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sepa-my.sharepoint.com/personal/eyth_alison_epa_gov/Documents/EMT/summaries/state_sector_totals/"/>
    </mc:Choice>
  </mc:AlternateContent>
  <xr:revisionPtr revIDLastSave="2287" documentId="8_{BD9E11A9-5CB0-4950-9A6F-4CCBC7F7A648}" xr6:coauthVersionLast="47" xr6:coauthVersionMax="47" xr10:uidLastSave="{4EB6B65B-B202-456E-BC09-41CFF25FAD9D}"/>
  <bookViews>
    <workbookView xWindow="-120" yWindow="-120" windowWidth="29040" windowHeight="15720" tabRatio="870" firstSheet="2" activeTab="3" xr2:uid="{00000000-000D-0000-FFFF-FFFF00000000}"/>
  </bookViews>
  <sheets>
    <sheet name="README" sheetId="19" r:id="rId1"/>
    <sheet name="State Totals 12" sheetId="30" r:id="rId2"/>
    <sheet name="All Sectors 12 CAPs" sheetId="21" r:id="rId3"/>
    <sheet name="All Sectors 12 HAPs" sheetId="65" r:id="rId4"/>
    <sheet name="All Sectors 36" sheetId="61" r:id="rId5"/>
    <sheet name="Model Species 12" sheetId="20" r:id="rId6"/>
    <sheet name="Model Species 36" sheetId="47" r:id="rId7"/>
    <sheet name="afdust" sheetId="1" r:id="rId8"/>
    <sheet name="fertilizer" sheetId="56" r:id="rId9"/>
    <sheet name="livestock" sheetId="48" r:id="rId10"/>
    <sheet name="biogenics 36" sheetId="46" r:id="rId11"/>
    <sheet name="biogenics 12" sheetId="29" r:id="rId12"/>
    <sheet name="nonpt" sheetId="9" r:id="rId13"/>
    <sheet name="np_solvents" sheetId="55" r:id="rId14"/>
    <sheet name="openburn" sheetId="62" r:id="rId15"/>
    <sheet name="nonroad" sheetId="5" r:id="rId16"/>
    <sheet name="np_oilgas" sheetId="27" r:id="rId17"/>
    <sheet name="onroad all" sheetId="14" r:id="rId18"/>
    <sheet name="rail" sheetId="3" r:id="rId19"/>
    <sheet name="rwc" sheetId="13" r:id="rId20"/>
    <sheet name="airports" sheetId="52" r:id="rId21"/>
    <sheet name="ptegu" sheetId="11" r:id="rId22"/>
    <sheet name="ptnonipm" sheetId="12" r:id="rId23"/>
    <sheet name="pt_oilgas" sheetId="25" r:id="rId24"/>
    <sheet name="cmv_c1c2 36" sheetId="53" r:id="rId25"/>
    <sheet name="cmv_c1c2 12" sheetId="4" r:id="rId26"/>
    <sheet name="cmv_c3 36" sheetId="38" r:id="rId27"/>
    <sheet name="cmv_c3 12" sheetId="51" r:id="rId28"/>
    <sheet name="canmex_area 12" sheetId="6" r:id="rId29"/>
    <sheet name="canmex_area 36" sheetId="44" r:id="rId30"/>
    <sheet name="canmex_ag 12" sheetId="64" r:id="rId31"/>
    <sheet name="canmex_ag 36" sheetId="63" r:id="rId32"/>
    <sheet name="canada_onroad 12" sheetId="7" r:id="rId33"/>
    <sheet name="canada_onroad 36" sheetId="41" r:id="rId34"/>
    <sheet name="mexico_onroad 12US1" sheetId="37" r:id="rId35"/>
    <sheet name="mexico_onroad 36US3" sheetId="42" r:id="rId36"/>
    <sheet name="canmex_point 12US1" sheetId="8" r:id="rId37"/>
    <sheet name="canmex_point 36US3" sheetId="43" r:id="rId38"/>
    <sheet name="canada_og2D 12US1" sheetId="59" r:id="rId39"/>
    <sheet name="canada_og2D 36US3" sheetId="60" r:id="rId40"/>
    <sheet name="canada_afdust 12" sheetId="32" r:id="rId41"/>
    <sheet name="canada_afdust 36" sheetId="45" r:id="rId42"/>
    <sheet name="canada_ptdust 12US1" sheetId="49" r:id="rId43"/>
    <sheet name="canada_ptdust 36US3" sheetId="50" r:id="rId44"/>
    <sheet name="ptagfire" sheetId="33" r:id="rId45"/>
    <sheet name="ptfire-rx" sheetId="54" r:id="rId46"/>
    <sheet name="ptfire-wild" sheetId="34" r:id="rId47"/>
    <sheet name="ptfire_othna 12" sheetId="36" r:id="rId48"/>
    <sheet name="ptfire_othna 36" sheetId="39" r:id="rId49"/>
  </sheets>
  <definedNames>
    <definedName name="_2011ea_v6_11f_12US2_cbo5_soa_ag_state" localSheetId="8">fertilizer!#REF!</definedName>
    <definedName name="_2011ea_v6_11f_12US2_cbo5_soa_ag_state" localSheetId="9">livestock!#REF!</definedName>
    <definedName name="_2011ea_v6_11f_12US2_cbo5_soa_ag_state_1" localSheetId="8">fertilizer!#REF!</definedName>
    <definedName name="_2011ea_v6_11f_12US2_cbo5_soa_ag_state_1" localSheetId="9">livestock!#REF!</definedName>
    <definedName name="_xlnm._FilterDatabase" localSheetId="1" hidden="1">'State Totals 12'!$A$5:$I$54</definedName>
    <definedName name="annual_2011_draft_ptfire_12US2_cbo5_soa" localSheetId="45">'ptfire-rx'!$R$2:$CG$51</definedName>
    <definedName name="annual_2011_draft_ptfire_12US2_cbo5_soa" localSheetId="46">'ptfire-wild'!$R$2:$CG$51</definedName>
    <definedName name="annual_2011ea_v6_11f_afdust_12US2_cmaq_cb05_soa_state" localSheetId="7">afdust!$E$2:$Z$56</definedName>
    <definedName name="annual_2011ea_v6_11f_afdust_12US2_cmaq_cb05_soa_state" localSheetId="40">'canada_afdust 12'!$E$2:$Z$15</definedName>
    <definedName name="annual_2011ea_v6_11f_afdust_12US2_cmaq_cb05_soa_state" localSheetId="41">'canada_afdust 36'!#REF!</definedName>
    <definedName name="annual_2011ea_v6_11f_afdust_12US2_cmaq_cb05_soa_state" localSheetId="42">'canada_ptdust 12US1'!#REF!</definedName>
    <definedName name="annual_2011ea_v6_11f_afdust_12US2_cmaq_cb05_soa_state" localSheetId="43">'canada_ptdust 36US3'!#REF!</definedName>
    <definedName name="annual_2011ea_v6_11f_afdust_12US2_cmaq_cb05_soa_state_1" localSheetId="7">afdust!$E$2:$Z$56</definedName>
    <definedName name="annual_2011ea_v6_11f_afdust_12US2_cmaq_cb05_soa_state_2" localSheetId="7">afdust!$E$2:$Z$56</definedName>
    <definedName name="annual_2011ea_v6_11f_afdust_12US2_cmaq_cb05_soa_state_3" localSheetId="7">afdust!$E$2:$Z$56</definedName>
    <definedName name="annual_2011ea_v6_11f_afdust_12US2_cmaq_cb05_soa_state_4" localSheetId="7">afdust!$E$2:$Z$56</definedName>
    <definedName name="annual_2011ea_v6_11f_afdust_12US2_cmaq_cb05_soa_state_5" localSheetId="7">afdust!$E$2:$Z$56</definedName>
    <definedName name="annual_2011ea_v6_11f_c1c2rail_12US2_cbo5_soa_state" localSheetId="8">fertilizer!$E$2:$G$54</definedName>
    <definedName name="annual_2011ea_v6_11f_c1c2rail_12US2_cbo5_soa_state" localSheetId="9">livestock!$H$2:$AU$54</definedName>
    <definedName name="annual_2011ea_v6_11f_c1c2rail_12US2_cbo5_soa_state" localSheetId="18">rail!$Q$2:$CI$54</definedName>
    <definedName name="annual_2011ea_v6_11f_c3marine_12US2_cbo5_soa_state" localSheetId="25">'cmv_c1c2 12'!$J$2:$CA$56</definedName>
    <definedName name="annual_2011ea_v6_11f_c3marine_12US2_cbo5_soa_state" localSheetId="24">'cmv_c1c2 36'!$J$2:$CA$56</definedName>
    <definedName name="annual_2011ea_v6_11f_c3marine_12US2_cbo5_soa_state" localSheetId="27">'cmv_c3 12'!$J$2:$CA$56</definedName>
    <definedName name="annual_2011ea_v6_11f_c3marine_12US2_cbo5_soa_state" localSheetId="26">'cmv_c3 36'!$J$2:$CA$56</definedName>
    <definedName name="annual_2011ea_v6_11f_c3marine_12US2_cbo5_soa_state_1" localSheetId="26">'cmv_c3 36'!$J$2:$CA$56</definedName>
    <definedName name="annual_2011ea_v6_11f_nonpt_12US2_cbo5_soa_state" localSheetId="12">nonpt!$S$2:$CI$54</definedName>
    <definedName name="annual_2011ea_v6_11f_nonpt_12US2_cbo5_soa_state" localSheetId="14">openburn!$S$2:$CI$54</definedName>
    <definedName name="annual_2011ea_v6_11f_nonpt_12US2_cbo5_soa_state" localSheetId="44">ptagfire!$O$2:$CE$54</definedName>
    <definedName name="annual_2011ea_v6_11f_nonroad_12US2_cbo5_soa_state" localSheetId="15">nonroad!$Q$2:$BV$58</definedName>
    <definedName name="annual_2011ea_v6_11f_othar_12US2_cmaq_cb05_soa_state" localSheetId="30">'canmex_ag 12'!$J$2:$BP$44</definedName>
    <definedName name="annual_2011ea_v6_11f_othar_12US2_cmaq_cb05_soa_state" localSheetId="31">'canmex_ag 36'!$J$2:$BP$44</definedName>
    <definedName name="annual_2011ea_v6_11f_othar_12US2_cmaq_cb05_soa_state" localSheetId="28">'canmex_area 12'!$J$2:$BX$47</definedName>
    <definedName name="annual_2011ea_v6_11f_othar_12US2_cmaq_cb05_soa_state" localSheetId="29">'canmex_area 36'!$J$2:$BX$47</definedName>
    <definedName name="annual_2011ea_v6_11f_othar_12US2_cmaq_cb05_soa_state" localSheetId="47">'ptfire_othna 12'!$Q$2:$CG$47</definedName>
    <definedName name="annual_2011ea_v6_11f_othar_12US2_cmaq_cb05_soa_state" localSheetId="48">'ptfire_othna 36'!$Q$2:$CG$45</definedName>
    <definedName name="annual_2011ea_v6_11f_othon_12US2_cmaq_cb05_soa_state" localSheetId="32">'canada_onroad 12'!$J$2:$BW$47</definedName>
    <definedName name="annual_2011ea_v6_11f_othon_12US2_cmaq_cb05_soa_state" localSheetId="33">'canada_onroad 36'!$J$2:$BW$47</definedName>
    <definedName name="annual_2011ea_v6_11f_othon_12US2_cmaq_cb05_soa_state" localSheetId="34">'mexico_onroad 12US1'!$Q$2:$BV$34</definedName>
    <definedName name="annual_2011ea_v6_11f_othon_12US2_cmaq_cb05_soa_state" localSheetId="35">'mexico_onroad 36US3'!$Q$2:$BV$34</definedName>
    <definedName name="annual_2011ea_v6_11f_othpt_12US2_cmaq_cb05_soa_state" localSheetId="38">'canada_og2D 12US1'!$L$2:$AY$8</definedName>
    <definedName name="annual_2011ea_v6_11f_othpt_12US2_cmaq_cb05_soa_state" localSheetId="39">'canada_og2D 36US3'!$L$2:$AY$8</definedName>
    <definedName name="annual_2011ea_v6_11f_othpt_12US2_cmaq_cb05_soa_state" localSheetId="36">'canmex_point 12US1'!$M$2:$CB$47</definedName>
    <definedName name="annual_2011ea_v6_11f_othpt_12US2_cmaq_cb05_soa_state" localSheetId="37">'canmex_point 36US3'!$M$2:$CB$47</definedName>
    <definedName name="annual_2011ea_v6_11f_ptipm_12US2_cbo5_soa_state" localSheetId="13">np_solvents!$P$2:$AY$54</definedName>
    <definedName name="annual_2011ea_v6_11f_ptipm_12US2_cbo5_soa_state" localSheetId="21">ptegu!$T$2:$CK$54</definedName>
    <definedName name="annual_2011ea_v6_11f_ptnonipm_12US2_cbo5_soa_state" localSheetId="20">airports!$R$2:$CE$54</definedName>
    <definedName name="annual_2011ea_v6_11f_ptnonipm_12US2_cbo5_soa_state" localSheetId="23">pt_oilgas!$T$2:$CK$54</definedName>
    <definedName name="annual_2011ea_v6_11f_ptnonipm_12US2_cbo5_soa_state" localSheetId="22">ptnonipm!$T$2:$CK$54</definedName>
    <definedName name="annual_2011ea_v6_11f_rwc_12US2_cbo5_soa_state" localSheetId="19">rwc!$Q$2:$CF$54</definedName>
    <definedName name="beis" localSheetId="10">'biogenics 36'!$A$2:$P$51</definedName>
    <definedName name="beis" localSheetId="8">#REF!</definedName>
    <definedName name="beis" localSheetId="9">#REF!</definedName>
    <definedName name="beis" localSheetId="34">#REF!</definedName>
    <definedName name="beis" localSheetId="35">#REF!</definedName>
    <definedName name="beis" localSheetId="13">#REF!</definedName>
    <definedName name="beis">'biogenics 12'!$A$2:$Q$51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56" i="65" l="1"/>
  <c r="H56" i="65"/>
  <c r="F41" i="65"/>
  <c r="E41" i="65"/>
  <c r="D41" i="65"/>
  <c r="C41" i="65"/>
  <c r="B41" i="65"/>
  <c r="H64" i="65"/>
  <c r="H63" i="65"/>
  <c r="G64" i="65"/>
  <c r="G63" i="65"/>
  <c r="F64" i="65"/>
  <c r="F63" i="65"/>
  <c r="E64" i="65"/>
  <c r="E63" i="65"/>
  <c r="D64" i="65"/>
  <c r="D63" i="65"/>
  <c r="C64" i="65"/>
  <c r="C63" i="65"/>
  <c r="B64" i="65"/>
  <c r="B63" i="65"/>
  <c r="H62" i="65"/>
  <c r="G62" i="65"/>
  <c r="F62" i="65"/>
  <c r="E62" i="65"/>
  <c r="D62" i="65"/>
  <c r="C62" i="65"/>
  <c r="B62" i="65"/>
  <c r="H61" i="65"/>
  <c r="G61" i="65"/>
  <c r="F61" i="65"/>
  <c r="E61" i="65"/>
  <c r="D61" i="65"/>
  <c r="C61" i="65"/>
  <c r="B61" i="65"/>
  <c r="H60" i="65"/>
  <c r="G60" i="65"/>
  <c r="F60" i="65"/>
  <c r="E60" i="65"/>
  <c r="D60" i="65"/>
  <c r="C60" i="65"/>
  <c r="B60" i="65"/>
  <c r="H59" i="65"/>
  <c r="G59" i="65"/>
  <c r="F59" i="65"/>
  <c r="E59" i="65"/>
  <c r="D59" i="65"/>
  <c r="C59" i="65"/>
  <c r="B59" i="65"/>
  <c r="F56" i="65"/>
  <c r="E56" i="65"/>
  <c r="D56" i="65"/>
  <c r="C56" i="65"/>
  <c r="B56" i="65"/>
  <c r="H55" i="65"/>
  <c r="G55" i="65"/>
  <c r="F55" i="65"/>
  <c r="E55" i="65"/>
  <c r="D55" i="65"/>
  <c r="C55" i="65"/>
  <c r="B55" i="65"/>
  <c r="H54" i="65"/>
  <c r="G54" i="65"/>
  <c r="F54" i="65"/>
  <c r="E54" i="65"/>
  <c r="D54" i="65"/>
  <c r="C54" i="65"/>
  <c r="B54" i="65"/>
  <c r="H49" i="65"/>
  <c r="G49" i="65"/>
  <c r="F49" i="65"/>
  <c r="E49" i="65"/>
  <c r="D49" i="65"/>
  <c r="C49" i="65"/>
  <c r="D50" i="65"/>
  <c r="B49" i="65"/>
  <c r="H51" i="65"/>
  <c r="G51" i="65"/>
  <c r="H44" i="65"/>
  <c r="G44" i="65"/>
  <c r="H52" i="65"/>
  <c r="G52" i="65"/>
  <c r="F52" i="65"/>
  <c r="E52" i="65"/>
  <c r="D52" i="65"/>
  <c r="C52" i="65"/>
  <c r="B52" i="65"/>
  <c r="H45" i="65"/>
  <c r="G45" i="65"/>
  <c r="F45" i="65"/>
  <c r="E45" i="65"/>
  <c r="D45" i="65"/>
  <c r="C45" i="65"/>
  <c r="B45" i="65"/>
  <c r="F51" i="65"/>
  <c r="E51" i="65"/>
  <c r="D51" i="65"/>
  <c r="C51" i="65"/>
  <c r="B51" i="65"/>
  <c r="F44" i="65"/>
  <c r="E44" i="65"/>
  <c r="D44" i="65"/>
  <c r="C44" i="65"/>
  <c r="B44" i="65"/>
  <c r="F50" i="65"/>
  <c r="E50" i="65"/>
  <c r="C50" i="65"/>
  <c r="B50" i="65"/>
  <c r="F42" i="65"/>
  <c r="E42" i="65"/>
  <c r="D42" i="65"/>
  <c r="C42" i="65"/>
  <c r="B42" i="65"/>
  <c r="F48" i="65"/>
  <c r="E48" i="65"/>
  <c r="D48" i="65"/>
  <c r="C48" i="65"/>
  <c r="B48" i="65"/>
  <c r="F47" i="65"/>
  <c r="E47" i="65"/>
  <c r="D47" i="65"/>
  <c r="C47" i="65"/>
  <c r="F40" i="65"/>
  <c r="E40" i="65"/>
  <c r="D40" i="65"/>
  <c r="C40" i="65"/>
  <c r="B40" i="65"/>
  <c r="F38" i="65"/>
  <c r="E38" i="65"/>
  <c r="D38" i="65"/>
  <c r="C38" i="65"/>
  <c r="B38" i="65"/>
  <c r="F37" i="65"/>
  <c r="E37" i="65"/>
  <c r="D37" i="65"/>
  <c r="C37" i="65"/>
  <c r="B37" i="65"/>
  <c r="B47" i="65"/>
  <c r="E28" i="65"/>
  <c r="D28" i="65"/>
  <c r="B28" i="65"/>
  <c r="H24" i="65"/>
  <c r="G24" i="65"/>
  <c r="F24" i="65"/>
  <c r="E24" i="65"/>
  <c r="D24" i="65"/>
  <c r="C24" i="65"/>
  <c r="B24" i="65"/>
  <c r="H23" i="65"/>
  <c r="G23" i="65"/>
  <c r="F23" i="65"/>
  <c r="E23" i="65"/>
  <c r="D23" i="65"/>
  <c r="C23" i="65"/>
  <c r="B23" i="65"/>
  <c r="H22" i="65"/>
  <c r="G22" i="65"/>
  <c r="F22" i="65"/>
  <c r="E22" i="65"/>
  <c r="D22" i="65"/>
  <c r="C22" i="65"/>
  <c r="B22" i="65"/>
  <c r="H19" i="65"/>
  <c r="G19" i="65"/>
  <c r="F19" i="65"/>
  <c r="E19" i="65"/>
  <c r="D19" i="65"/>
  <c r="C19" i="65"/>
  <c r="B19" i="65"/>
  <c r="H21" i="65"/>
  <c r="G21" i="65"/>
  <c r="F21" i="65"/>
  <c r="E21" i="65"/>
  <c r="D21" i="65"/>
  <c r="C21" i="65"/>
  <c r="B21" i="65"/>
  <c r="D20" i="65"/>
  <c r="C20" i="65"/>
  <c r="B20" i="65"/>
  <c r="H20" i="65"/>
  <c r="G20" i="65"/>
  <c r="F20" i="65"/>
  <c r="E20" i="65"/>
  <c r="H18" i="65"/>
  <c r="F18" i="65"/>
  <c r="E18" i="65"/>
  <c r="D18" i="65"/>
  <c r="C18" i="65"/>
  <c r="B18" i="65"/>
  <c r="H17" i="65"/>
  <c r="G17" i="65"/>
  <c r="F17" i="65"/>
  <c r="E17" i="65"/>
  <c r="D17" i="65"/>
  <c r="C17" i="65"/>
  <c r="B17" i="65"/>
  <c r="H16" i="65"/>
  <c r="G16" i="65"/>
  <c r="F16" i="65"/>
  <c r="E16" i="65"/>
  <c r="D16" i="65"/>
  <c r="C16" i="65"/>
  <c r="B16" i="65"/>
  <c r="H15" i="65"/>
  <c r="G15" i="65"/>
  <c r="F15" i="65"/>
  <c r="E15" i="65"/>
  <c r="D15" i="65"/>
  <c r="C15" i="65"/>
  <c r="B15" i="65"/>
  <c r="F14" i="65"/>
  <c r="E14" i="65"/>
  <c r="D14" i="65"/>
  <c r="C14" i="65"/>
  <c r="B14" i="65"/>
  <c r="H13" i="65"/>
  <c r="G13" i="65"/>
  <c r="F13" i="65"/>
  <c r="E13" i="65"/>
  <c r="D13" i="65"/>
  <c r="C13" i="65"/>
  <c r="B13" i="65"/>
  <c r="H12" i="65"/>
  <c r="G12" i="65"/>
  <c r="F12" i="65"/>
  <c r="E12" i="65"/>
  <c r="D12" i="65"/>
  <c r="C12" i="65"/>
  <c r="B12" i="65"/>
  <c r="H11" i="65"/>
  <c r="G11" i="65"/>
  <c r="F11" i="65"/>
  <c r="E11" i="65"/>
  <c r="D11" i="65"/>
  <c r="C11" i="65"/>
  <c r="B11" i="65"/>
  <c r="F10" i="65"/>
  <c r="E10" i="65"/>
  <c r="D10" i="65"/>
  <c r="C10" i="65"/>
  <c r="B10" i="65"/>
  <c r="S61" i="51"/>
  <c r="S62" i="51"/>
  <c r="S63" i="51"/>
  <c r="S64" i="51"/>
  <c r="S65" i="51"/>
  <c r="M61" i="51"/>
  <c r="M62" i="51"/>
  <c r="G8" i="65" s="1"/>
  <c r="M63" i="51"/>
  <c r="M64" i="51"/>
  <c r="M65" i="51"/>
  <c r="H8" i="65"/>
  <c r="F8" i="65"/>
  <c r="E8" i="65"/>
  <c r="D8" i="65"/>
  <c r="B8" i="65"/>
  <c r="C8" i="65"/>
  <c r="H7" i="65"/>
  <c r="G7" i="65"/>
  <c r="F7" i="65"/>
  <c r="E7" i="65"/>
  <c r="B7" i="65"/>
  <c r="D7" i="65"/>
  <c r="C7" i="65"/>
  <c r="D6" i="65"/>
  <c r="B6" i="65"/>
  <c r="H6" i="65"/>
  <c r="G6" i="65"/>
  <c r="F6" i="65"/>
  <c r="E6" i="65"/>
  <c r="C6" i="65"/>
  <c r="D46" i="65" l="1"/>
  <c r="E46" i="65"/>
  <c r="C46" i="65"/>
  <c r="F26" i="65"/>
  <c r="F29" i="65" s="1"/>
  <c r="B26" i="65"/>
  <c r="B29" i="65" s="1"/>
  <c r="H26" i="65"/>
  <c r="H29" i="65" s="1"/>
  <c r="G26" i="65"/>
  <c r="G29" i="65" s="1"/>
  <c r="D26" i="65"/>
  <c r="C26" i="65"/>
  <c r="C29" i="65" s="1"/>
  <c r="E26" i="65"/>
  <c r="E29" i="65" s="1"/>
  <c r="H53" i="21"/>
  <c r="G53" i="21"/>
  <c r="F53" i="21"/>
  <c r="E53" i="21"/>
  <c r="D53" i="21"/>
  <c r="C53" i="21"/>
  <c r="B53" i="21"/>
  <c r="H64" i="21"/>
  <c r="G64" i="21"/>
  <c r="F64" i="21"/>
  <c r="E64" i="21"/>
  <c r="D64" i="21"/>
  <c r="C64" i="21"/>
  <c r="B64" i="21"/>
  <c r="H63" i="21"/>
  <c r="H54" i="21"/>
  <c r="G63" i="21"/>
  <c r="G54" i="21"/>
  <c r="F63" i="21"/>
  <c r="F54" i="21"/>
  <c r="E63" i="21"/>
  <c r="E54" i="21"/>
  <c r="D63" i="21"/>
  <c r="D54" i="21"/>
  <c r="C63" i="21"/>
  <c r="C54" i="21"/>
  <c r="B63" i="21"/>
  <c r="B54" i="21"/>
  <c r="H62" i="21"/>
  <c r="G62" i="21"/>
  <c r="F62" i="21"/>
  <c r="E62" i="21"/>
  <c r="D62" i="21"/>
  <c r="C62" i="21"/>
  <c r="B62" i="21"/>
  <c r="H61" i="21"/>
  <c r="G61" i="21"/>
  <c r="F61" i="21"/>
  <c r="E61" i="21"/>
  <c r="D61" i="21"/>
  <c r="C61" i="21"/>
  <c r="B61" i="21"/>
  <c r="H60" i="21"/>
  <c r="G60" i="21"/>
  <c r="F60" i="21"/>
  <c r="E60" i="21"/>
  <c r="D60" i="21"/>
  <c r="C60" i="21"/>
  <c r="B60" i="21"/>
  <c r="H59" i="21"/>
  <c r="H45" i="21"/>
  <c r="G59" i="21"/>
  <c r="G45" i="21"/>
  <c r="F59" i="21"/>
  <c r="F45" i="21"/>
  <c r="E59" i="21"/>
  <c r="E45" i="21"/>
  <c r="D59" i="21"/>
  <c r="D45" i="21"/>
  <c r="B59" i="21"/>
  <c r="C59" i="21"/>
  <c r="C45" i="21"/>
  <c r="B45" i="21"/>
  <c r="H47" i="21"/>
  <c r="F47" i="21"/>
  <c r="E47" i="21"/>
  <c r="C47" i="21"/>
  <c r="H37" i="21"/>
  <c r="F37" i="21"/>
  <c r="E37" i="21"/>
  <c r="C37" i="21"/>
  <c r="AB3" i="49"/>
  <c r="C57" i="20"/>
  <c r="D57" i="20"/>
  <c r="E57" i="20"/>
  <c r="F57" i="20"/>
  <c r="G57" i="20"/>
  <c r="H57" i="20"/>
  <c r="I57" i="20"/>
  <c r="J57" i="20"/>
  <c r="K57" i="20"/>
  <c r="L57" i="20"/>
  <c r="M57" i="20"/>
  <c r="N57" i="20"/>
  <c r="O57" i="20"/>
  <c r="P57" i="20"/>
  <c r="Q57" i="20"/>
  <c r="R57" i="20"/>
  <c r="S57" i="20"/>
  <c r="T57" i="20"/>
  <c r="U57" i="20"/>
  <c r="B57" i="20"/>
  <c r="F15" i="21"/>
  <c r="E15" i="21"/>
  <c r="D15" i="21"/>
  <c r="C16" i="21"/>
  <c r="D16" i="21"/>
  <c r="E16" i="21"/>
  <c r="F16" i="21"/>
  <c r="G16" i="21"/>
  <c r="H16" i="21"/>
  <c r="B16" i="21"/>
  <c r="CB4" i="6"/>
  <c r="CB5" i="6"/>
  <c r="CB6" i="6"/>
  <c r="CB7" i="6"/>
  <c r="CB8" i="6"/>
  <c r="CB9" i="6"/>
  <c r="CB10" i="6"/>
  <c r="CB11" i="6"/>
  <c r="CB12" i="6"/>
  <c r="CB13" i="6"/>
  <c r="CB14" i="6"/>
  <c r="CB15" i="6"/>
  <c r="CB16" i="6"/>
  <c r="CB17" i="6"/>
  <c r="CB18" i="6"/>
  <c r="CB19" i="6"/>
  <c r="CB20" i="6"/>
  <c r="CB21" i="6"/>
  <c r="CB22" i="6"/>
  <c r="CB23" i="6"/>
  <c r="CB24" i="6"/>
  <c r="CB25" i="6"/>
  <c r="CB26" i="6"/>
  <c r="CB27" i="6"/>
  <c r="CB28" i="6"/>
  <c r="CB29" i="6"/>
  <c r="CB30" i="6"/>
  <c r="CB31" i="6"/>
  <c r="CB32" i="6"/>
  <c r="CB33" i="6"/>
  <c r="CB34" i="6"/>
  <c r="CB35" i="6"/>
  <c r="CB36" i="6"/>
  <c r="CB37" i="6"/>
  <c r="CB38" i="6"/>
  <c r="CB39" i="6"/>
  <c r="CB40" i="6"/>
  <c r="CB41" i="6"/>
  <c r="CB42" i="6"/>
  <c r="CB43" i="6"/>
  <c r="CB44" i="6"/>
  <c r="CB45" i="6"/>
  <c r="CB46" i="6"/>
  <c r="CB47" i="6"/>
  <c r="CB3" i="6"/>
  <c r="H51" i="6"/>
  <c r="G51" i="6"/>
  <c r="F51" i="6"/>
  <c r="E51" i="6"/>
  <c r="D51" i="6"/>
  <c r="C51" i="6"/>
  <c r="B51" i="6"/>
  <c r="H50" i="6"/>
  <c r="G50" i="6"/>
  <c r="F50" i="6"/>
  <c r="E50" i="6"/>
  <c r="D50" i="6"/>
  <c r="C50" i="6"/>
  <c r="B50" i="6"/>
  <c r="H49" i="6"/>
  <c r="G49" i="6"/>
  <c r="F49" i="6"/>
  <c r="E49" i="6"/>
  <c r="D49" i="6"/>
  <c r="C49" i="6"/>
  <c r="B49" i="6"/>
  <c r="G46" i="65" l="1"/>
  <c r="H53" i="65"/>
  <c r="B53" i="65"/>
  <c r="F53" i="65"/>
  <c r="C53" i="65"/>
  <c r="C57" i="65" s="1"/>
  <c r="H46" i="65"/>
  <c r="H57" i="65" s="1"/>
  <c r="F46" i="65"/>
  <c r="B46" i="65"/>
  <c r="E53" i="65"/>
  <c r="E57" i="65" s="1"/>
  <c r="G53" i="65"/>
  <c r="D53" i="65"/>
  <c r="D57" i="65" s="1"/>
  <c r="D29" i="65"/>
  <c r="CD34" i="37"/>
  <c r="CD33" i="37"/>
  <c r="CD32" i="37"/>
  <c r="CD31" i="37"/>
  <c r="CD30" i="37"/>
  <c r="CD29" i="37"/>
  <c r="CD28" i="37"/>
  <c r="CD27" i="37"/>
  <c r="CD26" i="37"/>
  <c r="CD25" i="37"/>
  <c r="CD24" i="37"/>
  <c r="CD23" i="37"/>
  <c r="CD22" i="37"/>
  <c r="CD21" i="37"/>
  <c r="CD20" i="37"/>
  <c r="CD19" i="37"/>
  <c r="CD18" i="37"/>
  <c r="CD17" i="37"/>
  <c r="CD16" i="37"/>
  <c r="CD15" i="37"/>
  <c r="CD14" i="37"/>
  <c r="CD13" i="37"/>
  <c r="CD12" i="37"/>
  <c r="CD11" i="37"/>
  <c r="CD10" i="37"/>
  <c r="CD9" i="37"/>
  <c r="CD8" i="37"/>
  <c r="CD7" i="37"/>
  <c r="CD6" i="37"/>
  <c r="CD5" i="37"/>
  <c r="CD4" i="37"/>
  <c r="CD3" i="37"/>
  <c r="CS3" i="37"/>
  <c r="CS4" i="37"/>
  <c r="CS5" i="37"/>
  <c r="CS6" i="37"/>
  <c r="CS7" i="37"/>
  <c r="CS8" i="37"/>
  <c r="CS9" i="37"/>
  <c r="CS10" i="37"/>
  <c r="CS11" i="37"/>
  <c r="CS12" i="37"/>
  <c r="CS13" i="37"/>
  <c r="CS14" i="37"/>
  <c r="CS15" i="37"/>
  <c r="CS16" i="37"/>
  <c r="CS17" i="37"/>
  <c r="CS18" i="37"/>
  <c r="CS19" i="37"/>
  <c r="CS20" i="37"/>
  <c r="CS21" i="37"/>
  <c r="CS22" i="37"/>
  <c r="CS23" i="37"/>
  <c r="CS24" i="37"/>
  <c r="CS25" i="37"/>
  <c r="CS26" i="37"/>
  <c r="CS27" i="37"/>
  <c r="CS28" i="37"/>
  <c r="CS29" i="37"/>
  <c r="CS30" i="37"/>
  <c r="CS31" i="37"/>
  <c r="CS32" i="37"/>
  <c r="CS33" i="37"/>
  <c r="CS34" i="37"/>
  <c r="O38" i="37"/>
  <c r="N38" i="37"/>
  <c r="M38" i="37"/>
  <c r="L38" i="37"/>
  <c r="K38" i="37"/>
  <c r="J38" i="37"/>
  <c r="I38" i="37"/>
  <c r="H38" i="37"/>
  <c r="G38" i="37"/>
  <c r="F38" i="37"/>
  <c r="E38" i="37"/>
  <c r="D38" i="37"/>
  <c r="C38" i="37"/>
  <c r="B38" i="37"/>
  <c r="O36" i="37"/>
  <c r="N36" i="37"/>
  <c r="M36" i="37"/>
  <c r="L36" i="37"/>
  <c r="K36" i="37"/>
  <c r="J36" i="37"/>
  <c r="I36" i="37"/>
  <c r="H36" i="37"/>
  <c r="G36" i="37"/>
  <c r="F36" i="37"/>
  <c r="E36" i="37"/>
  <c r="D36" i="37"/>
  <c r="C36" i="37"/>
  <c r="B36" i="37"/>
  <c r="S19" i="20"/>
  <c r="R19" i="20"/>
  <c r="Q19" i="20"/>
  <c r="P19" i="20"/>
  <c r="O19" i="20"/>
  <c r="N19" i="20"/>
  <c r="M19" i="20"/>
  <c r="J19" i="20"/>
  <c r="I19" i="20"/>
  <c r="F19" i="20"/>
  <c r="C19" i="20"/>
  <c r="B19" i="20"/>
  <c r="BR48" i="64"/>
  <c r="BQ48" i="64"/>
  <c r="CA48" i="64" s="1"/>
  <c r="BP48" i="64"/>
  <c r="BO48" i="64"/>
  <c r="BN48" i="64"/>
  <c r="BM48" i="64"/>
  <c r="BL48" i="64"/>
  <c r="BK48" i="64"/>
  <c r="BJ48" i="64"/>
  <c r="BI48" i="64"/>
  <c r="BH48" i="64"/>
  <c r="BG48" i="64"/>
  <c r="BF48" i="64"/>
  <c r="BE48" i="64"/>
  <c r="BD48" i="64"/>
  <c r="BC48" i="64"/>
  <c r="BB48" i="64"/>
  <c r="BA48" i="64"/>
  <c r="AZ48" i="64"/>
  <c r="AY48" i="64"/>
  <c r="BY48" i="64" s="1"/>
  <c r="AX48" i="64"/>
  <c r="BX48" i="64" s="1"/>
  <c r="AW48" i="64"/>
  <c r="AV48" i="64"/>
  <c r="AU48" i="64"/>
  <c r="AT48" i="64"/>
  <c r="AS48" i="64"/>
  <c r="AR48" i="64"/>
  <c r="AQ48" i="64"/>
  <c r="AP48" i="64"/>
  <c r="AO48" i="64"/>
  <c r="AN48" i="64"/>
  <c r="AM48" i="64"/>
  <c r="AL48" i="64"/>
  <c r="AK48" i="64"/>
  <c r="AJ48" i="64"/>
  <c r="BV48" i="64" s="1"/>
  <c r="AI48" i="64"/>
  <c r="AH48" i="64"/>
  <c r="AG48" i="64"/>
  <c r="AF48" i="64"/>
  <c r="AE48" i="64"/>
  <c r="AD48" i="64"/>
  <c r="AC48" i="64"/>
  <c r="AB48" i="64"/>
  <c r="AA48" i="64"/>
  <c r="Z48" i="64"/>
  <c r="Y48" i="64"/>
  <c r="X48" i="64"/>
  <c r="W48" i="64"/>
  <c r="V48" i="64"/>
  <c r="U48" i="64"/>
  <c r="T48" i="64"/>
  <c r="S48" i="64"/>
  <c r="R48" i="64"/>
  <c r="BU48" i="64" s="1"/>
  <c r="Q48" i="64"/>
  <c r="P48" i="64"/>
  <c r="O48" i="64"/>
  <c r="N48" i="64"/>
  <c r="M48" i="64"/>
  <c r="L48" i="64"/>
  <c r="K48" i="64"/>
  <c r="H48" i="64"/>
  <c r="G48" i="64"/>
  <c r="F48" i="64"/>
  <c r="E48" i="64"/>
  <c r="D48" i="64"/>
  <c r="C48" i="64"/>
  <c r="B48" i="64"/>
  <c r="BX47" i="64"/>
  <c r="BR47" i="64"/>
  <c r="BQ47" i="64"/>
  <c r="CA47" i="64" s="1"/>
  <c r="BP47" i="64"/>
  <c r="BO47" i="64"/>
  <c r="BN47" i="64"/>
  <c r="BM47" i="64"/>
  <c r="BL47" i="64"/>
  <c r="BK47" i="64"/>
  <c r="BJ47" i="64"/>
  <c r="BI47" i="64"/>
  <c r="BH47" i="64"/>
  <c r="BG47" i="64"/>
  <c r="BF47" i="64"/>
  <c r="BE47" i="64"/>
  <c r="BD47" i="64"/>
  <c r="BC47" i="64"/>
  <c r="BB47" i="64"/>
  <c r="BA47" i="64"/>
  <c r="AZ47" i="64"/>
  <c r="AY47" i="64"/>
  <c r="BY47" i="64" s="1"/>
  <c r="AX47" i="64"/>
  <c r="AW47" i="64"/>
  <c r="AV47" i="64"/>
  <c r="AU47" i="64"/>
  <c r="AT47" i="64"/>
  <c r="AS47" i="64"/>
  <c r="AR47" i="64"/>
  <c r="AQ47" i="64"/>
  <c r="AP47" i="64"/>
  <c r="AO47" i="64"/>
  <c r="AN47" i="64"/>
  <c r="AM47" i="64"/>
  <c r="AL47" i="64"/>
  <c r="AK47" i="64"/>
  <c r="AJ47" i="64"/>
  <c r="BV47" i="64" s="1"/>
  <c r="AI47" i="64"/>
  <c r="AH47" i="64"/>
  <c r="AG47" i="64"/>
  <c r="AF47" i="64"/>
  <c r="AE47" i="64"/>
  <c r="AD47" i="64"/>
  <c r="AC47" i="64"/>
  <c r="AB47" i="64"/>
  <c r="AA47" i="64"/>
  <c r="Z47" i="64"/>
  <c r="Y47" i="64"/>
  <c r="X47" i="64"/>
  <c r="W47" i="64"/>
  <c r="V47" i="64"/>
  <c r="U47" i="64"/>
  <c r="T47" i="64"/>
  <c r="S47" i="64"/>
  <c r="R47" i="64"/>
  <c r="BU47" i="64" s="1"/>
  <c r="Q47" i="64"/>
  <c r="P47" i="64"/>
  <c r="O47" i="64"/>
  <c r="N47" i="64"/>
  <c r="M47" i="64"/>
  <c r="L47" i="64"/>
  <c r="K47" i="64"/>
  <c r="H47" i="64"/>
  <c r="G47" i="64"/>
  <c r="F47" i="64"/>
  <c r="E47" i="64"/>
  <c r="D47" i="64"/>
  <c r="C47" i="64"/>
  <c r="B47" i="64"/>
  <c r="BX46" i="64"/>
  <c r="BR46" i="64"/>
  <c r="BQ46" i="64"/>
  <c r="CA46" i="64" s="1"/>
  <c r="BP46" i="64"/>
  <c r="BO46" i="64"/>
  <c r="BN46" i="64"/>
  <c r="BM46" i="64"/>
  <c r="BL46" i="64"/>
  <c r="BK46" i="64"/>
  <c r="BJ46" i="64"/>
  <c r="BI46" i="64"/>
  <c r="BH46" i="64"/>
  <c r="BG46" i="64"/>
  <c r="BF46" i="64"/>
  <c r="BE46" i="64"/>
  <c r="BD46" i="64"/>
  <c r="BC46" i="64"/>
  <c r="BB46" i="64"/>
  <c r="BA46" i="64"/>
  <c r="AZ46" i="64"/>
  <c r="AY46" i="64"/>
  <c r="BY46" i="64" s="1"/>
  <c r="AX46" i="64"/>
  <c r="AW46" i="64"/>
  <c r="AV46" i="64"/>
  <c r="AU46" i="64"/>
  <c r="AT46" i="64"/>
  <c r="AS46" i="64"/>
  <c r="AR46" i="64"/>
  <c r="AQ46" i="64"/>
  <c r="AP46" i="64"/>
  <c r="AO46" i="64"/>
  <c r="AN46" i="64"/>
  <c r="AM46" i="64"/>
  <c r="AL46" i="64"/>
  <c r="AK46" i="64"/>
  <c r="AJ46" i="64"/>
  <c r="BV46" i="64" s="1"/>
  <c r="AI46" i="64"/>
  <c r="AH46" i="64"/>
  <c r="AG46" i="64"/>
  <c r="AF46" i="64"/>
  <c r="AE46" i="64"/>
  <c r="AD46" i="64"/>
  <c r="AC46" i="64"/>
  <c r="AB46" i="64"/>
  <c r="AA46" i="64"/>
  <c r="Z46" i="64"/>
  <c r="Y46" i="64"/>
  <c r="X46" i="64"/>
  <c r="W46" i="64"/>
  <c r="V46" i="64"/>
  <c r="U46" i="64"/>
  <c r="T46" i="64"/>
  <c r="S46" i="64"/>
  <c r="R46" i="64"/>
  <c r="BU46" i="64" s="1"/>
  <c r="Q46" i="64"/>
  <c r="P46" i="64"/>
  <c r="O46" i="64"/>
  <c r="N46" i="64"/>
  <c r="M46" i="64"/>
  <c r="L46" i="64"/>
  <c r="K46" i="64"/>
  <c r="H46" i="64"/>
  <c r="G46" i="64"/>
  <c r="F46" i="64"/>
  <c r="E46" i="64"/>
  <c r="D46" i="64"/>
  <c r="C46" i="64"/>
  <c r="B46" i="64"/>
  <c r="CA45" i="64"/>
  <c r="BY45" i="64"/>
  <c r="BX45" i="64"/>
  <c r="BV45" i="64"/>
  <c r="CA44" i="64"/>
  <c r="BY44" i="64"/>
  <c r="BX44" i="64"/>
  <c r="BV44" i="64"/>
  <c r="BT44" i="64"/>
  <c r="CA43" i="64"/>
  <c r="BY43" i="64"/>
  <c r="BX43" i="64"/>
  <c r="BV43" i="64"/>
  <c r="BT43" i="64"/>
  <c r="CA42" i="64"/>
  <c r="BY42" i="64"/>
  <c r="BX42" i="64"/>
  <c r="BV42" i="64"/>
  <c r="BT42" i="64"/>
  <c r="CA41" i="64"/>
  <c r="BY41" i="64"/>
  <c r="BX41" i="64"/>
  <c r="BV41" i="64"/>
  <c r="BT41" i="64"/>
  <c r="CA40" i="64"/>
  <c r="BY40" i="64"/>
  <c r="BX40" i="64"/>
  <c r="BV40" i="64"/>
  <c r="BT40" i="64"/>
  <c r="CA39" i="64"/>
  <c r="BY39" i="64"/>
  <c r="BX39" i="64"/>
  <c r="BV39" i="64"/>
  <c r="BT39" i="64"/>
  <c r="CA38" i="64"/>
  <c r="BY38" i="64"/>
  <c r="BX38" i="64"/>
  <c r="BV38" i="64"/>
  <c r="BT38" i="64"/>
  <c r="CA37" i="64"/>
  <c r="BY37" i="64"/>
  <c r="BX37" i="64"/>
  <c r="BV37" i="64"/>
  <c r="BT37" i="64"/>
  <c r="CA36" i="64"/>
  <c r="BY36" i="64"/>
  <c r="BX36" i="64"/>
  <c r="BV36" i="64"/>
  <c r="BT36" i="64"/>
  <c r="CA35" i="64"/>
  <c r="BY35" i="64"/>
  <c r="BX35" i="64"/>
  <c r="BV35" i="64"/>
  <c r="BT35" i="64"/>
  <c r="CA34" i="64"/>
  <c r="BY34" i="64"/>
  <c r="BX34" i="64"/>
  <c r="BV34" i="64"/>
  <c r="BT34" i="64"/>
  <c r="CA33" i="64"/>
  <c r="BY33" i="64"/>
  <c r="BX33" i="64"/>
  <c r="BV33" i="64"/>
  <c r="BT33" i="64"/>
  <c r="CA32" i="64"/>
  <c r="BY32" i="64"/>
  <c r="BX32" i="64"/>
  <c r="BV32" i="64"/>
  <c r="BT32" i="64"/>
  <c r="CA31" i="64"/>
  <c r="BY31" i="64"/>
  <c r="BX31" i="64"/>
  <c r="BV31" i="64"/>
  <c r="BT31" i="64"/>
  <c r="CA30" i="64"/>
  <c r="BY30" i="64"/>
  <c r="BX30" i="64"/>
  <c r="BV30" i="64"/>
  <c r="BT30" i="64"/>
  <c r="CA29" i="64"/>
  <c r="BY29" i="64"/>
  <c r="BX29" i="64"/>
  <c r="BV29" i="64"/>
  <c r="BT29" i="64"/>
  <c r="CA28" i="64"/>
  <c r="BY28" i="64"/>
  <c r="BX28" i="64"/>
  <c r="BV28" i="64"/>
  <c r="BT28" i="64"/>
  <c r="CA27" i="64"/>
  <c r="BY27" i="64"/>
  <c r="BX27" i="64"/>
  <c r="BV27" i="64"/>
  <c r="BT27" i="64"/>
  <c r="CA26" i="64"/>
  <c r="BY26" i="64"/>
  <c r="BX26" i="64"/>
  <c r="BV26" i="64"/>
  <c r="BT26" i="64"/>
  <c r="CA25" i="64"/>
  <c r="BY25" i="64"/>
  <c r="BX25" i="64"/>
  <c r="BV25" i="64"/>
  <c r="BT25" i="64"/>
  <c r="CA24" i="64"/>
  <c r="BY24" i="64"/>
  <c r="BX24" i="64"/>
  <c r="BV24" i="64"/>
  <c r="BT24" i="64"/>
  <c r="CA23" i="64"/>
  <c r="BY23" i="64"/>
  <c r="BX23" i="64"/>
  <c r="BV23" i="64"/>
  <c r="BT23" i="64"/>
  <c r="CA22" i="64"/>
  <c r="BY22" i="64"/>
  <c r="BX22" i="64"/>
  <c r="BV22" i="64"/>
  <c r="BT22" i="64"/>
  <c r="CA21" i="64"/>
  <c r="BY21" i="64"/>
  <c r="BX21" i="64"/>
  <c r="BV21" i="64"/>
  <c r="BT21" i="64"/>
  <c r="CA20" i="64"/>
  <c r="BY20" i="64"/>
  <c r="BX20" i="64"/>
  <c r="BV20" i="64"/>
  <c r="BT20" i="64"/>
  <c r="CA19" i="64"/>
  <c r="BY19" i="64"/>
  <c r="BX19" i="64"/>
  <c r="BV19" i="64"/>
  <c r="BT19" i="64"/>
  <c r="CA18" i="64"/>
  <c r="BY18" i="64"/>
  <c r="BX18" i="64"/>
  <c r="BV18" i="64"/>
  <c r="BT18" i="64"/>
  <c r="CA17" i="64"/>
  <c r="BY17" i="64"/>
  <c r="BX17" i="64"/>
  <c r="BV17" i="64"/>
  <c r="BT17" i="64"/>
  <c r="CA16" i="64"/>
  <c r="BY16" i="64"/>
  <c r="BX16" i="64"/>
  <c r="BV16" i="64"/>
  <c r="BT16" i="64"/>
  <c r="CA15" i="64"/>
  <c r="BY15" i="64"/>
  <c r="BX15" i="64"/>
  <c r="BV15" i="64"/>
  <c r="BT15" i="64"/>
  <c r="CA14" i="64"/>
  <c r="BY14" i="64"/>
  <c r="BX14" i="64"/>
  <c r="BV14" i="64"/>
  <c r="BT14" i="64"/>
  <c r="CA13" i="64"/>
  <c r="BY13" i="64"/>
  <c r="BX13" i="64"/>
  <c r="BV13" i="64"/>
  <c r="BT13" i="64"/>
  <c r="CA12" i="64"/>
  <c r="BY12" i="64"/>
  <c r="BX12" i="64"/>
  <c r="BV12" i="64"/>
  <c r="BT12" i="64"/>
  <c r="CA11" i="64"/>
  <c r="BY11" i="64"/>
  <c r="BX11" i="64"/>
  <c r="BV11" i="64"/>
  <c r="BT11" i="64"/>
  <c r="CA10" i="64"/>
  <c r="BY10" i="64"/>
  <c r="BX10" i="64"/>
  <c r="BV10" i="64"/>
  <c r="BT10" i="64"/>
  <c r="CA9" i="64"/>
  <c r="BY9" i="64"/>
  <c r="BX9" i="64"/>
  <c r="BV9" i="64"/>
  <c r="BT9" i="64"/>
  <c r="CA8" i="64"/>
  <c r="BY8" i="64"/>
  <c r="BX8" i="64"/>
  <c r="BV8" i="64"/>
  <c r="BT8" i="64"/>
  <c r="CA7" i="64"/>
  <c r="BY7" i="64"/>
  <c r="BX7" i="64"/>
  <c r="BV7" i="64"/>
  <c r="BT7" i="64"/>
  <c r="CA6" i="64"/>
  <c r="BY6" i="64"/>
  <c r="BX6" i="64"/>
  <c r="BV6" i="64"/>
  <c r="BT6" i="64"/>
  <c r="CA5" i="64"/>
  <c r="BY5" i="64"/>
  <c r="BX5" i="64"/>
  <c r="BV5" i="64"/>
  <c r="BT5" i="64"/>
  <c r="CA4" i="64"/>
  <c r="BY4" i="64"/>
  <c r="BX4" i="64"/>
  <c r="BV4" i="64"/>
  <c r="BT4" i="64"/>
  <c r="CA3" i="64"/>
  <c r="BY3" i="64"/>
  <c r="BX3" i="64"/>
  <c r="BV3" i="64"/>
  <c r="BT3" i="64"/>
  <c r="L61" i="4"/>
  <c r="M61" i="4"/>
  <c r="N61" i="4"/>
  <c r="O61" i="4"/>
  <c r="P61" i="4"/>
  <c r="Q61" i="4"/>
  <c r="R61" i="4"/>
  <c r="S61" i="4"/>
  <c r="T61" i="4"/>
  <c r="U61" i="4"/>
  <c r="V61" i="4"/>
  <c r="W61" i="4"/>
  <c r="X61" i="4"/>
  <c r="Y61" i="4"/>
  <c r="Z61" i="4"/>
  <c r="AA61" i="4"/>
  <c r="AB61" i="4"/>
  <c r="AC61" i="4"/>
  <c r="AD61" i="4"/>
  <c r="AE61" i="4"/>
  <c r="AF61" i="4"/>
  <c r="AG61" i="4"/>
  <c r="AH61" i="4"/>
  <c r="AI61" i="4"/>
  <c r="AJ61" i="4"/>
  <c r="AK61" i="4"/>
  <c r="AL61" i="4"/>
  <c r="AM61" i="4"/>
  <c r="AN61" i="4"/>
  <c r="AO61" i="4"/>
  <c r="AP61" i="4"/>
  <c r="AQ61" i="4"/>
  <c r="AR61" i="4"/>
  <c r="AS61" i="4"/>
  <c r="AT61" i="4"/>
  <c r="AU61" i="4"/>
  <c r="AV61" i="4"/>
  <c r="AW61" i="4"/>
  <c r="AX61" i="4"/>
  <c r="AY61" i="4"/>
  <c r="AZ61" i="4"/>
  <c r="BA61" i="4"/>
  <c r="BB61" i="4"/>
  <c r="BC61" i="4"/>
  <c r="BD61" i="4"/>
  <c r="BE61" i="4"/>
  <c r="BF61" i="4"/>
  <c r="BG61" i="4"/>
  <c r="BH61" i="4"/>
  <c r="BI61" i="4"/>
  <c r="BJ61" i="4"/>
  <c r="BK61" i="4"/>
  <c r="BL61" i="4"/>
  <c r="BM61" i="4"/>
  <c r="BN61" i="4"/>
  <c r="BO61" i="4"/>
  <c r="BP61" i="4"/>
  <c r="BQ61" i="4"/>
  <c r="BR61" i="4"/>
  <c r="BS61" i="4"/>
  <c r="BT61" i="4"/>
  <c r="BU61" i="4"/>
  <c r="BV61" i="4"/>
  <c r="BW61" i="4"/>
  <c r="BX61" i="4"/>
  <c r="BY61" i="4"/>
  <c r="BZ61" i="4"/>
  <c r="CA61" i="4"/>
  <c r="L62" i="4"/>
  <c r="M62" i="4"/>
  <c r="N62" i="4"/>
  <c r="O62" i="4"/>
  <c r="P62" i="4"/>
  <c r="Q62" i="4"/>
  <c r="R62" i="4"/>
  <c r="S62" i="4"/>
  <c r="T62" i="4"/>
  <c r="U62" i="4"/>
  <c r="V62" i="4"/>
  <c r="W62" i="4"/>
  <c r="X62" i="4"/>
  <c r="Y62" i="4"/>
  <c r="Z62" i="4"/>
  <c r="AA62" i="4"/>
  <c r="AB62" i="4"/>
  <c r="AC62" i="4"/>
  <c r="AD62" i="4"/>
  <c r="AE62" i="4"/>
  <c r="AF62" i="4"/>
  <c r="AG62" i="4"/>
  <c r="AH62" i="4"/>
  <c r="AI62" i="4"/>
  <c r="AJ62" i="4"/>
  <c r="AK62" i="4"/>
  <c r="AL62" i="4"/>
  <c r="AM62" i="4"/>
  <c r="AN62" i="4"/>
  <c r="AO62" i="4"/>
  <c r="AP62" i="4"/>
  <c r="AQ62" i="4"/>
  <c r="AR62" i="4"/>
  <c r="AS62" i="4"/>
  <c r="AT62" i="4"/>
  <c r="AU62" i="4"/>
  <c r="AV62" i="4"/>
  <c r="AW62" i="4"/>
  <c r="AX62" i="4"/>
  <c r="AY62" i="4"/>
  <c r="AZ62" i="4"/>
  <c r="BA62" i="4"/>
  <c r="BB62" i="4"/>
  <c r="BC62" i="4"/>
  <c r="BD62" i="4"/>
  <c r="BE62" i="4"/>
  <c r="BF62" i="4"/>
  <c r="BG62" i="4"/>
  <c r="BH62" i="4"/>
  <c r="BI62" i="4"/>
  <c r="BJ62" i="4"/>
  <c r="BK62" i="4"/>
  <c r="BL62" i="4"/>
  <c r="BM62" i="4"/>
  <c r="BN62" i="4"/>
  <c r="BO62" i="4"/>
  <c r="BP62" i="4"/>
  <c r="BQ62" i="4"/>
  <c r="BR62" i="4"/>
  <c r="BS62" i="4"/>
  <c r="BT62" i="4"/>
  <c r="BU62" i="4"/>
  <c r="BV62" i="4"/>
  <c r="BW62" i="4"/>
  <c r="BX62" i="4"/>
  <c r="BY62" i="4"/>
  <c r="BZ62" i="4"/>
  <c r="CA62" i="4"/>
  <c r="L63" i="4"/>
  <c r="M63" i="4"/>
  <c r="N63" i="4"/>
  <c r="O63" i="4"/>
  <c r="P63" i="4"/>
  <c r="Q63" i="4"/>
  <c r="R63" i="4"/>
  <c r="S63" i="4"/>
  <c r="T63" i="4"/>
  <c r="U63" i="4"/>
  <c r="V63" i="4"/>
  <c r="W63" i="4"/>
  <c r="X63" i="4"/>
  <c r="Y63" i="4"/>
  <c r="Z63" i="4"/>
  <c r="AA63" i="4"/>
  <c r="AB63" i="4"/>
  <c r="AC63" i="4"/>
  <c r="AD63" i="4"/>
  <c r="AE63" i="4"/>
  <c r="AF63" i="4"/>
  <c r="AG63" i="4"/>
  <c r="AH63" i="4"/>
  <c r="AI63" i="4"/>
  <c r="AJ63" i="4"/>
  <c r="AK63" i="4"/>
  <c r="AL63" i="4"/>
  <c r="AM63" i="4"/>
  <c r="AN63" i="4"/>
  <c r="AO63" i="4"/>
  <c r="AP63" i="4"/>
  <c r="AQ63" i="4"/>
  <c r="AR63" i="4"/>
  <c r="AS63" i="4"/>
  <c r="AT63" i="4"/>
  <c r="AU63" i="4"/>
  <c r="AV63" i="4"/>
  <c r="AW63" i="4"/>
  <c r="AX63" i="4"/>
  <c r="AY63" i="4"/>
  <c r="AZ63" i="4"/>
  <c r="BA63" i="4"/>
  <c r="BB63" i="4"/>
  <c r="BC63" i="4"/>
  <c r="BD63" i="4"/>
  <c r="BE63" i="4"/>
  <c r="BF63" i="4"/>
  <c r="BG63" i="4"/>
  <c r="BH63" i="4"/>
  <c r="BI63" i="4"/>
  <c r="BJ63" i="4"/>
  <c r="BK63" i="4"/>
  <c r="BL63" i="4"/>
  <c r="BM63" i="4"/>
  <c r="BN63" i="4"/>
  <c r="BO63" i="4"/>
  <c r="BP63" i="4"/>
  <c r="BQ63" i="4"/>
  <c r="BR63" i="4"/>
  <c r="BS63" i="4"/>
  <c r="BT63" i="4"/>
  <c r="BU63" i="4"/>
  <c r="BV63" i="4"/>
  <c r="BW63" i="4"/>
  <c r="BX63" i="4"/>
  <c r="BY63" i="4"/>
  <c r="BZ63" i="4"/>
  <c r="CA63" i="4"/>
  <c r="L64" i="4"/>
  <c r="M64" i="4"/>
  <c r="N64" i="4"/>
  <c r="O64" i="4"/>
  <c r="P64" i="4"/>
  <c r="Q64" i="4"/>
  <c r="R64" i="4"/>
  <c r="S64" i="4"/>
  <c r="T64" i="4"/>
  <c r="U64" i="4"/>
  <c r="V64" i="4"/>
  <c r="W64" i="4"/>
  <c r="X64" i="4"/>
  <c r="Y64" i="4"/>
  <c r="Z64" i="4"/>
  <c r="AA64" i="4"/>
  <c r="AB64" i="4"/>
  <c r="AC64" i="4"/>
  <c r="AD64" i="4"/>
  <c r="AE64" i="4"/>
  <c r="AF64" i="4"/>
  <c r="AG64" i="4"/>
  <c r="AH64" i="4"/>
  <c r="AI64" i="4"/>
  <c r="AJ64" i="4"/>
  <c r="AK64" i="4"/>
  <c r="AL64" i="4"/>
  <c r="AM64" i="4"/>
  <c r="AN64" i="4"/>
  <c r="AO64" i="4"/>
  <c r="AP64" i="4"/>
  <c r="AQ64" i="4"/>
  <c r="AR64" i="4"/>
  <c r="AS64" i="4"/>
  <c r="AT64" i="4"/>
  <c r="AU64" i="4"/>
  <c r="AV64" i="4"/>
  <c r="AW64" i="4"/>
  <c r="AX64" i="4"/>
  <c r="AY64" i="4"/>
  <c r="AZ64" i="4"/>
  <c r="BA64" i="4"/>
  <c r="BB64" i="4"/>
  <c r="BC64" i="4"/>
  <c r="BD64" i="4"/>
  <c r="BE64" i="4"/>
  <c r="BF64" i="4"/>
  <c r="BG64" i="4"/>
  <c r="BH64" i="4"/>
  <c r="BI64" i="4"/>
  <c r="BJ64" i="4"/>
  <c r="BK64" i="4"/>
  <c r="BL64" i="4"/>
  <c r="BM64" i="4"/>
  <c r="BN64" i="4"/>
  <c r="BO64" i="4"/>
  <c r="BP64" i="4"/>
  <c r="BQ64" i="4"/>
  <c r="BR64" i="4"/>
  <c r="BS64" i="4"/>
  <c r="BT64" i="4"/>
  <c r="BU64" i="4"/>
  <c r="BV64" i="4"/>
  <c r="BW64" i="4"/>
  <c r="BX64" i="4"/>
  <c r="BY64" i="4"/>
  <c r="BZ64" i="4"/>
  <c r="CA64" i="4"/>
  <c r="L65" i="4"/>
  <c r="M65" i="4"/>
  <c r="N65" i="4"/>
  <c r="O65" i="4"/>
  <c r="P65" i="4"/>
  <c r="Q65" i="4"/>
  <c r="R65" i="4"/>
  <c r="S65" i="4"/>
  <c r="T65" i="4"/>
  <c r="U65" i="4"/>
  <c r="V65" i="4"/>
  <c r="W65" i="4"/>
  <c r="X65" i="4"/>
  <c r="Y65" i="4"/>
  <c r="Z65" i="4"/>
  <c r="AA65" i="4"/>
  <c r="AB65" i="4"/>
  <c r="AC65" i="4"/>
  <c r="AD65" i="4"/>
  <c r="AE65" i="4"/>
  <c r="AF65" i="4"/>
  <c r="AG65" i="4"/>
  <c r="AH65" i="4"/>
  <c r="AI65" i="4"/>
  <c r="AJ65" i="4"/>
  <c r="AK65" i="4"/>
  <c r="AL65" i="4"/>
  <c r="AM65" i="4"/>
  <c r="AN65" i="4"/>
  <c r="AO65" i="4"/>
  <c r="AP65" i="4"/>
  <c r="AQ65" i="4"/>
  <c r="AR65" i="4"/>
  <c r="AS65" i="4"/>
  <c r="AT65" i="4"/>
  <c r="AU65" i="4"/>
  <c r="AV65" i="4"/>
  <c r="AW65" i="4"/>
  <c r="AX65" i="4"/>
  <c r="AY65" i="4"/>
  <c r="AZ65" i="4"/>
  <c r="BA65" i="4"/>
  <c r="BB65" i="4"/>
  <c r="BC65" i="4"/>
  <c r="BD65" i="4"/>
  <c r="BE65" i="4"/>
  <c r="BF65" i="4"/>
  <c r="BG65" i="4"/>
  <c r="BH65" i="4"/>
  <c r="BI65" i="4"/>
  <c r="BJ65" i="4"/>
  <c r="BK65" i="4"/>
  <c r="BL65" i="4"/>
  <c r="BM65" i="4"/>
  <c r="BN65" i="4"/>
  <c r="BO65" i="4"/>
  <c r="BP65" i="4"/>
  <c r="BQ65" i="4"/>
  <c r="BR65" i="4"/>
  <c r="BS65" i="4"/>
  <c r="BT65" i="4"/>
  <c r="BU65" i="4"/>
  <c r="BV65" i="4"/>
  <c r="BW65" i="4"/>
  <c r="BX65" i="4"/>
  <c r="BY65" i="4"/>
  <c r="BZ65" i="4"/>
  <c r="CA65" i="4"/>
  <c r="K61" i="4"/>
  <c r="C61" i="4"/>
  <c r="D61" i="4"/>
  <c r="E61" i="4"/>
  <c r="F61" i="4"/>
  <c r="G61" i="4"/>
  <c r="H61" i="4"/>
  <c r="B61" i="4"/>
  <c r="CS93" i="4"/>
  <c r="CR93" i="4"/>
  <c r="CQ93" i="4"/>
  <c r="CP93" i="4"/>
  <c r="CO93" i="4"/>
  <c r="CN93" i="4"/>
  <c r="CM93" i="4"/>
  <c r="CL93" i="4"/>
  <c r="CK93" i="4"/>
  <c r="CJ93" i="4"/>
  <c r="CI93" i="4"/>
  <c r="CH93" i="4"/>
  <c r="CG93" i="4"/>
  <c r="CF93" i="4"/>
  <c r="CE93" i="4"/>
  <c r="CD93" i="4"/>
  <c r="CC93" i="4"/>
  <c r="CS92" i="4"/>
  <c r="CR92" i="4"/>
  <c r="CQ92" i="4"/>
  <c r="CP92" i="4"/>
  <c r="CO92" i="4"/>
  <c r="CN92" i="4"/>
  <c r="CM92" i="4"/>
  <c r="CL92" i="4"/>
  <c r="CK92" i="4"/>
  <c r="CJ92" i="4"/>
  <c r="CI92" i="4"/>
  <c r="CH92" i="4"/>
  <c r="CG92" i="4"/>
  <c r="CF92" i="4"/>
  <c r="CE92" i="4"/>
  <c r="CD92" i="4"/>
  <c r="CC92" i="4"/>
  <c r="CS91" i="4"/>
  <c r="CR91" i="4"/>
  <c r="CQ91" i="4"/>
  <c r="CP91" i="4"/>
  <c r="CO91" i="4"/>
  <c r="CN91" i="4"/>
  <c r="CM91" i="4"/>
  <c r="CL91" i="4"/>
  <c r="CK91" i="4"/>
  <c r="CJ91" i="4"/>
  <c r="CI91" i="4"/>
  <c r="CH91" i="4"/>
  <c r="CG91" i="4"/>
  <c r="CF91" i="4"/>
  <c r="CE91" i="4"/>
  <c r="CD91" i="4"/>
  <c r="CC91" i="4"/>
  <c r="CS90" i="4"/>
  <c r="CR90" i="4"/>
  <c r="CQ90" i="4"/>
  <c r="CP90" i="4"/>
  <c r="CO90" i="4"/>
  <c r="CN90" i="4"/>
  <c r="CM90" i="4"/>
  <c r="CL90" i="4"/>
  <c r="CK90" i="4"/>
  <c r="CJ90" i="4"/>
  <c r="CI90" i="4"/>
  <c r="CH90" i="4"/>
  <c r="CG90" i="4"/>
  <c r="CF90" i="4"/>
  <c r="CE90" i="4"/>
  <c r="CD90" i="4"/>
  <c r="CC90" i="4"/>
  <c r="CS89" i="4"/>
  <c r="CR89" i="4"/>
  <c r="CQ89" i="4"/>
  <c r="CP89" i="4"/>
  <c r="CO89" i="4"/>
  <c r="CN89" i="4"/>
  <c r="CM89" i="4"/>
  <c r="CL89" i="4"/>
  <c r="CK89" i="4"/>
  <c r="CJ89" i="4"/>
  <c r="CI89" i="4"/>
  <c r="CH89" i="4"/>
  <c r="CG89" i="4"/>
  <c r="CF89" i="4"/>
  <c r="CE89" i="4"/>
  <c r="CD89" i="4"/>
  <c r="CC89" i="4"/>
  <c r="CS88" i="4"/>
  <c r="CR88" i="4"/>
  <c r="CQ88" i="4"/>
  <c r="CP88" i="4"/>
  <c r="CO88" i="4"/>
  <c r="CN88" i="4"/>
  <c r="CM88" i="4"/>
  <c r="CL88" i="4"/>
  <c r="CK88" i="4"/>
  <c r="CJ88" i="4"/>
  <c r="CI88" i="4"/>
  <c r="CH88" i="4"/>
  <c r="CG88" i="4"/>
  <c r="CF88" i="4"/>
  <c r="CE88" i="4"/>
  <c r="CD88" i="4"/>
  <c r="CC88" i="4"/>
  <c r="CS87" i="4"/>
  <c r="CR87" i="4"/>
  <c r="CQ87" i="4"/>
  <c r="CP87" i="4"/>
  <c r="CO87" i="4"/>
  <c r="CN87" i="4"/>
  <c r="CM87" i="4"/>
  <c r="CL87" i="4"/>
  <c r="CK87" i="4"/>
  <c r="CJ87" i="4"/>
  <c r="CI87" i="4"/>
  <c r="CH87" i="4"/>
  <c r="CG87" i="4"/>
  <c r="CF87" i="4"/>
  <c r="CE87" i="4"/>
  <c r="CD87" i="4"/>
  <c r="CC87" i="4"/>
  <c r="CS86" i="4"/>
  <c r="CR86" i="4"/>
  <c r="CQ86" i="4"/>
  <c r="CP86" i="4"/>
  <c r="CO86" i="4"/>
  <c r="CN86" i="4"/>
  <c r="CM86" i="4"/>
  <c r="CL86" i="4"/>
  <c r="CK86" i="4"/>
  <c r="CJ86" i="4"/>
  <c r="CI86" i="4"/>
  <c r="CH86" i="4"/>
  <c r="CG86" i="4"/>
  <c r="CF86" i="4"/>
  <c r="CE86" i="4"/>
  <c r="CD86" i="4"/>
  <c r="CC86" i="4"/>
  <c r="CS85" i="4"/>
  <c r="CR85" i="4"/>
  <c r="CQ85" i="4"/>
  <c r="CP85" i="4"/>
  <c r="CO85" i="4"/>
  <c r="CN85" i="4"/>
  <c r="CM85" i="4"/>
  <c r="CL85" i="4"/>
  <c r="CK85" i="4"/>
  <c r="CJ85" i="4"/>
  <c r="CI85" i="4"/>
  <c r="CH85" i="4"/>
  <c r="CG85" i="4"/>
  <c r="CF85" i="4"/>
  <c r="CE85" i="4"/>
  <c r="CD85" i="4"/>
  <c r="CC85" i="4"/>
  <c r="CS84" i="4"/>
  <c r="CR84" i="4"/>
  <c r="CQ84" i="4"/>
  <c r="CP84" i="4"/>
  <c r="CO84" i="4"/>
  <c r="CN84" i="4"/>
  <c r="CM84" i="4"/>
  <c r="CL84" i="4"/>
  <c r="CK84" i="4"/>
  <c r="CJ84" i="4"/>
  <c r="CI84" i="4"/>
  <c r="CH84" i="4"/>
  <c r="CG84" i="4"/>
  <c r="CF84" i="4"/>
  <c r="CE84" i="4"/>
  <c r="CD84" i="4"/>
  <c r="CC84" i="4"/>
  <c r="CS83" i="4"/>
  <c r="CR83" i="4"/>
  <c r="CQ83" i="4"/>
  <c r="CP83" i="4"/>
  <c r="CO83" i="4"/>
  <c r="CN83" i="4"/>
  <c r="CM83" i="4"/>
  <c r="CL83" i="4"/>
  <c r="CK83" i="4"/>
  <c r="CJ83" i="4"/>
  <c r="CI83" i="4"/>
  <c r="CH83" i="4"/>
  <c r="CG83" i="4"/>
  <c r="CF83" i="4"/>
  <c r="CE83" i="4"/>
  <c r="CD83" i="4"/>
  <c r="CC83" i="4"/>
  <c r="CS82" i="4"/>
  <c r="CR82" i="4"/>
  <c r="CQ82" i="4"/>
  <c r="CP82" i="4"/>
  <c r="CO82" i="4"/>
  <c r="CN82" i="4"/>
  <c r="CM82" i="4"/>
  <c r="CL82" i="4"/>
  <c r="CK82" i="4"/>
  <c r="CJ82" i="4"/>
  <c r="CI82" i="4"/>
  <c r="CH82" i="4"/>
  <c r="CG82" i="4"/>
  <c r="CF82" i="4"/>
  <c r="CE82" i="4"/>
  <c r="CD82" i="4"/>
  <c r="CC82" i="4"/>
  <c r="CS81" i="4"/>
  <c r="CR81" i="4"/>
  <c r="CQ81" i="4"/>
  <c r="CP81" i="4"/>
  <c r="CO81" i="4"/>
  <c r="CN81" i="4"/>
  <c r="CM81" i="4"/>
  <c r="CL81" i="4"/>
  <c r="CK81" i="4"/>
  <c r="CJ81" i="4"/>
  <c r="CI81" i="4"/>
  <c r="CH81" i="4"/>
  <c r="CG81" i="4"/>
  <c r="CF81" i="4"/>
  <c r="CE81" i="4"/>
  <c r="CD81" i="4"/>
  <c r="CC81" i="4"/>
  <c r="CS80" i="4"/>
  <c r="CR80" i="4"/>
  <c r="CQ80" i="4"/>
  <c r="CP80" i="4"/>
  <c r="CO80" i="4"/>
  <c r="CN80" i="4"/>
  <c r="CM80" i="4"/>
  <c r="CL80" i="4"/>
  <c r="CK80" i="4"/>
  <c r="CJ80" i="4"/>
  <c r="CI80" i="4"/>
  <c r="CH80" i="4"/>
  <c r="CG80" i="4"/>
  <c r="CF80" i="4"/>
  <c r="CE80" i="4"/>
  <c r="CD80" i="4"/>
  <c r="CC80" i="4"/>
  <c r="CS79" i="4"/>
  <c r="CR79" i="4"/>
  <c r="CQ79" i="4"/>
  <c r="CP79" i="4"/>
  <c r="CO79" i="4"/>
  <c r="CN79" i="4"/>
  <c r="CM79" i="4"/>
  <c r="CL79" i="4"/>
  <c r="CK79" i="4"/>
  <c r="CJ79" i="4"/>
  <c r="CI79" i="4"/>
  <c r="CH79" i="4"/>
  <c r="CG79" i="4"/>
  <c r="CF79" i="4"/>
  <c r="CE79" i="4"/>
  <c r="CD79" i="4"/>
  <c r="CC79" i="4"/>
  <c r="CS78" i="4"/>
  <c r="CR78" i="4"/>
  <c r="CQ78" i="4"/>
  <c r="CP78" i="4"/>
  <c r="CO78" i="4"/>
  <c r="CN78" i="4"/>
  <c r="CM78" i="4"/>
  <c r="CL78" i="4"/>
  <c r="CK78" i="4"/>
  <c r="CJ78" i="4"/>
  <c r="CI78" i="4"/>
  <c r="CH78" i="4"/>
  <c r="CG78" i="4"/>
  <c r="CF78" i="4"/>
  <c r="CE78" i="4"/>
  <c r="CD78" i="4"/>
  <c r="CC78" i="4"/>
  <c r="CS77" i="4"/>
  <c r="CR77" i="4"/>
  <c r="CQ77" i="4"/>
  <c r="CP77" i="4"/>
  <c r="CO77" i="4"/>
  <c r="CN77" i="4"/>
  <c r="CM77" i="4"/>
  <c r="CL77" i="4"/>
  <c r="CK77" i="4"/>
  <c r="CJ77" i="4"/>
  <c r="CI77" i="4"/>
  <c r="CH77" i="4"/>
  <c r="CG77" i="4"/>
  <c r="CF77" i="4"/>
  <c r="CE77" i="4"/>
  <c r="CD77" i="4"/>
  <c r="CC77" i="4"/>
  <c r="CS76" i="4"/>
  <c r="CR76" i="4"/>
  <c r="CQ76" i="4"/>
  <c r="CP76" i="4"/>
  <c r="CO76" i="4"/>
  <c r="CN76" i="4"/>
  <c r="CM76" i="4"/>
  <c r="CL76" i="4"/>
  <c r="CK76" i="4"/>
  <c r="CJ76" i="4"/>
  <c r="CI76" i="4"/>
  <c r="CH76" i="4"/>
  <c r="CG76" i="4"/>
  <c r="CF76" i="4"/>
  <c r="CE76" i="4"/>
  <c r="CD76" i="4"/>
  <c r="CC76" i="4"/>
  <c r="CS75" i="4"/>
  <c r="CR75" i="4"/>
  <c r="CQ75" i="4"/>
  <c r="CP75" i="4"/>
  <c r="CO75" i="4"/>
  <c r="CN75" i="4"/>
  <c r="CM75" i="4"/>
  <c r="CL75" i="4"/>
  <c r="CK75" i="4"/>
  <c r="CJ75" i="4"/>
  <c r="CI75" i="4"/>
  <c r="CH75" i="4"/>
  <c r="CG75" i="4"/>
  <c r="CF75" i="4"/>
  <c r="CE75" i="4"/>
  <c r="CD75" i="4"/>
  <c r="CC75" i="4"/>
  <c r="CS74" i="4"/>
  <c r="CR74" i="4"/>
  <c r="CQ74" i="4"/>
  <c r="CP74" i="4"/>
  <c r="CO74" i="4"/>
  <c r="CN74" i="4"/>
  <c r="CM74" i="4"/>
  <c r="CL74" i="4"/>
  <c r="CK74" i="4"/>
  <c r="CJ74" i="4"/>
  <c r="CI74" i="4"/>
  <c r="CH74" i="4"/>
  <c r="CG74" i="4"/>
  <c r="CF74" i="4"/>
  <c r="CE74" i="4"/>
  <c r="CD74" i="4"/>
  <c r="CC74" i="4"/>
  <c r="CS73" i="4"/>
  <c r="CR73" i="4"/>
  <c r="CQ73" i="4"/>
  <c r="CP73" i="4"/>
  <c r="CO73" i="4"/>
  <c r="CN73" i="4"/>
  <c r="CM73" i="4"/>
  <c r="CL73" i="4"/>
  <c r="CK73" i="4"/>
  <c r="CJ73" i="4"/>
  <c r="CI73" i="4"/>
  <c r="CH73" i="4"/>
  <c r="CG73" i="4"/>
  <c r="CF73" i="4"/>
  <c r="CE73" i="4"/>
  <c r="CD73" i="4"/>
  <c r="CC73" i="4"/>
  <c r="CS72" i="4"/>
  <c r="CR72" i="4"/>
  <c r="CQ72" i="4"/>
  <c r="CP72" i="4"/>
  <c r="CO72" i="4"/>
  <c r="CN72" i="4"/>
  <c r="CM72" i="4"/>
  <c r="CL72" i="4"/>
  <c r="CK72" i="4"/>
  <c r="CJ72" i="4"/>
  <c r="CI72" i="4"/>
  <c r="CH72" i="4"/>
  <c r="CG72" i="4"/>
  <c r="CF72" i="4"/>
  <c r="CE72" i="4"/>
  <c r="CD72" i="4"/>
  <c r="CC72" i="4"/>
  <c r="CS71" i="4"/>
  <c r="CR71" i="4"/>
  <c r="CQ71" i="4"/>
  <c r="CP71" i="4"/>
  <c r="CO71" i="4"/>
  <c r="CN71" i="4"/>
  <c r="CM71" i="4"/>
  <c r="CL71" i="4"/>
  <c r="CK71" i="4"/>
  <c r="CJ71" i="4"/>
  <c r="CI71" i="4"/>
  <c r="CH71" i="4"/>
  <c r="CG71" i="4"/>
  <c r="CF71" i="4"/>
  <c r="CE71" i="4"/>
  <c r="CD71" i="4"/>
  <c r="CC71" i="4"/>
  <c r="CS70" i="4"/>
  <c r="CR70" i="4"/>
  <c r="CQ70" i="4"/>
  <c r="CP70" i="4"/>
  <c r="CO70" i="4"/>
  <c r="CN70" i="4"/>
  <c r="CM70" i="4"/>
  <c r="CL70" i="4"/>
  <c r="CK70" i="4"/>
  <c r="CJ70" i="4"/>
  <c r="CI70" i="4"/>
  <c r="CH70" i="4"/>
  <c r="CG70" i="4"/>
  <c r="CF70" i="4"/>
  <c r="CE70" i="4"/>
  <c r="CD70" i="4"/>
  <c r="CC70" i="4"/>
  <c r="CS69" i="4"/>
  <c r="CR69" i="4"/>
  <c r="CQ69" i="4"/>
  <c r="CP69" i="4"/>
  <c r="CO69" i="4"/>
  <c r="CN69" i="4"/>
  <c r="CM69" i="4"/>
  <c r="CL69" i="4"/>
  <c r="CK69" i="4"/>
  <c r="CJ69" i="4"/>
  <c r="CI69" i="4"/>
  <c r="CH69" i="4"/>
  <c r="CG69" i="4"/>
  <c r="CF69" i="4"/>
  <c r="CE69" i="4"/>
  <c r="CD69" i="4"/>
  <c r="CC69" i="4"/>
  <c r="CS68" i="4"/>
  <c r="CR68" i="4"/>
  <c r="CQ68" i="4"/>
  <c r="CP68" i="4"/>
  <c r="CO68" i="4"/>
  <c r="CN68" i="4"/>
  <c r="CM68" i="4"/>
  <c r="CL68" i="4"/>
  <c r="CK68" i="4"/>
  <c r="CJ68" i="4"/>
  <c r="CI68" i="4"/>
  <c r="CH68" i="4"/>
  <c r="CG68" i="4"/>
  <c r="CF68" i="4"/>
  <c r="CE68" i="4"/>
  <c r="CD68" i="4"/>
  <c r="CC68" i="4"/>
  <c r="CS67" i="4"/>
  <c r="CR67" i="4"/>
  <c r="CQ67" i="4"/>
  <c r="CP67" i="4"/>
  <c r="CO67" i="4"/>
  <c r="CN67" i="4"/>
  <c r="CM67" i="4"/>
  <c r="CL67" i="4"/>
  <c r="CK67" i="4"/>
  <c r="CJ67" i="4"/>
  <c r="CI67" i="4"/>
  <c r="CH67" i="4"/>
  <c r="CG67" i="4"/>
  <c r="CF67" i="4"/>
  <c r="CE67" i="4"/>
  <c r="CD67" i="4"/>
  <c r="CC67" i="4"/>
  <c r="CS60" i="4"/>
  <c r="CR60" i="4"/>
  <c r="CQ60" i="4"/>
  <c r="CP60" i="4"/>
  <c r="CO60" i="4"/>
  <c r="CN60" i="4"/>
  <c r="CM60" i="4"/>
  <c r="CL60" i="4"/>
  <c r="CK60" i="4"/>
  <c r="CJ60" i="4"/>
  <c r="CI60" i="4"/>
  <c r="CH60" i="4"/>
  <c r="CG60" i="4"/>
  <c r="CF60" i="4"/>
  <c r="CE60" i="4"/>
  <c r="CD60" i="4"/>
  <c r="CC60" i="4"/>
  <c r="CS59" i="4"/>
  <c r="CR59" i="4"/>
  <c r="CQ59" i="4"/>
  <c r="CP59" i="4"/>
  <c r="CO59" i="4"/>
  <c r="CN59" i="4"/>
  <c r="CM59" i="4"/>
  <c r="CL59" i="4"/>
  <c r="CK59" i="4"/>
  <c r="CJ59" i="4"/>
  <c r="CI59" i="4"/>
  <c r="CH59" i="4"/>
  <c r="CG59" i="4"/>
  <c r="CF59" i="4"/>
  <c r="CE59" i="4"/>
  <c r="CD59" i="4"/>
  <c r="CC59" i="4"/>
  <c r="CL58" i="4"/>
  <c r="CK58" i="4"/>
  <c r="CJ58" i="4"/>
  <c r="CI58" i="4"/>
  <c r="CH58" i="4"/>
  <c r="CG58" i="4"/>
  <c r="CF58" i="4"/>
  <c r="CE58" i="4"/>
  <c r="CD58" i="4"/>
  <c r="CC58" i="4"/>
  <c r="CS57" i="4"/>
  <c r="CR57" i="4"/>
  <c r="CQ57" i="4"/>
  <c r="CP57" i="4"/>
  <c r="CO57" i="4"/>
  <c r="CN57" i="4"/>
  <c r="CM57" i="4"/>
  <c r="CL57" i="4"/>
  <c r="CK57" i="4"/>
  <c r="CJ57" i="4"/>
  <c r="CI57" i="4"/>
  <c r="CH57" i="4"/>
  <c r="CG57" i="4"/>
  <c r="CF57" i="4"/>
  <c r="CE57" i="4"/>
  <c r="CD57" i="4"/>
  <c r="CC57" i="4"/>
  <c r="CL56" i="4"/>
  <c r="CK56" i="4"/>
  <c r="CJ56" i="4"/>
  <c r="CI56" i="4"/>
  <c r="CH56" i="4"/>
  <c r="CG56" i="4"/>
  <c r="CF56" i="4"/>
  <c r="CE56" i="4"/>
  <c r="CD56" i="4"/>
  <c r="CC56" i="4"/>
  <c r="CS55" i="4"/>
  <c r="CR55" i="4"/>
  <c r="CQ55" i="4"/>
  <c r="CP55" i="4"/>
  <c r="CO55" i="4"/>
  <c r="CN55" i="4"/>
  <c r="CM55" i="4"/>
  <c r="CL55" i="4"/>
  <c r="CK55" i="4"/>
  <c r="CJ55" i="4"/>
  <c r="CI55" i="4"/>
  <c r="CH55" i="4"/>
  <c r="CG55" i="4"/>
  <c r="CF55" i="4"/>
  <c r="CE55" i="4"/>
  <c r="CD55" i="4"/>
  <c r="CC55" i="4"/>
  <c r="CL54" i="4"/>
  <c r="CK54" i="4"/>
  <c r="CJ54" i="4"/>
  <c r="CI54" i="4"/>
  <c r="CH54" i="4"/>
  <c r="CG54" i="4"/>
  <c r="CF54" i="4"/>
  <c r="CE54" i="4"/>
  <c r="CD54" i="4"/>
  <c r="CC54" i="4"/>
  <c r="CL53" i="4"/>
  <c r="CK53" i="4"/>
  <c r="CJ53" i="4"/>
  <c r="CI53" i="4"/>
  <c r="CH53" i="4"/>
  <c r="CG53" i="4"/>
  <c r="CF53" i="4"/>
  <c r="CE53" i="4"/>
  <c r="CD53" i="4"/>
  <c r="CC53" i="4"/>
  <c r="CL52" i="4"/>
  <c r="CK52" i="4"/>
  <c r="CJ52" i="4"/>
  <c r="CI52" i="4"/>
  <c r="CH52" i="4"/>
  <c r="CG52" i="4"/>
  <c r="CF52" i="4"/>
  <c r="CE52" i="4"/>
  <c r="CD52" i="4"/>
  <c r="CC52" i="4"/>
  <c r="CL51" i="4"/>
  <c r="CK51" i="4"/>
  <c r="CJ51" i="4"/>
  <c r="CI51" i="4"/>
  <c r="CH51" i="4"/>
  <c r="CG51" i="4"/>
  <c r="CF51" i="4"/>
  <c r="CE51" i="4"/>
  <c r="CD51" i="4"/>
  <c r="CC51" i="4"/>
  <c r="CS50" i="4"/>
  <c r="CR50" i="4"/>
  <c r="CQ50" i="4"/>
  <c r="CP50" i="4"/>
  <c r="CO50" i="4"/>
  <c r="CN50" i="4"/>
  <c r="CM50" i="4"/>
  <c r="CL50" i="4"/>
  <c r="CK50" i="4"/>
  <c r="CJ50" i="4"/>
  <c r="CI50" i="4"/>
  <c r="CH50" i="4"/>
  <c r="CG50" i="4"/>
  <c r="CF50" i="4"/>
  <c r="CE50" i="4"/>
  <c r="CD50" i="4"/>
  <c r="CC50" i="4"/>
  <c r="CS49" i="4"/>
  <c r="CR49" i="4"/>
  <c r="CQ49" i="4"/>
  <c r="CP49" i="4"/>
  <c r="CO49" i="4"/>
  <c r="CN49" i="4"/>
  <c r="CM49" i="4"/>
  <c r="CL49" i="4"/>
  <c r="CK49" i="4"/>
  <c r="CJ49" i="4"/>
  <c r="CI49" i="4"/>
  <c r="CH49" i="4"/>
  <c r="CG49" i="4"/>
  <c r="CF49" i="4"/>
  <c r="CE49" i="4"/>
  <c r="CD49" i="4"/>
  <c r="CC49" i="4"/>
  <c r="CS48" i="4"/>
  <c r="CR48" i="4"/>
  <c r="CQ48" i="4"/>
  <c r="CP48" i="4"/>
  <c r="CO48" i="4"/>
  <c r="CN48" i="4"/>
  <c r="CM48" i="4"/>
  <c r="CL48" i="4"/>
  <c r="CK48" i="4"/>
  <c r="CJ48" i="4"/>
  <c r="CI48" i="4"/>
  <c r="CH48" i="4"/>
  <c r="CG48" i="4"/>
  <c r="CF48" i="4"/>
  <c r="CE48" i="4"/>
  <c r="CD48" i="4"/>
  <c r="CC48" i="4"/>
  <c r="CS47" i="4"/>
  <c r="CR47" i="4"/>
  <c r="CQ47" i="4"/>
  <c r="CP47" i="4"/>
  <c r="CO47" i="4"/>
  <c r="CN47" i="4"/>
  <c r="CM47" i="4"/>
  <c r="CL47" i="4"/>
  <c r="CK47" i="4"/>
  <c r="CJ47" i="4"/>
  <c r="CI47" i="4"/>
  <c r="CH47" i="4"/>
  <c r="CG47" i="4"/>
  <c r="CF47" i="4"/>
  <c r="CE47" i="4"/>
  <c r="CD47" i="4"/>
  <c r="CC47" i="4"/>
  <c r="CS46" i="4"/>
  <c r="CR46" i="4"/>
  <c r="CQ46" i="4"/>
  <c r="CP46" i="4"/>
  <c r="CO46" i="4"/>
  <c r="CN46" i="4"/>
  <c r="CM46" i="4"/>
  <c r="CL46" i="4"/>
  <c r="CK46" i="4"/>
  <c r="CJ46" i="4"/>
  <c r="CI46" i="4"/>
  <c r="CH46" i="4"/>
  <c r="CG46" i="4"/>
  <c r="CF46" i="4"/>
  <c r="CE46" i="4"/>
  <c r="CD46" i="4"/>
  <c r="CC46" i="4"/>
  <c r="CL45" i="4"/>
  <c r="CK45" i="4"/>
  <c r="CJ45" i="4"/>
  <c r="CI45" i="4"/>
  <c r="CH45" i="4"/>
  <c r="CG45" i="4"/>
  <c r="CF45" i="4"/>
  <c r="CE45" i="4"/>
  <c r="CD45" i="4"/>
  <c r="CC45" i="4"/>
  <c r="CS44" i="4"/>
  <c r="CR44" i="4"/>
  <c r="CQ44" i="4"/>
  <c r="CP44" i="4"/>
  <c r="CO44" i="4"/>
  <c r="CN44" i="4"/>
  <c r="CM44" i="4"/>
  <c r="CL44" i="4"/>
  <c r="CK44" i="4"/>
  <c r="CJ44" i="4"/>
  <c r="CI44" i="4"/>
  <c r="CH44" i="4"/>
  <c r="CG44" i="4"/>
  <c r="CF44" i="4"/>
  <c r="CE44" i="4"/>
  <c r="CD44" i="4"/>
  <c r="CC44" i="4"/>
  <c r="CS43" i="4"/>
  <c r="CR43" i="4"/>
  <c r="CQ43" i="4"/>
  <c r="CP43" i="4"/>
  <c r="CO43" i="4"/>
  <c r="CN43" i="4"/>
  <c r="CM43" i="4"/>
  <c r="CL43" i="4"/>
  <c r="CK43" i="4"/>
  <c r="CJ43" i="4"/>
  <c r="CI43" i="4"/>
  <c r="CH43" i="4"/>
  <c r="CG43" i="4"/>
  <c r="CF43" i="4"/>
  <c r="CE43" i="4"/>
  <c r="CD43" i="4"/>
  <c r="CC43" i="4"/>
  <c r="CL42" i="4"/>
  <c r="CK42" i="4"/>
  <c r="CJ42" i="4"/>
  <c r="CI42" i="4"/>
  <c r="CH42" i="4"/>
  <c r="CG42" i="4"/>
  <c r="CF42" i="4"/>
  <c r="CE42" i="4"/>
  <c r="CD42" i="4"/>
  <c r="CC42" i="4"/>
  <c r="CS41" i="4"/>
  <c r="CR41" i="4"/>
  <c r="CQ41" i="4"/>
  <c r="CP41" i="4"/>
  <c r="CO41" i="4"/>
  <c r="CN41" i="4"/>
  <c r="CM41" i="4"/>
  <c r="CL41" i="4"/>
  <c r="CK41" i="4"/>
  <c r="CJ41" i="4"/>
  <c r="CI41" i="4"/>
  <c r="CH41" i="4"/>
  <c r="CG41" i="4"/>
  <c r="CF41" i="4"/>
  <c r="CE41" i="4"/>
  <c r="CD41" i="4"/>
  <c r="CC41" i="4"/>
  <c r="CS40" i="4"/>
  <c r="CR40" i="4"/>
  <c r="CQ40" i="4"/>
  <c r="CP40" i="4"/>
  <c r="CO40" i="4"/>
  <c r="CN40" i="4"/>
  <c r="CM40" i="4"/>
  <c r="CL40" i="4"/>
  <c r="CK40" i="4"/>
  <c r="CJ40" i="4"/>
  <c r="CI40" i="4"/>
  <c r="CH40" i="4"/>
  <c r="CG40" i="4"/>
  <c r="CF40" i="4"/>
  <c r="CE40" i="4"/>
  <c r="CD40" i="4"/>
  <c r="CC40" i="4"/>
  <c r="CS39" i="4"/>
  <c r="CR39" i="4"/>
  <c r="CQ39" i="4"/>
  <c r="CP39" i="4"/>
  <c r="CO39" i="4"/>
  <c r="CN39" i="4"/>
  <c r="CM39" i="4"/>
  <c r="CL39" i="4"/>
  <c r="CK39" i="4"/>
  <c r="CJ39" i="4"/>
  <c r="CI39" i="4"/>
  <c r="CH39" i="4"/>
  <c r="CG39" i="4"/>
  <c r="CF39" i="4"/>
  <c r="CE39" i="4"/>
  <c r="CD39" i="4"/>
  <c r="CC39" i="4"/>
  <c r="CS38" i="4"/>
  <c r="CR38" i="4"/>
  <c r="CQ38" i="4"/>
  <c r="CP38" i="4"/>
  <c r="CO38" i="4"/>
  <c r="CN38" i="4"/>
  <c r="CM38" i="4"/>
  <c r="CL38" i="4"/>
  <c r="CK38" i="4"/>
  <c r="CJ38" i="4"/>
  <c r="CI38" i="4"/>
  <c r="CH38" i="4"/>
  <c r="CG38" i="4"/>
  <c r="CF38" i="4"/>
  <c r="CE38" i="4"/>
  <c r="CD38" i="4"/>
  <c r="CC38" i="4"/>
  <c r="CS37" i="4"/>
  <c r="CR37" i="4"/>
  <c r="CQ37" i="4"/>
  <c r="CP37" i="4"/>
  <c r="CO37" i="4"/>
  <c r="CN37" i="4"/>
  <c r="CM37" i="4"/>
  <c r="CL37" i="4"/>
  <c r="CK37" i="4"/>
  <c r="CJ37" i="4"/>
  <c r="CI37" i="4"/>
  <c r="CH37" i="4"/>
  <c r="CG37" i="4"/>
  <c r="CF37" i="4"/>
  <c r="CE37" i="4"/>
  <c r="CD37" i="4"/>
  <c r="CC37" i="4"/>
  <c r="CS36" i="4"/>
  <c r="CR36" i="4"/>
  <c r="CQ36" i="4"/>
  <c r="CP36" i="4"/>
  <c r="CO36" i="4"/>
  <c r="CN36" i="4"/>
  <c r="CM36" i="4"/>
  <c r="CL36" i="4"/>
  <c r="CK36" i="4"/>
  <c r="CJ36" i="4"/>
  <c r="CI36" i="4"/>
  <c r="CH36" i="4"/>
  <c r="CG36" i="4"/>
  <c r="CF36" i="4"/>
  <c r="CE36" i="4"/>
  <c r="CD36" i="4"/>
  <c r="CC36" i="4"/>
  <c r="CS35" i="4"/>
  <c r="CR35" i="4"/>
  <c r="CQ35" i="4"/>
  <c r="CP35" i="4"/>
  <c r="CO35" i="4"/>
  <c r="CN35" i="4"/>
  <c r="CM35" i="4"/>
  <c r="CL35" i="4"/>
  <c r="CK35" i="4"/>
  <c r="CJ35" i="4"/>
  <c r="CI35" i="4"/>
  <c r="CH35" i="4"/>
  <c r="CG35" i="4"/>
  <c r="CF35" i="4"/>
  <c r="CE35" i="4"/>
  <c r="CD35" i="4"/>
  <c r="CC35" i="4"/>
  <c r="CS34" i="4"/>
  <c r="CR34" i="4"/>
  <c r="CQ34" i="4"/>
  <c r="CP34" i="4"/>
  <c r="CO34" i="4"/>
  <c r="CN34" i="4"/>
  <c r="CM34" i="4"/>
  <c r="CL34" i="4"/>
  <c r="CK34" i="4"/>
  <c r="CJ34" i="4"/>
  <c r="CI34" i="4"/>
  <c r="CH34" i="4"/>
  <c r="CG34" i="4"/>
  <c r="CF34" i="4"/>
  <c r="CE34" i="4"/>
  <c r="CD34" i="4"/>
  <c r="CC34" i="4"/>
  <c r="CS33" i="4"/>
  <c r="CR33" i="4"/>
  <c r="CQ33" i="4"/>
  <c r="CP33" i="4"/>
  <c r="CO33" i="4"/>
  <c r="CN33" i="4"/>
  <c r="CM33" i="4"/>
  <c r="CL33" i="4"/>
  <c r="CK33" i="4"/>
  <c r="CJ33" i="4"/>
  <c r="CI33" i="4"/>
  <c r="CH33" i="4"/>
  <c r="CG33" i="4"/>
  <c r="CF33" i="4"/>
  <c r="CE33" i="4"/>
  <c r="CD33" i="4"/>
  <c r="CC33" i="4"/>
  <c r="CL32" i="4"/>
  <c r="CK32" i="4"/>
  <c r="CJ32" i="4"/>
  <c r="CI32" i="4"/>
  <c r="CH32" i="4"/>
  <c r="CG32" i="4"/>
  <c r="CF32" i="4"/>
  <c r="CE32" i="4"/>
  <c r="CD32" i="4"/>
  <c r="CC32" i="4"/>
  <c r="CS31" i="4"/>
  <c r="CR31" i="4"/>
  <c r="CQ31" i="4"/>
  <c r="CP31" i="4"/>
  <c r="CO31" i="4"/>
  <c r="CN31" i="4"/>
  <c r="CM31" i="4"/>
  <c r="CL31" i="4"/>
  <c r="CK31" i="4"/>
  <c r="CJ31" i="4"/>
  <c r="CI31" i="4"/>
  <c r="CH31" i="4"/>
  <c r="CG31" i="4"/>
  <c r="CF31" i="4"/>
  <c r="CE31" i="4"/>
  <c r="CD31" i="4"/>
  <c r="CC31" i="4"/>
  <c r="CS30" i="4"/>
  <c r="CR30" i="4"/>
  <c r="CQ30" i="4"/>
  <c r="CP30" i="4"/>
  <c r="CO30" i="4"/>
  <c r="CN30" i="4"/>
  <c r="CM30" i="4"/>
  <c r="CL30" i="4"/>
  <c r="CK30" i="4"/>
  <c r="CJ30" i="4"/>
  <c r="CI30" i="4"/>
  <c r="CH30" i="4"/>
  <c r="CG30" i="4"/>
  <c r="CF30" i="4"/>
  <c r="CE30" i="4"/>
  <c r="CD30" i="4"/>
  <c r="CC30" i="4"/>
  <c r="CL29" i="4"/>
  <c r="CK29" i="4"/>
  <c r="CJ29" i="4"/>
  <c r="CI29" i="4"/>
  <c r="CH29" i="4"/>
  <c r="CG29" i="4"/>
  <c r="CF29" i="4"/>
  <c r="CE29" i="4"/>
  <c r="CD29" i="4"/>
  <c r="CC29" i="4"/>
  <c r="CS28" i="4"/>
  <c r="CR28" i="4"/>
  <c r="CQ28" i="4"/>
  <c r="CP28" i="4"/>
  <c r="CO28" i="4"/>
  <c r="CN28" i="4"/>
  <c r="CM28" i="4"/>
  <c r="CL28" i="4"/>
  <c r="CK28" i="4"/>
  <c r="CJ28" i="4"/>
  <c r="CI28" i="4"/>
  <c r="CH28" i="4"/>
  <c r="CG28" i="4"/>
  <c r="CF28" i="4"/>
  <c r="CE28" i="4"/>
  <c r="CD28" i="4"/>
  <c r="CC28" i="4"/>
  <c r="CL27" i="4"/>
  <c r="CK27" i="4"/>
  <c r="CJ27" i="4"/>
  <c r="CI27" i="4"/>
  <c r="CH27" i="4"/>
  <c r="CG27" i="4"/>
  <c r="CF27" i="4"/>
  <c r="CE27" i="4"/>
  <c r="CD27" i="4"/>
  <c r="CC27" i="4"/>
  <c r="CS26" i="4"/>
  <c r="CR26" i="4"/>
  <c r="CQ26" i="4"/>
  <c r="CP26" i="4"/>
  <c r="CO26" i="4"/>
  <c r="CN26" i="4"/>
  <c r="CM26" i="4"/>
  <c r="CL26" i="4"/>
  <c r="CK26" i="4"/>
  <c r="CJ26" i="4"/>
  <c r="CI26" i="4"/>
  <c r="CH26" i="4"/>
  <c r="CG26" i="4"/>
  <c r="CF26" i="4"/>
  <c r="CE26" i="4"/>
  <c r="CD26" i="4"/>
  <c r="CC26" i="4"/>
  <c r="CS25" i="4"/>
  <c r="CR25" i="4"/>
  <c r="CQ25" i="4"/>
  <c r="CP25" i="4"/>
  <c r="CO25" i="4"/>
  <c r="CN25" i="4"/>
  <c r="CM25" i="4"/>
  <c r="CL25" i="4"/>
  <c r="CK25" i="4"/>
  <c r="CJ25" i="4"/>
  <c r="CI25" i="4"/>
  <c r="CH25" i="4"/>
  <c r="CG25" i="4"/>
  <c r="CF25" i="4"/>
  <c r="CE25" i="4"/>
  <c r="CD25" i="4"/>
  <c r="CC25" i="4"/>
  <c r="CS24" i="4"/>
  <c r="CR24" i="4"/>
  <c r="CQ24" i="4"/>
  <c r="CP24" i="4"/>
  <c r="CO24" i="4"/>
  <c r="CN24" i="4"/>
  <c r="CM24" i="4"/>
  <c r="CL24" i="4"/>
  <c r="CK24" i="4"/>
  <c r="CJ24" i="4"/>
  <c r="CI24" i="4"/>
  <c r="CH24" i="4"/>
  <c r="CG24" i="4"/>
  <c r="CF24" i="4"/>
  <c r="CE24" i="4"/>
  <c r="CD24" i="4"/>
  <c r="CC24" i="4"/>
  <c r="CS23" i="4"/>
  <c r="CR23" i="4"/>
  <c r="CQ23" i="4"/>
  <c r="CP23" i="4"/>
  <c r="CO23" i="4"/>
  <c r="CN23" i="4"/>
  <c r="CM23" i="4"/>
  <c r="CL23" i="4"/>
  <c r="CK23" i="4"/>
  <c r="CJ23" i="4"/>
  <c r="CI23" i="4"/>
  <c r="CH23" i="4"/>
  <c r="CG23" i="4"/>
  <c r="CF23" i="4"/>
  <c r="CE23" i="4"/>
  <c r="CD23" i="4"/>
  <c r="CC23" i="4"/>
  <c r="CS22" i="4"/>
  <c r="CR22" i="4"/>
  <c r="CQ22" i="4"/>
  <c r="CP22" i="4"/>
  <c r="CO22" i="4"/>
  <c r="CN22" i="4"/>
  <c r="CM22" i="4"/>
  <c r="CL22" i="4"/>
  <c r="CK22" i="4"/>
  <c r="CJ22" i="4"/>
  <c r="CI22" i="4"/>
  <c r="CH22" i="4"/>
  <c r="CG22" i="4"/>
  <c r="CF22" i="4"/>
  <c r="CE22" i="4"/>
  <c r="CD22" i="4"/>
  <c r="CC22" i="4"/>
  <c r="CS21" i="4"/>
  <c r="CR21" i="4"/>
  <c r="CQ21" i="4"/>
  <c r="CP21" i="4"/>
  <c r="CO21" i="4"/>
  <c r="CN21" i="4"/>
  <c r="CM21" i="4"/>
  <c r="CL21" i="4"/>
  <c r="CK21" i="4"/>
  <c r="CJ21" i="4"/>
  <c r="CI21" i="4"/>
  <c r="CH21" i="4"/>
  <c r="CG21" i="4"/>
  <c r="CF21" i="4"/>
  <c r="CE21" i="4"/>
  <c r="CD21" i="4"/>
  <c r="CC21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S18" i="4"/>
  <c r="CR18" i="4"/>
  <c r="CQ18" i="4"/>
  <c r="CP18" i="4"/>
  <c r="CO18" i="4"/>
  <c r="CN18" i="4"/>
  <c r="CM18" i="4"/>
  <c r="CL18" i="4"/>
  <c r="CK18" i="4"/>
  <c r="CJ18" i="4"/>
  <c r="CI18" i="4"/>
  <c r="CH18" i="4"/>
  <c r="CG18" i="4"/>
  <c r="CF18" i="4"/>
  <c r="CE18" i="4"/>
  <c r="CD18" i="4"/>
  <c r="CC18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L7" i="4"/>
  <c r="CK7" i="4"/>
  <c r="CJ7" i="4"/>
  <c r="CI7" i="4"/>
  <c r="CH7" i="4"/>
  <c r="CG7" i="4"/>
  <c r="CF7" i="4"/>
  <c r="CE7" i="4"/>
  <c r="CD7" i="4"/>
  <c r="CC7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S5" i="4"/>
  <c r="CR5" i="4"/>
  <c r="CQ5" i="4"/>
  <c r="CP5" i="4"/>
  <c r="CO5" i="4"/>
  <c r="CN5" i="4"/>
  <c r="CM5" i="4"/>
  <c r="CL5" i="4"/>
  <c r="CK5" i="4"/>
  <c r="CJ5" i="4"/>
  <c r="CI5" i="4"/>
  <c r="CH5" i="4"/>
  <c r="CG5" i="4"/>
  <c r="CF5" i="4"/>
  <c r="CE5" i="4"/>
  <c r="CD5" i="4"/>
  <c r="CC5" i="4"/>
  <c r="CL4" i="4"/>
  <c r="CK4" i="4"/>
  <c r="CJ4" i="4"/>
  <c r="CI4" i="4"/>
  <c r="CH4" i="4"/>
  <c r="CG4" i="4"/>
  <c r="CF4" i="4"/>
  <c r="CE4" i="4"/>
  <c r="CD4" i="4"/>
  <c r="CC4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K65" i="4"/>
  <c r="C65" i="4"/>
  <c r="D65" i="4"/>
  <c r="E65" i="4"/>
  <c r="F65" i="4"/>
  <c r="G65" i="4"/>
  <c r="H65" i="4"/>
  <c r="B65" i="4"/>
  <c r="CS90" i="51"/>
  <c r="CR90" i="51"/>
  <c r="CQ90" i="51"/>
  <c r="CP90" i="51"/>
  <c r="CO90" i="51"/>
  <c r="CN90" i="51"/>
  <c r="CM90" i="51"/>
  <c r="CL90" i="51"/>
  <c r="CK90" i="51"/>
  <c r="CJ90" i="51"/>
  <c r="CI90" i="51"/>
  <c r="CH90" i="51"/>
  <c r="CG90" i="51"/>
  <c r="CF90" i="51"/>
  <c r="CE90" i="51"/>
  <c r="CD90" i="51"/>
  <c r="CC90" i="51"/>
  <c r="CS89" i="51"/>
  <c r="CR89" i="51"/>
  <c r="CQ89" i="51"/>
  <c r="CP89" i="51"/>
  <c r="CO89" i="51"/>
  <c r="CN89" i="51"/>
  <c r="CM89" i="51"/>
  <c r="CL89" i="51"/>
  <c r="CK89" i="51"/>
  <c r="CJ89" i="51"/>
  <c r="CI89" i="51"/>
  <c r="CH89" i="51"/>
  <c r="CG89" i="51"/>
  <c r="CF89" i="51"/>
  <c r="CE89" i="51"/>
  <c r="CD89" i="51"/>
  <c r="CC89" i="51"/>
  <c r="CS88" i="51"/>
  <c r="CR88" i="51"/>
  <c r="CQ88" i="51"/>
  <c r="CP88" i="51"/>
  <c r="CO88" i="51"/>
  <c r="CN88" i="51"/>
  <c r="CM88" i="51"/>
  <c r="CL88" i="51"/>
  <c r="CK88" i="51"/>
  <c r="CJ88" i="51"/>
  <c r="CI88" i="51"/>
  <c r="CH88" i="51"/>
  <c r="CG88" i="51"/>
  <c r="CF88" i="51"/>
  <c r="CE88" i="51"/>
  <c r="CD88" i="51"/>
  <c r="CC88" i="51"/>
  <c r="CS87" i="51"/>
  <c r="CR87" i="51"/>
  <c r="CQ87" i="51"/>
  <c r="CP87" i="51"/>
  <c r="CO87" i="51"/>
  <c r="CN87" i="51"/>
  <c r="CM87" i="51"/>
  <c r="CL87" i="51"/>
  <c r="CK87" i="51"/>
  <c r="CJ87" i="51"/>
  <c r="CI87" i="51"/>
  <c r="CH87" i="51"/>
  <c r="CG87" i="51"/>
  <c r="CF87" i="51"/>
  <c r="CE87" i="51"/>
  <c r="CD87" i="51"/>
  <c r="CC87" i="51"/>
  <c r="CS86" i="51"/>
  <c r="CR86" i="51"/>
  <c r="CQ86" i="51"/>
  <c r="CP86" i="51"/>
  <c r="CO86" i="51"/>
  <c r="CN86" i="51"/>
  <c r="CM86" i="51"/>
  <c r="CL86" i="51"/>
  <c r="CK86" i="51"/>
  <c r="CJ86" i="51"/>
  <c r="CI86" i="51"/>
  <c r="CH86" i="51"/>
  <c r="CG86" i="51"/>
  <c r="CF86" i="51"/>
  <c r="CE86" i="51"/>
  <c r="CD86" i="51"/>
  <c r="CC86" i="51"/>
  <c r="CS85" i="51"/>
  <c r="CR85" i="51"/>
  <c r="CQ85" i="51"/>
  <c r="CP85" i="51"/>
  <c r="CO85" i="51"/>
  <c r="CN85" i="51"/>
  <c r="CM85" i="51"/>
  <c r="CL85" i="51"/>
  <c r="CK85" i="51"/>
  <c r="CJ85" i="51"/>
  <c r="CI85" i="51"/>
  <c r="CH85" i="51"/>
  <c r="CG85" i="51"/>
  <c r="CF85" i="51"/>
  <c r="CE85" i="51"/>
  <c r="CD85" i="51"/>
  <c r="CC85" i="51"/>
  <c r="CS84" i="51"/>
  <c r="CR84" i="51"/>
  <c r="CQ84" i="51"/>
  <c r="CP84" i="51"/>
  <c r="CO84" i="51"/>
  <c r="CN84" i="51"/>
  <c r="CM84" i="51"/>
  <c r="CL84" i="51"/>
  <c r="CK84" i="51"/>
  <c r="CJ84" i="51"/>
  <c r="CI84" i="51"/>
  <c r="CH84" i="51"/>
  <c r="CG84" i="51"/>
  <c r="CF84" i="51"/>
  <c r="CE84" i="51"/>
  <c r="CD84" i="51"/>
  <c r="CC84" i="51"/>
  <c r="CS83" i="51"/>
  <c r="CR83" i="51"/>
  <c r="CQ83" i="51"/>
  <c r="CP83" i="51"/>
  <c r="CO83" i="51"/>
  <c r="CN83" i="51"/>
  <c r="CM83" i="51"/>
  <c r="CL83" i="51"/>
  <c r="CK83" i="51"/>
  <c r="CJ83" i="51"/>
  <c r="CI83" i="51"/>
  <c r="CH83" i="51"/>
  <c r="CG83" i="51"/>
  <c r="CF83" i="51"/>
  <c r="CE83" i="51"/>
  <c r="CD83" i="51"/>
  <c r="CC83" i="51"/>
  <c r="CS82" i="51"/>
  <c r="CR82" i="51"/>
  <c r="CQ82" i="51"/>
  <c r="CP82" i="51"/>
  <c r="CO82" i="51"/>
  <c r="CN82" i="51"/>
  <c r="CM82" i="51"/>
  <c r="CL82" i="51"/>
  <c r="CK82" i="51"/>
  <c r="CJ82" i="51"/>
  <c r="CI82" i="51"/>
  <c r="CH82" i="51"/>
  <c r="CG82" i="51"/>
  <c r="CF82" i="51"/>
  <c r="CE82" i="51"/>
  <c r="CD82" i="51"/>
  <c r="CC82" i="51"/>
  <c r="CS81" i="51"/>
  <c r="CR81" i="51"/>
  <c r="CQ81" i="51"/>
  <c r="CP81" i="51"/>
  <c r="CO81" i="51"/>
  <c r="CN81" i="51"/>
  <c r="CM81" i="51"/>
  <c r="CL81" i="51"/>
  <c r="CK81" i="51"/>
  <c r="CJ81" i="51"/>
  <c r="CI81" i="51"/>
  <c r="CH81" i="51"/>
  <c r="CG81" i="51"/>
  <c r="CF81" i="51"/>
  <c r="CE81" i="51"/>
  <c r="CD81" i="51"/>
  <c r="CC81" i="51"/>
  <c r="CS80" i="51"/>
  <c r="CR80" i="51"/>
  <c r="CQ80" i="51"/>
  <c r="CP80" i="51"/>
  <c r="CO80" i="51"/>
  <c r="CN80" i="51"/>
  <c r="CM80" i="51"/>
  <c r="CL80" i="51"/>
  <c r="CK80" i="51"/>
  <c r="CJ80" i="51"/>
  <c r="CI80" i="51"/>
  <c r="CH80" i="51"/>
  <c r="CG80" i="51"/>
  <c r="CF80" i="51"/>
  <c r="CE80" i="51"/>
  <c r="CD80" i="51"/>
  <c r="CC80" i="51"/>
  <c r="CS79" i="51"/>
  <c r="CR79" i="51"/>
  <c r="CQ79" i="51"/>
  <c r="CP79" i="51"/>
  <c r="CO79" i="51"/>
  <c r="CN79" i="51"/>
  <c r="CM79" i="51"/>
  <c r="CL79" i="51"/>
  <c r="CK79" i="51"/>
  <c r="CJ79" i="51"/>
  <c r="CI79" i="51"/>
  <c r="CH79" i="51"/>
  <c r="CG79" i="51"/>
  <c r="CF79" i="51"/>
  <c r="CE79" i="51"/>
  <c r="CD79" i="51"/>
  <c r="CC79" i="51"/>
  <c r="CS78" i="51"/>
  <c r="CR78" i="51"/>
  <c r="CQ78" i="51"/>
  <c r="CP78" i="51"/>
  <c r="CO78" i="51"/>
  <c r="CN78" i="51"/>
  <c r="CM78" i="51"/>
  <c r="CL78" i="51"/>
  <c r="CK78" i="51"/>
  <c r="CJ78" i="51"/>
  <c r="CI78" i="51"/>
  <c r="CH78" i="51"/>
  <c r="CG78" i="51"/>
  <c r="CF78" i="51"/>
  <c r="CE78" i="51"/>
  <c r="CD78" i="51"/>
  <c r="CC78" i="51"/>
  <c r="CS77" i="51"/>
  <c r="CR77" i="51"/>
  <c r="CQ77" i="51"/>
  <c r="CP77" i="51"/>
  <c r="CO77" i="51"/>
  <c r="CN77" i="51"/>
  <c r="CM77" i="51"/>
  <c r="CL77" i="51"/>
  <c r="CK77" i="51"/>
  <c r="CJ77" i="51"/>
  <c r="CI77" i="51"/>
  <c r="CH77" i="51"/>
  <c r="CG77" i="51"/>
  <c r="CF77" i="51"/>
  <c r="CE77" i="51"/>
  <c r="CD77" i="51"/>
  <c r="CC77" i="51"/>
  <c r="CS76" i="51"/>
  <c r="CR76" i="51"/>
  <c r="CQ76" i="51"/>
  <c r="CP76" i="51"/>
  <c r="CO76" i="51"/>
  <c r="CN76" i="51"/>
  <c r="CM76" i="51"/>
  <c r="CL76" i="51"/>
  <c r="CK76" i="51"/>
  <c r="CJ76" i="51"/>
  <c r="CI76" i="51"/>
  <c r="CH76" i="51"/>
  <c r="CG76" i="51"/>
  <c r="CF76" i="51"/>
  <c r="CE76" i="51"/>
  <c r="CD76" i="51"/>
  <c r="CC76" i="51"/>
  <c r="CS75" i="51"/>
  <c r="CR75" i="51"/>
  <c r="CQ75" i="51"/>
  <c r="CP75" i="51"/>
  <c r="CO75" i="51"/>
  <c r="CN75" i="51"/>
  <c r="CM75" i="51"/>
  <c r="CL75" i="51"/>
  <c r="CK75" i="51"/>
  <c r="CJ75" i="51"/>
  <c r="CI75" i="51"/>
  <c r="CH75" i="51"/>
  <c r="CG75" i="51"/>
  <c r="CF75" i="51"/>
  <c r="CE75" i="51"/>
  <c r="CD75" i="51"/>
  <c r="CC75" i="51"/>
  <c r="CS74" i="51"/>
  <c r="CR74" i="51"/>
  <c r="CQ74" i="51"/>
  <c r="CP74" i="51"/>
  <c r="CO74" i="51"/>
  <c r="CN74" i="51"/>
  <c r="CM74" i="51"/>
  <c r="CL74" i="51"/>
  <c r="CK74" i="51"/>
  <c r="CJ74" i="51"/>
  <c r="CI74" i="51"/>
  <c r="CH74" i="51"/>
  <c r="CG74" i="51"/>
  <c r="CF74" i="51"/>
  <c r="CE74" i="51"/>
  <c r="CD74" i="51"/>
  <c r="CC74" i="51"/>
  <c r="CS73" i="51"/>
  <c r="CR73" i="51"/>
  <c r="CQ73" i="51"/>
  <c r="CP73" i="51"/>
  <c r="CO73" i="51"/>
  <c r="CN73" i="51"/>
  <c r="CM73" i="51"/>
  <c r="CL73" i="51"/>
  <c r="CK73" i="51"/>
  <c r="CJ73" i="51"/>
  <c r="CI73" i="51"/>
  <c r="CH73" i="51"/>
  <c r="CG73" i="51"/>
  <c r="CF73" i="51"/>
  <c r="CE73" i="51"/>
  <c r="CD73" i="51"/>
  <c r="CC73" i="51"/>
  <c r="CS72" i="51"/>
  <c r="CR72" i="51"/>
  <c r="CQ72" i="51"/>
  <c r="CP72" i="51"/>
  <c r="CO72" i="51"/>
  <c r="CN72" i="51"/>
  <c r="CM72" i="51"/>
  <c r="CL72" i="51"/>
  <c r="CK72" i="51"/>
  <c r="CJ72" i="51"/>
  <c r="CI72" i="51"/>
  <c r="CH72" i="51"/>
  <c r="CG72" i="51"/>
  <c r="CF72" i="51"/>
  <c r="CE72" i="51"/>
  <c r="CD72" i="51"/>
  <c r="CC72" i="51"/>
  <c r="CS71" i="51"/>
  <c r="CR71" i="51"/>
  <c r="CQ71" i="51"/>
  <c r="CP71" i="51"/>
  <c r="CO71" i="51"/>
  <c r="CN71" i="51"/>
  <c r="CM71" i="51"/>
  <c r="CL71" i="51"/>
  <c r="CK71" i="51"/>
  <c r="CJ71" i="51"/>
  <c r="CI71" i="51"/>
  <c r="CH71" i="51"/>
  <c r="CG71" i="51"/>
  <c r="CF71" i="51"/>
  <c r="CE71" i="51"/>
  <c r="CD71" i="51"/>
  <c r="CC71" i="51"/>
  <c r="CS70" i="51"/>
  <c r="CR70" i="51"/>
  <c r="CQ70" i="51"/>
  <c r="CP70" i="51"/>
  <c r="CO70" i="51"/>
  <c r="CN70" i="51"/>
  <c r="CM70" i="51"/>
  <c r="CL70" i="51"/>
  <c r="CK70" i="51"/>
  <c r="CJ70" i="51"/>
  <c r="CI70" i="51"/>
  <c r="CH70" i="51"/>
  <c r="CG70" i="51"/>
  <c r="CF70" i="51"/>
  <c r="CE70" i="51"/>
  <c r="CD70" i="51"/>
  <c r="CC70" i="51"/>
  <c r="CS69" i="51"/>
  <c r="CR69" i="51"/>
  <c r="CQ69" i="51"/>
  <c r="CP69" i="51"/>
  <c r="CO69" i="51"/>
  <c r="CN69" i="51"/>
  <c r="CM69" i="51"/>
  <c r="CL69" i="51"/>
  <c r="CK69" i="51"/>
  <c r="CJ69" i="51"/>
  <c r="CI69" i="51"/>
  <c r="CH69" i="51"/>
  <c r="CG69" i="51"/>
  <c r="CF69" i="51"/>
  <c r="CE69" i="51"/>
  <c r="CD69" i="51"/>
  <c r="CC69" i="51"/>
  <c r="CS68" i="51"/>
  <c r="CR68" i="51"/>
  <c r="CQ68" i="51"/>
  <c r="CP68" i="51"/>
  <c r="CO68" i="51"/>
  <c r="CN68" i="51"/>
  <c r="CM68" i="51"/>
  <c r="CL68" i="51"/>
  <c r="CK68" i="51"/>
  <c r="CJ68" i="51"/>
  <c r="CI68" i="51"/>
  <c r="CH68" i="51"/>
  <c r="CG68" i="51"/>
  <c r="CF68" i="51"/>
  <c r="CE68" i="51"/>
  <c r="CD68" i="51"/>
  <c r="CC68" i="51"/>
  <c r="CS67" i="51"/>
  <c r="CR67" i="51"/>
  <c r="CQ67" i="51"/>
  <c r="CP67" i="51"/>
  <c r="CO67" i="51"/>
  <c r="CN67" i="51"/>
  <c r="CM67" i="51"/>
  <c r="CL67" i="51"/>
  <c r="CK67" i="51"/>
  <c r="CJ67" i="51"/>
  <c r="CI67" i="51"/>
  <c r="CH67" i="51"/>
  <c r="CG67" i="51"/>
  <c r="CF67" i="51"/>
  <c r="CE67" i="51"/>
  <c r="CD67" i="51"/>
  <c r="CC67" i="51"/>
  <c r="CS60" i="51"/>
  <c r="CR60" i="51"/>
  <c r="CQ60" i="51"/>
  <c r="CP60" i="51"/>
  <c r="CO60" i="51"/>
  <c r="CN60" i="51"/>
  <c r="CM60" i="51"/>
  <c r="CL60" i="51"/>
  <c r="CK60" i="51"/>
  <c r="CJ60" i="51"/>
  <c r="CI60" i="51"/>
  <c r="CH60" i="51"/>
  <c r="CG60" i="51"/>
  <c r="CF60" i="51"/>
  <c r="CE60" i="51"/>
  <c r="CD60" i="51"/>
  <c r="CC60" i="51"/>
  <c r="CS59" i="51"/>
  <c r="CR59" i="51"/>
  <c r="CQ59" i="51"/>
  <c r="CP59" i="51"/>
  <c r="CO59" i="51"/>
  <c r="CN59" i="51"/>
  <c r="CM59" i="51"/>
  <c r="CL59" i="51"/>
  <c r="CK59" i="51"/>
  <c r="CJ59" i="51"/>
  <c r="CI59" i="51"/>
  <c r="CH59" i="51"/>
  <c r="CG59" i="51"/>
  <c r="CF59" i="51"/>
  <c r="CE59" i="51"/>
  <c r="CD59" i="51"/>
  <c r="CC59" i="51"/>
  <c r="CL58" i="51"/>
  <c r="CK58" i="51"/>
  <c r="CJ58" i="51"/>
  <c r="CI58" i="51"/>
  <c r="CH58" i="51"/>
  <c r="CG58" i="51"/>
  <c r="CF58" i="51"/>
  <c r="CE58" i="51"/>
  <c r="CD58" i="51"/>
  <c r="CC58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L56" i="51"/>
  <c r="CK56" i="51"/>
  <c r="CJ56" i="51"/>
  <c r="CI56" i="51"/>
  <c r="CH56" i="51"/>
  <c r="CG56" i="51"/>
  <c r="CF56" i="51"/>
  <c r="CE56" i="51"/>
  <c r="CD56" i="51"/>
  <c r="CC56" i="51"/>
  <c r="CS55" i="51"/>
  <c r="CR55" i="51"/>
  <c r="CQ55" i="51"/>
  <c r="CP55" i="51"/>
  <c r="CO55" i="51"/>
  <c r="CN55" i="51"/>
  <c r="CM55" i="51"/>
  <c r="CL55" i="51"/>
  <c r="CK55" i="51"/>
  <c r="CJ55" i="51"/>
  <c r="CI55" i="51"/>
  <c r="CH55" i="51"/>
  <c r="CG55" i="51"/>
  <c r="CF55" i="51"/>
  <c r="CE55" i="51"/>
  <c r="CD55" i="51"/>
  <c r="CC55" i="51"/>
  <c r="CL54" i="51"/>
  <c r="CK54" i="51"/>
  <c r="CJ54" i="51"/>
  <c r="CI54" i="51"/>
  <c r="CH54" i="51"/>
  <c r="CG54" i="51"/>
  <c r="CF54" i="51"/>
  <c r="CE54" i="51"/>
  <c r="CD54" i="51"/>
  <c r="CC54" i="51"/>
  <c r="CL53" i="51"/>
  <c r="CK53" i="51"/>
  <c r="CJ53" i="51"/>
  <c r="CI53" i="51"/>
  <c r="CH53" i="51"/>
  <c r="CG53" i="51"/>
  <c r="CF53" i="51"/>
  <c r="CE53" i="51"/>
  <c r="CD53" i="51"/>
  <c r="CC53" i="51"/>
  <c r="CL52" i="51"/>
  <c r="CK52" i="51"/>
  <c r="CJ52" i="51"/>
  <c r="CI52" i="51"/>
  <c r="CH52" i="51"/>
  <c r="CG52" i="51"/>
  <c r="CF52" i="51"/>
  <c r="CE52" i="51"/>
  <c r="CD52" i="51"/>
  <c r="CC52" i="51"/>
  <c r="CL51" i="51"/>
  <c r="CK51" i="51"/>
  <c r="CJ51" i="51"/>
  <c r="CI51" i="51"/>
  <c r="CH51" i="51"/>
  <c r="CG51" i="51"/>
  <c r="CF51" i="51"/>
  <c r="CE51" i="51"/>
  <c r="CD51" i="51"/>
  <c r="CC51" i="51"/>
  <c r="CS50" i="51"/>
  <c r="CR50" i="51"/>
  <c r="CQ50" i="51"/>
  <c r="CP50" i="51"/>
  <c r="CO50" i="51"/>
  <c r="CN50" i="51"/>
  <c r="CM50" i="51"/>
  <c r="CL50" i="51"/>
  <c r="CK50" i="51"/>
  <c r="CJ50" i="51"/>
  <c r="CI50" i="51"/>
  <c r="CH50" i="51"/>
  <c r="CG50" i="51"/>
  <c r="CF50" i="51"/>
  <c r="CE50" i="51"/>
  <c r="CD50" i="51"/>
  <c r="CC50" i="51"/>
  <c r="CL49" i="51"/>
  <c r="CK49" i="51"/>
  <c r="CJ49" i="51"/>
  <c r="CI49" i="51"/>
  <c r="CH49" i="51"/>
  <c r="CG49" i="51"/>
  <c r="CF49" i="51"/>
  <c r="CE49" i="51"/>
  <c r="CD49" i="51"/>
  <c r="CC49" i="51"/>
  <c r="CS48" i="51"/>
  <c r="CR48" i="51"/>
  <c r="CQ48" i="51"/>
  <c r="CP48" i="51"/>
  <c r="CO48" i="51"/>
  <c r="CN48" i="51"/>
  <c r="CM48" i="51"/>
  <c r="CL48" i="51"/>
  <c r="CK48" i="51"/>
  <c r="CJ48" i="51"/>
  <c r="CI48" i="51"/>
  <c r="CH48" i="51"/>
  <c r="CG48" i="51"/>
  <c r="CF48" i="51"/>
  <c r="CE48" i="51"/>
  <c r="CD48" i="51"/>
  <c r="CC48" i="51"/>
  <c r="CS47" i="51"/>
  <c r="CR47" i="51"/>
  <c r="CQ47" i="51"/>
  <c r="CP47" i="51"/>
  <c r="CO47" i="51"/>
  <c r="CN47" i="51"/>
  <c r="CM47" i="51"/>
  <c r="CL47" i="51"/>
  <c r="CK47" i="51"/>
  <c r="CJ47" i="51"/>
  <c r="CI47" i="51"/>
  <c r="CH47" i="51"/>
  <c r="CG47" i="51"/>
  <c r="CF47" i="51"/>
  <c r="CE47" i="51"/>
  <c r="CD47" i="51"/>
  <c r="CC47" i="51"/>
  <c r="CL46" i="51"/>
  <c r="CK46" i="51"/>
  <c r="CJ46" i="51"/>
  <c r="CI46" i="51"/>
  <c r="CH46" i="51"/>
  <c r="CG46" i="51"/>
  <c r="CF46" i="51"/>
  <c r="CE46" i="51"/>
  <c r="CD46" i="51"/>
  <c r="CC46" i="51"/>
  <c r="CL45" i="51"/>
  <c r="CK45" i="51"/>
  <c r="CJ45" i="51"/>
  <c r="CI45" i="51"/>
  <c r="CH45" i="51"/>
  <c r="CG45" i="51"/>
  <c r="CF45" i="51"/>
  <c r="CE45" i="51"/>
  <c r="CD45" i="51"/>
  <c r="CC45" i="51"/>
  <c r="CS44" i="51"/>
  <c r="CR44" i="51"/>
  <c r="CQ44" i="51"/>
  <c r="CP44" i="51"/>
  <c r="CO44" i="51"/>
  <c r="CN44" i="51"/>
  <c r="CM44" i="51"/>
  <c r="CL44" i="51"/>
  <c r="CK44" i="51"/>
  <c r="CJ44" i="51"/>
  <c r="CI44" i="51"/>
  <c r="CH44" i="51"/>
  <c r="CG44" i="51"/>
  <c r="CF44" i="51"/>
  <c r="CE44" i="51"/>
  <c r="CD44" i="51"/>
  <c r="CC44" i="51"/>
  <c r="CL43" i="51"/>
  <c r="CK43" i="51"/>
  <c r="CJ43" i="51"/>
  <c r="CI43" i="51"/>
  <c r="CH43" i="51"/>
  <c r="CG43" i="51"/>
  <c r="CF43" i="51"/>
  <c r="CE43" i="51"/>
  <c r="CD43" i="51"/>
  <c r="CC43" i="51"/>
  <c r="CL42" i="51"/>
  <c r="CK42" i="51"/>
  <c r="CJ42" i="51"/>
  <c r="CI42" i="51"/>
  <c r="CH42" i="51"/>
  <c r="CG42" i="51"/>
  <c r="CF42" i="51"/>
  <c r="CE42" i="51"/>
  <c r="CD42" i="51"/>
  <c r="CC42" i="51"/>
  <c r="CS41" i="51"/>
  <c r="CR41" i="51"/>
  <c r="CQ41" i="51"/>
  <c r="CP41" i="51"/>
  <c r="CO41" i="51"/>
  <c r="CN41" i="51"/>
  <c r="CM41" i="51"/>
  <c r="CL41" i="51"/>
  <c r="CK41" i="51"/>
  <c r="CJ41" i="51"/>
  <c r="CI41" i="51"/>
  <c r="CH41" i="51"/>
  <c r="CG41" i="51"/>
  <c r="CF41" i="51"/>
  <c r="CE41" i="51"/>
  <c r="CD41" i="51"/>
  <c r="CC41" i="51"/>
  <c r="CS40" i="51"/>
  <c r="CR40" i="51"/>
  <c r="CQ40" i="51"/>
  <c r="CP40" i="51"/>
  <c r="CO40" i="51"/>
  <c r="CN40" i="51"/>
  <c r="CM40" i="51"/>
  <c r="CL40" i="51"/>
  <c r="CK40" i="51"/>
  <c r="CJ40" i="51"/>
  <c r="CI40" i="51"/>
  <c r="CH40" i="51"/>
  <c r="CG40" i="51"/>
  <c r="CF40" i="51"/>
  <c r="CE40" i="51"/>
  <c r="CD40" i="51"/>
  <c r="CC40" i="51"/>
  <c r="CS39" i="51"/>
  <c r="CR39" i="51"/>
  <c r="CQ39" i="51"/>
  <c r="CP39" i="51"/>
  <c r="CO39" i="51"/>
  <c r="CN39" i="51"/>
  <c r="CM39" i="51"/>
  <c r="CL39" i="51"/>
  <c r="CK39" i="51"/>
  <c r="CJ39" i="51"/>
  <c r="CI39" i="51"/>
  <c r="CH39" i="51"/>
  <c r="CG39" i="51"/>
  <c r="CF39" i="51"/>
  <c r="CE39" i="51"/>
  <c r="CD39" i="51"/>
  <c r="CC39" i="51"/>
  <c r="CS38" i="51"/>
  <c r="CR38" i="51"/>
  <c r="CQ38" i="51"/>
  <c r="CP38" i="51"/>
  <c r="CO38" i="51"/>
  <c r="CN38" i="51"/>
  <c r="CM38" i="51"/>
  <c r="CL38" i="51"/>
  <c r="CK38" i="51"/>
  <c r="CJ38" i="51"/>
  <c r="CI38" i="51"/>
  <c r="CH38" i="51"/>
  <c r="CG38" i="51"/>
  <c r="CF38" i="51"/>
  <c r="CE38" i="51"/>
  <c r="CD38" i="51"/>
  <c r="CC38" i="51"/>
  <c r="CL37" i="51"/>
  <c r="CK37" i="51"/>
  <c r="CJ37" i="51"/>
  <c r="CI37" i="51"/>
  <c r="CH37" i="51"/>
  <c r="CG37" i="51"/>
  <c r="CF37" i="51"/>
  <c r="CE37" i="51"/>
  <c r="CD37" i="51"/>
  <c r="CC37" i="51"/>
  <c r="CS36" i="51"/>
  <c r="CR36" i="51"/>
  <c r="CQ36" i="51"/>
  <c r="CP36" i="51"/>
  <c r="CO36" i="51"/>
  <c r="CN36" i="51"/>
  <c r="CM36" i="51"/>
  <c r="CL36" i="51"/>
  <c r="CK36" i="51"/>
  <c r="CJ36" i="51"/>
  <c r="CI36" i="51"/>
  <c r="CH36" i="51"/>
  <c r="CG36" i="51"/>
  <c r="CF36" i="51"/>
  <c r="CE36" i="51"/>
  <c r="CD36" i="51"/>
  <c r="CC36" i="51"/>
  <c r="CL35" i="51"/>
  <c r="CK35" i="51"/>
  <c r="CJ35" i="51"/>
  <c r="CI35" i="51"/>
  <c r="CH35" i="51"/>
  <c r="CG35" i="51"/>
  <c r="CF35" i="51"/>
  <c r="CE35" i="51"/>
  <c r="CD35" i="51"/>
  <c r="CC35" i="51"/>
  <c r="CS34" i="51"/>
  <c r="CR34" i="51"/>
  <c r="CQ34" i="51"/>
  <c r="CP34" i="51"/>
  <c r="CO34" i="51"/>
  <c r="CN34" i="51"/>
  <c r="CM34" i="51"/>
  <c r="CL34" i="51"/>
  <c r="CK34" i="51"/>
  <c r="CJ34" i="51"/>
  <c r="CI34" i="51"/>
  <c r="CH34" i="51"/>
  <c r="CG34" i="51"/>
  <c r="CF34" i="51"/>
  <c r="CE34" i="51"/>
  <c r="CD34" i="51"/>
  <c r="CC34" i="51"/>
  <c r="CS33" i="51"/>
  <c r="CR33" i="51"/>
  <c r="CQ33" i="51"/>
  <c r="CP33" i="51"/>
  <c r="CO33" i="51"/>
  <c r="CN33" i="51"/>
  <c r="CM33" i="51"/>
  <c r="CL33" i="51"/>
  <c r="CK33" i="51"/>
  <c r="CJ33" i="51"/>
  <c r="CI33" i="51"/>
  <c r="CH33" i="51"/>
  <c r="CG33" i="51"/>
  <c r="CF33" i="51"/>
  <c r="CE33" i="51"/>
  <c r="CD33" i="51"/>
  <c r="CC33" i="51"/>
  <c r="CL32" i="51"/>
  <c r="CK32" i="51"/>
  <c r="CJ32" i="51"/>
  <c r="CI32" i="51"/>
  <c r="CH32" i="51"/>
  <c r="CG32" i="51"/>
  <c r="CF32" i="51"/>
  <c r="CE32" i="51"/>
  <c r="CD32" i="51"/>
  <c r="CC32" i="51"/>
  <c r="CS31" i="51"/>
  <c r="CR31" i="51"/>
  <c r="CQ31" i="51"/>
  <c r="CP31" i="51"/>
  <c r="CO31" i="51"/>
  <c r="CN31" i="51"/>
  <c r="CM31" i="51"/>
  <c r="CL31" i="51"/>
  <c r="CK31" i="51"/>
  <c r="CJ31" i="51"/>
  <c r="CI31" i="51"/>
  <c r="CH31" i="51"/>
  <c r="CG31" i="51"/>
  <c r="CF31" i="51"/>
  <c r="CE31" i="51"/>
  <c r="CD31" i="51"/>
  <c r="CC31" i="51"/>
  <c r="CS30" i="51"/>
  <c r="CR30" i="51"/>
  <c r="CQ30" i="51"/>
  <c r="CP30" i="51"/>
  <c r="CO30" i="51"/>
  <c r="CN30" i="51"/>
  <c r="CM30" i="51"/>
  <c r="CL30" i="51"/>
  <c r="CK30" i="51"/>
  <c r="CJ30" i="51"/>
  <c r="CI30" i="51"/>
  <c r="CH30" i="51"/>
  <c r="CG30" i="51"/>
  <c r="CF30" i="51"/>
  <c r="CE30" i="51"/>
  <c r="CD30" i="51"/>
  <c r="CC30" i="51"/>
  <c r="CL29" i="51"/>
  <c r="CK29" i="51"/>
  <c r="CJ29" i="51"/>
  <c r="CI29" i="51"/>
  <c r="CH29" i="51"/>
  <c r="CG29" i="51"/>
  <c r="CF29" i="51"/>
  <c r="CE29" i="51"/>
  <c r="CD29" i="51"/>
  <c r="CC29" i="51"/>
  <c r="CL28" i="51"/>
  <c r="CK28" i="51"/>
  <c r="CJ28" i="51"/>
  <c r="CI28" i="51"/>
  <c r="CH28" i="51"/>
  <c r="CG28" i="51"/>
  <c r="CF28" i="51"/>
  <c r="CE28" i="51"/>
  <c r="CD28" i="51"/>
  <c r="CC28" i="51"/>
  <c r="CL27" i="51"/>
  <c r="CK27" i="51"/>
  <c r="CJ27" i="51"/>
  <c r="CI27" i="51"/>
  <c r="CH27" i="51"/>
  <c r="CG27" i="51"/>
  <c r="CF27" i="51"/>
  <c r="CE27" i="51"/>
  <c r="CD27" i="51"/>
  <c r="CC27" i="51"/>
  <c r="CL26" i="51"/>
  <c r="CK26" i="51"/>
  <c r="CJ26" i="51"/>
  <c r="CI26" i="51"/>
  <c r="CH26" i="51"/>
  <c r="CG26" i="51"/>
  <c r="CF26" i="51"/>
  <c r="CE26" i="51"/>
  <c r="CD26" i="51"/>
  <c r="CC26" i="51"/>
  <c r="CS25" i="51"/>
  <c r="CR25" i="51"/>
  <c r="CQ25" i="51"/>
  <c r="CP25" i="51"/>
  <c r="CO25" i="51"/>
  <c r="CN25" i="51"/>
  <c r="CM25" i="51"/>
  <c r="CL25" i="51"/>
  <c r="CK25" i="51"/>
  <c r="CJ25" i="51"/>
  <c r="CI25" i="51"/>
  <c r="CH25" i="51"/>
  <c r="CG25" i="51"/>
  <c r="CF25" i="51"/>
  <c r="CE25" i="51"/>
  <c r="CD25" i="51"/>
  <c r="CC25" i="51"/>
  <c r="CS24" i="51"/>
  <c r="CR24" i="51"/>
  <c r="CQ24" i="51"/>
  <c r="CP24" i="51"/>
  <c r="CO24" i="51"/>
  <c r="CN24" i="51"/>
  <c r="CM24" i="51"/>
  <c r="CL24" i="51"/>
  <c r="CK24" i="51"/>
  <c r="CJ24" i="51"/>
  <c r="CI24" i="51"/>
  <c r="CH24" i="51"/>
  <c r="CG24" i="51"/>
  <c r="CF24" i="51"/>
  <c r="CE24" i="51"/>
  <c r="CD24" i="51"/>
  <c r="CC24" i="51"/>
  <c r="CS23" i="51"/>
  <c r="CR23" i="51"/>
  <c r="CQ23" i="51"/>
  <c r="CP23" i="51"/>
  <c r="CO23" i="51"/>
  <c r="CN23" i="51"/>
  <c r="CM23" i="51"/>
  <c r="CL23" i="51"/>
  <c r="CK23" i="51"/>
  <c r="CJ23" i="51"/>
  <c r="CI23" i="51"/>
  <c r="CH23" i="51"/>
  <c r="CG23" i="51"/>
  <c r="CF23" i="51"/>
  <c r="CE23" i="51"/>
  <c r="CD23" i="51"/>
  <c r="CC23" i="51"/>
  <c r="CS22" i="51"/>
  <c r="CR22" i="51"/>
  <c r="CQ22" i="51"/>
  <c r="CP22" i="51"/>
  <c r="CO22" i="51"/>
  <c r="CN22" i="51"/>
  <c r="CM22" i="51"/>
  <c r="CL22" i="51"/>
  <c r="CK22" i="51"/>
  <c r="CJ22" i="51"/>
  <c r="CI22" i="51"/>
  <c r="CH22" i="51"/>
  <c r="CG22" i="51"/>
  <c r="CF22" i="51"/>
  <c r="CE22" i="51"/>
  <c r="CD22" i="51"/>
  <c r="CC22" i="51"/>
  <c r="CS21" i="51"/>
  <c r="CR21" i="51"/>
  <c r="CQ21" i="51"/>
  <c r="CP21" i="51"/>
  <c r="CO21" i="51"/>
  <c r="CN21" i="51"/>
  <c r="CM21" i="51"/>
  <c r="CL21" i="51"/>
  <c r="CK21" i="51"/>
  <c r="CJ21" i="51"/>
  <c r="CI21" i="51"/>
  <c r="CH21" i="51"/>
  <c r="CG21" i="51"/>
  <c r="CF21" i="51"/>
  <c r="CE21" i="51"/>
  <c r="CD21" i="51"/>
  <c r="CC21" i="51"/>
  <c r="CS20" i="51"/>
  <c r="CR20" i="51"/>
  <c r="CQ20" i="51"/>
  <c r="CP20" i="51"/>
  <c r="CO20" i="51"/>
  <c r="CN20" i="51"/>
  <c r="CM20" i="51"/>
  <c r="CL20" i="51"/>
  <c r="CK20" i="51"/>
  <c r="CJ20" i="51"/>
  <c r="CI20" i="51"/>
  <c r="CH20" i="51"/>
  <c r="CG20" i="51"/>
  <c r="CF20" i="51"/>
  <c r="CE20" i="51"/>
  <c r="CD20" i="51"/>
  <c r="CC20" i="51"/>
  <c r="CS19" i="51"/>
  <c r="CR19" i="51"/>
  <c r="CQ19" i="51"/>
  <c r="CP19" i="51"/>
  <c r="CO19" i="51"/>
  <c r="CN19" i="51"/>
  <c r="CM19" i="51"/>
  <c r="CL19" i="51"/>
  <c r="CK19" i="51"/>
  <c r="CJ19" i="51"/>
  <c r="CI19" i="51"/>
  <c r="CH19" i="51"/>
  <c r="CG19" i="51"/>
  <c r="CF19" i="51"/>
  <c r="CE19" i="51"/>
  <c r="CD19" i="51"/>
  <c r="CC19" i="51"/>
  <c r="CL18" i="51"/>
  <c r="CK18" i="51"/>
  <c r="CJ18" i="51"/>
  <c r="CI18" i="51"/>
  <c r="CH18" i="51"/>
  <c r="CG18" i="51"/>
  <c r="CF18" i="51"/>
  <c r="CE18" i="51"/>
  <c r="CD18" i="51"/>
  <c r="CC18" i="51"/>
  <c r="CL17" i="51"/>
  <c r="CK17" i="51"/>
  <c r="CJ17" i="51"/>
  <c r="CI17" i="51"/>
  <c r="CH17" i="51"/>
  <c r="CG17" i="51"/>
  <c r="CF17" i="51"/>
  <c r="CE17" i="51"/>
  <c r="CD17" i="51"/>
  <c r="CC17" i="51"/>
  <c r="CL16" i="51"/>
  <c r="CK16" i="51"/>
  <c r="CJ16" i="51"/>
  <c r="CI16" i="51"/>
  <c r="CH16" i="51"/>
  <c r="CG16" i="51"/>
  <c r="CF16" i="51"/>
  <c r="CE16" i="51"/>
  <c r="CD16" i="51"/>
  <c r="CC16" i="51"/>
  <c r="CS15" i="51"/>
  <c r="CR15" i="51"/>
  <c r="CQ15" i="51"/>
  <c r="CP15" i="51"/>
  <c r="CO15" i="51"/>
  <c r="CN15" i="51"/>
  <c r="CM15" i="51"/>
  <c r="CL15" i="51"/>
  <c r="CK15" i="51"/>
  <c r="CJ15" i="51"/>
  <c r="CI15" i="51"/>
  <c r="CH15" i="51"/>
  <c r="CG15" i="51"/>
  <c r="CF15" i="51"/>
  <c r="CE15" i="51"/>
  <c r="CD15" i="51"/>
  <c r="CC15" i="51"/>
  <c r="CS14" i="51"/>
  <c r="CR14" i="51"/>
  <c r="CQ14" i="51"/>
  <c r="CP14" i="51"/>
  <c r="CO14" i="51"/>
  <c r="CN14" i="51"/>
  <c r="CM14" i="51"/>
  <c r="CL14" i="51"/>
  <c r="CK14" i="51"/>
  <c r="CJ14" i="51"/>
  <c r="CI14" i="51"/>
  <c r="CH14" i="51"/>
  <c r="CG14" i="51"/>
  <c r="CF14" i="51"/>
  <c r="CE14" i="51"/>
  <c r="CD14" i="51"/>
  <c r="CC14" i="51"/>
  <c r="CL13" i="51"/>
  <c r="CK13" i="51"/>
  <c r="CJ13" i="51"/>
  <c r="CI13" i="51"/>
  <c r="CH13" i="51"/>
  <c r="CG13" i="51"/>
  <c r="CF13" i="51"/>
  <c r="CE13" i="51"/>
  <c r="CD13" i="51"/>
  <c r="CC13" i="51"/>
  <c r="CS12" i="51"/>
  <c r="CR12" i="51"/>
  <c r="CQ12" i="51"/>
  <c r="CP12" i="51"/>
  <c r="CO12" i="51"/>
  <c r="CN12" i="51"/>
  <c r="CM12" i="51"/>
  <c r="CL12" i="51"/>
  <c r="CK12" i="51"/>
  <c r="CJ12" i="51"/>
  <c r="CI12" i="51"/>
  <c r="CH12" i="51"/>
  <c r="CG12" i="51"/>
  <c r="CF12" i="51"/>
  <c r="CE12" i="51"/>
  <c r="CD12" i="51"/>
  <c r="CC12" i="51"/>
  <c r="CS11" i="51"/>
  <c r="CR11" i="51"/>
  <c r="CQ11" i="51"/>
  <c r="CP11" i="51"/>
  <c r="CO11" i="51"/>
  <c r="CN11" i="51"/>
  <c r="CM11" i="51"/>
  <c r="CL11" i="51"/>
  <c r="CK11" i="51"/>
  <c r="CJ11" i="51"/>
  <c r="CI11" i="51"/>
  <c r="CH11" i="51"/>
  <c r="CG11" i="51"/>
  <c r="CF11" i="51"/>
  <c r="CE11" i="51"/>
  <c r="CD11" i="51"/>
  <c r="CC11" i="51"/>
  <c r="CL10" i="51"/>
  <c r="CK10" i="51"/>
  <c r="CJ10" i="51"/>
  <c r="CI10" i="51"/>
  <c r="CH10" i="51"/>
  <c r="CG10" i="51"/>
  <c r="CF10" i="51"/>
  <c r="CE10" i="51"/>
  <c r="CD10" i="51"/>
  <c r="CC10" i="51"/>
  <c r="CS9" i="51"/>
  <c r="CR9" i="51"/>
  <c r="CQ9" i="51"/>
  <c r="CP9" i="51"/>
  <c r="CO9" i="51"/>
  <c r="CN9" i="51"/>
  <c r="CM9" i="51"/>
  <c r="CL9" i="51"/>
  <c r="CK9" i="51"/>
  <c r="CJ9" i="51"/>
  <c r="CI9" i="51"/>
  <c r="CH9" i="51"/>
  <c r="CG9" i="51"/>
  <c r="CF9" i="51"/>
  <c r="CE9" i="51"/>
  <c r="CD9" i="51"/>
  <c r="CC9" i="51"/>
  <c r="CS8" i="51"/>
  <c r="CR8" i="51"/>
  <c r="CQ8" i="51"/>
  <c r="CP8" i="51"/>
  <c r="CO8" i="51"/>
  <c r="CN8" i="51"/>
  <c r="CM8" i="51"/>
  <c r="CL8" i="51"/>
  <c r="CK8" i="51"/>
  <c r="CJ8" i="51"/>
  <c r="CI8" i="51"/>
  <c r="CH8" i="51"/>
  <c r="CG8" i="51"/>
  <c r="CF8" i="51"/>
  <c r="CE8" i="51"/>
  <c r="CD8" i="51"/>
  <c r="CC8" i="51"/>
  <c r="CL7" i="51"/>
  <c r="CK7" i="51"/>
  <c r="CJ7" i="51"/>
  <c r="CI7" i="51"/>
  <c r="CH7" i="51"/>
  <c r="CG7" i="51"/>
  <c r="CF7" i="51"/>
  <c r="CE7" i="51"/>
  <c r="CD7" i="51"/>
  <c r="CC7" i="51"/>
  <c r="CS6" i="51"/>
  <c r="CR6" i="51"/>
  <c r="CQ6" i="51"/>
  <c r="CP6" i="51"/>
  <c r="CO6" i="51"/>
  <c r="CN6" i="51"/>
  <c r="CM6" i="51"/>
  <c r="CL6" i="51"/>
  <c r="CK6" i="51"/>
  <c r="CJ6" i="51"/>
  <c r="CI6" i="51"/>
  <c r="CH6" i="51"/>
  <c r="CG6" i="51"/>
  <c r="CF6" i="51"/>
  <c r="CE6" i="51"/>
  <c r="CD6" i="51"/>
  <c r="CC6" i="51"/>
  <c r="CL5" i="51"/>
  <c r="CK5" i="51"/>
  <c r="CJ5" i="51"/>
  <c r="CI5" i="51"/>
  <c r="CH5" i="51"/>
  <c r="CG5" i="51"/>
  <c r="CF5" i="51"/>
  <c r="CE5" i="51"/>
  <c r="CD5" i="51"/>
  <c r="CC5" i="51"/>
  <c r="CL4" i="51"/>
  <c r="CK4" i="51"/>
  <c r="CJ4" i="51"/>
  <c r="CI4" i="51"/>
  <c r="CH4" i="51"/>
  <c r="CG4" i="51"/>
  <c r="CF4" i="51"/>
  <c r="CE4" i="51"/>
  <c r="CD4" i="51"/>
  <c r="CC4" i="51"/>
  <c r="CS3" i="51"/>
  <c r="CR3" i="51"/>
  <c r="CQ3" i="51"/>
  <c r="CP3" i="51"/>
  <c r="CO3" i="51"/>
  <c r="CN3" i="51"/>
  <c r="CM3" i="51"/>
  <c r="CL3" i="51"/>
  <c r="CK3" i="51"/>
  <c r="CJ3" i="51"/>
  <c r="CI3" i="51"/>
  <c r="CH3" i="51"/>
  <c r="CG3" i="51"/>
  <c r="CF3" i="51"/>
  <c r="CE3" i="51"/>
  <c r="CD3" i="51"/>
  <c r="CC3" i="51"/>
  <c r="S60" i="36"/>
  <c r="T60" i="36"/>
  <c r="U60" i="36"/>
  <c r="V60" i="36"/>
  <c r="W60" i="36"/>
  <c r="X60" i="36"/>
  <c r="Y60" i="36"/>
  <c r="Z60" i="36"/>
  <c r="AA60" i="36"/>
  <c r="AB60" i="36"/>
  <c r="AC60" i="36"/>
  <c r="AD60" i="36"/>
  <c r="AE60" i="36"/>
  <c r="AF60" i="36"/>
  <c r="AG60" i="36"/>
  <c r="AH60" i="36"/>
  <c r="AI60" i="36"/>
  <c r="AJ60" i="36"/>
  <c r="AK60" i="36"/>
  <c r="AL60" i="36"/>
  <c r="AM60" i="36"/>
  <c r="AN60" i="36"/>
  <c r="AO60" i="36"/>
  <c r="AP60" i="36"/>
  <c r="AQ60" i="36"/>
  <c r="AR60" i="36"/>
  <c r="AS60" i="36"/>
  <c r="AT60" i="36"/>
  <c r="AU60" i="36"/>
  <c r="AV60" i="36"/>
  <c r="AW60" i="36"/>
  <c r="AX60" i="36"/>
  <c r="AY60" i="36"/>
  <c r="AZ60" i="36"/>
  <c r="BA60" i="36"/>
  <c r="BB60" i="36"/>
  <c r="BC60" i="36"/>
  <c r="BD60" i="36"/>
  <c r="BE60" i="36"/>
  <c r="BF60" i="36"/>
  <c r="BG60" i="36"/>
  <c r="BH60" i="36"/>
  <c r="BI60" i="36"/>
  <c r="BJ60" i="36"/>
  <c r="BK60" i="36"/>
  <c r="BL60" i="36"/>
  <c r="BM60" i="36"/>
  <c r="BN60" i="36"/>
  <c r="BO60" i="36"/>
  <c r="BP60" i="36"/>
  <c r="BQ60" i="36"/>
  <c r="BR60" i="36"/>
  <c r="BS60" i="36"/>
  <c r="BT60" i="36"/>
  <c r="BU60" i="36"/>
  <c r="BV60" i="36"/>
  <c r="BW60" i="36"/>
  <c r="BX60" i="36"/>
  <c r="BY60" i="36"/>
  <c r="BZ60" i="36"/>
  <c r="CA60" i="36"/>
  <c r="CB60" i="36"/>
  <c r="CC60" i="36"/>
  <c r="CD60" i="36"/>
  <c r="CE60" i="36"/>
  <c r="CF60" i="36"/>
  <c r="CG60" i="36"/>
  <c r="CH60" i="36"/>
  <c r="CI60" i="36"/>
  <c r="S61" i="36"/>
  <c r="T61" i="36"/>
  <c r="U61" i="36"/>
  <c r="V61" i="36"/>
  <c r="W61" i="36"/>
  <c r="X61" i="36"/>
  <c r="Y61" i="36"/>
  <c r="Z61" i="36"/>
  <c r="AA61" i="36"/>
  <c r="AB61" i="36"/>
  <c r="AC61" i="36"/>
  <c r="AD61" i="36"/>
  <c r="AE61" i="36"/>
  <c r="AF61" i="36"/>
  <c r="AG61" i="36"/>
  <c r="AH61" i="36"/>
  <c r="AI61" i="36"/>
  <c r="AJ61" i="36"/>
  <c r="AK61" i="36"/>
  <c r="AL61" i="36"/>
  <c r="AM61" i="36"/>
  <c r="AN61" i="36"/>
  <c r="AO61" i="36"/>
  <c r="AP61" i="36"/>
  <c r="AQ61" i="36"/>
  <c r="AR61" i="36"/>
  <c r="AS61" i="36"/>
  <c r="AT61" i="36"/>
  <c r="AU61" i="36"/>
  <c r="AV61" i="36"/>
  <c r="AW61" i="36"/>
  <c r="AX61" i="36"/>
  <c r="AY61" i="36"/>
  <c r="AZ61" i="36"/>
  <c r="BA61" i="36"/>
  <c r="BB61" i="36"/>
  <c r="BC61" i="36"/>
  <c r="BD61" i="36"/>
  <c r="BE61" i="36"/>
  <c r="BF61" i="36"/>
  <c r="BG61" i="36"/>
  <c r="BH61" i="36"/>
  <c r="BI61" i="36"/>
  <c r="BJ61" i="36"/>
  <c r="BK61" i="36"/>
  <c r="BL61" i="36"/>
  <c r="BM61" i="36"/>
  <c r="BN61" i="36"/>
  <c r="BO61" i="36"/>
  <c r="BP61" i="36"/>
  <c r="BQ61" i="36"/>
  <c r="BR61" i="36"/>
  <c r="BS61" i="36"/>
  <c r="BT61" i="36"/>
  <c r="BU61" i="36"/>
  <c r="BV61" i="36"/>
  <c r="BW61" i="36"/>
  <c r="BX61" i="36"/>
  <c r="BY61" i="36"/>
  <c r="BZ61" i="36"/>
  <c r="CA61" i="36"/>
  <c r="CB61" i="36"/>
  <c r="CC61" i="36"/>
  <c r="CD61" i="36"/>
  <c r="CE61" i="36"/>
  <c r="CF61" i="36"/>
  <c r="CG61" i="36"/>
  <c r="CH61" i="36"/>
  <c r="CI61" i="36"/>
  <c r="S62" i="36"/>
  <c r="T62" i="36"/>
  <c r="U62" i="36"/>
  <c r="V62" i="36"/>
  <c r="W62" i="36"/>
  <c r="X62" i="36"/>
  <c r="Y62" i="36"/>
  <c r="Z62" i="36"/>
  <c r="AA62" i="36"/>
  <c r="AB62" i="36"/>
  <c r="AC62" i="36"/>
  <c r="AD62" i="36"/>
  <c r="AE62" i="36"/>
  <c r="AF62" i="36"/>
  <c r="AG62" i="36"/>
  <c r="AH62" i="36"/>
  <c r="AI62" i="36"/>
  <c r="AJ62" i="36"/>
  <c r="AK62" i="36"/>
  <c r="AL62" i="36"/>
  <c r="AM62" i="36"/>
  <c r="AN62" i="36"/>
  <c r="AO62" i="36"/>
  <c r="AP62" i="36"/>
  <c r="AQ62" i="36"/>
  <c r="AR62" i="36"/>
  <c r="AS62" i="36"/>
  <c r="AT62" i="36"/>
  <c r="AU62" i="36"/>
  <c r="AV62" i="36"/>
  <c r="AW62" i="36"/>
  <c r="AX62" i="36"/>
  <c r="AY62" i="36"/>
  <c r="AZ62" i="36"/>
  <c r="BA62" i="36"/>
  <c r="BB62" i="36"/>
  <c r="BC62" i="36"/>
  <c r="BD62" i="36"/>
  <c r="BE62" i="36"/>
  <c r="BF62" i="36"/>
  <c r="BG62" i="36"/>
  <c r="BH62" i="36"/>
  <c r="BI62" i="36"/>
  <c r="BJ62" i="36"/>
  <c r="BK62" i="36"/>
  <c r="BL62" i="36"/>
  <c r="BM62" i="36"/>
  <c r="BN62" i="36"/>
  <c r="BO62" i="36"/>
  <c r="BP62" i="36"/>
  <c r="BQ62" i="36"/>
  <c r="BR62" i="36"/>
  <c r="BS62" i="36"/>
  <c r="BT62" i="36"/>
  <c r="BU62" i="36"/>
  <c r="BV62" i="36"/>
  <c r="BW62" i="36"/>
  <c r="BX62" i="36"/>
  <c r="BY62" i="36"/>
  <c r="BZ62" i="36"/>
  <c r="CA62" i="36"/>
  <c r="CB62" i="36"/>
  <c r="CC62" i="36"/>
  <c r="CD62" i="36"/>
  <c r="CE62" i="36"/>
  <c r="CF62" i="36"/>
  <c r="CG62" i="36"/>
  <c r="CH62" i="36"/>
  <c r="CI62" i="36"/>
  <c r="S63" i="36"/>
  <c r="T63" i="36"/>
  <c r="U63" i="36"/>
  <c r="V63" i="36"/>
  <c r="W63" i="36"/>
  <c r="X63" i="36"/>
  <c r="Y63" i="36"/>
  <c r="Z63" i="36"/>
  <c r="AA63" i="36"/>
  <c r="AB63" i="36"/>
  <c r="AC63" i="36"/>
  <c r="AD63" i="36"/>
  <c r="AE63" i="36"/>
  <c r="AF63" i="36"/>
  <c r="AG63" i="36"/>
  <c r="AH63" i="36"/>
  <c r="AI63" i="36"/>
  <c r="AJ63" i="36"/>
  <c r="AK63" i="36"/>
  <c r="AL63" i="36"/>
  <c r="AM63" i="36"/>
  <c r="AN63" i="36"/>
  <c r="AO63" i="36"/>
  <c r="AP63" i="36"/>
  <c r="AQ63" i="36"/>
  <c r="AR63" i="36"/>
  <c r="AS63" i="36"/>
  <c r="AT63" i="36"/>
  <c r="AU63" i="36"/>
  <c r="AV63" i="36"/>
  <c r="AW63" i="36"/>
  <c r="AX63" i="36"/>
  <c r="AY63" i="36"/>
  <c r="AZ63" i="36"/>
  <c r="BA63" i="36"/>
  <c r="BB63" i="36"/>
  <c r="BC63" i="36"/>
  <c r="BD63" i="36"/>
  <c r="BE63" i="36"/>
  <c r="BF63" i="36"/>
  <c r="BG63" i="36"/>
  <c r="BH63" i="36"/>
  <c r="BI63" i="36"/>
  <c r="BJ63" i="36"/>
  <c r="BK63" i="36"/>
  <c r="BL63" i="36"/>
  <c r="BM63" i="36"/>
  <c r="BN63" i="36"/>
  <c r="BO63" i="36"/>
  <c r="BP63" i="36"/>
  <c r="BQ63" i="36"/>
  <c r="BR63" i="36"/>
  <c r="BS63" i="36"/>
  <c r="BT63" i="36"/>
  <c r="BU63" i="36"/>
  <c r="BV63" i="36"/>
  <c r="BW63" i="36"/>
  <c r="BX63" i="36"/>
  <c r="BY63" i="36"/>
  <c r="BZ63" i="36"/>
  <c r="CA63" i="36"/>
  <c r="CB63" i="36"/>
  <c r="CC63" i="36"/>
  <c r="CD63" i="36"/>
  <c r="CE63" i="36"/>
  <c r="CF63" i="36"/>
  <c r="CG63" i="36"/>
  <c r="CH63" i="36"/>
  <c r="CI63" i="36"/>
  <c r="CQ56" i="36"/>
  <c r="CP56" i="36"/>
  <c r="CO56" i="36"/>
  <c r="CN56" i="36"/>
  <c r="CM56" i="36"/>
  <c r="CL56" i="36"/>
  <c r="CK56" i="36"/>
  <c r="CQ55" i="36"/>
  <c r="CP55" i="36"/>
  <c r="CO55" i="36"/>
  <c r="CN55" i="36"/>
  <c r="CM55" i="36"/>
  <c r="CL55" i="36"/>
  <c r="CK55" i="36"/>
  <c r="CQ54" i="36"/>
  <c r="CP54" i="36"/>
  <c r="CO54" i="36"/>
  <c r="CN54" i="36"/>
  <c r="CM54" i="36"/>
  <c r="CL54" i="36"/>
  <c r="CK54" i="36"/>
  <c r="CQ53" i="36"/>
  <c r="CP53" i="36"/>
  <c r="CO53" i="36"/>
  <c r="CN53" i="36"/>
  <c r="CM53" i="36"/>
  <c r="CL53" i="36"/>
  <c r="CK53" i="36"/>
  <c r="CQ52" i="36"/>
  <c r="CP52" i="36"/>
  <c r="CO52" i="36"/>
  <c r="CN52" i="36"/>
  <c r="CM52" i="36"/>
  <c r="CL52" i="36"/>
  <c r="CK52" i="36"/>
  <c r="CQ51" i="36"/>
  <c r="CP51" i="36"/>
  <c r="CO51" i="36"/>
  <c r="CN51" i="36"/>
  <c r="CM51" i="36"/>
  <c r="CL51" i="36"/>
  <c r="CK51" i="36"/>
  <c r="CQ50" i="36"/>
  <c r="CP50" i="36"/>
  <c r="CO50" i="36"/>
  <c r="CN50" i="36"/>
  <c r="CM50" i="36"/>
  <c r="CL50" i="36"/>
  <c r="CK50" i="36"/>
  <c r="CQ49" i="36"/>
  <c r="CP49" i="36"/>
  <c r="CO49" i="36"/>
  <c r="CN49" i="36"/>
  <c r="CM49" i="36"/>
  <c r="CL49" i="36"/>
  <c r="CK49" i="36"/>
  <c r="CQ48" i="36"/>
  <c r="CP48" i="36"/>
  <c r="CO48" i="36"/>
  <c r="CN48" i="36"/>
  <c r="CM48" i="36"/>
  <c r="CL48" i="36"/>
  <c r="CK48" i="36"/>
  <c r="CQ47" i="36"/>
  <c r="CP47" i="36"/>
  <c r="CO47" i="36"/>
  <c r="CN47" i="36"/>
  <c r="CM47" i="36"/>
  <c r="CL47" i="36"/>
  <c r="CK47" i="36"/>
  <c r="CQ46" i="36"/>
  <c r="CP46" i="36"/>
  <c r="CO46" i="36"/>
  <c r="CN46" i="36"/>
  <c r="CM46" i="36"/>
  <c r="CL46" i="36"/>
  <c r="CK46" i="36"/>
  <c r="CQ45" i="36"/>
  <c r="CP45" i="36"/>
  <c r="CO45" i="36"/>
  <c r="CN45" i="36"/>
  <c r="CM45" i="36"/>
  <c r="CL45" i="36"/>
  <c r="CK45" i="36"/>
  <c r="CQ44" i="36"/>
  <c r="CP44" i="36"/>
  <c r="CO44" i="36"/>
  <c r="CN44" i="36"/>
  <c r="CM44" i="36"/>
  <c r="CL44" i="36"/>
  <c r="CK44" i="36"/>
  <c r="CQ43" i="36"/>
  <c r="CP43" i="36"/>
  <c r="CO43" i="36"/>
  <c r="CN43" i="36"/>
  <c r="CM43" i="36"/>
  <c r="CL43" i="36"/>
  <c r="CK43" i="36"/>
  <c r="CQ42" i="36"/>
  <c r="CP42" i="36"/>
  <c r="CO42" i="36"/>
  <c r="CN42" i="36"/>
  <c r="CM42" i="36"/>
  <c r="CL42" i="36"/>
  <c r="CK42" i="36"/>
  <c r="CQ41" i="36"/>
  <c r="CP41" i="36"/>
  <c r="CO41" i="36"/>
  <c r="CN41" i="36"/>
  <c r="CM41" i="36"/>
  <c r="CL41" i="36"/>
  <c r="CK41" i="36"/>
  <c r="CQ40" i="36"/>
  <c r="CP40" i="36"/>
  <c r="CO40" i="36"/>
  <c r="CN40" i="36"/>
  <c r="CM40" i="36"/>
  <c r="CL40" i="36"/>
  <c r="CK40" i="36"/>
  <c r="CQ39" i="36"/>
  <c r="CP39" i="36"/>
  <c r="CO39" i="36"/>
  <c r="CN39" i="36"/>
  <c r="CM39" i="36"/>
  <c r="CL39" i="36"/>
  <c r="CK39" i="36"/>
  <c r="CQ38" i="36"/>
  <c r="CP38" i="36"/>
  <c r="CO38" i="36"/>
  <c r="CN38" i="36"/>
  <c r="CM38" i="36"/>
  <c r="CL38" i="36"/>
  <c r="CK38" i="36"/>
  <c r="CQ37" i="36"/>
  <c r="CP37" i="36"/>
  <c r="CO37" i="36"/>
  <c r="CN37" i="36"/>
  <c r="CM37" i="36"/>
  <c r="CL37" i="36"/>
  <c r="CK37" i="36"/>
  <c r="CQ36" i="36"/>
  <c r="CP36" i="36"/>
  <c r="CO36" i="36"/>
  <c r="CN36" i="36"/>
  <c r="CM36" i="36"/>
  <c r="CL36" i="36"/>
  <c r="CK36" i="36"/>
  <c r="CQ35" i="36"/>
  <c r="CP35" i="36"/>
  <c r="CO35" i="36"/>
  <c r="CN35" i="36"/>
  <c r="CM35" i="36"/>
  <c r="CL35" i="36"/>
  <c r="CK35" i="36"/>
  <c r="CQ34" i="36"/>
  <c r="CP34" i="36"/>
  <c r="CO34" i="36"/>
  <c r="CN34" i="36"/>
  <c r="CM34" i="36"/>
  <c r="CL34" i="36"/>
  <c r="CK34" i="36"/>
  <c r="CQ33" i="36"/>
  <c r="CP33" i="36"/>
  <c r="CO33" i="36"/>
  <c r="CN33" i="36"/>
  <c r="CM33" i="36"/>
  <c r="CL33" i="36"/>
  <c r="CK33" i="36"/>
  <c r="CQ32" i="36"/>
  <c r="CP32" i="36"/>
  <c r="CO32" i="36"/>
  <c r="CN32" i="36"/>
  <c r="CM32" i="36"/>
  <c r="CL32" i="36"/>
  <c r="CK32" i="36"/>
  <c r="CQ31" i="36"/>
  <c r="CP31" i="36"/>
  <c r="CO31" i="36"/>
  <c r="CN31" i="36"/>
  <c r="CM31" i="36"/>
  <c r="CL31" i="36"/>
  <c r="CK31" i="36"/>
  <c r="CQ30" i="36"/>
  <c r="CP30" i="36"/>
  <c r="CO30" i="36"/>
  <c r="CN30" i="36"/>
  <c r="CM30" i="36"/>
  <c r="CL30" i="36"/>
  <c r="CK30" i="36"/>
  <c r="CQ29" i="36"/>
  <c r="CP29" i="36"/>
  <c r="CO29" i="36"/>
  <c r="CN29" i="36"/>
  <c r="CM29" i="36"/>
  <c r="CL29" i="36"/>
  <c r="CK29" i="36"/>
  <c r="CQ28" i="36"/>
  <c r="CP28" i="36"/>
  <c r="CO28" i="36"/>
  <c r="CN28" i="36"/>
  <c r="CM28" i="36"/>
  <c r="CL28" i="36"/>
  <c r="CK28" i="36"/>
  <c r="CQ27" i="36"/>
  <c r="CP27" i="36"/>
  <c r="CO27" i="36"/>
  <c r="CN27" i="36"/>
  <c r="CM27" i="36"/>
  <c r="CL27" i="36"/>
  <c r="CK27" i="36"/>
  <c r="CQ26" i="36"/>
  <c r="CP26" i="36"/>
  <c r="CO26" i="36"/>
  <c r="CN26" i="36"/>
  <c r="CM26" i="36"/>
  <c r="CL26" i="36"/>
  <c r="CK26" i="36"/>
  <c r="CQ25" i="36"/>
  <c r="CP25" i="36"/>
  <c r="CO25" i="36"/>
  <c r="CN25" i="36"/>
  <c r="CM25" i="36"/>
  <c r="CL25" i="36"/>
  <c r="CK25" i="36"/>
  <c r="CQ24" i="36"/>
  <c r="CP24" i="36"/>
  <c r="CO24" i="36"/>
  <c r="CN24" i="36"/>
  <c r="CM24" i="36"/>
  <c r="CL24" i="36"/>
  <c r="CK24" i="36"/>
  <c r="CQ23" i="36"/>
  <c r="CP23" i="36"/>
  <c r="CO23" i="36"/>
  <c r="CN23" i="36"/>
  <c r="CM23" i="36"/>
  <c r="CL23" i="36"/>
  <c r="CK23" i="36"/>
  <c r="CQ22" i="36"/>
  <c r="CP22" i="36"/>
  <c r="CO22" i="36"/>
  <c r="CN22" i="36"/>
  <c r="CM22" i="36"/>
  <c r="CL22" i="36"/>
  <c r="CK22" i="36"/>
  <c r="CQ21" i="36"/>
  <c r="CP21" i="36"/>
  <c r="CO21" i="36"/>
  <c r="CN21" i="36"/>
  <c r="CM21" i="36"/>
  <c r="CL21" i="36"/>
  <c r="CK21" i="36"/>
  <c r="CQ20" i="36"/>
  <c r="CP20" i="36"/>
  <c r="CO20" i="36"/>
  <c r="CN20" i="36"/>
  <c r="CM20" i="36"/>
  <c r="CL20" i="36"/>
  <c r="CK20" i="36"/>
  <c r="CQ19" i="36"/>
  <c r="CP19" i="36"/>
  <c r="CO19" i="36"/>
  <c r="CN19" i="36"/>
  <c r="CM19" i="36"/>
  <c r="CL19" i="36"/>
  <c r="CK19" i="36"/>
  <c r="CQ18" i="36"/>
  <c r="CP18" i="36"/>
  <c r="CO18" i="36"/>
  <c r="CN18" i="36"/>
  <c r="CM18" i="36"/>
  <c r="CL18" i="36"/>
  <c r="CK18" i="36"/>
  <c r="CQ17" i="36"/>
  <c r="CP17" i="36"/>
  <c r="CO17" i="36"/>
  <c r="CN17" i="36"/>
  <c r="CM17" i="36"/>
  <c r="CL17" i="36"/>
  <c r="CK17" i="36"/>
  <c r="CQ16" i="36"/>
  <c r="CP16" i="36"/>
  <c r="CO16" i="36"/>
  <c r="CN16" i="36"/>
  <c r="CM16" i="36"/>
  <c r="CL16" i="36"/>
  <c r="CK16" i="36"/>
  <c r="CX15" i="36"/>
  <c r="CW15" i="36"/>
  <c r="CV15" i="36"/>
  <c r="CU15" i="36"/>
  <c r="CT15" i="36"/>
  <c r="CS15" i="36"/>
  <c r="CR15" i="36"/>
  <c r="CQ15" i="36"/>
  <c r="CP15" i="36"/>
  <c r="CO15" i="36"/>
  <c r="CN15" i="36"/>
  <c r="CM15" i="36"/>
  <c r="CL15" i="36"/>
  <c r="CK15" i="36"/>
  <c r="CX14" i="36"/>
  <c r="CW14" i="36"/>
  <c r="CV14" i="36"/>
  <c r="CU14" i="36"/>
  <c r="CT14" i="36"/>
  <c r="CS14" i="36"/>
  <c r="CR14" i="36"/>
  <c r="CQ14" i="36"/>
  <c r="CP14" i="36"/>
  <c r="CO14" i="36"/>
  <c r="CN14" i="36"/>
  <c r="CM14" i="36"/>
  <c r="CL14" i="36"/>
  <c r="CK14" i="36"/>
  <c r="CX13" i="36"/>
  <c r="CW13" i="36"/>
  <c r="CV13" i="36"/>
  <c r="CU13" i="36"/>
  <c r="CT13" i="36"/>
  <c r="CS13" i="36"/>
  <c r="CR13" i="36"/>
  <c r="CQ13" i="36"/>
  <c r="CP13" i="36"/>
  <c r="CO13" i="36"/>
  <c r="CN13" i="36"/>
  <c r="CM13" i="36"/>
  <c r="CL13" i="36"/>
  <c r="CK13" i="36"/>
  <c r="CX12" i="36"/>
  <c r="CW12" i="36"/>
  <c r="CV12" i="36"/>
  <c r="CU12" i="36"/>
  <c r="CT12" i="36"/>
  <c r="CS12" i="36"/>
  <c r="CR12" i="36"/>
  <c r="CQ12" i="36"/>
  <c r="CP12" i="36"/>
  <c r="CO12" i="36"/>
  <c r="CN12" i="36"/>
  <c r="CM12" i="36"/>
  <c r="CL12" i="36"/>
  <c r="CK12" i="36"/>
  <c r="CX11" i="36"/>
  <c r="CW11" i="36"/>
  <c r="CV11" i="36"/>
  <c r="CU11" i="36"/>
  <c r="CT11" i="36"/>
  <c r="CS11" i="36"/>
  <c r="CR11" i="36"/>
  <c r="CQ11" i="36"/>
  <c r="CP11" i="36"/>
  <c r="CO11" i="36"/>
  <c r="CN11" i="36"/>
  <c r="CM11" i="36"/>
  <c r="CL11" i="36"/>
  <c r="CK11" i="36"/>
  <c r="CX10" i="36"/>
  <c r="CW10" i="36"/>
  <c r="CV10" i="36"/>
  <c r="CU10" i="36"/>
  <c r="CT10" i="36"/>
  <c r="CS10" i="36"/>
  <c r="CR10" i="36"/>
  <c r="CQ10" i="36"/>
  <c r="CP10" i="36"/>
  <c r="CO10" i="36"/>
  <c r="CN10" i="36"/>
  <c r="CM10" i="36"/>
  <c r="CL10" i="36"/>
  <c r="CK10" i="36"/>
  <c r="CX9" i="36"/>
  <c r="CW9" i="36"/>
  <c r="CV9" i="36"/>
  <c r="CU9" i="36"/>
  <c r="CT9" i="36"/>
  <c r="CS9" i="36"/>
  <c r="CR9" i="36"/>
  <c r="CQ9" i="36"/>
  <c r="CP9" i="36"/>
  <c r="CO9" i="36"/>
  <c r="CN9" i="36"/>
  <c r="CM9" i="36"/>
  <c r="CL9" i="36"/>
  <c r="CK9" i="36"/>
  <c r="CX8" i="36"/>
  <c r="CW8" i="36"/>
  <c r="CV8" i="36"/>
  <c r="CU8" i="36"/>
  <c r="CT8" i="36"/>
  <c r="CS8" i="36"/>
  <c r="CR8" i="36"/>
  <c r="CQ8" i="36"/>
  <c r="CP8" i="36"/>
  <c r="CO8" i="36"/>
  <c r="CN8" i="36"/>
  <c r="CM8" i="36"/>
  <c r="CL8" i="36"/>
  <c r="CK8" i="36"/>
  <c r="CX7" i="36"/>
  <c r="CW7" i="36"/>
  <c r="CV7" i="36"/>
  <c r="CU7" i="36"/>
  <c r="CT7" i="36"/>
  <c r="CS7" i="36"/>
  <c r="CR7" i="36"/>
  <c r="CQ7" i="36"/>
  <c r="CP7" i="36"/>
  <c r="CO7" i="36"/>
  <c r="CN7" i="36"/>
  <c r="CM7" i="36"/>
  <c r="CL7" i="36"/>
  <c r="CK7" i="36"/>
  <c r="CX6" i="36"/>
  <c r="CW6" i="36"/>
  <c r="CV6" i="36"/>
  <c r="CU6" i="36"/>
  <c r="CT6" i="36"/>
  <c r="CS6" i="36"/>
  <c r="CR6" i="36"/>
  <c r="CQ6" i="36"/>
  <c r="CP6" i="36"/>
  <c r="CO6" i="36"/>
  <c r="CN6" i="36"/>
  <c r="CM6" i="36"/>
  <c r="CL6" i="36"/>
  <c r="CK6" i="36"/>
  <c r="CX5" i="36"/>
  <c r="CW5" i="36"/>
  <c r="CV5" i="36"/>
  <c r="CU5" i="36"/>
  <c r="CT5" i="36"/>
  <c r="CS5" i="36"/>
  <c r="CR5" i="36"/>
  <c r="CQ5" i="36"/>
  <c r="CP5" i="36"/>
  <c r="CO5" i="36"/>
  <c r="CN5" i="36"/>
  <c r="CM5" i="36"/>
  <c r="CL5" i="36"/>
  <c r="CK5" i="36"/>
  <c r="CX4" i="36"/>
  <c r="CW4" i="36"/>
  <c r="CV4" i="36"/>
  <c r="CU4" i="36"/>
  <c r="CT4" i="36"/>
  <c r="CS4" i="36"/>
  <c r="CR4" i="36"/>
  <c r="CQ4" i="36"/>
  <c r="CP4" i="36"/>
  <c r="CO4" i="36"/>
  <c r="CN4" i="36"/>
  <c r="CM4" i="36"/>
  <c r="CL4" i="36"/>
  <c r="CK4" i="36"/>
  <c r="CX3" i="36"/>
  <c r="CW3" i="36"/>
  <c r="CV3" i="36"/>
  <c r="CU3" i="36"/>
  <c r="CT3" i="36"/>
  <c r="CS3" i="36"/>
  <c r="CR3" i="36"/>
  <c r="CQ3" i="36"/>
  <c r="CP3" i="36"/>
  <c r="CO3" i="36"/>
  <c r="CN3" i="36"/>
  <c r="CM3" i="36"/>
  <c r="CL3" i="36"/>
  <c r="CK3" i="36"/>
  <c r="R63" i="36"/>
  <c r="R62" i="36"/>
  <c r="R61" i="36"/>
  <c r="R60" i="36"/>
  <c r="J60" i="36"/>
  <c r="K60" i="36"/>
  <c r="L60" i="36"/>
  <c r="M60" i="36"/>
  <c r="N60" i="36"/>
  <c r="O60" i="36"/>
  <c r="J61" i="36"/>
  <c r="K61" i="36"/>
  <c r="L61" i="36"/>
  <c r="M61" i="36"/>
  <c r="N61" i="36"/>
  <c r="O61" i="36"/>
  <c r="J62" i="36"/>
  <c r="K62" i="36"/>
  <c r="L62" i="36"/>
  <c r="M62" i="36"/>
  <c r="N62" i="36"/>
  <c r="O62" i="36"/>
  <c r="J63" i="36"/>
  <c r="K63" i="36"/>
  <c r="L63" i="36"/>
  <c r="M63" i="36"/>
  <c r="N63" i="36"/>
  <c r="O63" i="36"/>
  <c r="I63" i="36"/>
  <c r="I62" i="36"/>
  <c r="I61" i="36"/>
  <c r="I60" i="36"/>
  <c r="H63" i="36"/>
  <c r="G63" i="36"/>
  <c r="F63" i="36"/>
  <c r="E63" i="36"/>
  <c r="D63" i="36"/>
  <c r="C63" i="36"/>
  <c r="B63" i="36"/>
  <c r="H62" i="36"/>
  <c r="G62" i="36"/>
  <c r="F62" i="36"/>
  <c r="E62" i="36"/>
  <c r="D62" i="36"/>
  <c r="C62" i="36"/>
  <c r="B62" i="36"/>
  <c r="H61" i="36"/>
  <c r="G61" i="36"/>
  <c r="F61" i="36"/>
  <c r="E61" i="36"/>
  <c r="D61" i="36"/>
  <c r="C61" i="36"/>
  <c r="B61" i="36"/>
  <c r="H60" i="36"/>
  <c r="G60" i="36"/>
  <c r="F60" i="36"/>
  <c r="E60" i="36"/>
  <c r="D60" i="36"/>
  <c r="C60" i="36"/>
  <c r="B60" i="36"/>
  <c r="G57" i="65" l="1"/>
  <c r="F57" i="65"/>
  <c r="B57" i="65"/>
  <c r="CM4" i="54"/>
  <c r="CM5" i="54"/>
  <c r="CM6" i="54"/>
  <c r="CM7" i="54"/>
  <c r="CM8" i="54"/>
  <c r="CM9" i="54"/>
  <c r="CM10" i="54"/>
  <c r="CM11" i="54"/>
  <c r="CM12" i="54"/>
  <c r="CM13" i="54"/>
  <c r="CM14" i="54"/>
  <c r="CM15" i="54"/>
  <c r="CM16" i="54"/>
  <c r="CM17" i="54"/>
  <c r="CM18" i="54"/>
  <c r="CM19" i="54"/>
  <c r="CM20" i="54"/>
  <c r="CM21" i="54"/>
  <c r="CM22" i="54"/>
  <c r="CM23" i="54"/>
  <c r="CM24" i="54"/>
  <c r="CM25" i="54"/>
  <c r="CM26" i="54"/>
  <c r="CM27" i="54"/>
  <c r="CM28" i="54"/>
  <c r="CM29" i="54"/>
  <c r="CM30" i="54"/>
  <c r="CM31" i="54"/>
  <c r="CM32" i="54"/>
  <c r="CM33" i="54"/>
  <c r="CM34" i="54"/>
  <c r="CM35" i="54"/>
  <c r="CM36" i="54"/>
  <c r="CM37" i="54"/>
  <c r="CM38" i="54"/>
  <c r="CM39" i="54"/>
  <c r="CM40" i="54"/>
  <c r="CM41" i="54"/>
  <c r="CM42" i="54"/>
  <c r="CM43" i="54"/>
  <c r="CM44" i="54"/>
  <c r="CM45" i="54"/>
  <c r="CM46" i="54"/>
  <c r="CM47" i="54"/>
  <c r="CM48" i="54"/>
  <c r="CM49" i="54"/>
  <c r="CM50" i="54"/>
  <c r="CM51" i="54"/>
  <c r="CM3" i="54"/>
  <c r="CM55" i="34"/>
  <c r="CM4" i="34"/>
  <c r="CM5" i="34"/>
  <c r="CM6" i="34"/>
  <c r="CM7" i="34"/>
  <c r="CM8" i="34"/>
  <c r="CM9" i="34"/>
  <c r="CM10" i="34"/>
  <c r="CM11" i="34"/>
  <c r="CM12" i="34"/>
  <c r="CM13" i="34"/>
  <c r="CM14" i="34"/>
  <c r="CM15" i="34"/>
  <c r="CM16" i="34"/>
  <c r="CM17" i="34"/>
  <c r="CM18" i="34"/>
  <c r="CM19" i="34"/>
  <c r="CM20" i="34"/>
  <c r="CM21" i="34"/>
  <c r="CM22" i="34"/>
  <c r="CM23" i="34"/>
  <c r="CM24" i="34"/>
  <c r="CM25" i="34"/>
  <c r="CM26" i="34"/>
  <c r="CM27" i="34"/>
  <c r="CM28" i="34"/>
  <c r="CM29" i="34"/>
  <c r="CM30" i="34"/>
  <c r="CM31" i="34"/>
  <c r="CM32" i="34"/>
  <c r="CM33" i="34"/>
  <c r="CM34" i="34"/>
  <c r="CM35" i="34"/>
  <c r="CM36" i="34"/>
  <c r="CM37" i="34"/>
  <c r="CM38" i="34"/>
  <c r="CM39" i="34"/>
  <c r="CM40" i="34"/>
  <c r="CM41" i="34"/>
  <c r="CM42" i="34"/>
  <c r="CM43" i="34"/>
  <c r="CM44" i="34"/>
  <c r="CM45" i="34"/>
  <c r="CM46" i="34"/>
  <c r="CM47" i="34"/>
  <c r="CM48" i="34"/>
  <c r="CM49" i="34"/>
  <c r="CM50" i="34"/>
  <c r="CM51" i="34"/>
  <c r="CM3" i="34"/>
  <c r="DB55" i="34"/>
  <c r="DB4" i="34"/>
  <c r="DB5" i="34"/>
  <c r="DB6" i="34"/>
  <c r="DB7" i="34"/>
  <c r="DB8" i="34"/>
  <c r="DB9" i="34"/>
  <c r="DB10" i="34"/>
  <c r="DB11" i="34"/>
  <c r="DB12" i="34"/>
  <c r="DB13" i="34"/>
  <c r="DB14" i="34"/>
  <c r="DB15" i="34"/>
  <c r="DB16" i="34"/>
  <c r="DB17" i="34"/>
  <c r="DB18" i="34"/>
  <c r="DB19" i="34"/>
  <c r="DB20" i="34"/>
  <c r="DB21" i="34"/>
  <c r="DB22" i="34"/>
  <c r="DB23" i="34"/>
  <c r="DB24" i="34"/>
  <c r="DB25" i="34"/>
  <c r="DB26" i="34"/>
  <c r="DB27" i="34"/>
  <c r="DB28" i="34"/>
  <c r="DB29" i="34"/>
  <c r="DB30" i="34"/>
  <c r="DB31" i="34"/>
  <c r="DB32" i="34"/>
  <c r="DB33" i="34"/>
  <c r="DB34" i="34"/>
  <c r="DB35" i="34"/>
  <c r="DB36" i="34"/>
  <c r="DB37" i="34"/>
  <c r="DB38" i="34"/>
  <c r="DB39" i="34"/>
  <c r="DB40" i="34"/>
  <c r="DB41" i="34"/>
  <c r="DB42" i="34"/>
  <c r="DB43" i="34"/>
  <c r="DB44" i="34"/>
  <c r="DB45" i="34"/>
  <c r="DB46" i="34"/>
  <c r="DB47" i="34"/>
  <c r="DB48" i="34"/>
  <c r="DB49" i="34"/>
  <c r="DB50" i="34"/>
  <c r="DB51" i="34"/>
  <c r="DB3" i="34"/>
  <c r="DB55" i="54"/>
  <c r="DB4" i="54"/>
  <c r="DB5" i="54"/>
  <c r="DB6" i="54"/>
  <c r="DB7" i="54"/>
  <c r="DB8" i="54"/>
  <c r="DB9" i="54"/>
  <c r="DB10" i="54"/>
  <c r="DB11" i="54"/>
  <c r="DB12" i="54"/>
  <c r="DB13" i="54"/>
  <c r="DB14" i="54"/>
  <c r="DB15" i="54"/>
  <c r="DB16" i="54"/>
  <c r="DB17" i="54"/>
  <c r="DB18" i="54"/>
  <c r="DB19" i="54"/>
  <c r="DB20" i="54"/>
  <c r="DB21" i="54"/>
  <c r="DB22" i="54"/>
  <c r="DB23" i="54"/>
  <c r="DB24" i="54"/>
  <c r="DB25" i="54"/>
  <c r="DB26" i="54"/>
  <c r="DB27" i="54"/>
  <c r="DB28" i="54"/>
  <c r="DB29" i="54"/>
  <c r="DB30" i="54"/>
  <c r="DB31" i="54"/>
  <c r="DB32" i="54"/>
  <c r="DB33" i="54"/>
  <c r="DB34" i="54"/>
  <c r="DB35" i="54"/>
  <c r="DB36" i="54"/>
  <c r="DB37" i="54"/>
  <c r="DB38" i="54"/>
  <c r="DB39" i="54"/>
  <c r="DB40" i="54"/>
  <c r="DB41" i="54"/>
  <c r="DB42" i="54"/>
  <c r="DB43" i="54"/>
  <c r="DB44" i="54"/>
  <c r="DB45" i="54"/>
  <c r="DB46" i="54"/>
  <c r="DB47" i="54"/>
  <c r="DB48" i="54"/>
  <c r="DB49" i="54"/>
  <c r="DB50" i="54"/>
  <c r="DB51" i="54"/>
  <c r="DB3" i="54"/>
  <c r="C17" i="49"/>
  <c r="B17" i="49"/>
  <c r="C18" i="32"/>
  <c r="B18" i="32"/>
  <c r="BH8" i="59"/>
  <c r="H11" i="59"/>
  <c r="G11" i="59"/>
  <c r="F11" i="59"/>
  <c r="E11" i="59"/>
  <c r="D11" i="59"/>
  <c r="C11" i="59"/>
  <c r="B11" i="59"/>
  <c r="H10" i="59"/>
  <c r="G10" i="59"/>
  <c r="F10" i="59"/>
  <c r="E10" i="59"/>
  <c r="D10" i="59"/>
  <c r="C10" i="59"/>
  <c r="B10" i="59"/>
  <c r="H51" i="8"/>
  <c r="G51" i="8"/>
  <c r="F51" i="8"/>
  <c r="E51" i="8"/>
  <c r="D51" i="8"/>
  <c r="C51" i="8"/>
  <c r="B51" i="8"/>
  <c r="H50" i="8"/>
  <c r="G50" i="8"/>
  <c r="F50" i="8"/>
  <c r="E50" i="8"/>
  <c r="D50" i="8"/>
  <c r="C50" i="8"/>
  <c r="B50" i="8"/>
  <c r="H49" i="8"/>
  <c r="G49" i="8"/>
  <c r="F49" i="8"/>
  <c r="E49" i="8"/>
  <c r="D49" i="8"/>
  <c r="C49" i="8"/>
  <c r="B49" i="8"/>
  <c r="H51" i="7"/>
  <c r="G51" i="7"/>
  <c r="F51" i="7"/>
  <c r="E51" i="7"/>
  <c r="D51" i="7"/>
  <c r="C51" i="7"/>
  <c r="B51" i="7"/>
  <c r="H50" i="7"/>
  <c r="G50" i="7"/>
  <c r="F50" i="7"/>
  <c r="E50" i="7"/>
  <c r="D50" i="7"/>
  <c r="C50" i="7"/>
  <c r="B50" i="7"/>
  <c r="H49" i="7"/>
  <c r="G49" i="7"/>
  <c r="F49" i="7"/>
  <c r="E49" i="7"/>
  <c r="D49" i="7"/>
  <c r="C49" i="7"/>
  <c r="B49" i="7"/>
  <c r="CI4" i="33" l="1"/>
  <c r="CI5" i="33"/>
  <c r="CI6" i="33"/>
  <c r="CI7" i="33"/>
  <c r="CI8" i="33"/>
  <c r="CI9" i="33"/>
  <c r="CI10" i="33"/>
  <c r="CI11" i="33"/>
  <c r="CI12" i="33"/>
  <c r="CI13" i="33"/>
  <c r="CI14" i="33"/>
  <c r="CI15" i="33"/>
  <c r="CI16" i="33"/>
  <c r="CI17" i="33"/>
  <c r="CI18" i="33"/>
  <c r="CI19" i="33"/>
  <c r="CI20" i="33"/>
  <c r="CI21" i="33"/>
  <c r="CI22" i="33"/>
  <c r="CI23" i="33"/>
  <c r="CI24" i="33"/>
  <c r="CI25" i="33"/>
  <c r="CI26" i="33"/>
  <c r="CI27" i="33"/>
  <c r="CI28" i="33"/>
  <c r="CI29" i="33"/>
  <c r="CI30" i="33"/>
  <c r="CI31" i="33"/>
  <c r="CI32" i="33"/>
  <c r="CI33" i="33"/>
  <c r="CI34" i="33"/>
  <c r="CI35" i="33"/>
  <c r="CI36" i="33"/>
  <c r="CI37" i="33"/>
  <c r="CI38" i="33"/>
  <c r="CI39" i="33"/>
  <c r="CI40" i="33"/>
  <c r="CI41" i="33"/>
  <c r="CI42" i="33"/>
  <c r="CI43" i="33"/>
  <c r="CI44" i="33"/>
  <c r="CI45" i="33"/>
  <c r="CI46" i="33"/>
  <c r="CI47" i="33"/>
  <c r="CI48" i="33"/>
  <c r="CI49" i="33"/>
  <c r="CI50" i="33"/>
  <c r="CI51" i="33"/>
  <c r="CI3" i="33"/>
  <c r="Q61" i="33"/>
  <c r="R61" i="33"/>
  <c r="S61" i="33"/>
  <c r="T61" i="33"/>
  <c r="U61" i="33"/>
  <c r="V61" i="33"/>
  <c r="W61" i="33"/>
  <c r="X61" i="33"/>
  <c r="Y61" i="33"/>
  <c r="Z61" i="33"/>
  <c r="AA61" i="33"/>
  <c r="AB61" i="33"/>
  <c r="AC61" i="33"/>
  <c r="AD61" i="33"/>
  <c r="AE61" i="33"/>
  <c r="AF61" i="33"/>
  <c r="AG61" i="33"/>
  <c r="AH61" i="33"/>
  <c r="AI61" i="33"/>
  <c r="AJ61" i="33"/>
  <c r="AK61" i="33"/>
  <c r="AL61" i="33"/>
  <c r="AM61" i="33"/>
  <c r="AN61" i="33"/>
  <c r="AO61" i="33"/>
  <c r="AP61" i="33"/>
  <c r="AQ61" i="33"/>
  <c r="AR61" i="33"/>
  <c r="AS61" i="33"/>
  <c r="AT61" i="33"/>
  <c r="AU61" i="33"/>
  <c r="AV61" i="33"/>
  <c r="AW61" i="33"/>
  <c r="AX61" i="33"/>
  <c r="AY61" i="33"/>
  <c r="AZ61" i="33"/>
  <c r="BA61" i="33"/>
  <c r="BB61" i="33"/>
  <c r="BC61" i="33"/>
  <c r="BD61" i="33"/>
  <c r="BE61" i="33"/>
  <c r="BF61" i="33"/>
  <c r="BG61" i="33"/>
  <c r="BH61" i="33"/>
  <c r="BI61" i="33"/>
  <c r="BJ61" i="33"/>
  <c r="BK61" i="33"/>
  <c r="BL61" i="33"/>
  <c r="BM61" i="33"/>
  <c r="BN61" i="33"/>
  <c r="BO61" i="33"/>
  <c r="BP61" i="33"/>
  <c r="BQ61" i="33"/>
  <c r="BR61" i="33"/>
  <c r="BS61" i="33"/>
  <c r="BT61" i="33"/>
  <c r="BU61" i="33"/>
  <c r="BV61" i="33"/>
  <c r="BW61" i="33"/>
  <c r="BX61" i="33"/>
  <c r="BY61" i="33"/>
  <c r="BZ61" i="33"/>
  <c r="CA61" i="33"/>
  <c r="CB61" i="33"/>
  <c r="CC61" i="33"/>
  <c r="CD61" i="33"/>
  <c r="Q62" i="33"/>
  <c r="R62" i="33"/>
  <c r="S62" i="33"/>
  <c r="T62" i="33"/>
  <c r="U62" i="33"/>
  <c r="V62" i="33"/>
  <c r="W62" i="33"/>
  <c r="X62" i="33"/>
  <c r="Y62" i="33"/>
  <c r="Z62" i="33"/>
  <c r="AA62" i="33"/>
  <c r="AB62" i="33"/>
  <c r="AC62" i="33"/>
  <c r="AD62" i="33"/>
  <c r="AE62" i="33"/>
  <c r="AF62" i="33"/>
  <c r="AG62" i="33"/>
  <c r="AH62" i="33"/>
  <c r="AI62" i="33"/>
  <c r="AJ62" i="33"/>
  <c r="AK62" i="33"/>
  <c r="AL62" i="33"/>
  <c r="AM62" i="33"/>
  <c r="AN62" i="33"/>
  <c r="AO62" i="33"/>
  <c r="AP62" i="33"/>
  <c r="AQ62" i="33"/>
  <c r="AR62" i="33"/>
  <c r="AS62" i="33"/>
  <c r="AT62" i="33"/>
  <c r="AU62" i="33"/>
  <c r="AV62" i="33"/>
  <c r="AW62" i="33"/>
  <c r="AX62" i="33"/>
  <c r="AY62" i="33"/>
  <c r="AZ62" i="33"/>
  <c r="BA62" i="33"/>
  <c r="BB62" i="33"/>
  <c r="BC62" i="33"/>
  <c r="BD62" i="33"/>
  <c r="BE62" i="33"/>
  <c r="BF62" i="33"/>
  <c r="BG62" i="33"/>
  <c r="BH62" i="33"/>
  <c r="BI62" i="33"/>
  <c r="BJ62" i="33"/>
  <c r="BK62" i="33"/>
  <c r="BL62" i="33"/>
  <c r="BM62" i="33"/>
  <c r="BN62" i="33"/>
  <c r="BO62" i="33"/>
  <c r="BP62" i="33"/>
  <c r="BQ62" i="33"/>
  <c r="BR62" i="33"/>
  <c r="BS62" i="33"/>
  <c r="BT62" i="33"/>
  <c r="BU62" i="33"/>
  <c r="BV62" i="33"/>
  <c r="BW62" i="33"/>
  <c r="BX62" i="33"/>
  <c r="BY62" i="33"/>
  <c r="BZ62" i="33"/>
  <c r="CA62" i="33"/>
  <c r="CB62" i="33"/>
  <c r="CC62" i="33"/>
  <c r="CD62" i="33"/>
  <c r="CU4" i="33"/>
  <c r="CU5" i="33"/>
  <c r="CU6" i="33"/>
  <c r="CU7" i="33"/>
  <c r="CU8" i="33"/>
  <c r="CU9" i="33"/>
  <c r="CU10" i="33"/>
  <c r="CU11" i="33"/>
  <c r="CU12" i="33"/>
  <c r="CU13" i="33"/>
  <c r="CU14" i="33"/>
  <c r="CU15" i="33"/>
  <c r="CU16" i="33"/>
  <c r="CU17" i="33"/>
  <c r="CU18" i="33"/>
  <c r="CU19" i="33"/>
  <c r="CU20" i="33"/>
  <c r="CU21" i="33"/>
  <c r="CU22" i="33"/>
  <c r="CU23" i="33"/>
  <c r="CU24" i="33"/>
  <c r="CU25" i="33"/>
  <c r="CU26" i="33"/>
  <c r="CU27" i="33"/>
  <c r="CU28" i="33"/>
  <c r="CU29" i="33"/>
  <c r="CU30" i="33"/>
  <c r="CU31" i="33"/>
  <c r="CU32" i="33"/>
  <c r="CU33" i="33"/>
  <c r="CU34" i="33"/>
  <c r="CU35" i="33"/>
  <c r="CU36" i="33"/>
  <c r="CU37" i="33"/>
  <c r="CU38" i="33"/>
  <c r="CU39" i="33"/>
  <c r="CU40" i="33"/>
  <c r="CU41" i="33"/>
  <c r="CU42" i="33"/>
  <c r="CU43" i="33"/>
  <c r="CU44" i="33"/>
  <c r="CU45" i="33"/>
  <c r="CU46" i="33"/>
  <c r="CU47" i="33"/>
  <c r="CU48" i="33"/>
  <c r="CU49" i="33"/>
  <c r="CU50" i="33"/>
  <c r="CU51" i="33"/>
  <c r="CU3" i="33"/>
  <c r="F20" i="47" l="1"/>
  <c r="CK52" i="39"/>
  <c r="CL52" i="39"/>
  <c r="CM52" i="39"/>
  <c r="CN52" i="39"/>
  <c r="CO52" i="39"/>
  <c r="CP52" i="39"/>
  <c r="CQ52" i="39"/>
  <c r="CK53" i="39"/>
  <c r="CL53" i="39"/>
  <c r="CM53" i="39"/>
  <c r="CN53" i="39"/>
  <c r="CO53" i="39"/>
  <c r="CP53" i="39"/>
  <c r="CQ53" i="39"/>
  <c r="CK54" i="39"/>
  <c r="CL54" i="39"/>
  <c r="CM54" i="39"/>
  <c r="CN54" i="39"/>
  <c r="CO54" i="39"/>
  <c r="CP54" i="39"/>
  <c r="CQ54" i="39"/>
  <c r="CK55" i="39"/>
  <c r="CL55" i="39"/>
  <c r="CM55" i="39"/>
  <c r="CN55" i="39"/>
  <c r="CO55" i="39"/>
  <c r="CP55" i="39"/>
  <c r="CQ55" i="39"/>
  <c r="CK56" i="39"/>
  <c r="CL56" i="39"/>
  <c r="CM56" i="39"/>
  <c r="CN56" i="39"/>
  <c r="CO56" i="39"/>
  <c r="CP56" i="39"/>
  <c r="CQ56" i="39"/>
  <c r="CS49" i="53"/>
  <c r="CR49" i="53"/>
  <c r="CQ49" i="53"/>
  <c r="CP49" i="53"/>
  <c r="CO49" i="53"/>
  <c r="CN49" i="53"/>
  <c r="CM49" i="53"/>
  <c r="CS48" i="53"/>
  <c r="CR48" i="53"/>
  <c r="CQ48" i="53"/>
  <c r="CP48" i="53"/>
  <c r="CO48" i="53"/>
  <c r="CN48" i="53"/>
  <c r="CM48" i="53"/>
  <c r="CS47" i="53"/>
  <c r="CR47" i="53"/>
  <c r="CQ47" i="53"/>
  <c r="CP47" i="53"/>
  <c r="CO47" i="53"/>
  <c r="CN47" i="53"/>
  <c r="CM47" i="53"/>
  <c r="CS46" i="53"/>
  <c r="CR46" i="53"/>
  <c r="CQ46" i="53"/>
  <c r="CP46" i="53"/>
  <c r="CO46" i="53"/>
  <c r="CN46" i="53"/>
  <c r="CM46" i="53"/>
  <c r="CS43" i="53"/>
  <c r="CR43" i="53"/>
  <c r="CQ43" i="53"/>
  <c r="CP43" i="53"/>
  <c r="CO43" i="53"/>
  <c r="CN43" i="53"/>
  <c r="CM43" i="53"/>
  <c r="CM35" i="53"/>
  <c r="CN35" i="53"/>
  <c r="CO35" i="53"/>
  <c r="CP35" i="53"/>
  <c r="CQ35" i="53"/>
  <c r="CR35" i="53"/>
  <c r="CS35" i="53"/>
  <c r="CM36" i="53"/>
  <c r="CN36" i="53"/>
  <c r="CO36" i="53"/>
  <c r="CP36" i="53"/>
  <c r="CQ36" i="53"/>
  <c r="CR36" i="53"/>
  <c r="CS36" i="53"/>
  <c r="CM37" i="53"/>
  <c r="CN37" i="53"/>
  <c r="CO37" i="53"/>
  <c r="CP37" i="53"/>
  <c r="CQ37" i="53"/>
  <c r="CR37" i="53"/>
  <c r="CS37" i="53"/>
  <c r="CM38" i="53"/>
  <c r="CN38" i="53"/>
  <c r="CO38" i="53"/>
  <c r="CP38" i="53"/>
  <c r="CQ38" i="53"/>
  <c r="CR38" i="53"/>
  <c r="CS38" i="53"/>
  <c r="CS28" i="53"/>
  <c r="CR28" i="53"/>
  <c r="CQ28" i="53"/>
  <c r="CP28" i="53"/>
  <c r="CO28" i="53"/>
  <c r="CN28" i="53"/>
  <c r="CM28" i="53"/>
  <c r="CM26" i="53"/>
  <c r="CN26" i="53"/>
  <c r="CO26" i="53"/>
  <c r="CP26" i="53"/>
  <c r="CQ26" i="53"/>
  <c r="CR26" i="53"/>
  <c r="CS26" i="53"/>
  <c r="CM10" i="53"/>
  <c r="CN10" i="53"/>
  <c r="CO10" i="53"/>
  <c r="CP10" i="53"/>
  <c r="CQ10" i="53"/>
  <c r="CR10" i="53"/>
  <c r="CS10" i="53"/>
  <c r="CM11" i="53"/>
  <c r="CN11" i="53"/>
  <c r="CO11" i="53"/>
  <c r="CP11" i="53"/>
  <c r="CQ11" i="53"/>
  <c r="CR11" i="53"/>
  <c r="CS11" i="53"/>
  <c r="CM12" i="53"/>
  <c r="CN12" i="53"/>
  <c r="CO12" i="53"/>
  <c r="CP12" i="53"/>
  <c r="CQ12" i="53"/>
  <c r="CR12" i="53"/>
  <c r="CS12" i="53"/>
  <c r="CM13" i="53"/>
  <c r="CN13" i="53"/>
  <c r="CO13" i="53"/>
  <c r="CP13" i="53"/>
  <c r="CQ13" i="53"/>
  <c r="CR13" i="53"/>
  <c r="CS13" i="53"/>
  <c r="CM14" i="53"/>
  <c r="CN14" i="53"/>
  <c r="CO14" i="53"/>
  <c r="CP14" i="53"/>
  <c r="CQ14" i="53"/>
  <c r="CR14" i="53"/>
  <c r="CS14" i="53"/>
  <c r="CM15" i="53"/>
  <c r="CN15" i="53"/>
  <c r="CO15" i="53"/>
  <c r="CP15" i="53"/>
  <c r="CQ15" i="53"/>
  <c r="CR15" i="53"/>
  <c r="CS15" i="53"/>
  <c r="CM16" i="53"/>
  <c r="CN16" i="53"/>
  <c r="CO16" i="53"/>
  <c r="CP16" i="53"/>
  <c r="CQ16" i="53"/>
  <c r="CR16" i="53"/>
  <c r="CS16" i="53"/>
  <c r="CM17" i="53"/>
  <c r="CN17" i="53"/>
  <c r="CO17" i="53"/>
  <c r="CP17" i="53"/>
  <c r="CQ17" i="53"/>
  <c r="CR17" i="53"/>
  <c r="CS17" i="53"/>
  <c r="CM18" i="53"/>
  <c r="CN18" i="53"/>
  <c r="CO18" i="53"/>
  <c r="CP18" i="53"/>
  <c r="CQ18" i="53"/>
  <c r="CR18" i="53"/>
  <c r="CS18" i="53"/>
  <c r="CM19" i="53"/>
  <c r="CN19" i="53"/>
  <c r="CO19" i="53"/>
  <c r="CP19" i="53"/>
  <c r="CQ19" i="53"/>
  <c r="CR19" i="53"/>
  <c r="CS19" i="53"/>
  <c r="CS5" i="53"/>
  <c r="CR5" i="53"/>
  <c r="CQ5" i="53"/>
  <c r="CP5" i="53"/>
  <c r="CO5" i="53"/>
  <c r="CN5" i="53"/>
  <c r="CM5" i="53"/>
  <c r="CS93" i="53"/>
  <c r="CR93" i="53"/>
  <c r="CQ93" i="53"/>
  <c r="CP93" i="53"/>
  <c r="CO93" i="53"/>
  <c r="CN93" i="53"/>
  <c r="CM93" i="53"/>
  <c r="CL93" i="53"/>
  <c r="CK93" i="53"/>
  <c r="CJ93" i="53"/>
  <c r="CI93" i="53"/>
  <c r="CH93" i="53"/>
  <c r="CG93" i="53"/>
  <c r="CF93" i="53"/>
  <c r="CE93" i="53"/>
  <c r="CD93" i="53"/>
  <c r="CC93" i="53"/>
  <c r="CS92" i="53"/>
  <c r="CR92" i="53"/>
  <c r="CQ92" i="53"/>
  <c r="CP92" i="53"/>
  <c r="CO92" i="53"/>
  <c r="CN92" i="53"/>
  <c r="CM92" i="53"/>
  <c r="CL92" i="53"/>
  <c r="CK92" i="53"/>
  <c r="CJ92" i="53"/>
  <c r="CI92" i="53"/>
  <c r="CH92" i="53"/>
  <c r="CG92" i="53"/>
  <c r="CF92" i="53"/>
  <c r="CE92" i="53"/>
  <c r="CD92" i="53"/>
  <c r="CC92" i="53"/>
  <c r="CS91" i="53"/>
  <c r="CR91" i="53"/>
  <c r="CQ91" i="53"/>
  <c r="CP91" i="53"/>
  <c r="CO91" i="53"/>
  <c r="CN91" i="53"/>
  <c r="CM91" i="53"/>
  <c r="CL91" i="53"/>
  <c r="CK91" i="53"/>
  <c r="CJ91" i="53"/>
  <c r="CI91" i="53"/>
  <c r="CH91" i="53"/>
  <c r="CG91" i="53"/>
  <c r="CF91" i="53"/>
  <c r="CE91" i="53"/>
  <c r="CD91" i="53"/>
  <c r="CC91" i="53"/>
  <c r="CS90" i="53"/>
  <c r="CR90" i="53"/>
  <c r="CQ90" i="53"/>
  <c r="CP90" i="53"/>
  <c r="CO90" i="53"/>
  <c r="CN90" i="53"/>
  <c r="CM90" i="53"/>
  <c r="CL90" i="53"/>
  <c r="CK90" i="53"/>
  <c r="CJ90" i="53"/>
  <c r="CI90" i="53"/>
  <c r="CH90" i="53"/>
  <c r="CG90" i="53"/>
  <c r="CF90" i="53"/>
  <c r="CE90" i="53"/>
  <c r="CD90" i="53"/>
  <c r="CC90" i="53"/>
  <c r="CS89" i="53"/>
  <c r="CR89" i="53"/>
  <c r="CQ89" i="53"/>
  <c r="CP89" i="53"/>
  <c r="CO89" i="53"/>
  <c r="CN89" i="53"/>
  <c r="CM89" i="53"/>
  <c r="CL89" i="53"/>
  <c r="CK89" i="53"/>
  <c r="CJ89" i="53"/>
  <c r="CI89" i="53"/>
  <c r="CH89" i="53"/>
  <c r="CG89" i="53"/>
  <c r="CF89" i="53"/>
  <c r="CE89" i="53"/>
  <c r="CD89" i="53"/>
  <c r="CC89" i="53"/>
  <c r="CS88" i="53"/>
  <c r="CR88" i="53"/>
  <c r="CQ88" i="53"/>
  <c r="CP88" i="53"/>
  <c r="CO88" i="53"/>
  <c r="CN88" i="53"/>
  <c r="CM88" i="53"/>
  <c r="CL88" i="53"/>
  <c r="CK88" i="53"/>
  <c r="CJ88" i="53"/>
  <c r="CI88" i="53"/>
  <c r="CH88" i="53"/>
  <c r="CG88" i="53"/>
  <c r="CF88" i="53"/>
  <c r="CE88" i="53"/>
  <c r="CD88" i="53"/>
  <c r="CC88" i="53"/>
  <c r="CS87" i="53"/>
  <c r="CR87" i="53"/>
  <c r="CQ87" i="53"/>
  <c r="CP87" i="53"/>
  <c r="CO87" i="53"/>
  <c r="CN87" i="53"/>
  <c r="CM87" i="53"/>
  <c r="CL87" i="53"/>
  <c r="CK87" i="53"/>
  <c r="CJ87" i="53"/>
  <c r="CI87" i="53"/>
  <c r="CH87" i="53"/>
  <c r="CG87" i="53"/>
  <c r="CF87" i="53"/>
  <c r="CE87" i="53"/>
  <c r="CD87" i="53"/>
  <c r="CC87" i="53"/>
  <c r="CS86" i="53"/>
  <c r="CR86" i="53"/>
  <c r="CQ86" i="53"/>
  <c r="CP86" i="53"/>
  <c r="CO86" i="53"/>
  <c r="CN86" i="53"/>
  <c r="CM86" i="53"/>
  <c r="CL86" i="53"/>
  <c r="CK86" i="53"/>
  <c r="CJ86" i="53"/>
  <c r="CI86" i="53"/>
  <c r="CH86" i="53"/>
  <c r="CG86" i="53"/>
  <c r="CF86" i="53"/>
  <c r="CE86" i="53"/>
  <c r="CD86" i="53"/>
  <c r="CC86" i="53"/>
  <c r="CS85" i="53"/>
  <c r="CR85" i="53"/>
  <c r="CQ85" i="53"/>
  <c r="CP85" i="53"/>
  <c r="CO85" i="53"/>
  <c r="CN85" i="53"/>
  <c r="CM85" i="53"/>
  <c r="CL85" i="53"/>
  <c r="CK85" i="53"/>
  <c r="CJ85" i="53"/>
  <c r="CI85" i="53"/>
  <c r="CH85" i="53"/>
  <c r="CG85" i="53"/>
  <c r="CF85" i="53"/>
  <c r="CE85" i="53"/>
  <c r="CD85" i="53"/>
  <c r="CC85" i="53"/>
  <c r="CS84" i="53"/>
  <c r="CR84" i="53"/>
  <c r="CQ84" i="53"/>
  <c r="CP84" i="53"/>
  <c r="CO84" i="53"/>
  <c r="CN84" i="53"/>
  <c r="CM84" i="53"/>
  <c r="CL84" i="53"/>
  <c r="CK84" i="53"/>
  <c r="CJ84" i="53"/>
  <c r="CI84" i="53"/>
  <c r="CH84" i="53"/>
  <c r="CG84" i="53"/>
  <c r="CF84" i="53"/>
  <c r="CE84" i="53"/>
  <c r="CD84" i="53"/>
  <c r="CC84" i="53"/>
  <c r="CS83" i="53"/>
  <c r="CR83" i="53"/>
  <c r="CQ83" i="53"/>
  <c r="CP83" i="53"/>
  <c r="CO83" i="53"/>
  <c r="CN83" i="53"/>
  <c r="CM83" i="53"/>
  <c r="CL83" i="53"/>
  <c r="CK83" i="53"/>
  <c r="CJ83" i="53"/>
  <c r="CI83" i="53"/>
  <c r="CH83" i="53"/>
  <c r="CG83" i="53"/>
  <c r="CF83" i="53"/>
  <c r="CE83" i="53"/>
  <c r="CD83" i="53"/>
  <c r="CC83" i="53"/>
  <c r="CS82" i="53"/>
  <c r="CR82" i="53"/>
  <c r="CQ82" i="53"/>
  <c r="CP82" i="53"/>
  <c r="CO82" i="53"/>
  <c r="CN82" i="53"/>
  <c r="CM82" i="53"/>
  <c r="CL82" i="53"/>
  <c r="CK82" i="53"/>
  <c r="CJ82" i="53"/>
  <c r="CI82" i="53"/>
  <c r="CH82" i="53"/>
  <c r="CG82" i="53"/>
  <c r="CF82" i="53"/>
  <c r="CE82" i="53"/>
  <c r="CD82" i="53"/>
  <c r="CC82" i="53"/>
  <c r="CS81" i="53"/>
  <c r="CR81" i="53"/>
  <c r="CQ81" i="53"/>
  <c r="CP81" i="53"/>
  <c r="CO81" i="53"/>
  <c r="CN81" i="53"/>
  <c r="CM81" i="53"/>
  <c r="CL81" i="53"/>
  <c r="CK81" i="53"/>
  <c r="CJ81" i="53"/>
  <c r="CI81" i="53"/>
  <c r="CH81" i="53"/>
  <c r="CG81" i="53"/>
  <c r="CF81" i="53"/>
  <c r="CE81" i="53"/>
  <c r="CD81" i="53"/>
  <c r="CC81" i="53"/>
  <c r="CS80" i="53"/>
  <c r="CR80" i="53"/>
  <c r="CQ80" i="53"/>
  <c r="CP80" i="53"/>
  <c r="CO80" i="53"/>
  <c r="CN80" i="53"/>
  <c r="CM80" i="53"/>
  <c r="CL80" i="53"/>
  <c r="CK80" i="53"/>
  <c r="CJ80" i="53"/>
  <c r="CI80" i="53"/>
  <c r="CH80" i="53"/>
  <c r="CG80" i="53"/>
  <c r="CF80" i="53"/>
  <c r="CE80" i="53"/>
  <c r="CD80" i="53"/>
  <c r="CC80" i="53"/>
  <c r="CS79" i="53"/>
  <c r="CR79" i="53"/>
  <c r="CQ79" i="53"/>
  <c r="CP79" i="53"/>
  <c r="CO79" i="53"/>
  <c r="CN79" i="53"/>
  <c r="CM79" i="53"/>
  <c r="CL79" i="53"/>
  <c r="CK79" i="53"/>
  <c r="CJ79" i="53"/>
  <c r="CI79" i="53"/>
  <c r="CH79" i="53"/>
  <c r="CG79" i="53"/>
  <c r="CF79" i="53"/>
  <c r="CE79" i="53"/>
  <c r="CD79" i="53"/>
  <c r="CC79" i="53"/>
  <c r="CS78" i="53"/>
  <c r="CR78" i="53"/>
  <c r="CQ78" i="53"/>
  <c r="CP78" i="53"/>
  <c r="CO78" i="53"/>
  <c r="CN78" i="53"/>
  <c r="CM78" i="53"/>
  <c r="CL78" i="53"/>
  <c r="CK78" i="53"/>
  <c r="CJ78" i="53"/>
  <c r="CI78" i="53"/>
  <c r="CH78" i="53"/>
  <c r="CG78" i="53"/>
  <c r="CF78" i="53"/>
  <c r="CE78" i="53"/>
  <c r="CD78" i="53"/>
  <c r="CC78" i="53"/>
  <c r="CS77" i="53"/>
  <c r="CR77" i="53"/>
  <c r="CQ77" i="53"/>
  <c r="CP77" i="53"/>
  <c r="CO77" i="53"/>
  <c r="CN77" i="53"/>
  <c r="CM77" i="53"/>
  <c r="CL77" i="53"/>
  <c r="CK77" i="53"/>
  <c r="CJ77" i="53"/>
  <c r="CI77" i="53"/>
  <c r="CH77" i="53"/>
  <c r="CG77" i="53"/>
  <c r="CF77" i="53"/>
  <c r="CE77" i="53"/>
  <c r="CD77" i="53"/>
  <c r="CC77" i="53"/>
  <c r="CS76" i="53"/>
  <c r="CR76" i="53"/>
  <c r="CQ76" i="53"/>
  <c r="CP76" i="53"/>
  <c r="CO76" i="53"/>
  <c r="CN76" i="53"/>
  <c r="CM76" i="53"/>
  <c r="CL76" i="53"/>
  <c r="CK76" i="53"/>
  <c r="CJ76" i="53"/>
  <c r="CI76" i="53"/>
  <c r="CH76" i="53"/>
  <c r="CG76" i="53"/>
  <c r="CF76" i="53"/>
  <c r="CE76" i="53"/>
  <c r="CD76" i="53"/>
  <c r="CC76" i="53"/>
  <c r="CS75" i="53"/>
  <c r="CR75" i="53"/>
  <c r="CQ75" i="53"/>
  <c r="CP75" i="53"/>
  <c r="CO75" i="53"/>
  <c r="CN75" i="53"/>
  <c r="CM75" i="53"/>
  <c r="CL75" i="53"/>
  <c r="CK75" i="53"/>
  <c r="CJ75" i="53"/>
  <c r="CI75" i="53"/>
  <c r="CH75" i="53"/>
  <c r="CG75" i="53"/>
  <c r="CF75" i="53"/>
  <c r="CE75" i="53"/>
  <c r="CD75" i="53"/>
  <c r="CC75" i="53"/>
  <c r="CS74" i="53"/>
  <c r="CR74" i="53"/>
  <c r="CQ74" i="53"/>
  <c r="CP74" i="53"/>
  <c r="CO74" i="53"/>
  <c r="CN74" i="53"/>
  <c r="CM74" i="53"/>
  <c r="CL74" i="53"/>
  <c r="CK74" i="53"/>
  <c r="CJ74" i="53"/>
  <c r="CI74" i="53"/>
  <c r="CH74" i="53"/>
  <c r="CG74" i="53"/>
  <c r="CF74" i="53"/>
  <c r="CE74" i="53"/>
  <c r="CD74" i="53"/>
  <c r="CC74" i="53"/>
  <c r="CS73" i="53"/>
  <c r="CR73" i="53"/>
  <c r="CQ73" i="53"/>
  <c r="CP73" i="53"/>
  <c r="CO73" i="53"/>
  <c r="CN73" i="53"/>
  <c r="CM73" i="53"/>
  <c r="CL73" i="53"/>
  <c r="CK73" i="53"/>
  <c r="CJ73" i="53"/>
  <c r="CI73" i="53"/>
  <c r="CH73" i="53"/>
  <c r="CG73" i="53"/>
  <c r="CF73" i="53"/>
  <c r="CE73" i="53"/>
  <c r="CD73" i="53"/>
  <c r="CC73" i="53"/>
  <c r="CS72" i="53"/>
  <c r="CR72" i="53"/>
  <c r="CQ72" i="53"/>
  <c r="CP72" i="53"/>
  <c r="CO72" i="53"/>
  <c r="CN72" i="53"/>
  <c r="CM72" i="53"/>
  <c r="CL72" i="53"/>
  <c r="CK72" i="53"/>
  <c r="CJ72" i="53"/>
  <c r="CI72" i="53"/>
  <c r="CH72" i="53"/>
  <c r="CG72" i="53"/>
  <c r="CF72" i="53"/>
  <c r="CE72" i="53"/>
  <c r="CD72" i="53"/>
  <c r="CC72" i="53"/>
  <c r="CS71" i="53"/>
  <c r="CR71" i="53"/>
  <c r="CQ71" i="53"/>
  <c r="CP71" i="53"/>
  <c r="CO71" i="53"/>
  <c r="CN71" i="53"/>
  <c r="CM71" i="53"/>
  <c r="CL71" i="53"/>
  <c r="CK71" i="53"/>
  <c r="CJ71" i="53"/>
  <c r="CI71" i="53"/>
  <c r="CH71" i="53"/>
  <c r="CG71" i="53"/>
  <c r="CF71" i="53"/>
  <c r="CE71" i="53"/>
  <c r="CD71" i="53"/>
  <c r="CC71" i="53"/>
  <c r="CS70" i="53"/>
  <c r="CR70" i="53"/>
  <c r="CQ70" i="53"/>
  <c r="CP70" i="53"/>
  <c r="CO70" i="53"/>
  <c r="CN70" i="53"/>
  <c r="CM70" i="53"/>
  <c r="CL70" i="53"/>
  <c r="CK70" i="53"/>
  <c r="CJ70" i="53"/>
  <c r="CI70" i="53"/>
  <c r="CH70" i="53"/>
  <c r="CG70" i="53"/>
  <c r="CF70" i="53"/>
  <c r="CE70" i="53"/>
  <c r="CD70" i="53"/>
  <c r="CC70" i="53"/>
  <c r="CS69" i="53"/>
  <c r="CR69" i="53"/>
  <c r="CQ69" i="53"/>
  <c r="CP69" i="53"/>
  <c r="CO69" i="53"/>
  <c r="CN69" i="53"/>
  <c r="CM69" i="53"/>
  <c r="CL69" i="53"/>
  <c r="CK69" i="53"/>
  <c r="CJ69" i="53"/>
  <c r="CI69" i="53"/>
  <c r="CH69" i="53"/>
  <c r="CG69" i="53"/>
  <c r="CF69" i="53"/>
  <c r="CE69" i="53"/>
  <c r="CD69" i="53"/>
  <c r="CC69" i="53"/>
  <c r="CS68" i="53"/>
  <c r="CR68" i="53"/>
  <c r="CQ68" i="53"/>
  <c r="CP68" i="53"/>
  <c r="CO68" i="53"/>
  <c r="CN68" i="53"/>
  <c r="CM68" i="53"/>
  <c r="CL68" i="53"/>
  <c r="CK68" i="53"/>
  <c r="CJ68" i="53"/>
  <c r="CI68" i="53"/>
  <c r="CH68" i="53"/>
  <c r="CG68" i="53"/>
  <c r="CF68" i="53"/>
  <c r="CE68" i="53"/>
  <c r="CD68" i="53"/>
  <c r="CC68" i="53"/>
  <c r="CS67" i="53"/>
  <c r="CR67" i="53"/>
  <c r="CQ67" i="53"/>
  <c r="CP67" i="53"/>
  <c r="CO67" i="53"/>
  <c r="CN67" i="53"/>
  <c r="CM67" i="53"/>
  <c r="CL67" i="53"/>
  <c r="CK67" i="53"/>
  <c r="CJ67" i="53"/>
  <c r="CI67" i="53"/>
  <c r="CH67" i="53"/>
  <c r="CG67" i="53"/>
  <c r="CF67" i="53"/>
  <c r="CE67" i="53"/>
  <c r="CD67" i="53"/>
  <c r="CC67" i="53"/>
  <c r="CS60" i="53"/>
  <c r="CR60" i="53"/>
  <c r="CQ60" i="53"/>
  <c r="CP60" i="53"/>
  <c r="CO60" i="53"/>
  <c r="CN60" i="53"/>
  <c r="CM60" i="53"/>
  <c r="CL60" i="53"/>
  <c r="CK60" i="53"/>
  <c r="CJ60" i="53"/>
  <c r="CI60" i="53"/>
  <c r="CH60" i="53"/>
  <c r="CG60" i="53"/>
  <c r="CF60" i="53"/>
  <c r="CE60" i="53"/>
  <c r="CD60" i="53"/>
  <c r="CC60" i="53"/>
  <c r="CS59" i="53"/>
  <c r="CR59" i="53"/>
  <c r="CQ59" i="53"/>
  <c r="CP59" i="53"/>
  <c r="CO59" i="53"/>
  <c r="CN59" i="53"/>
  <c r="CM59" i="53"/>
  <c r="CL59" i="53"/>
  <c r="CK59" i="53"/>
  <c r="CJ59" i="53"/>
  <c r="CI59" i="53"/>
  <c r="CH59" i="53"/>
  <c r="CG59" i="53"/>
  <c r="CF59" i="53"/>
  <c r="CE59" i="53"/>
  <c r="CD59" i="53"/>
  <c r="CC59" i="53"/>
  <c r="CL58" i="53"/>
  <c r="CK58" i="53"/>
  <c r="CJ58" i="53"/>
  <c r="CI58" i="53"/>
  <c r="CH58" i="53"/>
  <c r="CG58" i="53"/>
  <c r="CF58" i="53"/>
  <c r="CE58" i="53"/>
  <c r="CD58" i="53"/>
  <c r="CC58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L56" i="53"/>
  <c r="CK56" i="53"/>
  <c r="CJ56" i="53"/>
  <c r="CI56" i="53"/>
  <c r="CH56" i="53"/>
  <c r="CG56" i="53"/>
  <c r="CF56" i="53"/>
  <c r="CE56" i="53"/>
  <c r="CD56" i="53"/>
  <c r="CC56" i="53"/>
  <c r="CS55" i="53"/>
  <c r="CR55" i="53"/>
  <c r="CQ55" i="53"/>
  <c r="CP55" i="53"/>
  <c r="CO55" i="53"/>
  <c r="CN55" i="53"/>
  <c r="CM55" i="53"/>
  <c r="CL55" i="53"/>
  <c r="CK55" i="53"/>
  <c r="CJ55" i="53"/>
  <c r="CI55" i="53"/>
  <c r="CH55" i="53"/>
  <c r="CG55" i="53"/>
  <c r="CF55" i="53"/>
  <c r="CE55" i="53"/>
  <c r="CD55" i="53"/>
  <c r="CC55" i="53"/>
  <c r="CL54" i="53"/>
  <c r="CK54" i="53"/>
  <c r="CJ54" i="53"/>
  <c r="CI54" i="53"/>
  <c r="CH54" i="53"/>
  <c r="CG54" i="53"/>
  <c r="CF54" i="53"/>
  <c r="CE54" i="53"/>
  <c r="CD54" i="53"/>
  <c r="CC54" i="53"/>
  <c r="CL53" i="53"/>
  <c r="CK53" i="53"/>
  <c r="CJ53" i="53"/>
  <c r="CI53" i="53"/>
  <c r="CH53" i="53"/>
  <c r="CG53" i="53"/>
  <c r="CF53" i="53"/>
  <c r="CE53" i="53"/>
  <c r="CD53" i="53"/>
  <c r="CC53" i="53"/>
  <c r="CL52" i="53"/>
  <c r="CK52" i="53"/>
  <c r="CJ52" i="53"/>
  <c r="CI52" i="53"/>
  <c r="CH52" i="53"/>
  <c r="CG52" i="53"/>
  <c r="CF52" i="53"/>
  <c r="CE52" i="53"/>
  <c r="CD52" i="53"/>
  <c r="CC52" i="53"/>
  <c r="CL51" i="53"/>
  <c r="CK51" i="53"/>
  <c r="CJ51" i="53"/>
  <c r="CI51" i="53"/>
  <c r="CH51" i="53"/>
  <c r="CG51" i="53"/>
  <c r="CF51" i="53"/>
  <c r="CE51" i="53"/>
  <c r="CD51" i="53"/>
  <c r="CC51" i="53"/>
  <c r="CS50" i="53"/>
  <c r="CR50" i="53"/>
  <c r="CQ50" i="53"/>
  <c r="CP50" i="53"/>
  <c r="CO50" i="53"/>
  <c r="CN50" i="53"/>
  <c r="CM50" i="53"/>
  <c r="CL50" i="53"/>
  <c r="CK50" i="53"/>
  <c r="CJ50" i="53"/>
  <c r="CI50" i="53"/>
  <c r="CH50" i="53"/>
  <c r="CG50" i="53"/>
  <c r="CF50" i="53"/>
  <c r="CE50" i="53"/>
  <c r="CD50" i="53"/>
  <c r="CC50" i="53"/>
  <c r="CL49" i="53"/>
  <c r="CK49" i="53"/>
  <c r="CJ49" i="53"/>
  <c r="CI49" i="53"/>
  <c r="CH49" i="53"/>
  <c r="CG49" i="53"/>
  <c r="CF49" i="53"/>
  <c r="CE49" i="53"/>
  <c r="CD49" i="53"/>
  <c r="CC49" i="53"/>
  <c r="CL48" i="53"/>
  <c r="CK48" i="53"/>
  <c r="CJ48" i="53"/>
  <c r="CI48" i="53"/>
  <c r="CH48" i="53"/>
  <c r="CG48" i="53"/>
  <c r="CF48" i="53"/>
  <c r="CE48" i="53"/>
  <c r="CD48" i="53"/>
  <c r="CC48" i="53"/>
  <c r="CL47" i="53"/>
  <c r="CK47" i="53"/>
  <c r="CJ47" i="53"/>
  <c r="CI47" i="53"/>
  <c r="CH47" i="53"/>
  <c r="CG47" i="53"/>
  <c r="CF47" i="53"/>
  <c r="CE47" i="53"/>
  <c r="CD47" i="53"/>
  <c r="CC47" i="53"/>
  <c r="CL46" i="53"/>
  <c r="CK46" i="53"/>
  <c r="CJ46" i="53"/>
  <c r="CI46" i="53"/>
  <c r="CH46" i="53"/>
  <c r="CG46" i="53"/>
  <c r="CF46" i="53"/>
  <c r="CE46" i="53"/>
  <c r="CD46" i="53"/>
  <c r="CC46" i="53"/>
  <c r="CL45" i="53"/>
  <c r="CK45" i="53"/>
  <c r="CJ45" i="53"/>
  <c r="CI45" i="53"/>
  <c r="CH45" i="53"/>
  <c r="CG45" i="53"/>
  <c r="CF45" i="53"/>
  <c r="CE45" i="53"/>
  <c r="CD45" i="53"/>
  <c r="CC45" i="53"/>
  <c r="CS44" i="53"/>
  <c r="CR44" i="53"/>
  <c r="CQ44" i="53"/>
  <c r="CP44" i="53"/>
  <c r="CO44" i="53"/>
  <c r="CN44" i="53"/>
  <c r="CM44" i="53"/>
  <c r="CL44" i="53"/>
  <c r="CK44" i="53"/>
  <c r="CJ44" i="53"/>
  <c r="CI44" i="53"/>
  <c r="CH44" i="53"/>
  <c r="CG44" i="53"/>
  <c r="CF44" i="53"/>
  <c r="CE44" i="53"/>
  <c r="CD44" i="53"/>
  <c r="CC44" i="53"/>
  <c r="CL43" i="53"/>
  <c r="CK43" i="53"/>
  <c r="CJ43" i="53"/>
  <c r="CI43" i="53"/>
  <c r="CH43" i="53"/>
  <c r="CG43" i="53"/>
  <c r="CF43" i="53"/>
  <c r="CE43" i="53"/>
  <c r="CD43" i="53"/>
  <c r="CC43" i="53"/>
  <c r="CL42" i="53"/>
  <c r="CK42" i="53"/>
  <c r="CJ42" i="53"/>
  <c r="CI42" i="53"/>
  <c r="CH42" i="53"/>
  <c r="CG42" i="53"/>
  <c r="CF42" i="53"/>
  <c r="CE42" i="53"/>
  <c r="CD42" i="53"/>
  <c r="CC42" i="53"/>
  <c r="CS41" i="53"/>
  <c r="CR41" i="53"/>
  <c r="CQ41" i="53"/>
  <c r="CP41" i="53"/>
  <c r="CO41" i="53"/>
  <c r="CN41" i="53"/>
  <c r="CM41" i="53"/>
  <c r="CL41" i="53"/>
  <c r="CK41" i="53"/>
  <c r="CJ41" i="53"/>
  <c r="CI41" i="53"/>
  <c r="CH41" i="53"/>
  <c r="CG41" i="53"/>
  <c r="CF41" i="53"/>
  <c r="CE41" i="53"/>
  <c r="CD41" i="53"/>
  <c r="CC41" i="53"/>
  <c r="CS40" i="53"/>
  <c r="CR40" i="53"/>
  <c r="CQ40" i="53"/>
  <c r="CP40" i="53"/>
  <c r="CO40" i="53"/>
  <c r="CN40" i="53"/>
  <c r="CM40" i="53"/>
  <c r="CL40" i="53"/>
  <c r="CK40" i="53"/>
  <c r="CJ40" i="53"/>
  <c r="CI40" i="53"/>
  <c r="CH40" i="53"/>
  <c r="CG40" i="53"/>
  <c r="CF40" i="53"/>
  <c r="CE40" i="53"/>
  <c r="CD40" i="53"/>
  <c r="CC40" i="53"/>
  <c r="CS39" i="53"/>
  <c r="CR39" i="53"/>
  <c r="CQ39" i="53"/>
  <c r="CP39" i="53"/>
  <c r="CO39" i="53"/>
  <c r="CN39" i="53"/>
  <c r="CM39" i="53"/>
  <c r="CL39" i="53"/>
  <c r="CK39" i="53"/>
  <c r="CJ39" i="53"/>
  <c r="CI39" i="53"/>
  <c r="CH39" i="53"/>
  <c r="CG39" i="53"/>
  <c r="CF39" i="53"/>
  <c r="CE39" i="53"/>
  <c r="CD39" i="53"/>
  <c r="CC39" i="53"/>
  <c r="CL38" i="53"/>
  <c r="CK38" i="53"/>
  <c r="CJ38" i="53"/>
  <c r="CI38" i="53"/>
  <c r="CH38" i="53"/>
  <c r="CG38" i="53"/>
  <c r="CF38" i="53"/>
  <c r="CE38" i="53"/>
  <c r="CD38" i="53"/>
  <c r="CC38" i="53"/>
  <c r="CL37" i="53"/>
  <c r="CK37" i="53"/>
  <c r="CJ37" i="53"/>
  <c r="CI37" i="53"/>
  <c r="CH37" i="53"/>
  <c r="CG37" i="53"/>
  <c r="CF37" i="53"/>
  <c r="CE37" i="53"/>
  <c r="CD37" i="53"/>
  <c r="CC37" i="53"/>
  <c r="CL36" i="53"/>
  <c r="CK36" i="53"/>
  <c r="CJ36" i="53"/>
  <c r="CI36" i="53"/>
  <c r="CH36" i="53"/>
  <c r="CG36" i="53"/>
  <c r="CF36" i="53"/>
  <c r="CE36" i="53"/>
  <c r="CD36" i="53"/>
  <c r="CC36" i="53"/>
  <c r="CL35" i="53"/>
  <c r="CK35" i="53"/>
  <c r="CJ35" i="53"/>
  <c r="CI35" i="53"/>
  <c r="CH35" i="53"/>
  <c r="CG35" i="53"/>
  <c r="CF35" i="53"/>
  <c r="CE35" i="53"/>
  <c r="CD35" i="53"/>
  <c r="CC35" i="53"/>
  <c r="CS34" i="53"/>
  <c r="CR34" i="53"/>
  <c r="CQ34" i="53"/>
  <c r="CP34" i="53"/>
  <c r="CO34" i="53"/>
  <c r="CN34" i="53"/>
  <c r="CM34" i="53"/>
  <c r="CL34" i="53"/>
  <c r="CK34" i="53"/>
  <c r="CJ34" i="53"/>
  <c r="CI34" i="53"/>
  <c r="CH34" i="53"/>
  <c r="CG34" i="53"/>
  <c r="CF34" i="53"/>
  <c r="CE34" i="53"/>
  <c r="CD34" i="53"/>
  <c r="CC34" i="53"/>
  <c r="CS33" i="53"/>
  <c r="CR33" i="53"/>
  <c r="CQ33" i="53"/>
  <c r="CP33" i="53"/>
  <c r="CO33" i="53"/>
  <c r="CN33" i="53"/>
  <c r="CM33" i="53"/>
  <c r="CL33" i="53"/>
  <c r="CK33" i="53"/>
  <c r="CJ33" i="53"/>
  <c r="CI33" i="53"/>
  <c r="CH33" i="53"/>
  <c r="CG33" i="53"/>
  <c r="CF33" i="53"/>
  <c r="CE33" i="53"/>
  <c r="CD33" i="53"/>
  <c r="CC33" i="53"/>
  <c r="CL32" i="53"/>
  <c r="CK32" i="53"/>
  <c r="CJ32" i="53"/>
  <c r="CI32" i="53"/>
  <c r="CH32" i="53"/>
  <c r="CG32" i="53"/>
  <c r="CF32" i="53"/>
  <c r="CE32" i="53"/>
  <c r="CD32" i="53"/>
  <c r="CC32" i="53"/>
  <c r="CS31" i="53"/>
  <c r="CR31" i="53"/>
  <c r="CQ31" i="53"/>
  <c r="CP31" i="53"/>
  <c r="CO31" i="53"/>
  <c r="CN31" i="53"/>
  <c r="CM31" i="53"/>
  <c r="CL31" i="53"/>
  <c r="CK31" i="53"/>
  <c r="CJ31" i="53"/>
  <c r="CI31" i="53"/>
  <c r="CH31" i="53"/>
  <c r="CG31" i="53"/>
  <c r="CF31" i="53"/>
  <c r="CE31" i="53"/>
  <c r="CD31" i="53"/>
  <c r="CC31" i="53"/>
  <c r="CS30" i="53"/>
  <c r="CR30" i="53"/>
  <c r="CQ30" i="53"/>
  <c r="CP30" i="53"/>
  <c r="CO30" i="53"/>
  <c r="CN30" i="53"/>
  <c r="CM30" i="53"/>
  <c r="CL30" i="53"/>
  <c r="CK30" i="53"/>
  <c r="CJ30" i="53"/>
  <c r="CI30" i="53"/>
  <c r="CH30" i="53"/>
  <c r="CG30" i="53"/>
  <c r="CF30" i="53"/>
  <c r="CE30" i="53"/>
  <c r="CD30" i="53"/>
  <c r="CC30" i="53"/>
  <c r="CL29" i="53"/>
  <c r="CK29" i="53"/>
  <c r="CJ29" i="53"/>
  <c r="CI29" i="53"/>
  <c r="CH29" i="53"/>
  <c r="CG29" i="53"/>
  <c r="CF29" i="53"/>
  <c r="CE29" i="53"/>
  <c r="CD29" i="53"/>
  <c r="CC29" i="53"/>
  <c r="CL28" i="53"/>
  <c r="CK28" i="53"/>
  <c r="CJ28" i="53"/>
  <c r="CI28" i="53"/>
  <c r="CH28" i="53"/>
  <c r="CG28" i="53"/>
  <c r="CF28" i="53"/>
  <c r="CE28" i="53"/>
  <c r="CD28" i="53"/>
  <c r="CC28" i="53"/>
  <c r="CL27" i="53"/>
  <c r="CK27" i="53"/>
  <c r="CJ27" i="53"/>
  <c r="CI27" i="53"/>
  <c r="CH27" i="53"/>
  <c r="CG27" i="53"/>
  <c r="CF27" i="53"/>
  <c r="CE27" i="53"/>
  <c r="CD27" i="53"/>
  <c r="CC27" i="53"/>
  <c r="CL26" i="53"/>
  <c r="CK26" i="53"/>
  <c r="CJ26" i="53"/>
  <c r="CI26" i="53"/>
  <c r="CH26" i="53"/>
  <c r="CG26" i="53"/>
  <c r="CF26" i="53"/>
  <c r="CE26" i="53"/>
  <c r="CD26" i="53"/>
  <c r="CC26" i="53"/>
  <c r="CS25" i="53"/>
  <c r="CR25" i="53"/>
  <c r="CQ25" i="53"/>
  <c r="CP25" i="53"/>
  <c r="CO25" i="53"/>
  <c r="CN25" i="53"/>
  <c r="CM25" i="53"/>
  <c r="CL25" i="53"/>
  <c r="CK25" i="53"/>
  <c r="CJ25" i="53"/>
  <c r="CI25" i="53"/>
  <c r="CH25" i="53"/>
  <c r="CG25" i="53"/>
  <c r="CF25" i="53"/>
  <c r="CE25" i="53"/>
  <c r="CD25" i="53"/>
  <c r="CC25" i="53"/>
  <c r="CS24" i="53"/>
  <c r="CR24" i="53"/>
  <c r="CQ24" i="53"/>
  <c r="CP24" i="53"/>
  <c r="CO24" i="53"/>
  <c r="CN24" i="53"/>
  <c r="CM24" i="53"/>
  <c r="CL24" i="53"/>
  <c r="CK24" i="53"/>
  <c r="CJ24" i="53"/>
  <c r="CI24" i="53"/>
  <c r="CH24" i="53"/>
  <c r="CG24" i="53"/>
  <c r="CF24" i="53"/>
  <c r="CE24" i="53"/>
  <c r="CD24" i="53"/>
  <c r="CC24" i="53"/>
  <c r="CS23" i="53"/>
  <c r="CR23" i="53"/>
  <c r="CQ23" i="53"/>
  <c r="CP23" i="53"/>
  <c r="CO23" i="53"/>
  <c r="CN23" i="53"/>
  <c r="CM23" i="53"/>
  <c r="CL23" i="53"/>
  <c r="CK23" i="53"/>
  <c r="CJ23" i="53"/>
  <c r="CI23" i="53"/>
  <c r="CH23" i="53"/>
  <c r="CG23" i="53"/>
  <c r="CF23" i="53"/>
  <c r="CE23" i="53"/>
  <c r="CD23" i="53"/>
  <c r="CC23" i="53"/>
  <c r="CS22" i="53"/>
  <c r="CR22" i="53"/>
  <c r="CQ22" i="53"/>
  <c r="CP22" i="53"/>
  <c r="CO22" i="53"/>
  <c r="CN22" i="53"/>
  <c r="CM22" i="53"/>
  <c r="CL22" i="53"/>
  <c r="CK22" i="53"/>
  <c r="CJ22" i="53"/>
  <c r="CI22" i="53"/>
  <c r="CH22" i="53"/>
  <c r="CG22" i="53"/>
  <c r="CF22" i="53"/>
  <c r="CE22" i="53"/>
  <c r="CD22" i="53"/>
  <c r="CC22" i="53"/>
  <c r="CS21" i="53"/>
  <c r="CR21" i="53"/>
  <c r="CQ21" i="53"/>
  <c r="CP21" i="53"/>
  <c r="CO21" i="53"/>
  <c r="CN21" i="53"/>
  <c r="CM21" i="53"/>
  <c r="CL21" i="53"/>
  <c r="CK21" i="53"/>
  <c r="CJ21" i="53"/>
  <c r="CI21" i="53"/>
  <c r="CH21" i="53"/>
  <c r="CG21" i="53"/>
  <c r="CF21" i="53"/>
  <c r="CE21" i="53"/>
  <c r="CD21" i="53"/>
  <c r="CC21" i="53"/>
  <c r="CS20" i="53"/>
  <c r="CR20" i="53"/>
  <c r="CQ20" i="53"/>
  <c r="CP20" i="53"/>
  <c r="CO20" i="53"/>
  <c r="CN20" i="53"/>
  <c r="CM20" i="53"/>
  <c r="CL20" i="53"/>
  <c r="CK20" i="53"/>
  <c r="CJ20" i="53"/>
  <c r="CI20" i="53"/>
  <c r="CH20" i="53"/>
  <c r="CG20" i="53"/>
  <c r="CF20" i="53"/>
  <c r="CE20" i="53"/>
  <c r="CD20" i="53"/>
  <c r="CC20" i="53"/>
  <c r="CL19" i="53"/>
  <c r="CK19" i="53"/>
  <c r="CJ19" i="53"/>
  <c r="CI19" i="53"/>
  <c r="CH19" i="53"/>
  <c r="CG19" i="53"/>
  <c r="CF19" i="53"/>
  <c r="CE19" i="53"/>
  <c r="CD19" i="53"/>
  <c r="CC19" i="53"/>
  <c r="CL18" i="53"/>
  <c r="CK18" i="53"/>
  <c r="CJ18" i="53"/>
  <c r="CI18" i="53"/>
  <c r="CH18" i="53"/>
  <c r="CG18" i="53"/>
  <c r="CF18" i="53"/>
  <c r="CE18" i="53"/>
  <c r="CD18" i="53"/>
  <c r="CC18" i="53"/>
  <c r="CL17" i="53"/>
  <c r="CK17" i="53"/>
  <c r="CJ17" i="53"/>
  <c r="CI17" i="53"/>
  <c r="CH17" i="53"/>
  <c r="CG17" i="53"/>
  <c r="CF17" i="53"/>
  <c r="CE17" i="53"/>
  <c r="CD17" i="53"/>
  <c r="CC17" i="53"/>
  <c r="CL16" i="53"/>
  <c r="CK16" i="53"/>
  <c r="CJ16" i="53"/>
  <c r="CI16" i="53"/>
  <c r="CH16" i="53"/>
  <c r="CG16" i="53"/>
  <c r="CF16" i="53"/>
  <c r="CE16" i="53"/>
  <c r="CD16" i="53"/>
  <c r="CC16" i="53"/>
  <c r="CL15" i="53"/>
  <c r="CK15" i="53"/>
  <c r="CJ15" i="53"/>
  <c r="CI15" i="53"/>
  <c r="CH15" i="53"/>
  <c r="CG15" i="53"/>
  <c r="CF15" i="53"/>
  <c r="CE15" i="53"/>
  <c r="CD15" i="53"/>
  <c r="CC15" i="53"/>
  <c r="CL14" i="53"/>
  <c r="CK14" i="53"/>
  <c r="CJ14" i="53"/>
  <c r="CI14" i="53"/>
  <c r="CH14" i="53"/>
  <c r="CG14" i="53"/>
  <c r="CF14" i="53"/>
  <c r="CE14" i="53"/>
  <c r="CD14" i="53"/>
  <c r="CC14" i="53"/>
  <c r="CL13" i="53"/>
  <c r="CK13" i="53"/>
  <c r="CJ13" i="53"/>
  <c r="CI13" i="53"/>
  <c r="CH13" i="53"/>
  <c r="CG13" i="53"/>
  <c r="CF13" i="53"/>
  <c r="CE13" i="53"/>
  <c r="CD13" i="53"/>
  <c r="CC13" i="53"/>
  <c r="CL12" i="53"/>
  <c r="CK12" i="53"/>
  <c r="CJ12" i="53"/>
  <c r="CI12" i="53"/>
  <c r="CH12" i="53"/>
  <c r="CG12" i="53"/>
  <c r="CF12" i="53"/>
  <c r="CE12" i="53"/>
  <c r="CD12" i="53"/>
  <c r="CC12" i="53"/>
  <c r="CL11" i="53"/>
  <c r="CK11" i="53"/>
  <c r="CJ11" i="53"/>
  <c r="CI11" i="53"/>
  <c r="CH11" i="53"/>
  <c r="CG11" i="53"/>
  <c r="CF11" i="53"/>
  <c r="CE11" i="53"/>
  <c r="CD11" i="53"/>
  <c r="CC11" i="53"/>
  <c r="CL10" i="53"/>
  <c r="CK10" i="53"/>
  <c r="CJ10" i="53"/>
  <c r="CI10" i="53"/>
  <c r="CH10" i="53"/>
  <c r="CG10" i="53"/>
  <c r="CF10" i="53"/>
  <c r="CE10" i="53"/>
  <c r="CD10" i="53"/>
  <c r="CC10" i="53"/>
  <c r="CS9" i="53"/>
  <c r="CR9" i="53"/>
  <c r="CQ9" i="53"/>
  <c r="CP9" i="53"/>
  <c r="CO9" i="53"/>
  <c r="CN9" i="53"/>
  <c r="CM9" i="53"/>
  <c r="CL9" i="53"/>
  <c r="CK9" i="53"/>
  <c r="CJ9" i="53"/>
  <c r="CI9" i="53"/>
  <c r="CH9" i="53"/>
  <c r="CG9" i="53"/>
  <c r="CF9" i="53"/>
  <c r="CE9" i="53"/>
  <c r="CD9" i="53"/>
  <c r="CC9" i="53"/>
  <c r="CS8" i="53"/>
  <c r="CR8" i="53"/>
  <c r="CQ8" i="53"/>
  <c r="CP8" i="53"/>
  <c r="CO8" i="53"/>
  <c r="CN8" i="53"/>
  <c r="CM8" i="53"/>
  <c r="CL8" i="53"/>
  <c r="CK8" i="53"/>
  <c r="CJ8" i="53"/>
  <c r="CI8" i="53"/>
  <c r="CH8" i="53"/>
  <c r="CG8" i="53"/>
  <c r="CF8" i="53"/>
  <c r="CE8" i="53"/>
  <c r="CD8" i="53"/>
  <c r="CC8" i="53"/>
  <c r="CL7" i="53"/>
  <c r="CK7" i="53"/>
  <c r="CJ7" i="53"/>
  <c r="CI7" i="53"/>
  <c r="CH7" i="53"/>
  <c r="CG7" i="53"/>
  <c r="CF7" i="53"/>
  <c r="CE7" i="53"/>
  <c r="CD7" i="53"/>
  <c r="CC7" i="53"/>
  <c r="CS6" i="53"/>
  <c r="CR6" i="53"/>
  <c r="CQ6" i="53"/>
  <c r="CP6" i="53"/>
  <c r="CO6" i="53"/>
  <c r="CN6" i="53"/>
  <c r="CM6" i="53"/>
  <c r="CL6" i="53"/>
  <c r="CK6" i="53"/>
  <c r="CJ6" i="53"/>
  <c r="CI6" i="53"/>
  <c r="CH6" i="53"/>
  <c r="CG6" i="53"/>
  <c r="CF6" i="53"/>
  <c r="CE6" i="53"/>
  <c r="CD6" i="53"/>
  <c r="CC6" i="53"/>
  <c r="CL5" i="53"/>
  <c r="CK5" i="53"/>
  <c r="CJ5" i="53"/>
  <c r="CI5" i="53"/>
  <c r="CH5" i="53"/>
  <c r="CG5" i="53"/>
  <c r="CF5" i="53"/>
  <c r="CE5" i="53"/>
  <c r="CD5" i="53"/>
  <c r="CC5" i="53"/>
  <c r="CL4" i="53"/>
  <c r="CK4" i="53"/>
  <c r="CJ4" i="53"/>
  <c r="CI4" i="53"/>
  <c r="CH4" i="53"/>
  <c r="CG4" i="53"/>
  <c r="CF4" i="53"/>
  <c r="CE4" i="53"/>
  <c r="CD4" i="53"/>
  <c r="CC4" i="53"/>
  <c r="CS3" i="53"/>
  <c r="CR3" i="53"/>
  <c r="CQ3" i="53"/>
  <c r="CP3" i="53"/>
  <c r="CO3" i="53"/>
  <c r="CN3" i="53"/>
  <c r="CM3" i="53"/>
  <c r="CL3" i="53"/>
  <c r="CK3" i="53"/>
  <c r="CJ3" i="53"/>
  <c r="CI3" i="53"/>
  <c r="CH3" i="53"/>
  <c r="CG3" i="53"/>
  <c r="CF3" i="53"/>
  <c r="CE3" i="53"/>
  <c r="CD3" i="53"/>
  <c r="CC3" i="53"/>
  <c r="L65" i="53" l="1"/>
  <c r="N65" i="53"/>
  <c r="O65" i="53"/>
  <c r="P65" i="53"/>
  <c r="Q65" i="53"/>
  <c r="R65" i="53"/>
  <c r="T65" i="53"/>
  <c r="U65" i="53"/>
  <c r="V65" i="53"/>
  <c r="W65" i="53"/>
  <c r="X65" i="53"/>
  <c r="Z65" i="53"/>
  <c r="AA65" i="53"/>
  <c r="AB65" i="53"/>
  <c r="AC65" i="53"/>
  <c r="AF65" i="53"/>
  <c r="AG65" i="53"/>
  <c r="AH65" i="53"/>
  <c r="AJ65" i="53"/>
  <c r="AK65" i="53"/>
  <c r="AL65" i="53"/>
  <c r="AN65" i="53"/>
  <c r="AO65" i="53"/>
  <c r="AP65" i="53"/>
  <c r="AQ65" i="53"/>
  <c r="AR65" i="53"/>
  <c r="AS65" i="53"/>
  <c r="AT65" i="53"/>
  <c r="AU65" i="53"/>
  <c r="AW65" i="53"/>
  <c r="AX65" i="53"/>
  <c r="AY65" i="53"/>
  <c r="AZ65" i="53"/>
  <c r="BA65" i="53"/>
  <c r="BB65" i="53"/>
  <c r="BC65" i="53"/>
  <c r="BD65" i="53"/>
  <c r="BE65" i="53"/>
  <c r="BF65" i="53"/>
  <c r="BG65" i="53"/>
  <c r="BH65" i="53"/>
  <c r="BI65" i="53"/>
  <c r="BJ65" i="53"/>
  <c r="BK65" i="53"/>
  <c r="BL65" i="53"/>
  <c r="BM65" i="53"/>
  <c r="BN65" i="53"/>
  <c r="BO65" i="53"/>
  <c r="BP65" i="53"/>
  <c r="BQ65" i="53"/>
  <c r="BR65" i="53"/>
  <c r="BS65" i="53"/>
  <c r="BT65" i="53"/>
  <c r="BU65" i="53"/>
  <c r="BV65" i="53"/>
  <c r="BW65" i="53"/>
  <c r="BX65" i="53"/>
  <c r="BY65" i="53"/>
  <c r="BZ65" i="53"/>
  <c r="CA65" i="53"/>
  <c r="K65" i="53"/>
  <c r="C65" i="53"/>
  <c r="D65" i="53"/>
  <c r="E65" i="53"/>
  <c r="F65" i="53"/>
  <c r="G65" i="53"/>
  <c r="H65" i="53"/>
  <c r="B65" i="53"/>
  <c r="W49" i="44"/>
  <c r="X49" i="44"/>
  <c r="Y49" i="44"/>
  <c r="Z49" i="44"/>
  <c r="AA49" i="44"/>
  <c r="AB49" i="44"/>
  <c r="AC49" i="44"/>
  <c r="AD49" i="44"/>
  <c r="AE49" i="44"/>
  <c r="AF49" i="44"/>
  <c r="AG49" i="44"/>
  <c r="AH49" i="44"/>
  <c r="AI49" i="44"/>
  <c r="AJ49" i="44"/>
  <c r="AK49" i="44"/>
  <c r="AL49" i="44"/>
  <c r="AM49" i="44"/>
  <c r="AN49" i="44"/>
  <c r="AO49" i="44"/>
  <c r="AP49" i="44"/>
  <c r="AQ49" i="44"/>
  <c r="AR49" i="44"/>
  <c r="AS49" i="44"/>
  <c r="AT49" i="44"/>
  <c r="AU49" i="44"/>
  <c r="AV49" i="44"/>
  <c r="AW49" i="44"/>
  <c r="AX49" i="44"/>
  <c r="AY49" i="44"/>
  <c r="AZ49" i="44"/>
  <c r="BA49" i="44"/>
  <c r="BB49" i="44"/>
  <c r="BC49" i="44"/>
  <c r="BD49" i="44"/>
  <c r="BE49" i="44"/>
  <c r="BF49" i="44"/>
  <c r="BG49" i="44"/>
  <c r="BH49" i="44"/>
  <c r="BI49" i="44"/>
  <c r="BJ49" i="44"/>
  <c r="BK49" i="44"/>
  <c r="BL49" i="44"/>
  <c r="BM49" i="44"/>
  <c r="BN49" i="44"/>
  <c r="BO49" i="44"/>
  <c r="BP49" i="44"/>
  <c r="BQ49" i="44"/>
  <c r="BR49" i="44"/>
  <c r="BS49" i="44"/>
  <c r="BT49" i="44"/>
  <c r="BU49" i="44"/>
  <c r="BV49" i="44"/>
  <c r="BW49" i="44"/>
  <c r="BX49" i="44"/>
  <c r="BY49" i="44"/>
  <c r="BZ49" i="44"/>
  <c r="W50" i="44"/>
  <c r="X50" i="44"/>
  <c r="Y50" i="44"/>
  <c r="Z50" i="44"/>
  <c r="AA50" i="44"/>
  <c r="AB50" i="44"/>
  <c r="AC50" i="44"/>
  <c r="AD50" i="44"/>
  <c r="AE50" i="44"/>
  <c r="AF50" i="44"/>
  <c r="AG50" i="44"/>
  <c r="AH50" i="44"/>
  <c r="AI50" i="44"/>
  <c r="AJ50" i="44"/>
  <c r="AK50" i="44"/>
  <c r="AL50" i="44"/>
  <c r="AM50" i="44"/>
  <c r="AN50" i="44"/>
  <c r="AO50" i="44"/>
  <c r="AP50" i="44"/>
  <c r="AQ50" i="44"/>
  <c r="AR50" i="44"/>
  <c r="AS50" i="44"/>
  <c r="AT50" i="44"/>
  <c r="AU50" i="44"/>
  <c r="AV50" i="44"/>
  <c r="AW50" i="44"/>
  <c r="AX50" i="44"/>
  <c r="AY50" i="44"/>
  <c r="AZ50" i="44"/>
  <c r="BA50" i="44"/>
  <c r="BB50" i="44"/>
  <c r="BC50" i="44"/>
  <c r="BD50" i="44"/>
  <c r="BE50" i="44"/>
  <c r="BF50" i="44"/>
  <c r="BG50" i="44"/>
  <c r="BH50" i="44"/>
  <c r="BI50" i="44"/>
  <c r="BJ50" i="44"/>
  <c r="BK50" i="44"/>
  <c r="BL50" i="44"/>
  <c r="BM50" i="44"/>
  <c r="BN50" i="44"/>
  <c r="BO50" i="44"/>
  <c r="BP50" i="44"/>
  <c r="BQ50" i="44"/>
  <c r="BR50" i="44"/>
  <c r="BS50" i="44"/>
  <c r="BT50" i="44"/>
  <c r="BU50" i="44"/>
  <c r="BV50" i="44"/>
  <c r="BW50" i="44"/>
  <c r="BX50" i="44"/>
  <c r="BY50" i="44"/>
  <c r="BZ50" i="44"/>
  <c r="W51" i="44"/>
  <c r="X51" i="44"/>
  <c r="Y51" i="44"/>
  <c r="Z51" i="44"/>
  <c r="AA51" i="44"/>
  <c r="AB51" i="44"/>
  <c r="AC51" i="44"/>
  <c r="AD51" i="44"/>
  <c r="AE51" i="44"/>
  <c r="AF51" i="44"/>
  <c r="AG51" i="44"/>
  <c r="AH51" i="44"/>
  <c r="AI51" i="44"/>
  <c r="AJ51" i="44"/>
  <c r="AK51" i="44"/>
  <c r="AL51" i="44"/>
  <c r="AM51" i="44"/>
  <c r="AN51" i="44"/>
  <c r="AO51" i="44"/>
  <c r="AP51" i="44"/>
  <c r="AQ51" i="44"/>
  <c r="AR51" i="44"/>
  <c r="AS51" i="44"/>
  <c r="AT51" i="44"/>
  <c r="AU51" i="44"/>
  <c r="AV51" i="44"/>
  <c r="AW51" i="44"/>
  <c r="AX51" i="44"/>
  <c r="AY51" i="44"/>
  <c r="AZ51" i="44"/>
  <c r="BA51" i="44"/>
  <c r="BB51" i="44"/>
  <c r="BC51" i="44"/>
  <c r="BD51" i="44"/>
  <c r="BE51" i="44"/>
  <c r="BF51" i="44"/>
  <c r="BG51" i="44"/>
  <c r="BH51" i="44"/>
  <c r="BI51" i="44"/>
  <c r="BJ51" i="44"/>
  <c r="BK51" i="44"/>
  <c r="BL51" i="44"/>
  <c r="BM51" i="44"/>
  <c r="BN51" i="44"/>
  <c r="BO51" i="44"/>
  <c r="BP51" i="44"/>
  <c r="BQ51" i="44"/>
  <c r="BR51" i="44"/>
  <c r="BS51" i="44"/>
  <c r="BT51" i="44"/>
  <c r="BU51" i="44"/>
  <c r="BV51" i="44"/>
  <c r="BW51" i="44"/>
  <c r="BX51" i="44"/>
  <c r="BY51" i="44"/>
  <c r="BZ51" i="44"/>
  <c r="CR4" i="39"/>
  <c r="CR5" i="39"/>
  <c r="CR6" i="39"/>
  <c r="CR7" i="39"/>
  <c r="CR8" i="39"/>
  <c r="CR9" i="39"/>
  <c r="CR10" i="39"/>
  <c r="CR11" i="39"/>
  <c r="CR12" i="39"/>
  <c r="CR13" i="39"/>
  <c r="CR14" i="39"/>
  <c r="CR15" i="39"/>
  <c r="CK14" i="39"/>
  <c r="CL14" i="39"/>
  <c r="CM14" i="39"/>
  <c r="CN14" i="39"/>
  <c r="CO14" i="39"/>
  <c r="CP14" i="39"/>
  <c r="CQ14" i="39"/>
  <c r="CK15" i="39"/>
  <c r="CL15" i="39"/>
  <c r="CM15" i="39"/>
  <c r="CN15" i="39"/>
  <c r="CO15" i="39"/>
  <c r="CP15" i="39"/>
  <c r="CQ15" i="39"/>
  <c r="CS4" i="39"/>
  <c r="CT4" i="39"/>
  <c r="CU4" i="39"/>
  <c r="CV4" i="39"/>
  <c r="CW4" i="39"/>
  <c r="CX4" i="39"/>
  <c r="CS5" i="39"/>
  <c r="CT5" i="39"/>
  <c r="CU5" i="39"/>
  <c r="CV5" i="39"/>
  <c r="CW5" i="39"/>
  <c r="CX5" i="39"/>
  <c r="CS6" i="39"/>
  <c r="CT6" i="39"/>
  <c r="CU6" i="39"/>
  <c r="CV6" i="39"/>
  <c r="CW6" i="39"/>
  <c r="CX6" i="39"/>
  <c r="CS7" i="39"/>
  <c r="CT7" i="39"/>
  <c r="CU7" i="39"/>
  <c r="CV7" i="39"/>
  <c r="CW7" i="39"/>
  <c r="CX7" i="39"/>
  <c r="CS8" i="39"/>
  <c r="CT8" i="39"/>
  <c r="CU8" i="39"/>
  <c r="CV8" i="39"/>
  <c r="CW8" i="39"/>
  <c r="CX8" i="39"/>
  <c r="CS9" i="39"/>
  <c r="CT9" i="39"/>
  <c r="CU9" i="39"/>
  <c r="CV9" i="39"/>
  <c r="CW9" i="39"/>
  <c r="CX9" i="39"/>
  <c r="CS10" i="39"/>
  <c r="CT10" i="39"/>
  <c r="CU10" i="39"/>
  <c r="CV10" i="39"/>
  <c r="CW10" i="39"/>
  <c r="CX10" i="39"/>
  <c r="CS11" i="39"/>
  <c r="CT11" i="39"/>
  <c r="CU11" i="39"/>
  <c r="CV11" i="39"/>
  <c r="CW11" i="39"/>
  <c r="CX11" i="39"/>
  <c r="CS12" i="39"/>
  <c r="CT12" i="39"/>
  <c r="CU12" i="39"/>
  <c r="CV12" i="39"/>
  <c r="CW12" i="39"/>
  <c r="CX12" i="39"/>
  <c r="CS13" i="39"/>
  <c r="CT13" i="39"/>
  <c r="CU13" i="39"/>
  <c r="CV13" i="39"/>
  <c r="CW13" i="39"/>
  <c r="CX13" i="39"/>
  <c r="CS14" i="39"/>
  <c r="CT14" i="39"/>
  <c r="CU14" i="39"/>
  <c r="CV14" i="39"/>
  <c r="CW14" i="39"/>
  <c r="CX14" i="39"/>
  <c r="CS15" i="39"/>
  <c r="CT15" i="39"/>
  <c r="CU15" i="39"/>
  <c r="CV15" i="39"/>
  <c r="CW15" i="39"/>
  <c r="CX15" i="39"/>
  <c r="CX3" i="39"/>
  <c r="CU3" i="39"/>
  <c r="CT3" i="39"/>
  <c r="CW3" i="39"/>
  <c r="CV3" i="39"/>
  <c r="CS3" i="39"/>
  <c r="CR3" i="39"/>
  <c r="CC85" i="38" l="1"/>
  <c r="CD85" i="38"/>
  <c r="CE85" i="38"/>
  <c r="CF85" i="38"/>
  <c r="CG85" i="38"/>
  <c r="CH85" i="38"/>
  <c r="CI85" i="38"/>
  <c r="CJ85" i="38"/>
  <c r="CK85" i="38"/>
  <c r="CL85" i="38"/>
  <c r="CM85" i="38"/>
  <c r="CN85" i="38"/>
  <c r="CO85" i="38"/>
  <c r="CP85" i="38"/>
  <c r="CQ85" i="38"/>
  <c r="CR85" i="38"/>
  <c r="CS85" i="38"/>
  <c r="CC86" i="38"/>
  <c r="CD86" i="38"/>
  <c r="CE86" i="38"/>
  <c r="CF86" i="38"/>
  <c r="CG86" i="38"/>
  <c r="CH86" i="38"/>
  <c r="CI86" i="38"/>
  <c r="CJ86" i="38"/>
  <c r="CK86" i="38"/>
  <c r="CL86" i="38"/>
  <c r="CM86" i="38"/>
  <c r="CN86" i="38"/>
  <c r="CO86" i="38"/>
  <c r="CP86" i="38"/>
  <c r="CQ86" i="38"/>
  <c r="CR86" i="38"/>
  <c r="CS86" i="38"/>
  <c r="CC87" i="38"/>
  <c r="CD87" i="38"/>
  <c r="CE87" i="38"/>
  <c r="CF87" i="38"/>
  <c r="CG87" i="38"/>
  <c r="CH87" i="38"/>
  <c r="CI87" i="38"/>
  <c r="CJ87" i="38"/>
  <c r="CK87" i="38"/>
  <c r="CL87" i="38"/>
  <c r="CM87" i="38"/>
  <c r="CN87" i="38"/>
  <c r="CO87" i="38"/>
  <c r="CP87" i="38"/>
  <c r="CQ87" i="38"/>
  <c r="CR87" i="38"/>
  <c r="CS87" i="38"/>
  <c r="CC88" i="38"/>
  <c r="CD88" i="38"/>
  <c r="CE88" i="38"/>
  <c r="CF88" i="38"/>
  <c r="CG88" i="38"/>
  <c r="CH88" i="38"/>
  <c r="CI88" i="38"/>
  <c r="CJ88" i="38"/>
  <c r="CK88" i="38"/>
  <c r="CL88" i="38"/>
  <c r="CM88" i="38"/>
  <c r="CN88" i="38"/>
  <c r="CO88" i="38"/>
  <c r="CP88" i="38"/>
  <c r="CQ88" i="38"/>
  <c r="CR88" i="38"/>
  <c r="CS88" i="38"/>
  <c r="CC89" i="38"/>
  <c r="CD89" i="38"/>
  <c r="CE89" i="38"/>
  <c r="CF89" i="38"/>
  <c r="CG89" i="38"/>
  <c r="CH89" i="38"/>
  <c r="CI89" i="38"/>
  <c r="CJ89" i="38"/>
  <c r="CK89" i="38"/>
  <c r="CL89" i="38"/>
  <c r="CM89" i="38"/>
  <c r="CN89" i="38"/>
  <c r="CO89" i="38"/>
  <c r="CP89" i="38"/>
  <c r="CQ89" i="38"/>
  <c r="CR89" i="38"/>
  <c r="CS89" i="38"/>
  <c r="CC90" i="38"/>
  <c r="CD90" i="38"/>
  <c r="CE90" i="38"/>
  <c r="CF90" i="38"/>
  <c r="CG90" i="38"/>
  <c r="CH90" i="38"/>
  <c r="CI90" i="38"/>
  <c r="CJ90" i="38"/>
  <c r="CK90" i="38"/>
  <c r="CL90" i="38"/>
  <c r="CM90" i="38"/>
  <c r="CN90" i="38"/>
  <c r="CO90" i="38"/>
  <c r="CP90" i="38"/>
  <c r="CQ90" i="38"/>
  <c r="CR90" i="38"/>
  <c r="CS90" i="38"/>
  <c r="CC91" i="38"/>
  <c r="CD91" i="38"/>
  <c r="CE91" i="38"/>
  <c r="CF91" i="38"/>
  <c r="CG91" i="38"/>
  <c r="CH91" i="38"/>
  <c r="CI91" i="38"/>
  <c r="CJ91" i="38"/>
  <c r="CK91" i="38"/>
  <c r="CL91" i="38"/>
  <c r="CM91" i="38"/>
  <c r="CN91" i="38"/>
  <c r="CO91" i="38"/>
  <c r="CP91" i="38"/>
  <c r="CQ91" i="38"/>
  <c r="CR91" i="38"/>
  <c r="CS91" i="38"/>
  <c r="CC92" i="38"/>
  <c r="CD92" i="38"/>
  <c r="CE92" i="38"/>
  <c r="CF92" i="38"/>
  <c r="CG92" i="38"/>
  <c r="CH92" i="38"/>
  <c r="CI92" i="38"/>
  <c r="CJ92" i="38"/>
  <c r="CK92" i="38"/>
  <c r="CL92" i="38"/>
  <c r="CM92" i="38"/>
  <c r="CN92" i="38"/>
  <c r="CO92" i="38"/>
  <c r="CP92" i="38"/>
  <c r="CQ92" i="38"/>
  <c r="CR92" i="38"/>
  <c r="CS92" i="38"/>
  <c r="CC93" i="38"/>
  <c r="CD93" i="38"/>
  <c r="CE93" i="38"/>
  <c r="CF93" i="38"/>
  <c r="CG93" i="38"/>
  <c r="CH93" i="38"/>
  <c r="CI93" i="38"/>
  <c r="CJ93" i="38"/>
  <c r="CK93" i="38"/>
  <c r="CL93" i="38"/>
  <c r="CM93" i="38"/>
  <c r="CN93" i="38"/>
  <c r="CO93" i="38"/>
  <c r="CP93" i="38"/>
  <c r="CQ93" i="38"/>
  <c r="CR93" i="38"/>
  <c r="CS93" i="38"/>
  <c r="CC94" i="38"/>
  <c r="CD94" i="38"/>
  <c r="CE94" i="38"/>
  <c r="CF94" i="38"/>
  <c r="CG94" i="38"/>
  <c r="CH94" i="38"/>
  <c r="CI94" i="38"/>
  <c r="CJ94" i="38"/>
  <c r="CK94" i="38"/>
  <c r="CL94" i="38"/>
  <c r="CM94" i="38"/>
  <c r="CN94" i="38"/>
  <c r="CO94" i="38"/>
  <c r="CP94" i="38"/>
  <c r="CQ94" i="38"/>
  <c r="CR94" i="38"/>
  <c r="CS94" i="38"/>
  <c r="CC84" i="38"/>
  <c r="CC83" i="38"/>
  <c r="CC82" i="38"/>
  <c r="CC81" i="38"/>
  <c r="CC80" i="38"/>
  <c r="CC79" i="38"/>
  <c r="CC78" i="38"/>
  <c r="CC77" i="38"/>
  <c r="CC76" i="38"/>
  <c r="CC75" i="38"/>
  <c r="CC74" i="38"/>
  <c r="CC73" i="38"/>
  <c r="CC72" i="38"/>
  <c r="CC71" i="38"/>
  <c r="CC70" i="38"/>
  <c r="CC69" i="38"/>
  <c r="CC68" i="38"/>
  <c r="CC67" i="38"/>
  <c r="CC4" i="38"/>
  <c r="CC5" i="38"/>
  <c r="CC6" i="38"/>
  <c r="CC7" i="38"/>
  <c r="CC8" i="38"/>
  <c r="CC9" i="38"/>
  <c r="CC10" i="38"/>
  <c r="CC11" i="38"/>
  <c r="CC12" i="38"/>
  <c r="CC13" i="38"/>
  <c r="CC14" i="38"/>
  <c r="CC15" i="38"/>
  <c r="CC16" i="38"/>
  <c r="CC17" i="38"/>
  <c r="CC18" i="38"/>
  <c r="CC19" i="38"/>
  <c r="CC20" i="38"/>
  <c r="CC21" i="38"/>
  <c r="CC22" i="38"/>
  <c r="CC23" i="38"/>
  <c r="CC24" i="38"/>
  <c r="CC25" i="38"/>
  <c r="CC26" i="38"/>
  <c r="CC27" i="38"/>
  <c r="CC28" i="38"/>
  <c r="CC29" i="38"/>
  <c r="CC30" i="38"/>
  <c r="CC31" i="38"/>
  <c r="CC32" i="38"/>
  <c r="CC33" i="38"/>
  <c r="CC34" i="38"/>
  <c r="CC35" i="38"/>
  <c r="CC36" i="38"/>
  <c r="CC37" i="38"/>
  <c r="CC38" i="38"/>
  <c r="CC39" i="38"/>
  <c r="CC40" i="38"/>
  <c r="CC41" i="38"/>
  <c r="CC42" i="38"/>
  <c r="CC43" i="38"/>
  <c r="CC44" i="38"/>
  <c r="CC45" i="38"/>
  <c r="CC46" i="38"/>
  <c r="CC47" i="38"/>
  <c r="CC48" i="38"/>
  <c r="CC49" i="38"/>
  <c r="CC50" i="38"/>
  <c r="CC51" i="38"/>
  <c r="CC52" i="38"/>
  <c r="CC53" i="38"/>
  <c r="CC54" i="38"/>
  <c r="CC55" i="38"/>
  <c r="CC56" i="38"/>
  <c r="CC57" i="38"/>
  <c r="CC58" i="38"/>
  <c r="CC59" i="38"/>
  <c r="CC60" i="38"/>
  <c r="CC3" i="38"/>
  <c r="CA65" i="38"/>
  <c r="BZ65" i="38"/>
  <c r="BY65" i="38"/>
  <c r="BX65" i="38"/>
  <c r="BW65" i="38"/>
  <c r="BV65" i="38"/>
  <c r="BU65" i="38"/>
  <c r="BT65" i="38"/>
  <c r="BS65" i="38"/>
  <c r="BR65" i="38"/>
  <c r="BQ65" i="38"/>
  <c r="BP65" i="38"/>
  <c r="BO65" i="38"/>
  <c r="BN65" i="38"/>
  <c r="BM65" i="38"/>
  <c r="BL65" i="38"/>
  <c r="BK65" i="38"/>
  <c r="BJ65" i="38"/>
  <c r="BI65" i="38"/>
  <c r="BH65" i="38"/>
  <c r="BG65" i="38"/>
  <c r="BF65" i="38"/>
  <c r="BE65" i="38"/>
  <c r="BD65" i="38"/>
  <c r="BC65" i="38"/>
  <c r="BB65" i="38"/>
  <c r="BA65" i="38"/>
  <c r="AZ65" i="38"/>
  <c r="AY65" i="38"/>
  <c r="AX65" i="38"/>
  <c r="AW65" i="38"/>
  <c r="AV65" i="38"/>
  <c r="AU65" i="38"/>
  <c r="AT65" i="38"/>
  <c r="AS65" i="38"/>
  <c r="AR65" i="38"/>
  <c r="AQ65" i="38"/>
  <c r="AP65" i="38"/>
  <c r="AO65" i="38"/>
  <c r="AN65" i="38"/>
  <c r="AM65" i="38"/>
  <c r="AL65" i="38"/>
  <c r="AK65" i="38"/>
  <c r="AJ65" i="38"/>
  <c r="AI65" i="38"/>
  <c r="AH65" i="38"/>
  <c r="AG65" i="38"/>
  <c r="AF65" i="38"/>
  <c r="AE65" i="38"/>
  <c r="AD65" i="38"/>
  <c r="AC65" i="38"/>
  <c r="AB65" i="38"/>
  <c r="AA65" i="38"/>
  <c r="Z65" i="38"/>
  <c r="Y65" i="38"/>
  <c r="X65" i="38"/>
  <c r="W65" i="38"/>
  <c r="V65" i="38"/>
  <c r="U65" i="38"/>
  <c r="T65" i="38"/>
  <c r="S65" i="38"/>
  <c r="R65" i="38"/>
  <c r="Q65" i="38"/>
  <c r="P65" i="38"/>
  <c r="O65" i="38"/>
  <c r="N65" i="38"/>
  <c r="M65" i="38"/>
  <c r="L65" i="38"/>
  <c r="K65" i="38"/>
  <c r="CA64" i="38"/>
  <c r="BZ64" i="38"/>
  <c r="BY64" i="38"/>
  <c r="BX64" i="38"/>
  <c r="BW64" i="38"/>
  <c r="BV64" i="38"/>
  <c r="BU64" i="38"/>
  <c r="BT64" i="38"/>
  <c r="BS64" i="38"/>
  <c r="BR64" i="38"/>
  <c r="BQ64" i="38"/>
  <c r="BP64" i="38"/>
  <c r="BO64" i="38"/>
  <c r="BN64" i="38"/>
  <c r="BM64" i="38"/>
  <c r="BL64" i="38"/>
  <c r="BK64" i="38"/>
  <c r="BJ64" i="38"/>
  <c r="BI64" i="38"/>
  <c r="BH64" i="38"/>
  <c r="BG64" i="38"/>
  <c r="BF64" i="38"/>
  <c r="BE64" i="38"/>
  <c r="BD64" i="38"/>
  <c r="BC64" i="38"/>
  <c r="BB64" i="38"/>
  <c r="BA64" i="38"/>
  <c r="AZ64" i="38"/>
  <c r="AY64" i="38"/>
  <c r="AX64" i="38"/>
  <c r="AW64" i="38"/>
  <c r="AV64" i="38"/>
  <c r="AU64" i="38"/>
  <c r="AT64" i="38"/>
  <c r="AS64" i="38"/>
  <c r="AR64" i="38"/>
  <c r="AQ64" i="38"/>
  <c r="AP64" i="38"/>
  <c r="AO64" i="38"/>
  <c r="AN64" i="38"/>
  <c r="AM64" i="38"/>
  <c r="AL64" i="38"/>
  <c r="AK64" i="38"/>
  <c r="AJ64" i="38"/>
  <c r="AI64" i="38"/>
  <c r="AH64" i="38"/>
  <c r="AG64" i="38"/>
  <c r="AF64" i="38"/>
  <c r="AE64" i="38"/>
  <c r="AD64" i="38"/>
  <c r="AC64" i="38"/>
  <c r="AB64" i="38"/>
  <c r="AA64" i="38"/>
  <c r="Z64" i="38"/>
  <c r="Y64" i="38"/>
  <c r="X64" i="38"/>
  <c r="W64" i="38"/>
  <c r="V64" i="38"/>
  <c r="U64" i="38"/>
  <c r="T64" i="38"/>
  <c r="S64" i="38"/>
  <c r="R64" i="38"/>
  <c r="Q64" i="38"/>
  <c r="P64" i="38"/>
  <c r="O64" i="38"/>
  <c r="N64" i="38"/>
  <c r="M64" i="38"/>
  <c r="L64" i="38"/>
  <c r="K64" i="38"/>
  <c r="CA63" i="38"/>
  <c r="BZ63" i="38"/>
  <c r="BY63" i="38"/>
  <c r="BX63" i="38"/>
  <c r="BW63" i="38"/>
  <c r="BV63" i="38"/>
  <c r="BU63" i="38"/>
  <c r="BT63" i="38"/>
  <c r="BS63" i="38"/>
  <c r="BR63" i="38"/>
  <c r="BQ63" i="38"/>
  <c r="BP63" i="38"/>
  <c r="BO63" i="38"/>
  <c r="BN63" i="38"/>
  <c r="BM63" i="38"/>
  <c r="BL63" i="38"/>
  <c r="BK63" i="38"/>
  <c r="BJ63" i="38"/>
  <c r="BI63" i="38"/>
  <c r="BH63" i="38"/>
  <c r="BG63" i="38"/>
  <c r="BF63" i="38"/>
  <c r="BE63" i="38"/>
  <c r="BD63" i="38"/>
  <c r="BC63" i="38"/>
  <c r="BB63" i="38"/>
  <c r="BA63" i="38"/>
  <c r="AZ63" i="38"/>
  <c r="AY63" i="38"/>
  <c r="AX63" i="38"/>
  <c r="AW63" i="38"/>
  <c r="AV63" i="38"/>
  <c r="AU63" i="38"/>
  <c r="AT63" i="38"/>
  <c r="AS63" i="38"/>
  <c r="AR63" i="38"/>
  <c r="AQ63" i="38"/>
  <c r="AP63" i="38"/>
  <c r="AO63" i="38"/>
  <c r="AN63" i="38"/>
  <c r="AM63" i="38"/>
  <c r="AL63" i="38"/>
  <c r="AK63" i="38"/>
  <c r="AJ63" i="38"/>
  <c r="AI63" i="38"/>
  <c r="AH63" i="38"/>
  <c r="AG63" i="38"/>
  <c r="AF63" i="38"/>
  <c r="AE63" i="38"/>
  <c r="AD63" i="38"/>
  <c r="AC63" i="38"/>
  <c r="AB63" i="38"/>
  <c r="AA63" i="38"/>
  <c r="Z63" i="38"/>
  <c r="Y63" i="38"/>
  <c r="X63" i="38"/>
  <c r="W63" i="38"/>
  <c r="V63" i="38"/>
  <c r="U63" i="38"/>
  <c r="T63" i="38"/>
  <c r="S63" i="38"/>
  <c r="R63" i="38"/>
  <c r="Q63" i="38"/>
  <c r="P63" i="38"/>
  <c r="O63" i="38"/>
  <c r="N63" i="38"/>
  <c r="M63" i="38"/>
  <c r="L63" i="38"/>
  <c r="K63" i="38"/>
  <c r="CA62" i="38"/>
  <c r="BZ62" i="38"/>
  <c r="BY62" i="38"/>
  <c r="BX62" i="38"/>
  <c r="BW62" i="38"/>
  <c r="BV62" i="38"/>
  <c r="BU62" i="38"/>
  <c r="BT62" i="38"/>
  <c r="BS62" i="38"/>
  <c r="BR62" i="38"/>
  <c r="BQ62" i="38"/>
  <c r="BP62" i="38"/>
  <c r="BO62" i="38"/>
  <c r="BN62" i="38"/>
  <c r="BM62" i="38"/>
  <c r="BL62" i="38"/>
  <c r="BK62" i="38"/>
  <c r="BJ62" i="38"/>
  <c r="BI62" i="38"/>
  <c r="BH62" i="38"/>
  <c r="BG62" i="38"/>
  <c r="BF62" i="38"/>
  <c r="BE62" i="38"/>
  <c r="BD62" i="38"/>
  <c r="BC62" i="38"/>
  <c r="BB62" i="38"/>
  <c r="BA62" i="38"/>
  <c r="AZ62" i="38"/>
  <c r="AY62" i="38"/>
  <c r="AX62" i="38"/>
  <c r="AW62" i="38"/>
  <c r="AV62" i="38"/>
  <c r="AU62" i="38"/>
  <c r="AT62" i="38"/>
  <c r="AS62" i="38"/>
  <c r="AR62" i="38"/>
  <c r="AQ62" i="38"/>
  <c r="AP62" i="38"/>
  <c r="AO62" i="38"/>
  <c r="AN62" i="38"/>
  <c r="AM62" i="38"/>
  <c r="AL62" i="38"/>
  <c r="AK62" i="38"/>
  <c r="AJ62" i="38"/>
  <c r="AI62" i="38"/>
  <c r="AH62" i="38"/>
  <c r="AG62" i="38"/>
  <c r="AF62" i="38"/>
  <c r="AE62" i="38"/>
  <c r="AD62" i="38"/>
  <c r="AC62" i="38"/>
  <c r="AB62" i="38"/>
  <c r="AA62" i="38"/>
  <c r="Z62" i="38"/>
  <c r="Y62" i="38"/>
  <c r="X62" i="38"/>
  <c r="W62" i="38"/>
  <c r="V62" i="38"/>
  <c r="U62" i="38"/>
  <c r="T62" i="38"/>
  <c r="S62" i="38"/>
  <c r="R62" i="38"/>
  <c r="Q62" i="38"/>
  <c r="P62" i="38"/>
  <c r="O62" i="38"/>
  <c r="N62" i="38"/>
  <c r="M62" i="38"/>
  <c r="L62" i="38"/>
  <c r="K62" i="38"/>
  <c r="CA61" i="38"/>
  <c r="BZ61" i="38"/>
  <c r="BY61" i="38"/>
  <c r="BX61" i="38"/>
  <c r="BW61" i="38"/>
  <c r="BV61" i="38"/>
  <c r="BU61" i="38"/>
  <c r="BT61" i="38"/>
  <c r="BS61" i="38"/>
  <c r="BR61" i="38"/>
  <c r="BQ61" i="38"/>
  <c r="BP61" i="38"/>
  <c r="BO61" i="38"/>
  <c r="BN61" i="38"/>
  <c r="BM61" i="38"/>
  <c r="BL61" i="38"/>
  <c r="BK61" i="38"/>
  <c r="BJ61" i="38"/>
  <c r="BI61" i="38"/>
  <c r="BH61" i="38"/>
  <c r="BG61" i="38"/>
  <c r="BF61" i="38"/>
  <c r="BE61" i="38"/>
  <c r="BD61" i="38"/>
  <c r="BC61" i="38"/>
  <c r="BB61" i="38"/>
  <c r="BA61" i="38"/>
  <c r="AZ61" i="38"/>
  <c r="AY61" i="38"/>
  <c r="AX61" i="38"/>
  <c r="AW61" i="38"/>
  <c r="AV61" i="38"/>
  <c r="AU61" i="38"/>
  <c r="AT61" i="38"/>
  <c r="AS61" i="38"/>
  <c r="AR61" i="38"/>
  <c r="AQ61" i="38"/>
  <c r="AP61" i="38"/>
  <c r="AO61" i="38"/>
  <c r="AN61" i="38"/>
  <c r="AM61" i="38"/>
  <c r="AL61" i="38"/>
  <c r="AK61" i="38"/>
  <c r="AJ61" i="38"/>
  <c r="AI61" i="38"/>
  <c r="AH61" i="38"/>
  <c r="AG61" i="38"/>
  <c r="AF61" i="38"/>
  <c r="AE61" i="38"/>
  <c r="AD61" i="38"/>
  <c r="AC61" i="38"/>
  <c r="AB61" i="38"/>
  <c r="AA61" i="38"/>
  <c r="Z61" i="38"/>
  <c r="Y61" i="38"/>
  <c r="X61" i="38"/>
  <c r="W61" i="38"/>
  <c r="V61" i="38"/>
  <c r="U61" i="38"/>
  <c r="T61" i="38"/>
  <c r="S61" i="38"/>
  <c r="R61" i="38"/>
  <c r="Q61" i="38"/>
  <c r="P61" i="38"/>
  <c r="O61" i="38"/>
  <c r="N61" i="38"/>
  <c r="M61" i="38"/>
  <c r="L61" i="38"/>
  <c r="K61" i="38"/>
  <c r="H65" i="38"/>
  <c r="G65" i="38"/>
  <c r="F65" i="38"/>
  <c r="E65" i="38"/>
  <c r="D65" i="38"/>
  <c r="C65" i="38"/>
  <c r="H64" i="38"/>
  <c r="G64" i="38"/>
  <c r="F64" i="38"/>
  <c r="E64" i="38"/>
  <c r="D64" i="38"/>
  <c r="C64" i="38"/>
  <c r="H63" i="38"/>
  <c r="G63" i="38"/>
  <c r="F63" i="38"/>
  <c r="E63" i="38"/>
  <c r="D63" i="38"/>
  <c r="C63" i="38"/>
  <c r="H62" i="38"/>
  <c r="G62" i="38"/>
  <c r="F62" i="38"/>
  <c r="E62" i="38"/>
  <c r="D62" i="38"/>
  <c r="C62" i="38"/>
  <c r="H61" i="38"/>
  <c r="G61" i="38"/>
  <c r="F61" i="38"/>
  <c r="E61" i="38"/>
  <c r="D61" i="38"/>
  <c r="C61" i="38"/>
  <c r="B61" i="38"/>
  <c r="B65" i="38"/>
  <c r="B64" i="38"/>
  <c r="CS84" i="38"/>
  <c r="CR84" i="38"/>
  <c r="CQ84" i="38"/>
  <c r="CS83" i="38"/>
  <c r="CR83" i="38"/>
  <c r="CQ83" i="38"/>
  <c r="CS82" i="38"/>
  <c r="CR82" i="38"/>
  <c r="CQ82" i="38"/>
  <c r="CS81" i="38"/>
  <c r="CR81" i="38"/>
  <c r="CQ81" i="38"/>
  <c r="CS80" i="38"/>
  <c r="CR80" i="38"/>
  <c r="CQ80" i="38"/>
  <c r="CS79" i="38"/>
  <c r="CR79" i="38"/>
  <c r="CQ79" i="38"/>
  <c r="CS78" i="38"/>
  <c r="CR78" i="38"/>
  <c r="CQ78" i="38"/>
  <c r="CS77" i="38"/>
  <c r="CR77" i="38"/>
  <c r="CQ77" i="38"/>
  <c r="CS76" i="38"/>
  <c r="CR76" i="38"/>
  <c r="CQ76" i="38"/>
  <c r="CS75" i="38"/>
  <c r="CR75" i="38"/>
  <c r="CQ75" i="38"/>
  <c r="CS74" i="38"/>
  <c r="CR74" i="38"/>
  <c r="CQ74" i="38"/>
  <c r="CS73" i="38"/>
  <c r="CR73" i="38"/>
  <c r="CQ73" i="38"/>
  <c r="CS72" i="38"/>
  <c r="CR72" i="38"/>
  <c r="CQ72" i="38"/>
  <c r="CS71" i="38"/>
  <c r="CR71" i="38"/>
  <c r="CQ71" i="38"/>
  <c r="CS70" i="38"/>
  <c r="CR70" i="38"/>
  <c r="CQ70" i="38"/>
  <c r="CS69" i="38"/>
  <c r="CR69" i="38"/>
  <c r="CQ69" i="38"/>
  <c r="CS68" i="38"/>
  <c r="CR68" i="38"/>
  <c r="CQ68" i="38"/>
  <c r="CS67" i="38"/>
  <c r="CR67" i="38"/>
  <c r="CQ67" i="38"/>
  <c r="CQ6" i="38"/>
  <c r="CR6" i="38"/>
  <c r="CS6" i="38"/>
  <c r="CQ8" i="38"/>
  <c r="CR8" i="38"/>
  <c r="CS8" i="38"/>
  <c r="CQ9" i="38"/>
  <c r="CR9" i="38"/>
  <c r="CS9" i="38"/>
  <c r="CQ11" i="38"/>
  <c r="CR11" i="38"/>
  <c r="CS11" i="38"/>
  <c r="CQ12" i="38"/>
  <c r="CR12" i="38"/>
  <c r="CS12" i="38"/>
  <c r="CQ14" i="38"/>
  <c r="CR14" i="38"/>
  <c r="CS14" i="38"/>
  <c r="CQ15" i="38"/>
  <c r="CR15" i="38"/>
  <c r="CS15" i="38"/>
  <c r="CQ19" i="38"/>
  <c r="CR19" i="38"/>
  <c r="CS19" i="38"/>
  <c r="CQ20" i="38"/>
  <c r="CR20" i="38"/>
  <c r="CS20" i="38"/>
  <c r="CQ21" i="38"/>
  <c r="CR21" i="38"/>
  <c r="CS21" i="38"/>
  <c r="CQ22" i="38"/>
  <c r="CR22" i="38"/>
  <c r="CS22" i="38"/>
  <c r="CQ23" i="38"/>
  <c r="CR23" i="38"/>
  <c r="CS23" i="38"/>
  <c r="CQ24" i="38"/>
  <c r="CR24" i="38"/>
  <c r="CS24" i="38"/>
  <c r="CQ25" i="38"/>
  <c r="CR25" i="38"/>
  <c r="CS25" i="38"/>
  <c r="CQ30" i="38"/>
  <c r="CR30" i="38"/>
  <c r="CS30" i="38"/>
  <c r="CQ31" i="38"/>
  <c r="CR31" i="38"/>
  <c r="CS31" i="38"/>
  <c r="CQ33" i="38"/>
  <c r="CR33" i="38"/>
  <c r="CS33" i="38"/>
  <c r="CQ34" i="38"/>
  <c r="CR34" i="38"/>
  <c r="CS34" i="38"/>
  <c r="CQ36" i="38"/>
  <c r="CR36" i="38"/>
  <c r="CS36" i="38"/>
  <c r="CQ38" i="38"/>
  <c r="CR38" i="38"/>
  <c r="CS38" i="38"/>
  <c r="CQ39" i="38"/>
  <c r="CR39" i="38"/>
  <c r="CS39" i="38"/>
  <c r="CQ40" i="38"/>
  <c r="CR40" i="38"/>
  <c r="CS40" i="38"/>
  <c r="CQ41" i="38"/>
  <c r="CR41" i="38"/>
  <c r="CS41" i="38"/>
  <c r="CQ44" i="38"/>
  <c r="CR44" i="38"/>
  <c r="CS44" i="38"/>
  <c r="CQ47" i="38"/>
  <c r="CR47" i="38"/>
  <c r="CS47" i="38"/>
  <c r="CQ48" i="38"/>
  <c r="CR48" i="38"/>
  <c r="CS48" i="38"/>
  <c r="CQ50" i="38"/>
  <c r="CR50" i="38"/>
  <c r="CS50" i="38"/>
  <c r="CQ55" i="38"/>
  <c r="CR55" i="38"/>
  <c r="CS55" i="38"/>
  <c r="CQ57" i="38"/>
  <c r="CR57" i="38"/>
  <c r="CS57" i="38"/>
  <c r="CQ59" i="38"/>
  <c r="CR59" i="38"/>
  <c r="CS59" i="38"/>
  <c r="CQ60" i="38"/>
  <c r="CR60" i="38"/>
  <c r="CS60" i="38"/>
  <c r="CR3" i="38"/>
  <c r="CQ3" i="38"/>
  <c r="CS3" i="38"/>
  <c r="CD73" i="38"/>
  <c r="CE73" i="38"/>
  <c r="CF73" i="38"/>
  <c r="CG73" i="38"/>
  <c r="CH73" i="38"/>
  <c r="CI73" i="38"/>
  <c r="CJ73" i="38"/>
  <c r="CK73" i="38"/>
  <c r="CL73" i="38"/>
  <c r="CD74" i="38"/>
  <c r="CE74" i="38"/>
  <c r="CF74" i="38"/>
  <c r="CG74" i="38"/>
  <c r="CH74" i="38"/>
  <c r="CI74" i="38"/>
  <c r="CJ74" i="38"/>
  <c r="CK74" i="38"/>
  <c r="CL74" i="38"/>
  <c r="CD75" i="38"/>
  <c r="CE75" i="38"/>
  <c r="CF75" i="38"/>
  <c r="CG75" i="38"/>
  <c r="CH75" i="38"/>
  <c r="CI75" i="38"/>
  <c r="CJ75" i="38"/>
  <c r="CK75" i="38"/>
  <c r="CL75" i="38"/>
  <c r="CD76" i="38"/>
  <c r="CE76" i="38"/>
  <c r="CF76" i="38"/>
  <c r="CG76" i="38"/>
  <c r="CH76" i="38"/>
  <c r="CI76" i="38"/>
  <c r="CJ76" i="38"/>
  <c r="CK76" i="38"/>
  <c r="CL76" i="38"/>
  <c r="CD77" i="38"/>
  <c r="CE77" i="38"/>
  <c r="CF77" i="38"/>
  <c r="CG77" i="38"/>
  <c r="CH77" i="38"/>
  <c r="CI77" i="38"/>
  <c r="CJ77" i="38"/>
  <c r="CK77" i="38"/>
  <c r="CL77" i="38"/>
  <c r="CD78" i="38"/>
  <c r="CE78" i="38"/>
  <c r="CF78" i="38"/>
  <c r="CG78" i="38"/>
  <c r="CH78" i="38"/>
  <c r="CI78" i="38"/>
  <c r="CJ78" i="38"/>
  <c r="CK78" i="38"/>
  <c r="CL78" i="38"/>
  <c r="CD79" i="38"/>
  <c r="CE79" i="38"/>
  <c r="CF79" i="38"/>
  <c r="CG79" i="38"/>
  <c r="CH79" i="38"/>
  <c r="CI79" i="38"/>
  <c r="CJ79" i="38"/>
  <c r="CK79" i="38"/>
  <c r="CL79" i="38"/>
  <c r="CP84" i="38"/>
  <c r="CO84" i="38"/>
  <c r="CN84" i="38"/>
  <c r="CM84" i="38"/>
  <c r="CP83" i="38"/>
  <c r="CO83" i="38"/>
  <c r="CN83" i="38"/>
  <c r="CM83" i="38"/>
  <c r="CP82" i="38"/>
  <c r="CO82" i="38"/>
  <c r="CN82" i="38"/>
  <c r="CM82" i="38"/>
  <c r="CP81" i="38"/>
  <c r="CO81" i="38"/>
  <c r="CN81" i="38"/>
  <c r="CM81" i="38"/>
  <c r="CP80" i="38"/>
  <c r="CO80" i="38"/>
  <c r="CN80" i="38"/>
  <c r="CM80" i="38"/>
  <c r="CP79" i="38"/>
  <c r="CO79" i="38"/>
  <c r="CN79" i="38"/>
  <c r="CM79" i="38"/>
  <c r="CP78" i="38"/>
  <c r="CO78" i="38"/>
  <c r="CN78" i="38"/>
  <c r="CM78" i="38"/>
  <c r="CP77" i="38"/>
  <c r="CO77" i="38"/>
  <c r="CN77" i="38"/>
  <c r="CM77" i="38"/>
  <c r="CP76" i="38"/>
  <c r="CO76" i="38"/>
  <c r="CN76" i="38"/>
  <c r="CM76" i="38"/>
  <c r="CP75" i="38"/>
  <c r="CO75" i="38"/>
  <c r="CN75" i="38"/>
  <c r="CM75" i="38"/>
  <c r="CP74" i="38"/>
  <c r="CO74" i="38"/>
  <c r="CN74" i="38"/>
  <c r="CM74" i="38"/>
  <c r="CP73" i="38"/>
  <c r="CO73" i="38"/>
  <c r="CN73" i="38"/>
  <c r="CM73" i="38"/>
  <c r="CP72" i="38"/>
  <c r="CO72" i="38"/>
  <c r="CN72" i="38"/>
  <c r="CM72" i="38"/>
  <c r="CP71" i="38"/>
  <c r="CO71" i="38"/>
  <c r="CN71" i="38"/>
  <c r="CM71" i="38"/>
  <c r="CP70" i="38"/>
  <c r="CO70" i="38"/>
  <c r="CN70" i="38"/>
  <c r="CM70" i="38"/>
  <c r="CP69" i="38"/>
  <c r="CO69" i="38"/>
  <c r="CN69" i="38"/>
  <c r="CM69" i="38"/>
  <c r="CP68" i="38"/>
  <c r="CO68" i="38"/>
  <c r="CN68" i="38"/>
  <c r="CM68" i="38"/>
  <c r="CP67" i="38"/>
  <c r="CO67" i="38"/>
  <c r="CN67" i="38"/>
  <c r="CM67" i="38"/>
  <c r="CM6" i="38"/>
  <c r="CN6" i="38"/>
  <c r="CO6" i="38"/>
  <c r="CP6" i="38"/>
  <c r="CM8" i="38"/>
  <c r="CN8" i="38"/>
  <c r="CO8" i="38"/>
  <c r="CP8" i="38"/>
  <c r="CM9" i="38"/>
  <c r="CN9" i="38"/>
  <c r="CO9" i="38"/>
  <c r="CP9" i="38"/>
  <c r="CM11" i="38"/>
  <c r="CN11" i="38"/>
  <c r="CO11" i="38"/>
  <c r="CP11" i="38"/>
  <c r="CM12" i="38"/>
  <c r="CN12" i="38"/>
  <c r="CO12" i="38"/>
  <c r="CP12" i="38"/>
  <c r="CM14" i="38"/>
  <c r="CN14" i="38"/>
  <c r="CO14" i="38"/>
  <c r="CP14" i="38"/>
  <c r="CM15" i="38"/>
  <c r="CN15" i="38"/>
  <c r="CO15" i="38"/>
  <c r="CP15" i="38"/>
  <c r="CM19" i="38"/>
  <c r="CN19" i="38"/>
  <c r="CO19" i="38"/>
  <c r="CP19" i="38"/>
  <c r="CM20" i="38"/>
  <c r="CN20" i="38"/>
  <c r="CO20" i="38"/>
  <c r="CP20" i="38"/>
  <c r="CM21" i="38"/>
  <c r="CN21" i="38"/>
  <c r="CO21" i="38"/>
  <c r="CP21" i="38"/>
  <c r="CM22" i="38"/>
  <c r="CN22" i="38"/>
  <c r="CO22" i="38"/>
  <c r="CP22" i="38"/>
  <c r="CM23" i="38"/>
  <c r="CN23" i="38"/>
  <c r="CO23" i="38"/>
  <c r="CP23" i="38"/>
  <c r="CM24" i="38"/>
  <c r="CN24" i="38"/>
  <c r="CO24" i="38"/>
  <c r="CP24" i="38"/>
  <c r="CM25" i="38"/>
  <c r="CN25" i="38"/>
  <c r="CO25" i="38"/>
  <c r="CP25" i="38"/>
  <c r="CM30" i="38"/>
  <c r="CN30" i="38"/>
  <c r="CO30" i="38"/>
  <c r="CP30" i="38"/>
  <c r="CM31" i="38"/>
  <c r="CN31" i="38"/>
  <c r="CO31" i="38"/>
  <c r="CP31" i="38"/>
  <c r="CM33" i="38"/>
  <c r="CN33" i="38"/>
  <c r="CO33" i="38"/>
  <c r="CP33" i="38"/>
  <c r="CM34" i="38"/>
  <c r="CN34" i="38"/>
  <c r="CO34" i="38"/>
  <c r="CP34" i="38"/>
  <c r="CM36" i="38"/>
  <c r="CN36" i="38"/>
  <c r="CO36" i="38"/>
  <c r="CP36" i="38"/>
  <c r="CM38" i="38"/>
  <c r="CN38" i="38"/>
  <c r="CO38" i="38"/>
  <c r="CP38" i="38"/>
  <c r="CM39" i="38"/>
  <c r="CN39" i="38"/>
  <c r="CO39" i="38"/>
  <c r="CP39" i="38"/>
  <c r="CM40" i="38"/>
  <c r="CN40" i="38"/>
  <c r="CO40" i="38"/>
  <c r="CP40" i="38"/>
  <c r="CM41" i="38"/>
  <c r="CN41" i="38"/>
  <c r="CO41" i="38"/>
  <c r="CP41" i="38"/>
  <c r="CM44" i="38"/>
  <c r="CN44" i="38"/>
  <c r="CO44" i="38"/>
  <c r="CP44" i="38"/>
  <c r="CM47" i="38"/>
  <c r="CN47" i="38"/>
  <c r="CO47" i="38"/>
  <c r="CP47" i="38"/>
  <c r="CM48" i="38"/>
  <c r="CN48" i="38"/>
  <c r="CO48" i="38"/>
  <c r="CP48" i="38"/>
  <c r="CM50" i="38"/>
  <c r="CN50" i="38"/>
  <c r="CO50" i="38"/>
  <c r="CP50" i="38"/>
  <c r="CM55" i="38"/>
  <c r="CN55" i="38"/>
  <c r="CO55" i="38"/>
  <c r="CP55" i="38"/>
  <c r="CM57" i="38"/>
  <c r="CN57" i="38"/>
  <c r="CO57" i="38"/>
  <c r="CP57" i="38"/>
  <c r="CM59" i="38"/>
  <c r="CN59" i="38"/>
  <c r="CO59" i="38"/>
  <c r="CP59" i="38"/>
  <c r="CM60" i="38"/>
  <c r="CN60" i="38"/>
  <c r="CO60" i="38"/>
  <c r="CP60" i="38"/>
  <c r="CP3" i="38"/>
  <c r="CO3" i="38"/>
  <c r="CN3" i="38"/>
  <c r="CM3" i="38"/>
  <c r="DF58" i="12" l="1"/>
  <c r="DF57" i="12"/>
  <c r="DF56" i="12"/>
  <c r="DF55" i="12"/>
  <c r="DF54" i="12"/>
  <c r="DF4" i="12"/>
  <c r="DF5" i="12"/>
  <c r="DF6" i="12"/>
  <c r="DF7" i="12"/>
  <c r="DF8" i="12"/>
  <c r="DF9" i="12"/>
  <c r="DF10" i="12"/>
  <c r="DF11" i="12"/>
  <c r="DF12" i="12"/>
  <c r="DF13" i="12"/>
  <c r="DF14" i="12"/>
  <c r="DF15" i="12"/>
  <c r="DF16" i="12"/>
  <c r="DF17" i="12"/>
  <c r="DF18" i="12"/>
  <c r="DF19" i="12"/>
  <c r="DF20" i="12"/>
  <c r="DF21" i="12"/>
  <c r="DF22" i="12"/>
  <c r="DF23" i="12"/>
  <c r="DF24" i="12"/>
  <c r="DF25" i="12"/>
  <c r="DF26" i="12"/>
  <c r="DF27" i="12"/>
  <c r="DF28" i="12"/>
  <c r="DF29" i="12"/>
  <c r="DF30" i="12"/>
  <c r="DF31" i="12"/>
  <c r="DF32" i="12"/>
  <c r="DF33" i="12"/>
  <c r="DF34" i="12"/>
  <c r="DF35" i="12"/>
  <c r="DF36" i="12"/>
  <c r="DF37" i="12"/>
  <c r="DF38" i="12"/>
  <c r="DF39" i="12"/>
  <c r="DF40" i="12"/>
  <c r="DF41" i="12"/>
  <c r="DF42" i="12"/>
  <c r="DF43" i="12"/>
  <c r="DF44" i="12"/>
  <c r="DF45" i="12"/>
  <c r="DF46" i="12"/>
  <c r="DF47" i="12"/>
  <c r="DF48" i="12"/>
  <c r="DF49" i="12"/>
  <c r="DF50" i="12"/>
  <c r="DF51" i="12"/>
  <c r="DF3" i="12"/>
  <c r="CP58" i="12"/>
  <c r="CQ58" i="12"/>
  <c r="CQ57" i="12"/>
  <c r="CQ56" i="12"/>
  <c r="CQ55" i="12"/>
  <c r="CQ54" i="12"/>
  <c r="CP57" i="12"/>
  <c r="CP56" i="12"/>
  <c r="CP55" i="12"/>
  <c r="CP54" i="12"/>
  <c r="CP4" i="12"/>
  <c r="CP5" i="12"/>
  <c r="CP6" i="12"/>
  <c r="CP7" i="12"/>
  <c r="CP8" i="12"/>
  <c r="CP9" i="12"/>
  <c r="CP10" i="12"/>
  <c r="CP11" i="12"/>
  <c r="CP12" i="12"/>
  <c r="CP13" i="12"/>
  <c r="CP14" i="12"/>
  <c r="CP15" i="12"/>
  <c r="CP16" i="12"/>
  <c r="CP17" i="12"/>
  <c r="CP18" i="12"/>
  <c r="CP19" i="12"/>
  <c r="CP20" i="12"/>
  <c r="CP21" i="12"/>
  <c r="CP22" i="12"/>
  <c r="CP23" i="12"/>
  <c r="CP24" i="12"/>
  <c r="CP25" i="12"/>
  <c r="CP26" i="12"/>
  <c r="CP27" i="12"/>
  <c r="CP28" i="12"/>
  <c r="CP29" i="12"/>
  <c r="CP30" i="12"/>
  <c r="CP31" i="12"/>
  <c r="CP32" i="12"/>
  <c r="CP33" i="12"/>
  <c r="CP34" i="12"/>
  <c r="CP35" i="12"/>
  <c r="CP36" i="12"/>
  <c r="CP37" i="12"/>
  <c r="CP38" i="12"/>
  <c r="CP39" i="12"/>
  <c r="CP40" i="12"/>
  <c r="CP41" i="12"/>
  <c r="CP42" i="12"/>
  <c r="CP43" i="12"/>
  <c r="CP44" i="12"/>
  <c r="CP45" i="12"/>
  <c r="CP46" i="12"/>
  <c r="CP47" i="12"/>
  <c r="CP48" i="12"/>
  <c r="CP49" i="12"/>
  <c r="CP50" i="12"/>
  <c r="CP51" i="12"/>
  <c r="CP3" i="12"/>
  <c r="CD4" i="42"/>
  <c r="CD5" i="42"/>
  <c r="CD6" i="42"/>
  <c r="CD7" i="42"/>
  <c r="CD8" i="42"/>
  <c r="CD9" i="42"/>
  <c r="CD10" i="42"/>
  <c r="CD11" i="42"/>
  <c r="CD12" i="42"/>
  <c r="CD13" i="42"/>
  <c r="CD14" i="42"/>
  <c r="CD15" i="42"/>
  <c r="CD16" i="42"/>
  <c r="CD17" i="42"/>
  <c r="CD18" i="42"/>
  <c r="CD19" i="42"/>
  <c r="CD20" i="42"/>
  <c r="CD21" i="42"/>
  <c r="CD22" i="42"/>
  <c r="CD23" i="42"/>
  <c r="CD24" i="42"/>
  <c r="CD25" i="42"/>
  <c r="CD26" i="42"/>
  <c r="CD27" i="42"/>
  <c r="CD28" i="42"/>
  <c r="CD29" i="42"/>
  <c r="CD30" i="42"/>
  <c r="CD31" i="42"/>
  <c r="CD32" i="42"/>
  <c r="CD33" i="42"/>
  <c r="CD34" i="42"/>
  <c r="CD3" i="42"/>
  <c r="BT4" i="63"/>
  <c r="BT5" i="63"/>
  <c r="BT6" i="63"/>
  <c r="BT7" i="63"/>
  <c r="BT8" i="63"/>
  <c r="BT9" i="63"/>
  <c r="BT10" i="63"/>
  <c r="BT11" i="63"/>
  <c r="BT12" i="63"/>
  <c r="BT13" i="63"/>
  <c r="BT14" i="63"/>
  <c r="BT15" i="63"/>
  <c r="BT16" i="63"/>
  <c r="BT17" i="63"/>
  <c r="BT18" i="63"/>
  <c r="BT19" i="63"/>
  <c r="BT20" i="63"/>
  <c r="BT21" i="63"/>
  <c r="BT22" i="63"/>
  <c r="BT23" i="63"/>
  <c r="BT24" i="63"/>
  <c r="BT25" i="63"/>
  <c r="BT26" i="63"/>
  <c r="BT27" i="63"/>
  <c r="BT28" i="63"/>
  <c r="BT29" i="63"/>
  <c r="BT30" i="63"/>
  <c r="BT31" i="63"/>
  <c r="BT32" i="63"/>
  <c r="BT33" i="63"/>
  <c r="BT34" i="63"/>
  <c r="BT35" i="63"/>
  <c r="BT36" i="63"/>
  <c r="BT37" i="63"/>
  <c r="BT38" i="63"/>
  <c r="BT39" i="63"/>
  <c r="BT40" i="63"/>
  <c r="BT41" i="63"/>
  <c r="BT42" i="63"/>
  <c r="BT43" i="63"/>
  <c r="BT44" i="63"/>
  <c r="BT3" i="63"/>
  <c r="O46" i="63"/>
  <c r="P46" i="63"/>
  <c r="Q46" i="63"/>
  <c r="R46" i="63"/>
  <c r="S46" i="63"/>
  <c r="T46" i="63"/>
  <c r="U46" i="63"/>
  <c r="V46" i="63"/>
  <c r="W46" i="63"/>
  <c r="X46" i="63"/>
  <c r="Y46" i="63"/>
  <c r="Z46" i="63"/>
  <c r="AA46" i="63"/>
  <c r="AB46" i="63"/>
  <c r="AC46" i="63"/>
  <c r="AD46" i="63"/>
  <c r="AE46" i="63"/>
  <c r="AF46" i="63"/>
  <c r="AG46" i="63"/>
  <c r="AH46" i="63"/>
  <c r="AI46" i="63"/>
  <c r="AJ46" i="63"/>
  <c r="AK46" i="63"/>
  <c r="AL46" i="63"/>
  <c r="AM46" i="63"/>
  <c r="AN46" i="63"/>
  <c r="AO46" i="63"/>
  <c r="AP46" i="63"/>
  <c r="AQ46" i="63"/>
  <c r="AR46" i="63"/>
  <c r="AS46" i="63"/>
  <c r="AT46" i="63"/>
  <c r="AU46" i="63"/>
  <c r="AV46" i="63"/>
  <c r="AW46" i="63"/>
  <c r="AX46" i="63"/>
  <c r="AY46" i="63"/>
  <c r="AZ46" i="63"/>
  <c r="BA46" i="63"/>
  <c r="BB46" i="63"/>
  <c r="BC46" i="63"/>
  <c r="BD46" i="63"/>
  <c r="BE46" i="63"/>
  <c r="BF46" i="63"/>
  <c r="BG46" i="63"/>
  <c r="BH46" i="63"/>
  <c r="BI46" i="63"/>
  <c r="BJ46" i="63"/>
  <c r="BK46" i="63"/>
  <c r="BL46" i="63"/>
  <c r="BM46" i="63"/>
  <c r="BN46" i="63"/>
  <c r="BO46" i="63"/>
  <c r="BP46" i="63"/>
  <c r="BQ46" i="63"/>
  <c r="BR46" i="63"/>
  <c r="O47" i="63"/>
  <c r="P47" i="63"/>
  <c r="Q47" i="63"/>
  <c r="R47" i="63"/>
  <c r="S47" i="63"/>
  <c r="T47" i="63"/>
  <c r="U47" i="63"/>
  <c r="V47" i="63"/>
  <c r="W47" i="63"/>
  <c r="X47" i="63"/>
  <c r="Y47" i="63"/>
  <c r="Z47" i="63"/>
  <c r="AA47" i="63"/>
  <c r="AB47" i="63"/>
  <c r="AC47" i="63"/>
  <c r="AD47" i="63"/>
  <c r="AE47" i="63"/>
  <c r="AF47" i="63"/>
  <c r="AG47" i="63"/>
  <c r="AH47" i="63"/>
  <c r="AI47" i="63"/>
  <c r="AJ47" i="63"/>
  <c r="AK47" i="63"/>
  <c r="AL47" i="63"/>
  <c r="AM47" i="63"/>
  <c r="AN47" i="63"/>
  <c r="AO47" i="63"/>
  <c r="AP47" i="63"/>
  <c r="AQ47" i="63"/>
  <c r="AR47" i="63"/>
  <c r="AS47" i="63"/>
  <c r="AT47" i="63"/>
  <c r="AU47" i="63"/>
  <c r="AV47" i="63"/>
  <c r="AW47" i="63"/>
  <c r="AX47" i="63"/>
  <c r="AY47" i="63"/>
  <c r="AZ47" i="63"/>
  <c r="BA47" i="63"/>
  <c r="BB47" i="63"/>
  <c r="BC47" i="63"/>
  <c r="BD47" i="63"/>
  <c r="BE47" i="63"/>
  <c r="BF47" i="63"/>
  <c r="BG47" i="63"/>
  <c r="BH47" i="63"/>
  <c r="BI47" i="63"/>
  <c r="BJ47" i="63"/>
  <c r="BK47" i="63"/>
  <c r="BL47" i="63"/>
  <c r="BM47" i="63"/>
  <c r="BN47" i="63"/>
  <c r="BO47" i="63"/>
  <c r="BP47" i="63"/>
  <c r="BQ47" i="63"/>
  <c r="BR47" i="63"/>
  <c r="O48" i="63"/>
  <c r="P48" i="63"/>
  <c r="Q48" i="63"/>
  <c r="R48" i="63"/>
  <c r="S48" i="63"/>
  <c r="T48" i="63"/>
  <c r="U48" i="63"/>
  <c r="V48" i="63"/>
  <c r="W48" i="63"/>
  <c r="X48" i="63"/>
  <c r="Y48" i="63"/>
  <c r="Z48" i="63"/>
  <c r="AA48" i="63"/>
  <c r="AB48" i="63"/>
  <c r="AC48" i="63"/>
  <c r="AD48" i="63"/>
  <c r="AE48" i="63"/>
  <c r="AF48" i="63"/>
  <c r="AG48" i="63"/>
  <c r="AH48" i="63"/>
  <c r="AI48" i="63"/>
  <c r="AJ48" i="63"/>
  <c r="AK48" i="63"/>
  <c r="AL48" i="63"/>
  <c r="AM48" i="63"/>
  <c r="AN48" i="63"/>
  <c r="AO48" i="63"/>
  <c r="AP48" i="63"/>
  <c r="AQ48" i="63"/>
  <c r="AR48" i="63"/>
  <c r="AS48" i="63"/>
  <c r="AT48" i="63"/>
  <c r="AU48" i="63"/>
  <c r="AV48" i="63"/>
  <c r="AW48" i="63"/>
  <c r="AX48" i="63"/>
  <c r="AY48" i="63"/>
  <c r="AZ48" i="63"/>
  <c r="BA48" i="63"/>
  <c r="BB48" i="63"/>
  <c r="BC48" i="63"/>
  <c r="BD48" i="63"/>
  <c r="BE48" i="63"/>
  <c r="BF48" i="63"/>
  <c r="BG48" i="63"/>
  <c r="BH48" i="63"/>
  <c r="BI48" i="63"/>
  <c r="BJ48" i="63"/>
  <c r="BK48" i="63"/>
  <c r="BL48" i="63"/>
  <c r="BM48" i="63"/>
  <c r="BN48" i="63"/>
  <c r="BO48" i="63"/>
  <c r="BP48" i="63"/>
  <c r="BQ48" i="63"/>
  <c r="BR48" i="63"/>
  <c r="N48" i="63" l="1"/>
  <c r="M48" i="63"/>
  <c r="L48" i="63"/>
  <c r="K48" i="63"/>
  <c r="H48" i="63"/>
  <c r="G48" i="63"/>
  <c r="F48" i="63"/>
  <c r="E48" i="63"/>
  <c r="D48" i="63"/>
  <c r="C48" i="63"/>
  <c r="B48" i="63"/>
  <c r="N47" i="63"/>
  <c r="M47" i="63"/>
  <c r="L47" i="63"/>
  <c r="K47" i="63"/>
  <c r="H47" i="63"/>
  <c r="G47" i="63"/>
  <c r="F47" i="63"/>
  <c r="E47" i="63"/>
  <c r="D47" i="63"/>
  <c r="C47" i="63"/>
  <c r="B47" i="63"/>
  <c r="S19" i="47"/>
  <c r="R19" i="47"/>
  <c r="Q19" i="47"/>
  <c r="P19" i="47"/>
  <c r="O19" i="47"/>
  <c r="N19" i="47"/>
  <c r="M19" i="47"/>
  <c r="J19" i="47"/>
  <c r="I19" i="47"/>
  <c r="F19" i="47"/>
  <c r="C19" i="47"/>
  <c r="B19" i="47"/>
  <c r="N46" i="63"/>
  <c r="M46" i="63"/>
  <c r="L46" i="63"/>
  <c r="K46" i="63"/>
  <c r="H46" i="63"/>
  <c r="G46" i="63"/>
  <c r="F46" i="63"/>
  <c r="E46" i="63"/>
  <c r="D46" i="63"/>
  <c r="C46" i="63"/>
  <c r="B46" i="63"/>
  <c r="CA45" i="63"/>
  <c r="BY45" i="63"/>
  <c r="BX45" i="63"/>
  <c r="BV45" i="63"/>
  <c r="CA44" i="63"/>
  <c r="BY44" i="63"/>
  <c r="BX44" i="63"/>
  <c r="BV44" i="63"/>
  <c r="CA43" i="63"/>
  <c r="BY43" i="63"/>
  <c r="BX43" i="63"/>
  <c r="BV43" i="63"/>
  <c r="CA42" i="63"/>
  <c r="BY42" i="63"/>
  <c r="BX42" i="63"/>
  <c r="BV42" i="63"/>
  <c r="CA41" i="63"/>
  <c r="BY41" i="63"/>
  <c r="BX41" i="63"/>
  <c r="BV41" i="63"/>
  <c r="CA40" i="63"/>
  <c r="BY40" i="63"/>
  <c r="BX40" i="63"/>
  <c r="BV40" i="63"/>
  <c r="CA39" i="63"/>
  <c r="BY39" i="63"/>
  <c r="BX39" i="63"/>
  <c r="BV39" i="63"/>
  <c r="CA38" i="63"/>
  <c r="BY38" i="63"/>
  <c r="BX38" i="63"/>
  <c r="BV38" i="63"/>
  <c r="CA37" i="63"/>
  <c r="BY37" i="63"/>
  <c r="BX37" i="63"/>
  <c r="BV37" i="63"/>
  <c r="CA36" i="63"/>
  <c r="BY36" i="63"/>
  <c r="BX36" i="63"/>
  <c r="BV36" i="63"/>
  <c r="CA35" i="63"/>
  <c r="BY35" i="63"/>
  <c r="BX35" i="63"/>
  <c r="BV35" i="63"/>
  <c r="CA34" i="63"/>
  <c r="BY34" i="63"/>
  <c r="BX34" i="63"/>
  <c r="BV34" i="63"/>
  <c r="CA33" i="63"/>
  <c r="BY33" i="63"/>
  <c r="BX33" i="63"/>
  <c r="BV33" i="63"/>
  <c r="CA32" i="63"/>
  <c r="BY32" i="63"/>
  <c r="BX32" i="63"/>
  <c r="BV32" i="63"/>
  <c r="CA31" i="63"/>
  <c r="BY31" i="63"/>
  <c r="BX31" i="63"/>
  <c r="BV31" i="63"/>
  <c r="CA30" i="63"/>
  <c r="BY30" i="63"/>
  <c r="BX30" i="63"/>
  <c r="BV30" i="63"/>
  <c r="CA29" i="63"/>
  <c r="BY29" i="63"/>
  <c r="BX29" i="63"/>
  <c r="BV29" i="63"/>
  <c r="CA28" i="63"/>
  <c r="BY28" i="63"/>
  <c r="BX28" i="63"/>
  <c r="BV28" i="63"/>
  <c r="CA27" i="63"/>
  <c r="BY27" i="63"/>
  <c r="BX27" i="63"/>
  <c r="BV27" i="63"/>
  <c r="CA26" i="63"/>
  <c r="BY26" i="63"/>
  <c r="BX26" i="63"/>
  <c r="BV26" i="63"/>
  <c r="CA25" i="63"/>
  <c r="BY25" i="63"/>
  <c r="BX25" i="63"/>
  <c r="BV25" i="63"/>
  <c r="CA24" i="63"/>
  <c r="BY24" i="63"/>
  <c r="BX24" i="63"/>
  <c r="BV24" i="63"/>
  <c r="CA23" i="63"/>
  <c r="BY23" i="63"/>
  <c r="BX23" i="63"/>
  <c r="BV23" i="63"/>
  <c r="CA22" i="63"/>
  <c r="BY22" i="63"/>
  <c r="BX22" i="63"/>
  <c r="BV22" i="63"/>
  <c r="CA21" i="63"/>
  <c r="BY21" i="63"/>
  <c r="BX21" i="63"/>
  <c r="BV21" i="63"/>
  <c r="CA20" i="63"/>
  <c r="BY20" i="63"/>
  <c r="BX20" i="63"/>
  <c r="BV20" i="63"/>
  <c r="CA19" i="63"/>
  <c r="BY19" i="63"/>
  <c r="BX19" i="63"/>
  <c r="BV19" i="63"/>
  <c r="CA18" i="63"/>
  <c r="BY18" i="63"/>
  <c r="BX18" i="63"/>
  <c r="BV18" i="63"/>
  <c r="CA17" i="63"/>
  <c r="BY17" i="63"/>
  <c r="BX17" i="63"/>
  <c r="BV17" i="63"/>
  <c r="CA16" i="63"/>
  <c r="BY16" i="63"/>
  <c r="BX16" i="63"/>
  <c r="BV16" i="63"/>
  <c r="CA15" i="63"/>
  <c r="BY15" i="63"/>
  <c r="BX15" i="63"/>
  <c r="BV15" i="63"/>
  <c r="CA14" i="63"/>
  <c r="BY14" i="63"/>
  <c r="BX14" i="63"/>
  <c r="BV14" i="63"/>
  <c r="CA13" i="63"/>
  <c r="BY13" i="63"/>
  <c r="BX13" i="63"/>
  <c r="BV13" i="63"/>
  <c r="CA12" i="63"/>
  <c r="BY12" i="63"/>
  <c r="BX12" i="63"/>
  <c r="BV12" i="63"/>
  <c r="CA11" i="63"/>
  <c r="BY11" i="63"/>
  <c r="BX11" i="63"/>
  <c r="BV11" i="63"/>
  <c r="CA10" i="63"/>
  <c r="BY10" i="63"/>
  <c r="BX10" i="63"/>
  <c r="BV10" i="63"/>
  <c r="CA9" i="63"/>
  <c r="BY9" i="63"/>
  <c r="BX9" i="63"/>
  <c r="BV9" i="63"/>
  <c r="CA8" i="63"/>
  <c r="BY8" i="63"/>
  <c r="BX8" i="63"/>
  <c r="BV8" i="63"/>
  <c r="CA7" i="63"/>
  <c r="BY7" i="63"/>
  <c r="BX7" i="63"/>
  <c r="BV7" i="63"/>
  <c r="CA6" i="63"/>
  <c r="BY6" i="63"/>
  <c r="BX6" i="63"/>
  <c r="BV6" i="63"/>
  <c r="CA5" i="63"/>
  <c r="BY5" i="63"/>
  <c r="BX5" i="63"/>
  <c r="BV5" i="63"/>
  <c r="CA4" i="63"/>
  <c r="BY4" i="63"/>
  <c r="BX4" i="63"/>
  <c r="BV4" i="63"/>
  <c r="CA3" i="63"/>
  <c r="BY3" i="63"/>
  <c r="BX3" i="63"/>
  <c r="BV3" i="63"/>
  <c r="CS4" i="42"/>
  <c r="CS5" i="42"/>
  <c r="CS6" i="42"/>
  <c r="CS7" i="42"/>
  <c r="CS8" i="42"/>
  <c r="CS9" i="42"/>
  <c r="CS10" i="42"/>
  <c r="CS11" i="42"/>
  <c r="CS12" i="42"/>
  <c r="CS13" i="42"/>
  <c r="CS14" i="42"/>
  <c r="CS15" i="42"/>
  <c r="CS16" i="42"/>
  <c r="CS17" i="42"/>
  <c r="CS18" i="42"/>
  <c r="CS19" i="42"/>
  <c r="CS20" i="42"/>
  <c r="CS21" i="42"/>
  <c r="CS22" i="42"/>
  <c r="CS23" i="42"/>
  <c r="CS24" i="42"/>
  <c r="CS25" i="42"/>
  <c r="CS26" i="42"/>
  <c r="CS27" i="42"/>
  <c r="CS28" i="42"/>
  <c r="CS29" i="42"/>
  <c r="CS30" i="42"/>
  <c r="CS31" i="42"/>
  <c r="CS32" i="42"/>
  <c r="CS33" i="42"/>
  <c r="CS34" i="42"/>
  <c r="CS3" i="42"/>
  <c r="O36" i="42"/>
  <c r="O38" i="42"/>
  <c r="DF4" i="11"/>
  <c r="DF5" i="11"/>
  <c r="DF6" i="11"/>
  <c r="DF7" i="11"/>
  <c r="DF8" i="11"/>
  <c r="DF9" i="11"/>
  <c r="DF10" i="11"/>
  <c r="DF11" i="11"/>
  <c r="DF12" i="11"/>
  <c r="DF13" i="11"/>
  <c r="DF14" i="11"/>
  <c r="DF15" i="11"/>
  <c r="DF16" i="11"/>
  <c r="DF17" i="11"/>
  <c r="DF18" i="11"/>
  <c r="DF19" i="11"/>
  <c r="DF20" i="11"/>
  <c r="DF21" i="11"/>
  <c r="DF22" i="11"/>
  <c r="DF23" i="11"/>
  <c r="DF24" i="11"/>
  <c r="DF25" i="11"/>
  <c r="DF26" i="11"/>
  <c r="DF27" i="11"/>
  <c r="DF28" i="11"/>
  <c r="DF29" i="11"/>
  <c r="DF30" i="11"/>
  <c r="DF31" i="11"/>
  <c r="DF32" i="11"/>
  <c r="DF33" i="11"/>
  <c r="DF34" i="11"/>
  <c r="DF35" i="11"/>
  <c r="DF36" i="11"/>
  <c r="DF37" i="11"/>
  <c r="DF38" i="11"/>
  <c r="DF39" i="11"/>
  <c r="DF40" i="11"/>
  <c r="DF41" i="11"/>
  <c r="DF42" i="11"/>
  <c r="DF43" i="11"/>
  <c r="DF44" i="11"/>
  <c r="DF45" i="11"/>
  <c r="DF46" i="11"/>
  <c r="DF47" i="11"/>
  <c r="DF48" i="11"/>
  <c r="DF49" i="11"/>
  <c r="DF50" i="11"/>
  <c r="DF51" i="11"/>
  <c r="DF52" i="11"/>
  <c r="DF53" i="11"/>
  <c r="DF54" i="11"/>
  <c r="DF55" i="11"/>
  <c r="DF56" i="11"/>
  <c r="DF57" i="11"/>
  <c r="DF58" i="11"/>
  <c r="DF59" i="11"/>
  <c r="DF3" i="11"/>
  <c r="CJ58" i="52"/>
  <c r="CJ57" i="52"/>
  <c r="CJ56" i="52"/>
  <c r="CJ55" i="52"/>
  <c r="CJ54" i="52"/>
  <c r="CJ4" i="52"/>
  <c r="CJ5" i="52"/>
  <c r="CJ6" i="52"/>
  <c r="CJ7" i="52"/>
  <c r="CJ8" i="52"/>
  <c r="CJ9" i="52"/>
  <c r="CJ10" i="52"/>
  <c r="CJ11" i="52"/>
  <c r="CJ12" i="52"/>
  <c r="CJ13" i="52"/>
  <c r="CJ14" i="52"/>
  <c r="CJ15" i="52"/>
  <c r="CJ16" i="52"/>
  <c r="CJ17" i="52"/>
  <c r="CJ18" i="52"/>
  <c r="CJ19" i="52"/>
  <c r="CJ20" i="52"/>
  <c r="CJ21" i="52"/>
  <c r="CJ22" i="52"/>
  <c r="CJ23" i="52"/>
  <c r="CJ24" i="52"/>
  <c r="CJ25" i="52"/>
  <c r="CJ26" i="52"/>
  <c r="CJ27" i="52"/>
  <c r="CJ28" i="52"/>
  <c r="CJ29" i="52"/>
  <c r="CJ30" i="52"/>
  <c r="CJ31" i="52"/>
  <c r="CJ32" i="52"/>
  <c r="CJ33" i="52"/>
  <c r="CJ34" i="52"/>
  <c r="CJ35" i="52"/>
  <c r="CJ36" i="52"/>
  <c r="CJ37" i="52"/>
  <c r="CJ38" i="52"/>
  <c r="CJ39" i="52"/>
  <c r="CJ40" i="52"/>
  <c r="CJ41" i="52"/>
  <c r="CJ42" i="52"/>
  <c r="CJ43" i="52"/>
  <c r="CJ44" i="52"/>
  <c r="CJ45" i="52"/>
  <c r="CJ46" i="52"/>
  <c r="CJ47" i="52"/>
  <c r="CJ48" i="52"/>
  <c r="CJ49" i="52"/>
  <c r="CJ50" i="52"/>
  <c r="CJ51" i="52"/>
  <c r="CJ3" i="52"/>
  <c r="CZ58" i="52"/>
  <c r="CY58" i="52"/>
  <c r="CX58" i="52"/>
  <c r="CW58" i="52"/>
  <c r="CV58" i="52"/>
  <c r="CU58" i="52"/>
  <c r="CT58" i="52"/>
  <c r="CS58" i="52"/>
  <c r="CZ57" i="52"/>
  <c r="CY57" i="52"/>
  <c r="CX57" i="52"/>
  <c r="CW57" i="52"/>
  <c r="CV57" i="52"/>
  <c r="CU57" i="52"/>
  <c r="CT57" i="52"/>
  <c r="CS57" i="52"/>
  <c r="CZ56" i="52"/>
  <c r="CY56" i="52"/>
  <c r="CX56" i="52"/>
  <c r="CW56" i="52"/>
  <c r="CV56" i="52"/>
  <c r="CU56" i="52"/>
  <c r="CT56" i="52"/>
  <c r="CS56" i="52"/>
  <c r="CZ55" i="52"/>
  <c r="CY55" i="52"/>
  <c r="CX55" i="52"/>
  <c r="CW55" i="52"/>
  <c r="CV55" i="52"/>
  <c r="CU55" i="52"/>
  <c r="CT55" i="52"/>
  <c r="CS55" i="52"/>
  <c r="CZ54" i="52"/>
  <c r="CY54" i="52"/>
  <c r="CX54" i="52"/>
  <c r="CW54" i="52"/>
  <c r="CV54" i="52"/>
  <c r="CU54" i="52"/>
  <c r="CT54" i="52"/>
  <c r="CS54" i="52"/>
  <c r="CS4" i="52"/>
  <c r="CT4" i="52"/>
  <c r="CS5" i="52"/>
  <c r="CT5" i="52"/>
  <c r="CS6" i="52"/>
  <c r="CT6" i="52"/>
  <c r="CS7" i="52"/>
  <c r="CT7" i="52"/>
  <c r="CS8" i="52"/>
  <c r="CT8" i="52"/>
  <c r="CS9" i="52"/>
  <c r="CT9" i="52"/>
  <c r="CS10" i="52"/>
  <c r="CT10" i="52"/>
  <c r="CS11" i="52"/>
  <c r="CT11" i="52"/>
  <c r="CS12" i="52"/>
  <c r="CT12" i="52"/>
  <c r="CS13" i="52"/>
  <c r="CT13" i="52"/>
  <c r="CS14" i="52"/>
  <c r="CT14" i="52"/>
  <c r="CS15" i="52"/>
  <c r="CT15" i="52"/>
  <c r="CS16" i="52"/>
  <c r="CT16" i="52"/>
  <c r="CS17" i="52"/>
  <c r="CT17" i="52"/>
  <c r="CS18" i="52"/>
  <c r="CT18" i="52"/>
  <c r="CS19" i="52"/>
  <c r="CT19" i="52"/>
  <c r="CS20" i="52"/>
  <c r="CT20" i="52"/>
  <c r="CS21" i="52"/>
  <c r="CT21" i="52"/>
  <c r="CS22" i="52"/>
  <c r="CT22" i="52"/>
  <c r="CS23" i="52"/>
  <c r="CT23" i="52"/>
  <c r="CS24" i="52"/>
  <c r="CT24" i="52"/>
  <c r="CS25" i="52"/>
  <c r="CT25" i="52"/>
  <c r="CS26" i="52"/>
  <c r="CT26" i="52"/>
  <c r="CS27" i="52"/>
  <c r="CT27" i="52"/>
  <c r="CS28" i="52"/>
  <c r="CT28" i="52"/>
  <c r="CS29" i="52"/>
  <c r="CT29" i="52"/>
  <c r="CS30" i="52"/>
  <c r="CT30" i="52"/>
  <c r="CS31" i="52"/>
  <c r="CT31" i="52"/>
  <c r="CS32" i="52"/>
  <c r="CT32" i="52"/>
  <c r="CS33" i="52"/>
  <c r="CT33" i="52"/>
  <c r="CS34" i="52"/>
  <c r="CT34" i="52"/>
  <c r="CS35" i="52"/>
  <c r="CT35" i="52"/>
  <c r="CS36" i="52"/>
  <c r="CT36" i="52"/>
  <c r="CS37" i="52"/>
  <c r="CT37" i="52"/>
  <c r="CS38" i="52"/>
  <c r="CT38" i="52"/>
  <c r="CS39" i="52"/>
  <c r="CT39" i="52"/>
  <c r="CS40" i="52"/>
  <c r="CT40" i="52"/>
  <c r="CS41" i="52"/>
  <c r="CT41" i="52"/>
  <c r="CS42" i="52"/>
  <c r="CT42" i="52"/>
  <c r="CS43" i="52"/>
  <c r="CT43" i="52"/>
  <c r="CS44" i="52"/>
  <c r="CT44" i="52"/>
  <c r="CS45" i="52"/>
  <c r="CT45" i="52"/>
  <c r="CS46" i="52"/>
  <c r="CT46" i="52"/>
  <c r="CS47" i="52"/>
  <c r="CT47" i="52"/>
  <c r="CS48" i="52"/>
  <c r="CT48" i="52"/>
  <c r="CS49" i="52"/>
  <c r="CT49" i="52"/>
  <c r="CS50" i="52"/>
  <c r="CT50" i="52"/>
  <c r="CS51" i="52"/>
  <c r="CT51" i="52"/>
  <c r="CT3" i="52"/>
  <c r="CS3" i="52"/>
  <c r="CZ4" i="52"/>
  <c r="CZ5" i="52"/>
  <c r="CZ6" i="52"/>
  <c r="CZ7" i="52"/>
  <c r="CZ8" i="52"/>
  <c r="CZ9" i="52"/>
  <c r="CZ10" i="52"/>
  <c r="CZ11" i="52"/>
  <c r="CZ12" i="52"/>
  <c r="CZ13" i="52"/>
  <c r="CZ14" i="52"/>
  <c r="CZ15" i="52"/>
  <c r="CZ16" i="52"/>
  <c r="CZ17" i="52"/>
  <c r="CZ18" i="52"/>
  <c r="CZ19" i="52"/>
  <c r="CZ20" i="52"/>
  <c r="CZ21" i="52"/>
  <c r="CZ22" i="52"/>
  <c r="CZ23" i="52"/>
  <c r="CZ24" i="52"/>
  <c r="CZ25" i="52"/>
  <c r="CZ26" i="52"/>
  <c r="CZ27" i="52"/>
  <c r="CZ28" i="52"/>
  <c r="CZ29" i="52"/>
  <c r="CZ30" i="52"/>
  <c r="CZ31" i="52"/>
  <c r="CZ32" i="52"/>
  <c r="CZ33" i="52"/>
  <c r="CZ34" i="52"/>
  <c r="CZ35" i="52"/>
  <c r="CZ36" i="52"/>
  <c r="CZ37" i="52"/>
  <c r="CZ38" i="52"/>
  <c r="CZ39" i="52"/>
  <c r="CZ40" i="52"/>
  <c r="CZ41" i="52"/>
  <c r="CZ42" i="52"/>
  <c r="CZ43" i="52"/>
  <c r="CZ44" i="52"/>
  <c r="CZ45" i="52"/>
  <c r="CZ46" i="52"/>
  <c r="CZ47" i="52"/>
  <c r="CZ48" i="52"/>
  <c r="CZ49" i="52"/>
  <c r="CZ50" i="52"/>
  <c r="CZ51" i="52"/>
  <c r="CZ3" i="52"/>
  <c r="P63" i="52"/>
  <c r="P62" i="52"/>
  <c r="P61" i="52"/>
  <c r="DD4" i="27"/>
  <c r="DD5" i="27"/>
  <c r="DD6" i="27"/>
  <c r="DD7" i="27"/>
  <c r="DD8" i="27"/>
  <c r="DD9" i="27"/>
  <c r="DD10" i="27"/>
  <c r="DD11" i="27"/>
  <c r="DD12" i="27"/>
  <c r="DD13" i="27"/>
  <c r="DD14" i="27"/>
  <c r="DD15" i="27"/>
  <c r="DD16" i="27"/>
  <c r="DD17" i="27"/>
  <c r="DD18" i="27"/>
  <c r="DD19" i="27"/>
  <c r="DD20" i="27"/>
  <c r="DD21" i="27"/>
  <c r="DD22" i="27"/>
  <c r="DD23" i="27"/>
  <c r="DD24" i="27"/>
  <c r="DD25" i="27"/>
  <c r="DD26" i="27"/>
  <c r="DD27" i="27"/>
  <c r="DD28" i="27"/>
  <c r="DD29" i="27"/>
  <c r="DD30" i="27"/>
  <c r="DD31" i="27"/>
  <c r="DD32" i="27"/>
  <c r="DD33" i="27"/>
  <c r="DD34" i="27"/>
  <c r="DD35" i="27"/>
  <c r="DD36" i="27"/>
  <c r="DD37" i="27"/>
  <c r="DD38" i="27"/>
  <c r="DD39" i="27"/>
  <c r="DD40" i="27"/>
  <c r="DD41" i="27"/>
  <c r="DD42" i="27"/>
  <c r="DD43" i="27"/>
  <c r="DD44" i="27"/>
  <c r="DD45" i="27"/>
  <c r="DD46" i="27"/>
  <c r="DD47" i="27"/>
  <c r="DD48" i="27"/>
  <c r="DD49" i="27"/>
  <c r="DD50" i="27"/>
  <c r="DD51" i="27"/>
  <c r="DD52" i="27"/>
  <c r="DD53" i="27"/>
  <c r="DD54" i="27"/>
  <c r="DD55" i="27"/>
  <c r="DD56" i="27"/>
  <c r="DD57" i="27"/>
  <c r="DD58" i="27"/>
  <c r="DD59" i="27"/>
  <c r="DD3" i="27"/>
  <c r="BX47" i="63" l="1"/>
  <c r="BU46" i="63"/>
  <c r="BV48" i="63"/>
  <c r="BY48" i="63"/>
  <c r="BV47" i="63"/>
  <c r="BY47" i="63"/>
  <c r="BV46" i="63"/>
  <c r="BX46" i="63"/>
  <c r="CA47" i="63"/>
  <c r="CA48" i="63"/>
  <c r="BY46" i="63"/>
  <c r="CA46" i="63"/>
  <c r="BU47" i="63"/>
  <c r="BU48" i="63"/>
  <c r="BX48" i="63"/>
  <c r="Y62" i="14"/>
  <c r="Z62" i="14"/>
  <c r="AA62" i="14"/>
  <c r="AB62" i="14"/>
  <c r="AC62" i="14"/>
  <c r="AD62" i="14"/>
  <c r="AE62" i="14"/>
  <c r="AF62" i="14"/>
  <c r="AG62" i="14"/>
  <c r="AH62" i="14"/>
  <c r="AI62" i="14"/>
  <c r="AJ62" i="14"/>
  <c r="AK62" i="14"/>
  <c r="AL62" i="14"/>
  <c r="AM62" i="14"/>
  <c r="AN62" i="14"/>
  <c r="AO62" i="14"/>
  <c r="AP62" i="14"/>
  <c r="AQ62" i="14"/>
  <c r="AR62" i="14"/>
  <c r="AS62" i="14"/>
  <c r="AT62" i="14"/>
  <c r="AU62" i="14"/>
  <c r="AV62" i="14"/>
  <c r="AW62" i="14"/>
  <c r="AX62" i="14"/>
  <c r="AY62" i="14"/>
  <c r="AZ62" i="14"/>
  <c r="BA62" i="14"/>
  <c r="BB62" i="14"/>
  <c r="BC62" i="14"/>
  <c r="BD62" i="14"/>
  <c r="BE62" i="14"/>
  <c r="BF62" i="14"/>
  <c r="BG62" i="14"/>
  <c r="BH62" i="14"/>
  <c r="BI62" i="14"/>
  <c r="BJ62" i="14"/>
  <c r="BK62" i="14"/>
  <c r="BL62" i="14"/>
  <c r="BM62" i="14"/>
  <c r="BN62" i="14"/>
  <c r="BO62" i="14"/>
  <c r="BP62" i="14"/>
  <c r="BQ62" i="14"/>
  <c r="BR62" i="14"/>
  <c r="BS62" i="14"/>
  <c r="BT62" i="14"/>
  <c r="BU62" i="14"/>
  <c r="BV62" i="14"/>
  <c r="BW62" i="14"/>
  <c r="BX62" i="14"/>
  <c r="BY62" i="14"/>
  <c r="BZ62" i="14"/>
  <c r="CA62" i="14"/>
  <c r="CB62" i="14"/>
  <c r="CC62" i="14"/>
  <c r="CD62" i="14"/>
  <c r="CE62" i="14"/>
  <c r="CF62" i="14"/>
  <c r="CG62" i="14"/>
  <c r="CH62" i="14"/>
  <c r="CI62" i="14"/>
  <c r="CJ62" i="14"/>
  <c r="CK62" i="14"/>
  <c r="CL62" i="14"/>
  <c r="CM62" i="14"/>
  <c r="CN62" i="14"/>
  <c r="CO62" i="14"/>
  <c r="CP62" i="14"/>
  <c r="CQ62" i="14"/>
  <c r="CR62" i="14"/>
  <c r="Y63" i="14"/>
  <c r="Z63" i="14"/>
  <c r="AA63" i="14"/>
  <c r="AB63" i="14"/>
  <c r="AC63" i="14"/>
  <c r="AD63" i="14"/>
  <c r="AE63" i="14"/>
  <c r="AF63" i="14"/>
  <c r="AG63" i="14"/>
  <c r="AH63" i="14"/>
  <c r="AI63" i="14"/>
  <c r="AJ63" i="14"/>
  <c r="AK63" i="14"/>
  <c r="AL63" i="14"/>
  <c r="AM63" i="14"/>
  <c r="AN63" i="14"/>
  <c r="AO63" i="14"/>
  <c r="AP63" i="14"/>
  <c r="AQ63" i="14"/>
  <c r="AR63" i="14"/>
  <c r="AS63" i="14"/>
  <c r="AT63" i="14"/>
  <c r="AU63" i="14"/>
  <c r="AV63" i="14"/>
  <c r="AW63" i="14"/>
  <c r="AX63" i="14"/>
  <c r="AY63" i="14"/>
  <c r="AZ63" i="14"/>
  <c r="BA63" i="14"/>
  <c r="BB63" i="14"/>
  <c r="BC63" i="14"/>
  <c r="BD63" i="14"/>
  <c r="BE63" i="14"/>
  <c r="BF63" i="14"/>
  <c r="BG63" i="14"/>
  <c r="BH63" i="14"/>
  <c r="BI63" i="14"/>
  <c r="BJ63" i="14"/>
  <c r="BK63" i="14"/>
  <c r="BL63" i="14"/>
  <c r="BM63" i="14"/>
  <c r="BN63" i="14"/>
  <c r="BO63" i="14"/>
  <c r="BP63" i="14"/>
  <c r="BQ63" i="14"/>
  <c r="BR63" i="14"/>
  <c r="BS63" i="14"/>
  <c r="BT63" i="14"/>
  <c r="BU63" i="14"/>
  <c r="BV63" i="14"/>
  <c r="BW63" i="14"/>
  <c r="BX63" i="14"/>
  <c r="BY63" i="14"/>
  <c r="BZ63" i="14"/>
  <c r="CA63" i="14"/>
  <c r="CB63" i="14"/>
  <c r="CC63" i="14"/>
  <c r="CD63" i="14"/>
  <c r="CE63" i="14"/>
  <c r="CF63" i="14"/>
  <c r="CG63" i="14"/>
  <c r="CH63" i="14"/>
  <c r="CI63" i="14"/>
  <c r="CJ63" i="14"/>
  <c r="CK63" i="14"/>
  <c r="CL63" i="14"/>
  <c r="CM63" i="14"/>
  <c r="CN63" i="14"/>
  <c r="CO63" i="14"/>
  <c r="CP63" i="14"/>
  <c r="CQ63" i="14"/>
  <c r="CR63" i="14"/>
  <c r="Y64" i="14"/>
  <c r="Z64" i="14"/>
  <c r="AA64" i="14"/>
  <c r="AB64" i="14"/>
  <c r="AC64" i="14"/>
  <c r="AD64" i="14"/>
  <c r="AE64" i="14"/>
  <c r="AF64" i="14"/>
  <c r="AG64" i="14"/>
  <c r="AH64" i="14"/>
  <c r="AI64" i="14"/>
  <c r="AJ64" i="14"/>
  <c r="AK64" i="14"/>
  <c r="AL64" i="14"/>
  <c r="AM64" i="14"/>
  <c r="AN64" i="14"/>
  <c r="AO64" i="14"/>
  <c r="AP64" i="14"/>
  <c r="AQ64" i="14"/>
  <c r="AR64" i="14"/>
  <c r="AS64" i="14"/>
  <c r="AT64" i="14"/>
  <c r="AU64" i="14"/>
  <c r="AV64" i="14"/>
  <c r="AW64" i="14"/>
  <c r="AX64" i="14"/>
  <c r="AY64" i="14"/>
  <c r="AZ64" i="14"/>
  <c r="BA64" i="14"/>
  <c r="BB64" i="14"/>
  <c r="BC64" i="14"/>
  <c r="BD64" i="14"/>
  <c r="BE64" i="14"/>
  <c r="BF64" i="14"/>
  <c r="BG64" i="14"/>
  <c r="BH64" i="14"/>
  <c r="BI64" i="14"/>
  <c r="BJ64" i="14"/>
  <c r="BK64" i="14"/>
  <c r="BL64" i="14"/>
  <c r="BM64" i="14"/>
  <c r="BN64" i="14"/>
  <c r="BO64" i="14"/>
  <c r="BP64" i="14"/>
  <c r="BQ64" i="14"/>
  <c r="BR64" i="14"/>
  <c r="BS64" i="14"/>
  <c r="BT64" i="14"/>
  <c r="BU64" i="14"/>
  <c r="BV64" i="14"/>
  <c r="BW64" i="14"/>
  <c r="BX64" i="14"/>
  <c r="BY64" i="14"/>
  <c r="BZ64" i="14"/>
  <c r="CA64" i="14"/>
  <c r="CB64" i="14"/>
  <c r="CC64" i="14"/>
  <c r="CD64" i="14"/>
  <c r="CE64" i="14"/>
  <c r="CF64" i="14"/>
  <c r="CG64" i="14"/>
  <c r="CH64" i="14"/>
  <c r="CI64" i="14"/>
  <c r="CJ64" i="14"/>
  <c r="CK64" i="14"/>
  <c r="CL64" i="14"/>
  <c r="CM64" i="14"/>
  <c r="CN64" i="14"/>
  <c r="CO64" i="14"/>
  <c r="CP64" i="14"/>
  <c r="CQ64" i="14"/>
  <c r="CR64" i="14"/>
  <c r="CP57" i="14"/>
  <c r="CP55" i="14"/>
  <c r="CP4" i="14"/>
  <c r="CP5" i="14"/>
  <c r="CP6" i="14"/>
  <c r="CP7" i="14"/>
  <c r="CP8" i="14"/>
  <c r="CP9" i="14"/>
  <c r="CP10" i="14"/>
  <c r="CP11" i="14"/>
  <c r="CP12" i="14"/>
  <c r="CP13" i="14"/>
  <c r="CP14" i="14"/>
  <c r="CP15" i="14"/>
  <c r="CP16" i="14"/>
  <c r="CP17" i="14"/>
  <c r="CP18" i="14"/>
  <c r="CP19" i="14"/>
  <c r="CP20" i="14"/>
  <c r="CP21" i="14"/>
  <c r="CP22" i="14"/>
  <c r="CP23" i="14"/>
  <c r="CP24" i="14"/>
  <c r="CP25" i="14"/>
  <c r="CP26" i="14"/>
  <c r="CP27" i="14"/>
  <c r="CP28" i="14"/>
  <c r="CP29" i="14"/>
  <c r="CP30" i="14"/>
  <c r="CP31" i="14"/>
  <c r="CP32" i="14"/>
  <c r="CP33" i="14"/>
  <c r="CP34" i="14"/>
  <c r="CP35" i="14"/>
  <c r="CP36" i="14"/>
  <c r="CP37" i="14"/>
  <c r="CP38" i="14"/>
  <c r="CP39" i="14"/>
  <c r="CP40" i="14"/>
  <c r="CP41" i="14"/>
  <c r="CP42" i="14"/>
  <c r="CP43" i="14"/>
  <c r="CP44" i="14"/>
  <c r="CP45" i="14"/>
  <c r="CP46" i="14"/>
  <c r="CP47" i="14"/>
  <c r="CP48" i="14"/>
  <c r="CP49" i="14"/>
  <c r="CP50" i="14"/>
  <c r="CP51" i="14"/>
  <c r="CP3" i="14"/>
  <c r="CV57" i="14"/>
  <c r="CV55" i="14"/>
  <c r="CV4" i="14"/>
  <c r="CV5" i="14"/>
  <c r="CV6" i="14"/>
  <c r="CV7" i="14"/>
  <c r="CV8" i="14"/>
  <c r="CV9" i="14"/>
  <c r="CV10" i="14"/>
  <c r="CV11" i="14"/>
  <c r="CV12" i="14"/>
  <c r="CV13" i="14"/>
  <c r="CV14" i="14"/>
  <c r="CV15" i="14"/>
  <c r="CV16" i="14"/>
  <c r="CV17" i="14"/>
  <c r="CV18" i="14"/>
  <c r="CV19" i="14"/>
  <c r="CV20" i="14"/>
  <c r="CV21" i="14"/>
  <c r="CV22" i="14"/>
  <c r="CV23" i="14"/>
  <c r="CV24" i="14"/>
  <c r="CV25" i="14"/>
  <c r="CV26" i="14"/>
  <c r="CV27" i="14"/>
  <c r="CV28" i="14"/>
  <c r="CV29" i="14"/>
  <c r="CV30" i="14"/>
  <c r="CV31" i="14"/>
  <c r="CV32" i="14"/>
  <c r="CV33" i="14"/>
  <c r="CV34" i="14"/>
  <c r="CV35" i="14"/>
  <c r="CV36" i="14"/>
  <c r="CV37" i="14"/>
  <c r="CV38" i="14"/>
  <c r="CV39" i="14"/>
  <c r="CV40" i="14"/>
  <c r="CV41" i="14"/>
  <c r="CV42" i="14"/>
  <c r="CV43" i="14"/>
  <c r="CV44" i="14"/>
  <c r="CV45" i="14"/>
  <c r="CV46" i="14"/>
  <c r="CV47" i="14"/>
  <c r="CV48" i="14"/>
  <c r="CV49" i="14"/>
  <c r="CV50" i="14"/>
  <c r="CV51" i="14"/>
  <c r="CV3" i="14"/>
  <c r="CR57" i="14"/>
  <c r="CQ57" i="14"/>
  <c r="CR55" i="14"/>
  <c r="CQ55" i="14"/>
  <c r="CQ4" i="14"/>
  <c r="CR4" i="14"/>
  <c r="CQ5" i="14"/>
  <c r="CR5" i="14"/>
  <c r="CQ6" i="14"/>
  <c r="CR6" i="14"/>
  <c r="CQ7" i="14"/>
  <c r="CR7" i="14"/>
  <c r="CQ8" i="14"/>
  <c r="CR8" i="14"/>
  <c r="CQ9" i="14"/>
  <c r="CR9" i="14"/>
  <c r="CQ10" i="14"/>
  <c r="CR10" i="14"/>
  <c r="CQ11" i="14"/>
  <c r="CR11" i="14"/>
  <c r="CQ12" i="14"/>
  <c r="CR12" i="14"/>
  <c r="CQ13" i="14"/>
  <c r="CR13" i="14"/>
  <c r="CQ14" i="14"/>
  <c r="CR14" i="14"/>
  <c r="CQ15" i="14"/>
  <c r="CR15" i="14"/>
  <c r="CQ16" i="14"/>
  <c r="CR16" i="14"/>
  <c r="CQ17" i="14"/>
  <c r="CR17" i="14"/>
  <c r="CQ18" i="14"/>
  <c r="CR18" i="14"/>
  <c r="CQ19" i="14"/>
  <c r="CR19" i="14"/>
  <c r="CQ20" i="14"/>
  <c r="CR20" i="14"/>
  <c r="CQ21" i="14"/>
  <c r="CR21" i="14"/>
  <c r="CQ22" i="14"/>
  <c r="CR22" i="14"/>
  <c r="CQ23" i="14"/>
  <c r="CR23" i="14"/>
  <c r="CQ24" i="14"/>
  <c r="CR24" i="14"/>
  <c r="CQ25" i="14"/>
  <c r="CR25" i="14"/>
  <c r="CQ26" i="14"/>
  <c r="CR26" i="14"/>
  <c r="CQ27" i="14"/>
  <c r="CR27" i="14"/>
  <c r="CQ28" i="14"/>
  <c r="CR28" i="14"/>
  <c r="CQ29" i="14"/>
  <c r="CR29" i="14"/>
  <c r="CQ30" i="14"/>
  <c r="CR30" i="14"/>
  <c r="CQ31" i="14"/>
  <c r="CR31" i="14"/>
  <c r="CQ32" i="14"/>
  <c r="CR32" i="14"/>
  <c r="CQ33" i="14"/>
  <c r="CR33" i="14"/>
  <c r="CQ34" i="14"/>
  <c r="CR34" i="14"/>
  <c r="CQ35" i="14"/>
  <c r="CR35" i="14"/>
  <c r="CQ36" i="14"/>
  <c r="CR36" i="14"/>
  <c r="CQ37" i="14"/>
  <c r="CR37" i="14"/>
  <c r="CQ38" i="14"/>
  <c r="CR38" i="14"/>
  <c r="CQ39" i="14"/>
  <c r="CR39" i="14"/>
  <c r="CQ40" i="14"/>
  <c r="CR40" i="14"/>
  <c r="CQ41" i="14"/>
  <c r="CR41" i="14"/>
  <c r="CQ42" i="14"/>
  <c r="CR42" i="14"/>
  <c r="CQ43" i="14"/>
  <c r="CR43" i="14"/>
  <c r="CQ44" i="14"/>
  <c r="CR44" i="14"/>
  <c r="CQ45" i="14"/>
  <c r="CR45" i="14"/>
  <c r="CQ46" i="14"/>
  <c r="CR46" i="14"/>
  <c r="CQ47" i="14"/>
  <c r="CR47" i="14"/>
  <c r="CQ48" i="14"/>
  <c r="CR48" i="14"/>
  <c r="CQ49" i="14"/>
  <c r="CR49" i="14"/>
  <c r="CQ50" i="14"/>
  <c r="CR50" i="14"/>
  <c r="CQ51" i="14"/>
  <c r="CR51" i="14"/>
  <c r="CR3" i="14"/>
  <c r="CQ3" i="14"/>
  <c r="CU57" i="14"/>
  <c r="CU55" i="14"/>
  <c r="CU4" i="14"/>
  <c r="CU5" i="14"/>
  <c r="CU6" i="14"/>
  <c r="CU7" i="14"/>
  <c r="CU8" i="14"/>
  <c r="CU9" i="14"/>
  <c r="CU10" i="14"/>
  <c r="CU11" i="14"/>
  <c r="CU12" i="14"/>
  <c r="CU13" i="14"/>
  <c r="CU14" i="14"/>
  <c r="CU15" i="14"/>
  <c r="CU16" i="14"/>
  <c r="CU17" i="14"/>
  <c r="CU18" i="14"/>
  <c r="CU19" i="14"/>
  <c r="CU20" i="14"/>
  <c r="CU21" i="14"/>
  <c r="CU22" i="14"/>
  <c r="CU23" i="14"/>
  <c r="CU24" i="14"/>
  <c r="CU25" i="14"/>
  <c r="CU26" i="14"/>
  <c r="CU27" i="14"/>
  <c r="CU28" i="14"/>
  <c r="CU29" i="14"/>
  <c r="CU30" i="14"/>
  <c r="CU31" i="14"/>
  <c r="CU32" i="14"/>
  <c r="CU33" i="14"/>
  <c r="CU34" i="14"/>
  <c r="CU35" i="14"/>
  <c r="CU36" i="14"/>
  <c r="CU37" i="14"/>
  <c r="CU38" i="14"/>
  <c r="CU39" i="14"/>
  <c r="CU40" i="14"/>
  <c r="CU41" i="14"/>
  <c r="CU42" i="14"/>
  <c r="CU43" i="14"/>
  <c r="CU44" i="14"/>
  <c r="CU45" i="14"/>
  <c r="CU46" i="14"/>
  <c r="CU47" i="14"/>
  <c r="CU48" i="14"/>
  <c r="CU49" i="14"/>
  <c r="CU50" i="14"/>
  <c r="CU51" i="14"/>
  <c r="CU3" i="14"/>
  <c r="BH4" i="60"/>
  <c r="BH5" i="60"/>
  <c r="BH6" i="60"/>
  <c r="BH7" i="60"/>
  <c r="BH8" i="60"/>
  <c r="BA4" i="60"/>
  <c r="BA5" i="60"/>
  <c r="BA6" i="60"/>
  <c r="BA7" i="60"/>
  <c r="BA8" i="60"/>
  <c r="BA3" i="60"/>
  <c r="CQ55" i="25" l="1"/>
  <c r="DG59" i="25"/>
  <c r="DG55" i="25"/>
  <c r="DG54" i="25"/>
  <c r="DG4" i="25"/>
  <c r="DG5" i="25"/>
  <c r="DG6" i="25"/>
  <c r="DG7" i="25"/>
  <c r="DG8" i="25"/>
  <c r="DG9" i="25"/>
  <c r="DG10" i="25"/>
  <c r="DG11" i="25"/>
  <c r="DG12" i="25"/>
  <c r="DG13" i="25"/>
  <c r="DG14" i="25"/>
  <c r="DG15" i="25"/>
  <c r="DG16" i="25"/>
  <c r="DG17" i="25"/>
  <c r="DG18" i="25"/>
  <c r="DG19" i="25"/>
  <c r="DG20" i="25"/>
  <c r="DG21" i="25"/>
  <c r="DG22" i="25"/>
  <c r="DG23" i="25"/>
  <c r="DG24" i="25"/>
  <c r="DG25" i="25"/>
  <c r="DG26" i="25"/>
  <c r="DG27" i="25"/>
  <c r="DG28" i="25"/>
  <c r="DG29" i="25"/>
  <c r="DG30" i="25"/>
  <c r="DG31" i="25"/>
  <c r="DG32" i="25"/>
  <c r="DG33" i="25"/>
  <c r="DG34" i="25"/>
  <c r="DG35" i="25"/>
  <c r="DG36" i="25"/>
  <c r="DG37" i="25"/>
  <c r="DG38" i="25"/>
  <c r="DG39" i="25"/>
  <c r="DG40" i="25"/>
  <c r="DG41" i="25"/>
  <c r="DG42" i="25"/>
  <c r="DG43" i="25"/>
  <c r="DG44" i="25"/>
  <c r="DG45" i="25"/>
  <c r="DG46" i="25"/>
  <c r="DG47" i="25"/>
  <c r="DG48" i="25"/>
  <c r="DG49" i="25"/>
  <c r="DG50" i="25"/>
  <c r="DG51" i="25"/>
  <c r="DG3" i="25"/>
  <c r="CK58" i="13"/>
  <c r="CK57" i="13"/>
  <c r="CK56" i="13"/>
  <c r="CK55" i="13"/>
  <c r="CK54" i="13"/>
  <c r="CK4" i="13"/>
  <c r="CK5" i="13"/>
  <c r="CK6" i="13"/>
  <c r="CK7" i="13"/>
  <c r="CK8" i="13"/>
  <c r="CK9" i="13"/>
  <c r="CK10" i="13"/>
  <c r="CK11" i="13"/>
  <c r="CK12" i="13"/>
  <c r="CK13" i="13"/>
  <c r="CK14" i="13"/>
  <c r="CK15" i="13"/>
  <c r="CK16" i="13"/>
  <c r="CK17" i="13"/>
  <c r="CK18" i="13"/>
  <c r="CK19" i="13"/>
  <c r="CK20" i="13"/>
  <c r="CK21" i="13"/>
  <c r="CK22" i="13"/>
  <c r="CK23" i="13"/>
  <c r="CK24" i="13"/>
  <c r="CK25" i="13"/>
  <c r="CK26" i="13"/>
  <c r="CK27" i="13"/>
  <c r="CK28" i="13"/>
  <c r="CK29" i="13"/>
  <c r="CK30" i="13"/>
  <c r="CK31" i="13"/>
  <c r="CK32" i="13"/>
  <c r="CK33" i="13"/>
  <c r="CK34" i="13"/>
  <c r="CK35" i="13"/>
  <c r="CK36" i="13"/>
  <c r="CK37" i="13"/>
  <c r="CK38" i="13"/>
  <c r="CK39" i="13"/>
  <c r="CK40" i="13"/>
  <c r="CK41" i="13"/>
  <c r="CK42" i="13"/>
  <c r="CK43" i="13"/>
  <c r="CK44" i="13"/>
  <c r="CK45" i="13"/>
  <c r="CK46" i="13"/>
  <c r="CK47" i="13"/>
  <c r="CK48" i="13"/>
  <c r="CK49" i="13"/>
  <c r="CK50" i="13"/>
  <c r="CK51" i="13"/>
  <c r="CK3" i="13"/>
  <c r="R63" i="25"/>
  <c r="R62" i="25"/>
  <c r="R61" i="25"/>
  <c r="CY61" i="13"/>
  <c r="CY58" i="13"/>
  <c r="CY57" i="13"/>
  <c r="CY56" i="13"/>
  <c r="CY55" i="13"/>
  <c r="CY54" i="13"/>
  <c r="CY4" i="13"/>
  <c r="CY5" i="13"/>
  <c r="CY6" i="13"/>
  <c r="CY7" i="13"/>
  <c r="CY8" i="13"/>
  <c r="CY9" i="13"/>
  <c r="CY10" i="13"/>
  <c r="CY11" i="13"/>
  <c r="CY12" i="13"/>
  <c r="CY13" i="13"/>
  <c r="CY14" i="13"/>
  <c r="CY15" i="13"/>
  <c r="CY16" i="13"/>
  <c r="CY17" i="13"/>
  <c r="CY18" i="13"/>
  <c r="CY19" i="13"/>
  <c r="CY20" i="13"/>
  <c r="CY21" i="13"/>
  <c r="CY22" i="13"/>
  <c r="CY23" i="13"/>
  <c r="CY24" i="13"/>
  <c r="CY25" i="13"/>
  <c r="CY26" i="13"/>
  <c r="CY27" i="13"/>
  <c r="CY28" i="13"/>
  <c r="CY29" i="13"/>
  <c r="CY30" i="13"/>
  <c r="CY31" i="13"/>
  <c r="CY32" i="13"/>
  <c r="CY33" i="13"/>
  <c r="CY34" i="13"/>
  <c r="CY35" i="13"/>
  <c r="CY36" i="13"/>
  <c r="CY37" i="13"/>
  <c r="CY38" i="13"/>
  <c r="CY39" i="13"/>
  <c r="CY40" i="13"/>
  <c r="CY41" i="13"/>
  <c r="CY42" i="13"/>
  <c r="CY43" i="13"/>
  <c r="CY44" i="13"/>
  <c r="CY45" i="13"/>
  <c r="CY46" i="13"/>
  <c r="CY47" i="13"/>
  <c r="CY48" i="13"/>
  <c r="CY49" i="13"/>
  <c r="CY50" i="13"/>
  <c r="CY51" i="13"/>
  <c r="CY3" i="13"/>
  <c r="BD55" i="55"/>
  <c r="BD4" i="55"/>
  <c r="BD5" i="55"/>
  <c r="BD6" i="55"/>
  <c r="BD7" i="55"/>
  <c r="BD8" i="55"/>
  <c r="BD9" i="55"/>
  <c r="BD10" i="55"/>
  <c r="BD11" i="55"/>
  <c r="BD12" i="55"/>
  <c r="BD13" i="55"/>
  <c r="BD14" i="55"/>
  <c r="BD15" i="55"/>
  <c r="BD16" i="55"/>
  <c r="BD17" i="55"/>
  <c r="BD18" i="55"/>
  <c r="BD19" i="55"/>
  <c r="BD20" i="55"/>
  <c r="BD21" i="55"/>
  <c r="BD22" i="55"/>
  <c r="BD23" i="55"/>
  <c r="BD24" i="55"/>
  <c r="BD25" i="55"/>
  <c r="BD26" i="55"/>
  <c r="BD27" i="55"/>
  <c r="BD28" i="55"/>
  <c r="BD29" i="55"/>
  <c r="BD30" i="55"/>
  <c r="BD31" i="55"/>
  <c r="BD32" i="55"/>
  <c r="BD33" i="55"/>
  <c r="BD34" i="55"/>
  <c r="BD35" i="55"/>
  <c r="BD36" i="55"/>
  <c r="BD37" i="55"/>
  <c r="BD38" i="55"/>
  <c r="BD39" i="55"/>
  <c r="BD40" i="55"/>
  <c r="BD41" i="55"/>
  <c r="BD42" i="55"/>
  <c r="BD43" i="55"/>
  <c r="BD44" i="55"/>
  <c r="BD45" i="55"/>
  <c r="BD46" i="55"/>
  <c r="BD47" i="55"/>
  <c r="BD48" i="55"/>
  <c r="BD49" i="55"/>
  <c r="BD50" i="55"/>
  <c r="BD51" i="55"/>
  <c r="BD3" i="55"/>
  <c r="BK59" i="55"/>
  <c r="BK58" i="55"/>
  <c r="BK57" i="55"/>
  <c r="BK56" i="55"/>
  <c r="BK55" i="55"/>
  <c r="BK54" i="55"/>
  <c r="BK4" i="55"/>
  <c r="BK5" i="55"/>
  <c r="BK6" i="55"/>
  <c r="BK7" i="55"/>
  <c r="BK8" i="55"/>
  <c r="BK9" i="55"/>
  <c r="BK10" i="55"/>
  <c r="BK11" i="55"/>
  <c r="BK12" i="55"/>
  <c r="BK13" i="55"/>
  <c r="BK14" i="55"/>
  <c r="BK15" i="55"/>
  <c r="BK16" i="55"/>
  <c r="BK17" i="55"/>
  <c r="BK18" i="55"/>
  <c r="BK19" i="55"/>
  <c r="BK20" i="55"/>
  <c r="BK21" i="55"/>
  <c r="BK22" i="55"/>
  <c r="BK23" i="55"/>
  <c r="BK24" i="55"/>
  <c r="BK25" i="55"/>
  <c r="BK26" i="55"/>
  <c r="BK27" i="55"/>
  <c r="BK28" i="55"/>
  <c r="BK29" i="55"/>
  <c r="BK30" i="55"/>
  <c r="BK31" i="55"/>
  <c r="BK32" i="55"/>
  <c r="BK33" i="55"/>
  <c r="BK34" i="55"/>
  <c r="BK35" i="55"/>
  <c r="BK36" i="55"/>
  <c r="BK37" i="55"/>
  <c r="BK38" i="55"/>
  <c r="BK39" i="55"/>
  <c r="BK40" i="55"/>
  <c r="BK41" i="55"/>
  <c r="BK42" i="55"/>
  <c r="BK43" i="55"/>
  <c r="BK44" i="55"/>
  <c r="BK45" i="55"/>
  <c r="BK46" i="55"/>
  <c r="BK47" i="55"/>
  <c r="BK48" i="55"/>
  <c r="BK49" i="55"/>
  <c r="BK50" i="55"/>
  <c r="BK51" i="55"/>
  <c r="BK3" i="55"/>
  <c r="CN55" i="62"/>
  <c r="CN4" i="62"/>
  <c r="CN5" i="62"/>
  <c r="CN6" i="62"/>
  <c r="CN7" i="62"/>
  <c r="CN8" i="62"/>
  <c r="CN9" i="62"/>
  <c r="CN10" i="62"/>
  <c r="CN11" i="62"/>
  <c r="CN12" i="62"/>
  <c r="CN13" i="62"/>
  <c r="CN14" i="62"/>
  <c r="CN15" i="62"/>
  <c r="CN16" i="62"/>
  <c r="CN17" i="62"/>
  <c r="CN18" i="62"/>
  <c r="CN19" i="62"/>
  <c r="CN20" i="62"/>
  <c r="CN21" i="62"/>
  <c r="CN22" i="62"/>
  <c r="CN23" i="62"/>
  <c r="CN24" i="62"/>
  <c r="CN25" i="62"/>
  <c r="CN26" i="62"/>
  <c r="CN27" i="62"/>
  <c r="CN28" i="62"/>
  <c r="CN29" i="62"/>
  <c r="CN30" i="62"/>
  <c r="CN31" i="62"/>
  <c r="CN32" i="62"/>
  <c r="CN33" i="62"/>
  <c r="CN34" i="62"/>
  <c r="CN35" i="62"/>
  <c r="CN36" i="62"/>
  <c r="CN37" i="62"/>
  <c r="CN38" i="62"/>
  <c r="CN39" i="62"/>
  <c r="CN40" i="62"/>
  <c r="CN41" i="62"/>
  <c r="CN42" i="62"/>
  <c r="CN43" i="62"/>
  <c r="CN44" i="62"/>
  <c r="CN45" i="62"/>
  <c r="CN46" i="62"/>
  <c r="CN47" i="62"/>
  <c r="CN48" i="62"/>
  <c r="CN49" i="62"/>
  <c r="CN50" i="62"/>
  <c r="CN51" i="62"/>
  <c r="CN3" i="62"/>
  <c r="CW59" i="62"/>
  <c r="CW58" i="62"/>
  <c r="CW57" i="62"/>
  <c r="CW56" i="62"/>
  <c r="CW55" i="62"/>
  <c r="CW54" i="62"/>
  <c r="CO58" i="62"/>
  <c r="CO57" i="62"/>
  <c r="CO56" i="62"/>
  <c r="CO55" i="62"/>
  <c r="CO54" i="62"/>
  <c r="CW4" i="62"/>
  <c r="CW5" i="62"/>
  <c r="CW6" i="62"/>
  <c r="CW7" i="62"/>
  <c r="CW8" i="62"/>
  <c r="CW9" i="62"/>
  <c r="CW10" i="62"/>
  <c r="CW11" i="62"/>
  <c r="CW12" i="62"/>
  <c r="CW13" i="62"/>
  <c r="CW14" i="62"/>
  <c r="CW15" i="62"/>
  <c r="CW16" i="62"/>
  <c r="CW17" i="62"/>
  <c r="CW18" i="62"/>
  <c r="CW19" i="62"/>
  <c r="CW20" i="62"/>
  <c r="CW21" i="62"/>
  <c r="CW22" i="62"/>
  <c r="CW23" i="62"/>
  <c r="CW24" i="62"/>
  <c r="CW25" i="62"/>
  <c r="CW26" i="62"/>
  <c r="CW27" i="62"/>
  <c r="CW28" i="62"/>
  <c r="CW29" i="62"/>
  <c r="CW30" i="62"/>
  <c r="CW31" i="62"/>
  <c r="CW32" i="62"/>
  <c r="CW33" i="62"/>
  <c r="CW34" i="62"/>
  <c r="CW35" i="62"/>
  <c r="CW36" i="62"/>
  <c r="CW37" i="62"/>
  <c r="CW38" i="62"/>
  <c r="CW39" i="62"/>
  <c r="CW40" i="62"/>
  <c r="CW41" i="62"/>
  <c r="CW42" i="62"/>
  <c r="CW43" i="62"/>
  <c r="CW44" i="62"/>
  <c r="CW45" i="62"/>
  <c r="CW46" i="62"/>
  <c r="CW47" i="62"/>
  <c r="CW48" i="62"/>
  <c r="CW49" i="62"/>
  <c r="CW50" i="62"/>
  <c r="CW51" i="62"/>
  <c r="CW3" i="62"/>
  <c r="P63" i="62"/>
  <c r="O63" i="62"/>
  <c r="N63" i="62"/>
  <c r="M63" i="62"/>
  <c r="L63" i="62"/>
  <c r="K63" i="62"/>
  <c r="J63" i="62"/>
  <c r="I63" i="62"/>
  <c r="H63" i="62"/>
  <c r="G63" i="62"/>
  <c r="F63" i="62"/>
  <c r="E63" i="62"/>
  <c r="D63" i="62"/>
  <c r="C63" i="62"/>
  <c r="B63" i="62"/>
  <c r="CL62" i="62"/>
  <c r="CK62" i="62"/>
  <c r="CJ62" i="62"/>
  <c r="CI62" i="62"/>
  <c r="CH62" i="62"/>
  <c r="CG62" i="62"/>
  <c r="U12" i="20" s="1"/>
  <c r="CF62" i="62"/>
  <c r="CE62" i="62"/>
  <c r="T12" i="20" s="1"/>
  <c r="CD62" i="62"/>
  <c r="S12" i="20" s="1"/>
  <c r="CC62" i="62"/>
  <c r="R12" i="20" s="1"/>
  <c r="CB62" i="62"/>
  <c r="Q12" i="20" s="1"/>
  <c r="CA62" i="62"/>
  <c r="BZ62" i="62"/>
  <c r="BY62" i="62"/>
  <c r="BX62" i="62"/>
  <c r="BW62" i="62"/>
  <c r="BV62" i="62"/>
  <c r="BU62" i="62"/>
  <c r="BT62" i="62"/>
  <c r="BS62" i="62"/>
  <c r="BR62" i="62"/>
  <c r="P12" i="20" s="1"/>
  <c r="BQ62" i="62"/>
  <c r="BP62" i="62"/>
  <c r="BO62" i="62"/>
  <c r="BN62" i="62"/>
  <c r="BM62" i="62"/>
  <c r="O12" i="20" s="1"/>
  <c r="BL62" i="62"/>
  <c r="N12" i="20" s="1"/>
  <c r="BK62" i="62"/>
  <c r="M12" i="20" s="1"/>
  <c r="BJ62" i="62"/>
  <c r="BI62" i="62"/>
  <c r="BH62" i="62"/>
  <c r="BF62" i="62"/>
  <c r="BE62" i="62"/>
  <c r="BD62" i="62"/>
  <c r="BC62" i="62"/>
  <c r="L12" i="20" s="1"/>
  <c r="BB62" i="62"/>
  <c r="K12" i="20" s="1"/>
  <c r="BA62" i="62"/>
  <c r="AZ62" i="62"/>
  <c r="AY62" i="62"/>
  <c r="J12" i="20" s="1"/>
  <c r="AX62" i="62"/>
  <c r="I12" i="20" s="1"/>
  <c r="AV62" i="62"/>
  <c r="AU62" i="62"/>
  <c r="AT62" i="62"/>
  <c r="AR62" i="62"/>
  <c r="AQ62" i="62"/>
  <c r="AP62" i="62"/>
  <c r="H12" i="20" s="1"/>
  <c r="AO62" i="62"/>
  <c r="G12" i="20" s="1"/>
  <c r="AL62" i="62"/>
  <c r="F12" i="20" s="1"/>
  <c r="AK62" i="62"/>
  <c r="AJ62" i="62"/>
  <c r="AI62" i="62"/>
  <c r="AG62" i="62"/>
  <c r="AF62" i="62"/>
  <c r="AE62" i="62"/>
  <c r="AD62" i="62"/>
  <c r="E12" i="20" s="1"/>
  <c r="AC62" i="62"/>
  <c r="AB62" i="62"/>
  <c r="AA62" i="62"/>
  <c r="C12" i="20" s="1"/>
  <c r="Z62" i="62"/>
  <c r="Y62" i="62"/>
  <c r="B12" i="20" s="1"/>
  <c r="X62" i="62"/>
  <c r="W62" i="62"/>
  <c r="V62" i="62"/>
  <c r="U62" i="62"/>
  <c r="T62" i="62"/>
  <c r="P62" i="62"/>
  <c r="O62" i="62"/>
  <c r="N62" i="62"/>
  <c r="M62" i="62"/>
  <c r="L62" i="62"/>
  <c r="K62" i="62"/>
  <c r="J62" i="62"/>
  <c r="I62" i="62"/>
  <c r="H62" i="62"/>
  <c r="G62" i="62"/>
  <c r="F62" i="62"/>
  <c r="E62" i="62"/>
  <c r="D62" i="62"/>
  <c r="C62" i="62"/>
  <c r="B62" i="62"/>
  <c r="DD61" i="62"/>
  <c r="CL61" i="62"/>
  <c r="CK61" i="62"/>
  <c r="CJ61" i="62"/>
  <c r="CI61" i="62"/>
  <c r="CH61" i="62"/>
  <c r="CG61" i="62"/>
  <c r="U12" i="47" s="1"/>
  <c r="CF61" i="62"/>
  <c r="CE61" i="62"/>
  <c r="CT61" i="62" s="1"/>
  <c r="CD61" i="62"/>
  <c r="S12" i="47" s="1"/>
  <c r="CC61" i="62"/>
  <c r="R12" i="47" s="1"/>
  <c r="CB61" i="62"/>
  <c r="Q12" i="47" s="1"/>
  <c r="CA61" i="62"/>
  <c r="BZ61" i="62"/>
  <c r="BY61" i="62"/>
  <c r="BX61" i="62"/>
  <c r="BW61" i="62"/>
  <c r="BV61" i="62"/>
  <c r="BU61" i="62"/>
  <c r="BT61" i="62"/>
  <c r="BS61" i="62"/>
  <c r="BR61" i="62"/>
  <c r="P12" i="47" s="1"/>
  <c r="BQ61" i="62"/>
  <c r="BP61" i="62"/>
  <c r="BO61" i="62"/>
  <c r="BN61" i="62"/>
  <c r="BM61" i="62"/>
  <c r="O12" i="47" s="1"/>
  <c r="BL61" i="62"/>
  <c r="N12" i="47" s="1"/>
  <c r="BK61" i="62"/>
  <c r="M12" i="47" s="1"/>
  <c r="BJ61" i="62"/>
  <c r="BI61" i="62"/>
  <c r="BH61" i="62"/>
  <c r="BF61" i="62"/>
  <c r="BE61" i="62"/>
  <c r="BD61" i="62"/>
  <c r="BC61" i="62"/>
  <c r="L12" i="47" s="1"/>
  <c r="BB61" i="62"/>
  <c r="K12" i="47" s="1"/>
  <c r="BA61" i="62"/>
  <c r="AZ61" i="62"/>
  <c r="AY61" i="62"/>
  <c r="J12" i="47" s="1"/>
  <c r="AX61" i="62"/>
  <c r="I12" i="47" s="1"/>
  <c r="AV61" i="62"/>
  <c r="AU61" i="62"/>
  <c r="AT61" i="62"/>
  <c r="AR61" i="62"/>
  <c r="AQ61" i="62"/>
  <c r="AP61" i="62"/>
  <c r="H12" i="47" s="1"/>
  <c r="AO61" i="62"/>
  <c r="G12" i="47" s="1"/>
  <c r="AL61" i="62"/>
  <c r="CX61" i="62" s="1"/>
  <c r="AK61" i="62"/>
  <c r="AJ61" i="62"/>
  <c r="AI61" i="62"/>
  <c r="AG61" i="62"/>
  <c r="AF61" i="62"/>
  <c r="AE61" i="62"/>
  <c r="AD61" i="62"/>
  <c r="E12" i="47" s="1"/>
  <c r="AC61" i="62"/>
  <c r="AB61" i="62"/>
  <c r="AA61" i="62"/>
  <c r="C12" i="47" s="1"/>
  <c r="Z61" i="62"/>
  <c r="Y61" i="62"/>
  <c r="B12" i="47" s="1"/>
  <c r="X61" i="62"/>
  <c r="W61" i="62"/>
  <c r="V61" i="62"/>
  <c r="U61" i="62"/>
  <c r="T61" i="62"/>
  <c r="P61" i="62"/>
  <c r="O61" i="62"/>
  <c r="N61" i="62"/>
  <c r="M61" i="62"/>
  <c r="L61" i="62"/>
  <c r="K61" i="62"/>
  <c r="J61" i="62"/>
  <c r="I61" i="62"/>
  <c r="H61" i="62"/>
  <c r="G61" i="62"/>
  <c r="F61" i="62"/>
  <c r="E61" i="62"/>
  <c r="D61" i="62"/>
  <c r="C61" i="62"/>
  <c r="B61" i="62"/>
  <c r="DC60" i="62"/>
  <c r="CZ60" i="62"/>
  <c r="CY60" i="62"/>
  <c r="CX60" i="62"/>
  <c r="CV60" i="62"/>
  <c r="CU60" i="62"/>
  <c r="CT60" i="62"/>
  <c r="CS60" i="62"/>
  <c r="CR60" i="62"/>
  <c r="CQ60" i="62"/>
  <c r="CP60" i="62"/>
  <c r="CO60" i="62"/>
  <c r="DC59" i="62"/>
  <c r="CZ59" i="62"/>
  <c r="CY59" i="62"/>
  <c r="CX59" i="62"/>
  <c r="CV59" i="62"/>
  <c r="CU59" i="62"/>
  <c r="CT59" i="62"/>
  <c r="CS59" i="62"/>
  <c r="CR59" i="62"/>
  <c r="CQ59" i="62"/>
  <c r="CP59" i="62"/>
  <c r="CO59" i="62"/>
  <c r="DD58" i="62"/>
  <c r="DC58" i="62"/>
  <c r="CZ58" i="62"/>
  <c r="CY58" i="62"/>
  <c r="CX58" i="62"/>
  <c r="CV58" i="62"/>
  <c r="CU58" i="62"/>
  <c r="CT58" i="62"/>
  <c r="CS58" i="62"/>
  <c r="CR58" i="62"/>
  <c r="CQ58" i="62"/>
  <c r="CP58" i="62"/>
  <c r="DD57" i="62"/>
  <c r="DC57" i="62"/>
  <c r="DB57" i="62"/>
  <c r="DA57" i="62"/>
  <c r="CZ57" i="62"/>
  <c r="CY57" i="62"/>
  <c r="CX57" i="62"/>
  <c r="CV57" i="62"/>
  <c r="CU57" i="62"/>
  <c r="CT57" i="62"/>
  <c r="CS57" i="62"/>
  <c r="CR57" i="62"/>
  <c r="CQ57" i="62"/>
  <c r="CP57" i="62"/>
  <c r="DD56" i="62"/>
  <c r="DC56" i="62"/>
  <c r="DB56" i="62"/>
  <c r="DA56" i="62"/>
  <c r="CZ56" i="62"/>
  <c r="CY56" i="62"/>
  <c r="CX56" i="62"/>
  <c r="CV56" i="62"/>
  <c r="CU56" i="62"/>
  <c r="CT56" i="62"/>
  <c r="CS56" i="62"/>
  <c r="CR56" i="62"/>
  <c r="CQ56" i="62"/>
  <c r="CP56" i="62"/>
  <c r="DD55" i="62"/>
  <c r="DC55" i="62"/>
  <c r="DB55" i="62"/>
  <c r="DA55" i="62"/>
  <c r="CZ55" i="62"/>
  <c r="CY55" i="62"/>
  <c r="CX55" i="62"/>
  <c r="CV55" i="62"/>
  <c r="CU55" i="62"/>
  <c r="CT55" i="62"/>
  <c r="CS55" i="62"/>
  <c r="CR55" i="62"/>
  <c r="CQ55" i="62"/>
  <c r="CP55" i="62"/>
  <c r="DD54" i="62"/>
  <c r="DC54" i="62"/>
  <c r="CZ54" i="62"/>
  <c r="CY54" i="62"/>
  <c r="CX54" i="62"/>
  <c r="CV54" i="62"/>
  <c r="CU54" i="62"/>
  <c r="CT54" i="62"/>
  <c r="CS54" i="62"/>
  <c r="CR54" i="62"/>
  <c r="CQ54" i="62"/>
  <c r="CP54" i="62"/>
  <c r="DC53" i="62"/>
  <c r="CZ53" i="62"/>
  <c r="CY53" i="62"/>
  <c r="CX53" i="62"/>
  <c r="CV53" i="62"/>
  <c r="CU53" i="62"/>
  <c r="CT53" i="62"/>
  <c r="CS53" i="62"/>
  <c r="CR53" i="62"/>
  <c r="CQ53" i="62"/>
  <c r="CP53" i="62"/>
  <c r="DC52" i="62"/>
  <c r="CZ52" i="62"/>
  <c r="CY52" i="62"/>
  <c r="CX52" i="62"/>
  <c r="CV52" i="62"/>
  <c r="CU52" i="62"/>
  <c r="CT52" i="62"/>
  <c r="CS52" i="62"/>
  <c r="CR52" i="62"/>
  <c r="CQ52" i="62"/>
  <c r="CP52" i="62"/>
  <c r="DD51" i="62"/>
  <c r="DC51" i="62"/>
  <c r="DB51" i="62"/>
  <c r="DA51" i="62"/>
  <c r="CZ51" i="62"/>
  <c r="CY51" i="62"/>
  <c r="CX51" i="62"/>
  <c r="CV51" i="62"/>
  <c r="CU51" i="62"/>
  <c r="CT51" i="62"/>
  <c r="CS51" i="62"/>
  <c r="CR51" i="62"/>
  <c r="CQ51" i="62"/>
  <c r="CP51" i="62"/>
  <c r="CO51" i="62"/>
  <c r="DD50" i="62"/>
  <c r="DC50" i="62"/>
  <c r="DB50" i="62"/>
  <c r="DA50" i="62"/>
  <c r="CZ50" i="62"/>
  <c r="CY50" i="62"/>
  <c r="CX50" i="62"/>
  <c r="CV50" i="62"/>
  <c r="CU50" i="62"/>
  <c r="CT50" i="62"/>
  <c r="CS50" i="62"/>
  <c r="CR50" i="62"/>
  <c r="CQ50" i="62"/>
  <c r="CP50" i="62"/>
  <c r="CO50" i="62"/>
  <c r="DD49" i="62"/>
  <c r="DC49" i="62"/>
  <c r="DB49" i="62"/>
  <c r="DA49" i="62"/>
  <c r="CZ49" i="62"/>
  <c r="CY49" i="62"/>
  <c r="CX49" i="62"/>
  <c r="CV49" i="62"/>
  <c r="CU49" i="62"/>
  <c r="CT49" i="62"/>
  <c r="CS49" i="62"/>
  <c r="CR49" i="62"/>
  <c r="CQ49" i="62"/>
  <c r="CP49" i="62"/>
  <c r="CO49" i="62"/>
  <c r="DD48" i="62"/>
  <c r="DC48" i="62"/>
  <c r="DB48" i="62"/>
  <c r="DA48" i="62"/>
  <c r="CZ48" i="62"/>
  <c r="CY48" i="62"/>
  <c r="CX48" i="62"/>
  <c r="CV48" i="62"/>
  <c r="CU48" i="62"/>
  <c r="CT48" i="62"/>
  <c r="CS48" i="62"/>
  <c r="CR48" i="62"/>
  <c r="CQ48" i="62"/>
  <c r="CP48" i="62"/>
  <c r="CO48" i="62"/>
  <c r="DD47" i="62"/>
  <c r="DC47" i="62"/>
  <c r="DB47" i="62"/>
  <c r="DA47" i="62"/>
  <c r="CZ47" i="62"/>
  <c r="CY47" i="62"/>
  <c r="CX47" i="62"/>
  <c r="CV47" i="62"/>
  <c r="CU47" i="62"/>
  <c r="CT47" i="62"/>
  <c r="CS47" i="62"/>
  <c r="CR47" i="62"/>
  <c r="CQ47" i="62"/>
  <c r="CP47" i="62"/>
  <c r="CO47" i="62"/>
  <c r="DD46" i="62"/>
  <c r="DC46" i="62"/>
  <c r="DB46" i="62"/>
  <c r="DA46" i="62"/>
  <c r="CZ46" i="62"/>
  <c r="CY46" i="62"/>
  <c r="CX46" i="62"/>
  <c r="CV46" i="62"/>
  <c r="CU46" i="62"/>
  <c r="CT46" i="62"/>
  <c r="CS46" i="62"/>
  <c r="CR46" i="62"/>
  <c r="CQ46" i="62"/>
  <c r="CP46" i="62"/>
  <c r="CO46" i="62"/>
  <c r="DD45" i="62"/>
  <c r="DC45" i="62"/>
  <c r="DB45" i="62"/>
  <c r="DA45" i="62"/>
  <c r="CZ45" i="62"/>
  <c r="CY45" i="62"/>
  <c r="CX45" i="62"/>
  <c r="CV45" i="62"/>
  <c r="CU45" i="62"/>
  <c r="CT45" i="62"/>
  <c r="CS45" i="62"/>
  <c r="CR45" i="62"/>
  <c r="CQ45" i="62"/>
  <c r="CP45" i="62"/>
  <c r="CO45" i="62"/>
  <c r="DD44" i="62"/>
  <c r="DC44" i="62"/>
  <c r="DB44" i="62"/>
  <c r="DA44" i="62"/>
  <c r="CZ44" i="62"/>
  <c r="CY44" i="62"/>
  <c r="CX44" i="62"/>
  <c r="CV44" i="62"/>
  <c r="CU44" i="62"/>
  <c r="CT44" i="62"/>
  <c r="CS44" i="62"/>
  <c r="CR44" i="62"/>
  <c r="CQ44" i="62"/>
  <c r="CP44" i="62"/>
  <c r="CO44" i="62"/>
  <c r="DD43" i="62"/>
  <c r="DC43" i="62"/>
  <c r="DB43" i="62"/>
  <c r="DA43" i="62"/>
  <c r="CZ43" i="62"/>
  <c r="CY43" i="62"/>
  <c r="CX43" i="62"/>
  <c r="CV43" i="62"/>
  <c r="CU43" i="62"/>
  <c r="CT43" i="62"/>
  <c r="CS43" i="62"/>
  <c r="CR43" i="62"/>
  <c r="CQ43" i="62"/>
  <c r="CP43" i="62"/>
  <c r="CO43" i="62"/>
  <c r="DD42" i="62"/>
  <c r="DC42" i="62"/>
  <c r="DB42" i="62"/>
  <c r="DA42" i="62"/>
  <c r="CZ42" i="62"/>
  <c r="CY42" i="62"/>
  <c r="CX42" i="62"/>
  <c r="CV42" i="62"/>
  <c r="CU42" i="62"/>
  <c r="CT42" i="62"/>
  <c r="CS42" i="62"/>
  <c r="CR42" i="62"/>
  <c r="CQ42" i="62"/>
  <c r="CP42" i="62"/>
  <c r="CO42" i="62"/>
  <c r="DD41" i="62"/>
  <c r="DC41" i="62"/>
  <c r="DB41" i="62"/>
  <c r="DA41" i="62"/>
  <c r="CZ41" i="62"/>
  <c r="CY41" i="62"/>
  <c r="CX41" i="62"/>
  <c r="CV41" i="62"/>
  <c r="CU41" i="62"/>
  <c r="CT41" i="62"/>
  <c r="CS41" i="62"/>
  <c r="CR41" i="62"/>
  <c r="CQ41" i="62"/>
  <c r="CP41" i="62"/>
  <c r="CO41" i="62"/>
  <c r="DD40" i="62"/>
  <c r="DC40" i="62"/>
  <c r="DB40" i="62"/>
  <c r="DA40" i="62"/>
  <c r="CZ40" i="62"/>
  <c r="CY40" i="62"/>
  <c r="CX40" i="62"/>
  <c r="CV40" i="62"/>
  <c r="CU40" i="62"/>
  <c r="CT40" i="62"/>
  <c r="CS40" i="62"/>
  <c r="CR40" i="62"/>
  <c r="CQ40" i="62"/>
  <c r="CP40" i="62"/>
  <c r="CO40" i="62"/>
  <c r="DD39" i="62"/>
  <c r="DC39" i="62"/>
  <c r="DB39" i="62"/>
  <c r="DA39" i="62"/>
  <c r="CZ39" i="62"/>
  <c r="CY39" i="62"/>
  <c r="CX39" i="62"/>
  <c r="CV39" i="62"/>
  <c r="CU39" i="62"/>
  <c r="CT39" i="62"/>
  <c r="CS39" i="62"/>
  <c r="CR39" i="62"/>
  <c r="CQ39" i="62"/>
  <c r="CP39" i="62"/>
  <c r="CO39" i="62"/>
  <c r="DD38" i="62"/>
  <c r="DC38" i="62"/>
  <c r="DB38" i="62"/>
  <c r="DA38" i="62"/>
  <c r="CZ38" i="62"/>
  <c r="CY38" i="62"/>
  <c r="CX38" i="62"/>
  <c r="CV38" i="62"/>
  <c r="CU38" i="62"/>
  <c r="CT38" i="62"/>
  <c r="CS38" i="62"/>
  <c r="CR38" i="62"/>
  <c r="CQ38" i="62"/>
  <c r="CP38" i="62"/>
  <c r="CO38" i="62"/>
  <c r="DD37" i="62"/>
  <c r="DC37" i="62"/>
  <c r="DB37" i="62"/>
  <c r="DA37" i="62"/>
  <c r="CZ37" i="62"/>
  <c r="CY37" i="62"/>
  <c r="CX37" i="62"/>
  <c r="CV37" i="62"/>
  <c r="CU37" i="62"/>
  <c r="CT37" i="62"/>
  <c r="CS37" i="62"/>
  <c r="CR37" i="62"/>
  <c r="CQ37" i="62"/>
  <c r="CP37" i="62"/>
  <c r="CO37" i="62"/>
  <c r="DD36" i="62"/>
  <c r="DC36" i="62"/>
  <c r="DB36" i="62"/>
  <c r="DA36" i="62"/>
  <c r="CZ36" i="62"/>
  <c r="CY36" i="62"/>
  <c r="CX36" i="62"/>
  <c r="CV36" i="62"/>
  <c r="CU36" i="62"/>
  <c r="CT36" i="62"/>
  <c r="CS36" i="62"/>
  <c r="CR36" i="62"/>
  <c r="CQ36" i="62"/>
  <c r="CP36" i="62"/>
  <c r="CO36" i="62"/>
  <c r="DD35" i="62"/>
  <c r="DC35" i="62"/>
  <c r="DB35" i="62"/>
  <c r="DA35" i="62"/>
  <c r="CZ35" i="62"/>
  <c r="CY35" i="62"/>
  <c r="CX35" i="62"/>
  <c r="CV35" i="62"/>
  <c r="CU35" i="62"/>
  <c r="CT35" i="62"/>
  <c r="CS35" i="62"/>
  <c r="CR35" i="62"/>
  <c r="CQ35" i="62"/>
  <c r="CP35" i="62"/>
  <c r="CO35" i="62"/>
  <c r="DD34" i="62"/>
  <c r="DC34" i="62"/>
  <c r="DB34" i="62"/>
  <c r="DA34" i="62"/>
  <c r="CZ34" i="62"/>
  <c r="CY34" i="62"/>
  <c r="CX34" i="62"/>
  <c r="CV34" i="62"/>
  <c r="CU34" i="62"/>
  <c r="CT34" i="62"/>
  <c r="CS34" i="62"/>
  <c r="CR34" i="62"/>
  <c r="CQ34" i="62"/>
  <c r="CP34" i="62"/>
  <c r="CO34" i="62"/>
  <c r="DD33" i="62"/>
  <c r="DC33" i="62"/>
  <c r="DB33" i="62"/>
  <c r="DA33" i="62"/>
  <c r="CZ33" i="62"/>
  <c r="CY33" i="62"/>
  <c r="CX33" i="62"/>
  <c r="CV33" i="62"/>
  <c r="CU33" i="62"/>
  <c r="CT33" i="62"/>
  <c r="CS33" i="62"/>
  <c r="CR33" i="62"/>
  <c r="CQ33" i="62"/>
  <c r="CP33" i="62"/>
  <c r="CO33" i="62"/>
  <c r="DD32" i="62"/>
  <c r="DC32" i="62"/>
  <c r="DB32" i="62"/>
  <c r="DA32" i="62"/>
  <c r="CZ32" i="62"/>
  <c r="CY32" i="62"/>
  <c r="CX32" i="62"/>
  <c r="CV32" i="62"/>
  <c r="CU32" i="62"/>
  <c r="CT32" i="62"/>
  <c r="CS32" i="62"/>
  <c r="CR32" i="62"/>
  <c r="CQ32" i="62"/>
  <c r="CP32" i="62"/>
  <c r="CO32" i="62"/>
  <c r="DD31" i="62"/>
  <c r="DC31" i="62"/>
  <c r="DB31" i="62"/>
  <c r="DA31" i="62"/>
  <c r="CZ31" i="62"/>
  <c r="CY31" i="62"/>
  <c r="CX31" i="62"/>
  <c r="CV31" i="62"/>
  <c r="CU31" i="62"/>
  <c r="CT31" i="62"/>
  <c r="CS31" i="62"/>
  <c r="CR31" i="62"/>
  <c r="CQ31" i="62"/>
  <c r="CP31" i="62"/>
  <c r="CO31" i="62"/>
  <c r="DD30" i="62"/>
  <c r="DC30" i="62"/>
  <c r="DB30" i="62"/>
  <c r="DA30" i="62"/>
  <c r="CZ30" i="62"/>
  <c r="CY30" i="62"/>
  <c r="CX30" i="62"/>
  <c r="CV30" i="62"/>
  <c r="CU30" i="62"/>
  <c r="CT30" i="62"/>
  <c r="CS30" i="62"/>
  <c r="CR30" i="62"/>
  <c r="CQ30" i="62"/>
  <c r="CP30" i="62"/>
  <c r="CO30" i="62"/>
  <c r="DD29" i="62"/>
  <c r="DC29" i="62"/>
  <c r="DB29" i="62"/>
  <c r="DA29" i="62"/>
  <c r="CZ29" i="62"/>
  <c r="CY29" i="62"/>
  <c r="CX29" i="62"/>
  <c r="CV29" i="62"/>
  <c r="CU29" i="62"/>
  <c r="CT29" i="62"/>
  <c r="CS29" i="62"/>
  <c r="CR29" i="62"/>
  <c r="CQ29" i="62"/>
  <c r="CP29" i="62"/>
  <c r="CO29" i="62"/>
  <c r="DD28" i="62"/>
  <c r="DC28" i="62"/>
  <c r="DB28" i="62"/>
  <c r="DA28" i="62"/>
  <c r="CZ28" i="62"/>
  <c r="CY28" i="62"/>
  <c r="CX28" i="62"/>
  <c r="CV28" i="62"/>
  <c r="CU28" i="62"/>
  <c r="CT28" i="62"/>
  <c r="CS28" i="62"/>
  <c r="CR28" i="62"/>
  <c r="CQ28" i="62"/>
  <c r="CP28" i="62"/>
  <c r="CO28" i="62"/>
  <c r="DD27" i="62"/>
  <c r="DC27" i="62"/>
  <c r="DB27" i="62"/>
  <c r="DA27" i="62"/>
  <c r="CZ27" i="62"/>
  <c r="CY27" i="62"/>
  <c r="CX27" i="62"/>
  <c r="CV27" i="62"/>
  <c r="CU27" i="62"/>
  <c r="CT27" i="62"/>
  <c r="CS27" i="62"/>
  <c r="CR27" i="62"/>
  <c r="CQ27" i="62"/>
  <c r="CP27" i="62"/>
  <c r="CO27" i="62"/>
  <c r="DD26" i="62"/>
  <c r="DC26" i="62"/>
  <c r="DB26" i="62"/>
  <c r="DA26" i="62"/>
  <c r="CZ26" i="62"/>
  <c r="CY26" i="62"/>
  <c r="CX26" i="62"/>
  <c r="CV26" i="62"/>
  <c r="CU26" i="62"/>
  <c r="CT26" i="62"/>
  <c r="CS26" i="62"/>
  <c r="CR26" i="62"/>
  <c r="CQ26" i="62"/>
  <c r="CP26" i="62"/>
  <c r="CO26" i="62"/>
  <c r="DD25" i="62"/>
  <c r="DC25" i="62"/>
  <c r="DB25" i="62"/>
  <c r="DA25" i="62"/>
  <c r="CZ25" i="62"/>
  <c r="CY25" i="62"/>
  <c r="CX25" i="62"/>
  <c r="CV25" i="62"/>
  <c r="CU25" i="62"/>
  <c r="CT25" i="62"/>
  <c r="CS25" i="62"/>
  <c r="CR25" i="62"/>
  <c r="CQ25" i="62"/>
  <c r="CP25" i="62"/>
  <c r="CO25" i="62"/>
  <c r="DD24" i="62"/>
  <c r="DC24" i="62"/>
  <c r="DB24" i="62"/>
  <c r="DA24" i="62"/>
  <c r="CZ24" i="62"/>
  <c r="CY24" i="62"/>
  <c r="CX24" i="62"/>
  <c r="CV24" i="62"/>
  <c r="CU24" i="62"/>
  <c r="CT24" i="62"/>
  <c r="CS24" i="62"/>
  <c r="CR24" i="62"/>
  <c r="CQ24" i="62"/>
  <c r="CP24" i="62"/>
  <c r="CO24" i="62"/>
  <c r="DD23" i="62"/>
  <c r="DC23" i="62"/>
  <c r="DB23" i="62"/>
  <c r="DA23" i="62"/>
  <c r="CZ23" i="62"/>
  <c r="CY23" i="62"/>
  <c r="CX23" i="62"/>
  <c r="CV23" i="62"/>
  <c r="CU23" i="62"/>
  <c r="CT23" i="62"/>
  <c r="CS23" i="62"/>
  <c r="CR23" i="62"/>
  <c r="CQ23" i="62"/>
  <c r="CP23" i="62"/>
  <c r="CO23" i="62"/>
  <c r="DD22" i="62"/>
  <c r="DC22" i="62"/>
  <c r="DB22" i="62"/>
  <c r="DA22" i="62"/>
  <c r="CZ22" i="62"/>
  <c r="CY22" i="62"/>
  <c r="CX22" i="62"/>
  <c r="CV22" i="62"/>
  <c r="CU22" i="62"/>
  <c r="CT22" i="62"/>
  <c r="CS22" i="62"/>
  <c r="CR22" i="62"/>
  <c r="CQ22" i="62"/>
  <c r="CP22" i="62"/>
  <c r="CO22" i="62"/>
  <c r="DD21" i="62"/>
  <c r="DC21" i="62"/>
  <c r="DB21" i="62"/>
  <c r="DA21" i="62"/>
  <c r="CZ21" i="62"/>
  <c r="CY21" i="62"/>
  <c r="CX21" i="62"/>
  <c r="CV21" i="62"/>
  <c r="CU21" i="62"/>
  <c r="CT21" i="62"/>
  <c r="CS21" i="62"/>
  <c r="CR21" i="62"/>
  <c r="CQ21" i="62"/>
  <c r="CP21" i="62"/>
  <c r="CO21" i="62"/>
  <c r="DD20" i="62"/>
  <c r="DC20" i="62"/>
  <c r="DB20" i="62"/>
  <c r="DA20" i="62"/>
  <c r="CZ20" i="62"/>
  <c r="CY20" i="62"/>
  <c r="CX20" i="62"/>
  <c r="CV20" i="62"/>
  <c r="CU20" i="62"/>
  <c r="CT20" i="62"/>
  <c r="CS20" i="62"/>
  <c r="CR20" i="62"/>
  <c r="CQ20" i="62"/>
  <c r="CP20" i="62"/>
  <c r="CO20" i="62"/>
  <c r="DD19" i="62"/>
  <c r="DC19" i="62"/>
  <c r="DB19" i="62"/>
  <c r="DA19" i="62"/>
  <c r="CZ19" i="62"/>
  <c r="CY19" i="62"/>
  <c r="CX19" i="62"/>
  <c r="CV19" i="62"/>
  <c r="CU19" i="62"/>
  <c r="CT19" i="62"/>
  <c r="CS19" i="62"/>
  <c r="CR19" i="62"/>
  <c r="CQ19" i="62"/>
  <c r="CP19" i="62"/>
  <c r="CO19" i="62"/>
  <c r="DD18" i="62"/>
  <c r="DC18" i="62"/>
  <c r="DB18" i="62"/>
  <c r="DA18" i="62"/>
  <c r="CZ18" i="62"/>
  <c r="CY18" i="62"/>
  <c r="CX18" i="62"/>
  <c r="CV18" i="62"/>
  <c r="CU18" i="62"/>
  <c r="CT18" i="62"/>
  <c r="CS18" i="62"/>
  <c r="CR18" i="62"/>
  <c r="CQ18" i="62"/>
  <c r="CP18" i="62"/>
  <c r="CO18" i="62"/>
  <c r="DD17" i="62"/>
  <c r="DC17" i="62"/>
  <c r="DB17" i="62"/>
  <c r="DA17" i="62"/>
  <c r="CZ17" i="62"/>
  <c r="CY17" i="62"/>
  <c r="CX17" i="62"/>
  <c r="CV17" i="62"/>
  <c r="CU17" i="62"/>
  <c r="CT17" i="62"/>
  <c r="CS17" i="62"/>
  <c r="CR17" i="62"/>
  <c r="CQ17" i="62"/>
  <c r="CP17" i="62"/>
  <c r="CO17" i="62"/>
  <c r="DD16" i="62"/>
  <c r="DC16" i="62"/>
  <c r="DB16" i="62"/>
  <c r="DA16" i="62"/>
  <c r="CZ16" i="62"/>
  <c r="CY16" i="62"/>
  <c r="CX16" i="62"/>
  <c r="CV16" i="62"/>
  <c r="CU16" i="62"/>
  <c r="CT16" i="62"/>
  <c r="CS16" i="62"/>
  <c r="CR16" i="62"/>
  <c r="CQ16" i="62"/>
  <c r="CP16" i="62"/>
  <c r="CO16" i="62"/>
  <c r="DD15" i="62"/>
  <c r="DC15" i="62"/>
  <c r="DB15" i="62"/>
  <c r="DA15" i="62"/>
  <c r="CZ15" i="62"/>
  <c r="CY15" i="62"/>
  <c r="CX15" i="62"/>
  <c r="CV15" i="62"/>
  <c r="CU15" i="62"/>
  <c r="CT15" i="62"/>
  <c r="CS15" i="62"/>
  <c r="CR15" i="62"/>
  <c r="CQ15" i="62"/>
  <c r="CP15" i="62"/>
  <c r="CO15" i="62"/>
  <c r="DD14" i="62"/>
  <c r="DC14" i="62"/>
  <c r="DB14" i="62"/>
  <c r="DA14" i="62"/>
  <c r="CZ14" i="62"/>
  <c r="CY14" i="62"/>
  <c r="CX14" i="62"/>
  <c r="CV14" i="62"/>
  <c r="CU14" i="62"/>
  <c r="CT14" i="62"/>
  <c r="CS14" i="62"/>
  <c r="CR14" i="62"/>
  <c r="CQ14" i="62"/>
  <c r="CP14" i="62"/>
  <c r="CO14" i="62"/>
  <c r="DD13" i="62"/>
  <c r="DC13" i="62"/>
  <c r="DB13" i="62"/>
  <c r="DA13" i="62"/>
  <c r="CZ13" i="62"/>
  <c r="CY13" i="62"/>
  <c r="CX13" i="62"/>
  <c r="CV13" i="62"/>
  <c r="CU13" i="62"/>
  <c r="CT13" i="62"/>
  <c r="CS13" i="62"/>
  <c r="CR13" i="62"/>
  <c r="CQ13" i="62"/>
  <c r="CP13" i="62"/>
  <c r="CO13" i="62"/>
  <c r="DD12" i="62"/>
  <c r="DC12" i="62"/>
  <c r="DB12" i="62"/>
  <c r="DA12" i="62"/>
  <c r="CZ12" i="62"/>
  <c r="CY12" i="62"/>
  <c r="CX12" i="62"/>
  <c r="CV12" i="62"/>
  <c r="CU12" i="62"/>
  <c r="CT12" i="62"/>
  <c r="CS12" i="62"/>
  <c r="CR12" i="62"/>
  <c r="CQ12" i="62"/>
  <c r="CP12" i="62"/>
  <c r="CO12" i="62"/>
  <c r="DD11" i="62"/>
  <c r="DC11" i="62"/>
  <c r="DB11" i="62"/>
  <c r="DA11" i="62"/>
  <c r="CZ11" i="62"/>
  <c r="CY11" i="62"/>
  <c r="CX11" i="62"/>
  <c r="CV11" i="62"/>
  <c r="CU11" i="62"/>
  <c r="CT11" i="62"/>
  <c r="CS11" i="62"/>
  <c r="CR11" i="62"/>
  <c r="CQ11" i="62"/>
  <c r="CP11" i="62"/>
  <c r="CO11" i="62"/>
  <c r="DD10" i="62"/>
  <c r="DC10" i="62"/>
  <c r="DB10" i="62"/>
  <c r="DA10" i="62"/>
  <c r="CZ10" i="62"/>
  <c r="CY10" i="62"/>
  <c r="CX10" i="62"/>
  <c r="CV10" i="62"/>
  <c r="CU10" i="62"/>
  <c r="CT10" i="62"/>
  <c r="CS10" i="62"/>
  <c r="CR10" i="62"/>
  <c r="CQ10" i="62"/>
  <c r="CP10" i="62"/>
  <c r="CO10" i="62"/>
  <c r="DD9" i="62"/>
  <c r="DC9" i="62"/>
  <c r="DB9" i="62"/>
  <c r="DA9" i="62"/>
  <c r="CZ9" i="62"/>
  <c r="CY9" i="62"/>
  <c r="CX9" i="62"/>
  <c r="CV9" i="62"/>
  <c r="CU9" i="62"/>
  <c r="CT9" i="62"/>
  <c r="CS9" i="62"/>
  <c r="CR9" i="62"/>
  <c r="CQ9" i="62"/>
  <c r="CP9" i="62"/>
  <c r="CO9" i="62"/>
  <c r="DD8" i="62"/>
  <c r="DC8" i="62"/>
  <c r="DB8" i="62"/>
  <c r="DA8" i="62"/>
  <c r="CZ8" i="62"/>
  <c r="CY8" i="62"/>
  <c r="CX8" i="62"/>
  <c r="CV8" i="62"/>
  <c r="CU8" i="62"/>
  <c r="CT8" i="62"/>
  <c r="CS8" i="62"/>
  <c r="CR8" i="62"/>
  <c r="CQ8" i="62"/>
  <c r="CP8" i="62"/>
  <c r="CO8" i="62"/>
  <c r="DD7" i="62"/>
  <c r="DC7" i="62"/>
  <c r="DB7" i="62"/>
  <c r="DA7" i="62"/>
  <c r="CZ7" i="62"/>
  <c r="CY7" i="62"/>
  <c r="CX7" i="62"/>
  <c r="CV7" i="62"/>
  <c r="CU7" i="62"/>
  <c r="CT7" i="62"/>
  <c r="CS7" i="62"/>
  <c r="CR7" i="62"/>
  <c r="CQ7" i="62"/>
  <c r="CP7" i="62"/>
  <c r="CO7" i="62"/>
  <c r="DD6" i="62"/>
  <c r="DC6" i="62"/>
  <c r="DB6" i="62"/>
  <c r="DA6" i="62"/>
  <c r="CZ6" i="62"/>
  <c r="CY6" i="62"/>
  <c r="CX6" i="62"/>
  <c r="CV6" i="62"/>
  <c r="CU6" i="62"/>
  <c r="CT6" i="62"/>
  <c r="CS6" i="62"/>
  <c r="CR6" i="62"/>
  <c r="CQ6" i="62"/>
  <c r="CP6" i="62"/>
  <c r="CO6" i="62"/>
  <c r="DD5" i="62"/>
  <c r="DC5" i="62"/>
  <c r="DB5" i="62"/>
  <c r="DA5" i="62"/>
  <c r="CZ5" i="62"/>
  <c r="CY5" i="62"/>
  <c r="CX5" i="62"/>
  <c r="CV5" i="62"/>
  <c r="CU5" i="62"/>
  <c r="CT5" i="62"/>
  <c r="CS5" i="62"/>
  <c r="CR5" i="62"/>
  <c r="CQ5" i="62"/>
  <c r="CP5" i="62"/>
  <c r="CO5" i="62"/>
  <c r="DD4" i="62"/>
  <c r="DC4" i="62"/>
  <c r="DB4" i="62"/>
  <c r="DA4" i="62"/>
  <c r="CZ4" i="62"/>
  <c r="CY4" i="62"/>
  <c r="CX4" i="62"/>
  <c r="CV4" i="62"/>
  <c r="CU4" i="62"/>
  <c r="CT4" i="62"/>
  <c r="CS4" i="62"/>
  <c r="CR4" i="62"/>
  <c r="CQ4" i="62"/>
  <c r="CP4" i="62"/>
  <c r="CO4" i="62"/>
  <c r="DD3" i="62"/>
  <c r="DC3" i="62"/>
  <c r="DB3" i="62"/>
  <c r="DA3" i="62"/>
  <c r="CZ3" i="62"/>
  <c r="CY3" i="62"/>
  <c r="CX3" i="62"/>
  <c r="CV3" i="62"/>
  <c r="CU3" i="62"/>
  <c r="CT3" i="62"/>
  <c r="CS3" i="62"/>
  <c r="CR3" i="62"/>
  <c r="CQ3" i="62"/>
  <c r="CP3" i="62"/>
  <c r="CO3" i="62"/>
  <c r="DC4" i="9"/>
  <c r="DC5" i="9"/>
  <c r="DC6" i="9"/>
  <c r="DC7" i="9"/>
  <c r="DC8" i="9"/>
  <c r="DC9" i="9"/>
  <c r="DC10" i="9"/>
  <c r="DC11" i="9"/>
  <c r="DC12" i="9"/>
  <c r="DC13" i="9"/>
  <c r="DC14" i="9"/>
  <c r="DC15" i="9"/>
  <c r="DC16" i="9"/>
  <c r="DC17" i="9"/>
  <c r="DC18" i="9"/>
  <c r="DC19" i="9"/>
  <c r="DC20" i="9"/>
  <c r="DC21" i="9"/>
  <c r="DC22" i="9"/>
  <c r="DC23" i="9"/>
  <c r="DC24" i="9"/>
  <c r="DC25" i="9"/>
  <c r="DC26" i="9"/>
  <c r="DC27" i="9"/>
  <c r="DC28" i="9"/>
  <c r="DC29" i="9"/>
  <c r="DC30" i="9"/>
  <c r="DC31" i="9"/>
  <c r="DC32" i="9"/>
  <c r="DC33" i="9"/>
  <c r="DC34" i="9"/>
  <c r="DC35" i="9"/>
  <c r="DC36" i="9"/>
  <c r="DC37" i="9"/>
  <c r="DC38" i="9"/>
  <c r="DC39" i="9"/>
  <c r="DC40" i="9"/>
  <c r="DC41" i="9"/>
  <c r="DC42" i="9"/>
  <c r="DC43" i="9"/>
  <c r="DC44" i="9"/>
  <c r="DC45" i="9"/>
  <c r="DC46" i="9"/>
  <c r="DC47" i="9"/>
  <c r="DC48" i="9"/>
  <c r="DC49" i="9"/>
  <c r="DC50" i="9"/>
  <c r="DC51" i="9"/>
  <c r="DC54" i="9"/>
  <c r="DC55" i="9"/>
  <c r="DC56" i="9"/>
  <c r="DC57" i="9"/>
  <c r="DC58" i="9"/>
  <c r="DC61" i="9"/>
  <c r="DC3" i="9"/>
  <c r="AC61" i="9"/>
  <c r="AC62" i="9"/>
  <c r="DC61" i="62" l="1"/>
  <c r="F12" i="47"/>
  <c r="T12" i="47"/>
  <c r="CO61" i="62"/>
  <c r="DA61" i="62"/>
  <c r="CY61" i="62"/>
  <c r="CP61" i="62"/>
  <c r="CR61" i="62"/>
  <c r="CW61" i="62"/>
  <c r="CQ61" i="62"/>
  <c r="CS61" i="62"/>
  <c r="CU61" i="62"/>
  <c r="CV61" i="62"/>
  <c r="DB61" i="62"/>
  <c r="CZ61" i="62"/>
  <c r="BA55" i="1"/>
  <c r="AZ55" i="1" s="1"/>
  <c r="BY58" i="5"/>
  <c r="BY57" i="5"/>
  <c r="BY56" i="5"/>
  <c r="BY55" i="5"/>
  <c r="BY4" i="5"/>
  <c r="BY5" i="5"/>
  <c r="BY6" i="5"/>
  <c r="BY7" i="5"/>
  <c r="BY8" i="5"/>
  <c r="BY9" i="5"/>
  <c r="BY10" i="5"/>
  <c r="BY11" i="5"/>
  <c r="BY12" i="5"/>
  <c r="BY13" i="5"/>
  <c r="BY14" i="5"/>
  <c r="BY15" i="5"/>
  <c r="BY16" i="5"/>
  <c r="BY17" i="5"/>
  <c r="BY18" i="5"/>
  <c r="BY19" i="5"/>
  <c r="BY20" i="5"/>
  <c r="BY21" i="5"/>
  <c r="BY22" i="5"/>
  <c r="BY23" i="5"/>
  <c r="BY24" i="5"/>
  <c r="BY25" i="5"/>
  <c r="BY26" i="5"/>
  <c r="BY27" i="5"/>
  <c r="BY28" i="5"/>
  <c r="BY29" i="5"/>
  <c r="BY30" i="5"/>
  <c r="BY31" i="5"/>
  <c r="BY32" i="5"/>
  <c r="BY33" i="5"/>
  <c r="BY34" i="5"/>
  <c r="BY35" i="5"/>
  <c r="BY36" i="5"/>
  <c r="BY37" i="5"/>
  <c r="BY38" i="5"/>
  <c r="BY39" i="5"/>
  <c r="BY40" i="5"/>
  <c r="BY41" i="5"/>
  <c r="BY42" i="5"/>
  <c r="BY43" i="5"/>
  <c r="BY44" i="5"/>
  <c r="BY45" i="5"/>
  <c r="BY46" i="5"/>
  <c r="BY47" i="5"/>
  <c r="BY48" i="5"/>
  <c r="BY49" i="5"/>
  <c r="BY50" i="5"/>
  <c r="BY51" i="5"/>
  <c r="BY3" i="5"/>
  <c r="CP57" i="5"/>
  <c r="BZ3" i="5"/>
  <c r="CP55" i="5" l="1"/>
  <c r="CP4" i="5"/>
  <c r="CP5" i="5"/>
  <c r="CP6" i="5"/>
  <c r="CP7" i="5"/>
  <c r="CP8" i="5"/>
  <c r="CP9" i="5"/>
  <c r="CP10" i="5"/>
  <c r="CP11" i="5"/>
  <c r="CP12" i="5"/>
  <c r="CP13" i="5"/>
  <c r="CP14" i="5"/>
  <c r="CP15" i="5"/>
  <c r="CP16" i="5"/>
  <c r="CP17" i="5"/>
  <c r="CP18" i="5"/>
  <c r="CP19" i="5"/>
  <c r="CP20" i="5"/>
  <c r="CP21" i="5"/>
  <c r="CP22" i="5"/>
  <c r="CP23" i="5"/>
  <c r="CP24" i="5"/>
  <c r="CP25" i="5"/>
  <c r="CP26" i="5"/>
  <c r="CP27" i="5"/>
  <c r="CP28" i="5"/>
  <c r="CP29" i="5"/>
  <c r="CP30" i="5"/>
  <c r="CP31" i="5"/>
  <c r="CP32" i="5"/>
  <c r="CP33" i="5"/>
  <c r="CP34" i="5"/>
  <c r="CP35" i="5"/>
  <c r="CP36" i="5"/>
  <c r="CP37" i="5"/>
  <c r="CP38" i="5"/>
  <c r="CP39" i="5"/>
  <c r="CP40" i="5"/>
  <c r="CP41" i="5"/>
  <c r="CP42" i="5"/>
  <c r="CP43" i="5"/>
  <c r="CP44" i="5"/>
  <c r="CP45" i="5"/>
  <c r="CP46" i="5"/>
  <c r="CP47" i="5"/>
  <c r="CP48" i="5"/>
  <c r="CP49" i="5"/>
  <c r="CP50" i="5"/>
  <c r="CP51" i="5"/>
  <c r="CP3" i="5"/>
  <c r="CZ55" i="3" l="1"/>
  <c r="CZ4" i="3"/>
  <c r="CZ5" i="3"/>
  <c r="CZ6" i="3"/>
  <c r="CZ7" i="3"/>
  <c r="CZ8" i="3"/>
  <c r="CZ9" i="3"/>
  <c r="CZ10" i="3"/>
  <c r="CZ11" i="3"/>
  <c r="CZ12" i="3"/>
  <c r="CZ13" i="3"/>
  <c r="CZ14" i="3"/>
  <c r="CZ15" i="3"/>
  <c r="CZ16" i="3"/>
  <c r="CZ17" i="3"/>
  <c r="CZ18" i="3"/>
  <c r="CZ19" i="3"/>
  <c r="CZ20" i="3"/>
  <c r="CZ21" i="3"/>
  <c r="CZ22" i="3"/>
  <c r="CZ23" i="3"/>
  <c r="CZ24" i="3"/>
  <c r="CZ25" i="3"/>
  <c r="CZ26" i="3"/>
  <c r="CZ27" i="3"/>
  <c r="CZ28" i="3"/>
  <c r="CZ29" i="3"/>
  <c r="CZ30" i="3"/>
  <c r="CZ31" i="3"/>
  <c r="CZ32" i="3"/>
  <c r="CZ33" i="3"/>
  <c r="CZ34" i="3"/>
  <c r="CZ35" i="3"/>
  <c r="CZ36" i="3"/>
  <c r="CZ37" i="3"/>
  <c r="CZ38" i="3"/>
  <c r="CZ39" i="3"/>
  <c r="CZ40" i="3"/>
  <c r="CZ41" i="3"/>
  <c r="CZ42" i="3"/>
  <c r="CZ43" i="3"/>
  <c r="CZ44" i="3"/>
  <c r="CZ45" i="3"/>
  <c r="CZ46" i="3"/>
  <c r="CZ47" i="3"/>
  <c r="CZ48" i="3"/>
  <c r="CZ49" i="3"/>
  <c r="CZ50" i="3"/>
  <c r="CZ51" i="3"/>
  <c r="CZ3" i="3"/>
  <c r="H54" i="30"/>
  <c r="G54" i="30"/>
  <c r="D54" i="30"/>
  <c r="C54" i="30"/>
  <c r="B54" i="30"/>
  <c r="H53" i="30"/>
  <c r="G53" i="30"/>
  <c r="D53" i="30"/>
  <c r="C53" i="30"/>
  <c r="B53" i="30"/>
  <c r="H52" i="30"/>
  <c r="G52" i="30"/>
  <c r="D52" i="30"/>
  <c r="C52" i="30"/>
  <c r="B52" i="30"/>
  <c r="H51" i="30"/>
  <c r="G51" i="30"/>
  <c r="D51" i="30"/>
  <c r="C51" i="30"/>
  <c r="B51" i="30"/>
  <c r="H50" i="30"/>
  <c r="G50" i="30"/>
  <c r="D50" i="30"/>
  <c r="C50" i="30"/>
  <c r="B50" i="30"/>
  <c r="H49" i="30"/>
  <c r="G49" i="30"/>
  <c r="D49" i="30"/>
  <c r="C49" i="30"/>
  <c r="B49" i="30"/>
  <c r="H48" i="30"/>
  <c r="G48" i="30"/>
  <c r="D48" i="30"/>
  <c r="C48" i="30"/>
  <c r="B48" i="30"/>
  <c r="H47" i="30"/>
  <c r="G47" i="30"/>
  <c r="D47" i="30"/>
  <c r="C47" i="30"/>
  <c r="B47" i="30"/>
  <c r="H46" i="30"/>
  <c r="G46" i="30"/>
  <c r="D46" i="30"/>
  <c r="C46" i="30"/>
  <c r="B46" i="30"/>
  <c r="H45" i="30"/>
  <c r="G45" i="30"/>
  <c r="D45" i="30"/>
  <c r="C45" i="30"/>
  <c r="B45" i="30"/>
  <c r="H44" i="30"/>
  <c r="G44" i="30"/>
  <c r="D44" i="30"/>
  <c r="C44" i="30"/>
  <c r="B44" i="30"/>
  <c r="H43" i="30"/>
  <c r="G43" i="30"/>
  <c r="D43" i="30"/>
  <c r="C43" i="30"/>
  <c r="B43" i="30"/>
  <c r="H42" i="30"/>
  <c r="G42" i="30"/>
  <c r="D42" i="30"/>
  <c r="C42" i="30"/>
  <c r="B42" i="30"/>
  <c r="H41" i="30"/>
  <c r="G41" i="30"/>
  <c r="D41" i="30"/>
  <c r="C41" i="30"/>
  <c r="B41" i="30"/>
  <c r="H40" i="30"/>
  <c r="G40" i="30"/>
  <c r="D40" i="30"/>
  <c r="C40" i="30"/>
  <c r="B40" i="30"/>
  <c r="H39" i="30"/>
  <c r="G39" i="30"/>
  <c r="D39" i="30"/>
  <c r="C39" i="30"/>
  <c r="B39" i="30"/>
  <c r="H38" i="30"/>
  <c r="G38" i="30"/>
  <c r="D38" i="30"/>
  <c r="C38" i="30"/>
  <c r="B38" i="30"/>
  <c r="H37" i="30"/>
  <c r="G37" i="30"/>
  <c r="D37" i="30"/>
  <c r="C37" i="30"/>
  <c r="B37" i="30"/>
  <c r="H36" i="30"/>
  <c r="G36" i="30"/>
  <c r="D36" i="30"/>
  <c r="C36" i="30"/>
  <c r="B36" i="30"/>
  <c r="H35" i="30"/>
  <c r="G35" i="30"/>
  <c r="D35" i="30"/>
  <c r="C35" i="30"/>
  <c r="B35" i="30"/>
  <c r="H34" i="30"/>
  <c r="G34" i="30"/>
  <c r="D34" i="30"/>
  <c r="C34" i="30"/>
  <c r="B34" i="30"/>
  <c r="H33" i="30"/>
  <c r="G33" i="30"/>
  <c r="D33" i="30"/>
  <c r="C33" i="30"/>
  <c r="B33" i="30"/>
  <c r="H32" i="30"/>
  <c r="G32" i="30"/>
  <c r="D32" i="30"/>
  <c r="C32" i="30"/>
  <c r="B32" i="30"/>
  <c r="H31" i="30"/>
  <c r="G31" i="30"/>
  <c r="D31" i="30"/>
  <c r="C31" i="30"/>
  <c r="B31" i="30"/>
  <c r="H30" i="30"/>
  <c r="G30" i="30"/>
  <c r="D30" i="30"/>
  <c r="C30" i="30"/>
  <c r="B30" i="30"/>
  <c r="H29" i="30"/>
  <c r="G29" i="30"/>
  <c r="D29" i="30"/>
  <c r="C29" i="30"/>
  <c r="B29" i="30"/>
  <c r="H28" i="30"/>
  <c r="G28" i="30"/>
  <c r="D28" i="30"/>
  <c r="C28" i="30"/>
  <c r="B28" i="30"/>
  <c r="H27" i="30"/>
  <c r="G27" i="30"/>
  <c r="D27" i="30"/>
  <c r="C27" i="30"/>
  <c r="B27" i="30"/>
  <c r="H26" i="30"/>
  <c r="G26" i="30"/>
  <c r="D26" i="30"/>
  <c r="C26" i="30"/>
  <c r="B26" i="30"/>
  <c r="H25" i="30"/>
  <c r="G25" i="30"/>
  <c r="D25" i="30"/>
  <c r="C25" i="30"/>
  <c r="B25" i="30"/>
  <c r="H24" i="30"/>
  <c r="G24" i="30"/>
  <c r="D24" i="30"/>
  <c r="C24" i="30"/>
  <c r="B24" i="30"/>
  <c r="H23" i="30"/>
  <c r="G23" i="30"/>
  <c r="D23" i="30"/>
  <c r="C23" i="30"/>
  <c r="B23" i="30"/>
  <c r="H22" i="30"/>
  <c r="G22" i="30"/>
  <c r="D22" i="30"/>
  <c r="C22" i="30"/>
  <c r="B22" i="30"/>
  <c r="H21" i="30"/>
  <c r="G21" i="30"/>
  <c r="D21" i="30"/>
  <c r="C21" i="30"/>
  <c r="B21" i="30"/>
  <c r="H20" i="30"/>
  <c r="G20" i="30"/>
  <c r="D20" i="30"/>
  <c r="C20" i="30"/>
  <c r="B20" i="30"/>
  <c r="H19" i="30"/>
  <c r="G19" i="30"/>
  <c r="D19" i="30"/>
  <c r="C19" i="30"/>
  <c r="B19" i="30"/>
  <c r="H18" i="30"/>
  <c r="G18" i="30"/>
  <c r="D18" i="30"/>
  <c r="C18" i="30"/>
  <c r="B18" i="30"/>
  <c r="H17" i="30"/>
  <c r="G17" i="30"/>
  <c r="D17" i="30"/>
  <c r="C17" i="30"/>
  <c r="B17" i="30"/>
  <c r="H16" i="30"/>
  <c r="G16" i="30"/>
  <c r="D16" i="30"/>
  <c r="C16" i="30"/>
  <c r="B16" i="30"/>
  <c r="H15" i="30"/>
  <c r="G15" i="30"/>
  <c r="D15" i="30"/>
  <c r="C15" i="30"/>
  <c r="B15" i="30"/>
  <c r="H14" i="30"/>
  <c r="G14" i="30"/>
  <c r="D14" i="30"/>
  <c r="C14" i="30"/>
  <c r="B14" i="30"/>
  <c r="H13" i="30"/>
  <c r="G13" i="30"/>
  <c r="D13" i="30"/>
  <c r="C13" i="30"/>
  <c r="B13" i="30"/>
  <c r="H12" i="30"/>
  <c r="G12" i="30"/>
  <c r="D12" i="30"/>
  <c r="C12" i="30"/>
  <c r="B12" i="30"/>
  <c r="H11" i="30"/>
  <c r="G11" i="30"/>
  <c r="D11" i="30"/>
  <c r="C11" i="30"/>
  <c r="B11" i="30"/>
  <c r="H10" i="30"/>
  <c r="G10" i="30"/>
  <c r="D10" i="30"/>
  <c r="C10" i="30"/>
  <c r="B10" i="30"/>
  <c r="H9" i="30"/>
  <c r="G9" i="30"/>
  <c r="D9" i="30"/>
  <c r="C9" i="30"/>
  <c r="B9" i="30"/>
  <c r="H8" i="30"/>
  <c r="G8" i="30"/>
  <c r="D8" i="30"/>
  <c r="C8" i="30"/>
  <c r="B8" i="30"/>
  <c r="H7" i="30"/>
  <c r="G7" i="30"/>
  <c r="D7" i="30"/>
  <c r="C7" i="30"/>
  <c r="B7" i="30"/>
  <c r="B6" i="30"/>
  <c r="C6" i="30"/>
  <c r="D6" i="30"/>
  <c r="G6" i="30"/>
  <c r="CP59" i="25" l="1"/>
  <c r="CP4" i="25"/>
  <c r="CP5" i="25"/>
  <c r="CP6" i="25"/>
  <c r="CP7" i="25"/>
  <c r="CP8" i="25"/>
  <c r="CP9" i="25"/>
  <c r="CP10" i="25"/>
  <c r="CP11" i="25"/>
  <c r="CP12" i="25"/>
  <c r="CP13" i="25"/>
  <c r="CP14" i="25"/>
  <c r="CP15" i="25"/>
  <c r="CP16" i="25"/>
  <c r="CP17" i="25"/>
  <c r="CP18" i="25"/>
  <c r="CP19" i="25"/>
  <c r="CP20" i="25"/>
  <c r="CP21" i="25"/>
  <c r="CP22" i="25"/>
  <c r="CP23" i="25"/>
  <c r="CP24" i="25"/>
  <c r="CP25" i="25"/>
  <c r="CP26" i="25"/>
  <c r="CP27" i="25"/>
  <c r="CP28" i="25"/>
  <c r="CP29" i="25"/>
  <c r="CP30" i="25"/>
  <c r="CP31" i="25"/>
  <c r="CP32" i="25"/>
  <c r="CP33" i="25"/>
  <c r="CP34" i="25"/>
  <c r="CP35" i="25"/>
  <c r="CP36" i="25"/>
  <c r="CP37" i="25"/>
  <c r="CP38" i="25"/>
  <c r="CP39" i="25"/>
  <c r="CP40" i="25"/>
  <c r="CP41" i="25"/>
  <c r="CP42" i="25"/>
  <c r="CP43" i="25"/>
  <c r="CP44" i="25"/>
  <c r="CP45" i="25"/>
  <c r="CP46" i="25"/>
  <c r="CP47" i="25"/>
  <c r="CP48" i="25"/>
  <c r="CP49" i="25"/>
  <c r="CP50" i="25"/>
  <c r="CP51" i="25"/>
  <c r="CP54" i="25"/>
  <c r="CP55" i="25"/>
  <c r="CP3" i="25"/>
  <c r="CN4" i="27"/>
  <c r="CN5" i="27"/>
  <c r="CN6" i="27"/>
  <c r="CN7" i="27"/>
  <c r="CN8" i="27"/>
  <c r="CN9" i="27"/>
  <c r="CN10" i="27"/>
  <c r="CN11" i="27"/>
  <c r="CN12" i="27"/>
  <c r="CN13" i="27"/>
  <c r="CN14" i="27"/>
  <c r="CN15" i="27"/>
  <c r="CN16" i="27"/>
  <c r="CN17" i="27"/>
  <c r="CN18" i="27"/>
  <c r="CN19" i="27"/>
  <c r="CN20" i="27"/>
  <c r="CN21" i="27"/>
  <c r="CN22" i="27"/>
  <c r="CN23" i="27"/>
  <c r="CN24" i="27"/>
  <c r="CN25" i="27"/>
  <c r="CN26" i="27"/>
  <c r="CN27" i="27"/>
  <c r="CN28" i="27"/>
  <c r="CN29" i="27"/>
  <c r="CN30" i="27"/>
  <c r="CN31" i="27"/>
  <c r="CN32" i="27"/>
  <c r="CN33" i="27"/>
  <c r="CN34" i="27"/>
  <c r="CN35" i="27"/>
  <c r="CN36" i="27"/>
  <c r="CN37" i="27"/>
  <c r="CN38" i="27"/>
  <c r="CN39" i="27"/>
  <c r="CN40" i="27"/>
  <c r="CN41" i="27"/>
  <c r="CN42" i="27"/>
  <c r="CN43" i="27"/>
  <c r="CN44" i="27"/>
  <c r="CN45" i="27"/>
  <c r="CN46" i="27"/>
  <c r="CN47" i="27"/>
  <c r="CN48" i="27"/>
  <c r="CN49" i="27"/>
  <c r="CN50" i="27"/>
  <c r="CN51" i="27"/>
  <c r="CN52" i="27"/>
  <c r="CN53" i="27"/>
  <c r="CN54" i="27"/>
  <c r="CN55" i="27"/>
  <c r="CN3" i="27"/>
  <c r="CI63" i="39"/>
  <c r="CI62" i="39"/>
  <c r="CI61" i="39"/>
  <c r="CI60" i="39"/>
  <c r="R60" i="39"/>
  <c r="S60" i="39"/>
  <c r="U60" i="39"/>
  <c r="V60" i="39"/>
  <c r="W60" i="39"/>
  <c r="X60" i="39"/>
  <c r="Y60" i="39"/>
  <c r="AA60" i="39"/>
  <c r="AB60" i="39"/>
  <c r="AC60" i="39"/>
  <c r="AD60" i="39"/>
  <c r="AE60" i="39"/>
  <c r="AF60" i="39"/>
  <c r="AG60" i="39"/>
  <c r="AH60" i="39"/>
  <c r="AI60" i="39"/>
  <c r="AL60" i="39"/>
  <c r="AM60" i="39"/>
  <c r="AN60" i="39"/>
  <c r="AO60" i="39"/>
  <c r="AQ60" i="39"/>
  <c r="AR60" i="39"/>
  <c r="AS60" i="39"/>
  <c r="AU60" i="39"/>
  <c r="AV60" i="39"/>
  <c r="AW60" i="39"/>
  <c r="AX60" i="39"/>
  <c r="AY60" i="39"/>
  <c r="AZ60" i="39"/>
  <c r="BA60" i="39"/>
  <c r="BB60" i="39"/>
  <c r="BC60" i="39"/>
  <c r="BE60" i="39"/>
  <c r="BF60" i="39"/>
  <c r="BG60" i="39"/>
  <c r="BH60" i="39"/>
  <c r="BI60" i="39"/>
  <c r="BJ60" i="39"/>
  <c r="BK60" i="39"/>
  <c r="BL60" i="39"/>
  <c r="BM60" i="39"/>
  <c r="BN60" i="39"/>
  <c r="BO60" i="39"/>
  <c r="BP60" i="39"/>
  <c r="BQ60" i="39"/>
  <c r="BR60" i="39"/>
  <c r="BS60" i="39"/>
  <c r="BT60" i="39"/>
  <c r="BU60" i="39"/>
  <c r="BV60" i="39"/>
  <c r="BW60" i="39"/>
  <c r="BX60" i="39"/>
  <c r="BY60" i="39"/>
  <c r="BZ60" i="39"/>
  <c r="CA60" i="39"/>
  <c r="CB60" i="39"/>
  <c r="CC60" i="39"/>
  <c r="CD60" i="39"/>
  <c r="CE60" i="39"/>
  <c r="CF60" i="39"/>
  <c r="CG60" i="39"/>
  <c r="CH60" i="39"/>
  <c r="R61" i="39"/>
  <c r="S61" i="39"/>
  <c r="U61" i="39"/>
  <c r="V61" i="39"/>
  <c r="W61" i="39"/>
  <c r="X61" i="39"/>
  <c r="Y61" i="39"/>
  <c r="AA61" i="39"/>
  <c r="AB61" i="39"/>
  <c r="AC61" i="39"/>
  <c r="AD61" i="39"/>
  <c r="AE61" i="39"/>
  <c r="AF61" i="39"/>
  <c r="AG61" i="39"/>
  <c r="AH61" i="39"/>
  <c r="AI61" i="39"/>
  <c r="AL61" i="39"/>
  <c r="AM61" i="39"/>
  <c r="AN61" i="39"/>
  <c r="AO61" i="39"/>
  <c r="AQ61" i="39"/>
  <c r="AR61" i="39"/>
  <c r="AS61" i="39"/>
  <c r="AU61" i="39"/>
  <c r="AV61" i="39"/>
  <c r="AW61" i="39"/>
  <c r="AX61" i="39"/>
  <c r="AY61" i="39"/>
  <c r="AZ61" i="39"/>
  <c r="BA61" i="39"/>
  <c r="BB61" i="39"/>
  <c r="BC61" i="39"/>
  <c r="BE61" i="39"/>
  <c r="BF61" i="39"/>
  <c r="BG61" i="39"/>
  <c r="BH61" i="39"/>
  <c r="BI61" i="39"/>
  <c r="BJ61" i="39"/>
  <c r="BK61" i="39"/>
  <c r="BL61" i="39"/>
  <c r="BM61" i="39"/>
  <c r="BN61" i="39"/>
  <c r="BO61" i="39"/>
  <c r="BP61" i="39"/>
  <c r="BQ61" i="39"/>
  <c r="BR61" i="39"/>
  <c r="BS61" i="39"/>
  <c r="BT61" i="39"/>
  <c r="BU61" i="39"/>
  <c r="BV61" i="39"/>
  <c r="BW61" i="39"/>
  <c r="BX61" i="39"/>
  <c r="BY61" i="39"/>
  <c r="BZ61" i="39"/>
  <c r="CA61" i="39"/>
  <c r="CB61" i="39"/>
  <c r="CC61" i="39"/>
  <c r="CD61" i="39"/>
  <c r="CE61" i="39"/>
  <c r="CF61" i="39"/>
  <c r="CG61" i="39"/>
  <c r="CH61" i="39"/>
  <c r="R62" i="39"/>
  <c r="S62" i="39"/>
  <c r="U62" i="39"/>
  <c r="V62" i="39"/>
  <c r="W62" i="39"/>
  <c r="X62" i="39"/>
  <c r="Y62" i="39"/>
  <c r="AA62" i="39"/>
  <c r="AB62" i="39"/>
  <c r="AC62" i="39"/>
  <c r="AD62" i="39"/>
  <c r="AE62" i="39"/>
  <c r="AF62" i="39"/>
  <c r="AG62" i="39"/>
  <c r="AH62" i="39"/>
  <c r="AI62" i="39"/>
  <c r="AL62" i="39"/>
  <c r="AM62" i="39"/>
  <c r="AN62" i="39"/>
  <c r="AO62" i="39"/>
  <c r="AQ62" i="39"/>
  <c r="AR62" i="39"/>
  <c r="AS62" i="39"/>
  <c r="AU62" i="39"/>
  <c r="AV62" i="39"/>
  <c r="AW62" i="39"/>
  <c r="AX62" i="39"/>
  <c r="AY62" i="39"/>
  <c r="AZ62" i="39"/>
  <c r="BA62" i="39"/>
  <c r="BB62" i="39"/>
  <c r="BC62" i="39"/>
  <c r="BE62" i="39"/>
  <c r="BF62" i="39"/>
  <c r="BG62" i="39"/>
  <c r="BH62" i="39"/>
  <c r="BI62" i="39"/>
  <c r="BJ62" i="39"/>
  <c r="BK62" i="39"/>
  <c r="BL62" i="39"/>
  <c r="BM62" i="39"/>
  <c r="BN62" i="39"/>
  <c r="BO62" i="39"/>
  <c r="BP62" i="39"/>
  <c r="BQ62" i="39"/>
  <c r="BR62" i="39"/>
  <c r="BS62" i="39"/>
  <c r="BT62" i="39"/>
  <c r="BU62" i="39"/>
  <c r="BV62" i="39"/>
  <c r="BW62" i="39"/>
  <c r="BX62" i="39"/>
  <c r="BY62" i="39"/>
  <c r="BZ62" i="39"/>
  <c r="CA62" i="39"/>
  <c r="CB62" i="39"/>
  <c r="CC62" i="39"/>
  <c r="CD62" i="39"/>
  <c r="CE62" i="39"/>
  <c r="CF62" i="39"/>
  <c r="CG62" i="39"/>
  <c r="CH62" i="39"/>
  <c r="R63" i="39"/>
  <c r="S63" i="39"/>
  <c r="U63" i="39"/>
  <c r="V63" i="39"/>
  <c r="W63" i="39"/>
  <c r="X63" i="39"/>
  <c r="Y63" i="39"/>
  <c r="AA63" i="39"/>
  <c r="AB63" i="39"/>
  <c r="AC63" i="39"/>
  <c r="AD63" i="39"/>
  <c r="AE63" i="39"/>
  <c r="AF63" i="39"/>
  <c r="AG63" i="39"/>
  <c r="AH63" i="39"/>
  <c r="AI63" i="39"/>
  <c r="AL63" i="39"/>
  <c r="AM63" i="39"/>
  <c r="AN63" i="39"/>
  <c r="AO63" i="39"/>
  <c r="AQ63" i="39"/>
  <c r="AR63" i="39"/>
  <c r="AS63" i="39"/>
  <c r="AU63" i="39"/>
  <c r="AV63" i="39"/>
  <c r="AW63" i="39"/>
  <c r="AX63" i="39"/>
  <c r="AY63" i="39"/>
  <c r="AZ63" i="39"/>
  <c r="BA63" i="39"/>
  <c r="BB63" i="39"/>
  <c r="BC63" i="39"/>
  <c r="BE63" i="39"/>
  <c r="BF63" i="39"/>
  <c r="BG63" i="39"/>
  <c r="BH63" i="39"/>
  <c r="BI63" i="39"/>
  <c r="BJ63" i="39"/>
  <c r="BK63" i="39"/>
  <c r="BL63" i="39"/>
  <c r="BM63" i="39"/>
  <c r="BN63" i="39"/>
  <c r="BO63" i="39"/>
  <c r="BP63" i="39"/>
  <c r="BQ63" i="39"/>
  <c r="BR63" i="39"/>
  <c r="BS63" i="39"/>
  <c r="BT63" i="39"/>
  <c r="BU63" i="39"/>
  <c r="BV63" i="39"/>
  <c r="BW63" i="39"/>
  <c r="BX63" i="39"/>
  <c r="BY63" i="39"/>
  <c r="BZ63" i="39"/>
  <c r="CA63" i="39"/>
  <c r="CB63" i="39"/>
  <c r="CC63" i="39"/>
  <c r="CD63" i="39"/>
  <c r="CE63" i="39"/>
  <c r="CF63" i="39"/>
  <c r="CG63" i="39"/>
  <c r="CH63" i="39"/>
  <c r="B60" i="39"/>
  <c r="C60" i="39"/>
  <c r="D60" i="39"/>
  <c r="E60" i="39"/>
  <c r="F60" i="39"/>
  <c r="G60" i="39"/>
  <c r="H60" i="39"/>
  <c r="C61" i="39"/>
  <c r="D61" i="39"/>
  <c r="E61" i="39"/>
  <c r="F61" i="39"/>
  <c r="G61" i="39"/>
  <c r="H61" i="39"/>
  <c r="C62" i="39"/>
  <c r="D62" i="39"/>
  <c r="E62" i="39"/>
  <c r="F62" i="39"/>
  <c r="G62" i="39"/>
  <c r="H62" i="39"/>
  <c r="C63" i="39"/>
  <c r="D63" i="39"/>
  <c r="E63" i="39"/>
  <c r="F63" i="39"/>
  <c r="G63" i="39"/>
  <c r="H63" i="39"/>
  <c r="B63" i="39"/>
  <c r="B62" i="39"/>
  <c r="B61" i="39"/>
  <c r="K49" i="44"/>
  <c r="L49" i="44"/>
  <c r="M49" i="44"/>
  <c r="N49" i="44"/>
  <c r="O49" i="44"/>
  <c r="P49" i="44"/>
  <c r="Q49" i="44"/>
  <c r="R49" i="44"/>
  <c r="S49" i="44"/>
  <c r="T49" i="44"/>
  <c r="U49" i="44"/>
  <c r="V49" i="44"/>
  <c r="K50" i="44"/>
  <c r="L50" i="44"/>
  <c r="M50" i="44"/>
  <c r="N50" i="44"/>
  <c r="O50" i="44"/>
  <c r="P50" i="44"/>
  <c r="Q50" i="44"/>
  <c r="R50" i="44"/>
  <c r="S50" i="44"/>
  <c r="T50" i="44"/>
  <c r="U50" i="44"/>
  <c r="V50" i="44"/>
  <c r="K51" i="44"/>
  <c r="L51" i="44"/>
  <c r="M51" i="44"/>
  <c r="N51" i="44"/>
  <c r="O51" i="44"/>
  <c r="P51" i="44"/>
  <c r="Q51" i="44"/>
  <c r="R51" i="44"/>
  <c r="S51" i="44"/>
  <c r="T51" i="44"/>
  <c r="U51" i="44"/>
  <c r="V51" i="44"/>
  <c r="BY4" i="37"/>
  <c r="BZ4" i="37"/>
  <c r="BY5" i="37"/>
  <c r="BZ5" i="37"/>
  <c r="BY6" i="37"/>
  <c r="BZ6" i="37"/>
  <c r="BY7" i="37"/>
  <c r="BZ7" i="37"/>
  <c r="BY8" i="37"/>
  <c r="BZ8" i="37"/>
  <c r="BY9" i="37"/>
  <c r="BZ9" i="37"/>
  <c r="BY10" i="37"/>
  <c r="BZ10" i="37"/>
  <c r="BY11" i="37"/>
  <c r="BZ11" i="37"/>
  <c r="BY12" i="37"/>
  <c r="BZ12" i="37"/>
  <c r="BY13" i="37"/>
  <c r="BZ13" i="37"/>
  <c r="BY14" i="37"/>
  <c r="BZ14" i="37"/>
  <c r="BY15" i="37"/>
  <c r="BZ15" i="37"/>
  <c r="BY16" i="37"/>
  <c r="BZ16" i="37"/>
  <c r="BY17" i="37"/>
  <c r="BZ17" i="37"/>
  <c r="BY18" i="37"/>
  <c r="BZ18" i="37"/>
  <c r="BY19" i="37"/>
  <c r="BZ19" i="37"/>
  <c r="BY20" i="37"/>
  <c r="BZ20" i="37"/>
  <c r="BY21" i="37"/>
  <c r="BZ21" i="37"/>
  <c r="BY22" i="37"/>
  <c r="BZ22" i="37"/>
  <c r="BY23" i="37"/>
  <c r="BZ23" i="37"/>
  <c r="BY24" i="37"/>
  <c r="BZ24" i="37"/>
  <c r="BY25" i="37"/>
  <c r="BZ25" i="37"/>
  <c r="BY26" i="37"/>
  <c r="BZ26" i="37"/>
  <c r="BY27" i="37"/>
  <c r="BZ27" i="37"/>
  <c r="BY28" i="37"/>
  <c r="BZ28" i="37"/>
  <c r="BY29" i="37"/>
  <c r="BZ29" i="37"/>
  <c r="BY30" i="37"/>
  <c r="BZ30" i="37"/>
  <c r="BY31" i="37"/>
  <c r="BZ31" i="37"/>
  <c r="BY32" i="37"/>
  <c r="BZ32" i="37"/>
  <c r="BY33" i="37"/>
  <c r="BZ33" i="37"/>
  <c r="BY34" i="37"/>
  <c r="BZ34" i="37"/>
  <c r="BZ3" i="37"/>
  <c r="BY3" i="37"/>
  <c r="BZ4" i="42"/>
  <c r="BZ5" i="42"/>
  <c r="BZ6" i="42"/>
  <c r="BZ7" i="42"/>
  <c r="BZ8" i="42"/>
  <c r="BZ9" i="42"/>
  <c r="BZ10" i="42"/>
  <c r="BZ11" i="42"/>
  <c r="BZ12" i="42"/>
  <c r="BZ13" i="42"/>
  <c r="BZ14" i="42"/>
  <c r="BZ15" i="42"/>
  <c r="BZ16" i="42"/>
  <c r="BZ17" i="42"/>
  <c r="BZ18" i="42"/>
  <c r="BZ19" i="42"/>
  <c r="BZ20" i="42"/>
  <c r="BZ21" i="42"/>
  <c r="BZ22" i="42"/>
  <c r="BZ23" i="42"/>
  <c r="BZ24" i="42"/>
  <c r="BZ25" i="42"/>
  <c r="BZ26" i="42"/>
  <c r="BZ27" i="42"/>
  <c r="BZ28" i="42"/>
  <c r="BZ29" i="42"/>
  <c r="BZ30" i="42"/>
  <c r="BZ31" i="42"/>
  <c r="BZ32" i="42"/>
  <c r="BZ33" i="42"/>
  <c r="BZ34" i="42"/>
  <c r="BY4" i="42"/>
  <c r="BY5" i="42"/>
  <c r="BY6" i="42"/>
  <c r="BY7" i="42"/>
  <c r="BY8" i="42"/>
  <c r="BY9" i="42"/>
  <c r="BY10" i="42"/>
  <c r="BY11" i="42"/>
  <c r="BY12" i="42"/>
  <c r="BY13" i="42"/>
  <c r="BY14" i="42"/>
  <c r="BY15" i="42"/>
  <c r="BY16" i="42"/>
  <c r="BY17" i="42"/>
  <c r="BY18" i="42"/>
  <c r="BY19" i="42"/>
  <c r="BY20" i="42"/>
  <c r="BY21" i="42"/>
  <c r="BY22" i="42"/>
  <c r="BY23" i="42"/>
  <c r="BY24" i="42"/>
  <c r="BY25" i="42"/>
  <c r="BY26" i="42"/>
  <c r="BY27" i="42"/>
  <c r="BY28" i="42"/>
  <c r="BY29" i="42"/>
  <c r="BY30" i="42"/>
  <c r="BY31" i="42"/>
  <c r="BY32" i="42"/>
  <c r="BY33" i="42"/>
  <c r="BY34" i="42"/>
  <c r="BY3" i="42"/>
  <c r="M63" i="55"/>
  <c r="L63" i="55"/>
  <c r="K63" i="55"/>
  <c r="M62" i="55"/>
  <c r="L62" i="55"/>
  <c r="K62" i="55"/>
  <c r="M61" i="55"/>
  <c r="L61" i="55"/>
  <c r="K61" i="55"/>
  <c r="BH54" i="55"/>
  <c r="BI54" i="55"/>
  <c r="BJ54" i="55"/>
  <c r="BH55" i="55"/>
  <c r="BI55" i="55"/>
  <c r="BJ55" i="55"/>
  <c r="BH56" i="55"/>
  <c r="BI56" i="55"/>
  <c r="BJ56" i="55"/>
  <c r="BH57" i="55"/>
  <c r="BI57" i="55"/>
  <c r="BJ57" i="55"/>
  <c r="BH58" i="55"/>
  <c r="BI58" i="55"/>
  <c r="BJ58" i="55"/>
  <c r="BH59" i="55"/>
  <c r="BI59" i="55"/>
  <c r="BJ59" i="55"/>
  <c r="BH4" i="55"/>
  <c r="BH5" i="55"/>
  <c r="BH6" i="55"/>
  <c r="BH7" i="55"/>
  <c r="BH8" i="55"/>
  <c r="BH9" i="55"/>
  <c r="BH10" i="55"/>
  <c r="BH11" i="55"/>
  <c r="BH12" i="55"/>
  <c r="BH13" i="55"/>
  <c r="BH14" i="55"/>
  <c r="BH15" i="55"/>
  <c r="BH16" i="55"/>
  <c r="BH17" i="55"/>
  <c r="BH18" i="55"/>
  <c r="BH19" i="55"/>
  <c r="BH20" i="55"/>
  <c r="BH21" i="55"/>
  <c r="BH22" i="55"/>
  <c r="BH23" i="55"/>
  <c r="BH24" i="55"/>
  <c r="BH25" i="55"/>
  <c r="BH26" i="55"/>
  <c r="BH27" i="55"/>
  <c r="BH28" i="55"/>
  <c r="BH29" i="55"/>
  <c r="BH30" i="55"/>
  <c r="BH31" i="55"/>
  <c r="BH32" i="55"/>
  <c r="BH33" i="55"/>
  <c r="BH34" i="55"/>
  <c r="BH35" i="55"/>
  <c r="BH36" i="55"/>
  <c r="BH37" i="55"/>
  <c r="BH38" i="55"/>
  <c r="BH39" i="55"/>
  <c r="BH40" i="55"/>
  <c r="BH41" i="55"/>
  <c r="BH42" i="55"/>
  <c r="BH43" i="55"/>
  <c r="BH44" i="55"/>
  <c r="BH45" i="55"/>
  <c r="BH46" i="55"/>
  <c r="BH47" i="55"/>
  <c r="BH48" i="55"/>
  <c r="BH49" i="55"/>
  <c r="BH50" i="55"/>
  <c r="BH51" i="55"/>
  <c r="BJ3" i="55"/>
  <c r="BI3" i="55"/>
  <c r="BH3" i="55"/>
  <c r="BG3" i="55"/>
  <c r="BF3" i="55"/>
  <c r="BE10" i="55" l="1"/>
  <c r="BG31" i="55"/>
  <c r="AZ61" i="55"/>
  <c r="BA61" i="55"/>
  <c r="BB61" i="55"/>
  <c r="AZ62" i="55"/>
  <c r="BA62" i="55"/>
  <c r="BB62" i="55"/>
  <c r="AZ63" i="55"/>
  <c r="BA63" i="55"/>
  <c r="BB63" i="55"/>
  <c r="BE54" i="55"/>
  <c r="BF54" i="55"/>
  <c r="BG54" i="55"/>
  <c r="BE55" i="55"/>
  <c r="BF55" i="55"/>
  <c r="BG55" i="55"/>
  <c r="BE56" i="55"/>
  <c r="BF56" i="55"/>
  <c r="BG56" i="55"/>
  <c r="BE57" i="55"/>
  <c r="BF57" i="55"/>
  <c r="BG57" i="55"/>
  <c r="BE58" i="55"/>
  <c r="BF58" i="55"/>
  <c r="BG58" i="55"/>
  <c r="BE59" i="55"/>
  <c r="BF59" i="55"/>
  <c r="BG59" i="55"/>
  <c r="BJ4" i="55"/>
  <c r="BJ5" i="55"/>
  <c r="BJ6" i="55"/>
  <c r="BJ7" i="55"/>
  <c r="BJ8" i="55"/>
  <c r="BJ9" i="55"/>
  <c r="BJ10" i="55"/>
  <c r="BJ11" i="55"/>
  <c r="BJ12" i="55"/>
  <c r="BJ13" i="55"/>
  <c r="BJ14" i="55"/>
  <c r="BJ15" i="55"/>
  <c r="BJ16" i="55"/>
  <c r="BJ17" i="55"/>
  <c r="BJ18" i="55"/>
  <c r="BJ19" i="55"/>
  <c r="BJ20" i="55"/>
  <c r="BJ21" i="55"/>
  <c r="BJ22" i="55"/>
  <c r="BJ23" i="55"/>
  <c r="BJ24" i="55"/>
  <c r="BJ25" i="55"/>
  <c r="BJ26" i="55"/>
  <c r="BJ27" i="55"/>
  <c r="BJ28" i="55"/>
  <c r="BJ29" i="55"/>
  <c r="BJ30" i="55"/>
  <c r="BJ31" i="55"/>
  <c r="BJ32" i="55"/>
  <c r="BJ33" i="55"/>
  <c r="BJ34" i="55"/>
  <c r="BJ35" i="55"/>
  <c r="BJ36" i="55"/>
  <c r="BJ37" i="55"/>
  <c r="BJ38" i="55"/>
  <c r="BJ39" i="55"/>
  <c r="BJ40" i="55"/>
  <c r="BJ41" i="55"/>
  <c r="BJ42" i="55"/>
  <c r="BJ43" i="55"/>
  <c r="BJ44" i="55"/>
  <c r="BJ45" i="55"/>
  <c r="BJ46" i="55"/>
  <c r="BJ47" i="55"/>
  <c r="BJ48" i="55"/>
  <c r="BJ49" i="55"/>
  <c r="BJ50" i="55"/>
  <c r="BJ51" i="55"/>
  <c r="BI4" i="55"/>
  <c r="BI5" i="55"/>
  <c r="BI6" i="55"/>
  <c r="BI7" i="55"/>
  <c r="BI8" i="55"/>
  <c r="BI9" i="55"/>
  <c r="BI10" i="55"/>
  <c r="BI11" i="55"/>
  <c r="BI12" i="55"/>
  <c r="BI13" i="55"/>
  <c r="BI14" i="55"/>
  <c r="BI15" i="55"/>
  <c r="BI16" i="55"/>
  <c r="BI17" i="55"/>
  <c r="BI18" i="55"/>
  <c r="BI19" i="55"/>
  <c r="BI20" i="55"/>
  <c r="BI21" i="55"/>
  <c r="BI22" i="55"/>
  <c r="BI23" i="55"/>
  <c r="BI24" i="55"/>
  <c r="BI25" i="55"/>
  <c r="BI26" i="55"/>
  <c r="BI27" i="55"/>
  <c r="BI28" i="55"/>
  <c r="BI29" i="55"/>
  <c r="BI30" i="55"/>
  <c r="BI31" i="55"/>
  <c r="BI32" i="55"/>
  <c r="BI33" i="55"/>
  <c r="BI34" i="55"/>
  <c r="BI35" i="55"/>
  <c r="BI36" i="55"/>
  <c r="BI37" i="55"/>
  <c r="BI38" i="55"/>
  <c r="BI39" i="55"/>
  <c r="BI40" i="55"/>
  <c r="BI41" i="55"/>
  <c r="BI42" i="55"/>
  <c r="BI43" i="55"/>
  <c r="BI44" i="55"/>
  <c r="BI45" i="55"/>
  <c r="BI46" i="55"/>
  <c r="BI47" i="55"/>
  <c r="BI48" i="55"/>
  <c r="BI49" i="55"/>
  <c r="BI50" i="55"/>
  <c r="BI51" i="55"/>
  <c r="BE4" i="55"/>
  <c r="BE5" i="55"/>
  <c r="BE6" i="55"/>
  <c r="BE7" i="55"/>
  <c r="BE8" i="55"/>
  <c r="BE9" i="55"/>
  <c r="BE11" i="55"/>
  <c r="BE12" i="55"/>
  <c r="BE13" i="55"/>
  <c r="BE14" i="55"/>
  <c r="BE15" i="55"/>
  <c r="BE16" i="55"/>
  <c r="BE17" i="55"/>
  <c r="BE18" i="55"/>
  <c r="BE19" i="55"/>
  <c r="BE20" i="55"/>
  <c r="BE21" i="55"/>
  <c r="BE22" i="55"/>
  <c r="BE23" i="55"/>
  <c r="BE24" i="55"/>
  <c r="BE25" i="55"/>
  <c r="BE26" i="55"/>
  <c r="BE27" i="55"/>
  <c r="BE28" i="55"/>
  <c r="BE29" i="55"/>
  <c r="BE30" i="55"/>
  <c r="BE31" i="55"/>
  <c r="BE32" i="55"/>
  <c r="BE33" i="55"/>
  <c r="BE34" i="55"/>
  <c r="BE35" i="55"/>
  <c r="BE36" i="55"/>
  <c r="BE37" i="55"/>
  <c r="BE38" i="55"/>
  <c r="BE39" i="55"/>
  <c r="BE40" i="55"/>
  <c r="BE41" i="55"/>
  <c r="BE42" i="55"/>
  <c r="BE43" i="55"/>
  <c r="BE44" i="55"/>
  <c r="BE45" i="55"/>
  <c r="BE46" i="55"/>
  <c r="BE47" i="55"/>
  <c r="BE48" i="55"/>
  <c r="BE49" i="55"/>
  <c r="BE50" i="55"/>
  <c r="BE51" i="55"/>
  <c r="BE3" i="55"/>
  <c r="BF4" i="55"/>
  <c r="BG4" i="55"/>
  <c r="BF5" i="55"/>
  <c r="BG5" i="55"/>
  <c r="BF6" i="55"/>
  <c r="BG6" i="55"/>
  <c r="BF7" i="55"/>
  <c r="BG7" i="55"/>
  <c r="BF8" i="55"/>
  <c r="BG8" i="55"/>
  <c r="BF9" i="55"/>
  <c r="BG9" i="55"/>
  <c r="BF10" i="55"/>
  <c r="BG10" i="55"/>
  <c r="BF11" i="55"/>
  <c r="BG11" i="55"/>
  <c r="BF12" i="55"/>
  <c r="BG12" i="55"/>
  <c r="BF13" i="55"/>
  <c r="BG13" i="55"/>
  <c r="BF14" i="55"/>
  <c r="BG14" i="55"/>
  <c r="BF15" i="55"/>
  <c r="BG15" i="55"/>
  <c r="BF16" i="55"/>
  <c r="BG16" i="55"/>
  <c r="BF17" i="55"/>
  <c r="BG17" i="55"/>
  <c r="BF18" i="55"/>
  <c r="BG18" i="55"/>
  <c r="BF19" i="55"/>
  <c r="BG19" i="55"/>
  <c r="BF20" i="55"/>
  <c r="BG20" i="55"/>
  <c r="BF21" i="55"/>
  <c r="BG21" i="55"/>
  <c r="BF22" i="55"/>
  <c r="BG22" i="55"/>
  <c r="BF23" i="55"/>
  <c r="BG23" i="55"/>
  <c r="BF24" i="55"/>
  <c r="BG24" i="55"/>
  <c r="BF25" i="55"/>
  <c r="BG25" i="55"/>
  <c r="BF26" i="55"/>
  <c r="BG26" i="55"/>
  <c r="BF27" i="55"/>
  <c r="BG27" i="55"/>
  <c r="BF28" i="55"/>
  <c r="BG28" i="55"/>
  <c r="BF29" i="55"/>
  <c r="BG29" i="55"/>
  <c r="BF30" i="55"/>
  <c r="BG30" i="55"/>
  <c r="BF31" i="55"/>
  <c r="BF32" i="55"/>
  <c r="BG32" i="55"/>
  <c r="BF33" i="55"/>
  <c r="BG33" i="55"/>
  <c r="BF34" i="55"/>
  <c r="BG34" i="55"/>
  <c r="BF35" i="55"/>
  <c r="BG35" i="55"/>
  <c r="BF36" i="55"/>
  <c r="BG36" i="55"/>
  <c r="BF37" i="55"/>
  <c r="BG37" i="55"/>
  <c r="BF38" i="55"/>
  <c r="BG38" i="55"/>
  <c r="BF39" i="55"/>
  <c r="BG39" i="55"/>
  <c r="BF40" i="55"/>
  <c r="BG40" i="55"/>
  <c r="BF41" i="55"/>
  <c r="BG41" i="55"/>
  <c r="BF42" i="55"/>
  <c r="BG42" i="55"/>
  <c r="BF43" i="55"/>
  <c r="BG43" i="55"/>
  <c r="BF44" i="55"/>
  <c r="BG44" i="55"/>
  <c r="BF45" i="55"/>
  <c r="BG45" i="55"/>
  <c r="BF46" i="55"/>
  <c r="BG46" i="55"/>
  <c r="BF47" i="55"/>
  <c r="BG47" i="55"/>
  <c r="BF48" i="55"/>
  <c r="BG48" i="55"/>
  <c r="BF49" i="55"/>
  <c r="BG49" i="55"/>
  <c r="BF50" i="55"/>
  <c r="BG50" i="55"/>
  <c r="BF51" i="55"/>
  <c r="BG51" i="55"/>
  <c r="B61" i="12" l="1"/>
  <c r="B62" i="12"/>
  <c r="B63" i="12"/>
  <c r="M61" i="12"/>
  <c r="M62" i="12"/>
  <c r="M63" i="12"/>
  <c r="C61" i="9" l="1"/>
  <c r="C62" i="9"/>
  <c r="C63" i="9"/>
  <c r="B61" i="9"/>
  <c r="B62" i="9"/>
  <c r="B63" i="9"/>
  <c r="B62" i="38"/>
  <c r="B63" i="38"/>
  <c r="CH61" i="52"/>
  <c r="CH62" i="52"/>
  <c r="CH63" i="52"/>
  <c r="BB61" i="52"/>
  <c r="BD61" i="52"/>
  <c r="BE61" i="52"/>
  <c r="BF61" i="52"/>
  <c r="BG61" i="52"/>
  <c r="BH61" i="52"/>
  <c r="BI61" i="52"/>
  <c r="BJ61" i="52"/>
  <c r="BK61" i="52"/>
  <c r="BL61" i="52"/>
  <c r="BM61" i="52"/>
  <c r="BN61" i="52"/>
  <c r="BO61" i="52"/>
  <c r="BP61" i="52"/>
  <c r="BQ61" i="52"/>
  <c r="BR61" i="52"/>
  <c r="BS61" i="52"/>
  <c r="BT61" i="52"/>
  <c r="BU61" i="52"/>
  <c r="BV61" i="52"/>
  <c r="BW61" i="52"/>
  <c r="BX61" i="52"/>
  <c r="BY61" i="52"/>
  <c r="BZ61" i="52"/>
  <c r="CA61" i="52"/>
  <c r="CB61" i="52"/>
  <c r="CC61" i="52"/>
  <c r="CD61" i="52"/>
  <c r="CE61" i="52"/>
  <c r="CF61" i="52"/>
  <c r="CG61" i="52"/>
  <c r="BB62" i="52"/>
  <c r="BD62" i="52"/>
  <c r="BE62" i="52"/>
  <c r="BF62" i="52"/>
  <c r="BG62" i="52"/>
  <c r="BH62" i="52"/>
  <c r="BI62" i="52"/>
  <c r="BJ62" i="52"/>
  <c r="BK62" i="52"/>
  <c r="BL62" i="52"/>
  <c r="BM62" i="52"/>
  <c r="BN62" i="52"/>
  <c r="BO62" i="52"/>
  <c r="BP62" i="52"/>
  <c r="BQ62" i="52"/>
  <c r="BR62" i="52"/>
  <c r="BS62" i="52"/>
  <c r="BT62" i="52"/>
  <c r="BU62" i="52"/>
  <c r="BV62" i="52"/>
  <c r="BW62" i="52"/>
  <c r="BX62" i="52"/>
  <c r="BY62" i="52"/>
  <c r="BZ62" i="52"/>
  <c r="CA62" i="52"/>
  <c r="CB62" i="52"/>
  <c r="CC62" i="52"/>
  <c r="CD62" i="52"/>
  <c r="CE62" i="52"/>
  <c r="CF62" i="52"/>
  <c r="CG62" i="52"/>
  <c r="BB63" i="52"/>
  <c r="BD63" i="52"/>
  <c r="BE63" i="52"/>
  <c r="BF63" i="52"/>
  <c r="BG63" i="52"/>
  <c r="BH63" i="52"/>
  <c r="BI63" i="52"/>
  <c r="BJ63" i="52"/>
  <c r="BK63" i="52"/>
  <c r="BL63" i="52"/>
  <c r="BM63" i="52"/>
  <c r="BN63" i="52"/>
  <c r="BO63" i="52"/>
  <c r="BP63" i="52"/>
  <c r="BQ63" i="52"/>
  <c r="BR63" i="52"/>
  <c r="BS63" i="52"/>
  <c r="BT63" i="52"/>
  <c r="BU63" i="52"/>
  <c r="BV63" i="52"/>
  <c r="BW63" i="52"/>
  <c r="BX63" i="52"/>
  <c r="BY63" i="52"/>
  <c r="BZ63" i="52"/>
  <c r="CA63" i="52"/>
  <c r="CB63" i="52"/>
  <c r="CC63" i="52"/>
  <c r="CD63" i="52"/>
  <c r="CE63" i="52"/>
  <c r="CF63" i="52"/>
  <c r="CG63" i="52"/>
  <c r="T61" i="52"/>
  <c r="U61" i="52"/>
  <c r="V61" i="52"/>
  <c r="W61" i="52"/>
  <c r="X61" i="52"/>
  <c r="Z61" i="52"/>
  <c r="AA61" i="52"/>
  <c r="AB61" i="52"/>
  <c r="AC61" i="52"/>
  <c r="AD61" i="52"/>
  <c r="AE61" i="52"/>
  <c r="AF61" i="52"/>
  <c r="AH61" i="52"/>
  <c r="AI61" i="52"/>
  <c r="AJ61" i="52"/>
  <c r="AK61" i="52"/>
  <c r="AN61" i="52"/>
  <c r="AO61" i="52"/>
  <c r="AP61" i="52"/>
  <c r="AR61" i="52"/>
  <c r="AS61" i="52"/>
  <c r="AT61" i="52"/>
  <c r="AV61" i="52"/>
  <c r="AW61" i="52"/>
  <c r="AX61" i="52"/>
  <c r="AY61" i="52"/>
  <c r="AZ61" i="52"/>
  <c r="BA61" i="52"/>
  <c r="T62" i="52"/>
  <c r="U62" i="52"/>
  <c r="V62" i="52"/>
  <c r="W62" i="52"/>
  <c r="X62" i="52"/>
  <c r="Z62" i="52"/>
  <c r="AA62" i="52"/>
  <c r="AB62" i="52"/>
  <c r="AC62" i="52"/>
  <c r="AD62" i="52"/>
  <c r="AE62" i="52"/>
  <c r="AF62" i="52"/>
  <c r="AH62" i="52"/>
  <c r="AI62" i="52"/>
  <c r="AJ62" i="52"/>
  <c r="AK62" i="52"/>
  <c r="AN62" i="52"/>
  <c r="AO62" i="52"/>
  <c r="AP62" i="52"/>
  <c r="AR62" i="52"/>
  <c r="AS62" i="52"/>
  <c r="AT62" i="52"/>
  <c r="AV62" i="52"/>
  <c r="AW62" i="52"/>
  <c r="AX62" i="52"/>
  <c r="AY62" i="52"/>
  <c r="AZ62" i="52"/>
  <c r="BA62" i="52"/>
  <c r="T63" i="52"/>
  <c r="U63" i="52"/>
  <c r="V63" i="52"/>
  <c r="W63" i="52"/>
  <c r="X63" i="52"/>
  <c r="Z63" i="52"/>
  <c r="AA63" i="52"/>
  <c r="AB63" i="52"/>
  <c r="AC63" i="52"/>
  <c r="AD63" i="52"/>
  <c r="AE63" i="52"/>
  <c r="AF63" i="52"/>
  <c r="AH63" i="52"/>
  <c r="AI63" i="52"/>
  <c r="AJ63" i="52"/>
  <c r="AK63" i="52"/>
  <c r="AN63" i="52"/>
  <c r="AO63" i="52"/>
  <c r="AP63" i="52"/>
  <c r="AR63" i="52"/>
  <c r="AS63" i="52"/>
  <c r="AT63" i="52"/>
  <c r="AV63" i="52"/>
  <c r="AW63" i="52"/>
  <c r="AX63" i="52"/>
  <c r="AY63" i="52"/>
  <c r="AZ63" i="52"/>
  <c r="BA63" i="52"/>
  <c r="AY17" i="49"/>
  <c r="AX17" i="49"/>
  <c r="AW17" i="49"/>
  <c r="AV17" i="49"/>
  <c r="AU17" i="49"/>
  <c r="AT17" i="49"/>
  <c r="AS17" i="49"/>
  <c r="AR17" i="49"/>
  <c r="AQ17" i="49"/>
  <c r="AP17" i="49"/>
  <c r="AO17" i="49"/>
  <c r="AN17" i="49"/>
  <c r="AM17" i="49"/>
  <c r="AL17" i="49"/>
  <c r="AK17" i="49"/>
  <c r="AJ17" i="49"/>
  <c r="AI17" i="49"/>
  <c r="AH17" i="49"/>
  <c r="AG17" i="49"/>
  <c r="Z17" i="49"/>
  <c r="Y17" i="49"/>
  <c r="X17" i="49"/>
  <c r="W17" i="49"/>
  <c r="V17" i="49"/>
  <c r="U17" i="49"/>
  <c r="T17" i="49"/>
  <c r="S17" i="49"/>
  <c r="R17" i="49"/>
  <c r="Q17" i="49"/>
  <c r="P17" i="49"/>
  <c r="O17" i="49"/>
  <c r="N17" i="49"/>
  <c r="M17" i="49"/>
  <c r="L17" i="49"/>
  <c r="K17" i="49"/>
  <c r="J17" i="49"/>
  <c r="I17" i="49"/>
  <c r="H17" i="49"/>
  <c r="G17" i="49"/>
  <c r="F17" i="49"/>
  <c r="BD14" i="49"/>
  <c r="BC14" i="49"/>
  <c r="AC14" i="49"/>
  <c r="AB14" i="49"/>
  <c r="BA13" i="49"/>
  <c r="BD13" i="49" s="1"/>
  <c r="AC13" i="49"/>
  <c r="AB13" i="49"/>
  <c r="BA12" i="49"/>
  <c r="BD12" i="49" s="1"/>
  <c r="AC12" i="49"/>
  <c r="AB12" i="49"/>
  <c r="BA11" i="49"/>
  <c r="BD11" i="49" s="1"/>
  <c r="AC11" i="49"/>
  <c r="AB11" i="49"/>
  <c r="BA10" i="49"/>
  <c r="BD10" i="49" s="1"/>
  <c r="AC10" i="49"/>
  <c r="AB10" i="49"/>
  <c r="BA9" i="49"/>
  <c r="BD9" i="49" s="1"/>
  <c r="AC9" i="49"/>
  <c r="AB9" i="49"/>
  <c r="BA8" i="49"/>
  <c r="BD8" i="49" s="1"/>
  <c r="AC8" i="49"/>
  <c r="AB8" i="49"/>
  <c r="BA7" i="49"/>
  <c r="BD7" i="49" s="1"/>
  <c r="AC7" i="49"/>
  <c r="AB7" i="49"/>
  <c r="BA6" i="49"/>
  <c r="BD6" i="49" s="1"/>
  <c r="AC6" i="49"/>
  <c r="AB6" i="49"/>
  <c r="BA5" i="49"/>
  <c r="BD5" i="49" s="1"/>
  <c r="AC5" i="49"/>
  <c r="AB5" i="49"/>
  <c r="BA4" i="49"/>
  <c r="BD4" i="49" s="1"/>
  <c r="AC4" i="49"/>
  <c r="AB4" i="49"/>
  <c r="BA3" i="49"/>
  <c r="AC3" i="49"/>
  <c r="C18" i="45"/>
  <c r="B18" i="45"/>
  <c r="AY18" i="32"/>
  <c r="AX18" i="32"/>
  <c r="AW18" i="32"/>
  <c r="AV18" i="32"/>
  <c r="AU18" i="32"/>
  <c r="AT18" i="32"/>
  <c r="AS18" i="32"/>
  <c r="AR18" i="32"/>
  <c r="AQ18" i="32"/>
  <c r="AP18" i="32"/>
  <c r="AO18" i="32"/>
  <c r="AN18" i="32"/>
  <c r="AM18" i="32"/>
  <c r="AL18" i="32"/>
  <c r="AK18" i="32"/>
  <c r="AJ18" i="32"/>
  <c r="AI18" i="32"/>
  <c r="AH18" i="32"/>
  <c r="AG18" i="32"/>
  <c r="Z18" i="32"/>
  <c r="Y18" i="32"/>
  <c r="X18" i="32"/>
  <c r="W18" i="32"/>
  <c r="V18" i="32"/>
  <c r="U18" i="32"/>
  <c r="T18" i="32"/>
  <c r="S18" i="32"/>
  <c r="R18" i="32"/>
  <c r="Q18" i="32"/>
  <c r="P18" i="32"/>
  <c r="O18" i="32"/>
  <c r="N18" i="32"/>
  <c r="M18" i="32"/>
  <c r="L18" i="32"/>
  <c r="K18" i="32"/>
  <c r="J18" i="32"/>
  <c r="I18" i="32"/>
  <c r="H18" i="32"/>
  <c r="G18" i="32"/>
  <c r="F18" i="32"/>
  <c r="BA15" i="32"/>
  <c r="BD15" i="32" s="1"/>
  <c r="AC15" i="32"/>
  <c r="AB15" i="32"/>
  <c r="BA14" i="32"/>
  <c r="BD14" i="32" s="1"/>
  <c r="AC14" i="32"/>
  <c r="AB14" i="32"/>
  <c r="BA13" i="32"/>
  <c r="BD13" i="32" s="1"/>
  <c r="AC13" i="32"/>
  <c r="AB13" i="32"/>
  <c r="BA12" i="32"/>
  <c r="BD12" i="32" s="1"/>
  <c r="AC12" i="32"/>
  <c r="AB12" i="32"/>
  <c r="BA11" i="32"/>
  <c r="BD11" i="32" s="1"/>
  <c r="AC11" i="32"/>
  <c r="AB11" i="32"/>
  <c r="BA10" i="32"/>
  <c r="BD10" i="32" s="1"/>
  <c r="AC10" i="32"/>
  <c r="AB10" i="32"/>
  <c r="BA9" i="32"/>
  <c r="BD9" i="32" s="1"/>
  <c r="AC9" i="32"/>
  <c r="AB9" i="32"/>
  <c r="BA8" i="32"/>
  <c r="BD8" i="32" s="1"/>
  <c r="AC8" i="32"/>
  <c r="AB8" i="32"/>
  <c r="BA7" i="32"/>
  <c r="BD7" i="32" s="1"/>
  <c r="AC7" i="32"/>
  <c r="AB7" i="32"/>
  <c r="BA6" i="32"/>
  <c r="BD6" i="32" s="1"/>
  <c r="AC6" i="32"/>
  <c r="AB6" i="32"/>
  <c r="BA5" i="32"/>
  <c r="BD5" i="32" s="1"/>
  <c r="AC5" i="32"/>
  <c r="AB5" i="32"/>
  <c r="BA4" i="32"/>
  <c r="BD4" i="32" s="1"/>
  <c r="AC4" i="32"/>
  <c r="AB4" i="32"/>
  <c r="BA3" i="32"/>
  <c r="AZ3" i="32" s="1"/>
  <c r="AC3" i="32"/>
  <c r="AB3" i="32"/>
  <c r="AY64" i="1"/>
  <c r="AX64" i="1"/>
  <c r="AW64" i="1"/>
  <c r="AV64" i="1"/>
  <c r="AU64" i="1"/>
  <c r="AT64" i="1"/>
  <c r="AS64" i="1"/>
  <c r="AR64" i="1"/>
  <c r="AQ64" i="1"/>
  <c r="AP64" i="1"/>
  <c r="AO64" i="1"/>
  <c r="AN64" i="1"/>
  <c r="AM64" i="1"/>
  <c r="AL64" i="1"/>
  <c r="AK64" i="1"/>
  <c r="AJ64" i="1"/>
  <c r="AI64" i="1"/>
  <c r="AH64" i="1"/>
  <c r="AG64" i="1"/>
  <c r="Z64" i="1"/>
  <c r="Y64" i="1"/>
  <c r="X64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F64" i="1"/>
  <c r="AY63" i="1"/>
  <c r="AX63" i="1"/>
  <c r="AW63" i="1"/>
  <c r="AV63" i="1"/>
  <c r="AU63" i="1"/>
  <c r="AT63" i="1"/>
  <c r="AS63" i="1"/>
  <c r="AR63" i="1"/>
  <c r="AQ63" i="1"/>
  <c r="AP63" i="1"/>
  <c r="AO63" i="1"/>
  <c r="AN63" i="1"/>
  <c r="AM63" i="1"/>
  <c r="AL63" i="1"/>
  <c r="AK63" i="1"/>
  <c r="AJ63" i="1"/>
  <c r="AI63" i="1"/>
  <c r="AH63" i="1"/>
  <c r="AG63" i="1"/>
  <c r="Z63" i="1"/>
  <c r="Y63" i="1"/>
  <c r="X63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F63" i="1"/>
  <c r="C63" i="1"/>
  <c r="B63" i="1"/>
  <c r="AY62" i="1"/>
  <c r="AX62" i="1"/>
  <c r="AW62" i="1"/>
  <c r="AV62" i="1"/>
  <c r="AU62" i="1"/>
  <c r="AT62" i="1"/>
  <c r="AS62" i="1"/>
  <c r="AR62" i="1"/>
  <c r="AQ62" i="1"/>
  <c r="AP62" i="1"/>
  <c r="AO62" i="1"/>
  <c r="AN62" i="1"/>
  <c r="AM62" i="1"/>
  <c r="AL62" i="1"/>
  <c r="AK62" i="1"/>
  <c r="AJ62" i="1"/>
  <c r="AI62" i="1"/>
  <c r="AH62" i="1"/>
  <c r="AG62" i="1"/>
  <c r="Z62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F62" i="1"/>
  <c r="C62" i="1"/>
  <c r="C65" i="1" s="1"/>
  <c r="B62" i="1"/>
  <c r="B65" i="1" s="1"/>
  <c r="AY61" i="1"/>
  <c r="AX61" i="1"/>
  <c r="AW61" i="1"/>
  <c r="AV61" i="1"/>
  <c r="AU61" i="1"/>
  <c r="AT61" i="1"/>
  <c r="AS61" i="1"/>
  <c r="AR61" i="1"/>
  <c r="AQ61" i="1"/>
  <c r="AP61" i="1"/>
  <c r="AO61" i="1"/>
  <c r="AN61" i="1"/>
  <c r="AM61" i="1"/>
  <c r="AL61" i="1"/>
  <c r="AK61" i="1"/>
  <c r="AJ61" i="1"/>
  <c r="AI61" i="1"/>
  <c r="AH61" i="1"/>
  <c r="AG61" i="1"/>
  <c r="Z61" i="1"/>
  <c r="Y61" i="1"/>
  <c r="X61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C61" i="1"/>
  <c r="B61" i="1"/>
  <c r="BG58" i="1"/>
  <c r="AC58" i="1"/>
  <c r="AB58" i="1"/>
  <c r="BG57" i="1"/>
  <c r="AC57" i="1"/>
  <c r="AB57" i="1"/>
  <c r="BG56" i="1"/>
  <c r="AC56" i="1"/>
  <c r="AB56" i="1"/>
  <c r="BC55" i="1"/>
  <c r="AC55" i="1"/>
  <c r="AB55" i="1"/>
  <c r="AC54" i="1"/>
  <c r="AB54" i="1"/>
  <c r="BA51" i="1"/>
  <c r="AZ51" i="1" s="1"/>
  <c r="BF51" i="1" s="1"/>
  <c r="AC51" i="1"/>
  <c r="AB51" i="1"/>
  <c r="BA50" i="1"/>
  <c r="AC50" i="1"/>
  <c r="AB50" i="1"/>
  <c r="BA49" i="1"/>
  <c r="AZ49" i="1" s="1"/>
  <c r="BF49" i="1" s="1"/>
  <c r="AC49" i="1"/>
  <c r="AB49" i="1"/>
  <c r="BA48" i="1"/>
  <c r="AZ48" i="1" s="1"/>
  <c r="AC48" i="1"/>
  <c r="AB48" i="1"/>
  <c r="BA47" i="1"/>
  <c r="AZ47" i="1" s="1"/>
  <c r="BF47" i="1" s="1"/>
  <c r="AC47" i="1"/>
  <c r="AB47" i="1"/>
  <c r="BA46" i="1"/>
  <c r="AC46" i="1"/>
  <c r="AB46" i="1"/>
  <c r="BA45" i="1"/>
  <c r="AZ45" i="1" s="1"/>
  <c r="BF45" i="1" s="1"/>
  <c r="AC45" i="1"/>
  <c r="AB45" i="1"/>
  <c r="BA44" i="1"/>
  <c r="AZ44" i="1" s="1"/>
  <c r="AC44" i="1"/>
  <c r="AB44" i="1"/>
  <c r="BA43" i="1"/>
  <c r="AZ43" i="1" s="1"/>
  <c r="BF43" i="1" s="1"/>
  <c r="AC43" i="1"/>
  <c r="AB43" i="1"/>
  <c r="BA42" i="1"/>
  <c r="AC42" i="1"/>
  <c r="AB42" i="1"/>
  <c r="BA41" i="1"/>
  <c r="AZ41" i="1" s="1"/>
  <c r="BF41" i="1" s="1"/>
  <c r="AC41" i="1"/>
  <c r="AB41" i="1"/>
  <c r="BA40" i="1"/>
  <c r="AZ40" i="1" s="1"/>
  <c r="AC40" i="1"/>
  <c r="AB40" i="1"/>
  <c r="BA39" i="1"/>
  <c r="AZ39" i="1" s="1"/>
  <c r="BF39" i="1" s="1"/>
  <c r="AC39" i="1"/>
  <c r="AB39" i="1"/>
  <c r="BA38" i="1"/>
  <c r="AC38" i="1"/>
  <c r="AB38" i="1"/>
  <c r="BA37" i="1"/>
  <c r="AZ37" i="1" s="1"/>
  <c r="BF37" i="1" s="1"/>
  <c r="AC37" i="1"/>
  <c r="AB37" i="1"/>
  <c r="BA36" i="1"/>
  <c r="AZ36" i="1" s="1"/>
  <c r="AC36" i="1"/>
  <c r="AB36" i="1"/>
  <c r="BA35" i="1"/>
  <c r="AZ35" i="1" s="1"/>
  <c r="BF35" i="1" s="1"/>
  <c r="AC35" i="1"/>
  <c r="AB35" i="1"/>
  <c r="BA34" i="1"/>
  <c r="AC34" i="1"/>
  <c r="AB34" i="1"/>
  <c r="BA33" i="1"/>
  <c r="AZ33" i="1" s="1"/>
  <c r="BF33" i="1" s="1"/>
  <c r="AC33" i="1"/>
  <c r="AB33" i="1"/>
  <c r="BA32" i="1"/>
  <c r="AZ32" i="1" s="1"/>
  <c r="AC32" i="1"/>
  <c r="AB32" i="1"/>
  <c r="BA31" i="1"/>
  <c r="AZ31" i="1" s="1"/>
  <c r="BF31" i="1" s="1"/>
  <c r="AC31" i="1"/>
  <c r="AB31" i="1"/>
  <c r="BA30" i="1"/>
  <c r="AC30" i="1"/>
  <c r="AB30" i="1"/>
  <c r="BA29" i="1"/>
  <c r="AZ29" i="1" s="1"/>
  <c r="BF29" i="1" s="1"/>
  <c r="AC29" i="1"/>
  <c r="AB29" i="1"/>
  <c r="BA28" i="1"/>
  <c r="AZ28" i="1" s="1"/>
  <c r="AC28" i="1"/>
  <c r="AB28" i="1"/>
  <c r="BA27" i="1"/>
  <c r="AZ27" i="1" s="1"/>
  <c r="BF27" i="1" s="1"/>
  <c r="AC27" i="1"/>
  <c r="AB27" i="1"/>
  <c r="BA26" i="1"/>
  <c r="AC26" i="1"/>
  <c r="AB26" i="1"/>
  <c r="BA25" i="1"/>
  <c r="AZ25" i="1" s="1"/>
  <c r="BF25" i="1" s="1"/>
  <c r="AC25" i="1"/>
  <c r="AB25" i="1"/>
  <c r="BA24" i="1"/>
  <c r="AZ24" i="1"/>
  <c r="AC24" i="1"/>
  <c r="AB24" i="1"/>
  <c r="BA23" i="1"/>
  <c r="AZ23" i="1"/>
  <c r="AC23" i="1"/>
  <c r="AB23" i="1"/>
  <c r="BA22" i="1"/>
  <c r="AC22" i="1"/>
  <c r="AB22" i="1"/>
  <c r="BA21" i="1"/>
  <c r="AZ21" i="1" s="1"/>
  <c r="BF21" i="1" s="1"/>
  <c r="AC21" i="1"/>
  <c r="AB21" i="1"/>
  <c r="BA20" i="1"/>
  <c r="AZ20" i="1" s="1"/>
  <c r="AC20" i="1"/>
  <c r="AB20" i="1"/>
  <c r="BA19" i="1"/>
  <c r="AZ19" i="1" s="1"/>
  <c r="AC19" i="1"/>
  <c r="AB19" i="1"/>
  <c r="BA18" i="1"/>
  <c r="AC18" i="1"/>
  <c r="AB18" i="1"/>
  <c r="BA17" i="1"/>
  <c r="F20" i="30" s="1"/>
  <c r="AC17" i="1"/>
  <c r="AB17" i="1"/>
  <c r="BA16" i="1"/>
  <c r="AC16" i="1"/>
  <c r="AB16" i="1"/>
  <c r="BA15" i="1"/>
  <c r="AC15" i="1"/>
  <c r="AB15" i="1"/>
  <c r="BA14" i="1"/>
  <c r="AC14" i="1"/>
  <c r="AB14" i="1"/>
  <c r="BA13" i="1"/>
  <c r="AC13" i="1"/>
  <c r="AB13" i="1"/>
  <c r="BA12" i="1"/>
  <c r="AC12" i="1"/>
  <c r="AB12" i="1"/>
  <c r="BA11" i="1"/>
  <c r="AC11" i="1"/>
  <c r="AB11" i="1"/>
  <c r="BA10" i="1"/>
  <c r="AC10" i="1"/>
  <c r="AB10" i="1"/>
  <c r="BA9" i="1"/>
  <c r="AC9" i="1"/>
  <c r="AB9" i="1"/>
  <c r="BA8" i="1"/>
  <c r="AC8" i="1"/>
  <c r="AB8" i="1"/>
  <c r="BA7" i="1"/>
  <c r="AC7" i="1"/>
  <c r="AB7" i="1"/>
  <c r="BA6" i="1"/>
  <c r="AC6" i="1"/>
  <c r="AB6" i="1"/>
  <c r="BA5" i="1"/>
  <c r="AC5" i="1"/>
  <c r="AB5" i="1"/>
  <c r="BA4" i="1"/>
  <c r="AC4" i="1"/>
  <c r="AB4" i="1"/>
  <c r="BA3" i="1"/>
  <c r="F6" i="30" s="1"/>
  <c r="AC3" i="1"/>
  <c r="AB3" i="1"/>
  <c r="BA17" i="49" l="1"/>
  <c r="AZ4" i="32"/>
  <c r="BC4" i="32" s="1"/>
  <c r="AZ5" i="32"/>
  <c r="BC5" i="32" s="1"/>
  <c r="AZ6" i="32"/>
  <c r="BC6" i="32" s="1"/>
  <c r="AZ7" i="32"/>
  <c r="BC7" i="32" s="1"/>
  <c r="AZ8" i="32"/>
  <c r="BC8" i="32" s="1"/>
  <c r="AZ9" i="32"/>
  <c r="BC9" i="32" s="1"/>
  <c r="AZ10" i="32"/>
  <c r="BC10" i="32" s="1"/>
  <c r="AZ11" i="32"/>
  <c r="BC11" i="32" s="1"/>
  <c r="AZ12" i="32"/>
  <c r="BC12" i="32" s="1"/>
  <c r="AZ13" i="32"/>
  <c r="BC13" i="32" s="1"/>
  <c r="AZ14" i="32"/>
  <c r="BC14" i="32" s="1"/>
  <c r="AZ15" i="32"/>
  <c r="BC15" i="32" s="1"/>
  <c r="BA18" i="32"/>
  <c r="BC19" i="1"/>
  <c r="E22" i="30"/>
  <c r="BC23" i="1"/>
  <c r="E26" i="30"/>
  <c r="BG30" i="1"/>
  <c r="F33" i="30"/>
  <c r="BG34" i="1"/>
  <c r="F37" i="30"/>
  <c r="BG38" i="1"/>
  <c r="F41" i="30"/>
  <c r="BG42" i="1"/>
  <c r="F45" i="30"/>
  <c r="BG46" i="1"/>
  <c r="F49" i="30"/>
  <c r="BG50" i="1"/>
  <c r="F53" i="30"/>
  <c r="AZ4" i="1"/>
  <c r="E7" i="30" s="1"/>
  <c r="F7" i="30"/>
  <c r="AZ8" i="1"/>
  <c r="E11" i="30" s="1"/>
  <c r="F11" i="30"/>
  <c r="AZ16" i="1"/>
  <c r="E19" i="30" s="1"/>
  <c r="F19" i="30"/>
  <c r="BG19" i="1"/>
  <c r="F22" i="30"/>
  <c r="BG23" i="1"/>
  <c r="F26" i="30"/>
  <c r="BC24" i="1"/>
  <c r="E27" i="30"/>
  <c r="BG31" i="1"/>
  <c r="F34" i="30"/>
  <c r="BG35" i="1"/>
  <c r="F38" i="30"/>
  <c r="BC36" i="1"/>
  <c r="E39" i="30"/>
  <c r="BG43" i="1"/>
  <c r="F46" i="30"/>
  <c r="BC44" i="1"/>
  <c r="E47" i="30"/>
  <c r="AZ7" i="1"/>
  <c r="E10" i="30" s="1"/>
  <c r="F10" i="30"/>
  <c r="AZ11" i="1"/>
  <c r="E14" i="30" s="1"/>
  <c r="F14" i="30"/>
  <c r="AZ15" i="1"/>
  <c r="E18" i="30" s="1"/>
  <c r="F18" i="30"/>
  <c r="BF19" i="1"/>
  <c r="BG20" i="1"/>
  <c r="F23" i="30"/>
  <c r="BC21" i="1"/>
  <c r="E24" i="30"/>
  <c r="BF23" i="1"/>
  <c r="BG24" i="1"/>
  <c r="F27" i="30"/>
  <c r="BC25" i="1"/>
  <c r="E28" i="30"/>
  <c r="BG28" i="1"/>
  <c r="F31" i="30"/>
  <c r="BC29" i="1"/>
  <c r="E32" i="30"/>
  <c r="BG32" i="1"/>
  <c r="F35" i="30"/>
  <c r="BC33" i="1"/>
  <c r="E36" i="30"/>
  <c r="BG36" i="1"/>
  <c r="F39" i="30"/>
  <c r="BC37" i="1"/>
  <c r="E40" i="30"/>
  <c r="BG40" i="1"/>
  <c r="F43" i="30"/>
  <c r="BC41" i="1"/>
  <c r="E44" i="30"/>
  <c r="BG44" i="1"/>
  <c r="F47" i="30"/>
  <c r="BC45" i="1"/>
  <c r="E48" i="30"/>
  <c r="BG48" i="1"/>
  <c r="F51" i="30"/>
  <c r="BC49" i="1"/>
  <c r="E52" i="30"/>
  <c r="AZ5" i="1"/>
  <c r="E8" i="30" s="1"/>
  <c r="F8" i="30"/>
  <c r="AZ9" i="1"/>
  <c r="E12" i="30" s="1"/>
  <c r="F12" i="30"/>
  <c r="AZ13" i="1"/>
  <c r="E16" i="30" s="1"/>
  <c r="F16" i="30"/>
  <c r="BG18" i="1"/>
  <c r="F21" i="30"/>
  <c r="BG22" i="1"/>
  <c r="F25" i="30"/>
  <c r="BG26" i="1"/>
  <c r="F29" i="30"/>
  <c r="BC27" i="1"/>
  <c r="E30" i="30"/>
  <c r="BC31" i="1"/>
  <c r="E34" i="30"/>
  <c r="BC35" i="1"/>
  <c r="E38" i="30"/>
  <c r="BC39" i="1"/>
  <c r="E42" i="30"/>
  <c r="BC43" i="1"/>
  <c r="E46" i="30"/>
  <c r="BC47" i="1"/>
  <c r="E50" i="30"/>
  <c r="BC51" i="1"/>
  <c r="E54" i="30"/>
  <c r="AZ12" i="1"/>
  <c r="E15" i="30" s="1"/>
  <c r="F15" i="30"/>
  <c r="BC20" i="1"/>
  <c r="E23" i="30"/>
  <c r="BG27" i="1"/>
  <c r="F30" i="30"/>
  <c r="BC28" i="1"/>
  <c r="E31" i="30"/>
  <c r="BC32" i="1"/>
  <c r="E35" i="30"/>
  <c r="BG39" i="1"/>
  <c r="F42" i="30"/>
  <c r="BC40" i="1"/>
  <c r="E43" i="30"/>
  <c r="BG47" i="1"/>
  <c r="F50" i="30"/>
  <c r="BC48" i="1"/>
  <c r="E51" i="30"/>
  <c r="BG51" i="1"/>
  <c r="F54" i="30"/>
  <c r="AZ6" i="1"/>
  <c r="E9" i="30" s="1"/>
  <c r="F9" i="30"/>
  <c r="AZ10" i="1"/>
  <c r="E13" i="30" s="1"/>
  <c r="F13" i="30"/>
  <c r="AZ14" i="1"/>
  <c r="E17" i="30" s="1"/>
  <c r="F17" i="30"/>
  <c r="AZ18" i="1"/>
  <c r="BF20" i="1"/>
  <c r="BG21" i="1"/>
  <c r="F24" i="30"/>
  <c r="AZ22" i="1"/>
  <c r="BF24" i="1"/>
  <c r="BG25" i="1"/>
  <c r="F28" i="30"/>
  <c r="AZ26" i="1"/>
  <c r="BF28" i="1"/>
  <c r="BG29" i="1"/>
  <c r="F32" i="30"/>
  <c r="AZ30" i="1"/>
  <c r="BF32" i="1"/>
  <c r="BG33" i="1"/>
  <c r="F36" i="30"/>
  <c r="AZ34" i="1"/>
  <c r="BF36" i="1"/>
  <c r="BG37" i="1"/>
  <c r="F40" i="30"/>
  <c r="AZ38" i="1"/>
  <c r="BF40" i="1"/>
  <c r="BG41" i="1"/>
  <c r="F44" i="30"/>
  <c r="AZ42" i="1"/>
  <c r="BF44" i="1"/>
  <c r="BG45" i="1"/>
  <c r="F48" i="30"/>
  <c r="AZ46" i="1"/>
  <c r="BF48" i="1"/>
  <c r="BG49" i="1"/>
  <c r="F52" i="30"/>
  <c r="AZ50" i="1"/>
  <c r="BC57" i="1"/>
  <c r="BF55" i="1"/>
  <c r="AZ3" i="49"/>
  <c r="AZ4" i="49"/>
  <c r="BC4" i="49" s="1"/>
  <c r="AZ5" i="49"/>
  <c r="BC5" i="49" s="1"/>
  <c r="AZ6" i="49"/>
  <c r="BC6" i="49" s="1"/>
  <c r="AZ7" i="49"/>
  <c r="BC7" i="49" s="1"/>
  <c r="AZ8" i="49"/>
  <c r="BC8" i="49" s="1"/>
  <c r="AZ9" i="49"/>
  <c r="BC9" i="49" s="1"/>
  <c r="AZ10" i="49"/>
  <c r="BC10" i="49" s="1"/>
  <c r="AZ11" i="49"/>
  <c r="BC11" i="49" s="1"/>
  <c r="AZ12" i="49"/>
  <c r="BC12" i="49" s="1"/>
  <c r="AZ13" i="49"/>
  <c r="BC13" i="49" s="1"/>
  <c r="BD3" i="49"/>
  <c r="BC3" i="32"/>
  <c r="BD3" i="32"/>
  <c r="BF4" i="1"/>
  <c r="BC4" i="1"/>
  <c r="BF6" i="1"/>
  <c r="BC6" i="1"/>
  <c r="BF8" i="1"/>
  <c r="BC10" i="1"/>
  <c r="BF12" i="1"/>
  <c r="BC12" i="1"/>
  <c r="BF14" i="1"/>
  <c r="BC14" i="1"/>
  <c r="BF16" i="1"/>
  <c r="BC16" i="1"/>
  <c r="BC5" i="1"/>
  <c r="BF7" i="1"/>
  <c r="BF9" i="1"/>
  <c r="BC9" i="1"/>
  <c r="BF11" i="1"/>
  <c r="BC11" i="1"/>
  <c r="BA64" i="1"/>
  <c r="BA63" i="1"/>
  <c r="BA61" i="1"/>
  <c r="BD3" i="1"/>
  <c r="BG3" i="1"/>
  <c r="BD4" i="1"/>
  <c r="BG4" i="1"/>
  <c r="BD5" i="1"/>
  <c r="BG5" i="1"/>
  <c r="BD6" i="1"/>
  <c r="BG6" i="1"/>
  <c r="BD7" i="1"/>
  <c r="BG7" i="1"/>
  <c r="BD8" i="1"/>
  <c r="BG8" i="1"/>
  <c r="BD9" i="1"/>
  <c r="BG9" i="1"/>
  <c r="BD10" i="1"/>
  <c r="BG10" i="1"/>
  <c r="BD11" i="1"/>
  <c r="BG11" i="1"/>
  <c r="BD12" i="1"/>
  <c r="BG12" i="1"/>
  <c r="BD13" i="1"/>
  <c r="BG13" i="1"/>
  <c r="BD14" i="1"/>
  <c r="BG14" i="1"/>
  <c r="BD15" i="1"/>
  <c r="BG15" i="1"/>
  <c r="BD16" i="1"/>
  <c r="BG16" i="1"/>
  <c r="BG17" i="1"/>
  <c r="BD17" i="1"/>
  <c r="BA62" i="1"/>
  <c r="AZ3" i="1"/>
  <c r="E6" i="30" s="1"/>
  <c r="AZ17" i="1"/>
  <c r="E20" i="30" s="1"/>
  <c r="BD18" i="1"/>
  <c r="BD19" i="1"/>
  <c r="BD20" i="1"/>
  <c r="BD21" i="1"/>
  <c r="BD22" i="1"/>
  <c r="BD23" i="1"/>
  <c r="BD24" i="1"/>
  <c r="BD25" i="1"/>
  <c r="BD26" i="1"/>
  <c r="BD27" i="1"/>
  <c r="BD28" i="1"/>
  <c r="BD29" i="1"/>
  <c r="BD30" i="1"/>
  <c r="BD31" i="1"/>
  <c r="BD32" i="1"/>
  <c r="BD33" i="1"/>
  <c r="BD34" i="1"/>
  <c r="BD35" i="1"/>
  <c r="BD36" i="1"/>
  <c r="BD37" i="1"/>
  <c r="BD38" i="1"/>
  <c r="BD39" i="1"/>
  <c r="BD40" i="1"/>
  <c r="BD41" i="1"/>
  <c r="BD42" i="1"/>
  <c r="BD43" i="1"/>
  <c r="BD44" i="1"/>
  <c r="BD45" i="1"/>
  <c r="BD46" i="1"/>
  <c r="BD47" i="1"/>
  <c r="BD48" i="1"/>
  <c r="BD49" i="1"/>
  <c r="BD50" i="1"/>
  <c r="BD51" i="1"/>
  <c r="BD55" i="1"/>
  <c r="BG55" i="1"/>
  <c r="BD56" i="1"/>
  <c r="BD57" i="1"/>
  <c r="BD58" i="1"/>
  <c r="AZ18" i="32" l="1"/>
  <c r="BF15" i="1"/>
  <c r="BC13" i="1"/>
  <c r="BC50" i="1"/>
  <c r="E53" i="30"/>
  <c r="BF50" i="1"/>
  <c r="BC46" i="1"/>
  <c r="E49" i="30"/>
  <c r="BF46" i="1"/>
  <c r="BC42" i="1"/>
  <c r="E45" i="30"/>
  <c r="BF42" i="1"/>
  <c r="BC38" i="1"/>
  <c r="E41" i="30"/>
  <c r="BF38" i="1"/>
  <c r="BC34" i="1"/>
  <c r="E37" i="30"/>
  <c r="BF34" i="1"/>
  <c r="BC30" i="1"/>
  <c r="E33" i="30"/>
  <c r="BF30" i="1"/>
  <c r="BC26" i="1"/>
  <c r="E29" i="30"/>
  <c r="BF26" i="1"/>
  <c r="BC22" i="1"/>
  <c r="E25" i="30"/>
  <c r="BF22" i="1"/>
  <c r="BC18" i="1"/>
  <c r="E21" i="30"/>
  <c r="BF18" i="1"/>
  <c r="BF13" i="1"/>
  <c r="BF5" i="1"/>
  <c r="BF10" i="1"/>
  <c r="BF57" i="1"/>
  <c r="BC15" i="1"/>
  <c r="BC7" i="1"/>
  <c r="BC8" i="1"/>
  <c r="BC58" i="1"/>
  <c r="BF58" i="1"/>
  <c r="BC56" i="1"/>
  <c r="BF56" i="1"/>
  <c r="AZ17" i="49"/>
  <c r="BC3" i="49"/>
  <c r="BC17" i="1"/>
  <c r="BF17" i="1"/>
  <c r="AZ63" i="1"/>
  <c r="AZ61" i="1"/>
  <c r="BF3" i="1"/>
  <c r="BC3" i="1"/>
  <c r="AZ64" i="1"/>
  <c r="AZ62" i="1"/>
  <c r="X7" i="30" l="1"/>
  <c r="X8" i="30"/>
  <c r="X9" i="30"/>
  <c r="X10" i="30"/>
  <c r="X11" i="30"/>
  <c r="X12" i="30"/>
  <c r="X13" i="30"/>
  <c r="X14" i="30"/>
  <c r="X15" i="30"/>
  <c r="X16" i="30"/>
  <c r="X17" i="30"/>
  <c r="X18" i="30"/>
  <c r="X19" i="30"/>
  <c r="X20" i="30"/>
  <c r="X21" i="30"/>
  <c r="X22" i="30"/>
  <c r="X23" i="30"/>
  <c r="X24" i="30"/>
  <c r="X25" i="30"/>
  <c r="X26" i="30"/>
  <c r="X27" i="30"/>
  <c r="X28" i="30"/>
  <c r="X29" i="30"/>
  <c r="X30" i="30"/>
  <c r="X31" i="30"/>
  <c r="X32" i="30"/>
  <c r="X33" i="30"/>
  <c r="X34" i="30"/>
  <c r="X35" i="30"/>
  <c r="X36" i="30"/>
  <c r="X37" i="30"/>
  <c r="X38" i="30"/>
  <c r="X39" i="30"/>
  <c r="X40" i="30"/>
  <c r="X41" i="30"/>
  <c r="X42" i="30"/>
  <c r="X43" i="30"/>
  <c r="X44" i="30"/>
  <c r="X45" i="30"/>
  <c r="X46" i="30"/>
  <c r="X47" i="30"/>
  <c r="X48" i="30"/>
  <c r="X49" i="30"/>
  <c r="X50" i="30"/>
  <c r="X51" i="30"/>
  <c r="X52" i="30"/>
  <c r="X53" i="30"/>
  <c r="X54" i="30"/>
  <c r="X6" i="30"/>
  <c r="G55" i="30"/>
  <c r="D55" i="30"/>
  <c r="C55" i="30"/>
  <c r="E55" i="30"/>
  <c r="F55" i="30"/>
  <c r="H55" i="30"/>
  <c r="B55" i="30"/>
  <c r="W7" i="30"/>
  <c r="Y7" i="30"/>
  <c r="Z7" i="30"/>
  <c r="AA7" i="30"/>
  <c r="AB7" i="30"/>
  <c r="AC7" i="30"/>
  <c r="W8" i="30"/>
  <c r="Y8" i="30"/>
  <c r="Z8" i="30"/>
  <c r="AA8" i="30"/>
  <c r="AB8" i="30"/>
  <c r="AC8" i="30"/>
  <c r="W9" i="30"/>
  <c r="Y9" i="30"/>
  <c r="Z9" i="30"/>
  <c r="AA9" i="30"/>
  <c r="AB9" i="30"/>
  <c r="AC9" i="30"/>
  <c r="W10" i="30"/>
  <c r="Y10" i="30"/>
  <c r="Z10" i="30"/>
  <c r="AA10" i="30"/>
  <c r="AB10" i="30"/>
  <c r="AC10" i="30"/>
  <c r="W11" i="30"/>
  <c r="Y11" i="30"/>
  <c r="Z11" i="30"/>
  <c r="AA11" i="30"/>
  <c r="AB11" i="30"/>
  <c r="AC11" i="30"/>
  <c r="W12" i="30"/>
  <c r="Y12" i="30"/>
  <c r="Z12" i="30"/>
  <c r="AA12" i="30"/>
  <c r="AB12" i="30"/>
  <c r="AC12" i="30"/>
  <c r="W13" i="30"/>
  <c r="Y13" i="30"/>
  <c r="Z13" i="30"/>
  <c r="AA13" i="30"/>
  <c r="AB13" i="30"/>
  <c r="AC13" i="30"/>
  <c r="W14" i="30"/>
  <c r="Y14" i="30"/>
  <c r="Z14" i="30"/>
  <c r="AA14" i="30"/>
  <c r="AB14" i="30"/>
  <c r="AC14" i="30"/>
  <c r="W15" i="30"/>
  <c r="Y15" i="30"/>
  <c r="Z15" i="30"/>
  <c r="AA15" i="30"/>
  <c r="AB15" i="30"/>
  <c r="AC15" i="30"/>
  <c r="W16" i="30"/>
  <c r="Y16" i="30"/>
  <c r="Z16" i="30"/>
  <c r="AA16" i="30"/>
  <c r="AB16" i="30"/>
  <c r="AC16" i="30"/>
  <c r="W17" i="30"/>
  <c r="Y17" i="30"/>
  <c r="Z17" i="30"/>
  <c r="AA17" i="30"/>
  <c r="AB17" i="30"/>
  <c r="AC17" i="30"/>
  <c r="W18" i="30"/>
  <c r="Y18" i="30"/>
  <c r="Z18" i="30"/>
  <c r="AA18" i="30"/>
  <c r="AB18" i="30"/>
  <c r="AC18" i="30"/>
  <c r="W19" i="30"/>
  <c r="Y19" i="30"/>
  <c r="Z19" i="30"/>
  <c r="AA19" i="30"/>
  <c r="AB19" i="30"/>
  <c r="AC19" i="30"/>
  <c r="W20" i="30"/>
  <c r="Y20" i="30"/>
  <c r="Z20" i="30"/>
  <c r="AA20" i="30"/>
  <c r="AB20" i="30"/>
  <c r="AC20" i="30"/>
  <c r="W21" i="30"/>
  <c r="Y21" i="30"/>
  <c r="Z21" i="30"/>
  <c r="AA21" i="30"/>
  <c r="AB21" i="30"/>
  <c r="AC21" i="30"/>
  <c r="W22" i="30"/>
  <c r="Y22" i="30"/>
  <c r="Z22" i="30"/>
  <c r="AA22" i="30"/>
  <c r="AB22" i="30"/>
  <c r="AC22" i="30"/>
  <c r="W23" i="30"/>
  <c r="Y23" i="30"/>
  <c r="Z23" i="30"/>
  <c r="AA23" i="30"/>
  <c r="AB23" i="30"/>
  <c r="AC23" i="30"/>
  <c r="W24" i="30"/>
  <c r="Y24" i="30"/>
  <c r="Z24" i="30"/>
  <c r="AA24" i="30"/>
  <c r="AB24" i="30"/>
  <c r="AC24" i="30"/>
  <c r="W25" i="30"/>
  <c r="Y25" i="30"/>
  <c r="Z25" i="30"/>
  <c r="AA25" i="30"/>
  <c r="AB25" i="30"/>
  <c r="AC25" i="30"/>
  <c r="W26" i="30"/>
  <c r="Y26" i="30"/>
  <c r="Z26" i="30"/>
  <c r="AA26" i="30"/>
  <c r="AB26" i="30"/>
  <c r="AC26" i="30"/>
  <c r="W27" i="30"/>
  <c r="Y27" i="30"/>
  <c r="Z27" i="30"/>
  <c r="AA27" i="30"/>
  <c r="AB27" i="30"/>
  <c r="AC27" i="30"/>
  <c r="W28" i="30"/>
  <c r="Y28" i="30"/>
  <c r="Z28" i="30"/>
  <c r="AA28" i="30"/>
  <c r="AB28" i="30"/>
  <c r="AC28" i="30"/>
  <c r="W29" i="30"/>
  <c r="Y29" i="30"/>
  <c r="Z29" i="30"/>
  <c r="AA29" i="30"/>
  <c r="AB29" i="30"/>
  <c r="AC29" i="30"/>
  <c r="W30" i="30"/>
  <c r="Y30" i="30"/>
  <c r="Z30" i="30"/>
  <c r="AA30" i="30"/>
  <c r="AB30" i="30"/>
  <c r="AC30" i="30"/>
  <c r="W31" i="30"/>
  <c r="Y31" i="30"/>
  <c r="Z31" i="30"/>
  <c r="AA31" i="30"/>
  <c r="AB31" i="30"/>
  <c r="AC31" i="30"/>
  <c r="W32" i="30"/>
  <c r="Y32" i="30"/>
  <c r="Z32" i="30"/>
  <c r="AA32" i="30"/>
  <c r="AB32" i="30"/>
  <c r="AC32" i="30"/>
  <c r="W33" i="30"/>
  <c r="Y33" i="30"/>
  <c r="Z33" i="30"/>
  <c r="AA33" i="30"/>
  <c r="AB33" i="30"/>
  <c r="AC33" i="30"/>
  <c r="W34" i="30"/>
  <c r="Y34" i="30"/>
  <c r="Z34" i="30"/>
  <c r="AA34" i="30"/>
  <c r="AB34" i="30"/>
  <c r="AC34" i="30"/>
  <c r="W35" i="30"/>
  <c r="Y35" i="30"/>
  <c r="Z35" i="30"/>
  <c r="AA35" i="30"/>
  <c r="AB35" i="30"/>
  <c r="AC35" i="30"/>
  <c r="W36" i="30"/>
  <c r="Y36" i="30"/>
  <c r="Z36" i="30"/>
  <c r="AA36" i="30"/>
  <c r="AB36" i="30"/>
  <c r="AC36" i="30"/>
  <c r="W37" i="30"/>
  <c r="Y37" i="30"/>
  <c r="Z37" i="30"/>
  <c r="AA37" i="30"/>
  <c r="AB37" i="30"/>
  <c r="AC37" i="30"/>
  <c r="W38" i="30"/>
  <c r="Y38" i="30"/>
  <c r="Z38" i="30"/>
  <c r="AA38" i="30"/>
  <c r="AB38" i="30"/>
  <c r="AC38" i="30"/>
  <c r="W39" i="30"/>
  <c r="Y39" i="30"/>
  <c r="Z39" i="30"/>
  <c r="AA39" i="30"/>
  <c r="AB39" i="30"/>
  <c r="AC39" i="30"/>
  <c r="W40" i="30"/>
  <c r="Y40" i="30"/>
  <c r="Z40" i="30"/>
  <c r="AA40" i="30"/>
  <c r="AB40" i="30"/>
  <c r="AC40" i="30"/>
  <c r="W41" i="30"/>
  <c r="Y41" i="30"/>
  <c r="Z41" i="30"/>
  <c r="AA41" i="30"/>
  <c r="AB41" i="30"/>
  <c r="AC41" i="30"/>
  <c r="W42" i="30"/>
  <c r="Y42" i="30"/>
  <c r="Z42" i="30"/>
  <c r="AA42" i="30"/>
  <c r="AB42" i="30"/>
  <c r="AC42" i="30"/>
  <c r="W43" i="30"/>
  <c r="Y43" i="30"/>
  <c r="Z43" i="30"/>
  <c r="AA43" i="30"/>
  <c r="AB43" i="30"/>
  <c r="AC43" i="30"/>
  <c r="W44" i="30"/>
  <c r="Y44" i="30"/>
  <c r="Z44" i="30"/>
  <c r="AA44" i="30"/>
  <c r="AB44" i="30"/>
  <c r="AC44" i="30"/>
  <c r="W45" i="30"/>
  <c r="Y45" i="30"/>
  <c r="Z45" i="30"/>
  <c r="AA45" i="30"/>
  <c r="AB45" i="30"/>
  <c r="AC45" i="30"/>
  <c r="W46" i="30"/>
  <c r="Y46" i="30"/>
  <c r="Z46" i="30"/>
  <c r="AA46" i="30"/>
  <c r="AB46" i="30"/>
  <c r="AC46" i="30"/>
  <c r="W47" i="30"/>
  <c r="Y47" i="30"/>
  <c r="Z47" i="30"/>
  <c r="AA47" i="30"/>
  <c r="AB47" i="30"/>
  <c r="AC47" i="30"/>
  <c r="W48" i="30"/>
  <c r="Y48" i="30"/>
  <c r="Z48" i="30"/>
  <c r="AA48" i="30"/>
  <c r="AB48" i="30"/>
  <c r="AC48" i="30"/>
  <c r="W49" i="30"/>
  <c r="Y49" i="30"/>
  <c r="Z49" i="30"/>
  <c r="AA49" i="30"/>
  <c r="AB49" i="30"/>
  <c r="AC49" i="30"/>
  <c r="W50" i="30"/>
  <c r="Y50" i="30"/>
  <c r="Z50" i="30"/>
  <c r="AA50" i="30"/>
  <c r="AB50" i="30"/>
  <c r="AC50" i="30"/>
  <c r="W51" i="30"/>
  <c r="Y51" i="30"/>
  <c r="Z51" i="30"/>
  <c r="AA51" i="30"/>
  <c r="AB51" i="30"/>
  <c r="AC51" i="30"/>
  <c r="W52" i="30"/>
  <c r="Y52" i="30"/>
  <c r="Z52" i="30"/>
  <c r="AA52" i="30"/>
  <c r="AB52" i="30"/>
  <c r="AC52" i="30"/>
  <c r="W53" i="30"/>
  <c r="Y53" i="30"/>
  <c r="Z53" i="30"/>
  <c r="AA53" i="30"/>
  <c r="AB53" i="30"/>
  <c r="AC53" i="30"/>
  <c r="W54" i="30"/>
  <c r="Y54" i="30"/>
  <c r="Z54" i="30"/>
  <c r="AA54" i="30"/>
  <c r="AB54" i="30"/>
  <c r="AC54" i="30"/>
  <c r="H6" i="30"/>
  <c r="AC6" i="30" s="1"/>
  <c r="AB6" i="30"/>
  <c r="AA6" i="30"/>
  <c r="Z6" i="30"/>
  <c r="Y6" i="30"/>
  <c r="W6" i="30"/>
  <c r="H53" i="61" l="1"/>
  <c r="G53" i="61"/>
  <c r="F53" i="61"/>
  <c r="E53" i="61"/>
  <c r="D53" i="61"/>
  <c r="C53" i="61"/>
  <c r="B53" i="61"/>
  <c r="H52" i="61"/>
  <c r="G52" i="61"/>
  <c r="F52" i="61"/>
  <c r="E52" i="61"/>
  <c r="D52" i="61"/>
  <c r="C52" i="61"/>
  <c r="B52" i="61"/>
  <c r="V61" i="11"/>
  <c r="W61" i="11"/>
  <c r="X61" i="11"/>
  <c r="Y61" i="11"/>
  <c r="Z61" i="11"/>
  <c r="AA61" i="11"/>
  <c r="AB61" i="11"/>
  <c r="AC61" i="11"/>
  <c r="AD61" i="11"/>
  <c r="AE61" i="11"/>
  <c r="AF61" i="11"/>
  <c r="AG61" i="11"/>
  <c r="AH61" i="11"/>
  <c r="AI61" i="11"/>
  <c r="AK61" i="11"/>
  <c r="AL61" i="11"/>
  <c r="AM61" i="11"/>
  <c r="AN61" i="11"/>
  <c r="AQ61" i="11"/>
  <c r="AR61" i="11"/>
  <c r="AS61" i="11"/>
  <c r="AT61" i="11"/>
  <c r="AV61" i="11"/>
  <c r="AW61" i="11"/>
  <c r="AX61" i="11"/>
  <c r="AZ61" i="11"/>
  <c r="BA61" i="11"/>
  <c r="BB61" i="11"/>
  <c r="BC61" i="11"/>
  <c r="BD61" i="11"/>
  <c r="BE61" i="11"/>
  <c r="BF61" i="11"/>
  <c r="D18" i="61" s="1"/>
  <c r="BG61" i="11"/>
  <c r="BH61" i="11"/>
  <c r="BJ61" i="11"/>
  <c r="BK61" i="11"/>
  <c r="BL61" i="11"/>
  <c r="BM61" i="11"/>
  <c r="BN61" i="11"/>
  <c r="BO61" i="11"/>
  <c r="BP61" i="11"/>
  <c r="BQ61" i="11"/>
  <c r="BR61" i="11"/>
  <c r="BS61" i="11"/>
  <c r="BT61" i="11"/>
  <c r="BU61" i="11"/>
  <c r="BV61" i="11"/>
  <c r="BW61" i="11"/>
  <c r="BX61" i="11"/>
  <c r="BY61" i="11"/>
  <c r="BZ61" i="11"/>
  <c r="CA61" i="11"/>
  <c r="CB61" i="11"/>
  <c r="CC61" i="11"/>
  <c r="CD61" i="11"/>
  <c r="CE61" i="11"/>
  <c r="CF61" i="11"/>
  <c r="CG61" i="11"/>
  <c r="G18" i="61" s="1"/>
  <c r="CH61" i="11"/>
  <c r="CI61" i="11"/>
  <c r="CJ61" i="11"/>
  <c r="CK61" i="11"/>
  <c r="CL61" i="11"/>
  <c r="CM61" i="11"/>
  <c r="CN61" i="11"/>
  <c r="U61" i="11"/>
  <c r="F5" i="61"/>
  <c r="E5" i="61"/>
  <c r="H54" i="61"/>
  <c r="G54" i="61"/>
  <c r="F54" i="61"/>
  <c r="E54" i="61"/>
  <c r="D54" i="61"/>
  <c r="C54" i="61"/>
  <c r="B54" i="61"/>
  <c r="AY11" i="60" l="1"/>
  <c r="AX11" i="60"/>
  <c r="H37" i="61" s="1"/>
  <c r="AW11" i="60"/>
  <c r="AV11" i="60"/>
  <c r="AU11" i="60"/>
  <c r="AT11" i="60"/>
  <c r="G37" i="61"/>
  <c r="AS11" i="60"/>
  <c r="F37" i="61"/>
  <c r="E37" i="61"/>
  <c r="AR11" i="60"/>
  <c r="AP11" i="60"/>
  <c r="AO11" i="60"/>
  <c r="D37" i="61"/>
  <c r="AN11" i="60"/>
  <c r="AM11" i="60"/>
  <c r="AL11" i="60"/>
  <c r="C37" i="61" s="1"/>
  <c r="AK11" i="60"/>
  <c r="AI11" i="60"/>
  <c r="AH11" i="60"/>
  <c r="AE11" i="60"/>
  <c r="AD11" i="60"/>
  <c r="AA11" i="60"/>
  <c r="Z11" i="60"/>
  <c r="X11" i="60"/>
  <c r="W11" i="60"/>
  <c r="V11" i="60"/>
  <c r="U11" i="60"/>
  <c r="B37" i="61"/>
  <c r="T11" i="60"/>
  <c r="S11" i="60"/>
  <c r="Q11" i="60"/>
  <c r="P11" i="60"/>
  <c r="O11" i="60"/>
  <c r="N11" i="60"/>
  <c r="M11" i="60"/>
  <c r="H11" i="60"/>
  <c r="G11" i="60"/>
  <c r="F11" i="60"/>
  <c r="BF11" i="60" s="1"/>
  <c r="E11" i="60"/>
  <c r="BE11" i="60" s="1"/>
  <c r="D11" i="60"/>
  <c r="BD11" i="60" s="1"/>
  <c r="C11" i="60"/>
  <c r="B11" i="60"/>
  <c r="AY10" i="60"/>
  <c r="AX10" i="60"/>
  <c r="AW10" i="60"/>
  <c r="AV10" i="60"/>
  <c r="AU10" i="60"/>
  <c r="AT10" i="60"/>
  <c r="AS10" i="60"/>
  <c r="AR10" i="60"/>
  <c r="AP10" i="60"/>
  <c r="AO10" i="60"/>
  <c r="AN10" i="60"/>
  <c r="AM10" i="60"/>
  <c r="AL10" i="60"/>
  <c r="J23" i="47" s="1"/>
  <c r="AK10" i="60"/>
  <c r="I23" i="47" s="1"/>
  <c r="AI10" i="60"/>
  <c r="AH10" i="60"/>
  <c r="AE10" i="60"/>
  <c r="AD10" i="60"/>
  <c r="AA10" i="60"/>
  <c r="F23" i="47" s="1"/>
  <c r="Z10" i="60"/>
  <c r="X10" i="60"/>
  <c r="W10" i="60"/>
  <c r="V10" i="60"/>
  <c r="U10" i="60"/>
  <c r="T10" i="60"/>
  <c r="S10" i="60"/>
  <c r="C23" i="47" s="1"/>
  <c r="Q10" i="60"/>
  <c r="B23" i="47" s="1"/>
  <c r="P10" i="60"/>
  <c r="O10" i="60"/>
  <c r="N10" i="60"/>
  <c r="M10" i="60"/>
  <c r="H10" i="60"/>
  <c r="G10" i="60"/>
  <c r="F10" i="60"/>
  <c r="BF10" i="60" s="1"/>
  <c r="E10" i="60"/>
  <c r="BE10" i="60" s="1"/>
  <c r="D10" i="60"/>
  <c r="C10" i="60"/>
  <c r="B10" i="60"/>
  <c r="BB10" i="60" s="1"/>
  <c r="BG9" i="60"/>
  <c r="BF9" i="60"/>
  <c r="BE9" i="60"/>
  <c r="BD9" i="60"/>
  <c r="BC9" i="60"/>
  <c r="BB9" i="60"/>
  <c r="BG8" i="60"/>
  <c r="BF8" i="60"/>
  <c r="BE8" i="60"/>
  <c r="BD8" i="60"/>
  <c r="BC8" i="60"/>
  <c r="BB8" i="60"/>
  <c r="BG7" i="60"/>
  <c r="BF7" i="60"/>
  <c r="BE7" i="60"/>
  <c r="BD7" i="60"/>
  <c r="BC7" i="60"/>
  <c r="BB7" i="60"/>
  <c r="BG6" i="60"/>
  <c r="BF6" i="60"/>
  <c r="BE6" i="60"/>
  <c r="BD6" i="60"/>
  <c r="BC6" i="60"/>
  <c r="BB6" i="60"/>
  <c r="BG5" i="60"/>
  <c r="BF5" i="60"/>
  <c r="BE5" i="60"/>
  <c r="BD5" i="60"/>
  <c r="BC5" i="60"/>
  <c r="BB5" i="60"/>
  <c r="BG4" i="60"/>
  <c r="BF4" i="60"/>
  <c r="BE4" i="60"/>
  <c r="BD4" i="60"/>
  <c r="BC4" i="60"/>
  <c r="BB4" i="60"/>
  <c r="BH3" i="60"/>
  <c r="BG3" i="60"/>
  <c r="BF3" i="60"/>
  <c r="BE3" i="60"/>
  <c r="BD3" i="60"/>
  <c r="BC3" i="60"/>
  <c r="BB3" i="60"/>
  <c r="AY11" i="59"/>
  <c r="AX11" i="59"/>
  <c r="H38" i="21" s="1"/>
  <c r="AW11" i="59"/>
  <c r="AV11" i="59"/>
  <c r="AU11" i="59"/>
  <c r="AT11" i="59"/>
  <c r="AS11" i="59"/>
  <c r="AR11" i="59"/>
  <c r="AP11" i="59"/>
  <c r="AO11" i="59"/>
  <c r="AN11" i="59"/>
  <c r="AM11" i="59"/>
  <c r="AL11" i="59"/>
  <c r="C38" i="21" s="1"/>
  <c r="AK11" i="59"/>
  <c r="AI11" i="59"/>
  <c r="AH11" i="59"/>
  <c r="AE11" i="59"/>
  <c r="AD11" i="59"/>
  <c r="AA11" i="59"/>
  <c r="Z11" i="59"/>
  <c r="X11" i="59"/>
  <c r="W11" i="59"/>
  <c r="V11" i="59"/>
  <c r="U11" i="59"/>
  <c r="T11" i="59"/>
  <c r="S11" i="59"/>
  <c r="Q11" i="59"/>
  <c r="P11" i="59"/>
  <c r="O11" i="59"/>
  <c r="N11" i="59"/>
  <c r="M11" i="59"/>
  <c r="BB11" i="59"/>
  <c r="AY10" i="59"/>
  <c r="AX10" i="59"/>
  <c r="AW10" i="59"/>
  <c r="AV10" i="59"/>
  <c r="AU10" i="59"/>
  <c r="AT10" i="59"/>
  <c r="AS10" i="59"/>
  <c r="AR10" i="59"/>
  <c r="AP10" i="59"/>
  <c r="AO10" i="59"/>
  <c r="AN10" i="59"/>
  <c r="AM10" i="59"/>
  <c r="AL10" i="59"/>
  <c r="J23" i="20" s="1"/>
  <c r="AK10" i="59"/>
  <c r="I23" i="20" s="1"/>
  <c r="AI10" i="59"/>
  <c r="AH10" i="59"/>
  <c r="AE10" i="59"/>
  <c r="AD10" i="59"/>
  <c r="AA10" i="59"/>
  <c r="F23" i="20" s="1"/>
  <c r="Z10" i="59"/>
  <c r="X10" i="59"/>
  <c r="W10" i="59"/>
  <c r="V10" i="59"/>
  <c r="U10" i="59"/>
  <c r="T10" i="59"/>
  <c r="S10" i="59"/>
  <c r="C23" i="20" s="1"/>
  <c r="Q10" i="59"/>
  <c r="B23" i="20" s="1"/>
  <c r="P10" i="59"/>
  <c r="O10" i="59"/>
  <c r="N10" i="59"/>
  <c r="M10" i="59"/>
  <c r="BB10" i="59"/>
  <c r="BG9" i="59"/>
  <c r="BF9" i="59"/>
  <c r="BE9" i="59"/>
  <c r="BD9" i="59"/>
  <c r="BC9" i="59"/>
  <c r="BB9" i="59"/>
  <c r="BG8" i="59"/>
  <c r="BF8" i="59"/>
  <c r="BE8" i="59"/>
  <c r="BD8" i="59"/>
  <c r="BC8" i="59"/>
  <c r="BB8" i="59"/>
  <c r="BH7" i="59"/>
  <c r="BG7" i="59"/>
  <c r="BF7" i="59"/>
  <c r="BE7" i="59"/>
  <c r="BD7" i="59"/>
  <c r="BC7" i="59"/>
  <c r="BB7" i="59"/>
  <c r="BH6" i="59"/>
  <c r="BG6" i="59"/>
  <c r="BF6" i="59"/>
  <c r="BE6" i="59"/>
  <c r="BD6" i="59"/>
  <c r="BC6" i="59"/>
  <c r="BB6" i="59"/>
  <c r="BH5" i="59"/>
  <c r="BG5" i="59"/>
  <c r="BF5" i="59"/>
  <c r="BE5" i="59"/>
  <c r="BD5" i="59"/>
  <c r="BC5" i="59"/>
  <c r="BB5" i="59"/>
  <c r="BH4" i="59"/>
  <c r="BG4" i="59"/>
  <c r="BF4" i="59"/>
  <c r="BE4" i="59"/>
  <c r="BD4" i="59"/>
  <c r="BC4" i="59"/>
  <c r="BB4" i="59"/>
  <c r="BH3" i="59"/>
  <c r="BG3" i="59"/>
  <c r="BF3" i="59"/>
  <c r="BE3" i="59"/>
  <c r="BD3" i="59"/>
  <c r="BC3" i="59"/>
  <c r="BB3" i="59"/>
  <c r="BH11" i="60" l="1"/>
  <c r="BC10" i="60"/>
  <c r="BD10" i="60"/>
  <c r="BH10" i="60"/>
  <c r="BB11" i="60"/>
  <c r="BC11" i="60"/>
  <c r="BG10" i="60"/>
  <c r="BG11" i="60"/>
  <c r="H36" i="61"/>
  <c r="C36" i="61"/>
  <c r="D46" i="20" l="1"/>
  <c r="G46" i="20"/>
  <c r="D45" i="47" l="1"/>
  <c r="G45" i="47"/>
  <c r="C62" i="14" l="1"/>
  <c r="D62" i="14"/>
  <c r="E62" i="14"/>
  <c r="E64" i="14" s="1"/>
  <c r="F62" i="14"/>
  <c r="F64" i="14" s="1"/>
  <c r="G62" i="14"/>
  <c r="H62" i="14"/>
  <c r="I62" i="14"/>
  <c r="I64" i="14" s="1"/>
  <c r="J62" i="14"/>
  <c r="J64" i="14" s="1"/>
  <c r="K62" i="14"/>
  <c r="L62" i="14"/>
  <c r="M62" i="14"/>
  <c r="M64" i="14" s="1"/>
  <c r="N62" i="14"/>
  <c r="N64" i="14" s="1"/>
  <c r="O62" i="14"/>
  <c r="P62" i="14"/>
  <c r="Q62" i="14"/>
  <c r="Q64" i="14" s="1"/>
  <c r="R62" i="14"/>
  <c r="R64" i="14" s="1"/>
  <c r="S62" i="14"/>
  <c r="T62" i="14"/>
  <c r="U62" i="14"/>
  <c r="U64" i="14" s="1"/>
  <c r="V62" i="14"/>
  <c r="V64" i="14" s="1"/>
  <c r="W62" i="14"/>
  <c r="X62" i="14"/>
  <c r="F15" i="61"/>
  <c r="G15" i="61"/>
  <c r="H15" i="61"/>
  <c r="C63" i="14"/>
  <c r="D63" i="14"/>
  <c r="E63" i="14"/>
  <c r="F63" i="14"/>
  <c r="G63" i="14"/>
  <c r="H63" i="14"/>
  <c r="I63" i="14"/>
  <c r="J63" i="14"/>
  <c r="K63" i="14"/>
  <c r="L63" i="14"/>
  <c r="M63" i="14"/>
  <c r="N63" i="14"/>
  <c r="O63" i="14"/>
  <c r="P63" i="14"/>
  <c r="Q63" i="14"/>
  <c r="R63" i="14"/>
  <c r="S63" i="14"/>
  <c r="T63" i="14"/>
  <c r="U63" i="14"/>
  <c r="V63" i="14"/>
  <c r="W63" i="14"/>
  <c r="X63" i="14"/>
  <c r="C64" i="14"/>
  <c r="D64" i="14"/>
  <c r="G64" i="14"/>
  <c r="H64" i="14"/>
  <c r="K64" i="14"/>
  <c r="L64" i="14"/>
  <c r="O64" i="14"/>
  <c r="P64" i="14"/>
  <c r="B15" i="61" s="1"/>
  <c r="S64" i="14"/>
  <c r="T64" i="14"/>
  <c r="W64" i="14"/>
  <c r="X64" i="14"/>
  <c r="C15" i="61"/>
  <c r="E15" i="61"/>
  <c r="D15" i="61" l="1"/>
  <c r="V61" i="25"/>
  <c r="W61" i="25"/>
  <c r="X61" i="25"/>
  <c r="Y61" i="25"/>
  <c r="Z61" i="25"/>
  <c r="AA61" i="25"/>
  <c r="AB61" i="25"/>
  <c r="AC61" i="25"/>
  <c r="AD61" i="25"/>
  <c r="AE61" i="25"/>
  <c r="AF61" i="25"/>
  <c r="AG61" i="25"/>
  <c r="AH61" i="25"/>
  <c r="AI61" i="25"/>
  <c r="AK61" i="25"/>
  <c r="AL61" i="25"/>
  <c r="AM61" i="25"/>
  <c r="AN61" i="25"/>
  <c r="AQ61" i="25"/>
  <c r="AR61" i="25"/>
  <c r="AS61" i="25"/>
  <c r="AT61" i="25"/>
  <c r="AV61" i="25"/>
  <c r="AW61" i="25"/>
  <c r="AX61" i="25"/>
  <c r="AZ61" i="25"/>
  <c r="BA61" i="25"/>
  <c r="BB61" i="25"/>
  <c r="BC61" i="25"/>
  <c r="BD61" i="25"/>
  <c r="BE61" i="25"/>
  <c r="BF61" i="25"/>
  <c r="BG61" i="25"/>
  <c r="BH61" i="25"/>
  <c r="BJ61" i="25"/>
  <c r="BK61" i="25"/>
  <c r="BL61" i="25"/>
  <c r="BM61" i="25"/>
  <c r="BN61" i="25"/>
  <c r="BO61" i="25"/>
  <c r="BP61" i="25"/>
  <c r="BQ61" i="25"/>
  <c r="BR61" i="25"/>
  <c r="BS61" i="25"/>
  <c r="BT61" i="25"/>
  <c r="BU61" i="25"/>
  <c r="BV61" i="25"/>
  <c r="BW61" i="25"/>
  <c r="BX61" i="25"/>
  <c r="BY61" i="25"/>
  <c r="BZ61" i="25"/>
  <c r="CA61" i="25"/>
  <c r="CB61" i="25"/>
  <c r="CC61" i="25"/>
  <c r="CD61" i="25"/>
  <c r="CE61" i="25"/>
  <c r="CF61" i="25"/>
  <c r="CG61" i="25"/>
  <c r="CH61" i="25"/>
  <c r="CI61" i="25"/>
  <c r="CJ61" i="25"/>
  <c r="CK61" i="25"/>
  <c r="CL61" i="25"/>
  <c r="CM61" i="25"/>
  <c r="CN61" i="25"/>
  <c r="V62" i="25"/>
  <c r="W62" i="25"/>
  <c r="X62" i="25"/>
  <c r="Y62" i="25"/>
  <c r="Z62" i="25"/>
  <c r="AA62" i="25"/>
  <c r="AB62" i="25"/>
  <c r="AC62" i="25"/>
  <c r="AD62" i="25"/>
  <c r="AE62" i="25"/>
  <c r="AF62" i="25"/>
  <c r="AG62" i="25"/>
  <c r="AH62" i="25"/>
  <c r="AI62" i="25"/>
  <c r="AK62" i="25"/>
  <c r="AL62" i="25"/>
  <c r="AM62" i="25"/>
  <c r="AN62" i="25"/>
  <c r="AQ62" i="25"/>
  <c r="AR62" i="25"/>
  <c r="AS62" i="25"/>
  <c r="AT62" i="25"/>
  <c r="AV62" i="25"/>
  <c r="AW62" i="25"/>
  <c r="AX62" i="25"/>
  <c r="AZ62" i="25"/>
  <c r="BA62" i="25"/>
  <c r="BB62" i="25"/>
  <c r="BC62" i="25"/>
  <c r="BD62" i="25"/>
  <c r="BE62" i="25"/>
  <c r="BF62" i="25"/>
  <c r="BG62" i="25"/>
  <c r="BH62" i="25"/>
  <c r="BJ62" i="25"/>
  <c r="BK62" i="25"/>
  <c r="BL62" i="25"/>
  <c r="BM62" i="25"/>
  <c r="BN62" i="25"/>
  <c r="BO62" i="25"/>
  <c r="BP62" i="25"/>
  <c r="BQ62" i="25"/>
  <c r="BR62" i="25"/>
  <c r="BS62" i="25"/>
  <c r="BT62" i="25"/>
  <c r="BU62" i="25"/>
  <c r="BV62" i="25"/>
  <c r="BW62" i="25"/>
  <c r="BX62" i="25"/>
  <c r="BY62" i="25"/>
  <c r="BZ62" i="25"/>
  <c r="CA62" i="25"/>
  <c r="CB62" i="25"/>
  <c r="CC62" i="25"/>
  <c r="CD62" i="25"/>
  <c r="CE62" i="25"/>
  <c r="CF62" i="25"/>
  <c r="CG62" i="25"/>
  <c r="CH62" i="25"/>
  <c r="CI62" i="25"/>
  <c r="CJ62" i="25"/>
  <c r="CK62" i="25"/>
  <c r="CL62" i="25"/>
  <c r="CM62" i="25"/>
  <c r="CN62" i="25"/>
  <c r="U62" i="25"/>
  <c r="U61" i="25"/>
  <c r="V61" i="12"/>
  <c r="W61" i="12"/>
  <c r="X61" i="12"/>
  <c r="Y61" i="12"/>
  <c r="Z61" i="12"/>
  <c r="AA61" i="12"/>
  <c r="AB61" i="12"/>
  <c r="AC61" i="12"/>
  <c r="AD61" i="12"/>
  <c r="AE61" i="12"/>
  <c r="AF61" i="12"/>
  <c r="AG61" i="12"/>
  <c r="AH61" i="12"/>
  <c r="AI61" i="12"/>
  <c r="AK61" i="12"/>
  <c r="AL61" i="12"/>
  <c r="AM61" i="12"/>
  <c r="AN61" i="12"/>
  <c r="AQ61" i="12"/>
  <c r="AR61" i="12"/>
  <c r="AS61" i="12"/>
  <c r="AT61" i="12"/>
  <c r="AV61" i="12"/>
  <c r="AW61" i="12"/>
  <c r="AX61" i="12"/>
  <c r="AZ61" i="12"/>
  <c r="BA61" i="12"/>
  <c r="BB61" i="12"/>
  <c r="BC61" i="12"/>
  <c r="BD61" i="12"/>
  <c r="BE61" i="12"/>
  <c r="BF61" i="12"/>
  <c r="BG61" i="12"/>
  <c r="BH61" i="12"/>
  <c r="BJ61" i="12"/>
  <c r="BK61" i="12"/>
  <c r="BL61" i="12"/>
  <c r="BM61" i="12"/>
  <c r="BN61" i="12"/>
  <c r="BO61" i="12"/>
  <c r="BP61" i="12"/>
  <c r="BQ61" i="12"/>
  <c r="BR61" i="12"/>
  <c r="BS61" i="12"/>
  <c r="BT61" i="12"/>
  <c r="BU61" i="12"/>
  <c r="BV61" i="12"/>
  <c r="BW61" i="12"/>
  <c r="BX61" i="12"/>
  <c r="BY61" i="12"/>
  <c r="BZ61" i="12"/>
  <c r="CA61" i="12"/>
  <c r="CB61" i="12"/>
  <c r="CC61" i="12"/>
  <c r="CD61" i="12"/>
  <c r="CE61" i="12"/>
  <c r="CF61" i="12"/>
  <c r="CG61" i="12"/>
  <c r="CH61" i="12"/>
  <c r="CI61" i="12"/>
  <c r="CJ61" i="12"/>
  <c r="CK61" i="12"/>
  <c r="CL61" i="12"/>
  <c r="V62" i="12"/>
  <c r="W62" i="12"/>
  <c r="X62" i="12"/>
  <c r="Y62" i="12"/>
  <c r="Z62" i="12"/>
  <c r="AA62" i="12"/>
  <c r="AB62" i="12"/>
  <c r="AC62" i="12"/>
  <c r="AD62" i="12"/>
  <c r="AE62" i="12"/>
  <c r="AF62" i="12"/>
  <c r="AG62" i="12"/>
  <c r="AH62" i="12"/>
  <c r="AI62" i="12"/>
  <c r="AK62" i="12"/>
  <c r="AL62" i="12"/>
  <c r="AM62" i="12"/>
  <c r="AN62" i="12"/>
  <c r="AQ62" i="12"/>
  <c r="AR62" i="12"/>
  <c r="AS62" i="12"/>
  <c r="AT62" i="12"/>
  <c r="AV62" i="12"/>
  <c r="AW62" i="12"/>
  <c r="AX62" i="12"/>
  <c r="AZ62" i="12"/>
  <c r="BA62" i="12"/>
  <c r="BB62" i="12"/>
  <c r="BC62" i="12"/>
  <c r="BD62" i="12"/>
  <c r="BE62" i="12"/>
  <c r="BF62" i="12"/>
  <c r="BG62" i="12"/>
  <c r="BH62" i="12"/>
  <c r="BJ62" i="12"/>
  <c r="BK62" i="12"/>
  <c r="BL62" i="12"/>
  <c r="BM62" i="12"/>
  <c r="BN62" i="12"/>
  <c r="BO62" i="12"/>
  <c r="BP62" i="12"/>
  <c r="BQ62" i="12"/>
  <c r="BR62" i="12"/>
  <c r="BS62" i="12"/>
  <c r="BT62" i="12"/>
  <c r="BU62" i="12"/>
  <c r="BV62" i="12"/>
  <c r="BW62" i="12"/>
  <c r="BX62" i="12"/>
  <c r="BY62" i="12"/>
  <c r="BZ62" i="12"/>
  <c r="CA62" i="12"/>
  <c r="CB62" i="12"/>
  <c r="CC62" i="12"/>
  <c r="CD62" i="12"/>
  <c r="CE62" i="12"/>
  <c r="CF62" i="12"/>
  <c r="CG62" i="12"/>
  <c r="CH62" i="12"/>
  <c r="CI62" i="12"/>
  <c r="CJ62" i="12"/>
  <c r="CK62" i="12"/>
  <c r="CL62" i="12"/>
  <c r="V63" i="12"/>
  <c r="W63" i="12"/>
  <c r="X63" i="12"/>
  <c r="Y63" i="12"/>
  <c r="Z63" i="12"/>
  <c r="AA63" i="12"/>
  <c r="AB63" i="12"/>
  <c r="AC63" i="12"/>
  <c r="AD63" i="12"/>
  <c r="AE63" i="12"/>
  <c r="AF63" i="12"/>
  <c r="AG63" i="12"/>
  <c r="AH63" i="12"/>
  <c r="AI63" i="12"/>
  <c r="AK63" i="12"/>
  <c r="AL63" i="12"/>
  <c r="AM63" i="12"/>
  <c r="AN63" i="12"/>
  <c r="AQ63" i="12"/>
  <c r="AR63" i="12"/>
  <c r="AS63" i="12"/>
  <c r="AT63" i="12"/>
  <c r="AV63" i="12"/>
  <c r="AW63" i="12"/>
  <c r="AX63" i="12"/>
  <c r="AZ63" i="12"/>
  <c r="BA63" i="12"/>
  <c r="BB63" i="12"/>
  <c r="BC63" i="12"/>
  <c r="BD63" i="12"/>
  <c r="BE63" i="12"/>
  <c r="BF63" i="12"/>
  <c r="BG63" i="12"/>
  <c r="BH63" i="12"/>
  <c r="BJ63" i="12"/>
  <c r="BK63" i="12"/>
  <c r="BL63" i="12"/>
  <c r="BM63" i="12"/>
  <c r="BN63" i="12"/>
  <c r="BO63" i="12"/>
  <c r="BP63" i="12"/>
  <c r="BQ63" i="12"/>
  <c r="BR63" i="12"/>
  <c r="BS63" i="12"/>
  <c r="BT63" i="12"/>
  <c r="BU63" i="12"/>
  <c r="BV63" i="12"/>
  <c r="BW63" i="12"/>
  <c r="BX63" i="12"/>
  <c r="BY63" i="12"/>
  <c r="BZ63" i="12"/>
  <c r="CA63" i="12"/>
  <c r="CB63" i="12"/>
  <c r="CC63" i="12"/>
  <c r="CD63" i="12"/>
  <c r="CE63" i="12"/>
  <c r="CF63" i="12"/>
  <c r="CG63" i="12"/>
  <c r="CH63" i="12"/>
  <c r="CI63" i="12"/>
  <c r="CJ63" i="12"/>
  <c r="CK63" i="12"/>
  <c r="CL63" i="12"/>
  <c r="U63" i="12"/>
  <c r="U62" i="12"/>
  <c r="U61" i="12"/>
  <c r="G63" i="56" l="1"/>
  <c r="F63" i="56"/>
  <c r="B63" i="56"/>
  <c r="G62" i="56"/>
  <c r="F62" i="56"/>
  <c r="J5" i="20" s="1"/>
  <c r="B62" i="56"/>
  <c r="G61" i="56"/>
  <c r="F61" i="56"/>
  <c r="J5" i="47" s="1"/>
  <c r="B61" i="56"/>
  <c r="K60" i="56"/>
  <c r="K58" i="56"/>
  <c r="K57" i="56"/>
  <c r="K56" i="56"/>
  <c r="K55" i="56"/>
  <c r="K54" i="56"/>
  <c r="K53" i="56"/>
  <c r="K52" i="56"/>
  <c r="K51" i="56"/>
  <c r="K50" i="56"/>
  <c r="K49" i="56"/>
  <c r="K48" i="56"/>
  <c r="K47" i="56"/>
  <c r="K46" i="56"/>
  <c r="K45" i="56"/>
  <c r="K44" i="56"/>
  <c r="K43" i="56"/>
  <c r="K42" i="56"/>
  <c r="K41" i="56"/>
  <c r="K40" i="56"/>
  <c r="K39" i="56"/>
  <c r="K38" i="56"/>
  <c r="K37" i="56"/>
  <c r="K36" i="56"/>
  <c r="K35" i="56"/>
  <c r="K34" i="56"/>
  <c r="K33" i="56"/>
  <c r="K32" i="56"/>
  <c r="K31" i="56"/>
  <c r="K30" i="56"/>
  <c r="K29" i="56"/>
  <c r="K28" i="56"/>
  <c r="K27" i="56"/>
  <c r="K26" i="56"/>
  <c r="K25" i="56"/>
  <c r="K24" i="56"/>
  <c r="K23" i="56"/>
  <c r="K22" i="56"/>
  <c r="K21" i="56"/>
  <c r="K20" i="56"/>
  <c r="K19" i="56"/>
  <c r="K18" i="56"/>
  <c r="K17" i="56"/>
  <c r="K16" i="56"/>
  <c r="K15" i="56"/>
  <c r="K14" i="56"/>
  <c r="K13" i="56"/>
  <c r="K12" i="56"/>
  <c r="K11" i="56"/>
  <c r="K10" i="56"/>
  <c r="K9" i="56"/>
  <c r="K8" i="56"/>
  <c r="K7" i="56"/>
  <c r="K6" i="56"/>
  <c r="K5" i="56"/>
  <c r="K4" i="56"/>
  <c r="K3" i="56"/>
  <c r="C9" i="61" l="1"/>
  <c r="C9" i="21"/>
  <c r="V62" i="11"/>
  <c r="W62" i="11"/>
  <c r="X62" i="11"/>
  <c r="Y62" i="11"/>
  <c r="Z62" i="11"/>
  <c r="AA62" i="11"/>
  <c r="AB62" i="11"/>
  <c r="AC62" i="11"/>
  <c r="AD62" i="11"/>
  <c r="AE62" i="11"/>
  <c r="AF62" i="11"/>
  <c r="AG62" i="11"/>
  <c r="AH62" i="11"/>
  <c r="AI62" i="11"/>
  <c r="AK62" i="11"/>
  <c r="AL62" i="11"/>
  <c r="AM62" i="11"/>
  <c r="AN62" i="11"/>
  <c r="AQ62" i="11"/>
  <c r="AR62" i="11"/>
  <c r="AS62" i="11"/>
  <c r="AT62" i="11"/>
  <c r="AV62" i="11"/>
  <c r="AW62" i="11"/>
  <c r="AX62" i="11"/>
  <c r="AZ62" i="11"/>
  <c r="BA62" i="11"/>
  <c r="BB62" i="11"/>
  <c r="BC62" i="11"/>
  <c r="BD62" i="11"/>
  <c r="BE62" i="11"/>
  <c r="BF62" i="11"/>
  <c r="BG62" i="11"/>
  <c r="BH62" i="11"/>
  <c r="BJ62" i="11"/>
  <c r="BK62" i="11"/>
  <c r="BL62" i="11"/>
  <c r="BM62" i="11"/>
  <c r="BN62" i="11"/>
  <c r="BO62" i="11"/>
  <c r="BP62" i="11"/>
  <c r="BQ62" i="11"/>
  <c r="BR62" i="11"/>
  <c r="BS62" i="11"/>
  <c r="BT62" i="11"/>
  <c r="BU62" i="11"/>
  <c r="BV62" i="11"/>
  <c r="BW62" i="11"/>
  <c r="BX62" i="11"/>
  <c r="BY62" i="11"/>
  <c r="BZ62" i="11"/>
  <c r="CA62" i="11"/>
  <c r="CB62" i="11"/>
  <c r="CC62" i="11"/>
  <c r="CD62" i="11"/>
  <c r="CE62" i="11"/>
  <c r="CF62" i="11"/>
  <c r="CG62" i="11"/>
  <c r="CH62" i="11"/>
  <c r="CI62" i="11"/>
  <c r="CJ62" i="11"/>
  <c r="CK62" i="11"/>
  <c r="CL62" i="11"/>
  <c r="CM62" i="11"/>
  <c r="CN62" i="11"/>
  <c r="V63" i="11"/>
  <c r="W63" i="11"/>
  <c r="X63" i="11"/>
  <c r="Y63" i="11"/>
  <c r="Z63" i="11"/>
  <c r="AA63" i="11"/>
  <c r="AB63" i="11"/>
  <c r="AC63" i="11"/>
  <c r="AD63" i="11"/>
  <c r="AE63" i="11"/>
  <c r="AF63" i="11"/>
  <c r="AG63" i="11"/>
  <c r="AH63" i="11"/>
  <c r="AI63" i="11"/>
  <c r="AK63" i="11"/>
  <c r="AL63" i="11"/>
  <c r="AM63" i="11"/>
  <c r="AN63" i="11"/>
  <c r="AQ63" i="11"/>
  <c r="AR63" i="11"/>
  <c r="AS63" i="11"/>
  <c r="AT63" i="11"/>
  <c r="AV63" i="11"/>
  <c r="AW63" i="11"/>
  <c r="AX63" i="11"/>
  <c r="AZ63" i="11"/>
  <c r="BA63" i="11"/>
  <c r="BB63" i="11"/>
  <c r="BC63" i="11"/>
  <c r="BD63" i="11"/>
  <c r="BE63" i="11"/>
  <c r="BF63" i="11"/>
  <c r="BG63" i="11"/>
  <c r="BH63" i="11"/>
  <c r="BJ63" i="11"/>
  <c r="BK63" i="11"/>
  <c r="BL63" i="11"/>
  <c r="BM63" i="11"/>
  <c r="BN63" i="11"/>
  <c r="BO63" i="11"/>
  <c r="BP63" i="11"/>
  <c r="BQ63" i="11"/>
  <c r="BR63" i="11"/>
  <c r="BS63" i="11"/>
  <c r="BT63" i="11"/>
  <c r="BU63" i="11"/>
  <c r="BV63" i="11"/>
  <c r="BW63" i="11"/>
  <c r="BX63" i="11"/>
  <c r="BY63" i="11"/>
  <c r="BZ63" i="11"/>
  <c r="CA63" i="11"/>
  <c r="CB63" i="11"/>
  <c r="CC63" i="11"/>
  <c r="CD63" i="11"/>
  <c r="CE63" i="11"/>
  <c r="CF63" i="11"/>
  <c r="CG63" i="11"/>
  <c r="CH63" i="11"/>
  <c r="CI63" i="11"/>
  <c r="CJ63" i="11"/>
  <c r="CK63" i="11"/>
  <c r="CL63" i="11"/>
  <c r="CM63" i="11"/>
  <c r="CN63" i="11"/>
  <c r="U63" i="11"/>
  <c r="U62" i="11"/>
  <c r="CP3" i="11"/>
  <c r="CQ3" i="11"/>
  <c r="CR3" i="11"/>
  <c r="CS3" i="11"/>
  <c r="CT3" i="11"/>
  <c r="CP4" i="11"/>
  <c r="CQ4" i="11"/>
  <c r="CR4" i="11"/>
  <c r="CS4" i="11"/>
  <c r="CT4" i="11"/>
  <c r="CP5" i="11"/>
  <c r="CQ5" i="11"/>
  <c r="CR5" i="11"/>
  <c r="CS5" i="11"/>
  <c r="CT5" i="11"/>
  <c r="CP6" i="11"/>
  <c r="CQ6" i="11"/>
  <c r="CR6" i="11"/>
  <c r="CS6" i="11"/>
  <c r="CT6" i="11"/>
  <c r="CP7" i="11"/>
  <c r="CQ7" i="11"/>
  <c r="CR7" i="11"/>
  <c r="CS7" i="11"/>
  <c r="CT7" i="11"/>
  <c r="CP8" i="11"/>
  <c r="CQ8" i="11"/>
  <c r="CR8" i="11"/>
  <c r="CS8" i="11"/>
  <c r="CT8" i="11"/>
  <c r="CP9" i="11"/>
  <c r="CQ9" i="11"/>
  <c r="CR9" i="11"/>
  <c r="CS9" i="11"/>
  <c r="CT9" i="11"/>
  <c r="CP10" i="11"/>
  <c r="CQ10" i="11"/>
  <c r="CR10" i="11"/>
  <c r="CS10" i="11"/>
  <c r="CT10" i="11"/>
  <c r="CP11" i="11"/>
  <c r="CQ11" i="11"/>
  <c r="CR11" i="11"/>
  <c r="CS11" i="11"/>
  <c r="CT11" i="11"/>
  <c r="CP12" i="11"/>
  <c r="CQ12" i="11"/>
  <c r="CR12" i="11"/>
  <c r="CS12" i="11"/>
  <c r="CT12" i="11"/>
  <c r="CP13" i="11"/>
  <c r="CQ13" i="11"/>
  <c r="CR13" i="11"/>
  <c r="CS13" i="11"/>
  <c r="CT13" i="11"/>
  <c r="CP14" i="11"/>
  <c r="CQ14" i="11"/>
  <c r="CR14" i="11"/>
  <c r="CS14" i="11"/>
  <c r="CT14" i="11"/>
  <c r="CP15" i="11"/>
  <c r="CQ15" i="11"/>
  <c r="CR15" i="11"/>
  <c r="CS15" i="11"/>
  <c r="CT15" i="11"/>
  <c r="CP16" i="11"/>
  <c r="CQ16" i="11"/>
  <c r="CR16" i="11"/>
  <c r="CS16" i="11"/>
  <c r="CT16" i="11"/>
  <c r="CP17" i="11"/>
  <c r="CQ17" i="11"/>
  <c r="CR17" i="11"/>
  <c r="CS17" i="11"/>
  <c r="CT17" i="11"/>
  <c r="CP18" i="11"/>
  <c r="CQ18" i="11"/>
  <c r="CR18" i="11"/>
  <c r="CS18" i="11"/>
  <c r="CT18" i="11"/>
  <c r="CP19" i="11"/>
  <c r="CQ19" i="11"/>
  <c r="CR19" i="11"/>
  <c r="CS19" i="11"/>
  <c r="CT19" i="11"/>
  <c r="CP20" i="11"/>
  <c r="CQ20" i="11"/>
  <c r="CR20" i="11"/>
  <c r="CS20" i="11"/>
  <c r="CT20" i="11"/>
  <c r="CP21" i="11"/>
  <c r="CQ21" i="11"/>
  <c r="CR21" i="11"/>
  <c r="CS21" i="11"/>
  <c r="CT21" i="11"/>
  <c r="CP22" i="11"/>
  <c r="CQ22" i="11"/>
  <c r="CR22" i="11"/>
  <c r="CS22" i="11"/>
  <c r="CT22" i="11"/>
  <c r="CP23" i="11"/>
  <c r="CQ23" i="11"/>
  <c r="CR23" i="11"/>
  <c r="CS23" i="11"/>
  <c r="CT23" i="11"/>
  <c r="CP24" i="11"/>
  <c r="CQ24" i="11"/>
  <c r="CR24" i="11"/>
  <c r="CS24" i="11"/>
  <c r="CT24" i="11"/>
  <c r="CP25" i="11"/>
  <c r="CQ25" i="11"/>
  <c r="CR25" i="11"/>
  <c r="CS25" i="11"/>
  <c r="CT25" i="11"/>
  <c r="CP26" i="11"/>
  <c r="CQ26" i="11"/>
  <c r="CR26" i="11"/>
  <c r="CS26" i="11"/>
  <c r="CT26" i="11"/>
  <c r="CP27" i="11"/>
  <c r="CQ27" i="11"/>
  <c r="CR27" i="11"/>
  <c r="CS27" i="11"/>
  <c r="CT27" i="11"/>
  <c r="CP28" i="11"/>
  <c r="CQ28" i="11"/>
  <c r="CR28" i="11"/>
  <c r="CS28" i="11"/>
  <c r="CT28" i="11"/>
  <c r="CP29" i="11"/>
  <c r="CQ29" i="11"/>
  <c r="CR29" i="11"/>
  <c r="CS29" i="11"/>
  <c r="CT29" i="11"/>
  <c r="CP30" i="11"/>
  <c r="CQ30" i="11"/>
  <c r="CR30" i="11"/>
  <c r="CS30" i="11"/>
  <c r="CT30" i="11"/>
  <c r="CP31" i="11"/>
  <c r="CQ31" i="11"/>
  <c r="CR31" i="11"/>
  <c r="CS31" i="11"/>
  <c r="CT31" i="11"/>
  <c r="CP32" i="11"/>
  <c r="CQ32" i="11"/>
  <c r="CR32" i="11"/>
  <c r="CS32" i="11"/>
  <c r="CT32" i="11"/>
  <c r="CP33" i="11"/>
  <c r="CQ33" i="11"/>
  <c r="CR33" i="11"/>
  <c r="CS33" i="11"/>
  <c r="CT33" i="11"/>
  <c r="CP34" i="11"/>
  <c r="CQ34" i="11"/>
  <c r="CR34" i="11"/>
  <c r="CS34" i="11"/>
  <c r="CT34" i="11"/>
  <c r="CP35" i="11"/>
  <c r="CQ35" i="11"/>
  <c r="CR35" i="11"/>
  <c r="CS35" i="11"/>
  <c r="CT35" i="11"/>
  <c r="CP36" i="11"/>
  <c r="CQ36" i="11"/>
  <c r="CR36" i="11"/>
  <c r="CS36" i="11"/>
  <c r="CT36" i="11"/>
  <c r="CP37" i="11"/>
  <c r="CQ37" i="11"/>
  <c r="CR37" i="11"/>
  <c r="CS37" i="11"/>
  <c r="CT37" i="11"/>
  <c r="CP38" i="11"/>
  <c r="CQ38" i="11"/>
  <c r="CR38" i="11"/>
  <c r="CS38" i="11"/>
  <c r="CT38" i="11"/>
  <c r="CP39" i="11"/>
  <c r="CQ39" i="11"/>
  <c r="CR39" i="11"/>
  <c r="CS39" i="11"/>
  <c r="CT39" i="11"/>
  <c r="CP40" i="11"/>
  <c r="CQ40" i="11"/>
  <c r="CR40" i="11"/>
  <c r="CS40" i="11"/>
  <c r="CT40" i="11"/>
  <c r="CP41" i="11"/>
  <c r="CQ41" i="11"/>
  <c r="CR41" i="11"/>
  <c r="CS41" i="11"/>
  <c r="CT41" i="11"/>
  <c r="CP42" i="11"/>
  <c r="CQ42" i="11"/>
  <c r="CR42" i="11"/>
  <c r="CS42" i="11"/>
  <c r="CT42" i="11"/>
  <c r="CP43" i="11"/>
  <c r="CQ43" i="11"/>
  <c r="CR43" i="11"/>
  <c r="CS43" i="11"/>
  <c r="CT43" i="11"/>
  <c r="CP44" i="11"/>
  <c r="CQ44" i="11"/>
  <c r="CR44" i="11"/>
  <c r="CS44" i="11"/>
  <c r="CT44" i="11"/>
  <c r="CP45" i="11"/>
  <c r="CQ45" i="11"/>
  <c r="CR45" i="11"/>
  <c r="CS45" i="11"/>
  <c r="CT45" i="11"/>
  <c r="CP46" i="11"/>
  <c r="CQ46" i="11"/>
  <c r="CR46" i="11"/>
  <c r="CS46" i="11"/>
  <c r="CT46" i="11"/>
  <c r="CP47" i="11"/>
  <c r="CQ47" i="11"/>
  <c r="CR47" i="11"/>
  <c r="CS47" i="11"/>
  <c r="CT47" i="11"/>
  <c r="CP48" i="11"/>
  <c r="CQ48" i="11"/>
  <c r="CR48" i="11"/>
  <c r="CS48" i="11"/>
  <c r="CT48" i="11"/>
  <c r="CP49" i="11"/>
  <c r="CQ49" i="11"/>
  <c r="CR49" i="11"/>
  <c r="CS49" i="11"/>
  <c r="CT49" i="11"/>
  <c r="CP50" i="11"/>
  <c r="CQ50" i="11"/>
  <c r="CR50" i="11"/>
  <c r="CS50" i="11"/>
  <c r="CT50" i="11"/>
  <c r="CP51" i="11"/>
  <c r="CQ51" i="11"/>
  <c r="CR51" i="11"/>
  <c r="CS51" i="11"/>
  <c r="CT51" i="11"/>
  <c r="CP52" i="11"/>
  <c r="CQ52" i="11"/>
  <c r="CR52" i="11"/>
  <c r="CS52" i="11"/>
  <c r="CT52" i="11"/>
  <c r="CP53" i="11"/>
  <c r="CQ53" i="11"/>
  <c r="CR53" i="11"/>
  <c r="CS53" i="11"/>
  <c r="CT53" i="11"/>
  <c r="CP54" i="11"/>
  <c r="CQ54" i="11"/>
  <c r="CR54" i="11"/>
  <c r="CS54" i="11"/>
  <c r="CT54" i="11"/>
  <c r="CP55" i="11"/>
  <c r="CQ55" i="11"/>
  <c r="CR55" i="11"/>
  <c r="CS55" i="11"/>
  <c r="CT55" i="11"/>
  <c r="CP56" i="11"/>
  <c r="CQ56" i="11"/>
  <c r="CR56" i="11"/>
  <c r="CS56" i="11"/>
  <c r="CT56" i="11"/>
  <c r="CP57" i="11"/>
  <c r="CQ57" i="11"/>
  <c r="CR57" i="11"/>
  <c r="CS57" i="11"/>
  <c r="CT57" i="11"/>
  <c r="CP58" i="11"/>
  <c r="CQ58" i="11"/>
  <c r="CR58" i="11"/>
  <c r="CS58" i="11"/>
  <c r="CT58" i="11"/>
  <c r="CP59" i="11"/>
  <c r="CQ59" i="11"/>
  <c r="CR59" i="11"/>
  <c r="CS59" i="11"/>
  <c r="CT59" i="11"/>
  <c r="CP60" i="11"/>
  <c r="CQ60" i="11"/>
  <c r="CR60" i="11"/>
  <c r="CS60" i="11"/>
  <c r="CT60" i="11"/>
  <c r="U61" i="27" l="1"/>
  <c r="U62" i="27" s="1"/>
  <c r="V61" i="27"/>
  <c r="V62" i="27" s="1"/>
  <c r="W61" i="27"/>
  <c r="X61" i="27"/>
  <c r="X62" i="27" s="1"/>
  <c r="Y61" i="27"/>
  <c r="Y62" i="27" s="1"/>
  <c r="Z61" i="27"/>
  <c r="Z62" i="27" s="1"/>
  <c r="AA61" i="27"/>
  <c r="AA62" i="27" s="1"/>
  <c r="AB61" i="27"/>
  <c r="AB62" i="27" s="1"/>
  <c r="AC61" i="27"/>
  <c r="AC62" i="27" s="1"/>
  <c r="AD61" i="27"/>
  <c r="AD62" i="27" s="1"/>
  <c r="AE61" i="27"/>
  <c r="AE62" i="27" s="1"/>
  <c r="AF61" i="27"/>
  <c r="AF62" i="27" s="1"/>
  <c r="AG61" i="27"/>
  <c r="AH61" i="27"/>
  <c r="AH62" i="27" s="1"/>
  <c r="AJ61" i="27"/>
  <c r="AJ62" i="27" s="1"/>
  <c r="AK61" i="27"/>
  <c r="AK62" i="27" s="1"/>
  <c r="AL61" i="27"/>
  <c r="AL62" i="27" s="1"/>
  <c r="AM61" i="27"/>
  <c r="AM62" i="27" s="1"/>
  <c r="AP61" i="27"/>
  <c r="AP62" i="27" s="1"/>
  <c r="AQ61" i="27"/>
  <c r="AQ62" i="27" s="1"/>
  <c r="AR61" i="27"/>
  <c r="AR62" i="27" s="1"/>
  <c r="AT61" i="27"/>
  <c r="AT62" i="27" s="1"/>
  <c r="AU61" i="27"/>
  <c r="AU62" i="27" s="1"/>
  <c r="AV61" i="27"/>
  <c r="AV62" i="27" s="1"/>
  <c r="AX61" i="27"/>
  <c r="AX62" i="27" s="1"/>
  <c r="AY61" i="27"/>
  <c r="AY62" i="27" s="1"/>
  <c r="AZ61" i="27"/>
  <c r="AZ62" i="27" s="1"/>
  <c r="BA61" i="27"/>
  <c r="BA62" i="27" s="1"/>
  <c r="BB61" i="27"/>
  <c r="BC61" i="27"/>
  <c r="BC62" i="27" s="1"/>
  <c r="BD61" i="27"/>
  <c r="BD62" i="27" s="1"/>
  <c r="BE61" i="27"/>
  <c r="BE62" i="27" s="1"/>
  <c r="BF61" i="27"/>
  <c r="BF62" i="27" s="1"/>
  <c r="BH61" i="27"/>
  <c r="BH62" i="27" s="1"/>
  <c r="BI61" i="27"/>
  <c r="BI62" i="27" s="1"/>
  <c r="BJ61" i="27"/>
  <c r="BJ62" i="27" s="1"/>
  <c r="BK61" i="27"/>
  <c r="BK62" i="27" s="1"/>
  <c r="BL61" i="27"/>
  <c r="BL62" i="27" s="1"/>
  <c r="BM61" i="27"/>
  <c r="BM62" i="27" s="1"/>
  <c r="BN61" i="27"/>
  <c r="BN62" i="27" s="1"/>
  <c r="BO61" i="27"/>
  <c r="BO62" i="27" s="1"/>
  <c r="BP61" i="27"/>
  <c r="BP62" i="27" s="1"/>
  <c r="BQ61" i="27"/>
  <c r="BQ62" i="27" s="1"/>
  <c r="BR61" i="27"/>
  <c r="BR62" i="27" s="1"/>
  <c r="BS61" i="27"/>
  <c r="BT61" i="27"/>
  <c r="BT62" i="27" s="1"/>
  <c r="BU61" i="27"/>
  <c r="BU62" i="27" s="1"/>
  <c r="BV61" i="27"/>
  <c r="BV62" i="27" s="1"/>
  <c r="BW61" i="27"/>
  <c r="BW62" i="27" s="1"/>
  <c r="BX61" i="27"/>
  <c r="BX62" i="27" s="1"/>
  <c r="BY61" i="27"/>
  <c r="BY62" i="27" s="1"/>
  <c r="BZ61" i="27"/>
  <c r="BZ62" i="27" s="1"/>
  <c r="CA61" i="27"/>
  <c r="CA62" i="27" s="1"/>
  <c r="CB61" i="27"/>
  <c r="CB62" i="27" s="1"/>
  <c r="CC61" i="27"/>
  <c r="CC62" i="27" s="1"/>
  <c r="CD61" i="27"/>
  <c r="CD62" i="27" s="1"/>
  <c r="CE61" i="27"/>
  <c r="CE62" i="27" s="1"/>
  <c r="CF61" i="27"/>
  <c r="CF62" i="27" s="1"/>
  <c r="CG61" i="27"/>
  <c r="CG62" i="27" s="1"/>
  <c r="CH61" i="27"/>
  <c r="CH62" i="27" s="1"/>
  <c r="CI61" i="27"/>
  <c r="CJ61" i="27"/>
  <c r="CJ62" i="27" s="1"/>
  <c r="CK61" i="27"/>
  <c r="CK62" i="27" s="1"/>
  <c r="CL61" i="27"/>
  <c r="CL62" i="27" s="1"/>
  <c r="W62" i="27"/>
  <c r="AG62" i="27"/>
  <c r="BB62" i="27"/>
  <c r="BS62" i="27"/>
  <c r="CI62" i="27"/>
  <c r="T61" i="27" l="1"/>
  <c r="T62" i="27" s="1"/>
  <c r="R61" i="55" l="1"/>
  <c r="S61" i="55"/>
  <c r="T61" i="55"/>
  <c r="U61" i="55"/>
  <c r="B32" i="47" s="1"/>
  <c r="V61" i="55"/>
  <c r="W61" i="55"/>
  <c r="C32" i="47" s="1"/>
  <c r="Y61" i="55"/>
  <c r="Z61" i="55"/>
  <c r="AA61" i="55"/>
  <c r="AC61" i="55"/>
  <c r="AD61" i="55"/>
  <c r="AE61" i="55"/>
  <c r="AF61" i="55"/>
  <c r="F32" i="47" s="1"/>
  <c r="AI61" i="55"/>
  <c r="AJ61" i="55"/>
  <c r="AL61" i="55"/>
  <c r="AM61" i="55"/>
  <c r="AN61" i="55"/>
  <c r="AP61" i="55"/>
  <c r="I32" i="47" s="1"/>
  <c r="AQ61" i="55"/>
  <c r="AR61" i="55"/>
  <c r="AS61" i="55"/>
  <c r="AU61" i="55"/>
  <c r="AV61" i="55"/>
  <c r="AW61" i="55"/>
  <c r="AX61" i="55"/>
  <c r="AY61" i="55"/>
  <c r="R62" i="55"/>
  <c r="S62" i="55"/>
  <c r="T62" i="55"/>
  <c r="U62" i="55"/>
  <c r="V62" i="55"/>
  <c r="W62" i="55"/>
  <c r="C32" i="20" s="1"/>
  <c r="Y62" i="55"/>
  <c r="Z62" i="55"/>
  <c r="AA62" i="55"/>
  <c r="AC62" i="55"/>
  <c r="AD62" i="55"/>
  <c r="AE62" i="55"/>
  <c r="AF62" i="55"/>
  <c r="F32" i="20" s="1"/>
  <c r="AI62" i="55"/>
  <c r="AJ62" i="55"/>
  <c r="AL62" i="55"/>
  <c r="AM62" i="55"/>
  <c r="AN62" i="55"/>
  <c r="AP62" i="55"/>
  <c r="I32" i="20" s="1"/>
  <c r="AQ62" i="55"/>
  <c r="AR62" i="55"/>
  <c r="AS62" i="55"/>
  <c r="AU62" i="55"/>
  <c r="AV62" i="55"/>
  <c r="AW62" i="55"/>
  <c r="AX62" i="55"/>
  <c r="AY62" i="55"/>
  <c r="R63" i="55"/>
  <c r="S63" i="55"/>
  <c r="T63" i="55"/>
  <c r="U63" i="55"/>
  <c r="V63" i="55"/>
  <c r="W63" i="55"/>
  <c r="Y63" i="55"/>
  <c r="Z63" i="55"/>
  <c r="AA63" i="55"/>
  <c r="AC63" i="55"/>
  <c r="AD63" i="55"/>
  <c r="AE63" i="55"/>
  <c r="AF63" i="55"/>
  <c r="AI63" i="55"/>
  <c r="AJ63" i="55"/>
  <c r="AL63" i="55"/>
  <c r="AM63" i="55"/>
  <c r="AN63" i="55"/>
  <c r="AP63" i="55"/>
  <c r="AQ63" i="55"/>
  <c r="AR63" i="55"/>
  <c r="AS63" i="55"/>
  <c r="AU63" i="55"/>
  <c r="AV63" i="55"/>
  <c r="AW63" i="55"/>
  <c r="AX63" i="55"/>
  <c r="AY63" i="55"/>
  <c r="B32" i="20"/>
  <c r="Q63" i="55" l="1"/>
  <c r="J63" i="55"/>
  <c r="I63" i="55"/>
  <c r="H63" i="55"/>
  <c r="G63" i="55"/>
  <c r="F63" i="55"/>
  <c r="E63" i="55"/>
  <c r="D63" i="55"/>
  <c r="C63" i="55"/>
  <c r="B63" i="55"/>
  <c r="Q62" i="55"/>
  <c r="J62" i="55"/>
  <c r="I62" i="55"/>
  <c r="H62" i="55"/>
  <c r="G62" i="55"/>
  <c r="F62" i="55"/>
  <c r="E62" i="55"/>
  <c r="D62" i="55"/>
  <c r="C62" i="55"/>
  <c r="B62" i="55"/>
  <c r="Q61" i="55"/>
  <c r="J61" i="55"/>
  <c r="I61" i="55"/>
  <c r="H61" i="55"/>
  <c r="G61" i="55"/>
  <c r="F61" i="55"/>
  <c r="E61" i="55"/>
  <c r="D61" i="55"/>
  <c r="C61" i="55"/>
  <c r="B61" i="55"/>
  <c r="B14" i="21" l="1"/>
  <c r="B14" i="61"/>
  <c r="F14" i="61"/>
  <c r="F14" i="21"/>
  <c r="H14" i="61"/>
  <c r="H14" i="21"/>
  <c r="D14" i="61"/>
  <c r="D14" i="21"/>
  <c r="C14" i="61"/>
  <c r="C14" i="21"/>
  <c r="E14" i="61"/>
  <c r="E14" i="21"/>
  <c r="G14" i="61"/>
  <c r="G14" i="21"/>
  <c r="AQ49" i="43"/>
  <c r="AR49" i="43"/>
  <c r="AQ50" i="43"/>
  <c r="AR50" i="43"/>
  <c r="AQ51" i="43"/>
  <c r="AR51" i="43"/>
  <c r="N51" i="43"/>
  <c r="N50" i="43"/>
  <c r="N49" i="43"/>
  <c r="H51" i="43"/>
  <c r="G51" i="43"/>
  <c r="F51" i="43"/>
  <c r="E51" i="43"/>
  <c r="D51" i="43"/>
  <c r="C51" i="43"/>
  <c r="B51" i="43"/>
  <c r="H50" i="43"/>
  <c r="G50" i="43"/>
  <c r="F50" i="43"/>
  <c r="E50" i="43"/>
  <c r="D50" i="43"/>
  <c r="C50" i="43"/>
  <c r="B50" i="43"/>
  <c r="H49" i="43"/>
  <c r="G49" i="43"/>
  <c r="F49" i="43"/>
  <c r="E49" i="43"/>
  <c r="D49" i="43"/>
  <c r="C49" i="43"/>
  <c r="B49" i="43"/>
  <c r="DB57" i="9" l="1"/>
  <c r="DA57" i="9"/>
  <c r="CZ57" i="9"/>
  <c r="CY57" i="9"/>
  <c r="CX57" i="9"/>
  <c r="CW57" i="9"/>
  <c r="CV57" i="9"/>
  <c r="CU57" i="9"/>
  <c r="CT57" i="9"/>
  <c r="CS57" i="9"/>
  <c r="CR57" i="9"/>
  <c r="CQ57" i="9"/>
  <c r="CP57" i="9"/>
  <c r="CO57" i="9"/>
  <c r="CN57" i="9"/>
  <c r="DB56" i="9"/>
  <c r="DA56" i="9"/>
  <c r="CZ56" i="9"/>
  <c r="CY56" i="9"/>
  <c r="CX56" i="9"/>
  <c r="CW56" i="9"/>
  <c r="CV56" i="9"/>
  <c r="CU56" i="9"/>
  <c r="CT56" i="9"/>
  <c r="CS56" i="9"/>
  <c r="CR56" i="9"/>
  <c r="CQ56" i="9"/>
  <c r="CP56" i="9"/>
  <c r="CO56" i="9"/>
  <c r="CN56" i="9"/>
  <c r="DB55" i="9"/>
  <c r="DA55" i="9"/>
  <c r="CZ55" i="9"/>
  <c r="CY55" i="9"/>
  <c r="CX55" i="9"/>
  <c r="CW55" i="9"/>
  <c r="CV55" i="9"/>
  <c r="CU55" i="9"/>
  <c r="CT55" i="9"/>
  <c r="CS55" i="9"/>
  <c r="CR55" i="9"/>
  <c r="CQ55" i="9"/>
  <c r="CP55" i="9"/>
  <c r="CO55" i="9"/>
  <c r="CN55" i="9"/>
  <c r="AP36" i="42"/>
  <c r="AP38" i="42"/>
  <c r="C17" i="50"/>
  <c r="B17" i="50"/>
  <c r="O49" i="8" l="1"/>
  <c r="P49" i="8"/>
  <c r="Q49" i="8"/>
  <c r="R49" i="8"/>
  <c r="S49" i="8"/>
  <c r="T49" i="8"/>
  <c r="U49" i="8"/>
  <c r="V49" i="8"/>
  <c r="W49" i="8"/>
  <c r="X49" i="8"/>
  <c r="Y49" i="8"/>
  <c r="Z49" i="8"/>
  <c r="AA49" i="8"/>
  <c r="AB49" i="8"/>
  <c r="AC49" i="8"/>
  <c r="AF49" i="8"/>
  <c r="AG49" i="8"/>
  <c r="AH49" i="8"/>
  <c r="AJ49" i="8"/>
  <c r="AK49" i="8"/>
  <c r="AL49" i="8"/>
  <c r="AN49" i="8"/>
  <c r="AO49" i="8"/>
  <c r="AP49" i="8"/>
  <c r="AQ49" i="8"/>
  <c r="AR49" i="8"/>
  <c r="AS49" i="8"/>
  <c r="AT49" i="8"/>
  <c r="AU49" i="8"/>
  <c r="AV49" i="8"/>
  <c r="AX49" i="8"/>
  <c r="AY49" i="8"/>
  <c r="AZ49" i="8"/>
  <c r="BA49" i="8"/>
  <c r="BB49" i="8"/>
  <c r="BC49" i="8"/>
  <c r="BD49" i="8"/>
  <c r="BE49" i="8"/>
  <c r="BF49" i="8"/>
  <c r="BG49" i="8"/>
  <c r="BH49" i="8"/>
  <c r="BI49" i="8"/>
  <c r="BJ49" i="8"/>
  <c r="BK49" i="8"/>
  <c r="BL49" i="8"/>
  <c r="BM49" i="8"/>
  <c r="BN49" i="8"/>
  <c r="BO49" i="8"/>
  <c r="BP49" i="8"/>
  <c r="BQ49" i="8"/>
  <c r="BR49" i="8"/>
  <c r="BS49" i="8"/>
  <c r="BT49" i="8"/>
  <c r="BU49" i="8"/>
  <c r="BV49" i="8"/>
  <c r="BW49" i="8"/>
  <c r="BX49" i="8"/>
  <c r="BY49" i="8"/>
  <c r="BZ49" i="8"/>
  <c r="CA49" i="8"/>
  <c r="CB49" i="8"/>
  <c r="O50" i="8"/>
  <c r="P50" i="8"/>
  <c r="Q50" i="8"/>
  <c r="R50" i="8"/>
  <c r="S50" i="8"/>
  <c r="T50" i="8"/>
  <c r="U50" i="8"/>
  <c r="V50" i="8"/>
  <c r="W50" i="8"/>
  <c r="X50" i="8"/>
  <c r="Y50" i="8"/>
  <c r="Z50" i="8"/>
  <c r="AA50" i="8"/>
  <c r="AB50" i="8"/>
  <c r="AC50" i="8"/>
  <c r="AF50" i="8"/>
  <c r="AG50" i="8"/>
  <c r="AH50" i="8"/>
  <c r="AJ50" i="8"/>
  <c r="AK50" i="8"/>
  <c r="AL50" i="8"/>
  <c r="AN50" i="8"/>
  <c r="AO50" i="8"/>
  <c r="AP50" i="8"/>
  <c r="AQ50" i="8"/>
  <c r="AR50" i="8"/>
  <c r="AS50" i="8"/>
  <c r="AT50" i="8"/>
  <c r="AU50" i="8"/>
  <c r="AV50" i="8"/>
  <c r="AX50" i="8"/>
  <c r="AY50" i="8"/>
  <c r="AZ50" i="8"/>
  <c r="BA50" i="8"/>
  <c r="BB50" i="8"/>
  <c r="BC50" i="8"/>
  <c r="BD50" i="8"/>
  <c r="BE50" i="8"/>
  <c r="BF50" i="8"/>
  <c r="BG50" i="8"/>
  <c r="BH50" i="8"/>
  <c r="BI50" i="8"/>
  <c r="BJ50" i="8"/>
  <c r="BK50" i="8"/>
  <c r="BL50" i="8"/>
  <c r="BM50" i="8"/>
  <c r="BN50" i="8"/>
  <c r="BO50" i="8"/>
  <c r="BP50" i="8"/>
  <c r="BQ50" i="8"/>
  <c r="BR50" i="8"/>
  <c r="BS50" i="8"/>
  <c r="BT50" i="8"/>
  <c r="BU50" i="8"/>
  <c r="BV50" i="8"/>
  <c r="BW50" i="8"/>
  <c r="BX50" i="8"/>
  <c r="BY50" i="8"/>
  <c r="BZ50" i="8"/>
  <c r="CA50" i="8"/>
  <c r="CB50" i="8"/>
  <c r="O51" i="8"/>
  <c r="P51" i="8"/>
  <c r="Q51" i="8"/>
  <c r="R51" i="8"/>
  <c r="S51" i="8"/>
  <c r="T51" i="8"/>
  <c r="U51" i="8"/>
  <c r="V51" i="8"/>
  <c r="W51" i="8"/>
  <c r="X51" i="8"/>
  <c r="Y51" i="8"/>
  <c r="Z51" i="8"/>
  <c r="AA51" i="8"/>
  <c r="AB51" i="8"/>
  <c r="AC51" i="8"/>
  <c r="AF51" i="8"/>
  <c r="AG51" i="8"/>
  <c r="AH51" i="8"/>
  <c r="AJ51" i="8"/>
  <c r="AK51" i="8"/>
  <c r="AL51" i="8"/>
  <c r="AN51" i="8"/>
  <c r="AO51" i="8"/>
  <c r="AP51" i="8"/>
  <c r="AQ51" i="8"/>
  <c r="AR51" i="8"/>
  <c r="AS51" i="8"/>
  <c r="AT51" i="8"/>
  <c r="AU51" i="8"/>
  <c r="AV51" i="8"/>
  <c r="AX51" i="8"/>
  <c r="AY51" i="8"/>
  <c r="AZ51" i="8"/>
  <c r="BA51" i="8"/>
  <c r="BB51" i="8"/>
  <c r="BC51" i="8"/>
  <c r="BD51" i="8"/>
  <c r="BE51" i="8"/>
  <c r="BF51" i="8"/>
  <c r="BG51" i="8"/>
  <c r="BH51" i="8"/>
  <c r="BI51" i="8"/>
  <c r="BJ51" i="8"/>
  <c r="BK51" i="8"/>
  <c r="BL51" i="8"/>
  <c r="BM51" i="8"/>
  <c r="BN51" i="8"/>
  <c r="BO51" i="8"/>
  <c r="BP51" i="8"/>
  <c r="BQ51" i="8"/>
  <c r="BR51" i="8"/>
  <c r="BS51" i="8"/>
  <c r="BT51" i="8"/>
  <c r="BU51" i="8"/>
  <c r="BV51" i="8"/>
  <c r="BW51" i="8"/>
  <c r="BX51" i="8"/>
  <c r="BY51" i="8"/>
  <c r="BZ51" i="8"/>
  <c r="CA51" i="8"/>
  <c r="CB51" i="8"/>
  <c r="N51" i="8"/>
  <c r="N50" i="8"/>
  <c r="N49" i="8"/>
  <c r="U61" i="9"/>
  <c r="V61" i="9"/>
  <c r="W61" i="9"/>
  <c r="X61" i="9"/>
  <c r="Y61" i="9"/>
  <c r="Z61" i="9"/>
  <c r="AA61" i="9"/>
  <c r="AB61" i="9"/>
  <c r="AD61" i="9"/>
  <c r="AE61" i="9"/>
  <c r="AF61" i="9"/>
  <c r="AG61" i="9"/>
  <c r="AI61" i="9"/>
  <c r="AJ61" i="9"/>
  <c r="AK61" i="9"/>
  <c r="AL61" i="9"/>
  <c r="AO61" i="9"/>
  <c r="AP61" i="9"/>
  <c r="AQ61" i="9"/>
  <c r="AR61" i="9"/>
  <c r="AT61" i="9"/>
  <c r="AU61" i="9"/>
  <c r="AV61" i="9"/>
  <c r="AX61" i="9"/>
  <c r="AY61" i="9"/>
  <c r="AZ61" i="9"/>
  <c r="BA61" i="9"/>
  <c r="BB61" i="9"/>
  <c r="BC61" i="9"/>
  <c r="BD61" i="9"/>
  <c r="BE61" i="9"/>
  <c r="BF61" i="9"/>
  <c r="BH61" i="9"/>
  <c r="BI61" i="9"/>
  <c r="BJ61" i="9"/>
  <c r="BK61" i="9"/>
  <c r="BL61" i="9"/>
  <c r="BM61" i="9"/>
  <c r="BN61" i="9"/>
  <c r="BO61" i="9"/>
  <c r="BP61" i="9"/>
  <c r="BQ61" i="9"/>
  <c r="BR61" i="9"/>
  <c r="BS61" i="9"/>
  <c r="BT61" i="9"/>
  <c r="BU61" i="9"/>
  <c r="BV61" i="9"/>
  <c r="BW61" i="9"/>
  <c r="BX61" i="9"/>
  <c r="BY61" i="9"/>
  <c r="BZ61" i="9"/>
  <c r="CA61" i="9"/>
  <c r="CB61" i="9"/>
  <c r="CC61" i="9"/>
  <c r="CD61" i="9"/>
  <c r="CE61" i="9"/>
  <c r="CF61" i="9"/>
  <c r="CG61" i="9"/>
  <c r="CH61" i="9"/>
  <c r="CI61" i="9"/>
  <c r="CJ61" i="9"/>
  <c r="CK61" i="9"/>
  <c r="CL61" i="9"/>
  <c r="U62" i="9"/>
  <c r="V62" i="9"/>
  <c r="W62" i="9"/>
  <c r="X62" i="9"/>
  <c r="Y62" i="9"/>
  <c r="Z62" i="9"/>
  <c r="AA62" i="9"/>
  <c r="AB62" i="9"/>
  <c r="AD62" i="9"/>
  <c r="AE62" i="9"/>
  <c r="AF62" i="9"/>
  <c r="AG62" i="9"/>
  <c r="AI62" i="9"/>
  <c r="AJ62" i="9"/>
  <c r="AK62" i="9"/>
  <c r="AL62" i="9"/>
  <c r="AO62" i="9"/>
  <c r="AP62" i="9"/>
  <c r="AQ62" i="9"/>
  <c r="AR62" i="9"/>
  <c r="AT62" i="9"/>
  <c r="AU62" i="9"/>
  <c r="AV62" i="9"/>
  <c r="AX62" i="9"/>
  <c r="AY62" i="9"/>
  <c r="AZ62" i="9"/>
  <c r="BA62" i="9"/>
  <c r="BB62" i="9"/>
  <c r="BC62" i="9"/>
  <c r="BD62" i="9"/>
  <c r="BE62" i="9"/>
  <c r="BF62" i="9"/>
  <c r="BH62" i="9"/>
  <c r="BI62" i="9"/>
  <c r="BJ62" i="9"/>
  <c r="BK62" i="9"/>
  <c r="BL62" i="9"/>
  <c r="BM62" i="9"/>
  <c r="BN62" i="9"/>
  <c r="BO62" i="9"/>
  <c r="BP62" i="9"/>
  <c r="BQ62" i="9"/>
  <c r="BR62" i="9"/>
  <c r="BS62" i="9"/>
  <c r="BT62" i="9"/>
  <c r="BU62" i="9"/>
  <c r="BV62" i="9"/>
  <c r="BW62" i="9"/>
  <c r="BX62" i="9"/>
  <c r="BY62" i="9"/>
  <c r="BZ62" i="9"/>
  <c r="CA62" i="9"/>
  <c r="CB62" i="9"/>
  <c r="CC62" i="9"/>
  <c r="CD62" i="9"/>
  <c r="CE62" i="9"/>
  <c r="CF62" i="9"/>
  <c r="CG62" i="9"/>
  <c r="CH62" i="9"/>
  <c r="CI62" i="9"/>
  <c r="CJ62" i="9"/>
  <c r="CK62" i="9"/>
  <c r="CL62" i="9"/>
  <c r="T62" i="9"/>
  <c r="T61" i="9"/>
  <c r="B39" i="61" l="1"/>
  <c r="C39" i="61"/>
  <c r="D39" i="61"/>
  <c r="E39" i="61"/>
  <c r="F39" i="61"/>
  <c r="G39" i="61"/>
  <c r="H39" i="61"/>
  <c r="B46" i="61"/>
  <c r="C46" i="61"/>
  <c r="D46" i="61"/>
  <c r="E46" i="61"/>
  <c r="F46" i="61"/>
  <c r="G46" i="61"/>
  <c r="H46" i="61"/>
  <c r="AP36" i="37"/>
  <c r="AP38" i="37"/>
  <c r="AD49" i="41" l="1"/>
  <c r="AE49" i="41"/>
  <c r="AG49" i="41"/>
  <c r="AH49" i="41"/>
  <c r="AI49" i="41"/>
  <c r="AK49" i="41"/>
  <c r="AL49" i="41"/>
  <c r="AM49" i="41"/>
  <c r="AN49" i="41"/>
  <c r="AO49" i="41"/>
  <c r="AP49" i="41"/>
  <c r="AQ49" i="41"/>
  <c r="AR49" i="41"/>
  <c r="AS49" i="41"/>
  <c r="AU49" i="41"/>
  <c r="AV49" i="41"/>
  <c r="AW49" i="41"/>
  <c r="AX49" i="41"/>
  <c r="AY49" i="41"/>
  <c r="AZ49" i="41"/>
  <c r="BA49" i="41"/>
  <c r="BB49" i="41"/>
  <c r="BC49" i="41"/>
  <c r="BD49" i="41"/>
  <c r="BE49" i="41"/>
  <c r="BF49" i="41"/>
  <c r="BG49" i="41"/>
  <c r="BH49" i="41"/>
  <c r="BI49" i="41"/>
  <c r="BJ49" i="41"/>
  <c r="BK49" i="41"/>
  <c r="BL49" i="41"/>
  <c r="BM49" i="41"/>
  <c r="BN49" i="41"/>
  <c r="BO49" i="41"/>
  <c r="BP49" i="41"/>
  <c r="BQ49" i="41"/>
  <c r="BR49" i="41"/>
  <c r="BS49" i="41"/>
  <c r="BT49" i="41"/>
  <c r="BU49" i="41"/>
  <c r="BV49" i="41"/>
  <c r="BW49" i="41"/>
  <c r="BX49" i="41"/>
  <c r="BY49" i="41"/>
  <c r="AD50" i="41"/>
  <c r="AE50" i="41"/>
  <c r="AG50" i="41"/>
  <c r="AH50" i="41"/>
  <c r="AI50" i="41"/>
  <c r="AK50" i="41"/>
  <c r="AL50" i="41"/>
  <c r="C40" i="61" s="1"/>
  <c r="AM50" i="41"/>
  <c r="AN50" i="41"/>
  <c r="AO50" i="41"/>
  <c r="AP50" i="41"/>
  <c r="AQ50" i="41"/>
  <c r="D40" i="61" s="1"/>
  <c r="AR50" i="41"/>
  <c r="AS50" i="41"/>
  <c r="AU50" i="41"/>
  <c r="AV50" i="41"/>
  <c r="AW50" i="41"/>
  <c r="AX50" i="41"/>
  <c r="AY50" i="41"/>
  <c r="AZ50" i="41"/>
  <c r="BA50" i="41"/>
  <c r="BB50" i="41"/>
  <c r="BC50" i="41"/>
  <c r="E40" i="61" s="1"/>
  <c r="BD50" i="41"/>
  <c r="F40" i="61" s="1"/>
  <c r="BE50" i="41"/>
  <c r="BF50" i="41"/>
  <c r="BG50" i="41"/>
  <c r="BH50" i="41"/>
  <c r="BI50" i="41"/>
  <c r="BJ50" i="41"/>
  <c r="BK50" i="41"/>
  <c r="BL50" i="41"/>
  <c r="BM50" i="41"/>
  <c r="BN50" i="41"/>
  <c r="BO50" i="41"/>
  <c r="BP50" i="41"/>
  <c r="BQ50" i="41"/>
  <c r="BR50" i="41"/>
  <c r="G40" i="61" s="1"/>
  <c r="BS50" i="41"/>
  <c r="BT50" i="41"/>
  <c r="BU50" i="41"/>
  <c r="BV50" i="41"/>
  <c r="BW50" i="41"/>
  <c r="BX50" i="41"/>
  <c r="H40" i="61" s="1"/>
  <c r="BY50" i="41"/>
  <c r="AD51" i="41"/>
  <c r="AE51" i="41"/>
  <c r="AG51" i="41"/>
  <c r="AH51" i="41"/>
  <c r="AI51" i="41"/>
  <c r="AK51" i="41"/>
  <c r="AL51" i="41"/>
  <c r="AM51" i="41"/>
  <c r="AN51" i="41"/>
  <c r="AO51" i="41"/>
  <c r="AP51" i="41"/>
  <c r="AQ51" i="41"/>
  <c r="AR51" i="41"/>
  <c r="AS51" i="41"/>
  <c r="AU51" i="41"/>
  <c r="AV51" i="41"/>
  <c r="AW51" i="41"/>
  <c r="AX51" i="41"/>
  <c r="AY51" i="41"/>
  <c r="AZ51" i="41"/>
  <c r="BA51" i="41"/>
  <c r="BB51" i="41"/>
  <c r="BC51" i="41"/>
  <c r="BD51" i="41"/>
  <c r="BE51" i="41"/>
  <c r="BF51" i="41"/>
  <c r="BG51" i="41"/>
  <c r="BH51" i="41"/>
  <c r="BI51" i="41"/>
  <c r="BJ51" i="41"/>
  <c r="BK51" i="41"/>
  <c r="BL51" i="41"/>
  <c r="BM51" i="41"/>
  <c r="BN51" i="41"/>
  <c r="BO51" i="41"/>
  <c r="BP51" i="41"/>
  <c r="BQ51" i="41"/>
  <c r="BR51" i="41"/>
  <c r="BS51" i="41"/>
  <c r="BT51" i="41"/>
  <c r="BU51" i="41"/>
  <c r="BV51" i="41"/>
  <c r="BW51" i="41"/>
  <c r="BX51" i="41"/>
  <c r="BY51" i="41"/>
  <c r="K51" i="41"/>
  <c r="K50" i="41"/>
  <c r="K49" i="41"/>
  <c r="H51" i="41"/>
  <c r="G51" i="41"/>
  <c r="F51" i="41"/>
  <c r="E51" i="41"/>
  <c r="D51" i="41"/>
  <c r="C51" i="41"/>
  <c r="B51" i="41"/>
  <c r="H50" i="41"/>
  <c r="G50" i="41"/>
  <c r="F50" i="41"/>
  <c r="E50" i="41"/>
  <c r="D50" i="41"/>
  <c r="C50" i="41"/>
  <c r="B50" i="41"/>
  <c r="H49" i="41"/>
  <c r="G49" i="41"/>
  <c r="F49" i="41"/>
  <c r="E49" i="41"/>
  <c r="D49" i="41"/>
  <c r="C49" i="41"/>
  <c r="B49" i="41"/>
  <c r="L49" i="7"/>
  <c r="M49" i="7"/>
  <c r="N49" i="7"/>
  <c r="O49" i="7"/>
  <c r="P49" i="7"/>
  <c r="Q49" i="7"/>
  <c r="R49" i="7"/>
  <c r="S49" i="7"/>
  <c r="T49" i="7"/>
  <c r="U49" i="7"/>
  <c r="V49" i="7"/>
  <c r="W49" i="7"/>
  <c r="X49" i="7"/>
  <c r="Y49" i="7"/>
  <c r="Z49" i="7"/>
  <c r="AC49" i="7"/>
  <c r="AD49" i="7"/>
  <c r="AE49" i="7"/>
  <c r="AG49" i="7"/>
  <c r="AH49" i="7"/>
  <c r="AI49" i="7"/>
  <c r="AK49" i="7"/>
  <c r="AL49" i="7"/>
  <c r="AM49" i="7"/>
  <c r="AN49" i="7"/>
  <c r="AO49" i="7"/>
  <c r="AP49" i="7"/>
  <c r="AQ49" i="7"/>
  <c r="AR49" i="7"/>
  <c r="AS49" i="7"/>
  <c r="AU49" i="7"/>
  <c r="AV49" i="7"/>
  <c r="AW49" i="7"/>
  <c r="AX49" i="7"/>
  <c r="AY49" i="7"/>
  <c r="AZ49" i="7"/>
  <c r="BA49" i="7"/>
  <c r="BB49" i="7"/>
  <c r="BC49" i="7"/>
  <c r="BD49" i="7"/>
  <c r="BE49" i="7"/>
  <c r="BF49" i="7"/>
  <c r="BG49" i="7"/>
  <c r="BH49" i="7"/>
  <c r="BI49" i="7"/>
  <c r="BJ49" i="7"/>
  <c r="BK49" i="7"/>
  <c r="BL49" i="7"/>
  <c r="BM49" i="7"/>
  <c r="BN49" i="7"/>
  <c r="BO49" i="7"/>
  <c r="BP49" i="7"/>
  <c r="BQ49" i="7"/>
  <c r="BR49" i="7"/>
  <c r="BS49" i="7"/>
  <c r="BT49" i="7"/>
  <c r="BU49" i="7"/>
  <c r="BV49" i="7"/>
  <c r="BW49" i="7"/>
  <c r="BX49" i="7"/>
  <c r="BY49" i="7"/>
  <c r="L50" i="7"/>
  <c r="M50" i="7"/>
  <c r="N50" i="7"/>
  <c r="O50" i="7"/>
  <c r="P50" i="7"/>
  <c r="Q50" i="7"/>
  <c r="R50" i="7"/>
  <c r="S50" i="7"/>
  <c r="T50" i="7"/>
  <c r="U50" i="7"/>
  <c r="V50" i="7"/>
  <c r="W50" i="7"/>
  <c r="X50" i="7"/>
  <c r="Y50" i="7"/>
  <c r="Z50" i="7"/>
  <c r="AC50" i="7"/>
  <c r="AD50" i="7"/>
  <c r="AE50" i="7"/>
  <c r="AG50" i="7"/>
  <c r="AH50" i="7"/>
  <c r="AI50" i="7"/>
  <c r="AK50" i="7"/>
  <c r="AL50" i="7"/>
  <c r="AM50" i="7"/>
  <c r="AN50" i="7"/>
  <c r="AO50" i="7"/>
  <c r="AP50" i="7"/>
  <c r="AQ50" i="7"/>
  <c r="AR50" i="7"/>
  <c r="AS50" i="7"/>
  <c r="AU50" i="7"/>
  <c r="AV50" i="7"/>
  <c r="AW50" i="7"/>
  <c r="AX50" i="7"/>
  <c r="AY50" i="7"/>
  <c r="AZ50" i="7"/>
  <c r="BA50" i="7"/>
  <c r="BB50" i="7"/>
  <c r="BC50" i="7"/>
  <c r="BD50" i="7"/>
  <c r="BE50" i="7"/>
  <c r="BF50" i="7"/>
  <c r="BG50" i="7"/>
  <c r="BH50" i="7"/>
  <c r="BI50" i="7"/>
  <c r="BJ50" i="7"/>
  <c r="BK50" i="7"/>
  <c r="BL50" i="7"/>
  <c r="BM50" i="7"/>
  <c r="BN50" i="7"/>
  <c r="BO50" i="7"/>
  <c r="BP50" i="7"/>
  <c r="BQ50" i="7"/>
  <c r="BR50" i="7"/>
  <c r="BS50" i="7"/>
  <c r="BT50" i="7"/>
  <c r="BU50" i="7"/>
  <c r="BV50" i="7"/>
  <c r="BW50" i="7"/>
  <c r="BX50" i="7"/>
  <c r="BY50" i="7"/>
  <c r="L51" i="7"/>
  <c r="M51" i="7"/>
  <c r="N51" i="7"/>
  <c r="O51" i="7"/>
  <c r="P51" i="7"/>
  <c r="Q51" i="7"/>
  <c r="R51" i="7"/>
  <c r="S51" i="7"/>
  <c r="T51" i="7"/>
  <c r="U51" i="7"/>
  <c r="V51" i="7"/>
  <c r="W51" i="7"/>
  <c r="X51" i="7"/>
  <c r="Y51" i="7"/>
  <c r="Z51" i="7"/>
  <c r="AC51" i="7"/>
  <c r="AD51" i="7"/>
  <c r="AE51" i="7"/>
  <c r="AG51" i="7"/>
  <c r="AH51" i="7"/>
  <c r="AI51" i="7"/>
  <c r="AK51" i="7"/>
  <c r="AL51" i="7"/>
  <c r="AM51" i="7"/>
  <c r="AN51" i="7"/>
  <c r="AO51" i="7"/>
  <c r="AP51" i="7"/>
  <c r="AQ51" i="7"/>
  <c r="AR51" i="7"/>
  <c r="AS51" i="7"/>
  <c r="AU51" i="7"/>
  <c r="AV51" i="7"/>
  <c r="AW51" i="7"/>
  <c r="AX51" i="7"/>
  <c r="AY51" i="7"/>
  <c r="AZ51" i="7"/>
  <c r="BA51" i="7"/>
  <c r="BB51" i="7"/>
  <c r="BC51" i="7"/>
  <c r="BD51" i="7"/>
  <c r="BE51" i="7"/>
  <c r="BF51" i="7"/>
  <c r="BG51" i="7"/>
  <c r="BH51" i="7"/>
  <c r="BI51" i="7"/>
  <c r="BJ51" i="7"/>
  <c r="BK51" i="7"/>
  <c r="BL51" i="7"/>
  <c r="BM51" i="7"/>
  <c r="BN51" i="7"/>
  <c r="BO51" i="7"/>
  <c r="BP51" i="7"/>
  <c r="BQ51" i="7"/>
  <c r="BR51" i="7"/>
  <c r="BS51" i="7"/>
  <c r="BT51" i="7"/>
  <c r="BU51" i="7"/>
  <c r="BV51" i="7"/>
  <c r="BW51" i="7"/>
  <c r="BX51" i="7"/>
  <c r="BY51" i="7"/>
  <c r="K51" i="7"/>
  <c r="K50" i="7"/>
  <c r="K49" i="7"/>
  <c r="M49" i="6"/>
  <c r="N49" i="6"/>
  <c r="O49" i="6"/>
  <c r="P49" i="6"/>
  <c r="Q49" i="6"/>
  <c r="R49" i="6"/>
  <c r="S49" i="6"/>
  <c r="T49" i="6"/>
  <c r="U49" i="6"/>
  <c r="V49" i="6"/>
  <c r="X49" i="6"/>
  <c r="Y49" i="6"/>
  <c r="Z49" i="6"/>
  <c r="AA49" i="6"/>
  <c r="AD49" i="6"/>
  <c r="AE49" i="6"/>
  <c r="AF49" i="6"/>
  <c r="AH49" i="6"/>
  <c r="AI49" i="6"/>
  <c r="AJ49" i="6"/>
  <c r="AL49" i="6"/>
  <c r="AM49" i="6"/>
  <c r="AN49" i="6"/>
  <c r="AO49" i="6"/>
  <c r="AP49" i="6"/>
  <c r="AQ49" i="6"/>
  <c r="AR49" i="6"/>
  <c r="AS49" i="6"/>
  <c r="AT49" i="6"/>
  <c r="AV49" i="6"/>
  <c r="AW49" i="6"/>
  <c r="AX49" i="6"/>
  <c r="AY49" i="6"/>
  <c r="AZ49" i="6"/>
  <c r="BA49" i="6"/>
  <c r="BB49" i="6"/>
  <c r="BC49" i="6"/>
  <c r="BD49" i="6"/>
  <c r="BE49" i="6"/>
  <c r="BF49" i="6"/>
  <c r="BG49" i="6"/>
  <c r="BH49" i="6"/>
  <c r="BI49" i="6"/>
  <c r="BJ49" i="6"/>
  <c r="BK49" i="6"/>
  <c r="BL49" i="6"/>
  <c r="BM49" i="6"/>
  <c r="BN49" i="6"/>
  <c r="BO49" i="6"/>
  <c r="BP49" i="6"/>
  <c r="BQ49" i="6"/>
  <c r="BR49" i="6"/>
  <c r="BS49" i="6"/>
  <c r="BT49" i="6"/>
  <c r="BU49" i="6"/>
  <c r="BV49" i="6"/>
  <c r="BW49" i="6"/>
  <c r="BX49" i="6"/>
  <c r="BY49" i="6"/>
  <c r="BZ49" i="6"/>
  <c r="M50" i="6"/>
  <c r="N50" i="6"/>
  <c r="O50" i="6"/>
  <c r="P50" i="6"/>
  <c r="Q50" i="6"/>
  <c r="R50" i="6"/>
  <c r="S50" i="6"/>
  <c r="T50" i="6"/>
  <c r="U50" i="6"/>
  <c r="V50" i="6"/>
  <c r="X50" i="6"/>
  <c r="Y50" i="6"/>
  <c r="Z50" i="6"/>
  <c r="AA50" i="6"/>
  <c r="AD50" i="6"/>
  <c r="AE50" i="6"/>
  <c r="AF50" i="6"/>
  <c r="AH50" i="6"/>
  <c r="AI50" i="6"/>
  <c r="AJ50" i="6"/>
  <c r="AL50" i="6"/>
  <c r="AM50" i="6"/>
  <c r="AN50" i="6"/>
  <c r="AO50" i="6"/>
  <c r="AP50" i="6"/>
  <c r="AQ50" i="6"/>
  <c r="AR50" i="6"/>
  <c r="AS50" i="6"/>
  <c r="AT50" i="6"/>
  <c r="AV50" i="6"/>
  <c r="AW50" i="6"/>
  <c r="AX50" i="6"/>
  <c r="AY50" i="6"/>
  <c r="AZ50" i="6"/>
  <c r="BA50" i="6"/>
  <c r="BB50" i="6"/>
  <c r="BC50" i="6"/>
  <c r="BD50" i="6"/>
  <c r="BE50" i="6"/>
  <c r="BF50" i="6"/>
  <c r="BG50" i="6"/>
  <c r="BH50" i="6"/>
  <c r="BI50" i="6"/>
  <c r="BJ50" i="6"/>
  <c r="BK50" i="6"/>
  <c r="BL50" i="6"/>
  <c r="BM50" i="6"/>
  <c r="BN50" i="6"/>
  <c r="BO50" i="6"/>
  <c r="BP50" i="6"/>
  <c r="BQ50" i="6"/>
  <c r="BR50" i="6"/>
  <c r="BS50" i="6"/>
  <c r="BT50" i="6"/>
  <c r="BU50" i="6"/>
  <c r="BV50" i="6"/>
  <c r="BW50" i="6"/>
  <c r="BX50" i="6"/>
  <c r="BY50" i="6"/>
  <c r="BZ50" i="6"/>
  <c r="M51" i="6"/>
  <c r="N51" i="6"/>
  <c r="O51" i="6"/>
  <c r="P51" i="6"/>
  <c r="Q51" i="6"/>
  <c r="R51" i="6"/>
  <c r="S51" i="6"/>
  <c r="T51" i="6"/>
  <c r="U51" i="6"/>
  <c r="V51" i="6"/>
  <c r="X51" i="6"/>
  <c r="Y51" i="6"/>
  <c r="Z51" i="6"/>
  <c r="AA51" i="6"/>
  <c r="AD51" i="6"/>
  <c r="AE51" i="6"/>
  <c r="AF51" i="6"/>
  <c r="AH51" i="6"/>
  <c r="AI51" i="6"/>
  <c r="AJ51" i="6"/>
  <c r="AL51" i="6"/>
  <c r="AM51" i="6"/>
  <c r="AN51" i="6"/>
  <c r="AO51" i="6"/>
  <c r="AP51" i="6"/>
  <c r="AQ51" i="6"/>
  <c r="AR51" i="6"/>
  <c r="AS51" i="6"/>
  <c r="AT51" i="6"/>
  <c r="AV51" i="6"/>
  <c r="AW51" i="6"/>
  <c r="AX51" i="6"/>
  <c r="AY51" i="6"/>
  <c r="AZ51" i="6"/>
  <c r="BA51" i="6"/>
  <c r="BB51" i="6"/>
  <c r="BC51" i="6"/>
  <c r="BD51" i="6"/>
  <c r="BE51" i="6"/>
  <c r="BF51" i="6"/>
  <c r="BG51" i="6"/>
  <c r="BH51" i="6"/>
  <c r="BI51" i="6"/>
  <c r="BJ51" i="6"/>
  <c r="BK51" i="6"/>
  <c r="BL51" i="6"/>
  <c r="BM51" i="6"/>
  <c r="BN51" i="6"/>
  <c r="BO51" i="6"/>
  <c r="BP51" i="6"/>
  <c r="BQ51" i="6"/>
  <c r="BR51" i="6"/>
  <c r="BS51" i="6"/>
  <c r="BT51" i="6"/>
  <c r="BU51" i="6"/>
  <c r="BV51" i="6"/>
  <c r="BW51" i="6"/>
  <c r="BX51" i="6"/>
  <c r="BY51" i="6"/>
  <c r="BZ51" i="6"/>
  <c r="K51" i="6"/>
  <c r="K50" i="6"/>
  <c r="K49" i="6"/>
  <c r="CL57" i="13"/>
  <c r="CM57" i="13"/>
  <c r="CN57" i="13"/>
  <c r="CO57" i="13"/>
  <c r="CP57" i="13"/>
  <c r="CQ57" i="13"/>
  <c r="CR57" i="13"/>
  <c r="CS57" i="13"/>
  <c r="CT57" i="13"/>
  <c r="CU57" i="13"/>
  <c r="CV57" i="13"/>
  <c r="CW57" i="13"/>
  <c r="CX57" i="13"/>
  <c r="CL58" i="13"/>
  <c r="CM58" i="13"/>
  <c r="CN58" i="13"/>
  <c r="CO58" i="13"/>
  <c r="CP58" i="13"/>
  <c r="CQ58" i="13"/>
  <c r="CR58" i="13"/>
  <c r="CS58" i="13"/>
  <c r="CT58" i="13"/>
  <c r="CU58" i="13"/>
  <c r="CV58" i="13"/>
  <c r="CW58" i="13"/>
  <c r="CX58" i="13"/>
  <c r="CF62" i="13" l="1"/>
  <c r="CE62" i="13"/>
  <c r="CD62" i="13"/>
  <c r="CC62" i="13"/>
  <c r="CB62" i="13"/>
  <c r="CA62" i="13"/>
  <c r="BZ62" i="13"/>
  <c r="BY62" i="13"/>
  <c r="BX62" i="13"/>
  <c r="BW62" i="13"/>
  <c r="BV62" i="13"/>
  <c r="BU62" i="13"/>
  <c r="BT62" i="13"/>
  <c r="BS62" i="13"/>
  <c r="BR62" i="13"/>
  <c r="BQ62" i="13"/>
  <c r="BP62" i="13"/>
  <c r="BO62" i="13"/>
  <c r="BN62" i="13"/>
  <c r="BM62" i="13"/>
  <c r="BL62" i="13"/>
  <c r="BK62" i="13"/>
  <c r="BJ62" i="13"/>
  <c r="BI62" i="13"/>
  <c r="BH62" i="13"/>
  <c r="BG62" i="13"/>
  <c r="BF62" i="13"/>
  <c r="BE62" i="13"/>
  <c r="BC62" i="13"/>
  <c r="BB62" i="13"/>
  <c r="BA62" i="13"/>
  <c r="AZ62" i="13"/>
  <c r="AY62" i="13"/>
  <c r="AX62" i="13"/>
  <c r="AW62" i="13"/>
  <c r="AV62" i="13"/>
  <c r="AU62" i="13"/>
  <c r="AS62" i="13"/>
  <c r="AR62" i="13"/>
  <c r="AQ62" i="13"/>
  <c r="AO62" i="13"/>
  <c r="AN62" i="13"/>
  <c r="AM62" i="13"/>
  <c r="AJ62" i="13"/>
  <c r="AI62" i="13"/>
  <c r="AH62" i="13"/>
  <c r="AG62" i="13"/>
  <c r="AE62" i="13"/>
  <c r="AD62" i="13"/>
  <c r="AC62" i="13"/>
  <c r="AB62" i="13"/>
  <c r="AA62" i="13"/>
  <c r="Z62" i="13"/>
  <c r="Y62" i="13"/>
  <c r="X62" i="13"/>
  <c r="W62" i="13"/>
  <c r="V62" i="13"/>
  <c r="U62" i="13"/>
  <c r="T62" i="13"/>
  <c r="S62" i="13"/>
  <c r="R62" i="13"/>
  <c r="CF61" i="13"/>
  <c r="CE61" i="13"/>
  <c r="CD61" i="13"/>
  <c r="CC61" i="13"/>
  <c r="CB61" i="13"/>
  <c r="CA61" i="13"/>
  <c r="BZ61" i="13"/>
  <c r="BY61" i="13"/>
  <c r="BX61" i="13"/>
  <c r="BW61" i="13"/>
  <c r="BV61" i="13"/>
  <c r="BU61" i="13"/>
  <c r="BT61" i="13"/>
  <c r="BS61" i="13"/>
  <c r="BR61" i="13"/>
  <c r="BQ61" i="13"/>
  <c r="BP61" i="13"/>
  <c r="BO61" i="13"/>
  <c r="BN61" i="13"/>
  <c r="BM61" i="13"/>
  <c r="BL61" i="13"/>
  <c r="BK61" i="13"/>
  <c r="BJ61" i="13"/>
  <c r="BI61" i="13"/>
  <c r="BH61" i="13"/>
  <c r="BG61" i="13"/>
  <c r="BF61" i="13"/>
  <c r="BE61" i="13"/>
  <c r="BC61" i="13"/>
  <c r="BB61" i="13"/>
  <c r="BA61" i="13"/>
  <c r="AZ61" i="13"/>
  <c r="AY61" i="13"/>
  <c r="AX61" i="13"/>
  <c r="AW61" i="13"/>
  <c r="AV61" i="13"/>
  <c r="AU61" i="13"/>
  <c r="AS61" i="13"/>
  <c r="AR61" i="13"/>
  <c r="AQ61" i="13"/>
  <c r="AO61" i="13"/>
  <c r="AN61" i="13"/>
  <c r="AM61" i="13"/>
  <c r="AJ61" i="13"/>
  <c r="AI61" i="13"/>
  <c r="AH61" i="13"/>
  <c r="AG61" i="13"/>
  <c r="AE61" i="13"/>
  <c r="AD61" i="13"/>
  <c r="AC61" i="13"/>
  <c r="AB61" i="13"/>
  <c r="AA61" i="13"/>
  <c r="Z61" i="13"/>
  <c r="Y61" i="13"/>
  <c r="X61" i="13"/>
  <c r="W61" i="13"/>
  <c r="V61" i="13"/>
  <c r="U61" i="13"/>
  <c r="T61" i="13"/>
  <c r="S61" i="13"/>
  <c r="R61" i="13"/>
  <c r="P62" i="33" l="1"/>
  <c r="P61" i="33"/>
  <c r="B43" i="61"/>
  <c r="C43" i="61"/>
  <c r="D43" i="61"/>
  <c r="E43" i="61"/>
  <c r="F43" i="61"/>
  <c r="G43" i="61"/>
  <c r="H43" i="61"/>
  <c r="B49" i="61"/>
  <c r="C49" i="61"/>
  <c r="D49" i="61"/>
  <c r="E49" i="61"/>
  <c r="F49" i="61"/>
  <c r="G49" i="61"/>
  <c r="H49" i="61"/>
  <c r="CK47" i="39"/>
  <c r="CL47" i="39"/>
  <c r="CM47" i="39"/>
  <c r="CN47" i="39"/>
  <c r="CO47" i="39"/>
  <c r="CP47" i="39"/>
  <c r="CQ47" i="39"/>
  <c r="CK49" i="39"/>
  <c r="CL49" i="39"/>
  <c r="CM49" i="39"/>
  <c r="CN49" i="39"/>
  <c r="CO49" i="39"/>
  <c r="CP49" i="39"/>
  <c r="CQ49" i="39"/>
  <c r="CK48" i="39"/>
  <c r="CL48" i="39"/>
  <c r="CM48" i="39"/>
  <c r="CN48" i="39"/>
  <c r="CO48" i="39"/>
  <c r="CP48" i="39"/>
  <c r="CQ48" i="39"/>
  <c r="CK51" i="39"/>
  <c r="CL51" i="39"/>
  <c r="CM51" i="39"/>
  <c r="CN51" i="39"/>
  <c r="CO51" i="39"/>
  <c r="CP51" i="39"/>
  <c r="CQ51" i="39"/>
  <c r="CK50" i="39"/>
  <c r="CL50" i="39"/>
  <c r="CM50" i="39"/>
  <c r="CN50" i="39"/>
  <c r="CO50" i="39"/>
  <c r="CP50" i="39"/>
  <c r="CQ50" i="39"/>
  <c r="AQ61" i="5" l="1"/>
  <c r="AQ62" i="5"/>
  <c r="L61" i="53"/>
  <c r="N61" i="53"/>
  <c r="O61" i="53"/>
  <c r="P61" i="53"/>
  <c r="Q61" i="53"/>
  <c r="R61" i="53"/>
  <c r="T61" i="53"/>
  <c r="U61" i="53"/>
  <c r="V61" i="53"/>
  <c r="W61" i="53"/>
  <c r="X61" i="53"/>
  <c r="Z61" i="53"/>
  <c r="AA61" i="53"/>
  <c r="AB61" i="53"/>
  <c r="AC61" i="53"/>
  <c r="AF61" i="53"/>
  <c r="AG61" i="53"/>
  <c r="AH61" i="53"/>
  <c r="AJ61" i="53"/>
  <c r="AK61" i="53"/>
  <c r="AL61" i="53"/>
  <c r="AN61" i="53"/>
  <c r="AO61" i="53"/>
  <c r="AP61" i="53"/>
  <c r="AQ61" i="53"/>
  <c r="AR61" i="53"/>
  <c r="AS61" i="53"/>
  <c r="AT61" i="53"/>
  <c r="AU61" i="53"/>
  <c r="AW61" i="53"/>
  <c r="AX61" i="53"/>
  <c r="AY61" i="53"/>
  <c r="AZ61" i="53"/>
  <c r="BA61" i="53"/>
  <c r="BB61" i="53"/>
  <c r="BC61" i="53"/>
  <c r="BD61" i="53"/>
  <c r="BE61" i="53"/>
  <c r="BF61" i="53"/>
  <c r="BG61" i="53"/>
  <c r="BH61" i="53"/>
  <c r="BI61" i="53"/>
  <c r="BJ61" i="53"/>
  <c r="BK61" i="53"/>
  <c r="BL61" i="53"/>
  <c r="BM61" i="53"/>
  <c r="BN61" i="53"/>
  <c r="BO61" i="53"/>
  <c r="BP61" i="53"/>
  <c r="BQ61" i="53"/>
  <c r="BR61" i="53"/>
  <c r="BS61" i="53"/>
  <c r="BT61" i="53"/>
  <c r="BU61" i="53"/>
  <c r="BV61" i="53"/>
  <c r="BW61" i="53"/>
  <c r="BX61" i="53"/>
  <c r="BY61" i="53"/>
  <c r="BZ61" i="53"/>
  <c r="CA61" i="53"/>
  <c r="L62" i="53"/>
  <c r="N62" i="53"/>
  <c r="O62" i="53"/>
  <c r="P62" i="53"/>
  <c r="Q62" i="53"/>
  <c r="R62" i="53"/>
  <c r="T62" i="53"/>
  <c r="U62" i="53"/>
  <c r="V62" i="53"/>
  <c r="W62" i="53"/>
  <c r="X62" i="53"/>
  <c r="Z62" i="53"/>
  <c r="AA62" i="53"/>
  <c r="AB62" i="53"/>
  <c r="AC62" i="53"/>
  <c r="AF62" i="53"/>
  <c r="AG62" i="53"/>
  <c r="AH62" i="53"/>
  <c r="AJ62" i="53"/>
  <c r="AK62" i="53"/>
  <c r="AL62" i="53"/>
  <c r="AN62" i="53"/>
  <c r="AO62" i="53"/>
  <c r="C7" i="61" s="1"/>
  <c r="AP62" i="53"/>
  <c r="AQ62" i="53"/>
  <c r="AR62" i="53"/>
  <c r="AS62" i="53"/>
  <c r="AT62" i="53"/>
  <c r="AU62" i="53"/>
  <c r="AW62" i="53"/>
  <c r="AX62" i="53"/>
  <c r="AY62" i="53"/>
  <c r="AZ62" i="53"/>
  <c r="BA62" i="53"/>
  <c r="BB62" i="53"/>
  <c r="BC62" i="53"/>
  <c r="BD62" i="53"/>
  <c r="BE62" i="53"/>
  <c r="BF62" i="53"/>
  <c r="BG62" i="53"/>
  <c r="BH62" i="53"/>
  <c r="BI62" i="53"/>
  <c r="BJ62" i="53"/>
  <c r="BK62" i="53"/>
  <c r="BL62" i="53"/>
  <c r="BM62" i="53"/>
  <c r="BN62" i="53"/>
  <c r="BO62" i="53"/>
  <c r="BP62" i="53"/>
  <c r="BQ62" i="53"/>
  <c r="BR62" i="53"/>
  <c r="BS62" i="53"/>
  <c r="BT62" i="53"/>
  <c r="BU62" i="53"/>
  <c r="BV62" i="53"/>
  <c r="BW62" i="53"/>
  <c r="BX62" i="53"/>
  <c r="BY62" i="53"/>
  <c r="BZ62" i="53"/>
  <c r="CA62" i="53"/>
  <c r="L63" i="53"/>
  <c r="N63" i="53"/>
  <c r="O63" i="53"/>
  <c r="P63" i="53"/>
  <c r="Q63" i="53"/>
  <c r="R63" i="53"/>
  <c r="T63" i="53"/>
  <c r="U63" i="53"/>
  <c r="V63" i="53"/>
  <c r="W63" i="53"/>
  <c r="X63" i="53"/>
  <c r="Z63" i="53"/>
  <c r="AA63" i="53"/>
  <c r="AB63" i="53"/>
  <c r="AC63" i="53"/>
  <c r="AF63" i="53"/>
  <c r="AG63" i="53"/>
  <c r="AH63" i="53"/>
  <c r="AJ63" i="53"/>
  <c r="AK63" i="53"/>
  <c r="AL63" i="53"/>
  <c r="AN63" i="53"/>
  <c r="AO63" i="53"/>
  <c r="AP63" i="53"/>
  <c r="AQ63" i="53"/>
  <c r="AR63" i="53"/>
  <c r="AS63" i="53"/>
  <c r="AT63" i="53"/>
  <c r="AU63" i="53"/>
  <c r="AW63" i="53"/>
  <c r="AX63" i="53"/>
  <c r="AY63" i="53"/>
  <c r="AZ63" i="53"/>
  <c r="BA63" i="53"/>
  <c r="BB63" i="53"/>
  <c r="BC63" i="53"/>
  <c r="BD63" i="53"/>
  <c r="BE63" i="53"/>
  <c r="BF63" i="53"/>
  <c r="BG63" i="53"/>
  <c r="BH63" i="53"/>
  <c r="BI63" i="53"/>
  <c r="BJ63" i="53"/>
  <c r="BK63" i="53"/>
  <c r="BL63" i="53"/>
  <c r="BM63" i="53"/>
  <c r="BN63" i="53"/>
  <c r="BO63" i="53"/>
  <c r="BP63" i="53"/>
  <c r="BQ63" i="53"/>
  <c r="BR63" i="53"/>
  <c r="BS63" i="53"/>
  <c r="BT63" i="53"/>
  <c r="BU63" i="53"/>
  <c r="BV63" i="53"/>
  <c r="BW63" i="53"/>
  <c r="BX63" i="53"/>
  <c r="BY63" i="53"/>
  <c r="BZ63" i="53"/>
  <c r="CA63" i="53"/>
  <c r="L64" i="53"/>
  <c r="N64" i="53"/>
  <c r="O64" i="53"/>
  <c r="P64" i="53"/>
  <c r="Q64" i="53"/>
  <c r="R64" i="53"/>
  <c r="T64" i="53"/>
  <c r="U64" i="53"/>
  <c r="V64" i="53"/>
  <c r="W64" i="53"/>
  <c r="X64" i="53"/>
  <c r="Z64" i="53"/>
  <c r="AA64" i="53"/>
  <c r="AB64" i="53"/>
  <c r="AC64" i="53"/>
  <c r="AF64" i="53"/>
  <c r="AG64" i="53"/>
  <c r="AH64" i="53"/>
  <c r="AJ64" i="53"/>
  <c r="AK64" i="53"/>
  <c r="AL64" i="53"/>
  <c r="AN64" i="53"/>
  <c r="AO64" i="53"/>
  <c r="AP64" i="53"/>
  <c r="AQ64" i="53"/>
  <c r="AR64" i="53"/>
  <c r="AS64" i="53"/>
  <c r="AT64" i="53"/>
  <c r="AU64" i="53"/>
  <c r="AW64" i="53"/>
  <c r="AX64" i="53"/>
  <c r="AY64" i="53"/>
  <c r="AZ64" i="53"/>
  <c r="BA64" i="53"/>
  <c r="BB64" i="53"/>
  <c r="BC64" i="53"/>
  <c r="BD64" i="53"/>
  <c r="BE64" i="53"/>
  <c r="BF64" i="53"/>
  <c r="BG64" i="53"/>
  <c r="BH64" i="53"/>
  <c r="BI64" i="53"/>
  <c r="BJ64" i="53"/>
  <c r="BK64" i="53"/>
  <c r="BL64" i="53"/>
  <c r="BM64" i="53"/>
  <c r="BN64" i="53"/>
  <c r="BO64" i="53"/>
  <c r="BP64" i="53"/>
  <c r="BQ64" i="53"/>
  <c r="BR64" i="53"/>
  <c r="BS64" i="53"/>
  <c r="BT64" i="53"/>
  <c r="BU64" i="53"/>
  <c r="BV64" i="53"/>
  <c r="BW64" i="53"/>
  <c r="BX64" i="53"/>
  <c r="BY64" i="53"/>
  <c r="BZ64" i="53"/>
  <c r="CA64" i="53"/>
  <c r="K64" i="53"/>
  <c r="K63" i="53"/>
  <c r="K62" i="53"/>
  <c r="K61" i="53"/>
  <c r="C8" i="61"/>
  <c r="B50" i="61"/>
  <c r="C50" i="61"/>
  <c r="D50" i="61"/>
  <c r="E50" i="61"/>
  <c r="F50" i="61"/>
  <c r="G50" i="61"/>
  <c r="H50" i="61"/>
  <c r="L61" i="51"/>
  <c r="N61" i="51"/>
  <c r="O61" i="51"/>
  <c r="P61" i="51"/>
  <c r="Q61" i="51"/>
  <c r="R61" i="51"/>
  <c r="T61" i="51"/>
  <c r="U61" i="51"/>
  <c r="V61" i="51"/>
  <c r="W61" i="51"/>
  <c r="X61" i="51"/>
  <c r="Y61" i="51"/>
  <c r="AA61" i="51"/>
  <c r="AB61" i="51"/>
  <c r="AC61" i="51"/>
  <c r="AF61" i="51"/>
  <c r="AG61" i="51"/>
  <c r="AH61" i="51"/>
  <c r="AJ61" i="51"/>
  <c r="AK61" i="51"/>
  <c r="AL61" i="51"/>
  <c r="AN61" i="51"/>
  <c r="AO61" i="51"/>
  <c r="AP61" i="51"/>
  <c r="AQ61" i="51"/>
  <c r="AR61" i="51"/>
  <c r="AS61" i="51"/>
  <c r="AT61" i="51"/>
  <c r="AU61" i="51"/>
  <c r="AW61" i="51"/>
  <c r="AX61" i="51"/>
  <c r="AY61" i="51"/>
  <c r="AZ61" i="51"/>
  <c r="BA61" i="51"/>
  <c r="BB61" i="51"/>
  <c r="BC61" i="51"/>
  <c r="BD61" i="51"/>
  <c r="BE61" i="51"/>
  <c r="BF61" i="51"/>
  <c r="BG61" i="51"/>
  <c r="BH61" i="51"/>
  <c r="BI61" i="51"/>
  <c r="BJ61" i="51"/>
  <c r="BK61" i="51"/>
  <c r="BL61" i="51"/>
  <c r="BM61" i="51"/>
  <c r="BN61" i="51"/>
  <c r="BO61" i="51"/>
  <c r="BP61" i="51"/>
  <c r="BQ61" i="51"/>
  <c r="BR61" i="51"/>
  <c r="BS61" i="51"/>
  <c r="BT61" i="51"/>
  <c r="BU61" i="51"/>
  <c r="BV61" i="51"/>
  <c r="BW61" i="51"/>
  <c r="BX61" i="51"/>
  <c r="BY61" i="51"/>
  <c r="BZ61" i="51"/>
  <c r="CA61" i="51"/>
  <c r="L62" i="51"/>
  <c r="N62" i="51"/>
  <c r="O62" i="51"/>
  <c r="P62" i="51"/>
  <c r="Q62" i="51"/>
  <c r="R62" i="51"/>
  <c r="T62" i="51"/>
  <c r="U62" i="51"/>
  <c r="V62" i="51"/>
  <c r="W62" i="51"/>
  <c r="X62" i="51"/>
  <c r="Y62" i="51"/>
  <c r="AA62" i="51"/>
  <c r="AB62" i="51"/>
  <c r="AC62" i="51"/>
  <c r="AF62" i="51"/>
  <c r="AG62" i="51"/>
  <c r="AH62" i="51"/>
  <c r="AJ62" i="51"/>
  <c r="AK62" i="51"/>
  <c r="AL62" i="51"/>
  <c r="AN62" i="51"/>
  <c r="AO62" i="51"/>
  <c r="C8" i="21" s="1"/>
  <c r="AP62" i="51"/>
  <c r="AQ62" i="51"/>
  <c r="AR62" i="51"/>
  <c r="AS62" i="51"/>
  <c r="AT62" i="51"/>
  <c r="AU62" i="51"/>
  <c r="AW62" i="51"/>
  <c r="AX62" i="51"/>
  <c r="AY62" i="51"/>
  <c r="AZ62" i="51"/>
  <c r="BA62" i="51"/>
  <c r="BB62" i="51"/>
  <c r="BC62" i="51"/>
  <c r="BD62" i="51"/>
  <c r="BE62" i="51"/>
  <c r="BF62" i="51"/>
  <c r="BG62" i="51"/>
  <c r="BH62" i="51"/>
  <c r="BI62" i="51"/>
  <c r="BJ62" i="51"/>
  <c r="BK62" i="51"/>
  <c r="BL62" i="51"/>
  <c r="BM62" i="51"/>
  <c r="BN62" i="51"/>
  <c r="BO62" i="51"/>
  <c r="BP62" i="51"/>
  <c r="BQ62" i="51"/>
  <c r="BR62" i="51"/>
  <c r="BS62" i="51"/>
  <c r="BT62" i="51"/>
  <c r="BU62" i="51"/>
  <c r="BV62" i="51"/>
  <c r="BW62" i="51"/>
  <c r="BX62" i="51"/>
  <c r="BY62" i="51"/>
  <c r="BZ62" i="51"/>
  <c r="CA62" i="51"/>
  <c r="L63" i="51"/>
  <c r="N63" i="51"/>
  <c r="O63" i="51"/>
  <c r="P63" i="51"/>
  <c r="Q63" i="51"/>
  <c r="R63" i="51"/>
  <c r="T63" i="51"/>
  <c r="U63" i="51"/>
  <c r="V63" i="51"/>
  <c r="W63" i="51"/>
  <c r="X63" i="51"/>
  <c r="Y63" i="51"/>
  <c r="AA63" i="51"/>
  <c r="AB63" i="51"/>
  <c r="AC63" i="51"/>
  <c r="AF63" i="51"/>
  <c r="AG63" i="51"/>
  <c r="AH63" i="51"/>
  <c r="AJ63" i="51"/>
  <c r="AK63" i="51"/>
  <c r="AL63" i="51"/>
  <c r="AN63" i="51"/>
  <c r="AO63" i="51"/>
  <c r="AP63" i="51"/>
  <c r="AQ63" i="51"/>
  <c r="AR63" i="51"/>
  <c r="AS63" i="51"/>
  <c r="AT63" i="51"/>
  <c r="AU63" i="51"/>
  <c r="AW63" i="51"/>
  <c r="AX63" i="51"/>
  <c r="AY63" i="51"/>
  <c r="AZ63" i="51"/>
  <c r="BA63" i="51"/>
  <c r="BB63" i="51"/>
  <c r="BC63" i="51"/>
  <c r="BD63" i="51"/>
  <c r="BE63" i="51"/>
  <c r="BF63" i="51"/>
  <c r="BG63" i="51"/>
  <c r="BH63" i="51"/>
  <c r="BI63" i="51"/>
  <c r="BJ63" i="51"/>
  <c r="BK63" i="51"/>
  <c r="BL63" i="51"/>
  <c r="BM63" i="51"/>
  <c r="BN63" i="51"/>
  <c r="BO63" i="51"/>
  <c r="BP63" i="51"/>
  <c r="BQ63" i="51"/>
  <c r="BR63" i="51"/>
  <c r="BS63" i="51"/>
  <c r="BT63" i="51"/>
  <c r="BU63" i="51"/>
  <c r="BV63" i="51"/>
  <c r="BW63" i="51"/>
  <c r="BX63" i="51"/>
  <c r="BY63" i="51"/>
  <c r="BZ63" i="51"/>
  <c r="CA63" i="51"/>
  <c r="L64" i="51"/>
  <c r="N64" i="51"/>
  <c r="O64" i="51"/>
  <c r="P64" i="51"/>
  <c r="Q64" i="51"/>
  <c r="R64" i="51"/>
  <c r="T64" i="51"/>
  <c r="U64" i="51"/>
  <c r="V64" i="51"/>
  <c r="W64" i="51"/>
  <c r="X64" i="51"/>
  <c r="Y64" i="51"/>
  <c r="AA64" i="51"/>
  <c r="AB64" i="51"/>
  <c r="AC64" i="51"/>
  <c r="AF64" i="51"/>
  <c r="AG64" i="51"/>
  <c r="AH64" i="51"/>
  <c r="AJ64" i="51"/>
  <c r="AK64" i="51"/>
  <c r="AL64" i="51"/>
  <c r="AN64" i="51"/>
  <c r="AO64" i="51"/>
  <c r="AP64" i="51"/>
  <c r="AQ64" i="51"/>
  <c r="AR64" i="51"/>
  <c r="AS64" i="51"/>
  <c r="AT64" i="51"/>
  <c r="AU64" i="51"/>
  <c r="AW64" i="51"/>
  <c r="AX64" i="51"/>
  <c r="AY64" i="51"/>
  <c r="AZ64" i="51"/>
  <c r="BA64" i="51"/>
  <c r="BB64" i="51"/>
  <c r="BC64" i="51"/>
  <c r="BD64" i="51"/>
  <c r="BE64" i="51"/>
  <c r="BF64" i="51"/>
  <c r="BG64" i="51"/>
  <c r="BH64" i="51"/>
  <c r="BI64" i="51"/>
  <c r="BJ64" i="51"/>
  <c r="BK64" i="51"/>
  <c r="BL64" i="51"/>
  <c r="BM64" i="51"/>
  <c r="BN64" i="51"/>
  <c r="BO64" i="51"/>
  <c r="BP64" i="51"/>
  <c r="BQ64" i="51"/>
  <c r="BR64" i="51"/>
  <c r="BS64" i="51"/>
  <c r="BT64" i="51"/>
  <c r="BU64" i="51"/>
  <c r="BV64" i="51"/>
  <c r="BW64" i="51"/>
  <c r="BX64" i="51"/>
  <c r="BY64" i="51"/>
  <c r="BZ64" i="51"/>
  <c r="CA64" i="51"/>
  <c r="L65" i="51"/>
  <c r="N65" i="51"/>
  <c r="O65" i="51"/>
  <c r="P65" i="51"/>
  <c r="Q65" i="51"/>
  <c r="R65" i="51"/>
  <c r="T65" i="51"/>
  <c r="U65" i="51"/>
  <c r="V65" i="51"/>
  <c r="W65" i="51"/>
  <c r="X65" i="51"/>
  <c r="Y65" i="51"/>
  <c r="AA65" i="51"/>
  <c r="AB65" i="51"/>
  <c r="AC65" i="51"/>
  <c r="AF65" i="51"/>
  <c r="AG65" i="51"/>
  <c r="AH65" i="51"/>
  <c r="AJ65" i="51"/>
  <c r="AK65" i="51"/>
  <c r="AL65" i="51"/>
  <c r="AN65" i="51"/>
  <c r="AO65" i="51"/>
  <c r="AP65" i="51"/>
  <c r="AQ65" i="51"/>
  <c r="AR65" i="51"/>
  <c r="AS65" i="51"/>
  <c r="AT65" i="51"/>
  <c r="AU65" i="51"/>
  <c r="AW65" i="51"/>
  <c r="AX65" i="51"/>
  <c r="AY65" i="51"/>
  <c r="AZ65" i="51"/>
  <c r="BA65" i="51"/>
  <c r="BB65" i="51"/>
  <c r="BC65" i="51"/>
  <c r="BD65" i="51"/>
  <c r="BE65" i="51"/>
  <c r="BF65" i="51"/>
  <c r="BG65" i="51"/>
  <c r="BH65" i="51"/>
  <c r="BI65" i="51"/>
  <c r="BJ65" i="51"/>
  <c r="BK65" i="51"/>
  <c r="BL65" i="51"/>
  <c r="BM65" i="51"/>
  <c r="BN65" i="51"/>
  <c r="BO65" i="51"/>
  <c r="BP65" i="51"/>
  <c r="BQ65" i="51"/>
  <c r="BR65" i="51"/>
  <c r="BS65" i="51"/>
  <c r="BT65" i="51"/>
  <c r="BU65" i="51"/>
  <c r="BV65" i="51"/>
  <c r="BW65" i="51"/>
  <c r="BX65" i="51"/>
  <c r="BY65" i="51"/>
  <c r="BZ65" i="51"/>
  <c r="CA65" i="51"/>
  <c r="K65" i="51"/>
  <c r="K64" i="51"/>
  <c r="K63" i="51"/>
  <c r="K62" i="51"/>
  <c r="K61" i="51"/>
  <c r="G44" i="61" l="1"/>
  <c r="F44" i="61"/>
  <c r="D44" i="61"/>
  <c r="B44" i="61"/>
  <c r="H44" i="61"/>
  <c r="E44" i="61"/>
  <c r="C44" i="61"/>
  <c r="C7" i="21"/>
  <c r="K64" i="4"/>
  <c r="K63" i="4"/>
  <c r="K62" i="4"/>
  <c r="O63" i="54" l="1"/>
  <c r="N63" i="54"/>
  <c r="M63" i="54"/>
  <c r="L63" i="54"/>
  <c r="K63" i="54"/>
  <c r="J63" i="54"/>
  <c r="I63" i="54"/>
  <c r="H63" i="54"/>
  <c r="G63" i="54"/>
  <c r="F63" i="54"/>
  <c r="E63" i="54"/>
  <c r="D63" i="54"/>
  <c r="C63" i="54"/>
  <c r="B63" i="54"/>
  <c r="CK62" i="54"/>
  <c r="CJ62" i="54"/>
  <c r="CI62" i="54"/>
  <c r="CH62" i="54"/>
  <c r="CG62" i="54"/>
  <c r="CF62" i="54"/>
  <c r="CE62" i="54"/>
  <c r="CD62" i="54"/>
  <c r="CC62" i="54"/>
  <c r="CB62" i="54"/>
  <c r="CA62" i="54"/>
  <c r="BZ62" i="54"/>
  <c r="BY62" i="54"/>
  <c r="BX62" i="54"/>
  <c r="BW62" i="54"/>
  <c r="BV62" i="54"/>
  <c r="BU62" i="54"/>
  <c r="BT62" i="54"/>
  <c r="BS62" i="54"/>
  <c r="BR62" i="54"/>
  <c r="BQ62" i="54"/>
  <c r="BP62" i="54"/>
  <c r="BO62" i="54"/>
  <c r="BN62" i="54"/>
  <c r="BM62" i="54"/>
  <c r="BL62" i="54"/>
  <c r="BK62" i="54"/>
  <c r="BJ62" i="54"/>
  <c r="BI62" i="54"/>
  <c r="BH62" i="54"/>
  <c r="BG62" i="54"/>
  <c r="BE62" i="54"/>
  <c r="BD62" i="54"/>
  <c r="BC62" i="54"/>
  <c r="BB62" i="54"/>
  <c r="BA62" i="54"/>
  <c r="AZ62" i="54"/>
  <c r="AY62" i="54"/>
  <c r="AX62" i="54"/>
  <c r="AW62" i="54"/>
  <c r="AU62" i="54"/>
  <c r="AT62" i="54"/>
  <c r="AS62" i="54"/>
  <c r="AQ62" i="54"/>
  <c r="AP62" i="54"/>
  <c r="AO62" i="54"/>
  <c r="AN62" i="54"/>
  <c r="AK62" i="54"/>
  <c r="AJ62" i="54"/>
  <c r="AI62" i="54"/>
  <c r="AH62" i="54"/>
  <c r="AF62" i="54"/>
  <c r="AE62" i="54"/>
  <c r="AD62" i="54"/>
  <c r="AC62" i="54"/>
  <c r="AB62" i="54"/>
  <c r="AA62" i="54"/>
  <c r="Z62" i="54"/>
  <c r="Y62" i="54"/>
  <c r="X62" i="54"/>
  <c r="W62" i="54"/>
  <c r="V62" i="54"/>
  <c r="U62" i="54"/>
  <c r="T62" i="54"/>
  <c r="S62" i="54"/>
  <c r="O62" i="54"/>
  <c r="N62" i="54"/>
  <c r="M62" i="54"/>
  <c r="L62" i="54"/>
  <c r="K62" i="54"/>
  <c r="J62" i="54"/>
  <c r="I62" i="54"/>
  <c r="H62" i="54"/>
  <c r="G62" i="54"/>
  <c r="F62" i="54"/>
  <c r="E62" i="54"/>
  <c r="D62" i="54"/>
  <c r="C62" i="54"/>
  <c r="B62" i="54"/>
  <c r="CK61" i="54"/>
  <c r="CJ61" i="54"/>
  <c r="CI61" i="54"/>
  <c r="CH61" i="54"/>
  <c r="CG61" i="54"/>
  <c r="CF61" i="54"/>
  <c r="U26" i="47" s="1"/>
  <c r="CE61" i="54"/>
  <c r="CD61" i="54"/>
  <c r="T26" i="47" s="1"/>
  <c r="CC61" i="54"/>
  <c r="S26" i="47" s="1"/>
  <c r="CB61" i="54"/>
  <c r="R26" i="47" s="1"/>
  <c r="CA61" i="54"/>
  <c r="Q26" i="47" s="1"/>
  <c r="BZ61" i="54"/>
  <c r="BY61" i="54"/>
  <c r="BX61" i="54"/>
  <c r="BW61" i="54"/>
  <c r="BV61" i="54"/>
  <c r="BU61" i="54"/>
  <c r="BT61" i="54"/>
  <c r="BS61" i="54"/>
  <c r="BR61" i="54"/>
  <c r="BQ61" i="54"/>
  <c r="P26" i="47" s="1"/>
  <c r="BP61" i="54"/>
  <c r="BO61" i="54"/>
  <c r="BN61" i="54"/>
  <c r="BM61" i="54"/>
  <c r="BL61" i="54"/>
  <c r="O26" i="47" s="1"/>
  <c r="BK61" i="54"/>
  <c r="N26" i="47" s="1"/>
  <c r="BJ61" i="54"/>
  <c r="M26" i="47" s="1"/>
  <c r="BI61" i="54"/>
  <c r="BH61" i="54"/>
  <c r="BG61" i="54"/>
  <c r="BE61" i="54"/>
  <c r="BD61" i="54"/>
  <c r="BC61" i="54"/>
  <c r="BB61" i="54"/>
  <c r="L26" i="47" s="1"/>
  <c r="BA61" i="54"/>
  <c r="K26" i="47" s="1"/>
  <c r="AZ61" i="54"/>
  <c r="AY61" i="54"/>
  <c r="AX61" i="54"/>
  <c r="J26" i="47" s="1"/>
  <c r="AW61" i="54"/>
  <c r="I26" i="47" s="1"/>
  <c r="AU61" i="54"/>
  <c r="AT61" i="54"/>
  <c r="AS61" i="54"/>
  <c r="AQ61" i="54"/>
  <c r="AP61" i="54"/>
  <c r="AO61" i="54"/>
  <c r="H26" i="47" s="1"/>
  <c r="AN61" i="54"/>
  <c r="AK61" i="54"/>
  <c r="F26" i="47" s="1"/>
  <c r="AJ61" i="54"/>
  <c r="AI61" i="54"/>
  <c r="AH61" i="54"/>
  <c r="AF61" i="54"/>
  <c r="AE61" i="54"/>
  <c r="AD61" i="54"/>
  <c r="AC61" i="54"/>
  <c r="E26" i="47" s="1"/>
  <c r="AB61" i="54"/>
  <c r="AA61" i="54"/>
  <c r="Z61" i="54"/>
  <c r="C26" i="47" s="1"/>
  <c r="Y61" i="54"/>
  <c r="X61" i="54"/>
  <c r="B26" i="47" s="1"/>
  <c r="W61" i="54"/>
  <c r="V61" i="54"/>
  <c r="U61" i="54"/>
  <c r="T61" i="54"/>
  <c r="S61" i="54"/>
  <c r="O61" i="54"/>
  <c r="N61" i="54"/>
  <c r="M61" i="54"/>
  <c r="L61" i="54"/>
  <c r="K61" i="54"/>
  <c r="J61" i="54"/>
  <c r="I61" i="54"/>
  <c r="H61" i="54"/>
  <c r="G61" i="54"/>
  <c r="F61" i="54"/>
  <c r="E61" i="54"/>
  <c r="D61" i="54"/>
  <c r="C61" i="54"/>
  <c r="B61" i="54"/>
  <c r="DA55" i="54"/>
  <c r="CZ55" i="54"/>
  <c r="CY55" i="54"/>
  <c r="CX55" i="54"/>
  <c r="CW55" i="54"/>
  <c r="CV55" i="54"/>
  <c r="CU55" i="54"/>
  <c r="CT55" i="54"/>
  <c r="CS55" i="54"/>
  <c r="CR55" i="54"/>
  <c r="CQ55" i="54"/>
  <c r="CP55" i="54"/>
  <c r="CO55" i="54"/>
  <c r="CN55" i="54"/>
  <c r="DA51" i="54"/>
  <c r="CZ51" i="54"/>
  <c r="CY51" i="54"/>
  <c r="CX51" i="54"/>
  <c r="CW51" i="54"/>
  <c r="CV51" i="54"/>
  <c r="CU51" i="54"/>
  <c r="CT51" i="54"/>
  <c r="CS51" i="54"/>
  <c r="CR51" i="54"/>
  <c r="CQ51" i="54"/>
  <c r="CP51" i="54"/>
  <c r="CO51" i="54"/>
  <c r="CN51" i="54"/>
  <c r="DA50" i="54"/>
  <c r="CZ50" i="54"/>
  <c r="CY50" i="54"/>
  <c r="CX50" i="54"/>
  <c r="CW50" i="54"/>
  <c r="CV50" i="54"/>
  <c r="CU50" i="54"/>
  <c r="CT50" i="54"/>
  <c r="CS50" i="54"/>
  <c r="CR50" i="54"/>
  <c r="CQ50" i="54"/>
  <c r="CP50" i="54"/>
  <c r="CO50" i="54"/>
  <c r="CN50" i="54"/>
  <c r="DA49" i="54"/>
  <c r="CZ49" i="54"/>
  <c r="CY49" i="54"/>
  <c r="CX49" i="54"/>
  <c r="CW49" i="54"/>
  <c r="CV49" i="54"/>
  <c r="CU49" i="54"/>
  <c r="CT49" i="54"/>
  <c r="CS49" i="54"/>
  <c r="CR49" i="54"/>
  <c r="CQ49" i="54"/>
  <c r="CP49" i="54"/>
  <c r="CO49" i="54"/>
  <c r="CN49" i="54"/>
  <c r="DA48" i="54"/>
  <c r="CZ48" i="54"/>
  <c r="CY48" i="54"/>
  <c r="CX48" i="54"/>
  <c r="CW48" i="54"/>
  <c r="CV48" i="54"/>
  <c r="CU48" i="54"/>
  <c r="CT48" i="54"/>
  <c r="CS48" i="54"/>
  <c r="CR48" i="54"/>
  <c r="CQ48" i="54"/>
  <c r="CP48" i="54"/>
  <c r="CO48" i="54"/>
  <c r="CN48" i="54"/>
  <c r="DA47" i="54"/>
  <c r="CZ47" i="54"/>
  <c r="CY47" i="54"/>
  <c r="CX47" i="54"/>
  <c r="CW47" i="54"/>
  <c r="CV47" i="54"/>
  <c r="CU47" i="54"/>
  <c r="CT47" i="54"/>
  <c r="CS47" i="54"/>
  <c r="CR47" i="54"/>
  <c r="CQ47" i="54"/>
  <c r="CP47" i="54"/>
  <c r="CO47" i="54"/>
  <c r="CN47" i="54"/>
  <c r="DA46" i="54"/>
  <c r="CZ46" i="54"/>
  <c r="CY46" i="54"/>
  <c r="CX46" i="54"/>
  <c r="CW46" i="54"/>
  <c r="CV46" i="54"/>
  <c r="CU46" i="54"/>
  <c r="CT46" i="54"/>
  <c r="CS46" i="54"/>
  <c r="CR46" i="54"/>
  <c r="CQ46" i="54"/>
  <c r="CP46" i="54"/>
  <c r="CO46" i="54"/>
  <c r="CN46" i="54"/>
  <c r="DA45" i="54"/>
  <c r="CZ45" i="54"/>
  <c r="CY45" i="54"/>
  <c r="CX45" i="54"/>
  <c r="CW45" i="54"/>
  <c r="CV45" i="54"/>
  <c r="CU45" i="54"/>
  <c r="CT45" i="54"/>
  <c r="CS45" i="54"/>
  <c r="CR45" i="54"/>
  <c r="CQ45" i="54"/>
  <c r="CP45" i="54"/>
  <c r="CO45" i="54"/>
  <c r="CN45" i="54"/>
  <c r="DA44" i="54"/>
  <c r="CZ44" i="54"/>
  <c r="CY44" i="54"/>
  <c r="CX44" i="54"/>
  <c r="CW44" i="54"/>
  <c r="CV44" i="54"/>
  <c r="CU44" i="54"/>
  <c r="CT44" i="54"/>
  <c r="CS44" i="54"/>
  <c r="CR44" i="54"/>
  <c r="CQ44" i="54"/>
  <c r="CP44" i="54"/>
  <c r="CO44" i="54"/>
  <c r="CN44" i="54"/>
  <c r="DA43" i="54"/>
  <c r="CZ43" i="54"/>
  <c r="CY43" i="54"/>
  <c r="CX43" i="54"/>
  <c r="CW43" i="54"/>
  <c r="CV43" i="54"/>
  <c r="CU43" i="54"/>
  <c r="CT43" i="54"/>
  <c r="CS43" i="54"/>
  <c r="CR43" i="54"/>
  <c r="CQ43" i="54"/>
  <c r="CP43" i="54"/>
  <c r="CO43" i="54"/>
  <c r="CN43" i="54"/>
  <c r="DA42" i="54"/>
  <c r="CZ42" i="54"/>
  <c r="CY42" i="54"/>
  <c r="CX42" i="54"/>
  <c r="CW42" i="54"/>
  <c r="CV42" i="54"/>
  <c r="CU42" i="54"/>
  <c r="CT42" i="54"/>
  <c r="CS42" i="54"/>
  <c r="CR42" i="54"/>
  <c r="CQ42" i="54"/>
  <c r="CP42" i="54"/>
  <c r="CO42" i="54"/>
  <c r="CN42" i="54"/>
  <c r="DA41" i="54"/>
  <c r="CZ41" i="54"/>
  <c r="CY41" i="54"/>
  <c r="CX41" i="54"/>
  <c r="CW41" i="54"/>
  <c r="CV41" i="54"/>
  <c r="CU41" i="54"/>
  <c r="CT41" i="54"/>
  <c r="CS41" i="54"/>
  <c r="CR41" i="54"/>
  <c r="CQ41" i="54"/>
  <c r="CP41" i="54"/>
  <c r="CO41" i="54"/>
  <c r="CN41" i="54"/>
  <c r="DA40" i="54"/>
  <c r="CZ40" i="54"/>
  <c r="CY40" i="54"/>
  <c r="CX40" i="54"/>
  <c r="CW40" i="54"/>
  <c r="CV40" i="54"/>
  <c r="CU40" i="54"/>
  <c r="CT40" i="54"/>
  <c r="CS40" i="54"/>
  <c r="CR40" i="54"/>
  <c r="CQ40" i="54"/>
  <c r="CP40" i="54"/>
  <c r="CO40" i="54"/>
  <c r="CN40" i="54"/>
  <c r="DA39" i="54"/>
  <c r="CZ39" i="54"/>
  <c r="CY39" i="54"/>
  <c r="CX39" i="54"/>
  <c r="CW39" i="54"/>
  <c r="CV39" i="54"/>
  <c r="CU39" i="54"/>
  <c r="CT39" i="54"/>
  <c r="CS39" i="54"/>
  <c r="CR39" i="54"/>
  <c r="CQ39" i="54"/>
  <c r="CP39" i="54"/>
  <c r="CO39" i="54"/>
  <c r="CN39" i="54"/>
  <c r="DA38" i="54"/>
  <c r="CZ38" i="54"/>
  <c r="CY38" i="54"/>
  <c r="CX38" i="54"/>
  <c r="CW38" i="54"/>
  <c r="CV38" i="54"/>
  <c r="CU38" i="54"/>
  <c r="CT38" i="54"/>
  <c r="CS38" i="54"/>
  <c r="CR38" i="54"/>
  <c r="CQ38" i="54"/>
  <c r="CP38" i="54"/>
  <c r="CO38" i="54"/>
  <c r="CN38" i="54"/>
  <c r="DA37" i="54"/>
  <c r="CZ37" i="54"/>
  <c r="CY37" i="54"/>
  <c r="CX37" i="54"/>
  <c r="CW37" i="54"/>
  <c r="CV37" i="54"/>
  <c r="CU37" i="54"/>
  <c r="CT37" i="54"/>
  <c r="CS37" i="54"/>
  <c r="CR37" i="54"/>
  <c r="CQ37" i="54"/>
  <c r="CP37" i="54"/>
  <c r="CO37" i="54"/>
  <c r="CN37" i="54"/>
  <c r="DA36" i="54"/>
  <c r="CZ36" i="54"/>
  <c r="CY36" i="54"/>
  <c r="CX36" i="54"/>
  <c r="CW36" i="54"/>
  <c r="CV36" i="54"/>
  <c r="CU36" i="54"/>
  <c r="CT36" i="54"/>
  <c r="CS36" i="54"/>
  <c r="CR36" i="54"/>
  <c r="CQ36" i="54"/>
  <c r="CP36" i="54"/>
  <c r="CO36" i="54"/>
  <c r="CN36" i="54"/>
  <c r="DA35" i="54"/>
  <c r="CZ35" i="54"/>
  <c r="CY35" i="54"/>
  <c r="CX35" i="54"/>
  <c r="CW35" i="54"/>
  <c r="CV35" i="54"/>
  <c r="CU35" i="54"/>
  <c r="CT35" i="54"/>
  <c r="CS35" i="54"/>
  <c r="CR35" i="54"/>
  <c r="CQ35" i="54"/>
  <c r="CP35" i="54"/>
  <c r="CO35" i="54"/>
  <c r="CN35" i="54"/>
  <c r="DA34" i="54"/>
  <c r="CZ34" i="54"/>
  <c r="CY34" i="54"/>
  <c r="CX34" i="54"/>
  <c r="CW34" i="54"/>
  <c r="CV34" i="54"/>
  <c r="CU34" i="54"/>
  <c r="CT34" i="54"/>
  <c r="CS34" i="54"/>
  <c r="CR34" i="54"/>
  <c r="CQ34" i="54"/>
  <c r="CP34" i="54"/>
  <c r="CO34" i="54"/>
  <c r="CN34" i="54"/>
  <c r="DA33" i="54"/>
  <c r="CZ33" i="54"/>
  <c r="CY33" i="54"/>
  <c r="CX33" i="54"/>
  <c r="CW33" i="54"/>
  <c r="CV33" i="54"/>
  <c r="CU33" i="54"/>
  <c r="CT33" i="54"/>
  <c r="CS33" i="54"/>
  <c r="CR33" i="54"/>
  <c r="CQ33" i="54"/>
  <c r="CP33" i="54"/>
  <c r="CO33" i="54"/>
  <c r="CN33" i="54"/>
  <c r="DA32" i="54"/>
  <c r="CZ32" i="54"/>
  <c r="CY32" i="54"/>
  <c r="CX32" i="54"/>
  <c r="CW32" i="54"/>
  <c r="CV32" i="54"/>
  <c r="CU32" i="54"/>
  <c r="CT32" i="54"/>
  <c r="CS32" i="54"/>
  <c r="CR32" i="54"/>
  <c r="CQ32" i="54"/>
  <c r="CP32" i="54"/>
  <c r="CO32" i="54"/>
  <c r="CN32" i="54"/>
  <c r="DA31" i="54"/>
  <c r="CZ31" i="54"/>
  <c r="CY31" i="54"/>
  <c r="CX31" i="54"/>
  <c r="CW31" i="54"/>
  <c r="CV31" i="54"/>
  <c r="CU31" i="54"/>
  <c r="CT31" i="54"/>
  <c r="CS31" i="54"/>
  <c r="CR31" i="54"/>
  <c r="CQ31" i="54"/>
  <c r="CP31" i="54"/>
  <c r="CO31" i="54"/>
  <c r="CN31" i="54"/>
  <c r="DA30" i="54"/>
  <c r="CZ30" i="54"/>
  <c r="CY30" i="54"/>
  <c r="CX30" i="54"/>
  <c r="CW30" i="54"/>
  <c r="CV30" i="54"/>
  <c r="CU30" i="54"/>
  <c r="CT30" i="54"/>
  <c r="CS30" i="54"/>
  <c r="CR30" i="54"/>
  <c r="CQ30" i="54"/>
  <c r="CP30" i="54"/>
  <c r="CO30" i="54"/>
  <c r="CN30" i="54"/>
  <c r="DA29" i="54"/>
  <c r="CZ29" i="54"/>
  <c r="CY29" i="54"/>
  <c r="CX29" i="54"/>
  <c r="CW29" i="54"/>
  <c r="CV29" i="54"/>
  <c r="CU29" i="54"/>
  <c r="CT29" i="54"/>
  <c r="CS29" i="54"/>
  <c r="CR29" i="54"/>
  <c r="CQ29" i="54"/>
  <c r="CP29" i="54"/>
  <c r="CO29" i="54"/>
  <c r="CN29" i="54"/>
  <c r="DA28" i="54"/>
  <c r="CZ28" i="54"/>
  <c r="CY28" i="54"/>
  <c r="CX28" i="54"/>
  <c r="CW28" i="54"/>
  <c r="CV28" i="54"/>
  <c r="CU28" i="54"/>
  <c r="CT28" i="54"/>
  <c r="CS28" i="54"/>
  <c r="CR28" i="54"/>
  <c r="CQ28" i="54"/>
  <c r="CP28" i="54"/>
  <c r="CO28" i="54"/>
  <c r="CN28" i="54"/>
  <c r="DA27" i="54"/>
  <c r="CZ27" i="54"/>
  <c r="CY27" i="54"/>
  <c r="CX27" i="54"/>
  <c r="CW27" i="54"/>
  <c r="CV27" i="54"/>
  <c r="CU27" i="54"/>
  <c r="CT27" i="54"/>
  <c r="CS27" i="54"/>
  <c r="CR27" i="54"/>
  <c r="CQ27" i="54"/>
  <c r="CP27" i="54"/>
  <c r="CO27" i="54"/>
  <c r="CN27" i="54"/>
  <c r="DA26" i="54"/>
  <c r="CZ26" i="54"/>
  <c r="CY26" i="54"/>
  <c r="CX26" i="54"/>
  <c r="CW26" i="54"/>
  <c r="CV26" i="54"/>
  <c r="CU26" i="54"/>
  <c r="CT26" i="54"/>
  <c r="CS26" i="54"/>
  <c r="CR26" i="54"/>
  <c r="CQ26" i="54"/>
  <c r="CP26" i="54"/>
  <c r="CO26" i="54"/>
  <c r="CN26" i="54"/>
  <c r="DA25" i="54"/>
  <c r="CZ25" i="54"/>
  <c r="CY25" i="54"/>
  <c r="CX25" i="54"/>
  <c r="CW25" i="54"/>
  <c r="CV25" i="54"/>
  <c r="CU25" i="54"/>
  <c r="CT25" i="54"/>
  <c r="CS25" i="54"/>
  <c r="CR25" i="54"/>
  <c r="CQ25" i="54"/>
  <c r="CP25" i="54"/>
  <c r="CO25" i="54"/>
  <c r="CN25" i="54"/>
  <c r="DA24" i="54"/>
  <c r="CZ24" i="54"/>
  <c r="CY24" i="54"/>
  <c r="CX24" i="54"/>
  <c r="CW24" i="54"/>
  <c r="CV24" i="54"/>
  <c r="CU24" i="54"/>
  <c r="CT24" i="54"/>
  <c r="CS24" i="54"/>
  <c r="CR24" i="54"/>
  <c r="CQ24" i="54"/>
  <c r="CP24" i="54"/>
  <c r="CO24" i="54"/>
  <c r="CN24" i="54"/>
  <c r="DA23" i="54"/>
  <c r="CZ23" i="54"/>
  <c r="CY23" i="54"/>
  <c r="CX23" i="54"/>
  <c r="CW23" i="54"/>
  <c r="CV23" i="54"/>
  <c r="CU23" i="54"/>
  <c r="CT23" i="54"/>
  <c r="CS23" i="54"/>
  <c r="CR23" i="54"/>
  <c r="CQ23" i="54"/>
  <c r="CP23" i="54"/>
  <c r="CO23" i="54"/>
  <c r="CN23" i="54"/>
  <c r="DA22" i="54"/>
  <c r="CZ22" i="54"/>
  <c r="CY22" i="54"/>
  <c r="CX22" i="54"/>
  <c r="CW22" i="54"/>
  <c r="CV22" i="54"/>
  <c r="CU22" i="54"/>
  <c r="CT22" i="54"/>
  <c r="CS22" i="54"/>
  <c r="CR22" i="54"/>
  <c r="CQ22" i="54"/>
  <c r="CP22" i="54"/>
  <c r="CO22" i="54"/>
  <c r="CN22" i="54"/>
  <c r="DA21" i="54"/>
  <c r="CZ21" i="54"/>
  <c r="CY21" i="54"/>
  <c r="CX21" i="54"/>
  <c r="CW21" i="54"/>
  <c r="CV21" i="54"/>
  <c r="CU21" i="54"/>
  <c r="CT21" i="54"/>
  <c r="CS21" i="54"/>
  <c r="CR21" i="54"/>
  <c r="CQ21" i="54"/>
  <c r="CP21" i="54"/>
  <c r="CO21" i="54"/>
  <c r="CN21" i="54"/>
  <c r="DA20" i="54"/>
  <c r="CZ20" i="54"/>
  <c r="CY20" i="54"/>
  <c r="CX20" i="54"/>
  <c r="CW20" i="54"/>
  <c r="CV20" i="54"/>
  <c r="CU20" i="54"/>
  <c r="CT20" i="54"/>
  <c r="CS20" i="54"/>
  <c r="CR20" i="54"/>
  <c r="CQ20" i="54"/>
  <c r="CP20" i="54"/>
  <c r="CO20" i="54"/>
  <c r="CN20" i="54"/>
  <c r="DA19" i="54"/>
  <c r="CZ19" i="54"/>
  <c r="CY19" i="54"/>
  <c r="CX19" i="54"/>
  <c r="CW19" i="54"/>
  <c r="CV19" i="54"/>
  <c r="CU19" i="54"/>
  <c r="CT19" i="54"/>
  <c r="CS19" i="54"/>
  <c r="CR19" i="54"/>
  <c r="CQ19" i="54"/>
  <c r="CP19" i="54"/>
  <c r="CO19" i="54"/>
  <c r="CN19" i="54"/>
  <c r="DA18" i="54"/>
  <c r="CZ18" i="54"/>
  <c r="CY18" i="54"/>
  <c r="CX18" i="54"/>
  <c r="CW18" i="54"/>
  <c r="CV18" i="54"/>
  <c r="CU18" i="54"/>
  <c r="CT18" i="54"/>
  <c r="CS18" i="54"/>
  <c r="CR18" i="54"/>
  <c r="CQ18" i="54"/>
  <c r="CP18" i="54"/>
  <c r="CO18" i="54"/>
  <c r="CN18" i="54"/>
  <c r="DA17" i="54"/>
  <c r="CZ17" i="54"/>
  <c r="CY17" i="54"/>
  <c r="CX17" i="54"/>
  <c r="CW17" i="54"/>
  <c r="CV17" i="54"/>
  <c r="CU17" i="54"/>
  <c r="CT17" i="54"/>
  <c r="CS17" i="54"/>
  <c r="CR17" i="54"/>
  <c r="CQ17" i="54"/>
  <c r="CP17" i="54"/>
  <c r="CO17" i="54"/>
  <c r="CN17" i="54"/>
  <c r="DA16" i="54"/>
  <c r="CZ16" i="54"/>
  <c r="CY16" i="54"/>
  <c r="CX16" i="54"/>
  <c r="CW16" i="54"/>
  <c r="CV16" i="54"/>
  <c r="CU16" i="54"/>
  <c r="CT16" i="54"/>
  <c r="CS16" i="54"/>
  <c r="CR16" i="54"/>
  <c r="CQ16" i="54"/>
  <c r="CP16" i="54"/>
  <c r="CO16" i="54"/>
  <c r="CN16" i="54"/>
  <c r="DA15" i="54"/>
  <c r="CZ15" i="54"/>
  <c r="CY15" i="54"/>
  <c r="CX15" i="54"/>
  <c r="CW15" i="54"/>
  <c r="CV15" i="54"/>
  <c r="CU15" i="54"/>
  <c r="CT15" i="54"/>
  <c r="CS15" i="54"/>
  <c r="CR15" i="54"/>
  <c r="CQ15" i="54"/>
  <c r="CP15" i="54"/>
  <c r="CO15" i="54"/>
  <c r="CN15" i="54"/>
  <c r="DA14" i="54"/>
  <c r="CZ14" i="54"/>
  <c r="CY14" i="54"/>
  <c r="CX14" i="54"/>
  <c r="CW14" i="54"/>
  <c r="CV14" i="54"/>
  <c r="CU14" i="54"/>
  <c r="CT14" i="54"/>
  <c r="CS14" i="54"/>
  <c r="CR14" i="54"/>
  <c r="CQ14" i="54"/>
  <c r="CP14" i="54"/>
  <c r="CO14" i="54"/>
  <c r="CN14" i="54"/>
  <c r="DA13" i="54"/>
  <c r="CZ13" i="54"/>
  <c r="CY13" i="54"/>
  <c r="CX13" i="54"/>
  <c r="CW13" i="54"/>
  <c r="CV13" i="54"/>
  <c r="CU13" i="54"/>
  <c r="CT13" i="54"/>
  <c r="CS13" i="54"/>
  <c r="CR13" i="54"/>
  <c r="CQ13" i="54"/>
  <c r="CP13" i="54"/>
  <c r="CO13" i="54"/>
  <c r="CN13" i="54"/>
  <c r="DA12" i="54"/>
  <c r="CZ12" i="54"/>
  <c r="CY12" i="54"/>
  <c r="CX12" i="54"/>
  <c r="CW12" i="54"/>
  <c r="CV12" i="54"/>
  <c r="CU12" i="54"/>
  <c r="CT12" i="54"/>
  <c r="CS12" i="54"/>
  <c r="CR12" i="54"/>
  <c r="CQ12" i="54"/>
  <c r="CP12" i="54"/>
  <c r="CO12" i="54"/>
  <c r="CN12" i="54"/>
  <c r="DA11" i="54"/>
  <c r="CZ11" i="54"/>
  <c r="CY11" i="54"/>
  <c r="CX11" i="54"/>
  <c r="CW11" i="54"/>
  <c r="CV11" i="54"/>
  <c r="CU11" i="54"/>
  <c r="CT11" i="54"/>
  <c r="CS11" i="54"/>
  <c r="CR11" i="54"/>
  <c r="CQ11" i="54"/>
  <c r="CP11" i="54"/>
  <c r="CO11" i="54"/>
  <c r="CN11" i="54"/>
  <c r="DA10" i="54"/>
  <c r="CZ10" i="54"/>
  <c r="CY10" i="54"/>
  <c r="CX10" i="54"/>
  <c r="CW10" i="54"/>
  <c r="CV10" i="54"/>
  <c r="CU10" i="54"/>
  <c r="CT10" i="54"/>
  <c r="CS10" i="54"/>
  <c r="CR10" i="54"/>
  <c r="CQ10" i="54"/>
  <c r="CP10" i="54"/>
  <c r="CO10" i="54"/>
  <c r="CN10" i="54"/>
  <c r="DA9" i="54"/>
  <c r="CZ9" i="54"/>
  <c r="CY9" i="54"/>
  <c r="CX9" i="54"/>
  <c r="CW9" i="54"/>
  <c r="CV9" i="54"/>
  <c r="CU9" i="54"/>
  <c r="CT9" i="54"/>
  <c r="CS9" i="54"/>
  <c r="CR9" i="54"/>
  <c r="CQ9" i="54"/>
  <c r="CP9" i="54"/>
  <c r="CO9" i="54"/>
  <c r="CN9" i="54"/>
  <c r="DA8" i="54"/>
  <c r="CZ8" i="54"/>
  <c r="CY8" i="54"/>
  <c r="CX8" i="54"/>
  <c r="CW8" i="54"/>
  <c r="CV8" i="54"/>
  <c r="CU8" i="54"/>
  <c r="CT8" i="54"/>
  <c r="CS8" i="54"/>
  <c r="CR8" i="54"/>
  <c r="CQ8" i="54"/>
  <c r="CP8" i="54"/>
  <c r="CO8" i="54"/>
  <c r="CN8" i="54"/>
  <c r="DA7" i="54"/>
  <c r="CZ7" i="54"/>
  <c r="CY7" i="54"/>
  <c r="CX7" i="54"/>
  <c r="CW7" i="54"/>
  <c r="CV7" i="54"/>
  <c r="CU7" i="54"/>
  <c r="CT7" i="54"/>
  <c r="CS7" i="54"/>
  <c r="CR7" i="54"/>
  <c r="CQ7" i="54"/>
  <c r="CP7" i="54"/>
  <c r="CO7" i="54"/>
  <c r="CN7" i="54"/>
  <c r="DA6" i="54"/>
  <c r="CZ6" i="54"/>
  <c r="CY6" i="54"/>
  <c r="CX6" i="54"/>
  <c r="CW6" i="54"/>
  <c r="CV6" i="54"/>
  <c r="CU6" i="54"/>
  <c r="CT6" i="54"/>
  <c r="CS6" i="54"/>
  <c r="CR6" i="54"/>
  <c r="CQ6" i="54"/>
  <c r="CP6" i="54"/>
  <c r="CO6" i="54"/>
  <c r="CN6" i="54"/>
  <c r="DA5" i="54"/>
  <c r="CZ5" i="54"/>
  <c r="CY5" i="54"/>
  <c r="CX5" i="54"/>
  <c r="CW5" i="54"/>
  <c r="CV5" i="54"/>
  <c r="CU5" i="54"/>
  <c r="CT5" i="54"/>
  <c r="CS5" i="54"/>
  <c r="CR5" i="54"/>
  <c r="CQ5" i="54"/>
  <c r="CP5" i="54"/>
  <c r="CO5" i="54"/>
  <c r="CN5" i="54"/>
  <c r="DA4" i="54"/>
  <c r="CZ4" i="54"/>
  <c r="CY4" i="54"/>
  <c r="CX4" i="54"/>
  <c r="CW4" i="54"/>
  <c r="CV4" i="54"/>
  <c r="CU4" i="54"/>
  <c r="CT4" i="54"/>
  <c r="CS4" i="54"/>
  <c r="CR4" i="54"/>
  <c r="CQ4" i="54"/>
  <c r="CP4" i="54"/>
  <c r="CO4" i="54"/>
  <c r="CN4" i="54"/>
  <c r="DA3" i="54"/>
  <c r="CZ3" i="54"/>
  <c r="CY3" i="54"/>
  <c r="CX3" i="54"/>
  <c r="CW3" i="54"/>
  <c r="CV3" i="54"/>
  <c r="CU3" i="54"/>
  <c r="CT3" i="54"/>
  <c r="CS3" i="54"/>
  <c r="CR3" i="54"/>
  <c r="CQ3" i="54"/>
  <c r="CP3" i="54"/>
  <c r="CO3" i="54"/>
  <c r="CN3" i="54"/>
  <c r="C26" i="20" l="1"/>
  <c r="F26" i="20"/>
  <c r="I26" i="20"/>
  <c r="K26" i="20"/>
  <c r="M26" i="20"/>
  <c r="O26" i="20"/>
  <c r="Q26" i="20"/>
  <c r="S26" i="20"/>
  <c r="B26" i="20"/>
  <c r="E26" i="20"/>
  <c r="H26" i="20"/>
  <c r="J26" i="20"/>
  <c r="L26" i="20"/>
  <c r="N26" i="20"/>
  <c r="P26" i="20"/>
  <c r="R26" i="20"/>
  <c r="T26" i="20"/>
  <c r="U26" i="20"/>
  <c r="C19" i="61"/>
  <c r="C20" i="21"/>
  <c r="E19" i="61"/>
  <c r="E20" i="21"/>
  <c r="G19" i="61"/>
  <c r="G20" i="21"/>
  <c r="D20" i="21"/>
  <c r="D19" i="61"/>
  <c r="F20" i="21"/>
  <c r="F19" i="61"/>
  <c r="H20" i="21"/>
  <c r="H19" i="61"/>
  <c r="B20" i="21"/>
  <c r="B19" i="61"/>
  <c r="BB62" i="34"/>
  <c r="BA62" i="34"/>
  <c r="AZ62" i="34"/>
  <c r="AY62" i="34"/>
  <c r="AX62" i="34"/>
  <c r="AW62" i="34"/>
  <c r="AU62" i="34"/>
  <c r="AT62" i="34"/>
  <c r="AS62" i="34"/>
  <c r="AQ62" i="34"/>
  <c r="AP62" i="34"/>
  <c r="AO62" i="34"/>
  <c r="AN62" i="34"/>
  <c r="AK62" i="34"/>
  <c r="AJ62" i="34"/>
  <c r="AI62" i="34"/>
  <c r="AH62" i="34"/>
  <c r="AF62" i="34"/>
  <c r="AE62" i="34"/>
  <c r="AD62" i="34"/>
  <c r="AC62" i="34"/>
  <c r="AB62" i="34"/>
  <c r="AA62" i="34"/>
  <c r="Z62" i="34"/>
  <c r="Y62" i="34"/>
  <c r="X62" i="34"/>
  <c r="W62" i="34"/>
  <c r="V62" i="34"/>
  <c r="U62" i="34"/>
  <c r="S62" i="34"/>
  <c r="BB61" i="34"/>
  <c r="L25" i="47" s="1"/>
  <c r="BA61" i="34"/>
  <c r="K25" i="47" s="1"/>
  <c r="AZ61" i="34"/>
  <c r="AY61" i="34"/>
  <c r="AX61" i="34"/>
  <c r="J25" i="47" s="1"/>
  <c r="AW61" i="34"/>
  <c r="I25" i="47" s="1"/>
  <c r="AU61" i="34"/>
  <c r="AT61" i="34"/>
  <c r="AS61" i="34"/>
  <c r="AQ61" i="34"/>
  <c r="AP61" i="34"/>
  <c r="AO61" i="34"/>
  <c r="H25" i="47" s="1"/>
  <c r="AN61" i="34"/>
  <c r="AK61" i="34"/>
  <c r="F25" i="47" s="1"/>
  <c r="AJ61" i="34"/>
  <c r="AI61" i="34"/>
  <c r="AH61" i="34"/>
  <c r="AF61" i="34"/>
  <c r="AE61" i="34"/>
  <c r="AD61" i="34"/>
  <c r="AC61" i="34"/>
  <c r="E25" i="47" s="1"/>
  <c r="AB61" i="34"/>
  <c r="AA61" i="34"/>
  <c r="Z61" i="34"/>
  <c r="C25" i="47" s="1"/>
  <c r="Y61" i="34"/>
  <c r="X61" i="34"/>
  <c r="B25" i="47" s="1"/>
  <c r="W61" i="34"/>
  <c r="V61" i="34"/>
  <c r="U61" i="34"/>
  <c r="S61" i="34"/>
  <c r="L53" i="46"/>
  <c r="M53" i="46"/>
  <c r="N53" i="46"/>
  <c r="O53" i="46"/>
  <c r="P53" i="46"/>
  <c r="Q53" i="46"/>
  <c r="R53" i="46"/>
  <c r="L54" i="46"/>
  <c r="M54" i="46"/>
  <c r="N54" i="46"/>
  <c r="O54" i="46"/>
  <c r="P54" i="46"/>
  <c r="Q54" i="46"/>
  <c r="R54" i="46"/>
  <c r="B54" i="46"/>
  <c r="B53" i="46"/>
  <c r="M54" i="29"/>
  <c r="M53" i="29"/>
  <c r="B54" i="29"/>
  <c r="B53" i="29"/>
  <c r="CK56" i="52"/>
  <c r="CK57" i="52"/>
  <c r="CK58" i="52"/>
  <c r="CK55" i="52"/>
  <c r="CK54" i="52"/>
  <c r="AC61" i="48" l="1"/>
  <c r="AD61" i="48"/>
  <c r="AE61" i="48"/>
  <c r="AG61" i="48"/>
  <c r="AH61" i="48"/>
  <c r="AI61" i="48"/>
  <c r="AJ61" i="48"/>
  <c r="AK61" i="48"/>
  <c r="AL61" i="48"/>
  <c r="AN61" i="48"/>
  <c r="AO61" i="48"/>
  <c r="AP61" i="48"/>
  <c r="AQ61" i="48"/>
  <c r="AR61" i="48"/>
  <c r="AS61" i="48"/>
  <c r="AT61" i="48"/>
  <c r="AU61" i="48"/>
  <c r="AC62" i="48"/>
  <c r="AD62" i="48"/>
  <c r="AE62" i="48"/>
  <c r="AG62" i="48"/>
  <c r="AH62" i="48"/>
  <c r="AI62" i="48"/>
  <c r="AJ62" i="48"/>
  <c r="AK62" i="48"/>
  <c r="AL62" i="48"/>
  <c r="AN62" i="48"/>
  <c r="AO62" i="48"/>
  <c r="AP62" i="48"/>
  <c r="AQ62" i="48"/>
  <c r="AR62" i="48"/>
  <c r="AS62" i="48"/>
  <c r="AT62" i="48"/>
  <c r="AU62" i="48"/>
  <c r="AC63" i="48"/>
  <c r="AD63" i="48"/>
  <c r="AE63" i="48"/>
  <c r="AG63" i="48"/>
  <c r="AH63" i="48"/>
  <c r="AI63" i="48"/>
  <c r="AJ63" i="48"/>
  <c r="AK63" i="48"/>
  <c r="AL63" i="48"/>
  <c r="AN63" i="48"/>
  <c r="AO63" i="48"/>
  <c r="AP63" i="48"/>
  <c r="AQ63" i="48"/>
  <c r="AR63" i="48"/>
  <c r="AS63" i="48"/>
  <c r="AT63" i="48"/>
  <c r="AU63" i="48"/>
  <c r="H56" i="21" l="1"/>
  <c r="G56" i="21"/>
  <c r="F56" i="21"/>
  <c r="E56" i="21"/>
  <c r="D56" i="21"/>
  <c r="C56" i="21"/>
  <c r="B56" i="21"/>
  <c r="H55" i="21"/>
  <c r="G55" i="21"/>
  <c r="F55" i="21"/>
  <c r="E55" i="21"/>
  <c r="D55" i="21"/>
  <c r="C55" i="21"/>
  <c r="B55" i="21"/>
  <c r="DH4" i="11" l="1"/>
  <c r="DI4" i="11"/>
  <c r="DH5" i="11"/>
  <c r="DI5" i="11"/>
  <c r="DH6" i="11"/>
  <c r="DI6" i="11"/>
  <c r="DH7" i="11"/>
  <c r="DI7" i="11"/>
  <c r="DH8" i="11"/>
  <c r="DI8" i="11"/>
  <c r="DH9" i="11"/>
  <c r="DI9" i="11"/>
  <c r="DH10" i="11"/>
  <c r="DI10" i="11"/>
  <c r="DH11" i="11"/>
  <c r="DI11" i="11"/>
  <c r="DH12" i="11"/>
  <c r="DI12" i="11"/>
  <c r="DH13" i="11"/>
  <c r="DI13" i="11"/>
  <c r="DH14" i="11"/>
  <c r="DI14" i="11"/>
  <c r="DH15" i="11"/>
  <c r="DI15" i="11"/>
  <c r="DH16" i="11"/>
  <c r="DI16" i="11"/>
  <c r="DH17" i="11"/>
  <c r="DI17" i="11"/>
  <c r="DH18" i="11"/>
  <c r="DI18" i="11"/>
  <c r="DH19" i="11"/>
  <c r="DI19" i="11"/>
  <c r="DH20" i="11"/>
  <c r="DI20" i="11"/>
  <c r="DH21" i="11"/>
  <c r="DI21" i="11"/>
  <c r="DH22" i="11"/>
  <c r="DI22" i="11"/>
  <c r="DH23" i="11"/>
  <c r="DI23" i="11"/>
  <c r="DH24" i="11"/>
  <c r="DI24" i="11"/>
  <c r="DH25" i="11"/>
  <c r="DI25" i="11"/>
  <c r="DH26" i="11"/>
  <c r="DI26" i="11"/>
  <c r="DH27" i="11"/>
  <c r="DI27" i="11"/>
  <c r="DH28" i="11"/>
  <c r="DI28" i="11"/>
  <c r="DH29" i="11"/>
  <c r="DI29" i="11"/>
  <c r="DH30" i="11"/>
  <c r="DI30" i="11"/>
  <c r="DH31" i="11"/>
  <c r="DI31" i="11"/>
  <c r="DH32" i="11"/>
  <c r="DI32" i="11"/>
  <c r="DH33" i="11"/>
  <c r="DI33" i="11"/>
  <c r="DH34" i="11"/>
  <c r="DI34" i="11"/>
  <c r="DH35" i="11"/>
  <c r="DI35" i="11"/>
  <c r="DH36" i="11"/>
  <c r="DI36" i="11"/>
  <c r="DH37" i="11"/>
  <c r="DI37" i="11"/>
  <c r="DH38" i="11"/>
  <c r="DI38" i="11"/>
  <c r="DH39" i="11"/>
  <c r="DI39" i="11"/>
  <c r="DH40" i="11"/>
  <c r="DI40" i="11"/>
  <c r="DH41" i="11"/>
  <c r="DI41" i="11"/>
  <c r="DH42" i="11"/>
  <c r="DI42" i="11"/>
  <c r="DH43" i="11"/>
  <c r="DI43" i="11"/>
  <c r="DH44" i="11"/>
  <c r="DI44" i="11"/>
  <c r="DH45" i="11"/>
  <c r="DI45" i="11"/>
  <c r="DH46" i="11"/>
  <c r="DI46" i="11"/>
  <c r="DH47" i="11"/>
  <c r="DI47" i="11"/>
  <c r="DH48" i="11"/>
  <c r="DI48" i="11"/>
  <c r="DH49" i="11"/>
  <c r="DI49" i="11"/>
  <c r="DH50" i="11"/>
  <c r="DI50" i="11"/>
  <c r="DH51" i="11"/>
  <c r="DI51" i="11"/>
  <c r="DI3" i="11"/>
  <c r="DH3" i="11"/>
  <c r="BC61" i="34" l="1"/>
  <c r="BD61" i="34"/>
  <c r="BE61" i="34"/>
  <c r="BG61" i="34"/>
  <c r="BH61" i="34"/>
  <c r="BI61" i="34"/>
  <c r="BJ61" i="34"/>
  <c r="M25" i="47" s="1"/>
  <c r="BK61" i="34"/>
  <c r="N25" i="47" s="1"/>
  <c r="BL61" i="34"/>
  <c r="O25" i="47" s="1"/>
  <c r="BM61" i="34"/>
  <c r="BN61" i="34"/>
  <c r="BO61" i="34"/>
  <c r="BP61" i="34"/>
  <c r="BQ61" i="34"/>
  <c r="P25" i="47" s="1"/>
  <c r="BR61" i="34"/>
  <c r="BS61" i="34"/>
  <c r="BT61" i="34"/>
  <c r="BU61" i="34"/>
  <c r="BV61" i="34"/>
  <c r="BW61" i="34"/>
  <c r="BX61" i="34"/>
  <c r="BY61" i="34"/>
  <c r="BZ61" i="34"/>
  <c r="CA61" i="34"/>
  <c r="Q25" i="47" s="1"/>
  <c r="CB61" i="34"/>
  <c r="R25" i="47" s="1"/>
  <c r="CC61" i="34"/>
  <c r="S25" i="47" s="1"/>
  <c r="CD61" i="34"/>
  <c r="T25" i="47" s="1"/>
  <c r="CE61" i="34"/>
  <c r="CF61" i="34"/>
  <c r="U25" i="47" s="1"/>
  <c r="CG61" i="34"/>
  <c r="CH61" i="34"/>
  <c r="CI61" i="34"/>
  <c r="CJ61" i="34"/>
  <c r="CK61" i="34"/>
  <c r="BC62" i="34"/>
  <c r="BD62" i="34"/>
  <c r="BE62" i="34"/>
  <c r="BG62" i="34"/>
  <c r="BH62" i="34"/>
  <c r="BI62" i="34"/>
  <c r="BJ62" i="34"/>
  <c r="BK62" i="34"/>
  <c r="BL62" i="34"/>
  <c r="BM62" i="34"/>
  <c r="BN62" i="34"/>
  <c r="BO62" i="34"/>
  <c r="BP62" i="34"/>
  <c r="BQ62" i="34"/>
  <c r="BR62" i="34"/>
  <c r="BS62" i="34"/>
  <c r="BT62" i="34"/>
  <c r="BU62" i="34"/>
  <c r="BV62" i="34"/>
  <c r="BW62" i="34"/>
  <c r="BX62" i="34"/>
  <c r="BY62" i="34"/>
  <c r="BZ62" i="34"/>
  <c r="CA62" i="34"/>
  <c r="CB62" i="34"/>
  <c r="CC62" i="34"/>
  <c r="CD62" i="34"/>
  <c r="CE62" i="34"/>
  <c r="CF62" i="34"/>
  <c r="CG62" i="34"/>
  <c r="CH62" i="34"/>
  <c r="CI62" i="34"/>
  <c r="CJ62" i="34"/>
  <c r="CK62" i="34"/>
  <c r="T62" i="34"/>
  <c r="CE62" i="33"/>
  <c r="CF62" i="33"/>
  <c r="CG62" i="33"/>
  <c r="T61" i="3"/>
  <c r="U61" i="3"/>
  <c r="V61" i="3"/>
  <c r="W61" i="3"/>
  <c r="Y61" i="3"/>
  <c r="Z61" i="3"/>
  <c r="AA61" i="3"/>
  <c r="AB61" i="3"/>
  <c r="AC61" i="3"/>
  <c r="AD61" i="3"/>
  <c r="AE61" i="3"/>
  <c r="AG61" i="3"/>
  <c r="AI61" i="3"/>
  <c r="AJ61" i="3"/>
  <c r="AM61" i="3"/>
  <c r="AN61" i="3"/>
  <c r="AO61" i="3"/>
  <c r="AR61" i="3"/>
  <c r="AS61" i="3"/>
  <c r="AU61" i="3"/>
  <c r="AV61" i="3"/>
  <c r="AW61" i="3"/>
  <c r="AY61" i="3"/>
  <c r="AZ61" i="3"/>
  <c r="BA61" i="3"/>
  <c r="BB61" i="3"/>
  <c r="BC61" i="3"/>
  <c r="BE61" i="3"/>
  <c r="BF61" i="3"/>
  <c r="BG61" i="3"/>
  <c r="BH61" i="3"/>
  <c r="BI61" i="3"/>
  <c r="BJ61" i="3"/>
  <c r="BK61" i="3"/>
  <c r="BL61" i="3"/>
  <c r="BM61" i="3"/>
  <c r="BN61" i="3"/>
  <c r="BO61" i="3"/>
  <c r="BP61" i="3"/>
  <c r="BQ61" i="3"/>
  <c r="BR61" i="3"/>
  <c r="BS61" i="3"/>
  <c r="BT61" i="3"/>
  <c r="BU61" i="3"/>
  <c r="BV61" i="3"/>
  <c r="BW61" i="3"/>
  <c r="BX61" i="3"/>
  <c r="BY61" i="3"/>
  <c r="BZ61" i="3"/>
  <c r="CA61" i="3"/>
  <c r="CB61" i="3"/>
  <c r="CC61" i="3"/>
  <c r="CD61" i="3"/>
  <c r="CE61" i="3"/>
  <c r="CF61" i="3"/>
  <c r="CG61" i="3"/>
  <c r="CH61" i="3"/>
  <c r="CI61" i="3"/>
  <c r="S61" i="3"/>
  <c r="D38" i="47" l="1"/>
  <c r="G38" i="47"/>
  <c r="CL84" i="38"/>
  <c r="CK84" i="38"/>
  <c r="CJ84" i="38"/>
  <c r="CI84" i="38"/>
  <c r="CH84" i="38"/>
  <c r="CG84" i="38"/>
  <c r="CF84" i="38"/>
  <c r="CE84" i="38"/>
  <c r="CD84" i="38"/>
  <c r="CL83" i="38"/>
  <c r="CK83" i="38"/>
  <c r="CJ83" i="38"/>
  <c r="CI83" i="38"/>
  <c r="CH83" i="38"/>
  <c r="CG83" i="38"/>
  <c r="CF83" i="38"/>
  <c r="CE83" i="38"/>
  <c r="CD83" i="38"/>
  <c r="CL82" i="38"/>
  <c r="CK82" i="38"/>
  <c r="CJ82" i="38"/>
  <c r="CI82" i="38"/>
  <c r="CH82" i="38"/>
  <c r="CG82" i="38"/>
  <c r="CF82" i="38"/>
  <c r="CE82" i="38"/>
  <c r="CD82" i="38"/>
  <c r="CL81" i="38"/>
  <c r="CK81" i="38"/>
  <c r="CJ81" i="38"/>
  <c r="CI81" i="38"/>
  <c r="CH81" i="38"/>
  <c r="CG81" i="38"/>
  <c r="CF81" i="38"/>
  <c r="CE81" i="38"/>
  <c r="CD81" i="38"/>
  <c r="CL80" i="38"/>
  <c r="CK80" i="38"/>
  <c r="CJ80" i="38"/>
  <c r="CI80" i="38"/>
  <c r="CH80" i="38"/>
  <c r="CG80" i="38"/>
  <c r="CF80" i="38"/>
  <c r="CE80" i="38"/>
  <c r="CD80" i="38"/>
  <c r="CL72" i="38"/>
  <c r="CK72" i="38"/>
  <c r="CJ72" i="38"/>
  <c r="CI72" i="38"/>
  <c r="CH72" i="38"/>
  <c r="CG72" i="38"/>
  <c r="CF72" i="38"/>
  <c r="CE72" i="38"/>
  <c r="CD72" i="38"/>
  <c r="CL71" i="38"/>
  <c r="CK71" i="38"/>
  <c r="CJ71" i="38"/>
  <c r="CI71" i="38"/>
  <c r="CH71" i="38"/>
  <c r="CG71" i="38"/>
  <c r="CF71" i="38"/>
  <c r="CE71" i="38"/>
  <c r="CD71" i="38"/>
  <c r="CL70" i="38"/>
  <c r="CK70" i="38"/>
  <c r="CJ70" i="38"/>
  <c r="CI70" i="38"/>
  <c r="CH70" i="38"/>
  <c r="CG70" i="38"/>
  <c r="CF70" i="38"/>
  <c r="CE70" i="38"/>
  <c r="CD70" i="38"/>
  <c r="CL69" i="38"/>
  <c r="CK69" i="38"/>
  <c r="CJ69" i="38"/>
  <c r="CI69" i="38"/>
  <c r="CH69" i="38"/>
  <c r="CG69" i="38"/>
  <c r="CF69" i="38"/>
  <c r="CE69" i="38"/>
  <c r="CD69" i="38"/>
  <c r="CL68" i="38"/>
  <c r="CK68" i="38"/>
  <c r="CJ68" i="38"/>
  <c r="CI68" i="38"/>
  <c r="CH68" i="38"/>
  <c r="CG68" i="38"/>
  <c r="CF68" i="38"/>
  <c r="CE68" i="38"/>
  <c r="CD68" i="38"/>
  <c r="CL67" i="38"/>
  <c r="CK67" i="38"/>
  <c r="CJ67" i="38"/>
  <c r="CI67" i="38"/>
  <c r="CH67" i="38"/>
  <c r="CG67" i="38"/>
  <c r="CF67" i="38"/>
  <c r="CE67" i="38"/>
  <c r="CD67" i="38"/>
  <c r="H8" i="61"/>
  <c r="G8" i="61"/>
  <c r="F8" i="61"/>
  <c r="E8" i="61"/>
  <c r="D8" i="61"/>
  <c r="B8" i="61"/>
  <c r="CL60" i="38"/>
  <c r="CK60" i="38"/>
  <c r="CJ60" i="38"/>
  <c r="CI60" i="38"/>
  <c r="CH60" i="38"/>
  <c r="CG60" i="38"/>
  <c r="CF60" i="38"/>
  <c r="CE60" i="38"/>
  <c r="CD60" i="38"/>
  <c r="CL59" i="38"/>
  <c r="CK59" i="38"/>
  <c r="CJ59" i="38"/>
  <c r="CI59" i="38"/>
  <c r="CH59" i="38"/>
  <c r="CG59" i="38"/>
  <c r="CF59" i="38"/>
  <c r="CE59" i="38"/>
  <c r="CD59" i="38"/>
  <c r="CL58" i="38"/>
  <c r="CK58" i="38"/>
  <c r="CJ58" i="38"/>
  <c r="CI58" i="38"/>
  <c r="CH58" i="38"/>
  <c r="CG58" i="38"/>
  <c r="CF58" i="38"/>
  <c r="CE58" i="38"/>
  <c r="CD58" i="38"/>
  <c r="CL57" i="38"/>
  <c r="CK57" i="38"/>
  <c r="CJ57" i="38"/>
  <c r="CI57" i="38"/>
  <c r="CH57" i="38"/>
  <c r="CG57" i="38"/>
  <c r="CF57" i="38"/>
  <c r="CE57" i="38"/>
  <c r="CD57" i="38"/>
  <c r="CL56" i="38"/>
  <c r="CK56" i="38"/>
  <c r="CJ56" i="38"/>
  <c r="CI56" i="38"/>
  <c r="CH56" i="38"/>
  <c r="CG56" i="38"/>
  <c r="CF56" i="38"/>
  <c r="CE56" i="38"/>
  <c r="CD56" i="38"/>
  <c r="CL55" i="38"/>
  <c r="CK55" i="38"/>
  <c r="CJ55" i="38"/>
  <c r="CI55" i="38"/>
  <c r="CH55" i="38"/>
  <c r="CG55" i="38"/>
  <c r="CF55" i="38"/>
  <c r="CE55" i="38"/>
  <c r="CD55" i="38"/>
  <c r="CL54" i="38"/>
  <c r="CK54" i="38"/>
  <c r="CJ54" i="38"/>
  <c r="CI54" i="38"/>
  <c r="CH54" i="38"/>
  <c r="CG54" i="38"/>
  <c r="CF54" i="38"/>
  <c r="CE54" i="38"/>
  <c r="CD54" i="38"/>
  <c r="CL53" i="38"/>
  <c r="CK53" i="38"/>
  <c r="CJ53" i="38"/>
  <c r="CI53" i="38"/>
  <c r="CH53" i="38"/>
  <c r="CG53" i="38"/>
  <c r="CF53" i="38"/>
  <c r="CE53" i="38"/>
  <c r="CD53" i="38"/>
  <c r="CL52" i="38"/>
  <c r="CK52" i="38"/>
  <c r="CJ52" i="38"/>
  <c r="CI52" i="38"/>
  <c r="CH52" i="38"/>
  <c r="CG52" i="38"/>
  <c r="CF52" i="38"/>
  <c r="CE52" i="38"/>
  <c r="CD52" i="38"/>
  <c r="CL51" i="38"/>
  <c r="CK51" i="38"/>
  <c r="CJ51" i="38"/>
  <c r="CI51" i="38"/>
  <c r="CH51" i="38"/>
  <c r="CG51" i="38"/>
  <c r="CF51" i="38"/>
  <c r="CE51" i="38"/>
  <c r="CD51" i="38"/>
  <c r="CL50" i="38"/>
  <c r="CK50" i="38"/>
  <c r="CJ50" i="38"/>
  <c r="CI50" i="38"/>
  <c r="CH50" i="38"/>
  <c r="CG50" i="38"/>
  <c r="CF50" i="38"/>
  <c r="CE50" i="38"/>
  <c r="CD50" i="38"/>
  <c r="CL49" i="38"/>
  <c r="CK49" i="38"/>
  <c r="CJ49" i="38"/>
  <c r="CI49" i="38"/>
  <c r="CH49" i="38"/>
  <c r="CG49" i="38"/>
  <c r="CF49" i="38"/>
  <c r="CE49" i="38"/>
  <c r="CD49" i="38"/>
  <c r="CL48" i="38"/>
  <c r="CK48" i="38"/>
  <c r="CJ48" i="38"/>
  <c r="CI48" i="38"/>
  <c r="CH48" i="38"/>
  <c r="CG48" i="38"/>
  <c r="CF48" i="38"/>
  <c r="CE48" i="38"/>
  <c r="CD48" i="38"/>
  <c r="CL47" i="38"/>
  <c r="CK47" i="38"/>
  <c r="CJ47" i="38"/>
  <c r="CI47" i="38"/>
  <c r="CH47" i="38"/>
  <c r="CG47" i="38"/>
  <c r="CF47" i="38"/>
  <c r="CE47" i="38"/>
  <c r="CD47" i="38"/>
  <c r="CL46" i="38"/>
  <c r="CK46" i="38"/>
  <c r="CJ46" i="38"/>
  <c r="CI46" i="38"/>
  <c r="CH46" i="38"/>
  <c r="CG46" i="38"/>
  <c r="CF46" i="38"/>
  <c r="CE46" i="38"/>
  <c r="CD46" i="38"/>
  <c r="CL45" i="38"/>
  <c r="CK45" i="38"/>
  <c r="CJ45" i="38"/>
  <c r="CI45" i="38"/>
  <c r="CH45" i="38"/>
  <c r="CG45" i="38"/>
  <c r="CF45" i="38"/>
  <c r="CE45" i="38"/>
  <c r="CD45" i="38"/>
  <c r="CL44" i="38"/>
  <c r="CK44" i="38"/>
  <c r="CJ44" i="38"/>
  <c r="CI44" i="38"/>
  <c r="CH44" i="38"/>
  <c r="CG44" i="38"/>
  <c r="CF44" i="38"/>
  <c r="CE44" i="38"/>
  <c r="CD44" i="38"/>
  <c r="CL43" i="38"/>
  <c r="CK43" i="38"/>
  <c r="CJ43" i="38"/>
  <c r="CI43" i="38"/>
  <c r="CH43" i="38"/>
  <c r="CG43" i="38"/>
  <c r="CF43" i="38"/>
  <c r="CE43" i="38"/>
  <c r="CD43" i="38"/>
  <c r="CL42" i="38"/>
  <c r="CK42" i="38"/>
  <c r="CJ42" i="38"/>
  <c r="CI42" i="38"/>
  <c r="CH42" i="38"/>
  <c r="CG42" i="38"/>
  <c r="CF42" i="38"/>
  <c r="CE42" i="38"/>
  <c r="CD42" i="38"/>
  <c r="CL41" i="38"/>
  <c r="CK41" i="38"/>
  <c r="CJ41" i="38"/>
  <c r="CI41" i="38"/>
  <c r="CH41" i="38"/>
  <c r="CG41" i="38"/>
  <c r="CF41" i="38"/>
  <c r="CE41" i="38"/>
  <c r="CD41" i="38"/>
  <c r="CL40" i="38"/>
  <c r="CK40" i="38"/>
  <c r="CJ40" i="38"/>
  <c r="CI40" i="38"/>
  <c r="CH40" i="38"/>
  <c r="CG40" i="38"/>
  <c r="CF40" i="38"/>
  <c r="CE40" i="38"/>
  <c r="CD40" i="38"/>
  <c r="CL39" i="38"/>
  <c r="CK39" i="38"/>
  <c r="CJ39" i="38"/>
  <c r="CI39" i="38"/>
  <c r="CH39" i="38"/>
  <c r="CG39" i="38"/>
  <c r="CF39" i="38"/>
  <c r="CE39" i="38"/>
  <c r="CD39" i="38"/>
  <c r="CL38" i="38"/>
  <c r="CK38" i="38"/>
  <c r="CJ38" i="38"/>
  <c r="CI38" i="38"/>
  <c r="CH38" i="38"/>
  <c r="CG38" i="38"/>
  <c r="CF38" i="38"/>
  <c r="CE38" i="38"/>
  <c r="CD38" i="38"/>
  <c r="CL37" i="38"/>
  <c r="CK37" i="38"/>
  <c r="CJ37" i="38"/>
  <c r="CI37" i="38"/>
  <c r="CH37" i="38"/>
  <c r="CG37" i="38"/>
  <c r="CF37" i="38"/>
  <c r="CE37" i="38"/>
  <c r="CD37" i="38"/>
  <c r="CL36" i="38"/>
  <c r="CK36" i="38"/>
  <c r="CJ36" i="38"/>
  <c r="CI36" i="38"/>
  <c r="CH36" i="38"/>
  <c r="CG36" i="38"/>
  <c r="CF36" i="38"/>
  <c r="CE36" i="38"/>
  <c r="CD36" i="38"/>
  <c r="CL35" i="38"/>
  <c r="CK35" i="38"/>
  <c r="CJ35" i="38"/>
  <c r="CI35" i="38"/>
  <c r="CH35" i="38"/>
  <c r="CG35" i="38"/>
  <c r="CF35" i="38"/>
  <c r="CE35" i="38"/>
  <c r="CD35" i="38"/>
  <c r="CL34" i="38"/>
  <c r="CK34" i="38"/>
  <c r="CJ34" i="38"/>
  <c r="CI34" i="38"/>
  <c r="CH34" i="38"/>
  <c r="CG34" i="38"/>
  <c r="CF34" i="38"/>
  <c r="CE34" i="38"/>
  <c r="CD34" i="38"/>
  <c r="CL33" i="38"/>
  <c r="CK33" i="38"/>
  <c r="CJ33" i="38"/>
  <c r="CI33" i="38"/>
  <c r="CH33" i="38"/>
  <c r="CG33" i="38"/>
  <c r="CF33" i="38"/>
  <c r="CE33" i="38"/>
  <c r="CD33" i="38"/>
  <c r="CL32" i="38"/>
  <c r="CK32" i="38"/>
  <c r="CJ32" i="38"/>
  <c r="CI32" i="38"/>
  <c r="CH32" i="38"/>
  <c r="CG32" i="38"/>
  <c r="CF32" i="38"/>
  <c r="CE32" i="38"/>
  <c r="CD32" i="38"/>
  <c r="CL31" i="38"/>
  <c r="CK31" i="38"/>
  <c r="CJ31" i="38"/>
  <c r="CI31" i="38"/>
  <c r="CH31" i="38"/>
  <c r="CG31" i="38"/>
  <c r="CF31" i="38"/>
  <c r="CE31" i="38"/>
  <c r="CD31" i="38"/>
  <c r="CL30" i="38"/>
  <c r="CK30" i="38"/>
  <c r="CJ30" i="38"/>
  <c r="CI30" i="38"/>
  <c r="CH30" i="38"/>
  <c r="CG30" i="38"/>
  <c r="CF30" i="38"/>
  <c r="CE30" i="38"/>
  <c r="CD30" i="38"/>
  <c r="CL29" i="38"/>
  <c r="CK29" i="38"/>
  <c r="CJ29" i="38"/>
  <c r="CI29" i="38"/>
  <c r="CH29" i="38"/>
  <c r="CG29" i="38"/>
  <c r="CF29" i="38"/>
  <c r="CE29" i="38"/>
  <c r="CD29" i="38"/>
  <c r="CL28" i="38"/>
  <c r="CK28" i="38"/>
  <c r="CJ28" i="38"/>
  <c r="CI28" i="38"/>
  <c r="CH28" i="38"/>
  <c r="CG28" i="38"/>
  <c r="CF28" i="38"/>
  <c r="CE28" i="38"/>
  <c r="CD28" i="38"/>
  <c r="CL27" i="38"/>
  <c r="CK27" i="38"/>
  <c r="CJ27" i="38"/>
  <c r="CI27" i="38"/>
  <c r="CH27" i="38"/>
  <c r="CG27" i="38"/>
  <c r="CF27" i="38"/>
  <c r="CE27" i="38"/>
  <c r="CD27" i="38"/>
  <c r="CL26" i="38"/>
  <c r="CK26" i="38"/>
  <c r="CJ26" i="38"/>
  <c r="CI26" i="38"/>
  <c r="CH26" i="38"/>
  <c r="CG26" i="38"/>
  <c r="CF26" i="38"/>
  <c r="CE26" i="38"/>
  <c r="CD26" i="38"/>
  <c r="CL25" i="38"/>
  <c r="CK25" i="38"/>
  <c r="CJ25" i="38"/>
  <c r="CI25" i="38"/>
  <c r="CH25" i="38"/>
  <c r="CG25" i="38"/>
  <c r="CF25" i="38"/>
  <c r="CE25" i="38"/>
  <c r="CD25" i="38"/>
  <c r="CL24" i="38"/>
  <c r="CK24" i="38"/>
  <c r="CJ24" i="38"/>
  <c r="CI24" i="38"/>
  <c r="CH24" i="38"/>
  <c r="CG24" i="38"/>
  <c r="CF24" i="38"/>
  <c r="CE24" i="38"/>
  <c r="CD24" i="38"/>
  <c r="CL23" i="38"/>
  <c r="CK23" i="38"/>
  <c r="CJ23" i="38"/>
  <c r="CI23" i="38"/>
  <c r="CH23" i="38"/>
  <c r="CG23" i="38"/>
  <c r="CF23" i="38"/>
  <c r="CE23" i="38"/>
  <c r="CD23" i="38"/>
  <c r="CL22" i="38"/>
  <c r="CK22" i="38"/>
  <c r="CJ22" i="38"/>
  <c r="CI22" i="38"/>
  <c r="CH22" i="38"/>
  <c r="CG22" i="38"/>
  <c r="CF22" i="38"/>
  <c r="CE22" i="38"/>
  <c r="CD22" i="38"/>
  <c r="CL21" i="38"/>
  <c r="CK21" i="38"/>
  <c r="CJ21" i="38"/>
  <c r="CI21" i="38"/>
  <c r="CH21" i="38"/>
  <c r="CG21" i="38"/>
  <c r="CF21" i="38"/>
  <c r="CE21" i="38"/>
  <c r="CD21" i="38"/>
  <c r="CL20" i="38"/>
  <c r="CK20" i="38"/>
  <c r="CJ20" i="38"/>
  <c r="CI20" i="38"/>
  <c r="CH20" i="38"/>
  <c r="CG20" i="38"/>
  <c r="CF20" i="38"/>
  <c r="CE20" i="38"/>
  <c r="CD20" i="38"/>
  <c r="CL19" i="38"/>
  <c r="CK19" i="38"/>
  <c r="CJ19" i="38"/>
  <c r="CI19" i="38"/>
  <c r="CH19" i="38"/>
  <c r="CG19" i="38"/>
  <c r="CF19" i="38"/>
  <c r="CE19" i="38"/>
  <c r="CD19" i="38"/>
  <c r="CL18" i="38"/>
  <c r="CK18" i="38"/>
  <c r="CJ18" i="38"/>
  <c r="CI18" i="38"/>
  <c r="CH18" i="38"/>
  <c r="CG18" i="38"/>
  <c r="CF18" i="38"/>
  <c r="CE18" i="38"/>
  <c r="CD18" i="38"/>
  <c r="CL17" i="38"/>
  <c r="CK17" i="38"/>
  <c r="CJ17" i="38"/>
  <c r="CI17" i="38"/>
  <c r="CH17" i="38"/>
  <c r="CG17" i="38"/>
  <c r="CF17" i="38"/>
  <c r="CE17" i="38"/>
  <c r="CD17" i="38"/>
  <c r="CL16" i="38"/>
  <c r="CK16" i="38"/>
  <c r="CJ16" i="38"/>
  <c r="CI16" i="38"/>
  <c r="CH16" i="38"/>
  <c r="CG16" i="38"/>
  <c r="CF16" i="38"/>
  <c r="CE16" i="38"/>
  <c r="CD16" i="38"/>
  <c r="CL15" i="38"/>
  <c r="CK15" i="38"/>
  <c r="CJ15" i="38"/>
  <c r="CI15" i="38"/>
  <c r="CH15" i="38"/>
  <c r="CG15" i="38"/>
  <c r="CF15" i="38"/>
  <c r="CE15" i="38"/>
  <c r="CD15" i="38"/>
  <c r="CL14" i="38"/>
  <c r="CK14" i="38"/>
  <c r="CJ14" i="38"/>
  <c r="CI14" i="38"/>
  <c r="CH14" i="38"/>
  <c r="CG14" i="38"/>
  <c r="CF14" i="38"/>
  <c r="CE14" i="38"/>
  <c r="CD14" i="38"/>
  <c r="CL13" i="38"/>
  <c r="CK13" i="38"/>
  <c r="CJ13" i="38"/>
  <c r="CI13" i="38"/>
  <c r="CH13" i="38"/>
  <c r="CG13" i="38"/>
  <c r="CF13" i="38"/>
  <c r="CE13" i="38"/>
  <c r="CD13" i="38"/>
  <c r="CL12" i="38"/>
  <c r="CK12" i="38"/>
  <c r="CJ12" i="38"/>
  <c r="CI12" i="38"/>
  <c r="CH12" i="38"/>
  <c r="CG12" i="38"/>
  <c r="CF12" i="38"/>
  <c r="CE12" i="38"/>
  <c r="CD12" i="38"/>
  <c r="CL11" i="38"/>
  <c r="CK11" i="38"/>
  <c r="CJ11" i="38"/>
  <c r="CI11" i="38"/>
  <c r="CH11" i="38"/>
  <c r="CG11" i="38"/>
  <c r="CF11" i="38"/>
  <c r="CE11" i="38"/>
  <c r="CD11" i="38"/>
  <c r="CL10" i="38"/>
  <c r="CK10" i="38"/>
  <c r="CJ10" i="38"/>
  <c r="CI10" i="38"/>
  <c r="CH10" i="38"/>
  <c r="CG10" i="38"/>
  <c r="CF10" i="38"/>
  <c r="CE10" i="38"/>
  <c r="CD10" i="38"/>
  <c r="CL9" i="38"/>
  <c r="CK9" i="38"/>
  <c r="CJ9" i="38"/>
  <c r="CI9" i="38"/>
  <c r="CH9" i="38"/>
  <c r="CG9" i="38"/>
  <c r="CF9" i="38"/>
  <c r="CE9" i="38"/>
  <c r="CD9" i="38"/>
  <c r="CL8" i="38"/>
  <c r="CK8" i="38"/>
  <c r="CJ8" i="38"/>
  <c r="CI8" i="38"/>
  <c r="CH8" i="38"/>
  <c r="CG8" i="38"/>
  <c r="CF8" i="38"/>
  <c r="CE8" i="38"/>
  <c r="CD8" i="38"/>
  <c r="CL7" i="38"/>
  <c r="CK7" i="38"/>
  <c r="CJ7" i="38"/>
  <c r="CI7" i="38"/>
  <c r="CH7" i="38"/>
  <c r="CG7" i="38"/>
  <c r="CF7" i="38"/>
  <c r="CE7" i="38"/>
  <c r="CD7" i="38"/>
  <c r="CL6" i="38"/>
  <c r="CK6" i="38"/>
  <c r="CJ6" i="38"/>
  <c r="CI6" i="38"/>
  <c r="CH6" i="38"/>
  <c r="CG6" i="38"/>
  <c r="CF6" i="38"/>
  <c r="CE6" i="38"/>
  <c r="CD6" i="38"/>
  <c r="CL5" i="38"/>
  <c r="CK5" i="38"/>
  <c r="CJ5" i="38"/>
  <c r="CI5" i="38"/>
  <c r="CH5" i="38"/>
  <c r="CG5" i="38"/>
  <c r="CF5" i="38"/>
  <c r="CE5" i="38"/>
  <c r="CD5" i="38"/>
  <c r="CL4" i="38"/>
  <c r="CK4" i="38"/>
  <c r="CJ4" i="38"/>
  <c r="CI4" i="38"/>
  <c r="CH4" i="38"/>
  <c r="CG4" i="38"/>
  <c r="CF4" i="38"/>
  <c r="CE4" i="38"/>
  <c r="CD4" i="38"/>
  <c r="CL3" i="38"/>
  <c r="CK3" i="38"/>
  <c r="CJ3" i="38"/>
  <c r="CI3" i="38"/>
  <c r="CH3" i="38"/>
  <c r="CG3" i="38"/>
  <c r="CF3" i="38"/>
  <c r="CE3" i="38"/>
  <c r="CD3" i="38"/>
  <c r="D40" i="20" l="1"/>
  <c r="G40" i="20"/>
  <c r="H64" i="53" l="1"/>
  <c r="G64" i="53"/>
  <c r="F64" i="53"/>
  <c r="E64" i="53"/>
  <c r="D64" i="53"/>
  <c r="C64" i="53"/>
  <c r="B64" i="53"/>
  <c r="H63" i="53"/>
  <c r="G63" i="53"/>
  <c r="F63" i="53"/>
  <c r="E63" i="53"/>
  <c r="D63" i="53"/>
  <c r="C63" i="53"/>
  <c r="B63" i="53"/>
  <c r="H62" i="53"/>
  <c r="H7" i="61" s="1"/>
  <c r="G62" i="53"/>
  <c r="G7" i="61" s="1"/>
  <c r="F62" i="53"/>
  <c r="F7" i="61" s="1"/>
  <c r="E62" i="53"/>
  <c r="E7" i="61" s="1"/>
  <c r="D62" i="53"/>
  <c r="D7" i="61" s="1"/>
  <c r="C62" i="53"/>
  <c r="B62" i="53"/>
  <c r="B7" i="61" s="1"/>
  <c r="H61" i="53"/>
  <c r="G61" i="53"/>
  <c r="F61" i="53"/>
  <c r="E61" i="53"/>
  <c r="D61" i="53"/>
  <c r="C61" i="53"/>
  <c r="B61" i="53"/>
  <c r="C28" i="20" l="1"/>
  <c r="C43" i="20" s="1"/>
  <c r="B28" i="20"/>
  <c r="B43" i="20" s="1"/>
  <c r="B11" i="20"/>
  <c r="C11" i="20"/>
  <c r="E11" i="20"/>
  <c r="F11" i="20"/>
  <c r="G11" i="20"/>
  <c r="H11" i="20"/>
  <c r="I11" i="20"/>
  <c r="J11" i="20"/>
  <c r="K11" i="20"/>
  <c r="L11" i="20"/>
  <c r="M11" i="20"/>
  <c r="N11" i="20"/>
  <c r="O11" i="20"/>
  <c r="P11" i="20"/>
  <c r="Q11" i="20"/>
  <c r="R11" i="20"/>
  <c r="S11" i="20"/>
  <c r="T11" i="20"/>
  <c r="U11" i="20"/>
  <c r="B31" i="20"/>
  <c r="C31" i="20"/>
  <c r="E31" i="20"/>
  <c r="F31" i="20"/>
  <c r="H31" i="20"/>
  <c r="I31" i="20"/>
  <c r="J31" i="20"/>
  <c r="K31" i="20"/>
  <c r="L31" i="20"/>
  <c r="M31" i="20"/>
  <c r="N31" i="20"/>
  <c r="O31" i="20"/>
  <c r="P31" i="20"/>
  <c r="Q31" i="20"/>
  <c r="R31" i="20"/>
  <c r="S31" i="20"/>
  <c r="T31" i="20"/>
  <c r="U31" i="20"/>
  <c r="CG62" i="13"/>
  <c r="CH62" i="13"/>
  <c r="CI62" i="13"/>
  <c r="CX56" i="13"/>
  <c r="CW56" i="13"/>
  <c r="CV56" i="13"/>
  <c r="CU56" i="13"/>
  <c r="CX54" i="13"/>
  <c r="CW54" i="13"/>
  <c r="CV54" i="13"/>
  <c r="CU54" i="13"/>
  <c r="CX55" i="13"/>
  <c r="CW55" i="13"/>
  <c r="CV55" i="13"/>
  <c r="CU55" i="13"/>
  <c r="S62" i="5"/>
  <c r="T62" i="5"/>
  <c r="U62" i="5"/>
  <c r="V62" i="5"/>
  <c r="B13" i="20" s="1"/>
  <c r="W62" i="5"/>
  <c r="C13" i="20" s="1"/>
  <c r="X62" i="5"/>
  <c r="Y62" i="5"/>
  <c r="Z62" i="5"/>
  <c r="E13" i="20" s="1"/>
  <c r="AA62" i="5"/>
  <c r="AB62" i="5"/>
  <c r="AC62" i="5"/>
  <c r="AE62" i="5"/>
  <c r="AF62" i="5"/>
  <c r="AG62" i="5"/>
  <c r="F13" i="20" s="1"/>
  <c r="AH62" i="5"/>
  <c r="H13" i="20" s="1"/>
  <c r="AI62" i="5"/>
  <c r="AJ62" i="5"/>
  <c r="AL62" i="5"/>
  <c r="AM62" i="5"/>
  <c r="AN62" i="5"/>
  <c r="I13" i="20" s="1"/>
  <c r="AO62" i="5"/>
  <c r="J13" i="20" s="1"/>
  <c r="AP62" i="5"/>
  <c r="AR62" i="5"/>
  <c r="K13" i="20" s="1"/>
  <c r="AS62" i="5"/>
  <c r="L13" i="20" s="1"/>
  <c r="AT62" i="5"/>
  <c r="AU62" i="5"/>
  <c r="AV62" i="5"/>
  <c r="AW62" i="5"/>
  <c r="AX62" i="5"/>
  <c r="AY62" i="5"/>
  <c r="M13" i="20" s="1"/>
  <c r="AZ62" i="5"/>
  <c r="N13" i="20" s="1"/>
  <c r="BA62" i="5"/>
  <c r="O13" i="20" s="1"/>
  <c r="BB62" i="5"/>
  <c r="BC62" i="5"/>
  <c r="BD62" i="5"/>
  <c r="BE62" i="5"/>
  <c r="P13" i="20" s="1"/>
  <c r="BF62" i="5"/>
  <c r="BG62" i="5"/>
  <c r="BH62" i="5"/>
  <c r="BI62" i="5"/>
  <c r="BK62" i="5"/>
  <c r="BL62" i="5"/>
  <c r="BM62" i="5"/>
  <c r="BN62" i="5"/>
  <c r="Q13" i="20" s="1"/>
  <c r="BO62" i="5"/>
  <c r="R13" i="20" s="1"/>
  <c r="BP62" i="5"/>
  <c r="S13" i="20" s="1"/>
  <c r="BQ62" i="5"/>
  <c r="T13" i="20" s="1"/>
  <c r="BR62" i="5"/>
  <c r="BS62" i="5"/>
  <c r="U13" i="20" s="1"/>
  <c r="BT62" i="5"/>
  <c r="BU62" i="5"/>
  <c r="BV62" i="5"/>
  <c r="BW62" i="5"/>
  <c r="R62" i="5"/>
  <c r="E6" i="20"/>
  <c r="C6" i="20"/>
  <c r="B6" i="20"/>
  <c r="M3" i="47"/>
  <c r="N3" i="47"/>
  <c r="O3" i="47"/>
  <c r="P3" i="47"/>
  <c r="Q3" i="47"/>
  <c r="R3" i="47"/>
  <c r="S3" i="47"/>
  <c r="H52" i="21" l="1"/>
  <c r="G52" i="21"/>
  <c r="F52" i="21"/>
  <c r="E52" i="21"/>
  <c r="D52" i="21"/>
  <c r="C52" i="21"/>
  <c r="B52" i="21"/>
  <c r="H65" i="51"/>
  <c r="G65" i="51"/>
  <c r="F65" i="51"/>
  <c r="E65" i="51"/>
  <c r="D65" i="51"/>
  <c r="C65" i="51"/>
  <c r="H64" i="51"/>
  <c r="G64" i="51"/>
  <c r="F64" i="51"/>
  <c r="E64" i="51"/>
  <c r="D64" i="51"/>
  <c r="C64" i="51"/>
  <c r="H63" i="51"/>
  <c r="G63" i="51"/>
  <c r="F63" i="51"/>
  <c r="E63" i="51"/>
  <c r="D63" i="51"/>
  <c r="C63" i="51"/>
  <c r="H62" i="51"/>
  <c r="H8" i="21" s="1"/>
  <c r="G62" i="51"/>
  <c r="G8" i="21" s="1"/>
  <c r="F62" i="51"/>
  <c r="F8" i="21" s="1"/>
  <c r="E62" i="51"/>
  <c r="E8" i="21" s="1"/>
  <c r="D62" i="51"/>
  <c r="D8" i="21" s="1"/>
  <c r="C62" i="51"/>
  <c r="H61" i="51"/>
  <c r="G61" i="51"/>
  <c r="F61" i="51"/>
  <c r="E61" i="51"/>
  <c r="D61" i="51"/>
  <c r="C61" i="51"/>
  <c r="B65" i="51"/>
  <c r="B64" i="51"/>
  <c r="B63" i="51"/>
  <c r="B62" i="51"/>
  <c r="B8" i="21" s="1"/>
  <c r="B61" i="51"/>
  <c r="C64" i="4" l="1"/>
  <c r="D64" i="4"/>
  <c r="E64" i="4"/>
  <c r="F64" i="4"/>
  <c r="G64" i="4"/>
  <c r="H64" i="4"/>
  <c r="B64" i="4"/>
  <c r="H51" i="44" l="1"/>
  <c r="G51" i="44"/>
  <c r="F51" i="44"/>
  <c r="E51" i="44"/>
  <c r="D51" i="44"/>
  <c r="C51" i="44"/>
  <c r="B51" i="44"/>
  <c r="H50" i="44"/>
  <c r="G50" i="44"/>
  <c r="F50" i="44"/>
  <c r="E50" i="44"/>
  <c r="D50" i="44"/>
  <c r="C50" i="44"/>
  <c r="B50" i="44"/>
  <c r="H49" i="44"/>
  <c r="G49" i="44"/>
  <c r="F49" i="44"/>
  <c r="E49" i="44"/>
  <c r="D49" i="44"/>
  <c r="C49" i="44"/>
  <c r="B49" i="44"/>
  <c r="N63" i="13" l="1"/>
  <c r="M63" i="13"/>
  <c r="L63" i="13"/>
  <c r="K63" i="13"/>
  <c r="J63" i="13"/>
  <c r="I63" i="13"/>
  <c r="H63" i="13"/>
  <c r="G63" i="13"/>
  <c r="F63" i="13"/>
  <c r="E63" i="13"/>
  <c r="D63" i="13"/>
  <c r="C63" i="13"/>
  <c r="B63" i="13"/>
  <c r="N62" i="13"/>
  <c r="M62" i="13"/>
  <c r="L62" i="13"/>
  <c r="K62" i="13"/>
  <c r="J62" i="13"/>
  <c r="I62" i="13"/>
  <c r="H62" i="13"/>
  <c r="H23" i="61" s="1"/>
  <c r="G62" i="13"/>
  <c r="G23" i="61" s="1"/>
  <c r="F62" i="13"/>
  <c r="F23" i="61" s="1"/>
  <c r="E62" i="13"/>
  <c r="E23" i="61" s="1"/>
  <c r="D62" i="13"/>
  <c r="D23" i="61" s="1"/>
  <c r="C62" i="13"/>
  <c r="C23" i="61" s="1"/>
  <c r="B62" i="13"/>
  <c r="B23" i="61" s="1"/>
  <c r="N61" i="13"/>
  <c r="M61" i="13"/>
  <c r="L61" i="13"/>
  <c r="K61" i="13"/>
  <c r="J61" i="13"/>
  <c r="I61" i="13"/>
  <c r="H61" i="13"/>
  <c r="G61" i="13"/>
  <c r="F61" i="13"/>
  <c r="E61" i="13"/>
  <c r="D61" i="13"/>
  <c r="C61" i="13"/>
  <c r="B61" i="13"/>
  <c r="O63" i="52" l="1"/>
  <c r="N63" i="52"/>
  <c r="M63" i="52"/>
  <c r="L63" i="52"/>
  <c r="K63" i="52"/>
  <c r="J63" i="52"/>
  <c r="I63" i="52"/>
  <c r="H63" i="52"/>
  <c r="G63" i="52"/>
  <c r="F63" i="52"/>
  <c r="E63" i="52"/>
  <c r="D63" i="52"/>
  <c r="C63" i="52"/>
  <c r="B63" i="52"/>
  <c r="U6" i="20"/>
  <c r="T6" i="20"/>
  <c r="S6" i="20"/>
  <c r="R6" i="20"/>
  <c r="Q6" i="20"/>
  <c r="P6" i="20"/>
  <c r="O6" i="20"/>
  <c r="N6" i="20"/>
  <c r="M6" i="20"/>
  <c r="L6" i="20"/>
  <c r="K6" i="20"/>
  <c r="I6" i="20"/>
  <c r="H6" i="20"/>
  <c r="F6" i="20"/>
  <c r="O62" i="52"/>
  <c r="N62" i="52"/>
  <c r="M62" i="52"/>
  <c r="L62" i="52"/>
  <c r="K62" i="52"/>
  <c r="J62" i="52"/>
  <c r="I62" i="52"/>
  <c r="H62" i="52"/>
  <c r="G62" i="52"/>
  <c r="F62" i="52"/>
  <c r="E62" i="52"/>
  <c r="D62" i="52"/>
  <c r="C62" i="52"/>
  <c r="B62" i="52"/>
  <c r="O61" i="52"/>
  <c r="N61" i="52"/>
  <c r="M61" i="52"/>
  <c r="L61" i="52"/>
  <c r="K61" i="52"/>
  <c r="J61" i="52"/>
  <c r="I61" i="52"/>
  <c r="H61" i="52"/>
  <c r="G61" i="52"/>
  <c r="F61" i="52"/>
  <c r="E61" i="52"/>
  <c r="D61" i="52"/>
  <c r="C61" i="52"/>
  <c r="B61" i="52"/>
  <c r="CR58" i="52"/>
  <c r="CQ58" i="52"/>
  <c r="CP58" i="52"/>
  <c r="CO58" i="52"/>
  <c r="CN58" i="52"/>
  <c r="CL58" i="52"/>
  <c r="CR57" i="52"/>
  <c r="CQ57" i="52"/>
  <c r="CP57" i="52"/>
  <c r="CO57" i="52"/>
  <c r="CN57" i="52"/>
  <c r="CL57" i="52"/>
  <c r="CR56" i="52"/>
  <c r="CQ56" i="52"/>
  <c r="CP56" i="52"/>
  <c r="CO56" i="52"/>
  <c r="CN56" i="52"/>
  <c r="CL56" i="52"/>
  <c r="CR55" i="52"/>
  <c r="CQ55" i="52"/>
  <c r="CP55" i="52"/>
  <c r="CO55" i="52"/>
  <c r="CN55" i="52"/>
  <c r="CL55" i="52"/>
  <c r="CR54" i="52"/>
  <c r="CQ54" i="52"/>
  <c r="CP54" i="52"/>
  <c r="CO54" i="52"/>
  <c r="CN54" i="52"/>
  <c r="CL54" i="52"/>
  <c r="CY51" i="52"/>
  <c r="CX51" i="52"/>
  <c r="CW51" i="52"/>
  <c r="CV51" i="52"/>
  <c r="CU51" i="52"/>
  <c r="CR51" i="52"/>
  <c r="CQ51" i="52"/>
  <c r="CP51" i="52"/>
  <c r="CO51" i="52"/>
  <c r="CN51" i="52"/>
  <c r="CL51" i="52"/>
  <c r="CK51" i="52"/>
  <c r="CY50" i="52"/>
  <c r="CX50" i="52"/>
  <c r="CW50" i="52"/>
  <c r="CV50" i="52"/>
  <c r="CU50" i="52"/>
  <c r="CR50" i="52"/>
  <c r="CQ50" i="52"/>
  <c r="CP50" i="52"/>
  <c r="CO50" i="52"/>
  <c r="CN50" i="52"/>
  <c r="CL50" i="52"/>
  <c r="CK50" i="52"/>
  <c r="CY49" i="52"/>
  <c r="CX49" i="52"/>
  <c r="CW49" i="52"/>
  <c r="CV49" i="52"/>
  <c r="CU49" i="52"/>
  <c r="CR49" i="52"/>
  <c r="CQ49" i="52"/>
  <c r="CP49" i="52"/>
  <c r="CO49" i="52"/>
  <c r="CN49" i="52"/>
  <c r="CL49" i="52"/>
  <c r="CK49" i="52"/>
  <c r="CY48" i="52"/>
  <c r="CX48" i="52"/>
  <c r="CW48" i="52"/>
  <c r="CV48" i="52"/>
  <c r="CU48" i="52"/>
  <c r="CR48" i="52"/>
  <c r="CQ48" i="52"/>
  <c r="CP48" i="52"/>
  <c r="CO48" i="52"/>
  <c r="CN48" i="52"/>
  <c r="CL48" i="52"/>
  <c r="CK48" i="52"/>
  <c r="CY47" i="52"/>
  <c r="CX47" i="52"/>
  <c r="CW47" i="52"/>
  <c r="CV47" i="52"/>
  <c r="CU47" i="52"/>
  <c r="CR47" i="52"/>
  <c r="CQ47" i="52"/>
  <c r="CP47" i="52"/>
  <c r="CO47" i="52"/>
  <c r="CN47" i="52"/>
  <c r="CL47" i="52"/>
  <c r="CK47" i="52"/>
  <c r="CY46" i="52"/>
  <c r="CX46" i="52"/>
  <c r="CW46" i="52"/>
  <c r="CV46" i="52"/>
  <c r="CU46" i="52"/>
  <c r="CR46" i="52"/>
  <c r="CQ46" i="52"/>
  <c r="CP46" i="52"/>
  <c r="CO46" i="52"/>
  <c r="CN46" i="52"/>
  <c r="CL46" i="52"/>
  <c r="CK46" i="52"/>
  <c r="CY45" i="52"/>
  <c r="CX45" i="52"/>
  <c r="CW45" i="52"/>
  <c r="CV45" i="52"/>
  <c r="CU45" i="52"/>
  <c r="CR45" i="52"/>
  <c r="CQ45" i="52"/>
  <c r="CP45" i="52"/>
  <c r="CO45" i="52"/>
  <c r="CN45" i="52"/>
  <c r="CL45" i="52"/>
  <c r="CK45" i="52"/>
  <c r="CY44" i="52"/>
  <c r="CX44" i="52"/>
  <c r="CW44" i="52"/>
  <c r="CV44" i="52"/>
  <c r="CU44" i="52"/>
  <c r="CR44" i="52"/>
  <c r="CQ44" i="52"/>
  <c r="CP44" i="52"/>
  <c r="CO44" i="52"/>
  <c r="CN44" i="52"/>
  <c r="CL44" i="52"/>
  <c r="CK44" i="52"/>
  <c r="CY43" i="52"/>
  <c r="CX43" i="52"/>
  <c r="CW43" i="52"/>
  <c r="CV43" i="52"/>
  <c r="CU43" i="52"/>
  <c r="CR43" i="52"/>
  <c r="CQ43" i="52"/>
  <c r="CP43" i="52"/>
  <c r="CO43" i="52"/>
  <c r="CN43" i="52"/>
  <c r="CL43" i="52"/>
  <c r="CK43" i="52"/>
  <c r="CY42" i="52"/>
  <c r="CX42" i="52"/>
  <c r="CW42" i="52"/>
  <c r="CV42" i="52"/>
  <c r="CU42" i="52"/>
  <c r="CR42" i="52"/>
  <c r="CQ42" i="52"/>
  <c r="CP42" i="52"/>
  <c r="CO42" i="52"/>
  <c r="CN42" i="52"/>
  <c r="CL42" i="52"/>
  <c r="CK42" i="52"/>
  <c r="CY41" i="52"/>
  <c r="CX41" i="52"/>
  <c r="CW41" i="52"/>
  <c r="CV41" i="52"/>
  <c r="CU41" i="52"/>
  <c r="CR41" i="52"/>
  <c r="CQ41" i="52"/>
  <c r="CP41" i="52"/>
  <c r="CO41" i="52"/>
  <c r="CN41" i="52"/>
  <c r="CL41" i="52"/>
  <c r="CK41" i="52"/>
  <c r="CY40" i="52"/>
  <c r="CX40" i="52"/>
  <c r="CW40" i="52"/>
  <c r="CV40" i="52"/>
  <c r="CU40" i="52"/>
  <c r="CR40" i="52"/>
  <c r="CQ40" i="52"/>
  <c r="CP40" i="52"/>
  <c r="CO40" i="52"/>
  <c r="CN40" i="52"/>
  <c r="CL40" i="52"/>
  <c r="CK40" i="52"/>
  <c r="CY39" i="52"/>
  <c r="CX39" i="52"/>
  <c r="CW39" i="52"/>
  <c r="CV39" i="52"/>
  <c r="CU39" i="52"/>
  <c r="CR39" i="52"/>
  <c r="CQ39" i="52"/>
  <c r="CP39" i="52"/>
  <c r="CO39" i="52"/>
  <c r="CN39" i="52"/>
  <c r="CL39" i="52"/>
  <c r="CK39" i="52"/>
  <c r="CY38" i="52"/>
  <c r="CX38" i="52"/>
  <c r="CW38" i="52"/>
  <c r="CV38" i="52"/>
  <c r="CU38" i="52"/>
  <c r="CR38" i="52"/>
  <c r="CQ38" i="52"/>
  <c r="CP38" i="52"/>
  <c r="CO38" i="52"/>
  <c r="CN38" i="52"/>
  <c r="CL38" i="52"/>
  <c r="CK38" i="52"/>
  <c r="CY37" i="52"/>
  <c r="CX37" i="52"/>
  <c r="CW37" i="52"/>
  <c r="CV37" i="52"/>
  <c r="CU37" i="52"/>
  <c r="CR37" i="52"/>
  <c r="CQ37" i="52"/>
  <c r="CP37" i="52"/>
  <c r="CO37" i="52"/>
  <c r="CN37" i="52"/>
  <c r="CL37" i="52"/>
  <c r="CK37" i="52"/>
  <c r="CY36" i="52"/>
  <c r="CX36" i="52"/>
  <c r="CW36" i="52"/>
  <c r="CV36" i="52"/>
  <c r="CU36" i="52"/>
  <c r="CR36" i="52"/>
  <c r="CQ36" i="52"/>
  <c r="CP36" i="52"/>
  <c r="CO36" i="52"/>
  <c r="CN36" i="52"/>
  <c r="CL36" i="52"/>
  <c r="CK36" i="52"/>
  <c r="CY35" i="52"/>
  <c r="CX35" i="52"/>
  <c r="CW35" i="52"/>
  <c r="CV35" i="52"/>
  <c r="CU35" i="52"/>
  <c r="CR35" i="52"/>
  <c r="CQ35" i="52"/>
  <c r="CP35" i="52"/>
  <c r="CO35" i="52"/>
  <c r="CN35" i="52"/>
  <c r="CL35" i="52"/>
  <c r="CK35" i="52"/>
  <c r="CY34" i="52"/>
  <c r="CX34" i="52"/>
  <c r="CW34" i="52"/>
  <c r="CV34" i="52"/>
  <c r="CU34" i="52"/>
  <c r="CR34" i="52"/>
  <c r="CQ34" i="52"/>
  <c r="CP34" i="52"/>
  <c r="CO34" i="52"/>
  <c r="CN34" i="52"/>
  <c r="CL34" i="52"/>
  <c r="CK34" i="52"/>
  <c r="CY33" i="52"/>
  <c r="CX33" i="52"/>
  <c r="CW33" i="52"/>
  <c r="CV33" i="52"/>
  <c r="CU33" i="52"/>
  <c r="CR33" i="52"/>
  <c r="CQ33" i="52"/>
  <c r="CP33" i="52"/>
  <c r="CO33" i="52"/>
  <c r="CN33" i="52"/>
  <c r="CL33" i="52"/>
  <c r="CK33" i="52"/>
  <c r="CY32" i="52"/>
  <c r="CX32" i="52"/>
  <c r="CW32" i="52"/>
  <c r="CV32" i="52"/>
  <c r="CU32" i="52"/>
  <c r="CR32" i="52"/>
  <c r="CQ32" i="52"/>
  <c r="CP32" i="52"/>
  <c r="CO32" i="52"/>
  <c r="CN32" i="52"/>
  <c r="CL32" i="52"/>
  <c r="CK32" i="52"/>
  <c r="CY31" i="52"/>
  <c r="CX31" i="52"/>
  <c r="CW31" i="52"/>
  <c r="CV31" i="52"/>
  <c r="CU31" i="52"/>
  <c r="CR31" i="52"/>
  <c r="CQ31" i="52"/>
  <c r="CP31" i="52"/>
  <c r="CO31" i="52"/>
  <c r="CN31" i="52"/>
  <c r="CL31" i="52"/>
  <c r="CK31" i="52"/>
  <c r="CY30" i="52"/>
  <c r="CX30" i="52"/>
  <c r="CW30" i="52"/>
  <c r="CV30" i="52"/>
  <c r="CU30" i="52"/>
  <c r="CR30" i="52"/>
  <c r="CQ30" i="52"/>
  <c r="CP30" i="52"/>
  <c r="CO30" i="52"/>
  <c r="CN30" i="52"/>
  <c r="CL30" i="52"/>
  <c r="CK30" i="52"/>
  <c r="CY29" i="52"/>
  <c r="CX29" i="52"/>
  <c r="CW29" i="52"/>
  <c r="CV29" i="52"/>
  <c r="CU29" i="52"/>
  <c r="CR29" i="52"/>
  <c r="CQ29" i="52"/>
  <c r="CP29" i="52"/>
  <c r="CO29" i="52"/>
  <c r="CN29" i="52"/>
  <c r="CL29" i="52"/>
  <c r="CK29" i="52"/>
  <c r="CY28" i="52"/>
  <c r="CX28" i="52"/>
  <c r="CW28" i="52"/>
  <c r="CV28" i="52"/>
  <c r="CU28" i="52"/>
  <c r="CR28" i="52"/>
  <c r="CQ28" i="52"/>
  <c r="CP28" i="52"/>
  <c r="CO28" i="52"/>
  <c r="CN28" i="52"/>
  <c r="CL28" i="52"/>
  <c r="CK28" i="52"/>
  <c r="CY27" i="52"/>
  <c r="CX27" i="52"/>
  <c r="CW27" i="52"/>
  <c r="CV27" i="52"/>
  <c r="CU27" i="52"/>
  <c r="CR27" i="52"/>
  <c r="CQ27" i="52"/>
  <c r="CP27" i="52"/>
  <c r="CO27" i="52"/>
  <c r="CN27" i="52"/>
  <c r="CL27" i="52"/>
  <c r="CK27" i="52"/>
  <c r="CY26" i="52"/>
  <c r="CX26" i="52"/>
  <c r="CW26" i="52"/>
  <c r="CV26" i="52"/>
  <c r="CU26" i="52"/>
  <c r="CR26" i="52"/>
  <c r="CQ26" i="52"/>
  <c r="CP26" i="52"/>
  <c r="CO26" i="52"/>
  <c r="CN26" i="52"/>
  <c r="CL26" i="52"/>
  <c r="CK26" i="52"/>
  <c r="CY25" i="52"/>
  <c r="CX25" i="52"/>
  <c r="CW25" i="52"/>
  <c r="CV25" i="52"/>
  <c r="CU25" i="52"/>
  <c r="CR25" i="52"/>
  <c r="CQ25" i="52"/>
  <c r="CP25" i="52"/>
  <c r="CO25" i="52"/>
  <c r="CN25" i="52"/>
  <c r="CL25" i="52"/>
  <c r="CK25" i="52"/>
  <c r="CY24" i="52"/>
  <c r="CX24" i="52"/>
  <c r="CW24" i="52"/>
  <c r="CV24" i="52"/>
  <c r="CU24" i="52"/>
  <c r="CR24" i="52"/>
  <c r="CQ24" i="52"/>
  <c r="CP24" i="52"/>
  <c r="CO24" i="52"/>
  <c r="CN24" i="52"/>
  <c r="CL24" i="52"/>
  <c r="CK24" i="52"/>
  <c r="CY23" i="52"/>
  <c r="CX23" i="52"/>
  <c r="CW23" i="52"/>
  <c r="CV23" i="52"/>
  <c r="CU23" i="52"/>
  <c r="CR23" i="52"/>
  <c r="CQ23" i="52"/>
  <c r="CP23" i="52"/>
  <c r="CO23" i="52"/>
  <c r="CN23" i="52"/>
  <c r="CL23" i="52"/>
  <c r="CK23" i="52"/>
  <c r="CY22" i="52"/>
  <c r="CX22" i="52"/>
  <c r="CW22" i="52"/>
  <c r="CV22" i="52"/>
  <c r="CU22" i="52"/>
  <c r="CR22" i="52"/>
  <c r="CQ22" i="52"/>
  <c r="CP22" i="52"/>
  <c r="CO22" i="52"/>
  <c r="CN22" i="52"/>
  <c r="CL22" i="52"/>
  <c r="CK22" i="52"/>
  <c r="CY21" i="52"/>
  <c r="CX21" i="52"/>
  <c r="CW21" i="52"/>
  <c r="CV21" i="52"/>
  <c r="CU21" i="52"/>
  <c r="CR21" i="52"/>
  <c r="CQ21" i="52"/>
  <c r="CP21" i="52"/>
  <c r="CO21" i="52"/>
  <c r="CN21" i="52"/>
  <c r="CL21" i="52"/>
  <c r="CK21" i="52"/>
  <c r="CY20" i="52"/>
  <c r="CX20" i="52"/>
  <c r="CW20" i="52"/>
  <c r="CV20" i="52"/>
  <c r="CU20" i="52"/>
  <c r="CR20" i="52"/>
  <c r="CQ20" i="52"/>
  <c r="CP20" i="52"/>
  <c r="CO20" i="52"/>
  <c r="CN20" i="52"/>
  <c r="CL20" i="52"/>
  <c r="CK20" i="52"/>
  <c r="CY19" i="52"/>
  <c r="CX19" i="52"/>
  <c r="CW19" i="52"/>
  <c r="CV19" i="52"/>
  <c r="CU19" i="52"/>
  <c r="CR19" i="52"/>
  <c r="CQ19" i="52"/>
  <c r="CP19" i="52"/>
  <c r="CO19" i="52"/>
  <c r="CN19" i="52"/>
  <c r="CL19" i="52"/>
  <c r="CK19" i="52"/>
  <c r="CY18" i="52"/>
  <c r="CX18" i="52"/>
  <c r="CW18" i="52"/>
  <c r="CV18" i="52"/>
  <c r="CU18" i="52"/>
  <c r="CR18" i="52"/>
  <c r="CQ18" i="52"/>
  <c r="CP18" i="52"/>
  <c r="CO18" i="52"/>
  <c r="CN18" i="52"/>
  <c r="CL18" i="52"/>
  <c r="CK18" i="52"/>
  <c r="CY17" i="52"/>
  <c r="CX17" i="52"/>
  <c r="CW17" i="52"/>
  <c r="CV17" i="52"/>
  <c r="CU17" i="52"/>
  <c r="CR17" i="52"/>
  <c r="CQ17" i="52"/>
  <c r="CP17" i="52"/>
  <c r="CO17" i="52"/>
  <c r="CN17" i="52"/>
  <c r="CL17" i="52"/>
  <c r="CK17" i="52"/>
  <c r="CY16" i="52"/>
  <c r="CX16" i="52"/>
  <c r="CW16" i="52"/>
  <c r="CV16" i="52"/>
  <c r="CU16" i="52"/>
  <c r="CR16" i="52"/>
  <c r="CQ16" i="52"/>
  <c r="CP16" i="52"/>
  <c r="CO16" i="52"/>
  <c r="CN16" i="52"/>
  <c r="CL16" i="52"/>
  <c r="CK16" i="52"/>
  <c r="CY15" i="52"/>
  <c r="CX15" i="52"/>
  <c r="CW15" i="52"/>
  <c r="CV15" i="52"/>
  <c r="CU15" i="52"/>
  <c r="CR15" i="52"/>
  <c r="CQ15" i="52"/>
  <c r="CP15" i="52"/>
  <c r="CO15" i="52"/>
  <c r="CN15" i="52"/>
  <c r="CL15" i="52"/>
  <c r="CK15" i="52"/>
  <c r="CY14" i="52"/>
  <c r="CX14" i="52"/>
  <c r="CW14" i="52"/>
  <c r="CV14" i="52"/>
  <c r="CU14" i="52"/>
  <c r="CR14" i="52"/>
  <c r="CQ14" i="52"/>
  <c r="CP14" i="52"/>
  <c r="CO14" i="52"/>
  <c r="CN14" i="52"/>
  <c r="CL14" i="52"/>
  <c r="CK14" i="52"/>
  <c r="CY13" i="52"/>
  <c r="CX13" i="52"/>
  <c r="CW13" i="52"/>
  <c r="CV13" i="52"/>
  <c r="CU13" i="52"/>
  <c r="CR13" i="52"/>
  <c r="CQ13" i="52"/>
  <c r="CP13" i="52"/>
  <c r="CO13" i="52"/>
  <c r="CN13" i="52"/>
  <c r="CL13" i="52"/>
  <c r="CK13" i="52"/>
  <c r="CY12" i="52"/>
  <c r="CX12" i="52"/>
  <c r="CW12" i="52"/>
  <c r="CV12" i="52"/>
  <c r="CU12" i="52"/>
  <c r="CR12" i="52"/>
  <c r="CQ12" i="52"/>
  <c r="CP12" i="52"/>
  <c r="CO12" i="52"/>
  <c r="CN12" i="52"/>
  <c r="CL12" i="52"/>
  <c r="CK12" i="52"/>
  <c r="CY11" i="52"/>
  <c r="CX11" i="52"/>
  <c r="CW11" i="52"/>
  <c r="CV11" i="52"/>
  <c r="CU11" i="52"/>
  <c r="CR11" i="52"/>
  <c r="CQ11" i="52"/>
  <c r="CP11" i="52"/>
  <c r="CO11" i="52"/>
  <c r="CN11" i="52"/>
  <c r="CL11" i="52"/>
  <c r="CK11" i="52"/>
  <c r="CY10" i="52"/>
  <c r="CX10" i="52"/>
  <c r="CW10" i="52"/>
  <c r="CV10" i="52"/>
  <c r="CU10" i="52"/>
  <c r="CR10" i="52"/>
  <c r="CQ10" i="52"/>
  <c r="CP10" i="52"/>
  <c r="CO10" i="52"/>
  <c r="CN10" i="52"/>
  <c r="CL10" i="52"/>
  <c r="CK10" i="52"/>
  <c r="CY9" i="52"/>
  <c r="CX9" i="52"/>
  <c r="CW9" i="52"/>
  <c r="CV9" i="52"/>
  <c r="CU9" i="52"/>
  <c r="CR9" i="52"/>
  <c r="CQ9" i="52"/>
  <c r="CP9" i="52"/>
  <c r="CO9" i="52"/>
  <c r="CN9" i="52"/>
  <c r="CL9" i="52"/>
  <c r="CK9" i="52"/>
  <c r="CY8" i="52"/>
  <c r="CX8" i="52"/>
  <c r="CW8" i="52"/>
  <c r="CV8" i="52"/>
  <c r="CU8" i="52"/>
  <c r="CR8" i="52"/>
  <c r="CQ8" i="52"/>
  <c r="CP8" i="52"/>
  <c r="CO8" i="52"/>
  <c r="CN8" i="52"/>
  <c r="CL8" i="52"/>
  <c r="CK8" i="52"/>
  <c r="CY7" i="52"/>
  <c r="CX7" i="52"/>
  <c r="CW7" i="52"/>
  <c r="CV7" i="52"/>
  <c r="CU7" i="52"/>
  <c r="CR7" i="52"/>
  <c r="CQ7" i="52"/>
  <c r="CP7" i="52"/>
  <c r="CO7" i="52"/>
  <c r="CN7" i="52"/>
  <c r="CL7" i="52"/>
  <c r="CK7" i="52"/>
  <c r="CY6" i="52"/>
  <c r="CX6" i="52"/>
  <c r="CW6" i="52"/>
  <c r="CV6" i="52"/>
  <c r="CU6" i="52"/>
  <c r="CR6" i="52"/>
  <c r="CQ6" i="52"/>
  <c r="CP6" i="52"/>
  <c r="CO6" i="52"/>
  <c r="CN6" i="52"/>
  <c r="CL6" i="52"/>
  <c r="CK6" i="52"/>
  <c r="CY5" i="52"/>
  <c r="CX5" i="52"/>
  <c r="CW5" i="52"/>
  <c r="CV5" i="52"/>
  <c r="CU5" i="52"/>
  <c r="CR5" i="52"/>
  <c r="CQ5" i="52"/>
  <c r="CP5" i="52"/>
  <c r="CO5" i="52"/>
  <c r="CN5" i="52"/>
  <c r="CL5" i="52"/>
  <c r="CK5" i="52"/>
  <c r="CY4" i="52"/>
  <c r="CX4" i="52"/>
  <c r="CW4" i="52"/>
  <c r="CV4" i="52"/>
  <c r="CU4" i="52"/>
  <c r="CR4" i="52"/>
  <c r="CQ4" i="52"/>
  <c r="CP4" i="52"/>
  <c r="CO4" i="52"/>
  <c r="CN4" i="52"/>
  <c r="CL4" i="52"/>
  <c r="CK4" i="52"/>
  <c r="CY3" i="52"/>
  <c r="CX3" i="52"/>
  <c r="CW3" i="52"/>
  <c r="CV3" i="52"/>
  <c r="CU3" i="52"/>
  <c r="CR3" i="52"/>
  <c r="CQ3" i="52"/>
  <c r="CP3" i="52"/>
  <c r="CO3" i="52"/>
  <c r="CN3" i="52"/>
  <c r="CL3" i="52"/>
  <c r="CK3" i="52"/>
  <c r="C6" i="21" l="1"/>
  <c r="C6" i="61"/>
  <c r="H6" i="21"/>
  <c r="H6" i="61"/>
  <c r="G6" i="21"/>
  <c r="G6" i="61"/>
  <c r="F6" i="21"/>
  <c r="F6" i="61"/>
  <c r="E6" i="21"/>
  <c r="E6" i="61"/>
  <c r="D6" i="21"/>
  <c r="D6" i="61"/>
  <c r="B6" i="21"/>
  <c r="B6" i="61"/>
  <c r="B6" i="47"/>
  <c r="H6" i="47"/>
  <c r="K6" i="47"/>
  <c r="M6" i="47"/>
  <c r="O6" i="47"/>
  <c r="R6" i="47"/>
  <c r="T6" i="47"/>
  <c r="U6" i="47"/>
  <c r="C6" i="47"/>
  <c r="E6" i="47"/>
  <c r="F6" i="47"/>
  <c r="I6" i="47"/>
  <c r="L6" i="47"/>
  <c r="N6" i="47"/>
  <c r="P6" i="47"/>
  <c r="Q6" i="47"/>
  <c r="S6" i="47"/>
  <c r="CT51" i="33" l="1"/>
  <c r="CT50" i="33"/>
  <c r="CT49" i="33"/>
  <c r="CT48" i="33"/>
  <c r="CT47" i="33"/>
  <c r="CT46" i="33"/>
  <c r="CT45" i="33"/>
  <c r="CT44" i="33"/>
  <c r="CT43" i="33"/>
  <c r="CT42" i="33"/>
  <c r="CT41" i="33"/>
  <c r="CT40" i="33"/>
  <c r="CT39" i="33"/>
  <c r="CT38" i="33"/>
  <c r="CT37" i="33"/>
  <c r="CT36" i="33"/>
  <c r="CT35" i="33"/>
  <c r="CT34" i="33"/>
  <c r="CT33" i="33"/>
  <c r="CT32" i="33"/>
  <c r="CT31" i="33"/>
  <c r="CT30" i="33"/>
  <c r="CT29" i="33"/>
  <c r="CT28" i="33"/>
  <c r="CT27" i="33"/>
  <c r="CT26" i="33"/>
  <c r="CT25" i="33"/>
  <c r="CT24" i="33"/>
  <c r="CT23" i="33"/>
  <c r="CT22" i="33"/>
  <c r="CT21" i="33"/>
  <c r="CT20" i="33"/>
  <c r="CT19" i="33"/>
  <c r="CT18" i="33"/>
  <c r="CT17" i="33"/>
  <c r="CT16" i="33"/>
  <c r="CT15" i="33"/>
  <c r="CT14" i="33"/>
  <c r="CT13" i="33"/>
  <c r="CT12" i="33"/>
  <c r="CT11" i="33"/>
  <c r="CT10" i="33"/>
  <c r="CT9" i="33"/>
  <c r="CT8" i="33"/>
  <c r="CT7" i="33"/>
  <c r="CT6" i="33"/>
  <c r="CT5" i="33"/>
  <c r="CT4" i="33"/>
  <c r="CT3" i="33"/>
  <c r="CJ3" i="33"/>
  <c r="CJ4" i="33"/>
  <c r="CJ5" i="33"/>
  <c r="CJ6" i="33"/>
  <c r="CJ7" i="33"/>
  <c r="CJ8" i="33"/>
  <c r="CJ9" i="33"/>
  <c r="CJ10" i="33"/>
  <c r="CJ11" i="33"/>
  <c r="CJ12" i="33"/>
  <c r="CJ13" i="33"/>
  <c r="CJ14" i="33"/>
  <c r="CJ15" i="33"/>
  <c r="CJ16" i="33"/>
  <c r="CJ17" i="33"/>
  <c r="CJ18" i="33"/>
  <c r="CJ19" i="33"/>
  <c r="CJ20" i="33"/>
  <c r="CJ21" i="33"/>
  <c r="CJ22" i="33"/>
  <c r="CJ23" i="33"/>
  <c r="CJ24" i="33"/>
  <c r="CJ25" i="33"/>
  <c r="CJ26" i="33"/>
  <c r="CJ27" i="33"/>
  <c r="CJ28" i="33"/>
  <c r="CJ29" i="33"/>
  <c r="CJ30" i="33"/>
  <c r="CJ31" i="33"/>
  <c r="CJ32" i="33"/>
  <c r="CJ33" i="33"/>
  <c r="CJ34" i="33"/>
  <c r="CJ35" i="33"/>
  <c r="CJ36" i="33"/>
  <c r="CJ37" i="33"/>
  <c r="CJ38" i="33"/>
  <c r="CJ39" i="33"/>
  <c r="CJ40" i="33"/>
  <c r="CJ41" i="33"/>
  <c r="CJ42" i="33"/>
  <c r="CJ43" i="33"/>
  <c r="CJ44" i="33"/>
  <c r="CJ45" i="33"/>
  <c r="CJ46" i="33"/>
  <c r="CJ47" i="33"/>
  <c r="CJ48" i="33"/>
  <c r="CJ49" i="33"/>
  <c r="CJ50" i="33"/>
  <c r="CJ51" i="33"/>
  <c r="S60" i="3"/>
  <c r="T60" i="3"/>
  <c r="U60" i="3"/>
  <c r="V60" i="3"/>
  <c r="W60" i="3"/>
  <c r="Y60" i="3"/>
  <c r="Z60" i="3"/>
  <c r="AA60" i="3"/>
  <c r="AB60" i="3"/>
  <c r="AC60" i="3"/>
  <c r="AD60" i="3"/>
  <c r="AE60" i="3"/>
  <c r="AG60" i="3"/>
  <c r="AI60" i="3"/>
  <c r="AJ60" i="3"/>
  <c r="AM60" i="3"/>
  <c r="AN60" i="3"/>
  <c r="AO60" i="3"/>
  <c r="AR60" i="3"/>
  <c r="AS60" i="3"/>
  <c r="AU60" i="3"/>
  <c r="AV60" i="3"/>
  <c r="AW60" i="3"/>
  <c r="AY60" i="3"/>
  <c r="AZ60" i="3"/>
  <c r="BA60" i="3"/>
  <c r="BB60" i="3"/>
  <c r="BC60" i="3"/>
  <c r="BE60" i="3"/>
  <c r="BF60" i="3"/>
  <c r="BG60" i="3"/>
  <c r="BH60" i="3"/>
  <c r="BI60" i="3"/>
  <c r="BJ60" i="3"/>
  <c r="BK60" i="3"/>
  <c r="BL60" i="3"/>
  <c r="BM60" i="3"/>
  <c r="BN60" i="3"/>
  <c r="BO60" i="3"/>
  <c r="BP60" i="3"/>
  <c r="BQ60" i="3"/>
  <c r="BR60" i="3"/>
  <c r="BS60" i="3"/>
  <c r="BT60" i="3"/>
  <c r="BU60" i="3"/>
  <c r="BV60" i="3"/>
  <c r="BW60" i="3"/>
  <c r="BX60" i="3"/>
  <c r="BY60" i="3"/>
  <c r="BZ60" i="3"/>
  <c r="CA60" i="3"/>
  <c r="CB60" i="3"/>
  <c r="CC60" i="3"/>
  <c r="CD60" i="3"/>
  <c r="CE60" i="3"/>
  <c r="CF60" i="3"/>
  <c r="CG60" i="3"/>
  <c r="CH60" i="3"/>
  <c r="CI60" i="3"/>
  <c r="BZ58" i="5" l="1"/>
  <c r="BZ57" i="5"/>
  <c r="BZ56" i="5"/>
  <c r="BZ55" i="5"/>
  <c r="BZ4" i="5"/>
  <c r="BZ5" i="5"/>
  <c r="BZ6" i="5"/>
  <c r="BZ7" i="5"/>
  <c r="BZ8" i="5"/>
  <c r="BZ9" i="5"/>
  <c r="BZ10" i="5"/>
  <c r="BZ11" i="5"/>
  <c r="BZ12" i="5"/>
  <c r="BZ13" i="5"/>
  <c r="BZ14" i="5"/>
  <c r="BZ15" i="5"/>
  <c r="BZ16" i="5"/>
  <c r="BZ17" i="5"/>
  <c r="BZ18" i="5"/>
  <c r="BZ19" i="5"/>
  <c r="BZ20" i="5"/>
  <c r="BZ21" i="5"/>
  <c r="BZ22" i="5"/>
  <c r="BZ23" i="5"/>
  <c r="BZ24" i="5"/>
  <c r="BZ25" i="5"/>
  <c r="BZ26" i="5"/>
  <c r="BZ27" i="5"/>
  <c r="BZ28" i="5"/>
  <c r="BZ29" i="5"/>
  <c r="BZ30" i="5"/>
  <c r="BZ31" i="5"/>
  <c r="BZ32" i="5"/>
  <c r="BZ33" i="5"/>
  <c r="BZ34" i="5"/>
  <c r="BZ35" i="5"/>
  <c r="BZ36" i="5"/>
  <c r="BZ37" i="5"/>
  <c r="BZ38" i="5"/>
  <c r="BZ39" i="5"/>
  <c r="BZ40" i="5"/>
  <c r="BZ41" i="5"/>
  <c r="BZ42" i="5"/>
  <c r="BZ43" i="5"/>
  <c r="BZ44" i="5"/>
  <c r="BZ45" i="5"/>
  <c r="BZ46" i="5"/>
  <c r="BZ47" i="5"/>
  <c r="BZ48" i="5"/>
  <c r="BZ49" i="5"/>
  <c r="BZ50" i="5"/>
  <c r="BZ51" i="5"/>
  <c r="BZ62" i="5" l="1"/>
  <c r="BZ61" i="5"/>
  <c r="U10" i="20"/>
  <c r="T10" i="20"/>
  <c r="S10" i="20"/>
  <c r="R10" i="20"/>
  <c r="Q10" i="20"/>
  <c r="P10" i="20"/>
  <c r="O10" i="20"/>
  <c r="N10" i="20"/>
  <c r="M10" i="20"/>
  <c r="L10" i="20"/>
  <c r="K10" i="20"/>
  <c r="J10" i="20"/>
  <c r="I10" i="20"/>
  <c r="H10" i="20"/>
  <c r="F10" i="20"/>
  <c r="E10" i="20"/>
  <c r="C10" i="20"/>
  <c r="B10" i="20"/>
  <c r="D41" i="20" l="1"/>
  <c r="G41" i="20"/>
  <c r="D40" i="47" l="1"/>
  <c r="G40" i="47"/>
  <c r="DD58" i="12" l="1"/>
  <c r="DC58" i="12"/>
  <c r="DD57" i="12"/>
  <c r="DC57" i="12"/>
  <c r="DD56" i="12"/>
  <c r="DC56" i="12"/>
  <c r="DD55" i="12"/>
  <c r="DC55" i="12"/>
  <c r="DD54" i="12"/>
  <c r="DC54" i="12"/>
  <c r="DC4" i="12"/>
  <c r="DD4" i="12"/>
  <c r="DC5" i="12"/>
  <c r="DD5" i="12"/>
  <c r="DC6" i="12"/>
  <c r="DD6" i="12"/>
  <c r="DC7" i="12"/>
  <c r="DD7" i="12"/>
  <c r="DC8" i="12"/>
  <c r="DD8" i="12"/>
  <c r="DC9" i="12"/>
  <c r="DD9" i="12"/>
  <c r="DC10" i="12"/>
  <c r="DD10" i="12"/>
  <c r="DC11" i="12"/>
  <c r="DD11" i="12"/>
  <c r="DC12" i="12"/>
  <c r="DD12" i="12"/>
  <c r="DC13" i="12"/>
  <c r="DD13" i="12"/>
  <c r="DC14" i="12"/>
  <c r="DD14" i="12"/>
  <c r="DC15" i="12"/>
  <c r="DD15" i="12"/>
  <c r="DC16" i="12"/>
  <c r="DD16" i="12"/>
  <c r="DC17" i="12"/>
  <c r="DD17" i="12"/>
  <c r="DC18" i="12"/>
  <c r="DD18" i="12"/>
  <c r="DC19" i="12"/>
  <c r="DD19" i="12"/>
  <c r="DC20" i="12"/>
  <c r="DD20" i="12"/>
  <c r="DC21" i="12"/>
  <c r="DD21" i="12"/>
  <c r="DC22" i="12"/>
  <c r="DD22" i="12"/>
  <c r="DC23" i="12"/>
  <c r="DD23" i="12"/>
  <c r="DC24" i="12"/>
  <c r="DD24" i="12"/>
  <c r="DC25" i="12"/>
  <c r="DD25" i="12"/>
  <c r="DC26" i="12"/>
  <c r="DD26" i="12"/>
  <c r="DC27" i="12"/>
  <c r="DD27" i="12"/>
  <c r="DC28" i="12"/>
  <c r="DD28" i="12"/>
  <c r="DC29" i="12"/>
  <c r="DD29" i="12"/>
  <c r="DC30" i="12"/>
  <c r="DD30" i="12"/>
  <c r="DC31" i="12"/>
  <c r="DD31" i="12"/>
  <c r="DC32" i="12"/>
  <c r="DD32" i="12"/>
  <c r="DC33" i="12"/>
  <c r="DD33" i="12"/>
  <c r="DC34" i="12"/>
  <c r="DD34" i="12"/>
  <c r="DC35" i="12"/>
  <c r="DD35" i="12"/>
  <c r="DC36" i="12"/>
  <c r="DD36" i="12"/>
  <c r="DC37" i="12"/>
  <c r="DD37" i="12"/>
  <c r="DC38" i="12"/>
  <c r="DD38" i="12"/>
  <c r="DC39" i="12"/>
  <c r="DD39" i="12"/>
  <c r="DC40" i="12"/>
  <c r="DD40" i="12"/>
  <c r="DC41" i="12"/>
  <c r="DD41" i="12"/>
  <c r="DC42" i="12"/>
  <c r="DD42" i="12"/>
  <c r="DC43" i="12"/>
  <c r="DD43" i="12"/>
  <c r="DC44" i="12"/>
  <c r="DD44" i="12"/>
  <c r="DC45" i="12"/>
  <c r="DD45" i="12"/>
  <c r="DC46" i="12"/>
  <c r="DD46" i="12"/>
  <c r="DC47" i="12"/>
  <c r="DD47" i="12"/>
  <c r="DC48" i="12"/>
  <c r="DD48" i="12"/>
  <c r="DC49" i="12"/>
  <c r="DD49" i="12"/>
  <c r="DC50" i="12"/>
  <c r="DD50" i="12"/>
  <c r="DC51" i="12"/>
  <c r="DD51" i="12"/>
  <c r="DD3" i="12"/>
  <c r="DC3" i="12"/>
  <c r="CC13" i="7" l="1"/>
  <c r="CC14" i="7"/>
  <c r="BA12" i="50" l="1"/>
  <c r="AZ12" i="50" s="1"/>
  <c r="BA13" i="50"/>
  <c r="AZ13" i="50" s="1"/>
  <c r="BA14" i="50"/>
  <c r="AZ14" i="50" s="1"/>
  <c r="AY17" i="50" l="1"/>
  <c r="S17" i="47" s="1"/>
  <c r="AX17" i="50"/>
  <c r="R17" i="47" s="1"/>
  <c r="AW17" i="50"/>
  <c r="Q17" i="47" s="1"/>
  <c r="AV17" i="50"/>
  <c r="AU17" i="50"/>
  <c r="AT17" i="50"/>
  <c r="AS17" i="50"/>
  <c r="AR17" i="50"/>
  <c r="AQ17" i="50"/>
  <c r="AP17" i="50"/>
  <c r="AO17" i="50"/>
  <c r="AN17" i="50"/>
  <c r="P17" i="47" s="1"/>
  <c r="AM17" i="50"/>
  <c r="AL17" i="50"/>
  <c r="AK17" i="50"/>
  <c r="O17" i="47" s="1"/>
  <c r="AJ17" i="50"/>
  <c r="N17" i="47" s="1"/>
  <c r="AI17" i="50"/>
  <c r="M17" i="47" s="1"/>
  <c r="AH17" i="50"/>
  <c r="AG17" i="50"/>
  <c r="Z17" i="50"/>
  <c r="Y17" i="50"/>
  <c r="X17" i="50"/>
  <c r="W17" i="50"/>
  <c r="V17" i="50"/>
  <c r="U17" i="50"/>
  <c r="T17" i="50"/>
  <c r="S17" i="50"/>
  <c r="R17" i="50"/>
  <c r="Q17" i="50"/>
  <c r="P17" i="50"/>
  <c r="O17" i="50"/>
  <c r="N17" i="50"/>
  <c r="M17" i="50"/>
  <c r="L17" i="50"/>
  <c r="K17" i="50"/>
  <c r="J17" i="50"/>
  <c r="I17" i="50"/>
  <c r="H17" i="50"/>
  <c r="G17" i="50"/>
  <c r="F17" i="50"/>
  <c r="BD14" i="50"/>
  <c r="BC14" i="50"/>
  <c r="AC14" i="50"/>
  <c r="AB14" i="50"/>
  <c r="BD13" i="50"/>
  <c r="BC13" i="50"/>
  <c r="AC13" i="50"/>
  <c r="AB13" i="50"/>
  <c r="BD12" i="50"/>
  <c r="BC12" i="50"/>
  <c r="AC12" i="50"/>
  <c r="AB12" i="50"/>
  <c r="BA11" i="50"/>
  <c r="BD11" i="50" s="1"/>
  <c r="AC11" i="50"/>
  <c r="AB11" i="50"/>
  <c r="BA10" i="50"/>
  <c r="BD10" i="50" s="1"/>
  <c r="AC10" i="50"/>
  <c r="AB10" i="50"/>
  <c r="BA9" i="50"/>
  <c r="BD9" i="50" s="1"/>
  <c r="AC9" i="50"/>
  <c r="AB9" i="50"/>
  <c r="BA8" i="50"/>
  <c r="BD8" i="50" s="1"/>
  <c r="AC8" i="50"/>
  <c r="AB8" i="50"/>
  <c r="BA7" i="50"/>
  <c r="BD7" i="50" s="1"/>
  <c r="AC7" i="50"/>
  <c r="AB7" i="50"/>
  <c r="BA6" i="50"/>
  <c r="BD6" i="50" s="1"/>
  <c r="AC6" i="50"/>
  <c r="AB6" i="50"/>
  <c r="BA5" i="50"/>
  <c r="BD5" i="50" s="1"/>
  <c r="AC5" i="50"/>
  <c r="AB5" i="50"/>
  <c r="BA4" i="50"/>
  <c r="BD4" i="50" s="1"/>
  <c r="AC4" i="50"/>
  <c r="AB4" i="50"/>
  <c r="BA3" i="50"/>
  <c r="AC3" i="50"/>
  <c r="AB3" i="50"/>
  <c r="S17" i="20"/>
  <c r="R17" i="20"/>
  <c r="Q17" i="20"/>
  <c r="P17" i="20"/>
  <c r="O17" i="20"/>
  <c r="N17" i="20"/>
  <c r="M17" i="20"/>
  <c r="F43" i="21" l="1"/>
  <c r="BA17" i="50"/>
  <c r="F42" i="61" s="1"/>
  <c r="AZ3" i="50"/>
  <c r="BC3" i="50" s="1"/>
  <c r="AZ4" i="50"/>
  <c r="BC4" i="50" s="1"/>
  <c r="AZ5" i="50"/>
  <c r="BC5" i="50" s="1"/>
  <c r="AZ6" i="50"/>
  <c r="BC6" i="50" s="1"/>
  <c r="AZ7" i="50"/>
  <c r="BC7" i="50" s="1"/>
  <c r="AZ8" i="50"/>
  <c r="BC8" i="50" s="1"/>
  <c r="AZ9" i="50"/>
  <c r="BC9" i="50" s="1"/>
  <c r="AZ10" i="50"/>
  <c r="BC10" i="50" s="1"/>
  <c r="AZ11" i="50"/>
  <c r="BC11" i="50" s="1"/>
  <c r="BD3" i="50"/>
  <c r="DD57" i="11"/>
  <c r="DC57" i="11"/>
  <c r="DD56" i="11"/>
  <c r="DC56" i="11"/>
  <c r="DD55" i="11"/>
  <c r="DC55" i="11"/>
  <c r="DD54" i="11"/>
  <c r="DC54" i="11"/>
  <c r="DD53" i="11"/>
  <c r="DC53" i="11"/>
  <c r="DD52" i="11"/>
  <c r="DC52" i="11"/>
  <c r="DD51" i="11"/>
  <c r="DC51" i="11"/>
  <c r="DD50" i="11"/>
  <c r="DC50" i="11"/>
  <c r="DD49" i="11"/>
  <c r="DC49" i="11"/>
  <c r="DD48" i="11"/>
  <c r="DC48" i="11"/>
  <c r="DD47" i="11"/>
  <c r="DC47" i="11"/>
  <c r="DD46" i="11"/>
  <c r="DC46" i="11"/>
  <c r="DD45" i="11"/>
  <c r="DC45" i="11"/>
  <c r="DD44" i="11"/>
  <c r="DC44" i="11"/>
  <c r="DD43" i="11"/>
  <c r="DC43" i="11"/>
  <c r="DD42" i="11"/>
  <c r="DC42" i="11"/>
  <c r="DD41" i="11"/>
  <c r="DC41" i="11"/>
  <c r="DD40" i="11"/>
  <c r="DC40" i="11"/>
  <c r="DD39" i="11"/>
  <c r="DC39" i="11"/>
  <c r="DD38" i="11"/>
  <c r="DC38" i="11"/>
  <c r="DD37" i="11"/>
  <c r="DC37" i="11"/>
  <c r="DD36" i="11"/>
  <c r="DC36" i="11"/>
  <c r="DD35" i="11"/>
  <c r="DC35" i="11"/>
  <c r="DD34" i="11"/>
  <c r="DC34" i="11"/>
  <c r="DD33" i="11"/>
  <c r="DC33" i="11"/>
  <c r="DD32" i="11"/>
  <c r="DC32" i="11"/>
  <c r="DD31" i="11"/>
  <c r="DC31" i="11"/>
  <c r="DD30" i="11"/>
  <c r="DC30" i="11"/>
  <c r="DD29" i="11"/>
  <c r="DC29" i="11"/>
  <c r="DD28" i="11"/>
  <c r="DC28" i="11"/>
  <c r="DD27" i="11"/>
  <c r="DC27" i="11"/>
  <c r="DD26" i="11"/>
  <c r="DC26" i="11"/>
  <c r="DD25" i="11"/>
  <c r="DC25" i="11"/>
  <c r="DD24" i="11"/>
  <c r="DC24" i="11"/>
  <c r="DD23" i="11"/>
  <c r="DC23" i="11"/>
  <c r="DD22" i="11"/>
  <c r="DC22" i="11"/>
  <c r="DD21" i="11"/>
  <c r="DC21" i="11"/>
  <c r="DD20" i="11"/>
  <c r="DC20" i="11"/>
  <c r="DD19" i="11"/>
  <c r="DC19" i="11"/>
  <c r="DD18" i="11"/>
  <c r="DC18" i="11"/>
  <c r="DD17" i="11"/>
  <c r="DC17" i="11"/>
  <c r="DD16" i="11"/>
  <c r="DC16" i="11"/>
  <c r="DD15" i="11"/>
  <c r="DC15" i="11"/>
  <c r="DD14" i="11"/>
  <c r="DC14" i="11"/>
  <c r="DD13" i="11"/>
  <c r="DC13" i="11"/>
  <c r="DD12" i="11"/>
  <c r="DC12" i="11"/>
  <c r="DD11" i="11"/>
  <c r="DC11" i="11"/>
  <c r="DD10" i="11"/>
  <c r="DC10" i="11"/>
  <c r="DD9" i="11"/>
  <c r="DC9" i="11"/>
  <c r="DD8" i="11"/>
  <c r="DC8" i="11"/>
  <c r="DD7" i="11"/>
  <c r="DC7" i="11"/>
  <c r="DD6" i="11"/>
  <c r="DC6" i="11"/>
  <c r="DD5" i="11"/>
  <c r="DC5" i="11"/>
  <c r="DD4" i="11"/>
  <c r="DC4" i="11"/>
  <c r="DD3" i="11"/>
  <c r="DC3" i="11"/>
  <c r="E43" i="21" l="1"/>
  <c r="AZ17" i="50"/>
  <c r="E42" i="61" s="1"/>
  <c r="CZ55" i="34" l="1"/>
  <c r="CY55" i="34"/>
  <c r="CY4" i="34"/>
  <c r="CZ4" i="34"/>
  <c r="CY5" i="34"/>
  <c r="CZ5" i="34"/>
  <c r="CY6" i="34"/>
  <c r="CZ6" i="34"/>
  <c r="CY7" i="34"/>
  <c r="CZ7" i="34"/>
  <c r="CY8" i="34"/>
  <c r="CZ8" i="34"/>
  <c r="CY9" i="34"/>
  <c r="CZ9" i="34"/>
  <c r="CY10" i="34"/>
  <c r="CZ10" i="34"/>
  <c r="CY11" i="34"/>
  <c r="CZ11" i="34"/>
  <c r="CY12" i="34"/>
  <c r="CZ12" i="34"/>
  <c r="CY13" i="34"/>
  <c r="CZ13" i="34"/>
  <c r="CY14" i="34"/>
  <c r="CZ14" i="34"/>
  <c r="CY15" i="34"/>
  <c r="CZ15" i="34"/>
  <c r="CY16" i="34"/>
  <c r="CZ16" i="34"/>
  <c r="CY17" i="34"/>
  <c r="CZ17" i="34"/>
  <c r="CY18" i="34"/>
  <c r="CZ18" i="34"/>
  <c r="CY19" i="34"/>
  <c r="CZ19" i="34"/>
  <c r="CY20" i="34"/>
  <c r="CZ20" i="34"/>
  <c r="CY21" i="34"/>
  <c r="CZ21" i="34"/>
  <c r="CY22" i="34"/>
  <c r="CZ22" i="34"/>
  <c r="CY23" i="34"/>
  <c r="CZ23" i="34"/>
  <c r="CY24" i="34"/>
  <c r="CZ24" i="34"/>
  <c r="CY25" i="34"/>
  <c r="CZ25" i="34"/>
  <c r="CY26" i="34"/>
  <c r="CZ26" i="34"/>
  <c r="CY27" i="34"/>
  <c r="CZ27" i="34"/>
  <c r="CY28" i="34"/>
  <c r="CZ28" i="34"/>
  <c r="CY29" i="34"/>
  <c r="CZ29" i="34"/>
  <c r="CY30" i="34"/>
  <c r="CZ30" i="34"/>
  <c r="CY31" i="34"/>
  <c r="CZ31" i="34"/>
  <c r="CY32" i="34"/>
  <c r="CZ32" i="34"/>
  <c r="CY33" i="34"/>
  <c r="CZ33" i="34"/>
  <c r="CY34" i="34"/>
  <c r="CZ34" i="34"/>
  <c r="CY35" i="34"/>
  <c r="CZ35" i="34"/>
  <c r="CY36" i="34"/>
  <c r="CZ36" i="34"/>
  <c r="CY37" i="34"/>
  <c r="CZ37" i="34"/>
  <c r="CY38" i="34"/>
  <c r="CZ38" i="34"/>
  <c r="CY39" i="34"/>
  <c r="CZ39" i="34"/>
  <c r="CY40" i="34"/>
  <c r="CZ40" i="34"/>
  <c r="CY41" i="34"/>
  <c r="CZ41" i="34"/>
  <c r="CY42" i="34"/>
  <c r="CZ42" i="34"/>
  <c r="CY43" i="34"/>
  <c r="CZ43" i="34"/>
  <c r="CY44" i="34"/>
  <c r="CZ44" i="34"/>
  <c r="CY45" i="34"/>
  <c r="CZ45" i="34"/>
  <c r="CY46" i="34"/>
  <c r="CZ46" i="34"/>
  <c r="CY47" i="34"/>
  <c r="CZ47" i="34"/>
  <c r="CY48" i="34"/>
  <c r="CZ48" i="34"/>
  <c r="CY49" i="34"/>
  <c r="CZ49" i="34"/>
  <c r="CY50" i="34"/>
  <c r="CZ50" i="34"/>
  <c r="CY51" i="34"/>
  <c r="CZ51" i="34"/>
  <c r="CZ3" i="34"/>
  <c r="CY3" i="34"/>
  <c r="DE59" i="25" l="1"/>
  <c r="DD59" i="25"/>
  <c r="DE55" i="25"/>
  <c r="DD55" i="25"/>
  <c r="DE54" i="25"/>
  <c r="DD54" i="25"/>
  <c r="DD4" i="25"/>
  <c r="DE4" i="25"/>
  <c r="DD5" i="25"/>
  <c r="DE5" i="25"/>
  <c r="DD6" i="25"/>
  <c r="DE6" i="25"/>
  <c r="DD7" i="25"/>
  <c r="DE7" i="25"/>
  <c r="DD8" i="25"/>
  <c r="DE8" i="25"/>
  <c r="DD9" i="25"/>
  <c r="DE9" i="25"/>
  <c r="DD10" i="25"/>
  <c r="DE10" i="25"/>
  <c r="DD11" i="25"/>
  <c r="DE11" i="25"/>
  <c r="DD12" i="25"/>
  <c r="DE12" i="25"/>
  <c r="DD13" i="25"/>
  <c r="DE13" i="25"/>
  <c r="DD14" i="25"/>
  <c r="DE14" i="25"/>
  <c r="DD15" i="25"/>
  <c r="DE15" i="25"/>
  <c r="DD16" i="25"/>
  <c r="DE16" i="25"/>
  <c r="DD17" i="25"/>
  <c r="DE17" i="25"/>
  <c r="DD18" i="25"/>
  <c r="DE18" i="25"/>
  <c r="DD19" i="25"/>
  <c r="DE19" i="25"/>
  <c r="DD20" i="25"/>
  <c r="DE20" i="25"/>
  <c r="DD21" i="25"/>
  <c r="DE21" i="25"/>
  <c r="DD22" i="25"/>
  <c r="DE22" i="25"/>
  <c r="DD23" i="25"/>
  <c r="DE23" i="25"/>
  <c r="DD24" i="25"/>
  <c r="DE24" i="25"/>
  <c r="DD25" i="25"/>
  <c r="DE25" i="25"/>
  <c r="DD26" i="25"/>
  <c r="DE26" i="25"/>
  <c r="DD27" i="25"/>
  <c r="DE27" i="25"/>
  <c r="DD28" i="25"/>
  <c r="DE28" i="25"/>
  <c r="DD29" i="25"/>
  <c r="DE29" i="25"/>
  <c r="DD30" i="25"/>
  <c r="DE30" i="25"/>
  <c r="DD31" i="25"/>
  <c r="DE31" i="25"/>
  <c r="DD32" i="25"/>
  <c r="DE32" i="25"/>
  <c r="DD33" i="25"/>
  <c r="DE33" i="25"/>
  <c r="DD34" i="25"/>
  <c r="DE34" i="25"/>
  <c r="DD35" i="25"/>
  <c r="DE35" i="25"/>
  <c r="DD36" i="25"/>
  <c r="DE36" i="25"/>
  <c r="DD37" i="25"/>
  <c r="DE37" i="25"/>
  <c r="DD38" i="25"/>
  <c r="DE38" i="25"/>
  <c r="DD39" i="25"/>
  <c r="DE39" i="25"/>
  <c r="DD40" i="25"/>
  <c r="DE40" i="25"/>
  <c r="DD41" i="25"/>
  <c r="DE41" i="25"/>
  <c r="DD42" i="25"/>
  <c r="DE42" i="25"/>
  <c r="DD43" i="25"/>
  <c r="DE43" i="25"/>
  <c r="DD44" i="25"/>
  <c r="DE44" i="25"/>
  <c r="DD45" i="25"/>
  <c r="DE45" i="25"/>
  <c r="DD46" i="25"/>
  <c r="DE46" i="25"/>
  <c r="DD47" i="25"/>
  <c r="DE47" i="25"/>
  <c r="DD48" i="25"/>
  <c r="DE48" i="25"/>
  <c r="DD49" i="25"/>
  <c r="DE49" i="25"/>
  <c r="DD50" i="25"/>
  <c r="DE50" i="25"/>
  <c r="DD51" i="25"/>
  <c r="DE51" i="25"/>
  <c r="DE3" i="25"/>
  <c r="DD3" i="25"/>
  <c r="CQ4" i="33" l="1"/>
  <c r="CQ5" i="33"/>
  <c r="CQ6" i="33"/>
  <c r="CQ7" i="33"/>
  <c r="CQ8" i="33"/>
  <c r="CQ9" i="33"/>
  <c r="CQ10" i="33"/>
  <c r="CQ11" i="33"/>
  <c r="CQ12" i="33"/>
  <c r="CQ13" i="33"/>
  <c r="CQ14" i="33"/>
  <c r="CQ15" i="33"/>
  <c r="CQ16" i="33"/>
  <c r="CQ17" i="33"/>
  <c r="CQ18" i="33"/>
  <c r="CQ19" i="33"/>
  <c r="CQ20" i="33"/>
  <c r="CQ21" i="33"/>
  <c r="CQ22" i="33"/>
  <c r="CQ23" i="33"/>
  <c r="CQ24" i="33"/>
  <c r="CQ25" i="33"/>
  <c r="CQ26" i="33"/>
  <c r="CQ27" i="33"/>
  <c r="CQ28" i="33"/>
  <c r="CQ29" i="33"/>
  <c r="CQ30" i="33"/>
  <c r="CQ31" i="33"/>
  <c r="CQ32" i="33"/>
  <c r="CQ33" i="33"/>
  <c r="CQ34" i="33"/>
  <c r="CQ35" i="33"/>
  <c r="CQ36" i="33"/>
  <c r="CQ37" i="33"/>
  <c r="CQ38" i="33"/>
  <c r="CQ39" i="33"/>
  <c r="CQ40" i="33"/>
  <c r="CQ41" i="33"/>
  <c r="CQ42" i="33"/>
  <c r="CQ43" i="33"/>
  <c r="CQ44" i="33"/>
  <c r="CQ45" i="33"/>
  <c r="CQ46" i="33"/>
  <c r="CQ47" i="33"/>
  <c r="CQ48" i="33"/>
  <c r="CQ49" i="33"/>
  <c r="CQ50" i="33"/>
  <c r="CQ51" i="33"/>
  <c r="CQ3" i="33"/>
  <c r="CK11" i="39" l="1"/>
  <c r="CL11" i="39"/>
  <c r="CM11" i="39"/>
  <c r="CN11" i="39"/>
  <c r="CO11" i="39"/>
  <c r="CP11" i="39"/>
  <c r="CQ11" i="39"/>
  <c r="CK3" i="39" l="1"/>
  <c r="CL3" i="39"/>
  <c r="CM3" i="39"/>
  <c r="CN3" i="39"/>
  <c r="CO3" i="39"/>
  <c r="CP3" i="39"/>
  <c r="CQ3" i="39"/>
  <c r="CK4" i="39"/>
  <c r="CL4" i="39"/>
  <c r="CM4" i="39"/>
  <c r="CN4" i="39"/>
  <c r="CO4" i="39"/>
  <c r="CP4" i="39"/>
  <c r="CQ4" i="39"/>
  <c r="CK5" i="39"/>
  <c r="CL5" i="39"/>
  <c r="CM5" i="39"/>
  <c r="CN5" i="39"/>
  <c r="CO5" i="39"/>
  <c r="CP5" i="39"/>
  <c r="CQ5" i="39"/>
  <c r="CK6" i="39"/>
  <c r="CL6" i="39"/>
  <c r="CM6" i="39"/>
  <c r="CN6" i="39"/>
  <c r="CO6" i="39"/>
  <c r="CP6" i="39"/>
  <c r="CQ6" i="39"/>
  <c r="CK7" i="39"/>
  <c r="CL7" i="39"/>
  <c r="CM7" i="39"/>
  <c r="CN7" i="39"/>
  <c r="CO7" i="39"/>
  <c r="CP7" i="39"/>
  <c r="CQ7" i="39"/>
  <c r="CK8" i="39"/>
  <c r="CL8" i="39"/>
  <c r="CM8" i="39"/>
  <c r="CN8" i="39"/>
  <c r="CO8" i="39"/>
  <c r="CP8" i="39"/>
  <c r="CQ8" i="39"/>
  <c r="CK9" i="39"/>
  <c r="CL9" i="39"/>
  <c r="CM9" i="39"/>
  <c r="CN9" i="39"/>
  <c r="CO9" i="39"/>
  <c r="CP9" i="39"/>
  <c r="CQ9" i="39"/>
  <c r="CK10" i="39"/>
  <c r="CL10" i="39"/>
  <c r="CM10" i="39"/>
  <c r="CN10" i="39"/>
  <c r="CO10" i="39"/>
  <c r="CP10" i="39"/>
  <c r="CQ10" i="39"/>
  <c r="CK12" i="39"/>
  <c r="CL12" i="39"/>
  <c r="CM12" i="39"/>
  <c r="CN12" i="39"/>
  <c r="CO12" i="39"/>
  <c r="CP12" i="39"/>
  <c r="CQ12" i="39"/>
  <c r="CK13" i="39"/>
  <c r="CL13" i="39"/>
  <c r="CM13" i="39"/>
  <c r="CN13" i="39"/>
  <c r="CO13" i="39"/>
  <c r="CP13" i="39"/>
  <c r="CQ13" i="39"/>
  <c r="CK16" i="39"/>
  <c r="CL16" i="39"/>
  <c r="CM16" i="39"/>
  <c r="CN16" i="39"/>
  <c r="CO16" i="39"/>
  <c r="CP16" i="39"/>
  <c r="CQ16" i="39"/>
  <c r="CK17" i="39"/>
  <c r="CL17" i="39"/>
  <c r="CM17" i="39"/>
  <c r="CN17" i="39"/>
  <c r="CO17" i="39"/>
  <c r="CP17" i="39"/>
  <c r="CQ17" i="39"/>
  <c r="CK18" i="39"/>
  <c r="CL18" i="39"/>
  <c r="CM18" i="39"/>
  <c r="CN18" i="39"/>
  <c r="CO18" i="39"/>
  <c r="CP18" i="39"/>
  <c r="CQ18" i="39"/>
  <c r="CK19" i="39"/>
  <c r="CL19" i="39"/>
  <c r="CM19" i="39"/>
  <c r="CN19" i="39"/>
  <c r="CO19" i="39"/>
  <c r="CP19" i="39"/>
  <c r="CQ19" i="39"/>
  <c r="CK20" i="39"/>
  <c r="CL20" i="39"/>
  <c r="CM20" i="39"/>
  <c r="CN20" i="39"/>
  <c r="CO20" i="39"/>
  <c r="CP20" i="39"/>
  <c r="CQ20" i="39"/>
  <c r="CK21" i="39"/>
  <c r="CL21" i="39"/>
  <c r="CM21" i="39"/>
  <c r="CN21" i="39"/>
  <c r="CO21" i="39"/>
  <c r="CP21" i="39"/>
  <c r="CQ21" i="39"/>
  <c r="CK22" i="39"/>
  <c r="CL22" i="39"/>
  <c r="CM22" i="39"/>
  <c r="CN22" i="39"/>
  <c r="CO22" i="39"/>
  <c r="CP22" i="39"/>
  <c r="CQ22" i="39"/>
  <c r="CK23" i="39"/>
  <c r="CL23" i="39"/>
  <c r="CM23" i="39"/>
  <c r="CN23" i="39"/>
  <c r="CO23" i="39"/>
  <c r="CP23" i="39"/>
  <c r="CQ23" i="39"/>
  <c r="CK24" i="39"/>
  <c r="CL24" i="39"/>
  <c r="CM24" i="39"/>
  <c r="CN24" i="39"/>
  <c r="CO24" i="39"/>
  <c r="CP24" i="39"/>
  <c r="CQ24" i="39"/>
  <c r="CK25" i="39"/>
  <c r="CL25" i="39"/>
  <c r="CM25" i="39"/>
  <c r="CN25" i="39"/>
  <c r="CO25" i="39"/>
  <c r="CP25" i="39"/>
  <c r="CQ25" i="39"/>
  <c r="CK26" i="39"/>
  <c r="CL26" i="39"/>
  <c r="CM26" i="39"/>
  <c r="CN26" i="39"/>
  <c r="CO26" i="39"/>
  <c r="CP26" i="39"/>
  <c r="CQ26" i="39"/>
  <c r="CK27" i="39"/>
  <c r="CL27" i="39"/>
  <c r="CM27" i="39"/>
  <c r="CN27" i="39"/>
  <c r="CO27" i="39"/>
  <c r="CP27" i="39"/>
  <c r="CQ27" i="39"/>
  <c r="CK28" i="39"/>
  <c r="CL28" i="39"/>
  <c r="CM28" i="39"/>
  <c r="CN28" i="39"/>
  <c r="CO28" i="39"/>
  <c r="CP28" i="39"/>
  <c r="CQ28" i="39"/>
  <c r="CK29" i="39"/>
  <c r="CL29" i="39"/>
  <c r="CM29" i="39"/>
  <c r="CN29" i="39"/>
  <c r="CO29" i="39"/>
  <c r="CP29" i="39"/>
  <c r="CQ29" i="39"/>
  <c r="CK30" i="39"/>
  <c r="CL30" i="39"/>
  <c r="CM30" i="39"/>
  <c r="CN30" i="39"/>
  <c r="CO30" i="39"/>
  <c r="CP30" i="39"/>
  <c r="CQ30" i="39"/>
  <c r="CK31" i="39"/>
  <c r="CL31" i="39"/>
  <c r="CM31" i="39"/>
  <c r="CN31" i="39"/>
  <c r="CO31" i="39"/>
  <c r="CP31" i="39"/>
  <c r="CQ31" i="39"/>
  <c r="CK32" i="39"/>
  <c r="CL32" i="39"/>
  <c r="CM32" i="39"/>
  <c r="CN32" i="39"/>
  <c r="CO32" i="39"/>
  <c r="CP32" i="39"/>
  <c r="CQ32" i="39"/>
  <c r="CK33" i="39"/>
  <c r="CL33" i="39"/>
  <c r="CM33" i="39"/>
  <c r="CN33" i="39"/>
  <c r="CO33" i="39"/>
  <c r="CP33" i="39"/>
  <c r="CQ33" i="39"/>
  <c r="CK34" i="39"/>
  <c r="CL34" i="39"/>
  <c r="CM34" i="39"/>
  <c r="CN34" i="39"/>
  <c r="CO34" i="39"/>
  <c r="CP34" i="39"/>
  <c r="CQ34" i="39"/>
  <c r="CK35" i="39"/>
  <c r="CL35" i="39"/>
  <c r="CM35" i="39"/>
  <c r="CN35" i="39"/>
  <c r="CO35" i="39"/>
  <c r="CP35" i="39"/>
  <c r="CQ35" i="39"/>
  <c r="CK36" i="39"/>
  <c r="CL36" i="39"/>
  <c r="CM36" i="39"/>
  <c r="CN36" i="39"/>
  <c r="CO36" i="39"/>
  <c r="CP36" i="39"/>
  <c r="CQ36" i="39"/>
  <c r="CK37" i="39"/>
  <c r="CL37" i="39"/>
  <c r="CM37" i="39"/>
  <c r="CN37" i="39"/>
  <c r="CO37" i="39"/>
  <c r="CP37" i="39"/>
  <c r="CQ37" i="39"/>
  <c r="CK38" i="39"/>
  <c r="CL38" i="39"/>
  <c r="CM38" i="39"/>
  <c r="CN38" i="39"/>
  <c r="CO38" i="39"/>
  <c r="CP38" i="39"/>
  <c r="CQ38" i="39"/>
  <c r="CK39" i="39"/>
  <c r="CL39" i="39"/>
  <c r="CM39" i="39"/>
  <c r="CN39" i="39"/>
  <c r="CO39" i="39"/>
  <c r="CP39" i="39"/>
  <c r="CQ39" i="39"/>
  <c r="CK40" i="39"/>
  <c r="CL40" i="39"/>
  <c r="CM40" i="39"/>
  <c r="CN40" i="39"/>
  <c r="CO40" i="39"/>
  <c r="CP40" i="39"/>
  <c r="CQ40" i="39"/>
  <c r="CK41" i="39"/>
  <c r="CL41" i="39"/>
  <c r="CM41" i="39"/>
  <c r="CN41" i="39"/>
  <c r="CO41" i="39"/>
  <c r="CP41" i="39"/>
  <c r="CQ41" i="39"/>
  <c r="CK42" i="39"/>
  <c r="CL42" i="39"/>
  <c r="CM42" i="39"/>
  <c r="CN42" i="39"/>
  <c r="CO42" i="39"/>
  <c r="CP42" i="39"/>
  <c r="CQ42" i="39"/>
  <c r="CK43" i="39"/>
  <c r="CL43" i="39"/>
  <c r="CM43" i="39"/>
  <c r="CN43" i="39"/>
  <c r="CO43" i="39"/>
  <c r="CP43" i="39"/>
  <c r="CQ43" i="39"/>
  <c r="CK44" i="39"/>
  <c r="CL44" i="39"/>
  <c r="CM44" i="39"/>
  <c r="CN44" i="39"/>
  <c r="CO44" i="39"/>
  <c r="CP44" i="39"/>
  <c r="CQ44" i="39"/>
  <c r="CK45" i="39"/>
  <c r="CL45" i="39"/>
  <c r="CM45" i="39"/>
  <c r="CN45" i="39"/>
  <c r="CO45" i="39"/>
  <c r="CP45" i="39"/>
  <c r="CQ45" i="39"/>
  <c r="CK46" i="39"/>
  <c r="CL46" i="39"/>
  <c r="CM46" i="39"/>
  <c r="CN46" i="39"/>
  <c r="CO46" i="39"/>
  <c r="CP46" i="39"/>
  <c r="CQ46" i="39"/>
  <c r="AY3" i="48" l="1"/>
  <c r="AZ3" i="48"/>
  <c r="BA3" i="48"/>
  <c r="BB3" i="48"/>
  <c r="BC3" i="48"/>
  <c r="AY4" i="48"/>
  <c r="AZ4" i="48"/>
  <c r="BA4" i="48"/>
  <c r="BB4" i="48"/>
  <c r="BC4" i="48"/>
  <c r="AY5" i="48"/>
  <c r="AZ5" i="48"/>
  <c r="BA5" i="48"/>
  <c r="BB5" i="48"/>
  <c r="BC5" i="48"/>
  <c r="AY6" i="48"/>
  <c r="AZ6" i="48"/>
  <c r="BA6" i="48"/>
  <c r="BB6" i="48"/>
  <c r="BC6" i="48"/>
  <c r="AY7" i="48"/>
  <c r="AZ7" i="48"/>
  <c r="BA7" i="48"/>
  <c r="BB7" i="48"/>
  <c r="BC7" i="48"/>
  <c r="AY8" i="48"/>
  <c r="AZ8" i="48"/>
  <c r="BA8" i="48"/>
  <c r="BB8" i="48"/>
  <c r="BC8" i="48"/>
  <c r="AY9" i="48"/>
  <c r="AZ9" i="48"/>
  <c r="BA9" i="48"/>
  <c r="BB9" i="48"/>
  <c r="BC9" i="48"/>
  <c r="AY10" i="48"/>
  <c r="AZ10" i="48"/>
  <c r="BA10" i="48"/>
  <c r="BB10" i="48"/>
  <c r="BC10" i="48"/>
  <c r="AY11" i="48"/>
  <c r="AZ11" i="48"/>
  <c r="BA11" i="48"/>
  <c r="BB11" i="48"/>
  <c r="BC11" i="48"/>
  <c r="AY12" i="48"/>
  <c r="AZ12" i="48"/>
  <c r="BA12" i="48"/>
  <c r="BB12" i="48"/>
  <c r="BC12" i="48"/>
  <c r="AY13" i="48"/>
  <c r="AZ13" i="48"/>
  <c r="BA13" i="48"/>
  <c r="BB13" i="48"/>
  <c r="BC13" i="48"/>
  <c r="AY14" i="48"/>
  <c r="AZ14" i="48"/>
  <c r="BA14" i="48"/>
  <c r="BB14" i="48"/>
  <c r="BC14" i="48"/>
  <c r="AY15" i="48"/>
  <c r="AZ15" i="48"/>
  <c r="BA15" i="48"/>
  <c r="BB15" i="48"/>
  <c r="BC15" i="48"/>
  <c r="AY16" i="48"/>
  <c r="AZ16" i="48"/>
  <c r="BA16" i="48"/>
  <c r="BB16" i="48"/>
  <c r="BC16" i="48"/>
  <c r="AY17" i="48"/>
  <c r="AZ17" i="48"/>
  <c r="BA17" i="48"/>
  <c r="BB17" i="48"/>
  <c r="BC17" i="48"/>
  <c r="AY18" i="48"/>
  <c r="AZ18" i="48"/>
  <c r="BA18" i="48"/>
  <c r="BB18" i="48"/>
  <c r="BC18" i="48"/>
  <c r="AY19" i="48"/>
  <c r="AZ19" i="48"/>
  <c r="BA19" i="48"/>
  <c r="BB19" i="48"/>
  <c r="BC19" i="48"/>
  <c r="AY20" i="48"/>
  <c r="AZ20" i="48"/>
  <c r="BA20" i="48"/>
  <c r="BB20" i="48"/>
  <c r="BC20" i="48"/>
  <c r="AY21" i="48"/>
  <c r="AZ21" i="48"/>
  <c r="BA21" i="48"/>
  <c r="BB21" i="48"/>
  <c r="BC21" i="48"/>
  <c r="AY22" i="48"/>
  <c r="AZ22" i="48"/>
  <c r="BA22" i="48"/>
  <c r="BB22" i="48"/>
  <c r="BC22" i="48"/>
  <c r="AY23" i="48"/>
  <c r="AZ23" i="48"/>
  <c r="BA23" i="48"/>
  <c r="BB23" i="48"/>
  <c r="BC23" i="48"/>
  <c r="AY24" i="48"/>
  <c r="AZ24" i="48"/>
  <c r="BA24" i="48"/>
  <c r="BB24" i="48"/>
  <c r="BC24" i="48"/>
  <c r="AY25" i="48"/>
  <c r="AZ25" i="48"/>
  <c r="BA25" i="48"/>
  <c r="BB25" i="48"/>
  <c r="BC25" i="48"/>
  <c r="AY26" i="48"/>
  <c r="AZ26" i="48"/>
  <c r="BA26" i="48"/>
  <c r="BB26" i="48"/>
  <c r="BC26" i="48"/>
  <c r="AY27" i="48"/>
  <c r="AZ27" i="48"/>
  <c r="BA27" i="48"/>
  <c r="BB27" i="48"/>
  <c r="BC27" i="48"/>
  <c r="AY28" i="48"/>
  <c r="AZ28" i="48"/>
  <c r="BA28" i="48"/>
  <c r="BB28" i="48"/>
  <c r="BC28" i="48"/>
  <c r="AY29" i="48"/>
  <c r="AZ29" i="48"/>
  <c r="BA29" i="48"/>
  <c r="BB29" i="48"/>
  <c r="BC29" i="48"/>
  <c r="AY30" i="48"/>
  <c r="AZ30" i="48"/>
  <c r="BA30" i="48"/>
  <c r="BB30" i="48"/>
  <c r="BC30" i="48"/>
  <c r="AY31" i="48"/>
  <c r="AZ31" i="48"/>
  <c r="BA31" i="48"/>
  <c r="BB31" i="48"/>
  <c r="BC31" i="48"/>
  <c r="AY32" i="48"/>
  <c r="AZ32" i="48"/>
  <c r="BA32" i="48"/>
  <c r="BB32" i="48"/>
  <c r="BC32" i="48"/>
  <c r="AY33" i="48"/>
  <c r="AZ33" i="48"/>
  <c r="BA33" i="48"/>
  <c r="BB33" i="48"/>
  <c r="BC33" i="48"/>
  <c r="AY34" i="48"/>
  <c r="AZ34" i="48"/>
  <c r="BA34" i="48"/>
  <c r="BB34" i="48"/>
  <c r="BC34" i="48"/>
  <c r="AY35" i="48"/>
  <c r="AZ35" i="48"/>
  <c r="BA35" i="48"/>
  <c r="BB35" i="48"/>
  <c r="BC35" i="48"/>
  <c r="AY36" i="48"/>
  <c r="AZ36" i="48"/>
  <c r="BA36" i="48"/>
  <c r="BB36" i="48"/>
  <c r="BC36" i="48"/>
  <c r="AY37" i="48"/>
  <c r="AZ37" i="48"/>
  <c r="BA37" i="48"/>
  <c r="BB37" i="48"/>
  <c r="BC37" i="48"/>
  <c r="AY38" i="48"/>
  <c r="AZ38" i="48"/>
  <c r="BA38" i="48"/>
  <c r="BB38" i="48"/>
  <c r="BC38" i="48"/>
  <c r="AY39" i="48"/>
  <c r="AZ39" i="48"/>
  <c r="BA39" i="48"/>
  <c r="BB39" i="48"/>
  <c r="BC39" i="48"/>
  <c r="AY40" i="48"/>
  <c r="AZ40" i="48"/>
  <c r="BA40" i="48"/>
  <c r="BB40" i="48"/>
  <c r="BC40" i="48"/>
  <c r="AY41" i="48"/>
  <c r="AZ41" i="48"/>
  <c r="BA41" i="48"/>
  <c r="BB41" i="48"/>
  <c r="BC41" i="48"/>
  <c r="AY42" i="48"/>
  <c r="AZ42" i="48"/>
  <c r="BA42" i="48"/>
  <c r="BB42" i="48"/>
  <c r="BC42" i="48"/>
  <c r="AY43" i="48"/>
  <c r="AZ43" i="48"/>
  <c r="BA43" i="48"/>
  <c r="BB43" i="48"/>
  <c r="BC43" i="48"/>
  <c r="AY44" i="48"/>
  <c r="AZ44" i="48"/>
  <c r="BA44" i="48"/>
  <c r="BB44" i="48"/>
  <c r="BC44" i="48"/>
  <c r="AY45" i="48"/>
  <c r="AZ45" i="48"/>
  <c r="BA45" i="48"/>
  <c r="BB45" i="48"/>
  <c r="BC45" i="48"/>
  <c r="AY46" i="48"/>
  <c r="AZ46" i="48"/>
  <c r="BA46" i="48"/>
  <c r="BB46" i="48"/>
  <c r="BC46" i="48"/>
  <c r="AY47" i="48"/>
  <c r="AZ47" i="48"/>
  <c r="BA47" i="48"/>
  <c r="BB47" i="48"/>
  <c r="BC47" i="48"/>
  <c r="AY48" i="48"/>
  <c r="AZ48" i="48"/>
  <c r="BA48" i="48"/>
  <c r="BB48" i="48"/>
  <c r="BC48" i="48"/>
  <c r="AY49" i="48"/>
  <c r="AZ49" i="48"/>
  <c r="BA49" i="48"/>
  <c r="BB49" i="48"/>
  <c r="BC49" i="48"/>
  <c r="AY50" i="48"/>
  <c r="AZ50" i="48"/>
  <c r="BA50" i="48"/>
  <c r="BB50" i="48"/>
  <c r="BC50" i="48"/>
  <c r="AY51" i="48"/>
  <c r="AZ51" i="48"/>
  <c r="BA51" i="48"/>
  <c r="BB51" i="48"/>
  <c r="BC51" i="48"/>
  <c r="AY52" i="48"/>
  <c r="AZ52" i="48"/>
  <c r="BC52" i="48"/>
  <c r="AY53" i="48"/>
  <c r="AZ53" i="48"/>
  <c r="BC53" i="48"/>
  <c r="AY54" i="48"/>
  <c r="AZ54" i="48"/>
  <c r="BA54" i="48"/>
  <c r="BB54" i="48"/>
  <c r="BC54" i="48"/>
  <c r="AY55" i="48"/>
  <c r="AZ55" i="48"/>
  <c r="BA55" i="48"/>
  <c r="BB55" i="48"/>
  <c r="BC55" i="48"/>
  <c r="AY56" i="48"/>
  <c r="AZ56" i="48"/>
  <c r="BA56" i="48"/>
  <c r="BB56" i="48"/>
  <c r="BC56" i="48"/>
  <c r="AY57" i="48"/>
  <c r="AZ57" i="48"/>
  <c r="BA57" i="48"/>
  <c r="BB57" i="48"/>
  <c r="BC57" i="48"/>
  <c r="AY58" i="48"/>
  <c r="AZ58" i="48"/>
  <c r="AY60" i="48"/>
  <c r="AZ60" i="48"/>
  <c r="B61" i="48"/>
  <c r="C61" i="48"/>
  <c r="D61" i="48"/>
  <c r="E61" i="48"/>
  <c r="F61" i="48"/>
  <c r="J61" i="48"/>
  <c r="K61" i="48"/>
  <c r="L61" i="48"/>
  <c r="M61" i="48"/>
  <c r="O61" i="48"/>
  <c r="P61" i="48"/>
  <c r="Q61" i="48"/>
  <c r="R61" i="48"/>
  <c r="S61" i="48"/>
  <c r="T61" i="48"/>
  <c r="V61" i="48"/>
  <c r="W61" i="48"/>
  <c r="Z61" i="48"/>
  <c r="AA61" i="48"/>
  <c r="B62" i="48"/>
  <c r="C62" i="48"/>
  <c r="D62" i="48"/>
  <c r="E62" i="48"/>
  <c r="F62" i="48"/>
  <c r="J62" i="48"/>
  <c r="K62" i="48"/>
  <c r="L62" i="48"/>
  <c r="M62" i="48"/>
  <c r="B4" i="20" s="1"/>
  <c r="O62" i="48"/>
  <c r="C4" i="20" s="1"/>
  <c r="P62" i="48"/>
  <c r="Q62" i="48"/>
  <c r="R62" i="48"/>
  <c r="S62" i="48"/>
  <c r="T62" i="48"/>
  <c r="V62" i="48"/>
  <c r="W62" i="48"/>
  <c r="F4" i="20" s="1"/>
  <c r="Z62" i="48"/>
  <c r="AA62" i="48"/>
  <c r="I4" i="20"/>
  <c r="J4" i="20"/>
  <c r="B63" i="48"/>
  <c r="C63" i="48"/>
  <c r="D63" i="48"/>
  <c r="E63" i="48"/>
  <c r="F63" i="48"/>
  <c r="J63" i="48"/>
  <c r="K63" i="48"/>
  <c r="L63" i="48"/>
  <c r="M63" i="48"/>
  <c r="O63" i="48"/>
  <c r="P63" i="48"/>
  <c r="Q63" i="48"/>
  <c r="R63" i="48"/>
  <c r="S63" i="48"/>
  <c r="T63" i="48"/>
  <c r="V63" i="48"/>
  <c r="W63" i="48"/>
  <c r="Z63" i="48"/>
  <c r="AA63" i="48"/>
  <c r="BA3" i="45"/>
  <c r="AZ3" i="45" s="1"/>
  <c r="BA4" i="45"/>
  <c r="AZ4" i="45" s="1"/>
  <c r="BA5" i="45"/>
  <c r="AZ5" i="45" s="1"/>
  <c r="BA6" i="45"/>
  <c r="AZ6" i="45" s="1"/>
  <c r="BA7" i="45"/>
  <c r="AZ7" i="45" s="1"/>
  <c r="BA8" i="45"/>
  <c r="AZ8" i="45" s="1"/>
  <c r="BA9" i="45"/>
  <c r="AZ9" i="45" s="1"/>
  <c r="BA10" i="45"/>
  <c r="AZ10" i="45" s="1"/>
  <c r="BA11" i="45"/>
  <c r="AZ11" i="45" s="1"/>
  <c r="BA12" i="45"/>
  <c r="AZ12" i="45" s="1"/>
  <c r="BA13" i="45"/>
  <c r="AZ13" i="45" s="1"/>
  <c r="BA14" i="45"/>
  <c r="AZ14" i="45" s="1"/>
  <c r="BA15" i="45"/>
  <c r="AZ15" i="45" s="1"/>
  <c r="CO3" i="27"/>
  <c r="CP3" i="27"/>
  <c r="CQ3" i="27"/>
  <c r="CR3" i="27"/>
  <c r="CS3" i="27"/>
  <c r="CT3" i="27"/>
  <c r="CU3" i="27"/>
  <c r="CV3" i="27"/>
  <c r="CW3" i="27"/>
  <c r="CX3" i="27"/>
  <c r="CY3" i="27"/>
  <c r="CZ3" i="27"/>
  <c r="DA3" i="27"/>
  <c r="DB3" i="27"/>
  <c r="DC3" i="27"/>
  <c r="CO4" i="27"/>
  <c r="CP4" i="27"/>
  <c r="CQ4" i="27"/>
  <c r="CR4" i="27"/>
  <c r="CS4" i="27"/>
  <c r="CT4" i="27"/>
  <c r="CU4" i="27"/>
  <c r="CV4" i="27"/>
  <c r="CW4" i="27"/>
  <c r="CX4" i="27"/>
  <c r="CY4" i="27"/>
  <c r="CZ4" i="27"/>
  <c r="DA4" i="27"/>
  <c r="DB4" i="27"/>
  <c r="DC4" i="27"/>
  <c r="CO5" i="27"/>
  <c r="CP5" i="27"/>
  <c r="CQ5" i="27"/>
  <c r="CR5" i="27"/>
  <c r="CS5" i="27"/>
  <c r="CT5" i="27"/>
  <c r="CU5" i="27"/>
  <c r="CV5" i="27"/>
  <c r="CW5" i="27"/>
  <c r="CX5" i="27"/>
  <c r="CY5" i="27"/>
  <c r="CZ5" i="27"/>
  <c r="DA5" i="27"/>
  <c r="DB5" i="27"/>
  <c r="DC5" i="27"/>
  <c r="CO6" i="27"/>
  <c r="CP6" i="27"/>
  <c r="CQ6" i="27"/>
  <c r="CR6" i="27"/>
  <c r="CS6" i="27"/>
  <c r="CT6" i="27"/>
  <c r="CU6" i="27"/>
  <c r="CV6" i="27"/>
  <c r="CW6" i="27"/>
  <c r="CX6" i="27"/>
  <c r="CY6" i="27"/>
  <c r="CZ6" i="27"/>
  <c r="DA6" i="27"/>
  <c r="DB6" i="27"/>
  <c r="DC6" i="27"/>
  <c r="CO7" i="27"/>
  <c r="CP7" i="27"/>
  <c r="CQ7" i="27"/>
  <c r="CR7" i="27"/>
  <c r="CS7" i="27"/>
  <c r="CT7" i="27"/>
  <c r="CU7" i="27"/>
  <c r="CV7" i="27"/>
  <c r="CW7" i="27"/>
  <c r="CX7" i="27"/>
  <c r="CY7" i="27"/>
  <c r="CZ7" i="27"/>
  <c r="DA7" i="27"/>
  <c r="DB7" i="27"/>
  <c r="DC7" i="27"/>
  <c r="CO8" i="27"/>
  <c r="CP8" i="27"/>
  <c r="CQ8" i="27"/>
  <c r="CR8" i="27"/>
  <c r="CS8" i="27"/>
  <c r="CT8" i="27"/>
  <c r="CU8" i="27"/>
  <c r="CV8" i="27"/>
  <c r="CW8" i="27"/>
  <c r="CX8" i="27"/>
  <c r="CY8" i="27"/>
  <c r="CZ8" i="27"/>
  <c r="DA8" i="27"/>
  <c r="DB8" i="27"/>
  <c r="DC8" i="27"/>
  <c r="CO9" i="27"/>
  <c r="CP9" i="27"/>
  <c r="CQ9" i="27"/>
  <c r="CR9" i="27"/>
  <c r="CS9" i="27"/>
  <c r="CT9" i="27"/>
  <c r="CU9" i="27"/>
  <c r="CV9" i="27"/>
  <c r="CW9" i="27"/>
  <c r="CX9" i="27"/>
  <c r="CY9" i="27"/>
  <c r="CZ9" i="27"/>
  <c r="DA9" i="27"/>
  <c r="DB9" i="27"/>
  <c r="DC9" i="27"/>
  <c r="CO10" i="27"/>
  <c r="CP10" i="27"/>
  <c r="CQ10" i="27"/>
  <c r="CR10" i="27"/>
  <c r="CS10" i="27"/>
  <c r="CT10" i="27"/>
  <c r="CU10" i="27"/>
  <c r="CV10" i="27"/>
  <c r="CW10" i="27"/>
  <c r="CX10" i="27"/>
  <c r="CY10" i="27"/>
  <c r="CZ10" i="27"/>
  <c r="DA10" i="27"/>
  <c r="DB10" i="27"/>
  <c r="DC10" i="27"/>
  <c r="CO11" i="27"/>
  <c r="CP11" i="27"/>
  <c r="CQ11" i="27"/>
  <c r="CR11" i="27"/>
  <c r="CS11" i="27"/>
  <c r="CT11" i="27"/>
  <c r="CU11" i="27"/>
  <c r="CV11" i="27"/>
  <c r="CW11" i="27"/>
  <c r="CX11" i="27"/>
  <c r="CY11" i="27"/>
  <c r="CZ11" i="27"/>
  <c r="DA11" i="27"/>
  <c r="DB11" i="27"/>
  <c r="DC11" i="27"/>
  <c r="CO12" i="27"/>
  <c r="CP12" i="27"/>
  <c r="CQ12" i="27"/>
  <c r="CR12" i="27"/>
  <c r="CS12" i="27"/>
  <c r="CT12" i="27"/>
  <c r="CU12" i="27"/>
  <c r="CV12" i="27"/>
  <c r="CW12" i="27"/>
  <c r="CX12" i="27"/>
  <c r="CY12" i="27"/>
  <c r="CZ12" i="27"/>
  <c r="DA12" i="27"/>
  <c r="DB12" i="27"/>
  <c r="DC12" i="27"/>
  <c r="CO13" i="27"/>
  <c r="CP13" i="27"/>
  <c r="CQ13" i="27"/>
  <c r="CR13" i="27"/>
  <c r="CS13" i="27"/>
  <c r="CT13" i="27"/>
  <c r="CU13" i="27"/>
  <c r="CV13" i="27"/>
  <c r="CW13" i="27"/>
  <c r="CX13" i="27"/>
  <c r="CY13" i="27"/>
  <c r="CZ13" i="27"/>
  <c r="DA13" i="27"/>
  <c r="DB13" i="27"/>
  <c r="DC13" i="27"/>
  <c r="CO14" i="27"/>
  <c r="CP14" i="27"/>
  <c r="CQ14" i="27"/>
  <c r="CR14" i="27"/>
  <c r="CS14" i="27"/>
  <c r="CT14" i="27"/>
  <c r="CU14" i="27"/>
  <c r="CV14" i="27"/>
  <c r="CW14" i="27"/>
  <c r="CX14" i="27"/>
  <c r="CY14" i="27"/>
  <c r="CZ14" i="27"/>
  <c r="DA14" i="27"/>
  <c r="DB14" i="27"/>
  <c r="DC14" i="27"/>
  <c r="CO15" i="27"/>
  <c r="CP15" i="27"/>
  <c r="CQ15" i="27"/>
  <c r="CR15" i="27"/>
  <c r="CS15" i="27"/>
  <c r="CT15" i="27"/>
  <c r="CU15" i="27"/>
  <c r="CV15" i="27"/>
  <c r="CW15" i="27"/>
  <c r="CX15" i="27"/>
  <c r="CY15" i="27"/>
  <c r="CZ15" i="27"/>
  <c r="DA15" i="27"/>
  <c r="DB15" i="27"/>
  <c r="DC15" i="27"/>
  <c r="CO16" i="27"/>
  <c r="CP16" i="27"/>
  <c r="CQ16" i="27"/>
  <c r="CR16" i="27"/>
  <c r="CS16" i="27"/>
  <c r="CT16" i="27"/>
  <c r="CU16" i="27"/>
  <c r="CV16" i="27"/>
  <c r="CW16" i="27"/>
  <c r="CX16" i="27"/>
  <c r="CY16" i="27"/>
  <c r="CZ16" i="27"/>
  <c r="DA16" i="27"/>
  <c r="DB16" i="27"/>
  <c r="DC16" i="27"/>
  <c r="CO17" i="27"/>
  <c r="CP17" i="27"/>
  <c r="CQ17" i="27"/>
  <c r="CR17" i="27"/>
  <c r="CS17" i="27"/>
  <c r="CT17" i="27"/>
  <c r="CU17" i="27"/>
  <c r="CV17" i="27"/>
  <c r="CW17" i="27"/>
  <c r="CX17" i="27"/>
  <c r="CY17" i="27"/>
  <c r="CZ17" i="27"/>
  <c r="DA17" i="27"/>
  <c r="DB17" i="27"/>
  <c r="DC17" i="27"/>
  <c r="CO18" i="27"/>
  <c r="CP18" i="27"/>
  <c r="CQ18" i="27"/>
  <c r="CR18" i="27"/>
  <c r="CS18" i="27"/>
  <c r="CT18" i="27"/>
  <c r="CU18" i="27"/>
  <c r="CV18" i="27"/>
  <c r="CW18" i="27"/>
  <c r="CX18" i="27"/>
  <c r="CY18" i="27"/>
  <c r="CZ18" i="27"/>
  <c r="DA18" i="27"/>
  <c r="DB18" i="27"/>
  <c r="DC18" i="27"/>
  <c r="CO19" i="27"/>
  <c r="CP19" i="27"/>
  <c r="CQ19" i="27"/>
  <c r="CR19" i="27"/>
  <c r="CS19" i="27"/>
  <c r="CT19" i="27"/>
  <c r="CU19" i="27"/>
  <c r="CV19" i="27"/>
  <c r="CW19" i="27"/>
  <c r="CX19" i="27"/>
  <c r="CY19" i="27"/>
  <c r="CZ19" i="27"/>
  <c r="DA19" i="27"/>
  <c r="DB19" i="27"/>
  <c r="DC19" i="27"/>
  <c r="CO20" i="27"/>
  <c r="CP20" i="27"/>
  <c r="CQ20" i="27"/>
  <c r="CR20" i="27"/>
  <c r="CS20" i="27"/>
  <c r="CT20" i="27"/>
  <c r="CU20" i="27"/>
  <c r="CV20" i="27"/>
  <c r="CW20" i="27"/>
  <c r="CX20" i="27"/>
  <c r="CY20" i="27"/>
  <c r="CZ20" i="27"/>
  <c r="DA20" i="27"/>
  <c r="DB20" i="27"/>
  <c r="DC20" i="27"/>
  <c r="CO21" i="27"/>
  <c r="CP21" i="27"/>
  <c r="CQ21" i="27"/>
  <c r="CR21" i="27"/>
  <c r="CS21" i="27"/>
  <c r="CT21" i="27"/>
  <c r="CU21" i="27"/>
  <c r="CV21" i="27"/>
  <c r="CW21" i="27"/>
  <c r="CX21" i="27"/>
  <c r="CY21" i="27"/>
  <c r="CZ21" i="27"/>
  <c r="DA21" i="27"/>
  <c r="DB21" i="27"/>
  <c r="DC21" i="27"/>
  <c r="CO22" i="27"/>
  <c r="CP22" i="27"/>
  <c r="CQ22" i="27"/>
  <c r="CR22" i="27"/>
  <c r="CS22" i="27"/>
  <c r="CT22" i="27"/>
  <c r="CU22" i="27"/>
  <c r="CV22" i="27"/>
  <c r="CW22" i="27"/>
  <c r="CX22" i="27"/>
  <c r="CY22" i="27"/>
  <c r="CZ22" i="27"/>
  <c r="DA22" i="27"/>
  <c r="DB22" i="27"/>
  <c r="DC22" i="27"/>
  <c r="CO23" i="27"/>
  <c r="CP23" i="27"/>
  <c r="CQ23" i="27"/>
  <c r="CR23" i="27"/>
  <c r="CS23" i="27"/>
  <c r="CT23" i="27"/>
  <c r="CU23" i="27"/>
  <c r="CV23" i="27"/>
  <c r="CW23" i="27"/>
  <c r="CX23" i="27"/>
  <c r="CY23" i="27"/>
  <c r="CZ23" i="27"/>
  <c r="DA23" i="27"/>
  <c r="DB23" i="27"/>
  <c r="DC23" i="27"/>
  <c r="CO24" i="27"/>
  <c r="CP24" i="27"/>
  <c r="CQ24" i="27"/>
  <c r="CR24" i="27"/>
  <c r="CS24" i="27"/>
  <c r="CT24" i="27"/>
  <c r="CU24" i="27"/>
  <c r="CV24" i="27"/>
  <c r="CW24" i="27"/>
  <c r="CX24" i="27"/>
  <c r="CY24" i="27"/>
  <c r="CZ24" i="27"/>
  <c r="DA24" i="27"/>
  <c r="DB24" i="27"/>
  <c r="DC24" i="27"/>
  <c r="CO25" i="27"/>
  <c r="CP25" i="27"/>
  <c r="CQ25" i="27"/>
  <c r="CR25" i="27"/>
  <c r="CS25" i="27"/>
  <c r="CT25" i="27"/>
  <c r="CU25" i="27"/>
  <c r="CV25" i="27"/>
  <c r="CW25" i="27"/>
  <c r="CX25" i="27"/>
  <c r="CY25" i="27"/>
  <c r="CZ25" i="27"/>
  <c r="DA25" i="27"/>
  <c r="DB25" i="27"/>
  <c r="DC25" i="27"/>
  <c r="CO26" i="27"/>
  <c r="CP26" i="27"/>
  <c r="CQ26" i="27"/>
  <c r="CR26" i="27"/>
  <c r="CS26" i="27"/>
  <c r="CT26" i="27"/>
  <c r="CU26" i="27"/>
  <c r="CV26" i="27"/>
  <c r="CW26" i="27"/>
  <c r="CX26" i="27"/>
  <c r="CY26" i="27"/>
  <c r="CZ26" i="27"/>
  <c r="DA26" i="27"/>
  <c r="DB26" i="27"/>
  <c r="DC26" i="27"/>
  <c r="CO27" i="27"/>
  <c r="CP27" i="27"/>
  <c r="CQ27" i="27"/>
  <c r="CR27" i="27"/>
  <c r="CS27" i="27"/>
  <c r="CT27" i="27"/>
  <c r="CU27" i="27"/>
  <c r="CV27" i="27"/>
  <c r="CW27" i="27"/>
  <c r="CX27" i="27"/>
  <c r="CY27" i="27"/>
  <c r="CZ27" i="27"/>
  <c r="DA27" i="27"/>
  <c r="DB27" i="27"/>
  <c r="DC27" i="27"/>
  <c r="CO28" i="27"/>
  <c r="CP28" i="27"/>
  <c r="CQ28" i="27"/>
  <c r="CR28" i="27"/>
  <c r="CS28" i="27"/>
  <c r="CT28" i="27"/>
  <c r="CU28" i="27"/>
  <c r="CV28" i="27"/>
  <c r="CW28" i="27"/>
  <c r="CX28" i="27"/>
  <c r="CY28" i="27"/>
  <c r="CZ28" i="27"/>
  <c r="DA28" i="27"/>
  <c r="DB28" i="27"/>
  <c r="DC28" i="27"/>
  <c r="CO29" i="27"/>
  <c r="CP29" i="27"/>
  <c r="CQ29" i="27"/>
  <c r="CR29" i="27"/>
  <c r="CS29" i="27"/>
  <c r="CT29" i="27"/>
  <c r="CU29" i="27"/>
  <c r="CV29" i="27"/>
  <c r="CW29" i="27"/>
  <c r="CX29" i="27"/>
  <c r="CY29" i="27"/>
  <c r="CZ29" i="27"/>
  <c r="DA29" i="27"/>
  <c r="DB29" i="27"/>
  <c r="DC29" i="27"/>
  <c r="CO30" i="27"/>
  <c r="CP30" i="27"/>
  <c r="CQ30" i="27"/>
  <c r="CR30" i="27"/>
  <c r="CS30" i="27"/>
  <c r="CT30" i="27"/>
  <c r="CU30" i="27"/>
  <c r="CV30" i="27"/>
  <c r="CW30" i="27"/>
  <c r="CX30" i="27"/>
  <c r="CY30" i="27"/>
  <c r="CZ30" i="27"/>
  <c r="DA30" i="27"/>
  <c r="DB30" i="27"/>
  <c r="DC30" i="27"/>
  <c r="CO31" i="27"/>
  <c r="CP31" i="27"/>
  <c r="CQ31" i="27"/>
  <c r="CR31" i="27"/>
  <c r="CS31" i="27"/>
  <c r="CT31" i="27"/>
  <c r="CU31" i="27"/>
  <c r="CV31" i="27"/>
  <c r="CW31" i="27"/>
  <c r="CX31" i="27"/>
  <c r="CY31" i="27"/>
  <c r="CZ31" i="27"/>
  <c r="DA31" i="27"/>
  <c r="DB31" i="27"/>
  <c r="DC31" i="27"/>
  <c r="CO32" i="27"/>
  <c r="CP32" i="27"/>
  <c r="CQ32" i="27"/>
  <c r="CR32" i="27"/>
  <c r="CS32" i="27"/>
  <c r="CT32" i="27"/>
  <c r="CU32" i="27"/>
  <c r="CV32" i="27"/>
  <c r="CW32" i="27"/>
  <c r="CX32" i="27"/>
  <c r="CY32" i="27"/>
  <c r="CZ32" i="27"/>
  <c r="DA32" i="27"/>
  <c r="DB32" i="27"/>
  <c r="DC32" i="27"/>
  <c r="CO33" i="27"/>
  <c r="CP33" i="27"/>
  <c r="CQ33" i="27"/>
  <c r="CR33" i="27"/>
  <c r="CS33" i="27"/>
  <c r="CT33" i="27"/>
  <c r="CU33" i="27"/>
  <c r="CV33" i="27"/>
  <c r="CW33" i="27"/>
  <c r="CX33" i="27"/>
  <c r="CY33" i="27"/>
  <c r="CZ33" i="27"/>
  <c r="DA33" i="27"/>
  <c r="DB33" i="27"/>
  <c r="DC33" i="27"/>
  <c r="CO34" i="27"/>
  <c r="CP34" i="27"/>
  <c r="CQ34" i="27"/>
  <c r="CR34" i="27"/>
  <c r="CS34" i="27"/>
  <c r="CT34" i="27"/>
  <c r="CU34" i="27"/>
  <c r="CV34" i="27"/>
  <c r="CW34" i="27"/>
  <c r="CX34" i="27"/>
  <c r="CY34" i="27"/>
  <c r="CZ34" i="27"/>
  <c r="DA34" i="27"/>
  <c r="DB34" i="27"/>
  <c r="DC34" i="27"/>
  <c r="CO35" i="27"/>
  <c r="CP35" i="27"/>
  <c r="CQ35" i="27"/>
  <c r="CR35" i="27"/>
  <c r="CS35" i="27"/>
  <c r="CT35" i="27"/>
  <c r="CU35" i="27"/>
  <c r="CV35" i="27"/>
  <c r="CW35" i="27"/>
  <c r="CX35" i="27"/>
  <c r="CY35" i="27"/>
  <c r="CZ35" i="27"/>
  <c r="DA35" i="27"/>
  <c r="DB35" i="27"/>
  <c r="DC35" i="27"/>
  <c r="CO36" i="27"/>
  <c r="CP36" i="27"/>
  <c r="CQ36" i="27"/>
  <c r="CR36" i="27"/>
  <c r="CS36" i="27"/>
  <c r="CT36" i="27"/>
  <c r="CU36" i="27"/>
  <c r="CV36" i="27"/>
  <c r="CW36" i="27"/>
  <c r="CX36" i="27"/>
  <c r="CY36" i="27"/>
  <c r="CZ36" i="27"/>
  <c r="DA36" i="27"/>
  <c r="DB36" i="27"/>
  <c r="DC36" i="27"/>
  <c r="CO37" i="27"/>
  <c r="CP37" i="27"/>
  <c r="CQ37" i="27"/>
  <c r="CR37" i="27"/>
  <c r="CS37" i="27"/>
  <c r="CT37" i="27"/>
  <c r="CU37" i="27"/>
  <c r="CV37" i="27"/>
  <c r="CW37" i="27"/>
  <c r="CX37" i="27"/>
  <c r="CY37" i="27"/>
  <c r="CZ37" i="27"/>
  <c r="DA37" i="27"/>
  <c r="DB37" i="27"/>
  <c r="DC37" i="27"/>
  <c r="CO38" i="27"/>
  <c r="CP38" i="27"/>
  <c r="CQ38" i="27"/>
  <c r="CR38" i="27"/>
  <c r="CS38" i="27"/>
  <c r="CT38" i="27"/>
  <c r="CU38" i="27"/>
  <c r="CV38" i="27"/>
  <c r="CW38" i="27"/>
  <c r="CX38" i="27"/>
  <c r="CY38" i="27"/>
  <c r="CZ38" i="27"/>
  <c r="DA38" i="27"/>
  <c r="DB38" i="27"/>
  <c r="DC38" i="27"/>
  <c r="CO39" i="27"/>
  <c r="CP39" i="27"/>
  <c r="CQ39" i="27"/>
  <c r="CR39" i="27"/>
  <c r="CS39" i="27"/>
  <c r="CT39" i="27"/>
  <c r="CU39" i="27"/>
  <c r="CV39" i="27"/>
  <c r="CW39" i="27"/>
  <c r="CX39" i="27"/>
  <c r="CY39" i="27"/>
  <c r="CZ39" i="27"/>
  <c r="DA39" i="27"/>
  <c r="DB39" i="27"/>
  <c r="DC39" i="27"/>
  <c r="CO40" i="27"/>
  <c r="CP40" i="27"/>
  <c r="CQ40" i="27"/>
  <c r="CR40" i="27"/>
  <c r="CS40" i="27"/>
  <c r="CT40" i="27"/>
  <c r="CU40" i="27"/>
  <c r="CV40" i="27"/>
  <c r="CW40" i="27"/>
  <c r="CX40" i="27"/>
  <c r="CY40" i="27"/>
  <c r="CZ40" i="27"/>
  <c r="DA40" i="27"/>
  <c r="DB40" i="27"/>
  <c r="DC40" i="27"/>
  <c r="CO41" i="27"/>
  <c r="CP41" i="27"/>
  <c r="CQ41" i="27"/>
  <c r="CR41" i="27"/>
  <c r="CS41" i="27"/>
  <c r="CT41" i="27"/>
  <c r="CU41" i="27"/>
  <c r="CV41" i="27"/>
  <c r="CW41" i="27"/>
  <c r="CX41" i="27"/>
  <c r="CY41" i="27"/>
  <c r="CZ41" i="27"/>
  <c r="DA41" i="27"/>
  <c r="DB41" i="27"/>
  <c r="DC41" i="27"/>
  <c r="CO42" i="27"/>
  <c r="CP42" i="27"/>
  <c r="CQ42" i="27"/>
  <c r="CR42" i="27"/>
  <c r="CS42" i="27"/>
  <c r="CT42" i="27"/>
  <c r="CU42" i="27"/>
  <c r="CV42" i="27"/>
  <c r="CW42" i="27"/>
  <c r="CX42" i="27"/>
  <c r="CY42" i="27"/>
  <c r="CZ42" i="27"/>
  <c r="DA42" i="27"/>
  <c r="DB42" i="27"/>
  <c r="DC42" i="27"/>
  <c r="CO43" i="27"/>
  <c r="CP43" i="27"/>
  <c r="CQ43" i="27"/>
  <c r="CR43" i="27"/>
  <c r="CS43" i="27"/>
  <c r="CT43" i="27"/>
  <c r="CU43" i="27"/>
  <c r="CV43" i="27"/>
  <c r="CW43" i="27"/>
  <c r="CX43" i="27"/>
  <c r="CY43" i="27"/>
  <c r="CZ43" i="27"/>
  <c r="DA43" i="27"/>
  <c r="DB43" i="27"/>
  <c r="DC43" i="27"/>
  <c r="CO44" i="27"/>
  <c r="CP44" i="27"/>
  <c r="CQ44" i="27"/>
  <c r="CR44" i="27"/>
  <c r="CS44" i="27"/>
  <c r="CT44" i="27"/>
  <c r="CU44" i="27"/>
  <c r="CV44" i="27"/>
  <c r="CW44" i="27"/>
  <c r="CX44" i="27"/>
  <c r="CY44" i="27"/>
  <c r="CZ44" i="27"/>
  <c r="DA44" i="27"/>
  <c r="DB44" i="27"/>
  <c r="DC44" i="27"/>
  <c r="CO45" i="27"/>
  <c r="CP45" i="27"/>
  <c r="CQ45" i="27"/>
  <c r="CR45" i="27"/>
  <c r="CS45" i="27"/>
  <c r="CT45" i="27"/>
  <c r="CU45" i="27"/>
  <c r="CV45" i="27"/>
  <c r="CW45" i="27"/>
  <c r="CX45" i="27"/>
  <c r="CY45" i="27"/>
  <c r="CZ45" i="27"/>
  <c r="DA45" i="27"/>
  <c r="DB45" i="27"/>
  <c r="DC45" i="27"/>
  <c r="CO46" i="27"/>
  <c r="CP46" i="27"/>
  <c r="CQ46" i="27"/>
  <c r="CR46" i="27"/>
  <c r="CS46" i="27"/>
  <c r="CT46" i="27"/>
  <c r="CU46" i="27"/>
  <c r="CV46" i="27"/>
  <c r="CW46" i="27"/>
  <c r="CX46" i="27"/>
  <c r="CY46" i="27"/>
  <c r="CZ46" i="27"/>
  <c r="DA46" i="27"/>
  <c r="DB46" i="27"/>
  <c r="DC46" i="27"/>
  <c r="CO47" i="27"/>
  <c r="CP47" i="27"/>
  <c r="CQ47" i="27"/>
  <c r="CR47" i="27"/>
  <c r="CS47" i="27"/>
  <c r="CT47" i="27"/>
  <c r="CU47" i="27"/>
  <c r="CV47" i="27"/>
  <c r="CW47" i="27"/>
  <c r="CX47" i="27"/>
  <c r="CY47" i="27"/>
  <c r="CZ47" i="27"/>
  <c r="DA47" i="27"/>
  <c r="DB47" i="27"/>
  <c r="DC47" i="27"/>
  <c r="CO48" i="27"/>
  <c r="CP48" i="27"/>
  <c r="CQ48" i="27"/>
  <c r="CR48" i="27"/>
  <c r="CS48" i="27"/>
  <c r="CT48" i="27"/>
  <c r="CU48" i="27"/>
  <c r="CV48" i="27"/>
  <c r="CW48" i="27"/>
  <c r="CX48" i="27"/>
  <c r="CY48" i="27"/>
  <c r="CZ48" i="27"/>
  <c r="DA48" i="27"/>
  <c r="DB48" i="27"/>
  <c r="DC48" i="27"/>
  <c r="CO49" i="27"/>
  <c r="CP49" i="27"/>
  <c r="CQ49" i="27"/>
  <c r="CR49" i="27"/>
  <c r="CS49" i="27"/>
  <c r="CT49" i="27"/>
  <c r="CU49" i="27"/>
  <c r="CV49" i="27"/>
  <c r="CW49" i="27"/>
  <c r="CX49" i="27"/>
  <c r="CY49" i="27"/>
  <c r="CZ49" i="27"/>
  <c r="DA49" i="27"/>
  <c r="DB49" i="27"/>
  <c r="DC49" i="27"/>
  <c r="CO50" i="27"/>
  <c r="CP50" i="27"/>
  <c r="CQ50" i="27"/>
  <c r="CR50" i="27"/>
  <c r="CS50" i="27"/>
  <c r="CT50" i="27"/>
  <c r="CU50" i="27"/>
  <c r="CV50" i="27"/>
  <c r="CW50" i="27"/>
  <c r="CX50" i="27"/>
  <c r="CY50" i="27"/>
  <c r="CZ50" i="27"/>
  <c r="DA50" i="27"/>
  <c r="DB50" i="27"/>
  <c r="DC50" i="27"/>
  <c r="CO51" i="27"/>
  <c r="CP51" i="27"/>
  <c r="CQ51" i="27"/>
  <c r="CR51" i="27"/>
  <c r="CS51" i="27"/>
  <c r="CT51" i="27"/>
  <c r="CU51" i="27"/>
  <c r="CV51" i="27"/>
  <c r="CW51" i="27"/>
  <c r="CX51" i="27"/>
  <c r="CY51" i="27"/>
  <c r="CZ51" i="27"/>
  <c r="DA51" i="27"/>
  <c r="DB51" i="27"/>
  <c r="DC51" i="27"/>
  <c r="CO52" i="27"/>
  <c r="CQ52" i="27"/>
  <c r="CR52" i="27"/>
  <c r="CS52" i="27"/>
  <c r="CT52" i="27"/>
  <c r="CU52" i="27"/>
  <c r="CV52" i="27"/>
  <c r="CW52" i="27"/>
  <c r="CX52" i="27"/>
  <c r="CY52" i="27"/>
  <c r="CZ52" i="27"/>
  <c r="DA52" i="27"/>
  <c r="DB52" i="27"/>
  <c r="DC52" i="27"/>
  <c r="CO53" i="27"/>
  <c r="CQ53" i="27"/>
  <c r="CR53" i="27"/>
  <c r="CS53" i="27"/>
  <c r="CT53" i="27"/>
  <c r="CU53" i="27"/>
  <c r="CV53" i="27"/>
  <c r="CW53" i="27"/>
  <c r="CX53" i="27"/>
  <c r="CY53" i="27"/>
  <c r="CZ53" i="27"/>
  <c r="DA53" i="27"/>
  <c r="DB53" i="27"/>
  <c r="DC53" i="27"/>
  <c r="CO54" i="27"/>
  <c r="CQ54" i="27"/>
  <c r="CR54" i="27"/>
  <c r="CS54" i="27"/>
  <c r="CT54" i="27"/>
  <c r="CU54" i="27"/>
  <c r="CV54" i="27"/>
  <c r="CW54" i="27"/>
  <c r="CX54" i="27"/>
  <c r="CY54" i="27"/>
  <c r="CZ54" i="27"/>
  <c r="DA54" i="27"/>
  <c r="DB54" i="27"/>
  <c r="DC54" i="27"/>
  <c r="CO55" i="27"/>
  <c r="CQ55" i="27"/>
  <c r="CR55" i="27"/>
  <c r="CS55" i="27"/>
  <c r="CT55" i="27"/>
  <c r="CU55" i="27"/>
  <c r="CV55" i="27"/>
  <c r="CW55" i="27"/>
  <c r="CX55" i="27"/>
  <c r="CY55" i="27"/>
  <c r="CZ55" i="27"/>
  <c r="DA55" i="27"/>
  <c r="DB55" i="27"/>
  <c r="DC55" i="27"/>
  <c r="C10" i="21" l="1"/>
  <c r="C10" i="61"/>
  <c r="H10" i="21"/>
  <c r="H10" i="61"/>
  <c r="I4" i="47"/>
  <c r="C4" i="47"/>
  <c r="B4" i="47"/>
  <c r="F4" i="47"/>
  <c r="J4" i="47"/>
  <c r="C63" i="27" l="1"/>
  <c r="D63" i="27"/>
  <c r="E63" i="27"/>
  <c r="F63" i="27"/>
  <c r="G63" i="27"/>
  <c r="H63" i="27"/>
  <c r="I63" i="27"/>
  <c r="J63" i="27"/>
  <c r="K63" i="27"/>
  <c r="L63" i="27"/>
  <c r="M63" i="27"/>
  <c r="N63" i="27"/>
  <c r="O63" i="27"/>
  <c r="P63" i="27"/>
  <c r="B63" i="27"/>
  <c r="C63" i="25"/>
  <c r="D63" i="25"/>
  <c r="E63" i="25"/>
  <c r="F63" i="25"/>
  <c r="G63" i="25"/>
  <c r="H63" i="25"/>
  <c r="I63" i="25"/>
  <c r="J63" i="25"/>
  <c r="K63" i="25"/>
  <c r="L63" i="25"/>
  <c r="M63" i="25"/>
  <c r="N63" i="25"/>
  <c r="O63" i="25"/>
  <c r="P63" i="25"/>
  <c r="Q63" i="25"/>
  <c r="B63" i="25"/>
  <c r="CN63" i="12"/>
  <c r="CM63" i="12"/>
  <c r="C63" i="12"/>
  <c r="D63" i="12"/>
  <c r="E63" i="12"/>
  <c r="F63" i="12"/>
  <c r="G63" i="12"/>
  <c r="H63" i="12"/>
  <c r="I63" i="12"/>
  <c r="J63" i="12"/>
  <c r="K63" i="12"/>
  <c r="L63" i="12"/>
  <c r="N63" i="12"/>
  <c r="O63" i="12"/>
  <c r="P63" i="12"/>
  <c r="Q63" i="12"/>
  <c r="C61" i="11"/>
  <c r="D61" i="11"/>
  <c r="E61" i="11"/>
  <c r="F61" i="11"/>
  <c r="G61" i="11"/>
  <c r="H61" i="11"/>
  <c r="I61" i="11"/>
  <c r="J61" i="11"/>
  <c r="K61" i="11"/>
  <c r="L61" i="11"/>
  <c r="M61" i="11"/>
  <c r="N61" i="11"/>
  <c r="O61" i="11"/>
  <c r="P61" i="11"/>
  <c r="Q61" i="11"/>
  <c r="C62" i="11"/>
  <c r="C18" i="61" s="1"/>
  <c r="D62" i="11"/>
  <c r="E62" i="11"/>
  <c r="E18" i="61" s="1"/>
  <c r="F62" i="11"/>
  <c r="F18" i="61" s="1"/>
  <c r="G62" i="11"/>
  <c r="H62" i="11"/>
  <c r="H18" i="61" s="1"/>
  <c r="I62" i="11"/>
  <c r="J62" i="11"/>
  <c r="K62" i="11"/>
  <c r="L62" i="11"/>
  <c r="M62" i="11"/>
  <c r="N62" i="11"/>
  <c r="O62" i="11"/>
  <c r="P62" i="11"/>
  <c r="Q62" i="11"/>
  <c r="C63" i="11"/>
  <c r="D63" i="11"/>
  <c r="E63" i="11"/>
  <c r="F63" i="11"/>
  <c r="G63" i="11"/>
  <c r="H63" i="11"/>
  <c r="I63" i="11"/>
  <c r="J63" i="11"/>
  <c r="K63" i="11"/>
  <c r="L63" i="11"/>
  <c r="M63" i="11"/>
  <c r="N63" i="11"/>
  <c r="O63" i="11"/>
  <c r="P63" i="11"/>
  <c r="Q63" i="11"/>
  <c r="B63" i="11"/>
  <c r="C63" i="34"/>
  <c r="D63" i="34"/>
  <c r="E63" i="34"/>
  <c r="F63" i="34"/>
  <c r="G63" i="34"/>
  <c r="H63" i="34"/>
  <c r="I63" i="34"/>
  <c r="J63" i="34"/>
  <c r="K63" i="34"/>
  <c r="L63" i="34"/>
  <c r="M63" i="34"/>
  <c r="N63" i="34"/>
  <c r="O63" i="34"/>
  <c r="B63" i="34"/>
  <c r="B14" i="47"/>
  <c r="C14" i="47"/>
  <c r="E14" i="47"/>
  <c r="F14" i="47"/>
  <c r="H14" i="47"/>
  <c r="J14" i="47"/>
  <c r="K14" i="47"/>
  <c r="L14" i="47"/>
  <c r="M14" i="47"/>
  <c r="N14" i="47"/>
  <c r="O14" i="47"/>
  <c r="P14" i="47"/>
  <c r="Q14" i="47"/>
  <c r="R14" i="47"/>
  <c r="S14" i="47"/>
  <c r="T14" i="47"/>
  <c r="B63" i="14"/>
  <c r="C63" i="5"/>
  <c r="D63" i="5"/>
  <c r="E63" i="5"/>
  <c r="F63" i="5"/>
  <c r="G63" i="5"/>
  <c r="H63" i="5"/>
  <c r="I63" i="5"/>
  <c r="J63" i="5"/>
  <c r="K63" i="5"/>
  <c r="L63" i="5"/>
  <c r="M63" i="5"/>
  <c r="N63" i="5"/>
  <c r="B63" i="5"/>
  <c r="C63" i="33"/>
  <c r="D63" i="33"/>
  <c r="E63" i="33"/>
  <c r="F63" i="33"/>
  <c r="G63" i="33"/>
  <c r="H63" i="33"/>
  <c r="I63" i="33"/>
  <c r="J63" i="33"/>
  <c r="K63" i="33"/>
  <c r="L63" i="33"/>
  <c r="B63" i="33"/>
  <c r="D63" i="9"/>
  <c r="E63" i="9"/>
  <c r="F63" i="9"/>
  <c r="G63" i="9"/>
  <c r="H63" i="9"/>
  <c r="I63" i="9"/>
  <c r="J63" i="9"/>
  <c r="K63" i="9"/>
  <c r="L63" i="9"/>
  <c r="M63" i="9"/>
  <c r="N63" i="9"/>
  <c r="O63" i="9"/>
  <c r="P63" i="9"/>
  <c r="C63" i="4"/>
  <c r="D63" i="4"/>
  <c r="E63" i="4"/>
  <c r="F63" i="4"/>
  <c r="G63" i="4"/>
  <c r="H63" i="4"/>
  <c r="B63" i="4"/>
  <c r="C62" i="3"/>
  <c r="D62" i="3"/>
  <c r="E62" i="3"/>
  <c r="F62" i="3"/>
  <c r="G62" i="3"/>
  <c r="H62" i="3"/>
  <c r="I62" i="3"/>
  <c r="J62" i="3"/>
  <c r="K62" i="3"/>
  <c r="L62" i="3"/>
  <c r="M62" i="3"/>
  <c r="N62" i="3"/>
  <c r="B62" i="3"/>
  <c r="I54" i="29"/>
  <c r="I14" i="47" l="1"/>
  <c r="I14" i="20"/>
  <c r="G44" i="47" l="1"/>
  <c r="D44" i="47"/>
  <c r="G39" i="47"/>
  <c r="D39" i="47"/>
  <c r="CO57" i="5"/>
  <c r="CN57" i="5"/>
  <c r="CM57" i="5"/>
  <c r="CL57" i="5"/>
  <c r="CK57" i="5"/>
  <c r="CJ57" i="5"/>
  <c r="CI57" i="5"/>
  <c r="CH57" i="5"/>
  <c r="CG57" i="5"/>
  <c r="CF57" i="5"/>
  <c r="CE57" i="5"/>
  <c r="CD57" i="5"/>
  <c r="CC57" i="5"/>
  <c r="CA57" i="5"/>
  <c r="CO55" i="5"/>
  <c r="CN55" i="5"/>
  <c r="CM55" i="5"/>
  <c r="CL55" i="5"/>
  <c r="CK55" i="5"/>
  <c r="CJ55" i="5"/>
  <c r="CI55" i="5"/>
  <c r="CH55" i="5"/>
  <c r="CG55" i="5"/>
  <c r="CF55" i="5"/>
  <c r="CE55" i="5"/>
  <c r="CD55" i="5"/>
  <c r="CC55" i="5"/>
  <c r="CA55" i="5"/>
  <c r="DA55" i="34" l="1"/>
  <c r="CX55" i="34"/>
  <c r="CW55" i="34"/>
  <c r="CV55" i="34"/>
  <c r="CU55" i="34"/>
  <c r="CT55" i="34"/>
  <c r="CS55" i="34"/>
  <c r="CR55" i="34"/>
  <c r="CQ55" i="34"/>
  <c r="CP55" i="34"/>
  <c r="CO55" i="34"/>
  <c r="CN55" i="34"/>
  <c r="Z54" i="46"/>
  <c r="Y54" i="46"/>
  <c r="X54" i="46"/>
  <c r="W54" i="46"/>
  <c r="V54" i="46"/>
  <c r="U54" i="46"/>
  <c r="T54" i="46"/>
  <c r="S54" i="46"/>
  <c r="K54" i="46"/>
  <c r="J54" i="46"/>
  <c r="I54" i="46"/>
  <c r="H54" i="46"/>
  <c r="G54" i="46"/>
  <c r="F54" i="46"/>
  <c r="E54" i="46"/>
  <c r="D54" i="46"/>
  <c r="C54" i="46"/>
  <c r="Z53" i="46"/>
  <c r="H27" i="61" s="1"/>
  <c r="Y53" i="46"/>
  <c r="X53" i="46"/>
  <c r="W53" i="46"/>
  <c r="V53" i="46"/>
  <c r="U53" i="46"/>
  <c r="T53" i="46"/>
  <c r="D27" i="61" s="1"/>
  <c r="S53" i="46"/>
  <c r="K53" i="46"/>
  <c r="J53" i="46"/>
  <c r="I53" i="46"/>
  <c r="H53" i="46"/>
  <c r="B27" i="61" s="1"/>
  <c r="G53" i="46"/>
  <c r="F53" i="46"/>
  <c r="E53" i="46"/>
  <c r="D53" i="46"/>
  <c r="C53" i="46"/>
  <c r="AY18" i="45" l="1"/>
  <c r="S16" i="47" s="1"/>
  <c r="AX18" i="45"/>
  <c r="R16" i="47" s="1"/>
  <c r="AW18" i="45"/>
  <c r="Q16" i="47" s="1"/>
  <c r="AV18" i="45"/>
  <c r="AU18" i="45"/>
  <c r="AT18" i="45"/>
  <c r="AS18" i="45"/>
  <c r="AR18" i="45"/>
  <c r="AQ18" i="45"/>
  <c r="AP18" i="45"/>
  <c r="AO18" i="45"/>
  <c r="AN18" i="45"/>
  <c r="P16" i="47" s="1"/>
  <c r="AM18" i="45"/>
  <c r="AL18" i="45"/>
  <c r="AK18" i="45"/>
  <c r="O16" i="47" s="1"/>
  <c r="AJ18" i="45"/>
  <c r="N16" i="47" s="1"/>
  <c r="AI18" i="45"/>
  <c r="M16" i="47" s="1"/>
  <c r="AH18" i="45"/>
  <c r="AG18" i="45"/>
  <c r="Z18" i="45"/>
  <c r="Y18" i="45"/>
  <c r="X18" i="45"/>
  <c r="W18" i="45"/>
  <c r="V18" i="45"/>
  <c r="U18" i="45"/>
  <c r="T18" i="45"/>
  <c r="S18" i="45"/>
  <c r="R18" i="45"/>
  <c r="Q18" i="45"/>
  <c r="P18" i="45"/>
  <c r="O18" i="45"/>
  <c r="N18" i="45"/>
  <c r="M18" i="45"/>
  <c r="L18" i="45"/>
  <c r="K18" i="45"/>
  <c r="J18" i="45"/>
  <c r="I18" i="45"/>
  <c r="H18" i="45"/>
  <c r="G18" i="45"/>
  <c r="F18" i="45"/>
  <c r="BD15" i="45"/>
  <c r="BC15" i="45"/>
  <c r="AC15" i="45"/>
  <c r="AB15" i="45"/>
  <c r="BC14" i="45"/>
  <c r="AC14" i="45"/>
  <c r="AB14" i="45"/>
  <c r="BD13" i="45"/>
  <c r="AC13" i="45"/>
  <c r="AB13" i="45"/>
  <c r="BC12" i="45"/>
  <c r="AC12" i="45"/>
  <c r="AB12" i="45"/>
  <c r="BD11" i="45"/>
  <c r="BC11" i="45"/>
  <c r="AC11" i="45"/>
  <c r="AB11" i="45"/>
  <c r="BC10" i="45"/>
  <c r="AC10" i="45"/>
  <c r="AB10" i="45"/>
  <c r="BD9" i="45"/>
  <c r="BC9" i="45"/>
  <c r="AC9" i="45"/>
  <c r="AB9" i="45"/>
  <c r="BC8" i="45"/>
  <c r="AC8" i="45"/>
  <c r="AB8" i="45"/>
  <c r="BD7" i="45"/>
  <c r="BC7" i="45"/>
  <c r="AC7" i="45"/>
  <c r="AB7" i="45"/>
  <c r="BC6" i="45"/>
  <c r="AC6" i="45"/>
  <c r="AB6" i="45"/>
  <c r="BD5" i="45"/>
  <c r="AC5" i="45"/>
  <c r="AB5" i="45"/>
  <c r="BC4" i="45"/>
  <c r="AC4" i="45"/>
  <c r="AB4" i="45"/>
  <c r="AC3" i="45"/>
  <c r="AB3" i="45"/>
  <c r="BC5" i="45" l="1"/>
  <c r="BC13" i="45"/>
  <c r="BA18" i="45"/>
  <c r="F38" i="61" s="1"/>
  <c r="BD4" i="45"/>
  <c r="BD6" i="45"/>
  <c r="BD8" i="45"/>
  <c r="BD10" i="45"/>
  <c r="BD12" i="45"/>
  <c r="BD14" i="45"/>
  <c r="BC3" i="45"/>
  <c r="BD3" i="45"/>
  <c r="AZ18" i="45" l="1"/>
  <c r="E38" i="61" s="1"/>
  <c r="U18" i="47"/>
  <c r="S18" i="47"/>
  <c r="R18" i="47"/>
  <c r="Q18" i="47"/>
  <c r="P18" i="47"/>
  <c r="O18" i="47"/>
  <c r="N18" i="47"/>
  <c r="M18" i="47"/>
  <c r="L18" i="47"/>
  <c r="K18" i="47"/>
  <c r="J18" i="47"/>
  <c r="I18" i="47"/>
  <c r="H18" i="47"/>
  <c r="F18" i="47"/>
  <c r="E18" i="47"/>
  <c r="C18" i="47"/>
  <c r="B18" i="47"/>
  <c r="CI48" i="44"/>
  <c r="CH48" i="44"/>
  <c r="CG48" i="44"/>
  <c r="CF48" i="44"/>
  <c r="CE48" i="44"/>
  <c r="CD48" i="44"/>
  <c r="CI47" i="44"/>
  <c r="CH47" i="44"/>
  <c r="CG47" i="44"/>
  <c r="CF47" i="44"/>
  <c r="CE47" i="44"/>
  <c r="CD47" i="44"/>
  <c r="CC47" i="44"/>
  <c r="CB47" i="44"/>
  <c r="CI46" i="44"/>
  <c r="CH46" i="44"/>
  <c r="CG46" i="44"/>
  <c r="CF46" i="44"/>
  <c r="CE46" i="44"/>
  <c r="CD46" i="44"/>
  <c r="CC46" i="44"/>
  <c r="CB46" i="44"/>
  <c r="CI45" i="44"/>
  <c r="CH45" i="44"/>
  <c r="CG45" i="44"/>
  <c r="CF45" i="44"/>
  <c r="CE45" i="44"/>
  <c r="CD45" i="44"/>
  <c r="CC45" i="44"/>
  <c r="CB45" i="44"/>
  <c r="CI44" i="44"/>
  <c r="CH44" i="44"/>
  <c r="CG44" i="44"/>
  <c r="CF44" i="44"/>
  <c r="CE44" i="44"/>
  <c r="CD44" i="44"/>
  <c r="CC44" i="44"/>
  <c r="CB44" i="44"/>
  <c r="CI43" i="44"/>
  <c r="CH43" i="44"/>
  <c r="CG43" i="44"/>
  <c r="CF43" i="44"/>
  <c r="CE43" i="44"/>
  <c r="CD43" i="44"/>
  <c r="CC43" i="44"/>
  <c r="CB43" i="44"/>
  <c r="CI42" i="44"/>
  <c r="CH42" i="44"/>
  <c r="CG42" i="44"/>
  <c r="CF42" i="44"/>
  <c r="CE42" i="44"/>
  <c r="CD42" i="44"/>
  <c r="CC42" i="44"/>
  <c r="CB42" i="44"/>
  <c r="CI41" i="44"/>
  <c r="CH41" i="44"/>
  <c r="CG41" i="44"/>
  <c r="CF41" i="44"/>
  <c r="CE41" i="44"/>
  <c r="CD41" i="44"/>
  <c r="CC41" i="44"/>
  <c r="CB41" i="44"/>
  <c r="CI40" i="44"/>
  <c r="CH40" i="44"/>
  <c r="CG40" i="44"/>
  <c r="CF40" i="44"/>
  <c r="CE40" i="44"/>
  <c r="CD40" i="44"/>
  <c r="CC40" i="44"/>
  <c r="CB40" i="44"/>
  <c r="CI39" i="44"/>
  <c r="CH39" i="44"/>
  <c r="CG39" i="44"/>
  <c r="CF39" i="44"/>
  <c r="CE39" i="44"/>
  <c r="CD39" i="44"/>
  <c r="CC39" i="44"/>
  <c r="CB39" i="44"/>
  <c r="CI38" i="44"/>
  <c r="CH38" i="44"/>
  <c r="CG38" i="44"/>
  <c r="CF38" i="44"/>
  <c r="CE38" i="44"/>
  <c r="CD38" i="44"/>
  <c r="CC38" i="44"/>
  <c r="CB38" i="44"/>
  <c r="CI37" i="44"/>
  <c r="CH37" i="44"/>
  <c r="CG37" i="44"/>
  <c r="CF37" i="44"/>
  <c r="CE37" i="44"/>
  <c r="CD37" i="44"/>
  <c r="CC37" i="44"/>
  <c r="CB37" i="44"/>
  <c r="CI36" i="44"/>
  <c r="CH36" i="44"/>
  <c r="CG36" i="44"/>
  <c r="CF36" i="44"/>
  <c r="CE36" i="44"/>
  <c r="CD36" i="44"/>
  <c r="CC36" i="44"/>
  <c r="CB36" i="44"/>
  <c r="CI35" i="44"/>
  <c r="CH35" i="44"/>
  <c r="CG35" i="44"/>
  <c r="CF35" i="44"/>
  <c r="CE35" i="44"/>
  <c r="CD35" i="44"/>
  <c r="CC35" i="44"/>
  <c r="CB35" i="44"/>
  <c r="CI34" i="44"/>
  <c r="CH34" i="44"/>
  <c r="CG34" i="44"/>
  <c r="CF34" i="44"/>
  <c r="CE34" i="44"/>
  <c r="CD34" i="44"/>
  <c r="CC34" i="44"/>
  <c r="CB34" i="44"/>
  <c r="CI33" i="44"/>
  <c r="CH33" i="44"/>
  <c r="CG33" i="44"/>
  <c r="CF33" i="44"/>
  <c r="CE33" i="44"/>
  <c r="CD33" i="44"/>
  <c r="CC33" i="44"/>
  <c r="CB33" i="44"/>
  <c r="CI32" i="44"/>
  <c r="CH32" i="44"/>
  <c r="CG32" i="44"/>
  <c r="CF32" i="44"/>
  <c r="CE32" i="44"/>
  <c r="CD32" i="44"/>
  <c r="CC32" i="44"/>
  <c r="CB32" i="44"/>
  <c r="CI31" i="44"/>
  <c r="CH31" i="44"/>
  <c r="CG31" i="44"/>
  <c r="CF31" i="44"/>
  <c r="CE31" i="44"/>
  <c r="CD31" i="44"/>
  <c r="CC31" i="44"/>
  <c r="CB31" i="44"/>
  <c r="CI30" i="44"/>
  <c r="CH30" i="44"/>
  <c r="CG30" i="44"/>
  <c r="CF30" i="44"/>
  <c r="CE30" i="44"/>
  <c r="CD30" i="44"/>
  <c r="CC30" i="44"/>
  <c r="CB30" i="44"/>
  <c r="CI29" i="44"/>
  <c r="CH29" i="44"/>
  <c r="CG29" i="44"/>
  <c r="CF29" i="44"/>
  <c r="CE29" i="44"/>
  <c r="CD29" i="44"/>
  <c r="CC29" i="44"/>
  <c r="CB29" i="44"/>
  <c r="CI28" i="44"/>
  <c r="CH28" i="44"/>
  <c r="CG28" i="44"/>
  <c r="CF28" i="44"/>
  <c r="CE28" i="44"/>
  <c r="CD28" i="44"/>
  <c r="CC28" i="44"/>
  <c r="CB28" i="44"/>
  <c r="CI27" i="44"/>
  <c r="CH27" i="44"/>
  <c r="CG27" i="44"/>
  <c r="CF27" i="44"/>
  <c r="CE27" i="44"/>
  <c r="CD27" i="44"/>
  <c r="CC27" i="44"/>
  <c r="CB27" i="44"/>
  <c r="CI26" i="44"/>
  <c r="CH26" i="44"/>
  <c r="CG26" i="44"/>
  <c r="CF26" i="44"/>
  <c r="CE26" i="44"/>
  <c r="CD26" i="44"/>
  <c r="CC26" i="44"/>
  <c r="CB26" i="44"/>
  <c r="CI25" i="44"/>
  <c r="CH25" i="44"/>
  <c r="CG25" i="44"/>
  <c r="CF25" i="44"/>
  <c r="CE25" i="44"/>
  <c r="CD25" i="44"/>
  <c r="CC25" i="44"/>
  <c r="CB25" i="44"/>
  <c r="CI24" i="44"/>
  <c r="CH24" i="44"/>
  <c r="CG24" i="44"/>
  <c r="CF24" i="44"/>
  <c r="CE24" i="44"/>
  <c r="CD24" i="44"/>
  <c r="CC24" i="44"/>
  <c r="CB24" i="44"/>
  <c r="CI23" i="44"/>
  <c r="CH23" i="44"/>
  <c r="CG23" i="44"/>
  <c r="CF23" i="44"/>
  <c r="CE23" i="44"/>
  <c r="CD23" i="44"/>
  <c r="CC23" i="44"/>
  <c r="CB23" i="44"/>
  <c r="CI22" i="44"/>
  <c r="CH22" i="44"/>
  <c r="CG22" i="44"/>
  <c r="CF22" i="44"/>
  <c r="CE22" i="44"/>
  <c r="CD22" i="44"/>
  <c r="CC22" i="44"/>
  <c r="CB22" i="44"/>
  <c r="CI21" i="44"/>
  <c r="CH21" i="44"/>
  <c r="CG21" i="44"/>
  <c r="CF21" i="44"/>
  <c r="CE21" i="44"/>
  <c r="CD21" i="44"/>
  <c r="CC21" i="44"/>
  <c r="CB21" i="44"/>
  <c r="CI20" i="44"/>
  <c r="CH20" i="44"/>
  <c r="CG20" i="44"/>
  <c r="CF20" i="44"/>
  <c r="CE20" i="44"/>
  <c r="CD20" i="44"/>
  <c r="CC20" i="44"/>
  <c r="CB20" i="44"/>
  <c r="CI19" i="44"/>
  <c r="CH19" i="44"/>
  <c r="CG19" i="44"/>
  <c r="CF19" i="44"/>
  <c r="CE19" i="44"/>
  <c r="CD19" i="44"/>
  <c r="CC19" i="44"/>
  <c r="CB19" i="44"/>
  <c r="CI18" i="44"/>
  <c r="CH18" i="44"/>
  <c r="CG18" i="44"/>
  <c r="CF18" i="44"/>
  <c r="CE18" i="44"/>
  <c r="CD18" i="44"/>
  <c r="CC18" i="44"/>
  <c r="CB18" i="44"/>
  <c r="CI17" i="44"/>
  <c r="CH17" i="44"/>
  <c r="CG17" i="44"/>
  <c r="CF17" i="44"/>
  <c r="CE17" i="44"/>
  <c r="CD17" i="44"/>
  <c r="CC17" i="44"/>
  <c r="CB17" i="44"/>
  <c r="CI16" i="44"/>
  <c r="CH16" i="44"/>
  <c r="CG16" i="44"/>
  <c r="CF16" i="44"/>
  <c r="CE16" i="44"/>
  <c r="CD16" i="44"/>
  <c r="CC16" i="44"/>
  <c r="CB16" i="44"/>
  <c r="CI15" i="44"/>
  <c r="CH15" i="44"/>
  <c r="CG15" i="44"/>
  <c r="CF15" i="44"/>
  <c r="CE15" i="44"/>
  <c r="CD15" i="44"/>
  <c r="CC15" i="44"/>
  <c r="CB15" i="44"/>
  <c r="CI14" i="44"/>
  <c r="CH14" i="44"/>
  <c r="CG14" i="44"/>
  <c r="CF14" i="44"/>
  <c r="CE14" i="44"/>
  <c r="CD14" i="44"/>
  <c r="CC14" i="44"/>
  <c r="CB14" i="44"/>
  <c r="CI13" i="44"/>
  <c r="CH13" i="44"/>
  <c r="CG13" i="44"/>
  <c r="CF13" i="44"/>
  <c r="CE13" i="44"/>
  <c r="CD13" i="44"/>
  <c r="CC13" i="44"/>
  <c r="CB13" i="44"/>
  <c r="CI12" i="44"/>
  <c r="CH12" i="44"/>
  <c r="CG12" i="44"/>
  <c r="CF12" i="44"/>
  <c r="CE12" i="44"/>
  <c r="CD12" i="44"/>
  <c r="CC12" i="44"/>
  <c r="CB12" i="44"/>
  <c r="CI11" i="44"/>
  <c r="CH11" i="44"/>
  <c r="CG11" i="44"/>
  <c r="CF11" i="44"/>
  <c r="CE11" i="44"/>
  <c r="CD11" i="44"/>
  <c r="CC11" i="44"/>
  <c r="CB11" i="44"/>
  <c r="CI10" i="44"/>
  <c r="CH10" i="44"/>
  <c r="CG10" i="44"/>
  <c r="CF10" i="44"/>
  <c r="CE10" i="44"/>
  <c r="CD10" i="44"/>
  <c r="CC10" i="44"/>
  <c r="CB10" i="44"/>
  <c r="CI9" i="44"/>
  <c r="CH9" i="44"/>
  <c r="CG9" i="44"/>
  <c r="CF9" i="44"/>
  <c r="CE9" i="44"/>
  <c r="CD9" i="44"/>
  <c r="CC9" i="44"/>
  <c r="CB9" i="44"/>
  <c r="CI8" i="44"/>
  <c r="CH8" i="44"/>
  <c r="CG8" i="44"/>
  <c r="CF8" i="44"/>
  <c r="CE8" i="44"/>
  <c r="CD8" i="44"/>
  <c r="CC8" i="44"/>
  <c r="CB8" i="44"/>
  <c r="CI7" i="44"/>
  <c r="CH7" i="44"/>
  <c r="CG7" i="44"/>
  <c r="CF7" i="44"/>
  <c r="CE7" i="44"/>
  <c r="CD7" i="44"/>
  <c r="CC7" i="44"/>
  <c r="CB7" i="44"/>
  <c r="CI6" i="44"/>
  <c r="CH6" i="44"/>
  <c r="CG6" i="44"/>
  <c r="CF6" i="44"/>
  <c r="CE6" i="44"/>
  <c r="CD6" i="44"/>
  <c r="CC6" i="44"/>
  <c r="CB6" i="44"/>
  <c r="CI5" i="44"/>
  <c r="CH5" i="44"/>
  <c r="CG5" i="44"/>
  <c r="CF5" i="44"/>
  <c r="CE5" i="44"/>
  <c r="CD5" i="44"/>
  <c r="CC5" i="44"/>
  <c r="CB5" i="44"/>
  <c r="CI4" i="44"/>
  <c r="CH4" i="44"/>
  <c r="CG4" i="44"/>
  <c r="CF4" i="44"/>
  <c r="CE4" i="44"/>
  <c r="CD4" i="44"/>
  <c r="CC4" i="44"/>
  <c r="CB4" i="44"/>
  <c r="CI3" i="44"/>
  <c r="CH3" i="44"/>
  <c r="CG3" i="44"/>
  <c r="CF3" i="44"/>
  <c r="CE3" i="44"/>
  <c r="CD3" i="44"/>
  <c r="CC3" i="44"/>
  <c r="CB3" i="44"/>
  <c r="CF49" i="44" l="1"/>
  <c r="CF50" i="44"/>
  <c r="CG50" i="44"/>
  <c r="CG51" i="44"/>
  <c r="CE49" i="44"/>
  <c r="CI49" i="44"/>
  <c r="CE50" i="44"/>
  <c r="CI50" i="44"/>
  <c r="CD51" i="44"/>
  <c r="CE51" i="44"/>
  <c r="CI51" i="44"/>
  <c r="CF51" i="44"/>
  <c r="CC49" i="44"/>
  <c r="CH49" i="44"/>
  <c r="T18" i="47"/>
  <c r="CC50" i="44"/>
  <c r="CC51" i="44"/>
  <c r="CH51" i="44"/>
  <c r="CH50" i="44"/>
  <c r="CG49" i="44"/>
  <c r="CD49" i="44"/>
  <c r="CD50" i="44"/>
  <c r="CB51" i="43" l="1"/>
  <c r="CA51" i="43"/>
  <c r="BZ51" i="43"/>
  <c r="BY51" i="43"/>
  <c r="BX51" i="43"/>
  <c r="BW51" i="43"/>
  <c r="BV51" i="43"/>
  <c r="BU51" i="43"/>
  <c r="G48" i="61" s="1"/>
  <c r="BT51" i="43"/>
  <c r="BS51" i="43"/>
  <c r="BR51" i="43"/>
  <c r="BQ51" i="43"/>
  <c r="BP51" i="43"/>
  <c r="BO51" i="43"/>
  <c r="BN51" i="43"/>
  <c r="BM51" i="43"/>
  <c r="BL51" i="43"/>
  <c r="BK51" i="43"/>
  <c r="BJ51" i="43"/>
  <c r="BI51" i="43"/>
  <c r="BH51" i="43"/>
  <c r="BG51" i="43"/>
  <c r="F48" i="61" s="1"/>
  <c r="BF51" i="43"/>
  <c r="E48" i="61" s="1"/>
  <c r="BE51" i="43"/>
  <c r="BD51" i="43"/>
  <c r="BC51" i="43"/>
  <c r="BB51" i="43"/>
  <c r="BA51" i="43"/>
  <c r="AZ51" i="43"/>
  <c r="AY51" i="43"/>
  <c r="AX51" i="43"/>
  <c r="AV51" i="43"/>
  <c r="AU51" i="43"/>
  <c r="AT51" i="43"/>
  <c r="AS51" i="43"/>
  <c r="AP51" i="43"/>
  <c r="AO51" i="43"/>
  <c r="C48" i="61" s="1"/>
  <c r="AN51" i="43"/>
  <c r="AL51" i="43"/>
  <c r="AK51" i="43"/>
  <c r="AH51" i="43"/>
  <c r="AG51" i="43"/>
  <c r="AF51" i="43"/>
  <c r="AC51" i="43"/>
  <c r="AB51" i="43"/>
  <c r="Z51" i="43"/>
  <c r="Y51" i="43"/>
  <c r="X51" i="43"/>
  <c r="W51" i="43"/>
  <c r="V51" i="43"/>
  <c r="B48" i="61" s="1"/>
  <c r="U51" i="43"/>
  <c r="T51" i="43"/>
  <c r="R51" i="43"/>
  <c r="Q51" i="43"/>
  <c r="P51" i="43"/>
  <c r="O51" i="43"/>
  <c r="CB50" i="43"/>
  <c r="CA50" i="43"/>
  <c r="BZ50" i="43"/>
  <c r="BY50" i="43"/>
  <c r="BX50" i="43"/>
  <c r="BW50" i="43"/>
  <c r="BV50" i="43"/>
  <c r="BU50" i="43"/>
  <c r="G41" i="61" s="1"/>
  <c r="G45" i="61" s="1"/>
  <c r="BT50" i="43"/>
  <c r="BS50" i="43"/>
  <c r="BR50" i="43"/>
  <c r="BQ50" i="43"/>
  <c r="BP50" i="43"/>
  <c r="BO50" i="43"/>
  <c r="BN50" i="43"/>
  <c r="BM50" i="43"/>
  <c r="BL50" i="43"/>
  <c r="BK50" i="43"/>
  <c r="BJ50" i="43"/>
  <c r="BI50" i="43"/>
  <c r="BH50" i="43"/>
  <c r="BG50" i="43"/>
  <c r="F41" i="61" s="1"/>
  <c r="F45" i="61" s="1"/>
  <c r="BF50" i="43"/>
  <c r="E41" i="61" s="1"/>
  <c r="E45" i="61" s="1"/>
  <c r="BE50" i="43"/>
  <c r="BD50" i="43"/>
  <c r="BC50" i="43"/>
  <c r="BB50" i="43"/>
  <c r="BA50" i="43"/>
  <c r="AZ50" i="43"/>
  <c r="AY50" i="43"/>
  <c r="AX50" i="43"/>
  <c r="AV50" i="43"/>
  <c r="AU50" i="43"/>
  <c r="AT50" i="43"/>
  <c r="AS50" i="43"/>
  <c r="AP50" i="43"/>
  <c r="AO50" i="43"/>
  <c r="C41" i="61" s="1"/>
  <c r="C45" i="61" s="1"/>
  <c r="AN50" i="43"/>
  <c r="AL50" i="43"/>
  <c r="AK50" i="43"/>
  <c r="AH50" i="43"/>
  <c r="AG50" i="43"/>
  <c r="AF50" i="43"/>
  <c r="AC50" i="43"/>
  <c r="AB50" i="43"/>
  <c r="Z50" i="43"/>
  <c r="Y50" i="43"/>
  <c r="X50" i="43"/>
  <c r="W50" i="43"/>
  <c r="V50" i="43"/>
  <c r="B41" i="61" s="1"/>
  <c r="U50" i="43"/>
  <c r="T50" i="43"/>
  <c r="R50" i="43"/>
  <c r="Q50" i="43"/>
  <c r="P50" i="43"/>
  <c r="O50" i="43"/>
  <c r="CB49" i="43"/>
  <c r="CA49" i="43"/>
  <c r="BZ49" i="43"/>
  <c r="BY49" i="43"/>
  <c r="BX49" i="43"/>
  <c r="BW49" i="43"/>
  <c r="U22" i="47" s="1"/>
  <c r="U44" i="47" s="1"/>
  <c r="BV49" i="43"/>
  <c r="BU49" i="43"/>
  <c r="T22" i="47" s="1"/>
  <c r="T44" i="47" s="1"/>
  <c r="BT49" i="43"/>
  <c r="S22" i="47" s="1"/>
  <c r="S44" i="47" s="1"/>
  <c r="BS49" i="43"/>
  <c r="R22" i="47" s="1"/>
  <c r="R44" i="47" s="1"/>
  <c r="BR49" i="43"/>
  <c r="Q22" i="47" s="1"/>
  <c r="Q44" i="47" s="1"/>
  <c r="BQ49" i="43"/>
  <c r="BP49" i="43"/>
  <c r="BO49" i="43"/>
  <c r="BN49" i="43"/>
  <c r="BM49" i="43"/>
  <c r="BL49" i="43"/>
  <c r="BK49" i="43"/>
  <c r="BJ49" i="43"/>
  <c r="BI49" i="43"/>
  <c r="BH49" i="43"/>
  <c r="P22" i="47" s="1"/>
  <c r="P44" i="47" s="1"/>
  <c r="BG49" i="43"/>
  <c r="BF49" i="43"/>
  <c r="BE49" i="43"/>
  <c r="BD49" i="43"/>
  <c r="BC49" i="43"/>
  <c r="O22" i="47" s="1"/>
  <c r="O44" i="47" s="1"/>
  <c r="BB49" i="43"/>
  <c r="N22" i="47" s="1"/>
  <c r="N44" i="47" s="1"/>
  <c r="BA49" i="43"/>
  <c r="M22" i="47" s="1"/>
  <c r="M44" i="47" s="1"/>
  <c r="AZ49" i="43"/>
  <c r="AY49" i="43"/>
  <c r="AX49" i="43"/>
  <c r="AV49" i="43"/>
  <c r="AU49" i="43"/>
  <c r="AT49" i="43"/>
  <c r="CG49" i="43" s="1"/>
  <c r="AS49" i="43"/>
  <c r="L22" i="47" s="1"/>
  <c r="L44" i="47" s="1"/>
  <c r="K22" i="47"/>
  <c r="K44" i="47" s="1"/>
  <c r="AP49" i="43"/>
  <c r="AO49" i="43"/>
  <c r="J22" i="47" s="1"/>
  <c r="J44" i="47" s="1"/>
  <c r="AN49" i="43"/>
  <c r="I22" i="47" s="1"/>
  <c r="I44" i="47" s="1"/>
  <c r="AL49" i="43"/>
  <c r="AK49" i="43"/>
  <c r="AH49" i="43"/>
  <c r="AG49" i="43"/>
  <c r="AF49" i="43"/>
  <c r="H22" i="47" s="1"/>
  <c r="H44" i="47" s="1"/>
  <c r="AC49" i="43"/>
  <c r="F22" i="47" s="1"/>
  <c r="F44" i="47" s="1"/>
  <c r="AB49" i="43"/>
  <c r="Z49" i="43"/>
  <c r="Y49" i="43"/>
  <c r="X49" i="43"/>
  <c r="W49" i="43"/>
  <c r="V49" i="43"/>
  <c r="E22" i="47" s="1"/>
  <c r="E44" i="47" s="1"/>
  <c r="U49" i="43"/>
  <c r="T49" i="43"/>
  <c r="C22" i="47" s="1"/>
  <c r="C44" i="47" s="1"/>
  <c r="R49" i="43"/>
  <c r="B22" i="47" s="1"/>
  <c r="B44" i="47" s="1"/>
  <c r="Q49" i="43"/>
  <c r="P49" i="43"/>
  <c r="O49" i="43"/>
  <c r="CK49" i="43"/>
  <c r="CK48" i="43"/>
  <c r="CJ48" i="43"/>
  <c r="CI48" i="43"/>
  <c r="CH48" i="43"/>
  <c r="CG48" i="43"/>
  <c r="CF48" i="43"/>
  <c r="CE48" i="43"/>
  <c r="CK47" i="43"/>
  <c r="CJ47" i="43"/>
  <c r="CI47" i="43"/>
  <c r="CH47" i="43"/>
  <c r="CG47" i="43"/>
  <c r="CF47" i="43"/>
  <c r="CE47" i="43"/>
  <c r="CD47" i="43"/>
  <c r="CK46" i="43"/>
  <c r="CJ46" i="43"/>
  <c r="CI46" i="43"/>
  <c r="CH46" i="43"/>
  <c r="CG46" i="43"/>
  <c r="CF46" i="43"/>
  <c r="CE46" i="43"/>
  <c r="CD46" i="43"/>
  <c r="CK45" i="43"/>
  <c r="CJ45" i="43"/>
  <c r="CI45" i="43"/>
  <c r="CH45" i="43"/>
  <c r="CG45" i="43"/>
  <c r="CF45" i="43"/>
  <c r="CE45" i="43"/>
  <c r="CD45" i="43"/>
  <c r="CK44" i="43"/>
  <c r="CJ44" i="43"/>
  <c r="CI44" i="43"/>
  <c r="CH44" i="43"/>
  <c r="CG44" i="43"/>
  <c r="CF44" i="43"/>
  <c r="CE44" i="43"/>
  <c r="CD44" i="43"/>
  <c r="CK43" i="43"/>
  <c r="CJ43" i="43"/>
  <c r="CI43" i="43"/>
  <c r="CH43" i="43"/>
  <c r="CG43" i="43"/>
  <c r="CF43" i="43"/>
  <c r="CE43" i="43"/>
  <c r="CD43" i="43"/>
  <c r="CK42" i="43"/>
  <c r="CJ42" i="43"/>
  <c r="CI42" i="43"/>
  <c r="CH42" i="43"/>
  <c r="CG42" i="43"/>
  <c r="CF42" i="43"/>
  <c r="CE42" i="43"/>
  <c r="CD42" i="43"/>
  <c r="CK41" i="43"/>
  <c r="CJ41" i="43"/>
  <c r="CI41" i="43"/>
  <c r="CH41" i="43"/>
  <c r="CG41" i="43"/>
  <c r="CF41" i="43"/>
  <c r="CE41" i="43"/>
  <c r="CD41" i="43"/>
  <c r="CK40" i="43"/>
  <c r="CJ40" i="43"/>
  <c r="CI40" i="43"/>
  <c r="CH40" i="43"/>
  <c r="CG40" i="43"/>
  <c r="CF40" i="43"/>
  <c r="CE40" i="43"/>
  <c r="CD40" i="43"/>
  <c r="CK39" i="43"/>
  <c r="CJ39" i="43"/>
  <c r="CI39" i="43"/>
  <c r="CH39" i="43"/>
  <c r="CG39" i="43"/>
  <c r="CF39" i="43"/>
  <c r="CE39" i="43"/>
  <c r="CD39" i="43"/>
  <c r="CK38" i="43"/>
  <c r="CJ38" i="43"/>
  <c r="CI38" i="43"/>
  <c r="CH38" i="43"/>
  <c r="CG38" i="43"/>
  <c r="CF38" i="43"/>
  <c r="CE38" i="43"/>
  <c r="CD38" i="43"/>
  <c r="CK37" i="43"/>
  <c r="CJ37" i="43"/>
  <c r="CI37" i="43"/>
  <c r="CH37" i="43"/>
  <c r="CG37" i="43"/>
  <c r="CF37" i="43"/>
  <c r="CE37" i="43"/>
  <c r="CD37" i="43"/>
  <c r="CK36" i="43"/>
  <c r="CJ36" i="43"/>
  <c r="CI36" i="43"/>
  <c r="CH36" i="43"/>
  <c r="CG36" i="43"/>
  <c r="CF36" i="43"/>
  <c r="CE36" i="43"/>
  <c r="CD36" i="43"/>
  <c r="CK35" i="43"/>
  <c r="CJ35" i="43"/>
  <c r="CI35" i="43"/>
  <c r="CH35" i="43"/>
  <c r="CG35" i="43"/>
  <c r="CF35" i="43"/>
  <c r="CE35" i="43"/>
  <c r="CD35" i="43"/>
  <c r="CK34" i="43"/>
  <c r="CJ34" i="43"/>
  <c r="CI34" i="43"/>
  <c r="CH34" i="43"/>
  <c r="CG34" i="43"/>
  <c r="CF34" i="43"/>
  <c r="CE34" i="43"/>
  <c r="CD34" i="43"/>
  <c r="CK33" i="43"/>
  <c r="CJ33" i="43"/>
  <c r="CI33" i="43"/>
  <c r="CH33" i="43"/>
  <c r="CG33" i="43"/>
  <c r="CF33" i="43"/>
  <c r="CE33" i="43"/>
  <c r="CD33" i="43"/>
  <c r="CK32" i="43"/>
  <c r="CJ32" i="43"/>
  <c r="CI32" i="43"/>
  <c r="CH32" i="43"/>
  <c r="CG32" i="43"/>
  <c r="CF32" i="43"/>
  <c r="CE32" i="43"/>
  <c r="CD32" i="43"/>
  <c r="CK31" i="43"/>
  <c r="CJ31" i="43"/>
  <c r="CI31" i="43"/>
  <c r="CH31" i="43"/>
  <c r="CG31" i="43"/>
  <c r="CF31" i="43"/>
  <c r="CE31" i="43"/>
  <c r="CD31" i="43"/>
  <c r="CK30" i="43"/>
  <c r="CJ30" i="43"/>
  <c r="CI30" i="43"/>
  <c r="CH30" i="43"/>
  <c r="CG30" i="43"/>
  <c r="CF30" i="43"/>
  <c r="CE30" i="43"/>
  <c r="CD30" i="43"/>
  <c r="CK29" i="43"/>
  <c r="CJ29" i="43"/>
  <c r="CI29" i="43"/>
  <c r="CH29" i="43"/>
  <c r="CG29" i="43"/>
  <c r="CF29" i="43"/>
  <c r="CE29" i="43"/>
  <c r="CD29" i="43"/>
  <c r="CK28" i="43"/>
  <c r="CJ28" i="43"/>
  <c r="CI28" i="43"/>
  <c r="CH28" i="43"/>
  <c r="CG28" i="43"/>
  <c r="CF28" i="43"/>
  <c r="CE28" i="43"/>
  <c r="CD28" i="43"/>
  <c r="CK27" i="43"/>
  <c r="CJ27" i="43"/>
  <c r="CI27" i="43"/>
  <c r="CH27" i="43"/>
  <c r="CG27" i="43"/>
  <c r="CF27" i="43"/>
  <c r="CE27" i="43"/>
  <c r="CD27" i="43"/>
  <c r="CK26" i="43"/>
  <c r="CJ26" i="43"/>
  <c r="CI26" i="43"/>
  <c r="CH26" i="43"/>
  <c r="CG26" i="43"/>
  <c r="CF26" i="43"/>
  <c r="CE26" i="43"/>
  <c r="CD26" i="43"/>
  <c r="CK25" i="43"/>
  <c r="CJ25" i="43"/>
  <c r="CI25" i="43"/>
  <c r="CH25" i="43"/>
  <c r="CG25" i="43"/>
  <c r="CF25" i="43"/>
  <c r="CE25" i="43"/>
  <c r="CD25" i="43"/>
  <c r="CK24" i="43"/>
  <c r="CJ24" i="43"/>
  <c r="CI24" i="43"/>
  <c r="CH24" i="43"/>
  <c r="CG24" i="43"/>
  <c r="CF24" i="43"/>
  <c r="CE24" i="43"/>
  <c r="CD24" i="43"/>
  <c r="CK23" i="43"/>
  <c r="CJ23" i="43"/>
  <c r="CI23" i="43"/>
  <c r="CH23" i="43"/>
  <c r="CG23" i="43"/>
  <c r="CF23" i="43"/>
  <c r="CE23" i="43"/>
  <c r="CD23" i="43"/>
  <c r="CK22" i="43"/>
  <c r="CJ22" i="43"/>
  <c r="CI22" i="43"/>
  <c r="CH22" i="43"/>
  <c r="CG22" i="43"/>
  <c r="CF22" i="43"/>
  <c r="CE22" i="43"/>
  <c r="CD22" i="43"/>
  <c r="CK21" i="43"/>
  <c r="CJ21" i="43"/>
  <c r="CI21" i="43"/>
  <c r="CH21" i="43"/>
  <c r="CG21" i="43"/>
  <c r="CF21" i="43"/>
  <c r="CE21" i="43"/>
  <c r="CD21" i="43"/>
  <c r="CK20" i="43"/>
  <c r="CJ20" i="43"/>
  <c r="CI20" i="43"/>
  <c r="CH20" i="43"/>
  <c r="CG20" i="43"/>
  <c r="CF20" i="43"/>
  <c r="CE20" i="43"/>
  <c r="CD20" i="43"/>
  <c r="CK19" i="43"/>
  <c r="CJ19" i="43"/>
  <c r="CI19" i="43"/>
  <c r="CH19" i="43"/>
  <c r="CG19" i="43"/>
  <c r="CF19" i="43"/>
  <c r="CE19" i="43"/>
  <c r="CD19" i="43"/>
  <c r="CK18" i="43"/>
  <c r="CJ18" i="43"/>
  <c r="CI18" i="43"/>
  <c r="CH18" i="43"/>
  <c r="CG18" i="43"/>
  <c r="CF18" i="43"/>
  <c r="CE18" i="43"/>
  <c r="CD18" i="43"/>
  <c r="CK17" i="43"/>
  <c r="CJ17" i="43"/>
  <c r="CI17" i="43"/>
  <c r="CH17" i="43"/>
  <c r="CG17" i="43"/>
  <c r="CF17" i="43"/>
  <c r="CE17" i="43"/>
  <c r="CD17" i="43"/>
  <c r="CK16" i="43"/>
  <c r="CJ16" i="43"/>
  <c r="CI16" i="43"/>
  <c r="CH16" i="43"/>
  <c r="CG16" i="43"/>
  <c r="CF16" i="43"/>
  <c r="CE16" i="43"/>
  <c r="CD16" i="43"/>
  <c r="CL15" i="43"/>
  <c r="CK15" i="43"/>
  <c r="CJ15" i="43"/>
  <c r="CI15" i="43"/>
  <c r="CH15" i="43"/>
  <c r="CG15" i="43"/>
  <c r="CF15" i="43"/>
  <c r="CE15" i="43"/>
  <c r="CD15" i="43"/>
  <c r="CL14" i="43"/>
  <c r="CK14" i="43"/>
  <c r="CJ14" i="43"/>
  <c r="CI14" i="43"/>
  <c r="CH14" i="43"/>
  <c r="CG14" i="43"/>
  <c r="CF14" i="43"/>
  <c r="CE14" i="43"/>
  <c r="CD14" i="43"/>
  <c r="CL13" i="43"/>
  <c r="CK13" i="43"/>
  <c r="CJ13" i="43"/>
  <c r="CI13" i="43"/>
  <c r="CH13" i="43"/>
  <c r="CG13" i="43"/>
  <c r="CF13" i="43"/>
  <c r="CE13" i="43"/>
  <c r="CD13" i="43"/>
  <c r="CL12" i="43"/>
  <c r="CK12" i="43"/>
  <c r="CJ12" i="43"/>
  <c r="CI12" i="43"/>
  <c r="CH12" i="43"/>
  <c r="CG12" i="43"/>
  <c r="CF12" i="43"/>
  <c r="CE12" i="43"/>
  <c r="CD12" i="43"/>
  <c r="CL11" i="43"/>
  <c r="CK11" i="43"/>
  <c r="CJ11" i="43"/>
  <c r="CI11" i="43"/>
  <c r="CH11" i="43"/>
  <c r="CG11" i="43"/>
  <c r="CF11" i="43"/>
  <c r="CE11" i="43"/>
  <c r="CD11" i="43"/>
  <c r="CL10" i="43"/>
  <c r="CK10" i="43"/>
  <c r="CJ10" i="43"/>
  <c r="CI10" i="43"/>
  <c r="CH10" i="43"/>
  <c r="CG10" i="43"/>
  <c r="CF10" i="43"/>
  <c r="CE10" i="43"/>
  <c r="CD10" i="43"/>
  <c r="CL9" i="43"/>
  <c r="CK9" i="43"/>
  <c r="CJ9" i="43"/>
  <c r="CI9" i="43"/>
  <c r="CH9" i="43"/>
  <c r="CG9" i="43"/>
  <c r="CF9" i="43"/>
  <c r="CE9" i="43"/>
  <c r="CD9" i="43"/>
  <c r="CL8" i="43"/>
  <c r="CK8" i="43"/>
  <c r="CJ8" i="43"/>
  <c r="CI8" i="43"/>
  <c r="CH8" i="43"/>
  <c r="CG8" i="43"/>
  <c r="CF8" i="43"/>
  <c r="CE8" i="43"/>
  <c r="CD8" i="43"/>
  <c r="CL7" i="43"/>
  <c r="CK7" i="43"/>
  <c r="CJ7" i="43"/>
  <c r="CI7" i="43"/>
  <c r="CH7" i="43"/>
  <c r="CG7" i="43"/>
  <c r="CF7" i="43"/>
  <c r="CE7" i="43"/>
  <c r="CD7" i="43"/>
  <c r="CL6" i="43"/>
  <c r="CK6" i="43"/>
  <c r="CJ6" i="43"/>
  <c r="CI6" i="43"/>
  <c r="CH6" i="43"/>
  <c r="CG6" i="43"/>
  <c r="CF6" i="43"/>
  <c r="CE6" i="43"/>
  <c r="CD6" i="43"/>
  <c r="CL5" i="43"/>
  <c r="CK5" i="43"/>
  <c r="CJ5" i="43"/>
  <c r="CI5" i="43"/>
  <c r="CH5" i="43"/>
  <c r="CG5" i="43"/>
  <c r="CF5" i="43"/>
  <c r="CE5" i="43"/>
  <c r="CD5" i="43"/>
  <c r="CL4" i="43"/>
  <c r="CK4" i="43"/>
  <c r="CJ4" i="43"/>
  <c r="CI4" i="43"/>
  <c r="CH4" i="43"/>
  <c r="CG4" i="43"/>
  <c r="CF4" i="43"/>
  <c r="CE4" i="43"/>
  <c r="CD4" i="43"/>
  <c r="CL3" i="43"/>
  <c r="CK3" i="43"/>
  <c r="CJ3" i="43"/>
  <c r="CI3" i="43"/>
  <c r="CH3" i="43"/>
  <c r="CG3" i="43"/>
  <c r="CF3" i="43"/>
  <c r="CE3" i="43"/>
  <c r="CD3" i="43"/>
  <c r="BX38" i="42"/>
  <c r="BW38" i="42"/>
  <c r="H47" i="61" s="1"/>
  <c r="BV38" i="42"/>
  <c r="BU38" i="42"/>
  <c r="BT38" i="42"/>
  <c r="BS38" i="42"/>
  <c r="BR38" i="42"/>
  <c r="G47" i="61" s="1"/>
  <c r="BQ38" i="42"/>
  <c r="BP38" i="42"/>
  <c r="BO38" i="42"/>
  <c r="BN38" i="42"/>
  <c r="BM38" i="42"/>
  <c r="BL38" i="42"/>
  <c r="BK38" i="42"/>
  <c r="BJ38" i="42"/>
  <c r="BI38" i="42"/>
  <c r="BH38" i="42"/>
  <c r="BG38" i="42"/>
  <c r="BF38" i="42"/>
  <c r="BE38" i="42"/>
  <c r="BD38" i="42"/>
  <c r="F47" i="61" s="1"/>
  <c r="BC38" i="42"/>
  <c r="E47" i="61" s="1"/>
  <c r="E51" i="61" s="1"/>
  <c r="BB38" i="42"/>
  <c r="BA38" i="42"/>
  <c r="AZ38" i="42"/>
  <c r="AY38" i="42"/>
  <c r="AX38" i="42"/>
  <c r="AW38" i="42"/>
  <c r="AV38" i="42"/>
  <c r="AU38" i="42"/>
  <c r="AT38" i="42"/>
  <c r="AS38" i="42"/>
  <c r="D47" i="61" s="1"/>
  <c r="AR38" i="42"/>
  <c r="AQ38" i="42"/>
  <c r="AO38" i="42"/>
  <c r="AN38" i="42"/>
  <c r="C47" i="61" s="1"/>
  <c r="C51" i="61" s="1"/>
  <c r="AM38" i="42"/>
  <c r="AL38" i="42"/>
  <c r="AK38" i="42"/>
  <c r="AJ38" i="42"/>
  <c r="AI38" i="42"/>
  <c r="AH38" i="42"/>
  <c r="AG38" i="42"/>
  <c r="AF38" i="42"/>
  <c r="AE38" i="42"/>
  <c r="AC38" i="42"/>
  <c r="AB38" i="42"/>
  <c r="AA38" i="42"/>
  <c r="Z38" i="42"/>
  <c r="B47" i="61" s="1"/>
  <c r="Y38" i="42"/>
  <c r="X38" i="42"/>
  <c r="W38" i="42"/>
  <c r="V38" i="42"/>
  <c r="U38" i="42"/>
  <c r="T38" i="42"/>
  <c r="S38" i="42"/>
  <c r="R38" i="42"/>
  <c r="N38" i="42"/>
  <c r="M38" i="42"/>
  <c r="L38" i="42"/>
  <c r="K38" i="42"/>
  <c r="J38" i="42"/>
  <c r="I38" i="42"/>
  <c r="H38" i="42"/>
  <c r="G38" i="42"/>
  <c r="F38" i="42"/>
  <c r="E38" i="42"/>
  <c r="D38" i="42"/>
  <c r="C38" i="42"/>
  <c r="B38" i="42"/>
  <c r="BX36" i="42"/>
  <c r="BW36" i="42"/>
  <c r="BV36" i="42"/>
  <c r="BU36" i="42"/>
  <c r="BT36" i="42"/>
  <c r="BS36" i="42"/>
  <c r="U21" i="47" s="1"/>
  <c r="BR36" i="42"/>
  <c r="T21" i="47" s="1"/>
  <c r="BQ36" i="42"/>
  <c r="S21" i="47" s="1"/>
  <c r="BP36" i="42"/>
  <c r="R21" i="47" s="1"/>
  <c r="BO36" i="42"/>
  <c r="Q21" i="47" s="1"/>
  <c r="BN36" i="42"/>
  <c r="BM36" i="42"/>
  <c r="BL36" i="42"/>
  <c r="BK36" i="42"/>
  <c r="BJ36" i="42"/>
  <c r="BI36" i="42"/>
  <c r="BH36" i="42"/>
  <c r="BG36" i="42"/>
  <c r="BF36" i="42"/>
  <c r="BE36" i="42"/>
  <c r="P21" i="47" s="1"/>
  <c r="BD36" i="42"/>
  <c r="BC36" i="42"/>
  <c r="BB36" i="42"/>
  <c r="BA36" i="42"/>
  <c r="AZ36" i="42"/>
  <c r="O21" i="47" s="1"/>
  <c r="AY36" i="42"/>
  <c r="N21" i="47" s="1"/>
  <c r="AX36" i="42"/>
  <c r="M21" i="47" s="1"/>
  <c r="AW36" i="42"/>
  <c r="AV36" i="42"/>
  <c r="AU36" i="42"/>
  <c r="AT36" i="42"/>
  <c r="AS36" i="42"/>
  <c r="AR36" i="42"/>
  <c r="L21" i="47" s="1"/>
  <c r="AQ36" i="42"/>
  <c r="K21" i="47" s="1"/>
  <c r="AO36" i="42"/>
  <c r="AN36" i="42"/>
  <c r="J21" i="47" s="1"/>
  <c r="AM36" i="42"/>
  <c r="I21" i="47" s="1"/>
  <c r="AL36" i="42"/>
  <c r="AK36" i="42"/>
  <c r="AJ36" i="42"/>
  <c r="AI36" i="42"/>
  <c r="AH36" i="42"/>
  <c r="H21" i="47" s="1"/>
  <c r="AG36" i="42"/>
  <c r="F21" i="47" s="1"/>
  <c r="AF36" i="42"/>
  <c r="AE36" i="42"/>
  <c r="AC36" i="42"/>
  <c r="AB36" i="42"/>
  <c r="AA36" i="42"/>
  <c r="Z36" i="42"/>
  <c r="E21" i="47" s="1"/>
  <c r="Y36" i="42"/>
  <c r="X36" i="42"/>
  <c r="W36" i="42"/>
  <c r="C21" i="47" s="1"/>
  <c r="V36" i="42"/>
  <c r="B21" i="47" s="1"/>
  <c r="U36" i="42"/>
  <c r="T36" i="42"/>
  <c r="S36" i="42"/>
  <c r="R36" i="42"/>
  <c r="N36" i="42"/>
  <c r="M36" i="42"/>
  <c r="L36" i="42"/>
  <c r="K36" i="42"/>
  <c r="J36" i="42"/>
  <c r="I36" i="42"/>
  <c r="H36" i="42"/>
  <c r="G36" i="42"/>
  <c r="F36" i="42"/>
  <c r="E36" i="42"/>
  <c r="D36" i="42"/>
  <c r="C36" i="42"/>
  <c r="B36" i="42"/>
  <c r="CL35" i="42"/>
  <c r="CK35" i="42"/>
  <c r="CJ35" i="42"/>
  <c r="CI35" i="42"/>
  <c r="CH35" i="42"/>
  <c r="CG35" i="42"/>
  <c r="CR34" i="42"/>
  <c r="CQ34" i="42"/>
  <c r="CP34" i="42"/>
  <c r="CO34" i="42"/>
  <c r="CN34" i="42"/>
  <c r="CM34" i="42"/>
  <c r="CL34" i="42"/>
  <c r="CK34" i="42"/>
  <c r="CJ34" i="42"/>
  <c r="CI34" i="42"/>
  <c r="CH34" i="42"/>
  <c r="CG34" i="42"/>
  <c r="CF34" i="42"/>
  <c r="CE34" i="42"/>
  <c r="CB34" i="42"/>
  <c r="CR33" i="42"/>
  <c r="CQ33" i="42"/>
  <c r="CP33" i="42"/>
  <c r="CO33" i="42"/>
  <c r="CN33" i="42"/>
  <c r="CM33" i="42"/>
  <c r="CL33" i="42"/>
  <c r="CK33" i="42"/>
  <c r="CJ33" i="42"/>
  <c r="CI33" i="42"/>
  <c r="CH33" i="42"/>
  <c r="CG33" i="42"/>
  <c r="CF33" i="42"/>
  <c r="CE33" i="42"/>
  <c r="CB33" i="42"/>
  <c r="CR32" i="42"/>
  <c r="CQ32" i="42"/>
  <c r="CP32" i="42"/>
  <c r="CO32" i="42"/>
  <c r="CN32" i="42"/>
  <c r="CM32" i="42"/>
  <c r="CL32" i="42"/>
  <c r="CK32" i="42"/>
  <c r="CJ32" i="42"/>
  <c r="CI32" i="42"/>
  <c r="CH32" i="42"/>
  <c r="CG32" i="42"/>
  <c r="CF32" i="42"/>
  <c r="CE32" i="42"/>
  <c r="CB32" i="42"/>
  <c r="CR31" i="42"/>
  <c r="CQ31" i="42"/>
  <c r="CP31" i="42"/>
  <c r="CO31" i="42"/>
  <c r="CN31" i="42"/>
  <c r="CM31" i="42"/>
  <c r="CL31" i="42"/>
  <c r="CK31" i="42"/>
  <c r="CJ31" i="42"/>
  <c r="CI31" i="42"/>
  <c r="CH31" i="42"/>
  <c r="CG31" i="42"/>
  <c r="CF31" i="42"/>
  <c r="CE31" i="42"/>
  <c r="CB31" i="42"/>
  <c r="CR30" i="42"/>
  <c r="CQ30" i="42"/>
  <c r="CP30" i="42"/>
  <c r="CO30" i="42"/>
  <c r="CN30" i="42"/>
  <c r="CM30" i="42"/>
  <c r="CL30" i="42"/>
  <c r="CK30" i="42"/>
  <c r="CJ30" i="42"/>
  <c r="CI30" i="42"/>
  <c r="CH30" i="42"/>
  <c r="CG30" i="42"/>
  <c r="CF30" i="42"/>
  <c r="CE30" i="42"/>
  <c r="CB30" i="42"/>
  <c r="CR29" i="42"/>
  <c r="CQ29" i="42"/>
  <c r="CP29" i="42"/>
  <c r="CO29" i="42"/>
  <c r="CN29" i="42"/>
  <c r="CM29" i="42"/>
  <c r="CL29" i="42"/>
  <c r="CK29" i="42"/>
  <c r="CJ29" i="42"/>
  <c r="CI29" i="42"/>
  <c r="CH29" i="42"/>
  <c r="CG29" i="42"/>
  <c r="CF29" i="42"/>
  <c r="CE29" i="42"/>
  <c r="CB29" i="42"/>
  <c r="CR28" i="42"/>
  <c r="CQ28" i="42"/>
  <c r="CP28" i="42"/>
  <c r="CO28" i="42"/>
  <c r="CN28" i="42"/>
  <c r="CM28" i="42"/>
  <c r="CL28" i="42"/>
  <c r="CK28" i="42"/>
  <c r="CJ28" i="42"/>
  <c r="CI28" i="42"/>
  <c r="CH28" i="42"/>
  <c r="CG28" i="42"/>
  <c r="CF28" i="42"/>
  <c r="CE28" i="42"/>
  <c r="CB28" i="42"/>
  <c r="CR27" i="42"/>
  <c r="CQ27" i="42"/>
  <c r="CP27" i="42"/>
  <c r="CO27" i="42"/>
  <c r="CN27" i="42"/>
  <c r="CM27" i="42"/>
  <c r="CL27" i="42"/>
  <c r="CK27" i="42"/>
  <c r="CJ27" i="42"/>
  <c r="CI27" i="42"/>
  <c r="CH27" i="42"/>
  <c r="CG27" i="42"/>
  <c r="CF27" i="42"/>
  <c r="CE27" i="42"/>
  <c r="CB27" i="42"/>
  <c r="CR26" i="42"/>
  <c r="CQ26" i="42"/>
  <c r="CP26" i="42"/>
  <c r="CO26" i="42"/>
  <c r="CN26" i="42"/>
  <c r="CM26" i="42"/>
  <c r="CL26" i="42"/>
  <c r="CK26" i="42"/>
  <c r="CJ26" i="42"/>
  <c r="CI26" i="42"/>
  <c r="CH26" i="42"/>
  <c r="CG26" i="42"/>
  <c r="CF26" i="42"/>
  <c r="CE26" i="42"/>
  <c r="CB26" i="42"/>
  <c r="CR25" i="42"/>
  <c r="CQ25" i="42"/>
  <c r="CP25" i="42"/>
  <c r="CO25" i="42"/>
  <c r="CN25" i="42"/>
  <c r="CM25" i="42"/>
  <c r="CL25" i="42"/>
  <c r="CK25" i="42"/>
  <c r="CJ25" i="42"/>
  <c r="CI25" i="42"/>
  <c r="CH25" i="42"/>
  <c r="CG25" i="42"/>
  <c r="CF25" i="42"/>
  <c r="CE25" i="42"/>
  <c r="CB25" i="42"/>
  <c r="CR24" i="42"/>
  <c r="CQ24" i="42"/>
  <c r="CP24" i="42"/>
  <c r="CO24" i="42"/>
  <c r="CN24" i="42"/>
  <c r="CM24" i="42"/>
  <c r="CL24" i="42"/>
  <c r="CK24" i="42"/>
  <c r="CJ24" i="42"/>
  <c r="CI24" i="42"/>
  <c r="CH24" i="42"/>
  <c r="CG24" i="42"/>
  <c r="CF24" i="42"/>
  <c r="CE24" i="42"/>
  <c r="CB24" i="42"/>
  <c r="CR23" i="42"/>
  <c r="CQ23" i="42"/>
  <c r="CP23" i="42"/>
  <c r="CO23" i="42"/>
  <c r="CN23" i="42"/>
  <c r="CM23" i="42"/>
  <c r="CL23" i="42"/>
  <c r="CK23" i="42"/>
  <c r="CJ23" i="42"/>
  <c r="CI23" i="42"/>
  <c r="CH23" i="42"/>
  <c r="CG23" i="42"/>
  <c r="CF23" i="42"/>
  <c r="CE23" i="42"/>
  <c r="CB23" i="42"/>
  <c r="CR22" i="42"/>
  <c r="CQ22" i="42"/>
  <c r="CP22" i="42"/>
  <c r="CO22" i="42"/>
  <c r="CN22" i="42"/>
  <c r="CM22" i="42"/>
  <c r="CL22" i="42"/>
  <c r="CK22" i="42"/>
  <c r="CJ22" i="42"/>
  <c r="CI22" i="42"/>
  <c r="CH22" i="42"/>
  <c r="CG22" i="42"/>
  <c r="CF22" i="42"/>
  <c r="CE22" i="42"/>
  <c r="CB22" i="42"/>
  <c r="CR21" i="42"/>
  <c r="CQ21" i="42"/>
  <c r="CP21" i="42"/>
  <c r="CO21" i="42"/>
  <c r="CN21" i="42"/>
  <c r="CM21" i="42"/>
  <c r="CL21" i="42"/>
  <c r="CK21" i="42"/>
  <c r="CJ21" i="42"/>
  <c r="CI21" i="42"/>
  <c r="CH21" i="42"/>
  <c r="CG21" i="42"/>
  <c r="CF21" i="42"/>
  <c r="CE21" i="42"/>
  <c r="CB21" i="42"/>
  <c r="CR20" i="42"/>
  <c r="CQ20" i="42"/>
  <c r="CP20" i="42"/>
  <c r="CO20" i="42"/>
  <c r="CN20" i="42"/>
  <c r="CM20" i="42"/>
  <c r="CL20" i="42"/>
  <c r="CK20" i="42"/>
  <c r="CJ20" i="42"/>
  <c r="CI20" i="42"/>
  <c r="CH20" i="42"/>
  <c r="CG20" i="42"/>
  <c r="CF20" i="42"/>
  <c r="CE20" i="42"/>
  <c r="CB20" i="42"/>
  <c r="CR19" i="42"/>
  <c r="CQ19" i="42"/>
  <c r="CP19" i="42"/>
  <c r="CO19" i="42"/>
  <c r="CN19" i="42"/>
  <c r="CM19" i="42"/>
  <c r="CL19" i="42"/>
  <c r="CK19" i="42"/>
  <c r="CJ19" i="42"/>
  <c r="CI19" i="42"/>
  <c r="CH19" i="42"/>
  <c r="CG19" i="42"/>
  <c r="CF19" i="42"/>
  <c r="CE19" i="42"/>
  <c r="CB19" i="42"/>
  <c r="CR18" i="42"/>
  <c r="CQ18" i="42"/>
  <c r="CP18" i="42"/>
  <c r="CO18" i="42"/>
  <c r="CN18" i="42"/>
  <c r="CM18" i="42"/>
  <c r="CL18" i="42"/>
  <c r="CK18" i="42"/>
  <c r="CJ18" i="42"/>
  <c r="CI18" i="42"/>
  <c r="CH18" i="42"/>
  <c r="CG18" i="42"/>
  <c r="CF18" i="42"/>
  <c r="CE18" i="42"/>
  <c r="CB18" i="42"/>
  <c r="CR17" i="42"/>
  <c r="CQ17" i="42"/>
  <c r="CP17" i="42"/>
  <c r="CO17" i="42"/>
  <c r="CN17" i="42"/>
  <c r="CM17" i="42"/>
  <c r="CL17" i="42"/>
  <c r="CK17" i="42"/>
  <c r="CJ17" i="42"/>
  <c r="CI17" i="42"/>
  <c r="CH17" i="42"/>
  <c r="CG17" i="42"/>
  <c r="CF17" i="42"/>
  <c r="CE17" i="42"/>
  <c r="CB17" i="42"/>
  <c r="CR16" i="42"/>
  <c r="CQ16" i="42"/>
  <c r="CP16" i="42"/>
  <c r="CO16" i="42"/>
  <c r="CN16" i="42"/>
  <c r="CM16" i="42"/>
  <c r="CL16" i="42"/>
  <c r="CK16" i="42"/>
  <c r="CJ16" i="42"/>
  <c r="CI16" i="42"/>
  <c r="CH16" i="42"/>
  <c r="CG16" i="42"/>
  <c r="CF16" i="42"/>
  <c r="CE16" i="42"/>
  <c r="CB16" i="42"/>
  <c r="CR15" i="42"/>
  <c r="CQ15" i="42"/>
  <c r="CP15" i="42"/>
  <c r="CO15" i="42"/>
  <c r="CN15" i="42"/>
  <c r="CM15" i="42"/>
  <c r="CL15" i="42"/>
  <c r="CK15" i="42"/>
  <c r="CJ15" i="42"/>
  <c r="CI15" i="42"/>
  <c r="CH15" i="42"/>
  <c r="CG15" i="42"/>
  <c r="CF15" i="42"/>
  <c r="CE15" i="42"/>
  <c r="CB15" i="42"/>
  <c r="CR14" i="42"/>
  <c r="CQ14" i="42"/>
  <c r="CP14" i="42"/>
  <c r="CO14" i="42"/>
  <c r="CN14" i="42"/>
  <c r="CM14" i="42"/>
  <c r="CL14" i="42"/>
  <c r="CK14" i="42"/>
  <c r="CJ14" i="42"/>
  <c r="CI14" i="42"/>
  <c r="CH14" i="42"/>
  <c r="CG14" i="42"/>
  <c r="CF14" i="42"/>
  <c r="CE14" i="42"/>
  <c r="CB14" i="42"/>
  <c r="CR13" i="42"/>
  <c r="CQ13" i="42"/>
  <c r="CP13" i="42"/>
  <c r="CO13" i="42"/>
  <c r="CN13" i="42"/>
  <c r="CM13" i="42"/>
  <c r="CL13" i="42"/>
  <c r="CK13" i="42"/>
  <c r="CJ13" i="42"/>
  <c r="CI13" i="42"/>
  <c r="CH13" i="42"/>
  <c r="CG13" i="42"/>
  <c r="CF13" i="42"/>
  <c r="CE13" i="42"/>
  <c r="CB13" i="42"/>
  <c r="CR12" i="42"/>
  <c r="CQ12" i="42"/>
  <c r="CP12" i="42"/>
  <c r="CO12" i="42"/>
  <c r="CN12" i="42"/>
  <c r="CM12" i="42"/>
  <c r="CL12" i="42"/>
  <c r="CK12" i="42"/>
  <c r="CJ12" i="42"/>
  <c r="CI12" i="42"/>
  <c r="CH12" i="42"/>
  <c r="CG12" i="42"/>
  <c r="CF12" i="42"/>
  <c r="CE12" i="42"/>
  <c r="CB12" i="42"/>
  <c r="CR11" i="42"/>
  <c r="CQ11" i="42"/>
  <c r="CP11" i="42"/>
  <c r="CO11" i="42"/>
  <c r="CN11" i="42"/>
  <c r="CM11" i="42"/>
  <c r="CL11" i="42"/>
  <c r="CK11" i="42"/>
  <c r="CJ11" i="42"/>
  <c r="CI11" i="42"/>
  <c r="CH11" i="42"/>
  <c r="CG11" i="42"/>
  <c r="CF11" i="42"/>
  <c r="CE11" i="42"/>
  <c r="CB11" i="42"/>
  <c r="CR10" i="42"/>
  <c r="CQ10" i="42"/>
  <c r="CP10" i="42"/>
  <c r="CO10" i="42"/>
  <c r="CN10" i="42"/>
  <c r="CM10" i="42"/>
  <c r="CL10" i="42"/>
  <c r="CK10" i="42"/>
  <c r="CJ10" i="42"/>
  <c r="CI10" i="42"/>
  <c r="CH10" i="42"/>
  <c r="CG10" i="42"/>
  <c r="CF10" i="42"/>
  <c r="CE10" i="42"/>
  <c r="CB10" i="42"/>
  <c r="CR9" i="42"/>
  <c r="CQ9" i="42"/>
  <c r="CP9" i="42"/>
  <c r="CO9" i="42"/>
  <c r="CN9" i="42"/>
  <c r="CM9" i="42"/>
  <c r="CL9" i="42"/>
  <c r="CK9" i="42"/>
  <c r="CJ9" i="42"/>
  <c r="CI9" i="42"/>
  <c r="CH9" i="42"/>
  <c r="CG9" i="42"/>
  <c r="CF9" i="42"/>
  <c r="CE9" i="42"/>
  <c r="CB9" i="42"/>
  <c r="CR8" i="42"/>
  <c r="CQ8" i="42"/>
  <c r="CP8" i="42"/>
  <c r="CO8" i="42"/>
  <c r="CN8" i="42"/>
  <c r="CM8" i="42"/>
  <c r="CL8" i="42"/>
  <c r="CK8" i="42"/>
  <c r="CJ8" i="42"/>
  <c r="CI8" i="42"/>
  <c r="CH8" i="42"/>
  <c r="CG8" i="42"/>
  <c r="CF8" i="42"/>
  <c r="CE8" i="42"/>
  <c r="CB8" i="42"/>
  <c r="CR7" i="42"/>
  <c r="CQ7" i="42"/>
  <c r="CP7" i="42"/>
  <c r="CO7" i="42"/>
  <c r="CN7" i="42"/>
  <c r="CM7" i="42"/>
  <c r="CL7" i="42"/>
  <c r="CK7" i="42"/>
  <c r="CJ7" i="42"/>
  <c r="CI7" i="42"/>
  <c r="CH7" i="42"/>
  <c r="CG7" i="42"/>
  <c r="CF7" i="42"/>
  <c r="CE7" i="42"/>
  <c r="CB7" i="42"/>
  <c r="CR6" i="42"/>
  <c r="CQ6" i="42"/>
  <c r="CP6" i="42"/>
  <c r="CO6" i="42"/>
  <c r="CN6" i="42"/>
  <c r="CM6" i="42"/>
  <c r="CL6" i="42"/>
  <c r="CK6" i="42"/>
  <c r="CJ6" i="42"/>
  <c r="CI6" i="42"/>
  <c r="CH6" i="42"/>
  <c r="CG6" i="42"/>
  <c r="CF6" i="42"/>
  <c r="CE6" i="42"/>
  <c r="CB6" i="42"/>
  <c r="CR5" i="42"/>
  <c r="CQ5" i="42"/>
  <c r="CP5" i="42"/>
  <c r="CO5" i="42"/>
  <c r="CN5" i="42"/>
  <c r="CM5" i="42"/>
  <c r="CL5" i="42"/>
  <c r="CK5" i="42"/>
  <c r="CJ5" i="42"/>
  <c r="CI5" i="42"/>
  <c r="CH5" i="42"/>
  <c r="CG5" i="42"/>
  <c r="CF5" i="42"/>
  <c r="CE5" i="42"/>
  <c r="CB5" i="42"/>
  <c r="CR4" i="42"/>
  <c r="CQ4" i="42"/>
  <c r="CP4" i="42"/>
  <c r="CO4" i="42"/>
  <c r="CN4" i="42"/>
  <c r="CM4" i="42"/>
  <c r="CL4" i="42"/>
  <c r="CK4" i="42"/>
  <c r="CJ4" i="42"/>
  <c r="CI4" i="42"/>
  <c r="CH4" i="42"/>
  <c r="CG4" i="42"/>
  <c r="CF4" i="42"/>
  <c r="CE4" i="42"/>
  <c r="CB4" i="42"/>
  <c r="CR3" i="42"/>
  <c r="CQ3" i="42"/>
  <c r="CP3" i="42"/>
  <c r="CO3" i="42"/>
  <c r="CN3" i="42"/>
  <c r="CM3" i="42"/>
  <c r="CL3" i="42"/>
  <c r="CK3" i="42"/>
  <c r="CJ3" i="42"/>
  <c r="CI3" i="42"/>
  <c r="CH3" i="42"/>
  <c r="CG3" i="42"/>
  <c r="CF3" i="42"/>
  <c r="CE3" i="42"/>
  <c r="CB3" i="42"/>
  <c r="BZ3" i="42"/>
  <c r="C55" i="61" l="1"/>
  <c r="E55" i="61"/>
  <c r="B51" i="61"/>
  <c r="F51" i="61"/>
  <c r="F55" i="61" s="1"/>
  <c r="G51" i="61"/>
  <c r="G55" i="61" s="1"/>
  <c r="CG50" i="43"/>
  <c r="D41" i="61"/>
  <c r="D45" i="61" s="1"/>
  <c r="CK50" i="43"/>
  <c r="H41" i="61"/>
  <c r="H45" i="61" s="1"/>
  <c r="CG51" i="43"/>
  <c r="D48" i="61"/>
  <c r="D51" i="61" s="1"/>
  <c r="CK51" i="43"/>
  <c r="H48" i="61"/>
  <c r="H51" i="61" s="1"/>
  <c r="CF49" i="43"/>
  <c r="CF50" i="43"/>
  <c r="CF51" i="43"/>
  <c r="CJ49" i="43"/>
  <c r="CJ50" i="43"/>
  <c r="CJ51" i="43"/>
  <c r="CE49" i="43"/>
  <c r="CI49" i="43"/>
  <c r="CE50" i="43"/>
  <c r="CI50" i="43"/>
  <c r="CE51" i="43"/>
  <c r="CI51" i="43"/>
  <c r="CH49" i="43"/>
  <c r="CH50" i="43"/>
  <c r="CH51" i="43"/>
  <c r="BY38" i="42"/>
  <c r="BZ36" i="42"/>
  <c r="BZ38" i="42"/>
  <c r="BY36" i="42"/>
  <c r="CP51" i="41"/>
  <c r="CO51" i="41"/>
  <c r="CN51" i="41"/>
  <c r="CM51" i="41"/>
  <c r="CL51" i="41"/>
  <c r="CK51" i="41"/>
  <c r="AC51" i="41"/>
  <c r="Z51" i="41"/>
  <c r="Y51" i="41"/>
  <c r="W51" i="41"/>
  <c r="V51" i="41"/>
  <c r="U51" i="41"/>
  <c r="T51" i="41"/>
  <c r="S51" i="41"/>
  <c r="R51" i="41"/>
  <c r="Q51" i="41"/>
  <c r="O51" i="41"/>
  <c r="N51" i="41"/>
  <c r="M51" i="41"/>
  <c r="L51" i="41"/>
  <c r="CJ51" i="41"/>
  <c r="CI51" i="41"/>
  <c r="CH51" i="41"/>
  <c r="CG51" i="41"/>
  <c r="CF51" i="41"/>
  <c r="CE51" i="41"/>
  <c r="CP50" i="41"/>
  <c r="CO50" i="41"/>
  <c r="CN50" i="41"/>
  <c r="CM50" i="41"/>
  <c r="CL50" i="41"/>
  <c r="CK50" i="41"/>
  <c r="AC50" i="41"/>
  <c r="Z50" i="41"/>
  <c r="Y50" i="41"/>
  <c r="W50" i="41"/>
  <c r="V50" i="41"/>
  <c r="U50" i="41"/>
  <c r="T50" i="41"/>
  <c r="S50" i="41"/>
  <c r="B40" i="61" s="1"/>
  <c r="B45" i="61" s="1"/>
  <c r="R50" i="41"/>
  <c r="Q50" i="41"/>
  <c r="O50" i="41"/>
  <c r="N50" i="41"/>
  <c r="M50" i="41"/>
  <c r="L50" i="41"/>
  <c r="CJ50" i="41"/>
  <c r="CF50" i="41"/>
  <c r="CP49" i="41"/>
  <c r="CO49" i="41"/>
  <c r="CN49" i="41"/>
  <c r="CM49" i="41"/>
  <c r="CL49" i="41"/>
  <c r="CK49" i="41"/>
  <c r="U20" i="47"/>
  <c r="T20" i="47"/>
  <c r="S20" i="47"/>
  <c r="R20" i="47"/>
  <c r="Q20" i="47"/>
  <c r="P20" i="47"/>
  <c r="O20" i="47"/>
  <c r="N20" i="47"/>
  <c r="M20" i="47"/>
  <c r="L20" i="47"/>
  <c r="K20" i="47"/>
  <c r="J20" i="47"/>
  <c r="I20" i="47"/>
  <c r="AC49" i="41"/>
  <c r="H20" i="47" s="1"/>
  <c r="Z49" i="41"/>
  <c r="Y49" i="41"/>
  <c r="W49" i="41"/>
  <c r="V49" i="41"/>
  <c r="U49" i="41"/>
  <c r="T49" i="41"/>
  <c r="S49" i="41"/>
  <c r="E20" i="47" s="1"/>
  <c r="R49" i="41"/>
  <c r="Q49" i="41"/>
  <c r="C20" i="47" s="1"/>
  <c r="O49" i="41"/>
  <c r="B20" i="47" s="1"/>
  <c r="N49" i="41"/>
  <c r="M49" i="41"/>
  <c r="L49" i="41"/>
  <c r="CJ49" i="41"/>
  <c r="CF49" i="41"/>
  <c r="CJ48" i="41"/>
  <c r="CI48" i="41"/>
  <c r="CH48" i="41"/>
  <c r="CG48" i="41"/>
  <c r="CF48" i="41"/>
  <c r="CE48" i="41"/>
  <c r="CJ15" i="41"/>
  <c r="CI15" i="41"/>
  <c r="CH15" i="41"/>
  <c r="CG15" i="41"/>
  <c r="CF15" i="41"/>
  <c r="CE15" i="41"/>
  <c r="CD15" i="41"/>
  <c r="CC15" i="41"/>
  <c r="CJ14" i="41"/>
  <c r="CI14" i="41"/>
  <c r="CH14" i="41"/>
  <c r="CG14" i="41"/>
  <c r="CF14" i="41"/>
  <c r="CE14" i="41"/>
  <c r="CD14" i="41"/>
  <c r="CC14" i="41"/>
  <c r="CJ13" i="41"/>
  <c r="CI13" i="41"/>
  <c r="CH13" i="41"/>
  <c r="CG13" i="41"/>
  <c r="CF13" i="41"/>
  <c r="CE13" i="41"/>
  <c r="CD13" i="41"/>
  <c r="CC13" i="41"/>
  <c r="CJ12" i="41"/>
  <c r="CI12" i="41"/>
  <c r="CH12" i="41"/>
  <c r="CG12" i="41"/>
  <c r="CF12" i="41"/>
  <c r="CE12" i="41"/>
  <c r="CD12" i="41"/>
  <c r="CC12" i="41"/>
  <c r="CJ11" i="41"/>
  <c r="CI11" i="41"/>
  <c r="CH11" i="41"/>
  <c r="CG11" i="41"/>
  <c r="CF11" i="41"/>
  <c r="CE11" i="41"/>
  <c r="CD11" i="41"/>
  <c r="CC11" i="41"/>
  <c r="CJ10" i="41"/>
  <c r="CI10" i="41"/>
  <c r="CH10" i="41"/>
  <c r="CG10" i="41"/>
  <c r="CF10" i="41"/>
  <c r="CE10" i="41"/>
  <c r="CD10" i="41"/>
  <c r="CC10" i="41"/>
  <c r="CJ9" i="41"/>
  <c r="CI9" i="41"/>
  <c r="CH9" i="41"/>
  <c r="CG9" i="41"/>
  <c r="CF9" i="41"/>
  <c r="CE9" i="41"/>
  <c r="CD9" i="41"/>
  <c r="CC9" i="41"/>
  <c r="CJ8" i="41"/>
  <c r="CI8" i="41"/>
  <c r="CH8" i="41"/>
  <c r="CG8" i="41"/>
  <c r="CF8" i="41"/>
  <c r="CE8" i="41"/>
  <c r="CD8" i="41"/>
  <c r="CC8" i="41"/>
  <c r="CJ7" i="41"/>
  <c r="CI7" i="41"/>
  <c r="CH7" i="41"/>
  <c r="CG7" i="41"/>
  <c r="CF7" i="41"/>
  <c r="CE7" i="41"/>
  <c r="CD7" i="41"/>
  <c r="CC7" i="41"/>
  <c r="CJ6" i="41"/>
  <c r="CI6" i="41"/>
  <c r="CH6" i="41"/>
  <c r="CG6" i="41"/>
  <c r="CF6" i="41"/>
  <c r="CE6" i="41"/>
  <c r="CD6" i="41"/>
  <c r="CC6" i="41"/>
  <c r="CJ5" i="41"/>
  <c r="CI5" i="41"/>
  <c r="CH5" i="41"/>
  <c r="CG5" i="41"/>
  <c r="CF5" i="41"/>
  <c r="CE5" i="41"/>
  <c r="CD5" i="41"/>
  <c r="CC5" i="41"/>
  <c r="CJ4" i="41"/>
  <c r="CI4" i="41"/>
  <c r="CH4" i="41"/>
  <c r="CG4" i="41"/>
  <c r="CF4" i="41"/>
  <c r="CE4" i="41"/>
  <c r="CD4" i="41"/>
  <c r="CC4" i="41"/>
  <c r="CJ3" i="41"/>
  <c r="CI3" i="41"/>
  <c r="CH3" i="41"/>
  <c r="CG3" i="41"/>
  <c r="CF3" i="41"/>
  <c r="CE3" i="41"/>
  <c r="CD3" i="41"/>
  <c r="CC3" i="41"/>
  <c r="B55" i="61" l="1"/>
  <c r="D55" i="61"/>
  <c r="H55" i="61"/>
  <c r="CD49" i="41"/>
  <c r="CD51" i="41"/>
  <c r="CD50" i="41"/>
  <c r="CH50" i="41"/>
  <c r="CE50" i="41"/>
  <c r="CG49" i="41"/>
  <c r="CI49" i="41"/>
  <c r="CH49" i="41"/>
  <c r="CI50" i="41"/>
  <c r="CE49" i="41"/>
  <c r="CG50" i="41"/>
  <c r="Y53" i="29" l="1"/>
  <c r="Z53" i="29"/>
  <c r="H28" i="21" s="1"/>
  <c r="Y54" i="29"/>
  <c r="Z54" i="29"/>
  <c r="U27" i="47" l="1"/>
  <c r="U45" i="47" s="1"/>
  <c r="T27" i="47"/>
  <c r="T45" i="47" s="1"/>
  <c r="S27" i="47"/>
  <c r="S45" i="47" s="1"/>
  <c r="R27" i="47"/>
  <c r="R45" i="47" s="1"/>
  <c r="Q27" i="47"/>
  <c r="Q45" i="47" s="1"/>
  <c r="P27" i="47"/>
  <c r="P45" i="47" s="1"/>
  <c r="O27" i="47"/>
  <c r="O45" i="47" s="1"/>
  <c r="N27" i="47"/>
  <c r="N45" i="47" s="1"/>
  <c r="M27" i="47"/>
  <c r="M45" i="47" s="1"/>
  <c r="L27" i="47"/>
  <c r="L45" i="47" s="1"/>
  <c r="K27" i="47"/>
  <c r="K45" i="47" s="1"/>
  <c r="J27" i="47"/>
  <c r="J45" i="47" s="1"/>
  <c r="I27" i="47"/>
  <c r="I45" i="47" s="1"/>
  <c r="H27" i="47"/>
  <c r="H45" i="47" s="1"/>
  <c r="F27" i="47"/>
  <c r="F45" i="47" s="1"/>
  <c r="E27" i="47"/>
  <c r="E45" i="47" s="1"/>
  <c r="C27" i="47"/>
  <c r="C45" i="47" s="1"/>
  <c r="B27" i="47"/>
  <c r="B45" i="47" s="1"/>
  <c r="N7" i="30" l="1"/>
  <c r="P7" i="30"/>
  <c r="T7" i="30"/>
  <c r="N8" i="30"/>
  <c r="P8" i="30"/>
  <c r="T8" i="30"/>
  <c r="N9" i="30"/>
  <c r="P9" i="30"/>
  <c r="T9" i="30"/>
  <c r="N10" i="30"/>
  <c r="P10" i="30"/>
  <c r="T10" i="30"/>
  <c r="N11" i="30"/>
  <c r="P11" i="30"/>
  <c r="T11" i="30"/>
  <c r="N12" i="30"/>
  <c r="P12" i="30"/>
  <c r="T12" i="30"/>
  <c r="N13" i="30"/>
  <c r="P13" i="30"/>
  <c r="T13" i="30"/>
  <c r="N14" i="30"/>
  <c r="P14" i="30"/>
  <c r="T14" i="30"/>
  <c r="N15" i="30"/>
  <c r="P15" i="30"/>
  <c r="T15" i="30"/>
  <c r="N16" i="30"/>
  <c r="P16" i="30"/>
  <c r="T16" i="30"/>
  <c r="N17" i="30"/>
  <c r="P17" i="30"/>
  <c r="T17" i="30"/>
  <c r="N18" i="30"/>
  <c r="P18" i="30"/>
  <c r="T18" i="30"/>
  <c r="N19" i="30"/>
  <c r="P19" i="30"/>
  <c r="T19" i="30"/>
  <c r="N20" i="30"/>
  <c r="P20" i="30"/>
  <c r="T20" i="30"/>
  <c r="N21" i="30"/>
  <c r="P21" i="30"/>
  <c r="T21" i="30"/>
  <c r="N22" i="30"/>
  <c r="P22" i="30"/>
  <c r="T22" i="30"/>
  <c r="N23" i="30"/>
  <c r="P23" i="30"/>
  <c r="T23" i="30"/>
  <c r="N24" i="30"/>
  <c r="P24" i="30"/>
  <c r="T24" i="30"/>
  <c r="N25" i="30"/>
  <c r="P25" i="30"/>
  <c r="T25" i="30"/>
  <c r="N26" i="30"/>
  <c r="P26" i="30"/>
  <c r="T26" i="30"/>
  <c r="N27" i="30"/>
  <c r="P27" i="30"/>
  <c r="T27" i="30"/>
  <c r="N28" i="30"/>
  <c r="P28" i="30"/>
  <c r="T28" i="30"/>
  <c r="N29" i="30"/>
  <c r="P29" i="30"/>
  <c r="T29" i="30"/>
  <c r="N30" i="30"/>
  <c r="P30" i="30"/>
  <c r="T30" i="30"/>
  <c r="N31" i="30"/>
  <c r="P31" i="30"/>
  <c r="T31" i="30"/>
  <c r="N32" i="30"/>
  <c r="P32" i="30"/>
  <c r="T32" i="30"/>
  <c r="N33" i="30"/>
  <c r="P33" i="30"/>
  <c r="T33" i="30"/>
  <c r="N34" i="30"/>
  <c r="P34" i="30"/>
  <c r="T34" i="30"/>
  <c r="N35" i="30"/>
  <c r="P35" i="30"/>
  <c r="T35" i="30"/>
  <c r="N36" i="30"/>
  <c r="P36" i="30"/>
  <c r="T36" i="30"/>
  <c r="N37" i="30"/>
  <c r="P37" i="30"/>
  <c r="T37" i="30"/>
  <c r="N38" i="30"/>
  <c r="P38" i="30"/>
  <c r="T38" i="30"/>
  <c r="N39" i="30"/>
  <c r="P39" i="30"/>
  <c r="T39" i="30"/>
  <c r="N40" i="30"/>
  <c r="P40" i="30"/>
  <c r="T40" i="30"/>
  <c r="N41" i="30"/>
  <c r="P41" i="30"/>
  <c r="T41" i="30"/>
  <c r="N42" i="30"/>
  <c r="P42" i="30"/>
  <c r="T42" i="30"/>
  <c r="N43" i="30"/>
  <c r="P43" i="30"/>
  <c r="T43" i="30"/>
  <c r="N44" i="30"/>
  <c r="P44" i="30"/>
  <c r="T44" i="30"/>
  <c r="N45" i="30"/>
  <c r="P45" i="30"/>
  <c r="T45" i="30"/>
  <c r="N46" i="30"/>
  <c r="P46" i="30"/>
  <c r="T46" i="30"/>
  <c r="N47" i="30"/>
  <c r="P47" i="30"/>
  <c r="T47" i="30"/>
  <c r="N48" i="30"/>
  <c r="P48" i="30"/>
  <c r="T48" i="30"/>
  <c r="N49" i="30"/>
  <c r="P49" i="30"/>
  <c r="T49" i="30"/>
  <c r="N50" i="30"/>
  <c r="P50" i="30"/>
  <c r="T50" i="30"/>
  <c r="N51" i="30"/>
  <c r="P51" i="30"/>
  <c r="T51" i="30"/>
  <c r="N52" i="30"/>
  <c r="P52" i="30"/>
  <c r="T52" i="30"/>
  <c r="N53" i="30"/>
  <c r="P53" i="30"/>
  <c r="T53" i="30"/>
  <c r="N54" i="30"/>
  <c r="P54" i="30"/>
  <c r="T54" i="30"/>
  <c r="N6" i="30"/>
  <c r="T6" i="30" l="1"/>
  <c r="P6" i="30"/>
  <c r="D39" i="20"/>
  <c r="G39" i="20"/>
  <c r="I18" i="20" l="1"/>
  <c r="M18" i="20"/>
  <c r="N18" i="20"/>
  <c r="O18" i="20"/>
  <c r="Q18" i="20"/>
  <c r="S18" i="20"/>
  <c r="T18" i="20"/>
  <c r="CJ47" i="6" l="1"/>
  <c r="CI47" i="6"/>
  <c r="CH47" i="6"/>
  <c r="CG47" i="6"/>
  <c r="CF47" i="6"/>
  <c r="CE47" i="6"/>
  <c r="CD47" i="6"/>
  <c r="CJ46" i="6"/>
  <c r="CI46" i="6"/>
  <c r="CH46" i="6"/>
  <c r="CG46" i="6"/>
  <c r="CF46" i="6"/>
  <c r="CE46" i="6"/>
  <c r="CD46" i="6"/>
  <c r="CJ45" i="6"/>
  <c r="CI45" i="6"/>
  <c r="CH45" i="6"/>
  <c r="CG45" i="6"/>
  <c r="CF45" i="6"/>
  <c r="CE45" i="6"/>
  <c r="CD45" i="6"/>
  <c r="CJ44" i="6"/>
  <c r="CI44" i="6"/>
  <c r="CH44" i="6"/>
  <c r="CG44" i="6"/>
  <c r="CF44" i="6"/>
  <c r="CE44" i="6"/>
  <c r="CD44" i="6"/>
  <c r="CJ43" i="6"/>
  <c r="CI43" i="6"/>
  <c r="CH43" i="6"/>
  <c r="CG43" i="6"/>
  <c r="CF43" i="6"/>
  <c r="CE43" i="6"/>
  <c r="CD43" i="6"/>
  <c r="CJ42" i="6"/>
  <c r="CI42" i="6"/>
  <c r="CH42" i="6"/>
  <c r="CG42" i="6"/>
  <c r="CF42" i="6"/>
  <c r="CE42" i="6"/>
  <c r="CD42" i="6"/>
  <c r="CJ41" i="6"/>
  <c r="CI41" i="6"/>
  <c r="CH41" i="6"/>
  <c r="CG41" i="6"/>
  <c r="CF41" i="6"/>
  <c r="CE41" i="6"/>
  <c r="CD41" i="6"/>
  <c r="CJ40" i="6"/>
  <c r="CI40" i="6"/>
  <c r="CH40" i="6"/>
  <c r="CG40" i="6"/>
  <c r="CF40" i="6"/>
  <c r="CE40" i="6"/>
  <c r="CD40" i="6"/>
  <c r="CJ39" i="6"/>
  <c r="CI39" i="6"/>
  <c r="CH39" i="6"/>
  <c r="CG39" i="6"/>
  <c r="CF39" i="6"/>
  <c r="CE39" i="6"/>
  <c r="CD39" i="6"/>
  <c r="CJ38" i="6"/>
  <c r="CI38" i="6"/>
  <c r="CH38" i="6"/>
  <c r="CG38" i="6"/>
  <c r="CF38" i="6"/>
  <c r="CE38" i="6"/>
  <c r="CD38" i="6"/>
  <c r="CJ37" i="6"/>
  <c r="CI37" i="6"/>
  <c r="CH37" i="6"/>
  <c r="CG37" i="6"/>
  <c r="CF37" i="6"/>
  <c r="CE37" i="6"/>
  <c r="CD37" i="6"/>
  <c r="CJ36" i="6"/>
  <c r="CI36" i="6"/>
  <c r="CH36" i="6"/>
  <c r="CG36" i="6"/>
  <c r="CF36" i="6"/>
  <c r="CE36" i="6"/>
  <c r="CD36" i="6"/>
  <c r="CJ35" i="6"/>
  <c r="CI35" i="6"/>
  <c r="CH35" i="6"/>
  <c r="CG35" i="6"/>
  <c r="CF35" i="6"/>
  <c r="CE35" i="6"/>
  <c r="CD35" i="6"/>
  <c r="CJ34" i="6"/>
  <c r="CI34" i="6"/>
  <c r="CH34" i="6"/>
  <c r="CG34" i="6"/>
  <c r="CF34" i="6"/>
  <c r="CE34" i="6"/>
  <c r="CD34" i="6"/>
  <c r="CJ33" i="6"/>
  <c r="CI33" i="6"/>
  <c r="CH33" i="6"/>
  <c r="CG33" i="6"/>
  <c r="CF33" i="6"/>
  <c r="CE33" i="6"/>
  <c r="CD33" i="6"/>
  <c r="CJ32" i="6"/>
  <c r="CI32" i="6"/>
  <c r="CH32" i="6"/>
  <c r="CG32" i="6"/>
  <c r="CF32" i="6"/>
  <c r="CE32" i="6"/>
  <c r="CD32" i="6"/>
  <c r="CJ31" i="6"/>
  <c r="CI31" i="6"/>
  <c r="CH31" i="6"/>
  <c r="CG31" i="6"/>
  <c r="CF31" i="6"/>
  <c r="CE31" i="6"/>
  <c r="CD31" i="6"/>
  <c r="CJ30" i="6"/>
  <c r="CI30" i="6"/>
  <c r="CH30" i="6"/>
  <c r="CG30" i="6"/>
  <c r="CF30" i="6"/>
  <c r="CE30" i="6"/>
  <c r="CD30" i="6"/>
  <c r="CJ29" i="6"/>
  <c r="CI29" i="6"/>
  <c r="CH29" i="6"/>
  <c r="CG29" i="6"/>
  <c r="CF29" i="6"/>
  <c r="CE29" i="6"/>
  <c r="CD29" i="6"/>
  <c r="CJ28" i="6"/>
  <c r="CI28" i="6"/>
  <c r="CH28" i="6"/>
  <c r="CG28" i="6"/>
  <c r="CF28" i="6"/>
  <c r="CE28" i="6"/>
  <c r="CD28" i="6"/>
  <c r="CJ27" i="6"/>
  <c r="CI27" i="6"/>
  <c r="CH27" i="6"/>
  <c r="CG27" i="6"/>
  <c r="CF27" i="6"/>
  <c r="CE27" i="6"/>
  <c r="CD27" i="6"/>
  <c r="CJ26" i="6"/>
  <c r="CI26" i="6"/>
  <c r="CH26" i="6"/>
  <c r="CG26" i="6"/>
  <c r="CF26" i="6"/>
  <c r="CE26" i="6"/>
  <c r="CD26" i="6"/>
  <c r="CJ25" i="6"/>
  <c r="CI25" i="6"/>
  <c r="CH25" i="6"/>
  <c r="CG25" i="6"/>
  <c r="CF25" i="6"/>
  <c r="CE25" i="6"/>
  <c r="CD25" i="6"/>
  <c r="CJ24" i="6"/>
  <c r="CI24" i="6"/>
  <c r="CH24" i="6"/>
  <c r="CG24" i="6"/>
  <c r="CF24" i="6"/>
  <c r="CE24" i="6"/>
  <c r="CD24" i="6"/>
  <c r="CJ23" i="6"/>
  <c r="CI23" i="6"/>
  <c r="CH23" i="6"/>
  <c r="CG23" i="6"/>
  <c r="CF23" i="6"/>
  <c r="CE23" i="6"/>
  <c r="CD23" i="6"/>
  <c r="CJ22" i="6"/>
  <c r="CI22" i="6"/>
  <c r="CH22" i="6"/>
  <c r="CG22" i="6"/>
  <c r="CF22" i="6"/>
  <c r="CE22" i="6"/>
  <c r="CD22" i="6"/>
  <c r="CJ21" i="6"/>
  <c r="CI21" i="6"/>
  <c r="CH21" i="6"/>
  <c r="CG21" i="6"/>
  <c r="CF21" i="6"/>
  <c r="CE21" i="6"/>
  <c r="CD21" i="6"/>
  <c r="CJ20" i="6"/>
  <c r="CI20" i="6"/>
  <c r="CH20" i="6"/>
  <c r="CG20" i="6"/>
  <c r="CF20" i="6"/>
  <c r="CE20" i="6"/>
  <c r="CD20" i="6"/>
  <c r="CJ19" i="6"/>
  <c r="CI19" i="6"/>
  <c r="CH19" i="6"/>
  <c r="CG19" i="6"/>
  <c r="CF19" i="6"/>
  <c r="CE19" i="6"/>
  <c r="CD19" i="6"/>
  <c r="CJ18" i="6"/>
  <c r="CI18" i="6"/>
  <c r="CH18" i="6"/>
  <c r="CG18" i="6"/>
  <c r="CF18" i="6"/>
  <c r="CE18" i="6"/>
  <c r="CD18" i="6"/>
  <c r="CJ17" i="6"/>
  <c r="CI17" i="6"/>
  <c r="CH17" i="6"/>
  <c r="CG17" i="6"/>
  <c r="CF17" i="6"/>
  <c r="CE17" i="6"/>
  <c r="CD17" i="6"/>
  <c r="CJ16" i="6"/>
  <c r="CI16" i="6"/>
  <c r="CH16" i="6"/>
  <c r="CG16" i="6"/>
  <c r="CF16" i="6"/>
  <c r="CE16" i="6"/>
  <c r="CD16" i="6"/>
  <c r="CJ15" i="6"/>
  <c r="CI15" i="6"/>
  <c r="CH15" i="6"/>
  <c r="CG15" i="6"/>
  <c r="CF15" i="6"/>
  <c r="CE15" i="6"/>
  <c r="CD15" i="6"/>
  <c r="CJ14" i="6"/>
  <c r="CI14" i="6"/>
  <c r="CH14" i="6"/>
  <c r="CG14" i="6"/>
  <c r="CF14" i="6"/>
  <c r="CE14" i="6"/>
  <c r="CD14" i="6"/>
  <c r="CJ13" i="6"/>
  <c r="CI13" i="6"/>
  <c r="CH13" i="6"/>
  <c r="CG13" i="6"/>
  <c r="CF13" i="6"/>
  <c r="CE13" i="6"/>
  <c r="CD13" i="6"/>
  <c r="CJ12" i="6"/>
  <c r="CI12" i="6"/>
  <c r="CH12" i="6"/>
  <c r="CG12" i="6"/>
  <c r="CF12" i="6"/>
  <c r="CE12" i="6"/>
  <c r="CD12" i="6"/>
  <c r="CJ11" i="6"/>
  <c r="CI11" i="6"/>
  <c r="CH11" i="6"/>
  <c r="CG11" i="6"/>
  <c r="CF11" i="6"/>
  <c r="CE11" i="6"/>
  <c r="CD11" i="6"/>
  <c r="CJ10" i="6"/>
  <c r="CI10" i="6"/>
  <c r="CH10" i="6"/>
  <c r="CG10" i="6"/>
  <c r="CF10" i="6"/>
  <c r="CE10" i="6"/>
  <c r="CD10" i="6"/>
  <c r="CJ9" i="6"/>
  <c r="CI9" i="6"/>
  <c r="CH9" i="6"/>
  <c r="CG9" i="6"/>
  <c r="CF9" i="6"/>
  <c r="CE9" i="6"/>
  <c r="CD9" i="6"/>
  <c r="CJ8" i="6"/>
  <c r="CI8" i="6"/>
  <c r="CH8" i="6"/>
  <c r="CG8" i="6"/>
  <c r="CF8" i="6"/>
  <c r="CE8" i="6"/>
  <c r="CD8" i="6"/>
  <c r="CJ7" i="6"/>
  <c r="CI7" i="6"/>
  <c r="CH7" i="6"/>
  <c r="CG7" i="6"/>
  <c r="CF7" i="6"/>
  <c r="CE7" i="6"/>
  <c r="CD7" i="6"/>
  <c r="CJ5" i="6"/>
  <c r="CI5" i="6"/>
  <c r="CH5" i="6"/>
  <c r="CG5" i="6"/>
  <c r="CF5" i="6"/>
  <c r="CE5" i="6"/>
  <c r="CD5" i="6"/>
  <c r="CJ4" i="6"/>
  <c r="CI4" i="6"/>
  <c r="CH4" i="6"/>
  <c r="CG4" i="6"/>
  <c r="CF4" i="6"/>
  <c r="CE4" i="6"/>
  <c r="CD4" i="6"/>
  <c r="CJ3" i="6"/>
  <c r="CI3" i="6"/>
  <c r="CH3" i="6"/>
  <c r="CG3" i="6"/>
  <c r="CF3" i="6"/>
  <c r="CE3" i="6"/>
  <c r="CD3" i="6"/>
  <c r="M20" i="20" l="1"/>
  <c r="N20" i="20"/>
  <c r="O20" i="20"/>
  <c r="Q20" i="20"/>
  <c r="R20" i="20"/>
  <c r="S20" i="20"/>
  <c r="T20" i="20"/>
  <c r="U20" i="20"/>
  <c r="E41" i="21"/>
  <c r="F41" i="21"/>
  <c r="B9" i="47" l="1"/>
  <c r="B38" i="47" s="1"/>
  <c r="C9" i="47"/>
  <c r="C38" i="47" s="1"/>
  <c r="E9" i="47"/>
  <c r="E38" i="47" s="1"/>
  <c r="F9" i="47"/>
  <c r="F38" i="47" s="1"/>
  <c r="H9" i="47"/>
  <c r="H38" i="47" s="1"/>
  <c r="I9" i="47"/>
  <c r="I38" i="47" s="1"/>
  <c r="J9" i="47"/>
  <c r="J38" i="47" s="1"/>
  <c r="K9" i="47"/>
  <c r="K38" i="47" s="1"/>
  <c r="L9" i="47"/>
  <c r="L38" i="47" s="1"/>
  <c r="P9" i="47"/>
  <c r="P38" i="47" s="1"/>
  <c r="C39" i="20" l="1"/>
  <c r="C10" i="47"/>
  <c r="C39" i="47" s="1"/>
  <c r="O39" i="20"/>
  <c r="O10" i="47"/>
  <c r="O39" i="47" s="1"/>
  <c r="J39" i="20"/>
  <c r="J10" i="47"/>
  <c r="J39" i="47" s="1"/>
  <c r="B39" i="20"/>
  <c r="B10" i="47"/>
  <c r="B39" i="47" s="1"/>
  <c r="S39" i="20"/>
  <c r="S10" i="47"/>
  <c r="S39" i="47" s="1"/>
  <c r="P39" i="20"/>
  <c r="P10" i="47"/>
  <c r="P39" i="47" s="1"/>
  <c r="F39" i="20"/>
  <c r="F10" i="47"/>
  <c r="F39" i="47" s="1"/>
  <c r="U39" i="20"/>
  <c r="U10" i="47"/>
  <c r="U39" i="47" s="1"/>
  <c r="R39" i="20"/>
  <c r="R10" i="47"/>
  <c r="R39" i="47" s="1"/>
  <c r="Q39" i="20"/>
  <c r="Q10" i="47"/>
  <c r="Q39" i="47" s="1"/>
  <c r="N39" i="20"/>
  <c r="N10" i="47"/>
  <c r="N39" i="47" s="1"/>
  <c r="L39" i="20"/>
  <c r="L10" i="47"/>
  <c r="L39" i="47" s="1"/>
  <c r="I39" i="20"/>
  <c r="I10" i="47"/>
  <c r="I39" i="47" s="1"/>
  <c r="E39" i="20"/>
  <c r="E10" i="47"/>
  <c r="E39" i="47" s="1"/>
  <c r="T39" i="20"/>
  <c r="T10" i="47"/>
  <c r="T39" i="47" s="1"/>
  <c r="M39" i="20"/>
  <c r="M10" i="47"/>
  <c r="M39" i="47" s="1"/>
  <c r="K39" i="20"/>
  <c r="K10" i="47"/>
  <c r="K39" i="47" s="1"/>
  <c r="H39" i="20"/>
  <c r="H10" i="47"/>
  <c r="H39" i="47" s="1"/>
  <c r="S9" i="20"/>
  <c r="S40" i="20" s="1"/>
  <c r="S9" i="47"/>
  <c r="S38" i="47" s="1"/>
  <c r="T9" i="20"/>
  <c r="T40" i="20" s="1"/>
  <c r="T9" i="47"/>
  <c r="T38" i="47" s="1"/>
  <c r="M9" i="20"/>
  <c r="M40" i="20" s="1"/>
  <c r="M9" i="47"/>
  <c r="M38" i="47" s="1"/>
  <c r="U9" i="20"/>
  <c r="U40" i="20" s="1"/>
  <c r="U9" i="47"/>
  <c r="U38" i="47" s="1"/>
  <c r="R9" i="20"/>
  <c r="R40" i="20" s="1"/>
  <c r="R9" i="47"/>
  <c r="R38" i="47" s="1"/>
  <c r="O9" i="20"/>
  <c r="O40" i="20" s="1"/>
  <c r="O9" i="47"/>
  <c r="O38" i="47" s="1"/>
  <c r="Q9" i="20"/>
  <c r="Q40" i="20" s="1"/>
  <c r="Q9" i="47"/>
  <c r="Q38" i="47" s="1"/>
  <c r="N9" i="20"/>
  <c r="N40" i="20" s="1"/>
  <c r="N9" i="47"/>
  <c r="N38" i="47" s="1"/>
  <c r="DA4" i="34"/>
  <c r="DA5" i="34"/>
  <c r="DA6" i="34"/>
  <c r="DA7" i="34"/>
  <c r="DA8" i="34"/>
  <c r="DA9" i="34"/>
  <c r="DA10" i="34"/>
  <c r="DA11" i="34"/>
  <c r="DA12" i="34"/>
  <c r="DA13" i="34"/>
  <c r="DA14" i="34"/>
  <c r="DA15" i="34"/>
  <c r="DA16" i="34"/>
  <c r="DA17" i="34"/>
  <c r="DA18" i="34"/>
  <c r="DA19" i="34"/>
  <c r="DA20" i="34"/>
  <c r="DA21" i="34"/>
  <c r="DA22" i="34"/>
  <c r="DA23" i="34"/>
  <c r="DA24" i="34"/>
  <c r="DA25" i="34"/>
  <c r="DA26" i="34"/>
  <c r="DA27" i="34"/>
  <c r="DA28" i="34"/>
  <c r="DA29" i="34"/>
  <c r="DA30" i="34"/>
  <c r="DA31" i="34"/>
  <c r="DA32" i="34"/>
  <c r="DA33" i="34"/>
  <c r="DA34" i="34"/>
  <c r="DA35" i="34"/>
  <c r="DA36" i="34"/>
  <c r="DA37" i="34"/>
  <c r="DA38" i="34"/>
  <c r="DA39" i="34"/>
  <c r="DA40" i="34"/>
  <c r="DA41" i="34"/>
  <c r="DA42" i="34"/>
  <c r="DA43" i="34"/>
  <c r="DA44" i="34"/>
  <c r="DA45" i="34"/>
  <c r="DA46" i="34"/>
  <c r="DA47" i="34"/>
  <c r="DA48" i="34"/>
  <c r="DA49" i="34"/>
  <c r="DA50" i="34"/>
  <c r="DA51" i="34"/>
  <c r="CU4" i="34"/>
  <c r="CV4" i="34"/>
  <c r="CW4" i="34"/>
  <c r="CX4" i="34"/>
  <c r="CU5" i="34"/>
  <c r="CV5" i="34"/>
  <c r="CW5" i="34"/>
  <c r="CX5" i="34"/>
  <c r="CU6" i="34"/>
  <c r="CV6" i="34"/>
  <c r="CW6" i="34"/>
  <c r="CX6" i="34"/>
  <c r="CU7" i="34"/>
  <c r="CV7" i="34"/>
  <c r="CW7" i="34"/>
  <c r="CX7" i="34"/>
  <c r="CU8" i="34"/>
  <c r="CV8" i="34"/>
  <c r="CW8" i="34"/>
  <c r="CX8" i="34"/>
  <c r="CU9" i="34"/>
  <c r="CV9" i="34"/>
  <c r="CW9" i="34"/>
  <c r="CX9" i="34"/>
  <c r="CU10" i="34"/>
  <c r="CV10" i="34"/>
  <c r="CW10" i="34"/>
  <c r="CX10" i="34"/>
  <c r="CU11" i="34"/>
  <c r="CV11" i="34"/>
  <c r="CW11" i="34"/>
  <c r="CX11" i="34"/>
  <c r="CU12" i="34"/>
  <c r="CV12" i="34"/>
  <c r="CW12" i="34"/>
  <c r="CX12" i="34"/>
  <c r="CU13" i="34"/>
  <c r="CV13" i="34"/>
  <c r="CW13" i="34"/>
  <c r="CX13" i="34"/>
  <c r="CU14" i="34"/>
  <c r="CV14" i="34"/>
  <c r="CW14" i="34"/>
  <c r="CX14" i="34"/>
  <c r="CU15" i="34"/>
  <c r="CV15" i="34"/>
  <c r="CW15" i="34"/>
  <c r="CX15" i="34"/>
  <c r="CU16" i="34"/>
  <c r="CV16" i="34"/>
  <c r="CW16" i="34"/>
  <c r="CX16" i="34"/>
  <c r="CU17" i="34"/>
  <c r="CV17" i="34"/>
  <c r="CW17" i="34"/>
  <c r="CX17" i="34"/>
  <c r="CU18" i="34"/>
  <c r="CV18" i="34"/>
  <c r="CW18" i="34"/>
  <c r="CX18" i="34"/>
  <c r="CU19" i="34"/>
  <c r="CV19" i="34"/>
  <c r="CW19" i="34"/>
  <c r="CX19" i="34"/>
  <c r="CU20" i="34"/>
  <c r="CV20" i="34"/>
  <c r="CW20" i="34"/>
  <c r="CX20" i="34"/>
  <c r="CU21" i="34"/>
  <c r="CV21" i="34"/>
  <c r="CW21" i="34"/>
  <c r="CX21" i="34"/>
  <c r="CU22" i="34"/>
  <c r="CV22" i="34"/>
  <c r="CW22" i="34"/>
  <c r="CX22" i="34"/>
  <c r="CU23" i="34"/>
  <c r="CV23" i="34"/>
  <c r="CW23" i="34"/>
  <c r="CX23" i="34"/>
  <c r="CU24" i="34"/>
  <c r="CV24" i="34"/>
  <c r="CW24" i="34"/>
  <c r="CX24" i="34"/>
  <c r="CU25" i="34"/>
  <c r="CV25" i="34"/>
  <c r="CW25" i="34"/>
  <c r="CX25" i="34"/>
  <c r="CU26" i="34"/>
  <c r="CV26" i="34"/>
  <c r="CW26" i="34"/>
  <c r="CX26" i="34"/>
  <c r="CU27" i="34"/>
  <c r="CV27" i="34"/>
  <c r="CW27" i="34"/>
  <c r="CX27" i="34"/>
  <c r="CU28" i="34"/>
  <c r="CV28" i="34"/>
  <c r="CW28" i="34"/>
  <c r="CX28" i="34"/>
  <c r="CU29" i="34"/>
  <c r="CV29" i="34"/>
  <c r="CW29" i="34"/>
  <c r="CX29" i="34"/>
  <c r="CU30" i="34"/>
  <c r="CV30" i="34"/>
  <c r="CW30" i="34"/>
  <c r="CX30" i="34"/>
  <c r="CU31" i="34"/>
  <c r="CV31" i="34"/>
  <c r="CW31" i="34"/>
  <c r="CX31" i="34"/>
  <c r="CU32" i="34"/>
  <c r="CV32" i="34"/>
  <c r="CW32" i="34"/>
  <c r="CX32" i="34"/>
  <c r="CU33" i="34"/>
  <c r="CV33" i="34"/>
  <c r="CW33" i="34"/>
  <c r="CX33" i="34"/>
  <c r="CU34" i="34"/>
  <c r="CV34" i="34"/>
  <c r="CW34" i="34"/>
  <c r="CX34" i="34"/>
  <c r="CU35" i="34"/>
  <c r="CV35" i="34"/>
  <c r="CW35" i="34"/>
  <c r="CX35" i="34"/>
  <c r="CU36" i="34"/>
  <c r="CV36" i="34"/>
  <c r="CW36" i="34"/>
  <c r="CX36" i="34"/>
  <c r="CU37" i="34"/>
  <c r="CV37" i="34"/>
  <c r="CW37" i="34"/>
  <c r="CX37" i="34"/>
  <c r="CU38" i="34"/>
  <c r="CV38" i="34"/>
  <c r="CW38" i="34"/>
  <c r="CX38" i="34"/>
  <c r="CU39" i="34"/>
  <c r="CV39" i="34"/>
  <c r="CW39" i="34"/>
  <c r="CX39" i="34"/>
  <c r="CU40" i="34"/>
  <c r="CV40" i="34"/>
  <c r="CW40" i="34"/>
  <c r="CX40" i="34"/>
  <c r="CU41" i="34"/>
  <c r="CV41" i="34"/>
  <c r="CW41" i="34"/>
  <c r="CX41" i="34"/>
  <c r="CU42" i="34"/>
  <c r="CV42" i="34"/>
  <c r="CW42" i="34"/>
  <c r="CX42" i="34"/>
  <c r="CU43" i="34"/>
  <c r="CV43" i="34"/>
  <c r="CW43" i="34"/>
  <c r="CX43" i="34"/>
  <c r="CU44" i="34"/>
  <c r="CV44" i="34"/>
  <c r="CW44" i="34"/>
  <c r="CX44" i="34"/>
  <c r="CU45" i="34"/>
  <c r="CV45" i="34"/>
  <c r="CW45" i="34"/>
  <c r="CX45" i="34"/>
  <c r="CU46" i="34"/>
  <c r="CV46" i="34"/>
  <c r="CW46" i="34"/>
  <c r="CX46" i="34"/>
  <c r="CU47" i="34"/>
  <c r="CV47" i="34"/>
  <c r="CW47" i="34"/>
  <c r="CX47" i="34"/>
  <c r="CU48" i="34"/>
  <c r="CV48" i="34"/>
  <c r="CW48" i="34"/>
  <c r="CX48" i="34"/>
  <c r="CU49" i="34"/>
  <c r="CV49" i="34"/>
  <c r="CW49" i="34"/>
  <c r="CX49" i="34"/>
  <c r="CU50" i="34"/>
  <c r="CV50" i="34"/>
  <c r="CW50" i="34"/>
  <c r="CX50" i="34"/>
  <c r="CU51" i="34"/>
  <c r="CV51" i="34"/>
  <c r="CW51" i="34"/>
  <c r="CX51" i="34"/>
  <c r="DA3" i="34"/>
  <c r="CX3" i="34"/>
  <c r="CW3" i="34"/>
  <c r="CV3" i="34"/>
  <c r="CU3" i="34"/>
  <c r="S25" i="20" l="1"/>
  <c r="F25" i="20"/>
  <c r="U25" i="20"/>
  <c r="C25" i="20"/>
  <c r="Q25" i="20"/>
  <c r="N25" i="20"/>
  <c r="L25" i="20"/>
  <c r="I25" i="20"/>
  <c r="B25" i="20"/>
  <c r="P25" i="20"/>
  <c r="R25" i="20"/>
  <c r="O25" i="20"/>
  <c r="J25" i="20"/>
  <c r="T25" i="20"/>
  <c r="M25" i="20"/>
  <c r="K25" i="20"/>
  <c r="H25" i="20"/>
  <c r="E25" i="20"/>
  <c r="F14" i="20"/>
  <c r="H14" i="20"/>
  <c r="J14" i="20"/>
  <c r="K14" i="20"/>
  <c r="L14" i="20"/>
  <c r="M14" i="20"/>
  <c r="N14" i="20"/>
  <c r="O14" i="20"/>
  <c r="P14" i="20"/>
  <c r="Q14" i="20"/>
  <c r="R14" i="20"/>
  <c r="S14" i="20"/>
  <c r="T14" i="20"/>
  <c r="I27" i="20" l="1"/>
  <c r="I46" i="20" s="1"/>
  <c r="J27" i="20"/>
  <c r="J46" i="20" s="1"/>
  <c r="M27" i="20"/>
  <c r="M46" i="20" s="1"/>
  <c r="N27" i="20"/>
  <c r="N46" i="20" s="1"/>
  <c r="O27" i="20"/>
  <c r="O46" i="20" s="1"/>
  <c r="Q27" i="20"/>
  <c r="Q46" i="20" s="1"/>
  <c r="R27" i="20"/>
  <c r="R46" i="20" s="1"/>
  <c r="S27" i="20"/>
  <c r="S46" i="20" s="1"/>
  <c r="T27" i="20"/>
  <c r="T46" i="20" s="1"/>
  <c r="U27" i="20"/>
  <c r="U46" i="20" s="1"/>
  <c r="I61" i="34" l="1"/>
  <c r="J61" i="34"/>
  <c r="K61" i="34"/>
  <c r="L61" i="34"/>
  <c r="M61" i="34"/>
  <c r="N61" i="34"/>
  <c r="O61" i="34"/>
  <c r="I62" i="34"/>
  <c r="J62" i="34"/>
  <c r="K62" i="34"/>
  <c r="L62" i="34"/>
  <c r="M62" i="34"/>
  <c r="N62" i="34"/>
  <c r="O62" i="34"/>
  <c r="DB4" i="11"/>
  <c r="DB5" i="11"/>
  <c r="DB6" i="11"/>
  <c r="DB7" i="11"/>
  <c r="DB8" i="11"/>
  <c r="DB9" i="11"/>
  <c r="DB10" i="11"/>
  <c r="DB11" i="11"/>
  <c r="DB12" i="11"/>
  <c r="DB13" i="11"/>
  <c r="DB14" i="11"/>
  <c r="DB15" i="11"/>
  <c r="DB16" i="11"/>
  <c r="DB17" i="11"/>
  <c r="DB18" i="11"/>
  <c r="DB19" i="11"/>
  <c r="DB20" i="11"/>
  <c r="DB21" i="11"/>
  <c r="DB22" i="11"/>
  <c r="DB23" i="11"/>
  <c r="DB24" i="11"/>
  <c r="DB25" i="11"/>
  <c r="DB26" i="11"/>
  <c r="DB27" i="11"/>
  <c r="DB28" i="11"/>
  <c r="DB29" i="11"/>
  <c r="DB30" i="11"/>
  <c r="DB31" i="11"/>
  <c r="DB32" i="11"/>
  <c r="DB33" i="11"/>
  <c r="DB34" i="11"/>
  <c r="DB35" i="11"/>
  <c r="DB36" i="11"/>
  <c r="DB37" i="11"/>
  <c r="DB38" i="11"/>
  <c r="DB39" i="11"/>
  <c r="DB40" i="11"/>
  <c r="DB41" i="11"/>
  <c r="DB42" i="11"/>
  <c r="DB43" i="11"/>
  <c r="DB44" i="11"/>
  <c r="DB45" i="11"/>
  <c r="DB46" i="11"/>
  <c r="DB47" i="11"/>
  <c r="DB48" i="11"/>
  <c r="DB49" i="11"/>
  <c r="DB50" i="11"/>
  <c r="DB51" i="11"/>
  <c r="DB52" i="11"/>
  <c r="DB53" i="11"/>
  <c r="DB54" i="11"/>
  <c r="CZ4" i="11"/>
  <c r="CZ5" i="11"/>
  <c r="CZ6" i="11"/>
  <c r="CZ7" i="11"/>
  <c r="CZ8" i="11"/>
  <c r="CZ9" i="11"/>
  <c r="CZ10" i="11"/>
  <c r="CZ11" i="11"/>
  <c r="CZ12" i="11"/>
  <c r="CZ13" i="11"/>
  <c r="CZ14" i="11"/>
  <c r="CZ15" i="11"/>
  <c r="CZ16" i="11"/>
  <c r="CZ17" i="11"/>
  <c r="CZ18" i="11"/>
  <c r="CZ19" i="11"/>
  <c r="CZ20" i="11"/>
  <c r="CZ21" i="11"/>
  <c r="CZ22" i="11"/>
  <c r="CZ23" i="11"/>
  <c r="CZ24" i="11"/>
  <c r="CZ25" i="11"/>
  <c r="CZ26" i="11"/>
  <c r="CZ27" i="11"/>
  <c r="CZ28" i="11"/>
  <c r="CZ29" i="11"/>
  <c r="CZ30" i="11"/>
  <c r="CZ31" i="11"/>
  <c r="CZ32" i="11"/>
  <c r="CZ33" i="11"/>
  <c r="CZ34" i="11"/>
  <c r="CZ35" i="11"/>
  <c r="CZ36" i="11"/>
  <c r="CZ37" i="11"/>
  <c r="CZ38" i="11"/>
  <c r="CZ39" i="11"/>
  <c r="CZ40" i="11"/>
  <c r="CZ41" i="11"/>
  <c r="CZ42" i="11"/>
  <c r="CZ43" i="11"/>
  <c r="CZ44" i="11"/>
  <c r="CZ45" i="11"/>
  <c r="CZ46" i="11"/>
  <c r="CZ47" i="11"/>
  <c r="CZ48" i="11"/>
  <c r="CZ49" i="11"/>
  <c r="CZ50" i="11"/>
  <c r="CZ51" i="11"/>
  <c r="CZ52" i="11"/>
  <c r="CZ53" i="11"/>
  <c r="CZ54" i="11"/>
  <c r="CW4" i="11"/>
  <c r="CX4" i="11"/>
  <c r="CW5" i="11"/>
  <c r="CX5" i="11"/>
  <c r="CW6" i="11"/>
  <c r="CX6" i="11"/>
  <c r="CW7" i="11"/>
  <c r="CX7" i="11"/>
  <c r="CW8" i="11"/>
  <c r="CX8" i="11"/>
  <c r="CW9" i="11"/>
  <c r="CX9" i="11"/>
  <c r="CW10" i="11"/>
  <c r="CX10" i="11"/>
  <c r="CW11" i="11"/>
  <c r="CX11" i="11"/>
  <c r="CW12" i="11"/>
  <c r="CX12" i="11"/>
  <c r="CW13" i="11"/>
  <c r="CX13" i="11"/>
  <c r="CW14" i="11"/>
  <c r="CX14" i="11"/>
  <c r="CW15" i="11"/>
  <c r="CX15" i="11"/>
  <c r="CW16" i="11"/>
  <c r="CX16" i="11"/>
  <c r="CW17" i="11"/>
  <c r="CX17" i="11"/>
  <c r="CW18" i="11"/>
  <c r="CX18" i="11"/>
  <c r="CW19" i="11"/>
  <c r="CX19" i="11"/>
  <c r="CW20" i="11"/>
  <c r="CX20" i="11"/>
  <c r="CW21" i="11"/>
  <c r="CX21" i="11"/>
  <c r="CW22" i="11"/>
  <c r="CX22" i="11"/>
  <c r="CW23" i="11"/>
  <c r="CX23" i="11"/>
  <c r="CW24" i="11"/>
  <c r="CX24" i="11"/>
  <c r="CW25" i="11"/>
  <c r="CX25" i="11"/>
  <c r="CW26" i="11"/>
  <c r="CX26" i="11"/>
  <c r="CW27" i="11"/>
  <c r="CX27" i="11"/>
  <c r="CW28" i="11"/>
  <c r="CX28" i="11"/>
  <c r="CW29" i="11"/>
  <c r="CX29" i="11"/>
  <c r="CW30" i="11"/>
  <c r="CX30" i="11"/>
  <c r="CW31" i="11"/>
  <c r="CX31" i="11"/>
  <c r="CW32" i="11"/>
  <c r="CX32" i="11"/>
  <c r="CW33" i="11"/>
  <c r="CX33" i="11"/>
  <c r="CW34" i="11"/>
  <c r="CX34" i="11"/>
  <c r="CW35" i="11"/>
  <c r="CX35" i="11"/>
  <c r="CW36" i="11"/>
  <c r="CX36" i="11"/>
  <c r="CW37" i="11"/>
  <c r="CX37" i="11"/>
  <c r="CW38" i="11"/>
  <c r="CX38" i="11"/>
  <c r="CW39" i="11"/>
  <c r="CX39" i="11"/>
  <c r="CW40" i="11"/>
  <c r="CX40" i="11"/>
  <c r="CW41" i="11"/>
  <c r="CX41" i="11"/>
  <c r="CW42" i="11"/>
  <c r="CX42" i="11"/>
  <c r="CW43" i="11"/>
  <c r="CX43" i="11"/>
  <c r="CW44" i="11"/>
  <c r="CX44" i="11"/>
  <c r="CW45" i="11"/>
  <c r="CX45" i="11"/>
  <c r="CW46" i="11"/>
  <c r="CX46" i="11"/>
  <c r="CW47" i="11"/>
  <c r="CX47" i="11"/>
  <c r="CW48" i="11"/>
  <c r="CX48" i="11"/>
  <c r="CW49" i="11"/>
  <c r="CX49" i="11"/>
  <c r="CW50" i="11"/>
  <c r="CX50" i="11"/>
  <c r="CW51" i="11"/>
  <c r="CX51" i="11"/>
  <c r="CW52" i="11"/>
  <c r="CX52" i="11"/>
  <c r="CW53" i="11"/>
  <c r="CX53" i="11"/>
  <c r="CW54" i="11"/>
  <c r="CX54" i="11"/>
  <c r="DB3" i="11"/>
  <c r="CZ3" i="11"/>
  <c r="CX3" i="11"/>
  <c r="CW3" i="11"/>
  <c r="D19" i="21"/>
  <c r="G19" i="21"/>
  <c r="DE3" i="11"/>
  <c r="DE4" i="11"/>
  <c r="DE5" i="11"/>
  <c r="DE6" i="11"/>
  <c r="DE7" i="11"/>
  <c r="DE8" i="11"/>
  <c r="DE9" i="11"/>
  <c r="DE10" i="11"/>
  <c r="DE11" i="11"/>
  <c r="DE12" i="11"/>
  <c r="DE13" i="11"/>
  <c r="DE14" i="11"/>
  <c r="DE15" i="11"/>
  <c r="DE16" i="11"/>
  <c r="DE17" i="11"/>
  <c r="DE18" i="11"/>
  <c r="DE19" i="11"/>
  <c r="DE20" i="11"/>
  <c r="DE21" i="11"/>
  <c r="DE22" i="11"/>
  <c r="DE23" i="11"/>
  <c r="DE24" i="11"/>
  <c r="DE25" i="11"/>
  <c r="DE26" i="11"/>
  <c r="DE27" i="11"/>
  <c r="DE28" i="11"/>
  <c r="DE29" i="11"/>
  <c r="DE30" i="11"/>
  <c r="DE31" i="11"/>
  <c r="DE32" i="11"/>
  <c r="DE33" i="11"/>
  <c r="DE34" i="11"/>
  <c r="DE35" i="11"/>
  <c r="DE36" i="11"/>
  <c r="DE37" i="11"/>
  <c r="DE38" i="11"/>
  <c r="DE39" i="11"/>
  <c r="DE40" i="11"/>
  <c r="DE41" i="11"/>
  <c r="DE42" i="11"/>
  <c r="DE43" i="11"/>
  <c r="DE44" i="11"/>
  <c r="DE45" i="11"/>
  <c r="DE46" i="11"/>
  <c r="DE47" i="11"/>
  <c r="DE48" i="11"/>
  <c r="DE49" i="11"/>
  <c r="DE50" i="11"/>
  <c r="DE51" i="11"/>
  <c r="DE52" i="11"/>
  <c r="DE53" i="11"/>
  <c r="DE54" i="11"/>
  <c r="DE55" i="11"/>
  <c r="DE56" i="11"/>
  <c r="DE57" i="11"/>
  <c r="DE58" i="11"/>
  <c r="DE59" i="11"/>
  <c r="DE60" i="11"/>
  <c r="T24" i="20" l="1"/>
  <c r="T42" i="20" s="1"/>
  <c r="T24" i="47"/>
  <c r="M24" i="20"/>
  <c r="M42" i="20" s="1"/>
  <c r="M24" i="47"/>
  <c r="K24" i="20"/>
  <c r="K42" i="20" s="1"/>
  <c r="K24" i="47"/>
  <c r="H24" i="20"/>
  <c r="H42" i="20" s="1"/>
  <c r="H24" i="47"/>
  <c r="E24" i="20"/>
  <c r="E42" i="20" s="1"/>
  <c r="E24" i="47"/>
  <c r="S24" i="20"/>
  <c r="S42" i="20" s="1"/>
  <c r="S24" i="47"/>
  <c r="P24" i="20"/>
  <c r="P42" i="20" s="1"/>
  <c r="P24" i="47"/>
  <c r="G24" i="20"/>
  <c r="G42" i="20" s="1"/>
  <c r="G24" i="47"/>
  <c r="D24" i="20"/>
  <c r="D42" i="20" s="1"/>
  <c r="D24" i="47"/>
  <c r="R24" i="20"/>
  <c r="R42" i="20" s="1"/>
  <c r="R24" i="47"/>
  <c r="O24" i="20"/>
  <c r="O42" i="20" s="1"/>
  <c r="O24" i="47"/>
  <c r="J24" i="20"/>
  <c r="J42" i="20" s="1"/>
  <c r="J24" i="47"/>
  <c r="F24" i="20"/>
  <c r="F42" i="20" s="1"/>
  <c r="F24" i="47"/>
  <c r="Q24" i="20"/>
  <c r="Q42" i="20" s="1"/>
  <c r="Q24" i="47"/>
  <c r="N24" i="20"/>
  <c r="N42" i="20" s="1"/>
  <c r="N24" i="47"/>
  <c r="L24" i="20"/>
  <c r="L42" i="20" s="1"/>
  <c r="L24" i="47"/>
  <c r="I24" i="20"/>
  <c r="I42" i="20" s="1"/>
  <c r="I24" i="47"/>
  <c r="D45" i="20"/>
  <c r="G45" i="20"/>
  <c r="I22" i="20"/>
  <c r="I45" i="20" s="1"/>
  <c r="CL4" i="8"/>
  <c r="CL5" i="8"/>
  <c r="CL6" i="8"/>
  <c r="CL7" i="8"/>
  <c r="CL8" i="8"/>
  <c r="CL9" i="8"/>
  <c r="CL10" i="8"/>
  <c r="CL11" i="8"/>
  <c r="CL12" i="8"/>
  <c r="CL13" i="8"/>
  <c r="CL14" i="8"/>
  <c r="CL15" i="8"/>
  <c r="CL3" i="8"/>
  <c r="I41" i="47" l="1"/>
  <c r="L41" i="47"/>
  <c r="N41" i="47"/>
  <c r="Q41" i="47"/>
  <c r="F41" i="47"/>
  <c r="J41" i="47"/>
  <c r="O41" i="47"/>
  <c r="R41" i="47"/>
  <c r="D41" i="47"/>
  <c r="G41" i="47"/>
  <c r="P41" i="47"/>
  <c r="S41" i="47"/>
  <c r="E41" i="47"/>
  <c r="H41" i="47"/>
  <c r="K41" i="47"/>
  <c r="M41" i="47"/>
  <c r="T41" i="47"/>
  <c r="DF59" i="25" l="1"/>
  <c r="DC59" i="25"/>
  <c r="DB59" i="25"/>
  <c r="DA59" i="25"/>
  <c r="CZ59" i="25"/>
  <c r="CY59" i="25"/>
  <c r="CX59" i="25"/>
  <c r="CW59" i="25"/>
  <c r="CV59" i="25"/>
  <c r="CU59" i="25"/>
  <c r="CT59" i="25"/>
  <c r="CS59" i="25"/>
  <c r="CR59" i="25"/>
  <c r="CQ59" i="25"/>
  <c r="BX38" i="37"/>
  <c r="BW38" i="37"/>
  <c r="H49" i="21" s="1"/>
  <c r="BV38" i="37"/>
  <c r="BU38" i="37"/>
  <c r="BT38" i="37"/>
  <c r="BS38" i="37"/>
  <c r="BR38" i="37"/>
  <c r="G49" i="21" s="1"/>
  <c r="BQ38" i="37"/>
  <c r="BP38" i="37"/>
  <c r="BO38" i="37"/>
  <c r="BN38" i="37"/>
  <c r="BM38" i="37"/>
  <c r="BL38" i="37"/>
  <c r="BK38" i="37"/>
  <c r="BJ38" i="37"/>
  <c r="BI38" i="37"/>
  <c r="BH38" i="37"/>
  <c r="BG38" i="37"/>
  <c r="BF38" i="37"/>
  <c r="BE38" i="37"/>
  <c r="BD38" i="37"/>
  <c r="F49" i="21" s="1"/>
  <c r="BC38" i="37"/>
  <c r="E49" i="21" s="1"/>
  <c r="BB38" i="37"/>
  <c r="BA38" i="37"/>
  <c r="AZ38" i="37"/>
  <c r="AY38" i="37"/>
  <c r="AX38" i="37"/>
  <c r="AW38" i="37"/>
  <c r="AV38" i="37"/>
  <c r="AU38" i="37"/>
  <c r="AT38" i="37"/>
  <c r="AS38" i="37"/>
  <c r="D49" i="21" s="1"/>
  <c r="AR38" i="37"/>
  <c r="AQ38" i="37"/>
  <c r="AO38" i="37"/>
  <c r="AN38" i="37"/>
  <c r="C49" i="21" s="1"/>
  <c r="AM38" i="37"/>
  <c r="AL38" i="37"/>
  <c r="AK38" i="37"/>
  <c r="AJ38" i="37"/>
  <c r="AI38" i="37"/>
  <c r="AH38" i="37"/>
  <c r="AG38" i="37"/>
  <c r="AF38" i="37"/>
  <c r="AE38" i="37"/>
  <c r="AC38" i="37"/>
  <c r="AB38" i="37"/>
  <c r="AA38" i="37"/>
  <c r="Z38" i="37"/>
  <c r="B49" i="21" s="1"/>
  <c r="Y38" i="37"/>
  <c r="X38" i="37"/>
  <c r="W38" i="37"/>
  <c r="V38" i="37"/>
  <c r="U38" i="37"/>
  <c r="T38" i="37"/>
  <c r="S38" i="37"/>
  <c r="R38" i="37"/>
  <c r="BX36" i="37"/>
  <c r="BW36" i="37"/>
  <c r="BV36" i="37"/>
  <c r="BU36" i="37"/>
  <c r="BT36" i="37"/>
  <c r="BS36" i="37"/>
  <c r="U21" i="20" s="1"/>
  <c r="BR36" i="37"/>
  <c r="T21" i="20" s="1"/>
  <c r="BQ36" i="37"/>
  <c r="S21" i="20" s="1"/>
  <c r="BP36" i="37"/>
  <c r="R21" i="20" s="1"/>
  <c r="BO36" i="37"/>
  <c r="Q21" i="20" s="1"/>
  <c r="BN36" i="37"/>
  <c r="BM36" i="37"/>
  <c r="BL36" i="37"/>
  <c r="BK36" i="37"/>
  <c r="BJ36" i="37"/>
  <c r="BI36" i="37"/>
  <c r="BH36" i="37"/>
  <c r="BG36" i="37"/>
  <c r="BF36" i="37"/>
  <c r="BE36" i="37"/>
  <c r="P21" i="20" s="1"/>
  <c r="BD36" i="37"/>
  <c r="BC36" i="37"/>
  <c r="BB36" i="37"/>
  <c r="BA36" i="37"/>
  <c r="AZ36" i="37"/>
  <c r="O21" i="20" s="1"/>
  <c r="AY36" i="37"/>
  <c r="N21" i="20" s="1"/>
  <c r="AX36" i="37"/>
  <c r="M21" i="20" s="1"/>
  <c r="AW36" i="37"/>
  <c r="AV36" i="37"/>
  <c r="AU36" i="37"/>
  <c r="AT36" i="37"/>
  <c r="AS36" i="37"/>
  <c r="AR36" i="37"/>
  <c r="L21" i="20" s="1"/>
  <c r="AQ36" i="37"/>
  <c r="K21" i="20" s="1"/>
  <c r="AO36" i="37"/>
  <c r="AN36" i="37"/>
  <c r="J21" i="20" s="1"/>
  <c r="AM36" i="37"/>
  <c r="I21" i="20" s="1"/>
  <c r="AL36" i="37"/>
  <c r="AK36" i="37"/>
  <c r="AJ36" i="37"/>
  <c r="AI36" i="37"/>
  <c r="AH36" i="37"/>
  <c r="H21" i="20" s="1"/>
  <c r="AG36" i="37"/>
  <c r="F21" i="20" s="1"/>
  <c r="AF36" i="37"/>
  <c r="AE36" i="37"/>
  <c r="AC36" i="37"/>
  <c r="AB36" i="37"/>
  <c r="AA36" i="37"/>
  <c r="Z36" i="37"/>
  <c r="Y36" i="37"/>
  <c r="X36" i="37"/>
  <c r="W36" i="37"/>
  <c r="V36" i="37"/>
  <c r="B21" i="20" s="1"/>
  <c r="U36" i="37"/>
  <c r="T36" i="37"/>
  <c r="S36" i="37"/>
  <c r="R36" i="37"/>
  <c r="CL35" i="37"/>
  <c r="CK35" i="37"/>
  <c r="CJ35" i="37"/>
  <c r="CI35" i="37"/>
  <c r="CH35" i="37"/>
  <c r="CG35" i="37"/>
  <c r="CR34" i="37"/>
  <c r="CQ34" i="37"/>
  <c r="CP34" i="37"/>
  <c r="CO34" i="37"/>
  <c r="CN34" i="37"/>
  <c r="CM34" i="37"/>
  <c r="CL34" i="37"/>
  <c r="CK34" i="37"/>
  <c r="CJ34" i="37"/>
  <c r="CI34" i="37"/>
  <c r="CH34" i="37"/>
  <c r="CG34" i="37"/>
  <c r="CF34" i="37"/>
  <c r="CE34" i="37"/>
  <c r="CB34" i="37"/>
  <c r="CR33" i="37"/>
  <c r="CQ33" i="37"/>
  <c r="CP33" i="37"/>
  <c r="CO33" i="37"/>
  <c r="CN33" i="37"/>
  <c r="CM33" i="37"/>
  <c r="CL33" i="37"/>
  <c r="CK33" i="37"/>
  <c r="CJ33" i="37"/>
  <c r="CI33" i="37"/>
  <c r="CH33" i="37"/>
  <c r="CG33" i="37"/>
  <c r="CF33" i="37"/>
  <c r="CE33" i="37"/>
  <c r="CB33" i="37"/>
  <c r="CR32" i="37"/>
  <c r="CQ32" i="37"/>
  <c r="CP32" i="37"/>
  <c r="CO32" i="37"/>
  <c r="CN32" i="37"/>
  <c r="CM32" i="37"/>
  <c r="CL32" i="37"/>
  <c r="CK32" i="37"/>
  <c r="CJ32" i="37"/>
  <c r="CI32" i="37"/>
  <c r="CH32" i="37"/>
  <c r="CG32" i="37"/>
  <c r="CF32" i="37"/>
  <c r="CE32" i="37"/>
  <c r="CB32" i="37"/>
  <c r="CR31" i="37"/>
  <c r="CQ31" i="37"/>
  <c r="CP31" i="37"/>
  <c r="CO31" i="37"/>
  <c r="CN31" i="37"/>
  <c r="CM31" i="37"/>
  <c r="CL31" i="37"/>
  <c r="CK31" i="37"/>
  <c r="CJ31" i="37"/>
  <c r="CI31" i="37"/>
  <c r="CH31" i="37"/>
  <c r="CG31" i="37"/>
  <c r="CF31" i="37"/>
  <c r="CE31" i="37"/>
  <c r="CB31" i="37"/>
  <c r="CR30" i="37"/>
  <c r="CQ30" i="37"/>
  <c r="CP30" i="37"/>
  <c r="CO30" i="37"/>
  <c r="CN30" i="37"/>
  <c r="CM30" i="37"/>
  <c r="CL30" i="37"/>
  <c r="CK30" i="37"/>
  <c r="CJ30" i="37"/>
  <c r="CI30" i="37"/>
  <c r="CH30" i="37"/>
  <c r="CG30" i="37"/>
  <c r="CF30" i="37"/>
  <c r="CE30" i="37"/>
  <c r="CB30" i="37"/>
  <c r="CR29" i="37"/>
  <c r="CQ29" i="37"/>
  <c r="CP29" i="37"/>
  <c r="CO29" i="37"/>
  <c r="CN29" i="37"/>
  <c r="CM29" i="37"/>
  <c r="CL29" i="37"/>
  <c r="CK29" i="37"/>
  <c r="CJ29" i="37"/>
  <c r="CI29" i="37"/>
  <c r="CH29" i="37"/>
  <c r="CG29" i="37"/>
  <c r="CF29" i="37"/>
  <c r="CE29" i="37"/>
  <c r="CB29" i="37"/>
  <c r="CR28" i="37"/>
  <c r="CQ28" i="37"/>
  <c r="CP28" i="37"/>
  <c r="CO28" i="37"/>
  <c r="CN28" i="37"/>
  <c r="CM28" i="37"/>
  <c r="CL28" i="37"/>
  <c r="CK28" i="37"/>
  <c r="CJ28" i="37"/>
  <c r="CI28" i="37"/>
  <c r="CH28" i="37"/>
  <c r="CG28" i="37"/>
  <c r="CF28" i="37"/>
  <c r="CE28" i="37"/>
  <c r="CB28" i="37"/>
  <c r="CR27" i="37"/>
  <c r="CQ27" i="37"/>
  <c r="CP27" i="37"/>
  <c r="CO27" i="37"/>
  <c r="CN27" i="37"/>
  <c r="CM27" i="37"/>
  <c r="CL27" i="37"/>
  <c r="CK27" i="37"/>
  <c r="CJ27" i="37"/>
  <c r="CI27" i="37"/>
  <c r="CH27" i="37"/>
  <c r="CG27" i="37"/>
  <c r="CF27" i="37"/>
  <c r="CE27" i="37"/>
  <c r="CB27" i="37"/>
  <c r="CR26" i="37"/>
  <c r="CQ26" i="37"/>
  <c r="CP26" i="37"/>
  <c r="CO26" i="37"/>
  <c r="CN26" i="37"/>
  <c r="CM26" i="37"/>
  <c r="CL26" i="37"/>
  <c r="CK26" i="37"/>
  <c r="CJ26" i="37"/>
  <c r="CI26" i="37"/>
  <c r="CH26" i="37"/>
  <c r="CG26" i="37"/>
  <c r="CF26" i="37"/>
  <c r="CE26" i="37"/>
  <c r="CB26" i="37"/>
  <c r="CR25" i="37"/>
  <c r="CQ25" i="37"/>
  <c r="CP25" i="37"/>
  <c r="CO25" i="37"/>
  <c r="CN25" i="37"/>
  <c r="CM25" i="37"/>
  <c r="CL25" i="37"/>
  <c r="CK25" i="37"/>
  <c r="CJ25" i="37"/>
  <c r="CI25" i="37"/>
  <c r="CH25" i="37"/>
  <c r="CG25" i="37"/>
  <c r="CF25" i="37"/>
  <c r="CE25" i="37"/>
  <c r="CB25" i="37"/>
  <c r="CR24" i="37"/>
  <c r="CQ24" i="37"/>
  <c r="CP24" i="37"/>
  <c r="CO24" i="37"/>
  <c r="CN24" i="37"/>
  <c r="CM24" i="37"/>
  <c r="CL24" i="37"/>
  <c r="CK24" i="37"/>
  <c r="CJ24" i="37"/>
  <c r="CI24" i="37"/>
  <c r="CH24" i="37"/>
  <c r="CG24" i="37"/>
  <c r="CF24" i="37"/>
  <c r="CE24" i="37"/>
  <c r="CB24" i="37"/>
  <c r="CR23" i="37"/>
  <c r="CQ23" i="37"/>
  <c r="CP23" i="37"/>
  <c r="CO23" i="37"/>
  <c r="CN23" i="37"/>
  <c r="CM23" i="37"/>
  <c r="CL23" i="37"/>
  <c r="CK23" i="37"/>
  <c r="CJ23" i="37"/>
  <c r="CI23" i="37"/>
  <c r="CH23" i="37"/>
  <c r="CG23" i="37"/>
  <c r="CF23" i="37"/>
  <c r="CE23" i="37"/>
  <c r="CB23" i="37"/>
  <c r="CR22" i="37"/>
  <c r="CQ22" i="37"/>
  <c r="CP22" i="37"/>
  <c r="CO22" i="37"/>
  <c r="CN22" i="37"/>
  <c r="CM22" i="37"/>
  <c r="CL22" i="37"/>
  <c r="CK22" i="37"/>
  <c r="CJ22" i="37"/>
  <c r="CI22" i="37"/>
  <c r="CH22" i="37"/>
  <c r="CG22" i="37"/>
  <c r="CF22" i="37"/>
  <c r="CE22" i="37"/>
  <c r="CB22" i="37"/>
  <c r="CR21" i="37"/>
  <c r="CQ21" i="37"/>
  <c r="CP21" i="37"/>
  <c r="CO21" i="37"/>
  <c r="CN21" i="37"/>
  <c r="CM21" i="37"/>
  <c r="CL21" i="37"/>
  <c r="CK21" i="37"/>
  <c r="CJ21" i="37"/>
  <c r="CI21" i="37"/>
  <c r="CH21" i="37"/>
  <c r="CG21" i="37"/>
  <c r="CF21" i="37"/>
  <c r="CE21" i="37"/>
  <c r="CB21" i="37"/>
  <c r="CR20" i="37"/>
  <c r="CQ20" i="37"/>
  <c r="CP20" i="37"/>
  <c r="CO20" i="37"/>
  <c r="CN20" i="37"/>
  <c r="CM20" i="37"/>
  <c r="CL20" i="37"/>
  <c r="CK20" i="37"/>
  <c r="CJ20" i="37"/>
  <c r="CI20" i="37"/>
  <c r="CH20" i="37"/>
  <c r="CG20" i="37"/>
  <c r="CF20" i="37"/>
  <c r="CE20" i="37"/>
  <c r="CB20" i="37"/>
  <c r="CR19" i="37"/>
  <c r="CQ19" i="37"/>
  <c r="CP19" i="37"/>
  <c r="CO19" i="37"/>
  <c r="CN19" i="37"/>
  <c r="CM19" i="37"/>
  <c r="CL19" i="37"/>
  <c r="CK19" i="37"/>
  <c r="CJ19" i="37"/>
  <c r="CI19" i="37"/>
  <c r="CH19" i="37"/>
  <c r="CG19" i="37"/>
  <c r="CF19" i="37"/>
  <c r="CE19" i="37"/>
  <c r="CB19" i="37"/>
  <c r="CR18" i="37"/>
  <c r="CQ18" i="37"/>
  <c r="CP18" i="37"/>
  <c r="CO18" i="37"/>
  <c r="CN18" i="37"/>
  <c r="CM18" i="37"/>
  <c r="CL18" i="37"/>
  <c r="CK18" i="37"/>
  <c r="CJ18" i="37"/>
  <c r="CI18" i="37"/>
  <c r="CH18" i="37"/>
  <c r="CG18" i="37"/>
  <c r="CF18" i="37"/>
  <c r="CE18" i="37"/>
  <c r="CB18" i="37"/>
  <c r="CR17" i="37"/>
  <c r="CQ17" i="37"/>
  <c r="CP17" i="37"/>
  <c r="CO17" i="37"/>
  <c r="CN17" i="37"/>
  <c r="CM17" i="37"/>
  <c r="CL17" i="37"/>
  <c r="CK17" i="37"/>
  <c r="CJ17" i="37"/>
  <c r="CI17" i="37"/>
  <c r="CH17" i="37"/>
  <c r="CG17" i="37"/>
  <c r="CF17" i="37"/>
  <c r="CE17" i="37"/>
  <c r="CB17" i="37"/>
  <c r="CR16" i="37"/>
  <c r="CQ16" i="37"/>
  <c r="CP16" i="37"/>
  <c r="CO16" i="37"/>
  <c r="CN16" i="37"/>
  <c r="CM16" i="37"/>
  <c r="CL16" i="37"/>
  <c r="CK16" i="37"/>
  <c r="CJ16" i="37"/>
  <c r="CI16" i="37"/>
  <c r="CH16" i="37"/>
  <c r="CG16" i="37"/>
  <c r="CF16" i="37"/>
  <c r="CE16" i="37"/>
  <c r="CB16" i="37"/>
  <c r="CR15" i="37"/>
  <c r="CQ15" i="37"/>
  <c r="CP15" i="37"/>
  <c r="CO15" i="37"/>
  <c r="CN15" i="37"/>
  <c r="CM15" i="37"/>
  <c r="CL15" i="37"/>
  <c r="CK15" i="37"/>
  <c r="CJ15" i="37"/>
  <c r="CI15" i="37"/>
  <c r="CH15" i="37"/>
  <c r="CG15" i="37"/>
  <c r="CF15" i="37"/>
  <c r="CE15" i="37"/>
  <c r="CB15" i="37"/>
  <c r="CR14" i="37"/>
  <c r="CQ14" i="37"/>
  <c r="CP14" i="37"/>
  <c r="CO14" i="37"/>
  <c r="CN14" i="37"/>
  <c r="CM14" i="37"/>
  <c r="CL14" i="37"/>
  <c r="CK14" i="37"/>
  <c r="CJ14" i="37"/>
  <c r="CI14" i="37"/>
  <c r="CH14" i="37"/>
  <c r="CG14" i="37"/>
  <c r="CF14" i="37"/>
  <c r="CE14" i="37"/>
  <c r="CB14" i="37"/>
  <c r="CR13" i="37"/>
  <c r="CQ13" i="37"/>
  <c r="CP13" i="37"/>
  <c r="CO13" i="37"/>
  <c r="CN13" i="37"/>
  <c r="CM13" i="37"/>
  <c r="CL13" i="37"/>
  <c r="CK13" i="37"/>
  <c r="CJ13" i="37"/>
  <c r="CI13" i="37"/>
  <c r="CH13" i="37"/>
  <c r="CG13" i="37"/>
  <c r="CF13" i="37"/>
  <c r="CE13" i="37"/>
  <c r="CB13" i="37"/>
  <c r="CR12" i="37"/>
  <c r="CQ12" i="37"/>
  <c r="CP12" i="37"/>
  <c r="CO12" i="37"/>
  <c r="CN12" i="37"/>
  <c r="CM12" i="37"/>
  <c r="CL12" i="37"/>
  <c r="CK12" i="37"/>
  <c r="CJ12" i="37"/>
  <c r="CI12" i="37"/>
  <c r="CH12" i="37"/>
  <c r="CG12" i="37"/>
  <c r="CF12" i="37"/>
  <c r="CE12" i="37"/>
  <c r="CB12" i="37"/>
  <c r="CR11" i="37"/>
  <c r="CQ11" i="37"/>
  <c r="CP11" i="37"/>
  <c r="CO11" i="37"/>
  <c r="CN11" i="37"/>
  <c r="CM11" i="37"/>
  <c r="CL11" i="37"/>
  <c r="CK11" i="37"/>
  <c r="CJ11" i="37"/>
  <c r="CI11" i="37"/>
  <c r="CH11" i="37"/>
  <c r="CG11" i="37"/>
  <c r="CF11" i="37"/>
  <c r="CE11" i="37"/>
  <c r="CB11" i="37"/>
  <c r="CR10" i="37"/>
  <c r="CQ10" i="37"/>
  <c r="CP10" i="37"/>
  <c r="CO10" i="37"/>
  <c r="CN10" i="37"/>
  <c r="CM10" i="37"/>
  <c r="CL10" i="37"/>
  <c r="CK10" i="37"/>
  <c r="CJ10" i="37"/>
  <c r="CI10" i="37"/>
  <c r="CH10" i="37"/>
  <c r="CG10" i="37"/>
  <c r="CF10" i="37"/>
  <c r="CE10" i="37"/>
  <c r="CB10" i="37"/>
  <c r="CR9" i="37"/>
  <c r="CQ9" i="37"/>
  <c r="CP9" i="37"/>
  <c r="CO9" i="37"/>
  <c r="CN9" i="37"/>
  <c r="CM9" i="37"/>
  <c r="CL9" i="37"/>
  <c r="CK9" i="37"/>
  <c r="CJ9" i="37"/>
  <c r="CI9" i="37"/>
  <c r="CH9" i="37"/>
  <c r="CG9" i="37"/>
  <c r="CF9" i="37"/>
  <c r="CE9" i="37"/>
  <c r="CB9" i="37"/>
  <c r="CR8" i="37"/>
  <c r="CQ8" i="37"/>
  <c r="CP8" i="37"/>
  <c r="CO8" i="37"/>
  <c r="CN8" i="37"/>
  <c r="CM8" i="37"/>
  <c r="CL8" i="37"/>
  <c r="CK8" i="37"/>
  <c r="CJ8" i="37"/>
  <c r="CI8" i="37"/>
  <c r="CH8" i="37"/>
  <c r="CG8" i="37"/>
  <c r="CF8" i="37"/>
  <c r="CE8" i="37"/>
  <c r="CB8" i="37"/>
  <c r="CR7" i="37"/>
  <c r="CQ7" i="37"/>
  <c r="CP7" i="37"/>
  <c r="CO7" i="37"/>
  <c r="CN7" i="37"/>
  <c r="CM7" i="37"/>
  <c r="CL7" i="37"/>
  <c r="CK7" i="37"/>
  <c r="CJ7" i="37"/>
  <c r="CI7" i="37"/>
  <c r="CH7" i="37"/>
  <c r="CG7" i="37"/>
  <c r="CF7" i="37"/>
  <c r="CE7" i="37"/>
  <c r="CB7" i="37"/>
  <c r="CR6" i="37"/>
  <c r="CQ6" i="37"/>
  <c r="CP6" i="37"/>
  <c r="CO6" i="37"/>
  <c r="CN6" i="37"/>
  <c r="CM6" i="37"/>
  <c r="CL6" i="37"/>
  <c r="CK6" i="37"/>
  <c r="CJ6" i="37"/>
  <c r="CI6" i="37"/>
  <c r="CH6" i="37"/>
  <c r="CG6" i="37"/>
  <c r="CF6" i="37"/>
  <c r="CE6" i="37"/>
  <c r="CB6" i="37"/>
  <c r="CR5" i="37"/>
  <c r="CQ5" i="37"/>
  <c r="CP5" i="37"/>
  <c r="CO5" i="37"/>
  <c r="CN5" i="37"/>
  <c r="CM5" i="37"/>
  <c r="CL5" i="37"/>
  <c r="CK5" i="37"/>
  <c r="CJ5" i="37"/>
  <c r="CI5" i="37"/>
  <c r="CH5" i="37"/>
  <c r="CG5" i="37"/>
  <c r="CF5" i="37"/>
  <c r="CE5" i="37"/>
  <c r="CB5" i="37"/>
  <c r="CR4" i="37"/>
  <c r="CQ4" i="37"/>
  <c r="CP4" i="37"/>
  <c r="CO4" i="37"/>
  <c r="CN4" i="37"/>
  <c r="CM4" i="37"/>
  <c r="CL4" i="37"/>
  <c r="CK4" i="37"/>
  <c r="CJ4" i="37"/>
  <c r="CI4" i="37"/>
  <c r="CH4" i="37"/>
  <c r="CG4" i="37"/>
  <c r="CF4" i="37"/>
  <c r="CE4" i="37"/>
  <c r="CB4" i="37"/>
  <c r="CR3" i="37"/>
  <c r="CQ3" i="37"/>
  <c r="CP3" i="37"/>
  <c r="CO3" i="37"/>
  <c r="CN3" i="37"/>
  <c r="CM3" i="37"/>
  <c r="CL3" i="37"/>
  <c r="CK3" i="37"/>
  <c r="CJ3" i="37"/>
  <c r="CI3" i="37"/>
  <c r="CH3" i="37"/>
  <c r="CG3" i="37"/>
  <c r="CF3" i="37"/>
  <c r="CE3" i="37"/>
  <c r="CB3" i="37"/>
  <c r="F31" i="47"/>
  <c r="CM61" i="13"/>
  <c r="CG61" i="13"/>
  <c r="CH61" i="13"/>
  <c r="CI61" i="13"/>
  <c r="E7" i="47"/>
  <c r="E40" i="47" s="1"/>
  <c r="J7" i="47"/>
  <c r="J40" i="47" s="1"/>
  <c r="T7" i="47"/>
  <c r="T40" i="47" s="1"/>
  <c r="S61" i="5"/>
  <c r="T61" i="5"/>
  <c r="U61" i="5"/>
  <c r="V61" i="5"/>
  <c r="W61" i="5"/>
  <c r="X61" i="5"/>
  <c r="Y61" i="5"/>
  <c r="Z61" i="5"/>
  <c r="AA61" i="5"/>
  <c r="AB61" i="5"/>
  <c r="AC61" i="5"/>
  <c r="AE61" i="5"/>
  <c r="AF61" i="5"/>
  <c r="AG61" i="5"/>
  <c r="AH61" i="5"/>
  <c r="AI61" i="5"/>
  <c r="AJ61" i="5"/>
  <c r="AL61" i="5"/>
  <c r="AM61" i="5"/>
  <c r="AN61" i="5"/>
  <c r="AO61" i="5"/>
  <c r="AP61" i="5"/>
  <c r="AR61" i="5"/>
  <c r="AS61" i="5"/>
  <c r="AT61" i="5"/>
  <c r="AU61" i="5"/>
  <c r="AV61" i="5"/>
  <c r="AW61" i="5"/>
  <c r="AX61" i="5"/>
  <c r="AY61" i="5"/>
  <c r="AZ61" i="5"/>
  <c r="BA61" i="5"/>
  <c r="BB61" i="5"/>
  <c r="BC61" i="5"/>
  <c r="BD61" i="5"/>
  <c r="BE61" i="5"/>
  <c r="BF61" i="5"/>
  <c r="BG61" i="5"/>
  <c r="BH61" i="5"/>
  <c r="BI61" i="5"/>
  <c r="BK61" i="5"/>
  <c r="BL61" i="5"/>
  <c r="BM61" i="5"/>
  <c r="BN61" i="5"/>
  <c r="BO61" i="5"/>
  <c r="BP61" i="5"/>
  <c r="BQ61" i="5"/>
  <c r="BR61" i="5"/>
  <c r="C61" i="3"/>
  <c r="D61" i="3"/>
  <c r="E61" i="3"/>
  <c r="F61" i="3"/>
  <c r="G61" i="3"/>
  <c r="H61" i="3"/>
  <c r="I61" i="3"/>
  <c r="J61" i="3"/>
  <c r="K61" i="3"/>
  <c r="L61" i="3"/>
  <c r="M61" i="3"/>
  <c r="N61" i="3"/>
  <c r="G51" i="21"/>
  <c r="F51" i="21"/>
  <c r="D51" i="21"/>
  <c r="C51" i="21"/>
  <c r="B51" i="21"/>
  <c r="H44" i="21"/>
  <c r="G44" i="21"/>
  <c r="F44" i="21"/>
  <c r="D44" i="21"/>
  <c r="C44" i="21"/>
  <c r="B44" i="21"/>
  <c r="P27" i="20"/>
  <c r="P46" i="20" s="1"/>
  <c r="L27" i="20"/>
  <c r="L46" i="20" s="1"/>
  <c r="K27" i="20"/>
  <c r="K46" i="20" s="1"/>
  <c r="H27" i="20"/>
  <c r="H46" i="20" s="1"/>
  <c r="F27" i="20"/>
  <c r="F46" i="20" s="1"/>
  <c r="E27" i="20"/>
  <c r="E46" i="20" s="1"/>
  <c r="C27" i="20"/>
  <c r="C46" i="20" s="1"/>
  <c r="B27" i="20"/>
  <c r="B46" i="20" s="1"/>
  <c r="B62" i="14"/>
  <c r="B64" i="14" s="1"/>
  <c r="B20" i="20"/>
  <c r="C20" i="20"/>
  <c r="E20" i="20"/>
  <c r="F20" i="20"/>
  <c r="H20" i="20"/>
  <c r="I20" i="20"/>
  <c r="J20" i="20"/>
  <c r="K20" i="20"/>
  <c r="L20" i="20"/>
  <c r="P20" i="20"/>
  <c r="B41" i="21"/>
  <c r="C41" i="21"/>
  <c r="D41" i="21"/>
  <c r="G41" i="21"/>
  <c r="H41" i="21"/>
  <c r="CL49" i="7"/>
  <c r="CM49" i="7"/>
  <c r="CO49" i="7"/>
  <c r="CK50" i="7"/>
  <c r="CL50" i="7"/>
  <c r="CO50" i="7"/>
  <c r="CP50" i="7"/>
  <c r="CK51" i="7"/>
  <c r="CM51" i="7"/>
  <c r="CO51" i="7"/>
  <c r="CM50" i="7"/>
  <c r="CN50" i="7"/>
  <c r="CL51" i="7"/>
  <c r="Q61" i="25"/>
  <c r="P61" i="25"/>
  <c r="O61" i="25"/>
  <c r="N61" i="25"/>
  <c r="M61" i="25"/>
  <c r="L61" i="25"/>
  <c r="K61" i="25"/>
  <c r="J61" i="25"/>
  <c r="I61" i="25"/>
  <c r="H61" i="25"/>
  <c r="G61" i="25"/>
  <c r="F61" i="25"/>
  <c r="E61" i="25"/>
  <c r="D61" i="25"/>
  <c r="C61" i="25"/>
  <c r="B61" i="25"/>
  <c r="X55" i="30"/>
  <c r="Y55" i="30"/>
  <c r="R55" i="30"/>
  <c r="AB55" i="30"/>
  <c r="AC55" i="30"/>
  <c r="W55" i="30"/>
  <c r="F62" i="12"/>
  <c r="F62" i="25"/>
  <c r="F16" i="61" s="1"/>
  <c r="C62" i="25"/>
  <c r="D62" i="25"/>
  <c r="E62" i="25"/>
  <c r="E16" i="61" s="1"/>
  <c r="G62" i="25"/>
  <c r="H62" i="25"/>
  <c r="H16" i="61" s="1"/>
  <c r="I62" i="25"/>
  <c r="J62" i="25"/>
  <c r="K62" i="25"/>
  <c r="L62" i="25"/>
  <c r="M62" i="25"/>
  <c r="N62" i="25"/>
  <c r="O62" i="25"/>
  <c r="P62" i="25"/>
  <c r="Q62" i="25"/>
  <c r="B62" i="25"/>
  <c r="C19" i="21"/>
  <c r="E19" i="21"/>
  <c r="F19" i="21"/>
  <c r="H19" i="21"/>
  <c r="B62" i="11"/>
  <c r="D28" i="20"/>
  <c r="D43" i="20" s="1"/>
  <c r="E28" i="20"/>
  <c r="E43" i="20" s="1"/>
  <c r="F28" i="20"/>
  <c r="F43" i="20" s="1"/>
  <c r="G28" i="20"/>
  <c r="G43" i="20" s="1"/>
  <c r="H28" i="20"/>
  <c r="H43" i="20" s="1"/>
  <c r="I28" i="20"/>
  <c r="I43" i="20" s="1"/>
  <c r="J28" i="20"/>
  <c r="J43" i="20" s="1"/>
  <c r="K28" i="20"/>
  <c r="K43" i="20" s="1"/>
  <c r="L28" i="20"/>
  <c r="L43" i="20" s="1"/>
  <c r="M28" i="20"/>
  <c r="M43" i="20" s="1"/>
  <c r="N28" i="20"/>
  <c r="N43" i="20" s="1"/>
  <c r="O28" i="20"/>
  <c r="O43" i="20" s="1"/>
  <c r="P28" i="20"/>
  <c r="P43" i="20" s="1"/>
  <c r="Q28" i="20"/>
  <c r="Q43" i="20" s="1"/>
  <c r="R28" i="20"/>
  <c r="R43" i="20" s="1"/>
  <c r="S28" i="20"/>
  <c r="S43" i="20" s="1"/>
  <c r="T28" i="20"/>
  <c r="T43" i="20" s="1"/>
  <c r="U28" i="20"/>
  <c r="U43" i="20" s="1"/>
  <c r="CM62" i="12"/>
  <c r="CN62" i="12"/>
  <c r="C62" i="12"/>
  <c r="D62" i="12"/>
  <c r="E62" i="12"/>
  <c r="G62" i="12"/>
  <c r="H62" i="12"/>
  <c r="I62" i="12"/>
  <c r="J62" i="12"/>
  <c r="K62" i="12"/>
  <c r="L62" i="12"/>
  <c r="N62" i="12"/>
  <c r="O62" i="12"/>
  <c r="P62" i="12"/>
  <c r="Q62" i="12"/>
  <c r="X54" i="29"/>
  <c r="W54" i="29"/>
  <c r="V54" i="29"/>
  <c r="U54" i="29"/>
  <c r="T54" i="29"/>
  <c r="S54" i="29"/>
  <c r="R54" i="29"/>
  <c r="Q54" i="29"/>
  <c r="P54" i="29"/>
  <c r="O54" i="29"/>
  <c r="N54" i="29"/>
  <c r="L54" i="29"/>
  <c r="K54" i="29"/>
  <c r="J54" i="29"/>
  <c r="H54" i="29"/>
  <c r="G54" i="29"/>
  <c r="F54" i="29"/>
  <c r="E54" i="29"/>
  <c r="D54" i="29"/>
  <c r="C54" i="29"/>
  <c r="X53" i="29"/>
  <c r="W53" i="29"/>
  <c r="V53" i="29"/>
  <c r="U53" i="29"/>
  <c r="T53" i="29"/>
  <c r="D28" i="21" s="1"/>
  <c r="S53" i="29"/>
  <c r="R53" i="29"/>
  <c r="Q53" i="29"/>
  <c r="P53" i="29"/>
  <c r="O53" i="29"/>
  <c r="N53" i="29"/>
  <c r="L53" i="29"/>
  <c r="K53" i="29"/>
  <c r="J53" i="29"/>
  <c r="I53" i="29"/>
  <c r="H53" i="29"/>
  <c r="B28" i="21" s="1"/>
  <c r="G53" i="29"/>
  <c r="F53" i="29"/>
  <c r="E53" i="29"/>
  <c r="D53" i="29"/>
  <c r="C53" i="29"/>
  <c r="S36" i="30"/>
  <c r="S24" i="30"/>
  <c r="S8" i="30"/>
  <c r="S7" i="30"/>
  <c r="H50" i="21"/>
  <c r="G50" i="21"/>
  <c r="F50" i="21"/>
  <c r="E50" i="21"/>
  <c r="D50" i="21"/>
  <c r="C50" i="21"/>
  <c r="B50" i="21"/>
  <c r="H42" i="21"/>
  <c r="G42" i="21"/>
  <c r="F42" i="21"/>
  <c r="E42" i="21"/>
  <c r="D42" i="21"/>
  <c r="C42" i="21"/>
  <c r="B42" i="21"/>
  <c r="U22" i="20"/>
  <c r="U45" i="20" s="1"/>
  <c r="T22" i="20"/>
  <c r="T45" i="20" s="1"/>
  <c r="S22" i="20"/>
  <c r="S45" i="20" s="1"/>
  <c r="R22" i="20"/>
  <c r="R45" i="20" s="1"/>
  <c r="Q22" i="20"/>
  <c r="Q45" i="20" s="1"/>
  <c r="P22" i="20"/>
  <c r="P45" i="20" s="1"/>
  <c r="O22" i="20"/>
  <c r="O45" i="20" s="1"/>
  <c r="N22" i="20"/>
  <c r="N45" i="20" s="1"/>
  <c r="M22" i="20"/>
  <c r="M45" i="20" s="1"/>
  <c r="L22" i="20"/>
  <c r="L45" i="20" s="1"/>
  <c r="K22" i="20"/>
  <c r="K45" i="20" s="1"/>
  <c r="J22" i="20"/>
  <c r="J45" i="20" s="1"/>
  <c r="H22" i="20"/>
  <c r="H45" i="20" s="1"/>
  <c r="F22" i="20"/>
  <c r="F45" i="20" s="1"/>
  <c r="E22" i="20"/>
  <c r="E45" i="20" s="1"/>
  <c r="C22" i="20"/>
  <c r="C45" i="20" s="1"/>
  <c r="B22" i="20"/>
  <c r="B45" i="20" s="1"/>
  <c r="CK49" i="7"/>
  <c r="H48" i="21"/>
  <c r="H40" i="21"/>
  <c r="BW61" i="5"/>
  <c r="BV61" i="5"/>
  <c r="BU61" i="5"/>
  <c r="BT61" i="5"/>
  <c r="BS61" i="5"/>
  <c r="R61" i="5"/>
  <c r="CG61" i="33"/>
  <c r="CF61" i="33"/>
  <c r="P9" i="20"/>
  <c r="P40" i="20" s="1"/>
  <c r="L9" i="20"/>
  <c r="L40" i="20" s="1"/>
  <c r="K9" i="20"/>
  <c r="K40" i="20" s="1"/>
  <c r="J9" i="20"/>
  <c r="J40" i="20" s="1"/>
  <c r="I9" i="20"/>
  <c r="I40" i="20" s="1"/>
  <c r="H9" i="20"/>
  <c r="H40" i="20" s="1"/>
  <c r="F9" i="20"/>
  <c r="F40" i="20" s="1"/>
  <c r="E9" i="20"/>
  <c r="E40" i="20" s="1"/>
  <c r="C9" i="20"/>
  <c r="C40" i="20" s="1"/>
  <c r="B9" i="20"/>
  <c r="B40" i="20" s="1"/>
  <c r="S30" i="47"/>
  <c r="I30" i="47"/>
  <c r="Q61" i="12"/>
  <c r="P61" i="12"/>
  <c r="O61" i="12"/>
  <c r="DE58" i="12"/>
  <c r="DE57" i="12"/>
  <c r="DE56" i="12"/>
  <c r="DE55" i="12"/>
  <c r="DE54" i="12"/>
  <c r="DE51" i="12"/>
  <c r="DE50" i="12"/>
  <c r="DE49" i="12"/>
  <c r="DE48" i="12"/>
  <c r="DE47" i="12"/>
  <c r="DE46" i="12"/>
  <c r="DE45" i="12"/>
  <c r="DE44" i="12"/>
  <c r="DE43" i="12"/>
  <c r="DE42" i="12"/>
  <c r="DE41" i="12"/>
  <c r="DE40" i="12"/>
  <c r="DE39" i="12"/>
  <c r="DE38" i="12"/>
  <c r="DE37" i="12"/>
  <c r="DE36" i="12"/>
  <c r="DE35" i="12"/>
  <c r="DE34" i="12"/>
  <c r="DE33" i="12"/>
  <c r="DE32" i="12"/>
  <c r="DE31" i="12"/>
  <c r="DE30" i="12"/>
  <c r="DE29" i="12"/>
  <c r="DE28" i="12"/>
  <c r="DE27" i="12"/>
  <c r="DE26" i="12"/>
  <c r="DE25" i="12"/>
  <c r="DE24" i="12"/>
  <c r="DE23" i="12"/>
  <c r="DE22" i="12"/>
  <c r="DE21" i="12"/>
  <c r="DE20" i="12"/>
  <c r="DE19" i="12"/>
  <c r="DE18" i="12"/>
  <c r="DE17" i="12"/>
  <c r="DE16" i="12"/>
  <c r="DE15" i="12"/>
  <c r="DE14" i="12"/>
  <c r="DE13" i="12"/>
  <c r="DE12" i="12"/>
  <c r="DE11" i="12"/>
  <c r="DE10" i="12"/>
  <c r="DE9" i="12"/>
  <c r="DE8" i="12"/>
  <c r="DE7" i="12"/>
  <c r="DE6" i="12"/>
  <c r="DE5" i="12"/>
  <c r="DE4" i="12"/>
  <c r="DE3" i="12"/>
  <c r="N61" i="12"/>
  <c r="DB58" i="12"/>
  <c r="DA58" i="12"/>
  <c r="DB57" i="12"/>
  <c r="DA57" i="12"/>
  <c r="DB56" i="12"/>
  <c r="DA56" i="12"/>
  <c r="DB55" i="12"/>
  <c r="DA55" i="12"/>
  <c r="DB54" i="12"/>
  <c r="DA54" i="12"/>
  <c r="DB51" i="12"/>
  <c r="DA51" i="12"/>
  <c r="DB50" i="12"/>
  <c r="DA50" i="12"/>
  <c r="DB49" i="12"/>
  <c r="DA49" i="12"/>
  <c r="DB48" i="12"/>
  <c r="DA48" i="12"/>
  <c r="DB47" i="12"/>
  <c r="DA47" i="12"/>
  <c r="DB46" i="12"/>
  <c r="DA46" i="12"/>
  <c r="DB45" i="12"/>
  <c r="DA45" i="12"/>
  <c r="DB44" i="12"/>
  <c r="DA44" i="12"/>
  <c r="DB43" i="12"/>
  <c r="DA43" i="12"/>
  <c r="DB42" i="12"/>
  <c r="DA42" i="12"/>
  <c r="DB41" i="12"/>
  <c r="DA41" i="12"/>
  <c r="DB40" i="12"/>
  <c r="DA40" i="12"/>
  <c r="DB39" i="12"/>
  <c r="DA39" i="12"/>
  <c r="DB38" i="12"/>
  <c r="DA38" i="12"/>
  <c r="DB37" i="12"/>
  <c r="DA37" i="12"/>
  <c r="DB36" i="12"/>
  <c r="DA36" i="12"/>
  <c r="DB35" i="12"/>
  <c r="DA35" i="12"/>
  <c r="DB34" i="12"/>
  <c r="DA34" i="12"/>
  <c r="DB33" i="12"/>
  <c r="DA33" i="12"/>
  <c r="DB32" i="12"/>
  <c r="DA32" i="12"/>
  <c r="DB31" i="12"/>
  <c r="DA31" i="12"/>
  <c r="DB30" i="12"/>
  <c r="DA30" i="12"/>
  <c r="DB29" i="12"/>
  <c r="DA29" i="12"/>
  <c r="DB28" i="12"/>
  <c r="DA28" i="12"/>
  <c r="DB27" i="12"/>
  <c r="DA27" i="12"/>
  <c r="DB26" i="12"/>
  <c r="DA26" i="12"/>
  <c r="DB25" i="12"/>
  <c r="DA25" i="12"/>
  <c r="DB24" i="12"/>
  <c r="DA24" i="12"/>
  <c r="DB23" i="12"/>
  <c r="DA23" i="12"/>
  <c r="DB22" i="12"/>
  <c r="DA22" i="12"/>
  <c r="DB21" i="12"/>
  <c r="DA21" i="12"/>
  <c r="DB20" i="12"/>
  <c r="DA20" i="12"/>
  <c r="DB19" i="12"/>
  <c r="DA19" i="12"/>
  <c r="DB18" i="12"/>
  <c r="DA18" i="12"/>
  <c r="DB17" i="12"/>
  <c r="DA17" i="12"/>
  <c r="DB16" i="12"/>
  <c r="DA16" i="12"/>
  <c r="DB15" i="12"/>
  <c r="DA15" i="12"/>
  <c r="DB14" i="12"/>
  <c r="DA14" i="12"/>
  <c r="DB13" i="12"/>
  <c r="DA13" i="12"/>
  <c r="DB12" i="12"/>
  <c r="DA12" i="12"/>
  <c r="DB11" i="12"/>
  <c r="DA11" i="12"/>
  <c r="DB10" i="12"/>
  <c r="DA10" i="12"/>
  <c r="DB9" i="12"/>
  <c r="DA9" i="12"/>
  <c r="DB8" i="12"/>
  <c r="DA8" i="12"/>
  <c r="DB7" i="12"/>
  <c r="DA7" i="12"/>
  <c r="DB6" i="12"/>
  <c r="DA6" i="12"/>
  <c r="DB5" i="12"/>
  <c r="DA5" i="12"/>
  <c r="DB4" i="12"/>
  <c r="DA4" i="12"/>
  <c r="DB3" i="12"/>
  <c r="DA3" i="12"/>
  <c r="L61" i="12"/>
  <c r="CZ58" i="12"/>
  <c r="CZ57" i="12"/>
  <c r="CZ56" i="12"/>
  <c r="CZ55" i="12"/>
  <c r="CZ54" i="12"/>
  <c r="CZ51" i="12"/>
  <c r="CZ50" i="12"/>
  <c r="CZ49" i="12"/>
  <c r="CZ48" i="12"/>
  <c r="CZ47" i="12"/>
  <c r="CZ46" i="12"/>
  <c r="CZ45" i="12"/>
  <c r="CZ44" i="12"/>
  <c r="CZ43" i="12"/>
  <c r="CZ42" i="12"/>
  <c r="CZ41" i="12"/>
  <c r="CZ40" i="12"/>
  <c r="CZ39" i="12"/>
  <c r="CZ38" i="12"/>
  <c r="CZ37" i="12"/>
  <c r="CZ36" i="12"/>
  <c r="CZ35" i="12"/>
  <c r="CZ34" i="12"/>
  <c r="CZ33" i="12"/>
  <c r="CZ32" i="12"/>
  <c r="CZ31" i="12"/>
  <c r="CZ30" i="12"/>
  <c r="CZ29" i="12"/>
  <c r="CZ28" i="12"/>
  <c r="CZ27" i="12"/>
  <c r="CZ26" i="12"/>
  <c r="CZ25" i="12"/>
  <c r="CZ24" i="12"/>
  <c r="CZ23" i="12"/>
  <c r="CZ22" i="12"/>
  <c r="CZ21" i="12"/>
  <c r="CZ20" i="12"/>
  <c r="CZ19" i="12"/>
  <c r="CZ18" i="12"/>
  <c r="CZ17" i="12"/>
  <c r="CZ16" i="12"/>
  <c r="CZ15" i="12"/>
  <c r="CZ14" i="12"/>
  <c r="CZ13" i="12"/>
  <c r="CZ12" i="12"/>
  <c r="CZ11" i="12"/>
  <c r="CZ10" i="12"/>
  <c r="CZ9" i="12"/>
  <c r="CZ8" i="12"/>
  <c r="CZ7" i="12"/>
  <c r="CZ6" i="12"/>
  <c r="CZ5" i="12"/>
  <c r="CZ4" i="12"/>
  <c r="CZ3" i="12"/>
  <c r="K61" i="12"/>
  <c r="CY58" i="12"/>
  <c r="CY57" i="12"/>
  <c r="CY56" i="12"/>
  <c r="CY55" i="12"/>
  <c r="CY54" i="12"/>
  <c r="CY51" i="12"/>
  <c r="CY50" i="12"/>
  <c r="CY49" i="12"/>
  <c r="CY48" i="12"/>
  <c r="CY47" i="12"/>
  <c r="CY46" i="12"/>
  <c r="CY45" i="12"/>
  <c r="CY44" i="12"/>
  <c r="CY43" i="12"/>
  <c r="CY42" i="12"/>
  <c r="CY41" i="12"/>
  <c r="CY40" i="12"/>
  <c r="CY39" i="12"/>
  <c r="CY38" i="12"/>
  <c r="CY37" i="12"/>
  <c r="CY36" i="12"/>
  <c r="CY35" i="12"/>
  <c r="CY34" i="12"/>
  <c r="CY33" i="12"/>
  <c r="CY32" i="12"/>
  <c r="CY31" i="12"/>
  <c r="CY30" i="12"/>
  <c r="CY29" i="12"/>
  <c r="CY28" i="12"/>
  <c r="CY27" i="12"/>
  <c r="CY26" i="12"/>
  <c r="CY25" i="12"/>
  <c r="CY24" i="12"/>
  <c r="CY23" i="12"/>
  <c r="CY22" i="12"/>
  <c r="CY21" i="12"/>
  <c r="CY20" i="12"/>
  <c r="CY19" i="12"/>
  <c r="CY18" i="12"/>
  <c r="CY17" i="12"/>
  <c r="CY16" i="12"/>
  <c r="CY15" i="12"/>
  <c r="CY14" i="12"/>
  <c r="CY13" i="12"/>
  <c r="CY12" i="12"/>
  <c r="CY11" i="12"/>
  <c r="CY10" i="12"/>
  <c r="CY9" i="12"/>
  <c r="CY8" i="12"/>
  <c r="CY7" i="12"/>
  <c r="CY6" i="12"/>
  <c r="CY5" i="12"/>
  <c r="CY4" i="12"/>
  <c r="CY3" i="12"/>
  <c r="H61" i="12"/>
  <c r="G61" i="12"/>
  <c r="CX58" i="12"/>
  <c r="CW58" i="12"/>
  <c r="CX57" i="12"/>
  <c r="CW57" i="12"/>
  <c r="CX56" i="12"/>
  <c r="CW56" i="12"/>
  <c r="CX55" i="12"/>
  <c r="CW55" i="12"/>
  <c r="CX54" i="12"/>
  <c r="CW54" i="12"/>
  <c r="CX51" i="12"/>
  <c r="CW51" i="12"/>
  <c r="CX50" i="12"/>
  <c r="CW50" i="12"/>
  <c r="CX49" i="12"/>
  <c r="CW49" i="12"/>
  <c r="CX48" i="12"/>
  <c r="CW48" i="12"/>
  <c r="CX47" i="12"/>
  <c r="CW47" i="12"/>
  <c r="CX46" i="12"/>
  <c r="CW46" i="12"/>
  <c r="CX45" i="12"/>
  <c r="CW45" i="12"/>
  <c r="CX44" i="12"/>
  <c r="CW44" i="12"/>
  <c r="CX43" i="12"/>
  <c r="CW43" i="12"/>
  <c r="CX42" i="12"/>
  <c r="CW42" i="12"/>
  <c r="CX41" i="12"/>
  <c r="CW41" i="12"/>
  <c r="CX40" i="12"/>
  <c r="CW40" i="12"/>
  <c r="CX39" i="12"/>
  <c r="CW39" i="12"/>
  <c r="CX38" i="12"/>
  <c r="CW38" i="12"/>
  <c r="CX37" i="12"/>
  <c r="CW37" i="12"/>
  <c r="CX36" i="12"/>
  <c r="CW36" i="12"/>
  <c r="CX35" i="12"/>
  <c r="CW35" i="12"/>
  <c r="CX34" i="12"/>
  <c r="CW34" i="12"/>
  <c r="CX33" i="12"/>
  <c r="CW33" i="12"/>
  <c r="CX32" i="12"/>
  <c r="CW32" i="12"/>
  <c r="CX31" i="12"/>
  <c r="CW31" i="12"/>
  <c r="CX30" i="12"/>
  <c r="CW30" i="12"/>
  <c r="CX29" i="12"/>
  <c r="CW29" i="12"/>
  <c r="CX28" i="12"/>
  <c r="CW28" i="12"/>
  <c r="CX27" i="12"/>
  <c r="CW27" i="12"/>
  <c r="CX26" i="12"/>
  <c r="CW26" i="12"/>
  <c r="CX25" i="12"/>
  <c r="CW25" i="12"/>
  <c r="CX24" i="12"/>
  <c r="CW24" i="12"/>
  <c r="CX23" i="12"/>
  <c r="CW23" i="12"/>
  <c r="CX22" i="12"/>
  <c r="CW22" i="12"/>
  <c r="CX21" i="12"/>
  <c r="CW21" i="12"/>
  <c r="CX20" i="12"/>
  <c r="CW20" i="12"/>
  <c r="CX19" i="12"/>
  <c r="CW19" i="12"/>
  <c r="CX18" i="12"/>
  <c r="CW18" i="12"/>
  <c r="CX17" i="12"/>
  <c r="CW17" i="12"/>
  <c r="CX16" i="12"/>
  <c r="CW16" i="12"/>
  <c r="CX15" i="12"/>
  <c r="CW15" i="12"/>
  <c r="CX14" i="12"/>
  <c r="CW14" i="12"/>
  <c r="CX13" i="12"/>
  <c r="CW13" i="12"/>
  <c r="CX12" i="12"/>
  <c r="CW12" i="12"/>
  <c r="CX11" i="12"/>
  <c r="CW11" i="12"/>
  <c r="CX10" i="12"/>
  <c r="CW10" i="12"/>
  <c r="CX9" i="12"/>
  <c r="CW9" i="12"/>
  <c r="CX8" i="12"/>
  <c r="CW8" i="12"/>
  <c r="CX7" i="12"/>
  <c r="CW7" i="12"/>
  <c r="CX6" i="12"/>
  <c r="CW6" i="12"/>
  <c r="CX5" i="12"/>
  <c r="CW5" i="12"/>
  <c r="CX4" i="12"/>
  <c r="CW4" i="12"/>
  <c r="CX3" i="12"/>
  <c r="CW3" i="12"/>
  <c r="CN61" i="12"/>
  <c r="CM61" i="12"/>
  <c r="F61" i="12"/>
  <c r="E61" i="12"/>
  <c r="D61" i="12"/>
  <c r="CV58" i="12"/>
  <c r="CU58" i="12"/>
  <c r="CT58" i="12"/>
  <c r="CV57" i="12"/>
  <c r="CU57" i="12"/>
  <c r="CT57" i="12"/>
  <c r="CV56" i="12"/>
  <c r="CU56" i="12"/>
  <c r="CT56" i="12"/>
  <c r="CV55" i="12"/>
  <c r="CU55" i="12"/>
  <c r="CT55" i="12"/>
  <c r="CV54" i="12"/>
  <c r="CU54" i="12"/>
  <c r="CT54" i="12"/>
  <c r="CV51" i="12"/>
  <c r="CU51" i="12"/>
  <c r="CT51" i="12"/>
  <c r="CV50" i="12"/>
  <c r="CU50" i="12"/>
  <c r="CT50" i="12"/>
  <c r="CV49" i="12"/>
  <c r="CU49" i="12"/>
  <c r="CT49" i="12"/>
  <c r="CV48" i="12"/>
  <c r="CU48" i="12"/>
  <c r="CT48" i="12"/>
  <c r="CV47" i="12"/>
  <c r="CU47" i="12"/>
  <c r="CT47" i="12"/>
  <c r="CV46" i="12"/>
  <c r="CU46" i="12"/>
  <c r="CT46" i="12"/>
  <c r="CV45" i="12"/>
  <c r="CU45" i="12"/>
  <c r="CT45" i="12"/>
  <c r="CV44" i="12"/>
  <c r="CU44" i="12"/>
  <c r="CT44" i="12"/>
  <c r="CV43" i="12"/>
  <c r="CU43" i="12"/>
  <c r="CT43" i="12"/>
  <c r="CV42" i="12"/>
  <c r="CU42" i="12"/>
  <c r="CT42" i="12"/>
  <c r="CV41" i="12"/>
  <c r="CU41" i="12"/>
  <c r="CT41" i="12"/>
  <c r="CV40" i="12"/>
  <c r="CU40" i="12"/>
  <c r="CT40" i="12"/>
  <c r="CV39" i="12"/>
  <c r="CU39" i="12"/>
  <c r="CT39" i="12"/>
  <c r="CV38" i="12"/>
  <c r="CU38" i="12"/>
  <c r="CT38" i="12"/>
  <c r="CV37" i="12"/>
  <c r="CU37" i="12"/>
  <c r="CT37" i="12"/>
  <c r="CV36" i="12"/>
  <c r="CU36" i="12"/>
  <c r="CT36" i="12"/>
  <c r="CV35" i="12"/>
  <c r="CU35" i="12"/>
  <c r="CT35" i="12"/>
  <c r="CV34" i="12"/>
  <c r="CU34" i="12"/>
  <c r="CT34" i="12"/>
  <c r="CV33" i="12"/>
  <c r="CU33" i="12"/>
  <c r="CT33" i="12"/>
  <c r="CV32" i="12"/>
  <c r="CU32" i="12"/>
  <c r="CT32" i="12"/>
  <c r="CV31" i="12"/>
  <c r="CU31" i="12"/>
  <c r="CT31" i="12"/>
  <c r="CV30" i="12"/>
  <c r="CU30" i="12"/>
  <c r="CT30" i="12"/>
  <c r="CV29" i="12"/>
  <c r="CU29" i="12"/>
  <c r="CT29" i="12"/>
  <c r="CV28" i="12"/>
  <c r="CU28" i="12"/>
  <c r="CT28" i="12"/>
  <c r="CV27" i="12"/>
  <c r="CU27" i="12"/>
  <c r="CT27" i="12"/>
  <c r="CV26" i="12"/>
  <c r="CU26" i="12"/>
  <c r="CT26" i="12"/>
  <c r="CV25" i="12"/>
  <c r="CU25" i="12"/>
  <c r="CT25" i="12"/>
  <c r="CV24" i="12"/>
  <c r="CU24" i="12"/>
  <c r="CT24" i="12"/>
  <c r="CV23" i="12"/>
  <c r="CU23" i="12"/>
  <c r="CT23" i="12"/>
  <c r="CV22" i="12"/>
  <c r="CU22" i="12"/>
  <c r="CT22" i="12"/>
  <c r="CV21" i="12"/>
  <c r="CU21" i="12"/>
  <c r="CT21" i="12"/>
  <c r="CV20" i="12"/>
  <c r="CU20" i="12"/>
  <c r="CT20" i="12"/>
  <c r="CV19" i="12"/>
  <c r="CU19" i="12"/>
  <c r="CT19" i="12"/>
  <c r="CV18" i="12"/>
  <c r="CU18" i="12"/>
  <c r="CT18" i="12"/>
  <c r="CV17" i="12"/>
  <c r="CU17" i="12"/>
  <c r="CT17" i="12"/>
  <c r="CV16" i="12"/>
  <c r="CU16" i="12"/>
  <c r="CT16" i="12"/>
  <c r="CV15" i="12"/>
  <c r="CU15" i="12"/>
  <c r="CT15" i="12"/>
  <c r="CV14" i="12"/>
  <c r="CU14" i="12"/>
  <c r="CT14" i="12"/>
  <c r="CV13" i="12"/>
  <c r="CU13" i="12"/>
  <c r="CT13" i="12"/>
  <c r="CV12" i="12"/>
  <c r="CU12" i="12"/>
  <c r="CT12" i="12"/>
  <c r="CV11" i="12"/>
  <c r="CU11" i="12"/>
  <c r="CT11" i="12"/>
  <c r="CV10" i="12"/>
  <c r="CU10" i="12"/>
  <c r="CT10" i="12"/>
  <c r="CV9" i="12"/>
  <c r="CU9" i="12"/>
  <c r="CT9" i="12"/>
  <c r="CV8" i="12"/>
  <c r="CU8" i="12"/>
  <c r="CT8" i="12"/>
  <c r="CV7" i="12"/>
  <c r="CU7" i="12"/>
  <c r="CT7" i="12"/>
  <c r="CV6" i="12"/>
  <c r="CU6" i="12"/>
  <c r="CT6" i="12"/>
  <c r="CV5" i="12"/>
  <c r="CU5" i="12"/>
  <c r="CT5" i="12"/>
  <c r="CV4" i="12"/>
  <c r="CU4" i="12"/>
  <c r="CT4" i="12"/>
  <c r="CV3" i="12"/>
  <c r="CU3" i="12"/>
  <c r="CT3" i="12"/>
  <c r="C61" i="12"/>
  <c r="CS58" i="12"/>
  <c r="CR58" i="12"/>
  <c r="CS57" i="12"/>
  <c r="CR57" i="12"/>
  <c r="CS56" i="12"/>
  <c r="CR56" i="12"/>
  <c r="CS55" i="12"/>
  <c r="CR55" i="12"/>
  <c r="CS54" i="12"/>
  <c r="CR54" i="12"/>
  <c r="CS51" i="12"/>
  <c r="CR51" i="12"/>
  <c r="CS50" i="12"/>
  <c r="CR50" i="12"/>
  <c r="CS49" i="12"/>
  <c r="CR49" i="12"/>
  <c r="CS48" i="12"/>
  <c r="CR48" i="12"/>
  <c r="CS47" i="12"/>
  <c r="CR47" i="12"/>
  <c r="CS46" i="12"/>
  <c r="CR46" i="12"/>
  <c r="CS45" i="12"/>
  <c r="CR45" i="12"/>
  <c r="CS44" i="12"/>
  <c r="CR44" i="12"/>
  <c r="CS43" i="12"/>
  <c r="CR43" i="12"/>
  <c r="CS42" i="12"/>
  <c r="CR42" i="12"/>
  <c r="CS41" i="12"/>
  <c r="CR41" i="12"/>
  <c r="CS40" i="12"/>
  <c r="CR40" i="12"/>
  <c r="CS39" i="12"/>
  <c r="CR39" i="12"/>
  <c r="CS38" i="12"/>
  <c r="CR38" i="12"/>
  <c r="CS37" i="12"/>
  <c r="CR37" i="12"/>
  <c r="CS36" i="12"/>
  <c r="CR36" i="12"/>
  <c r="CS35" i="12"/>
  <c r="CR35" i="12"/>
  <c r="CS34" i="12"/>
  <c r="CR34" i="12"/>
  <c r="CS33" i="12"/>
  <c r="CR33" i="12"/>
  <c r="CS32" i="12"/>
  <c r="CR32" i="12"/>
  <c r="CS31" i="12"/>
  <c r="CR31" i="12"/>
  <c r="CS30" i="12"/>
  <c r="CR30" i="12"/>
  <c r="CS29" i="12"/>
  <c r="CR29" i="12"/>
  <c r="CS28" i="12"/>
  <c r="CR28" i="12"/>
  <c r="CS27" i="12"/>
  <c r="CR27" i="12"/>
  <c r="CS26" i="12"/>
  <c r="CR26" i="12"/>
  <c r="CS25" i="12"/>
  <c r="CR25" i="12"/>
  <c r="CS24" i="12"/>
  <c r="CR24" i="12"/>
  <c r="CS23" i="12"/>
  <c r="CR23" i="12"/>
  <c r="CS22" i="12"/>
  <c r="CR22" i="12"/>
  <c r="CS21" i="12"/>
  <c r="CR21" i="12"/>
  <c r="CS20" i="12"/>
  <c r="CR20" i="12"/>
  <c r="CS19" i="12"/>
  <c r="CR19" i="12"/>
  <c r="CS18" i="12"/>
  <c r="CR18" i="12"/>
  <c r="CS17" i="12"/>
  <c r="CR17" i="12"/>
  <c r="CS16" i="12"/>
  <c r="CR16" i="12"/>
  <c r="CS15" i="12"/>
  <c r="CR15" i="12"/>
  <c r="CS14" i="12"/>
  <c r="CR14" i="12"/>
  <c r="CS13" i="12"/>
  <c r="CR13" i="12"/>
  <c r="CS12" i="12"/>
  <c r="CR12" i="12"/>
  <c r="CS11" i="12"/>
  <c r="CR11" i="12"/>
  <c r="CS10" i="12"/>
  <c r="CR10" i="12"/>
  <c r="CS9" i="12"/>
  <c r="CR9" i="12"/>
  <c r="CS8" i="12"/>
  <c r="CR8" i="12"/>
  <c r="CS7" i="12"/>
  <c r="CR7" i="12"/>
  <c r="CS6" i="12"/>
  <c r="CR6" i="12"/>
  <c r="CS5" i="12"/>
  <c r="CR5" i="12"/>
  <c r="CS4" i="12"/>
  <c r="CR4" i="12"/>
  <c r="CS3" i="12"/>
  <c r="CR3" i="12"/>
  <c r="CQ51" i="12"/>
  <c r="CQ50" i="12"/>
  <c r="CQ49" i="12"/>
  <c r="CQ48" i="12"/>
  <c r="CQ47" i="12"/>
  <c r="CQ46" i="12"/>
  <c r="CQ45" i="12"/>
  <c r="CQ44" i="12"/>
  <c r="CQ43" i="12"/>
  <c r="CQ42" i="12"/>
  <c r="CQ41" i="12"/>
  <c r="CQ40" i="12"/>
  <c r="CQ39" i="12"/>
  <c r="CQ38" i="12"/>
  <c r="CQ37" i="12"/>
  <c r="CQ36" i="12"/>
  <c r="CQ35" i="12"/>
  <c r="CQ34" i="12"/>
  <c r="CQ33" i="12"/>
  <c r="CQ32" i="12"/>
  <c r="CQ31" i="12"/>
  <c r="CQ30" i="12"/>
  <c r="CQ29" i="12"/>
  <c r="CQ28" i="12"/>
  <c r="CQ27" i="12"/>
  <c r="CQ26" i="12"/>
  <c r="CQ25" i="12"/>
  <c r="CQ24" i="12"/>
  <c r="CQ23" i="12"/>
  <c r="CQ22" i="12"/>
  <c r="CQ21" i="12"/>
  <c r="CQ20" i="12"/>
  <c r="CQ19" i="12"/>
  <c r="CQ18" i="12"/>
  <c r="CQ17" i="12"/>
  <c r="CQ16" i="12"/>
  <c r="CQ15" i="12"/>
  <c r="CQ14" i="12"/>
  <c r="CQ13" i="12"/>
  <c r="CQ12" i="12"/>
  <c r="CQ11" i="12"/>
  <c r="CQ10" i="12"/>
  <c r="CQ9" i="12"/>
  <c r="CQ8" i="12"/>
  <c r="CQ7" i="12"/>
  <c r="CQ6" i="12"/>
  <c r="CQ5" i="12"/>
  <c r="CQ4" i="12"/>
  <c r="CQ3" i="12"/>
  <c r="DD60" i="11"/>
  <c r="DC60" i="11"/>
  <c r="DD59" i="11"/>
  <c r="DC59" i="11"/>
  <c r="DD58" i="11"/>
  <c r="DC58" i="11"/>
  <c r="DA54" i="11"/>
  <c r="CY54" i="11"/>
  <c r="DA53" i="11"/>
  <c r="CY53" i="11"/>
  <c r="DA52" i="11"/>
  <c r="CY52" i="11"/>
  <c r="DA51" i="11"/>
  <c r="CY51" i="11"/>
  <c r="DA50" i="11"/>
  <c r="CY50" i="11"/>
  <c r="DA49" i="11"/>
  <c r="CY49" i="11"/>
  <c r="DA48" i="11"/>
  <c r="CY48" i="11"/>
  <c r="DA47" i="11"/>
  <c r="CY47" i="11"/>
  <c r="DA46" i="11"/>
  <c r="CY46" i="11"/>
  <c r="DA45" i="11"/>
  <c r="CY45" i="11"/>
  <c r="DA44" i="11"/>
  <c r="CY44" i="11"/>
  <c r="DA43" i="11"/>
  <c r="CY43" i="11"/>
  <c r="DA42" i="11"/>
  <c r="CY42" i="11"/>
  <c r="DA41" i="11"/>
  <c r="CY41" i="11"/>
  <c r="DA40" i="11"/>
  <c r="CY40" i="11"/>
  <c r="DA39" i="11"/>
  <c r="CY39" i="11"/>
  <c r="DA38" i="11"/>
  <c r="CY38" i="11"/>
  <c r="DA37" i="11"/>
  <c r="CY37" i="11"/>
  <c r="DA36" i="11"/>
  <c r="CY36" i="11"/>
  <c r="DA35" i="11"/>
  <c r="CY35" i="11"/>
  <c r="DA34" i="11"/>
  <c r="CY34" i="11"/>
  <c r="DA33" i="11"/>
  <c r="CY33" i="11"/>
  <c r="DA32" i="11"/>
  <c r="CY32" i="11"/>
  <c r="DA31" i="11"/>
  <c r="CY31" i="11"/>
  <c r="DA30" i="11"/>
  <c r="CY30" i="11"/>
  <c r="DA29" i="11"/>
  <c r="CY29" i="11"/>
  <c r="DA28" i="11"/>
  <c r="CY28" i="11"/>
  <c r="DA27" i="11"/>
  <c r="CY27" i="11"/>
  <c r="DA26" i="11"/>
  <c r="CY26" i="11"/>
  <c r="DA25" i="11"/>
  <c r="CY25" i="11"/>
  <c r="DA24" i="11"/>
  <c r="CY24" i="11"/>
  <c r="DA23" i="11"/>
  <c r="CY23" i="11"/>
  <c r="DA22" i="11"/>
  <c r="CY22" i="11"/>
  <c r="DA21" i="11"/>
  <c r="CY21" i="11"/>
  <c r="DA20" i="11"/>
  <c r="CY20" i="11"/>
  <c r="DA19" i="11"/>
  <c r="CY19" i="11"/>
  <c r="DA18" i="11"/>
  <c r="CY18" i="11"/>
  <c r="DA17" i="11"/>
  <c r="CY17" i="11"/>
  <c r="DA16" i="11"/>
  <c r="CY16" i="11"/>
  <c r="DA15" i="11"/>
  <c r="CY15" i="11"/>
  <c r="DA14" i="11"/>
  <c r="CY14" i="11"/>
  <c r="DA13" i="11"/>
  <c r="CY13" i="11"/>
  <c r="DA12" i="11"/>
  <c r="CY12" i="11"/>
  <c r="DA11" i="11"/>
  <c r="CY11" i="11"/>
  <c r="DA10" i="11"/>
  <c r="CY10" i="11"/>
  <c r="DA9" i="11"/>
  <c r="CY9" i="11"/>
  <c r="DA8" i="11"/>
  <c r="CY8" i="11"/>
  <c r="DA7" i="11"/>
  <c r="CY7" i="11"/>
  <c r="DA6" i="11"/>
  <c r="CY6" i="11"/>
  <c r="DA5" i="11"/>
  <c r="CY5" i="11"/>
  <c r="DA4" i="11"/>
  <c r="CY4" i="11"/>
  <c r="DA3" i="11"/>
  <c r="CY3" i="11"/>
  <c r="CV60" i="11"/>
  <c r="CU60" i="11"/>
  <c r="CV59" i="11"/>
  <c r="CU59" i="11"/>
  <c r="CV58" i="11"/>
  <c r="CU58" i="11"/>
  <c r="CV57" i="11"/>
  <c r="CU57" i="11"/>
  <c r="CV56" i="11"/>
  <c r="CU56" i="11"/>
  <c r="CV55" i="11"/>
  <c r="CU55" i="11"/>
  <c r="CV54" i="11"/>
  <c r="CU54" i="11"/>
  <c r="CV53" i="11"/>
  <c r="CU53" i="11"/>
  <c r="CV52" i="11"/>
  <c r="CU52" i="11"/>
  <c r="CV51" i="11"/>
  <c r="CU51" i="11"/>
  <c r="CV50" i="11"/>
  <c r="CU50" i="11"/>
  <c r="CV49" i="11"/>
  <c r="CU49" i="11"/>
  <c r="CV48" i="11"/>
  <c r="CU48" i="11"/>
  <c r="CV47" i="11"/>
  <c r="CU47" i="11"/>
  <c r="CV46" i="11"/>
  <c r="CU46" i="11"/>
  <c r="CV45" i="11"/>
  <c r="CU45" i="11"/>
  <c r="CV44" i="11"/>
  <c r="CU44" i="11"/>
  <c r="CV43" i="11"/>
  <c r="CU43" i="11"/>
  <c r="CV42" i="11"/>
  <c r="CU42" i="11"/>
  <c r="CV41" i="11"/>
  <c r="CU41" i="11"/>
  <c r="CV40" i="11"/>
  <c r="CU40" i="11"/>
  <c r="CV39" i="11"/>
  <c r="CU39" i="11"/>
  <c r="CV38" i="11"/>
  <c r="CU38" i="11"/>
  <c r="CV37" i="11"/>
  <c r="CU37" i="11"/>
  <c r="CV36" i="11"/>
  <c r="CU36" i="11"/>
  <c r="CV35" i="11"/>
  <c r="CU35" i="11"/>
  <c r="CV34" i="11"/>
  <c r="CU34" i="11"/>
  <c r="CV33" i="11"/>
  <c r="CU33" i="11"/>
  <c r="CV32" i="11"/>
  <c r="CU32" i="11"/>
  <c r="CV31" i="11"/>
  <c r="CU31" i="11"/>
  <c r="CV30" i="11"/>
  <c r="CU30" i="11"/>
  <c r="CV29" i="11"/>
  <c r="CU29" i="11"/>
  <c r="CV28" i="11"/>
  <c r="CU28" i="11"/>
  <c r="CV27" i="11"/>
  <c r="CU27" i="11"/>
  <c r="CV26" i="11"/>
  <c r="CU26" i="11"/>
  <c r="CV25" i="11"/>
  <c r="CU25" i="11"/>
  <c r="CV24" i="11"/>
  <c r="CU24" i="11"/>
  <c r="CV23" i="11"/>
  <c r="CU23" i="11"/>
  <c r="CV22" i="11"/>
  <c r="CU22" i="11"/>
  <c r="CV21" i="11"/>
  <c r="CU21" i="11"/>
  <c r="CV20" i="11"/>
  <c r="CU20" i="11"/>
  <c r="CV19" i="11"/>
  <c r="CU19" i="11"/>
  <c r="CV18" i="11"/>
  <c r="CU18" i="11"/>
  <c r="CV17" i="11"/>
  <c r="CU17" i="11"/>
  <c r="CV16" i="11"/>
  <c r="CU16" i="11"/>
  <c r="CV15" i="11"/>
  <c r="CU15" i="11"/>
  <c r="CV14" i="11"/>
  <c r="CU14" i="11"/>
  <c r="CV13" i="11"/>
  <c r="CU13" i="11"/>
  <c r="CV12" i="11"/>
  <c r="CU12" i="11"/>
  <c r="CV11" i="11"/>
  <c r="CU11" i="11"/>
  <c r="CV10" i="11"/>
  <c r="CU10" i="11"/>
  <c r="CV9" i="11"/>
  <c r="CU9" i="11"/>
  <c r="CV8" i="11"/>
  <c r="CU8" i="11"/>
  <c r="CV7" i="11"/>
  <c r="CU7" i="11"/>
  <c r="CV6" i="11"/>
  <c r="CU6" i="11"/>
  <c r="CV5" i="11"/>
  <c r="CU5" i="11"/>
  <c r="CV4" i="11"/>
  <c r="CU4" i="11"/>
  <c r="CV3" i="11"/>
  <c r="CU3" i="11"/>
  <c r="CZ60" i="27"/>
  <c r="CZ59" i="27"/>
  <c r="CZ58" i="27"/>
  <c r="CZ57" i="27"/>
  <c r="CZ56" i="27"/>
  <c r="CY60" i="27"/>
  <c r="CY59" i="27"/>
  <c r="CY58" i="27"/>
  <c r="CY57" i="27"/>
  <c r="CY56" i="27"/>
  <c r="CX60" i="27"/>
  <c r="CX59" i="27"/>
  <c r="CX58" i="27"/>
  <c r="CX57" i="27"/>
  <c r="CX56" i="27"/>
  <c r="CV60" i="27"/>
  <c r="CV59" i="27"/>
  <c r="CV58" i="27"/>
  <c r="CV57" i="27"/>
  <c r="CV56" i="27"/>
  <c r="CU60" i="27"/>
  <c r="CT60" i="27"/>
  <c r="CU59" i="27"/>
  <c r="CT59" i="27"/>
  <c r="CU58" i="27"/>
  <c r="CT58" i="27"/>
  <c r="CU57" i="27"/>
  <c r="CT57" i="27"/>
  <c r="CU56" i="27"/>
  <c r="CT56" i="27"/>
  <c r="CS60" i="27"/>
  <c r="CR60" i="27"/>
  <c r="CQ60" i="27"/>
  <c r="CS59" i="27"/>
  <c r="CR59" i="27"/>
  <c r="CQ59" i="27"/>
  <c r="CS58" i="27"/>
  <c r="CR58" i="27"/>
  <c r="CQ58" i="27"/>
  <c r="CS57" i="27"/>
  <c r="CR57" i="27"/>
  <c r="CQ57" i="27"/>
  <c r="CS56" i="27"/>
  <c r="CR56" i="27"/>
  <c r="CQ56" i="27"/>
  <c r="CO60" i="27"/>
  <c r="CO59" i="27"/>
  <c r="CO58" i="27"/>
  <c r="CO57" i="27"/>
  <c r="CO56" i="27"/>
  <c r="P61" i="27"/>
  <c r="O61" i="27"/>
  <c r="N61" i="27"/>
  <c r="M61" i="27"/>
  <c r="L61" i="27"/>
  <c r="K61" i="27"/>
  <c r="J61" i="27"/>
  <c r="I61" i="27"/>
  <c r="H61" i="27"/>
  <c r="G61" i="27"/>
  <c r="F61" i="27"/>
  <c r="E61" i="27"/>
  <c r="C61" i="27"/>
  <c r="B61" i="27"/>
  <c r="D61" i="27"/>
  <c r="CT51" i="34"/>
  <c r="CS51" i="34"/>
  <c r="CT50" i="34"/>
  <c r="CS50" i="34"/>
  <c r="CT49" i="34"/>
  <c r="CS49" i="34"/>
  <c r="CT48" i="34"/>
  <c r="CS48" i="34"/>
  <c r="CT47" i="34"/>
  <c r="CS47" i="34"/>
  <c r="CT46" i="34"/>
  <c r="CS46" i="34"/>
  <c r="CT45" i="34"/>
  <c r="CS45" i="34"/>
  <c r="CT44" i="34"/>
  <c r="CS44" i="34"/>
  <c r="CT43" i="34"/>
  <c r="CS43" i="34"/>
  <c r="CT42" i="34"/>
  <c r="CS42" i="34"/>
  <c r="CT41" i="34"/>
  <c r="CS41" i="34"/>
  <c r="CT40" i="34"/>
  <c r="CS40" i="34"/>
  <c r="CT39" i="34"/>
  <c r="CS39" i="34"/>
  <c r="CT38" i="34"/>
  <c r="CS38" i="34"/>
  <c r="CT37" i="34"/>
  <c r="CS37" i="34"/>
  <c r="CT36" i="34"/>
  <c r="CS36" i="34"/>
  <c r="CT35" i="34"/>
  <c r="CS35" i="34"/>
  <c r="CT34" i="34"/>
  <c r="CS34" i="34"/>
  <c r="CT33" i="34"/>
  <c r="CS33" i="34"/>
  <c r="CT32" i="34"/>
  <c r="CS32" i="34"/>
  <c r="CT31" i="34"/>
  <c r="CS31" i="34"/>
  <c r="CT30" i="34"/>
  <c r="CS30" i="34"/>
  <c r="CT29" i="34"/>
  <c r="CS29" i="34"/>
  <c r="CT28" i="34"/>
  <c r="CS28" i="34"/>
  <c r="CT27" i="34"/>
  <c r="CS27" i="34"/>
  <c r="CT26" i="34"/>
  <c r="CS26" i="34"/>
  <c r="CT25" i="34"/>
  <c r="CS25" i="34"/>
  <c r="CT24" i="34"/>
  <c r="CS24" i="34"/>
  <c r="CT23" i="34"/>
  <c r="CS23" i="34"/>
  <c r="CT22" i="34"/>
  <c r="CS22" i="34"/>
  <c r="CT21" i="34"/>
  <c r="CS21" i="34"/>
  <c r="CT20" i="34"/>
  <c r="CS20" i="34"/>
  <c r="CT19" i="34"/>
  <c r="CS19" i="34"/>
  <c r="CT18" i="34"/>
  <c r="CS18" i="34"/>
  <c r="CT17" i="34"/>
  <c r="CS17" i="34"/>
  <c r="CT16" i="34"/>
  <c r="CS16" i="34"/>
  <c r="CT15" i="34"/>
  <c r="CS15" i="34"/>
  <c r="CT14" i="34"/>
  <c r="CS14" i="34"/>
  <c r="CT13" i="34"/>
  <c r="CS13" i="34"/>
  <c r="CT12" i="34"/>
  <c r="CS12" i="34"/>
  <c r="CT11" i="34"/>
  <c r="CS11" i="34"/>
  <c r="CT10" i="34"/>
  <c r="CS10" i="34"/>
  <c r="CT9" i="34"/>
  <c r="CS9" i="34"/>
  <c r="CT8" i="34"/>
  <c r="CS8" i="34"/>
  <c r="CT7" i="34"/>
  <c r="CS7" i="34"/>
  <c r="CT6" i="34"/>
  <c r="CS6" i="34"/>
  <c r="CT5" i="34"/>
  <c r="CS5" i="34"/>
  <c r="CT4" i="34"/>
  <c r="CS4" i="34"/>
  <c r="CT3" i="34"/>
  <c r="CS3" i="34"/>
  <c r="CR51" i="34"/>
  <c r="CQ51" i="34"/>
  <c r="CR50" i="34"/>
  <c r="CQ50" i="34"/>
  <c r="CR49" i="34"/>
  <c r="CQ49" i="34"/>
  <c r="CR48" i="34"/>
  <c r="CQ48" i="34"/>
  <c r="CR47" i="34"/>
  <c r="CQ47" i="34"/>
  <c r="CR46" i="34"/>
  <c r="CQ46" i="34"/>
  <c r="CR45" i="34"/>
  <c r="CQ45" i="34"/>
  <c r="CR44" i="34"/>
  <c r="CQ44" i="34"/>
  <c r="CR43" i="34"/>
  <c r="CQ43" i="34"/>
  <c r="CR42" i="34"/>
  <c r="CQ42" i="34"/>
  <c r="CR41" i="34"/>
  <c r="CQ41" i="34"/>
  <c r="CR40" i="34"/>
  <c r="CQ40" i="34"/>
  <c r="CR39" i="34"/>
  <c r="CQ39" i="34"/>
  <c r="CR38" i="34"/>
  <c r="CQ38" i="34"/>
  <c r="CR37" i="34"/>
  <c r="CQ37" i="34"/>
  <c r="CR36" i="34"/>
  <c r="CQ36" i="34"/>
  <c r="CR35" i="34"/>
  <c r="CQ35" i="34"/>
  <c r="CR34" i="34"/>
  <c r="CQ34" i="34"/>
  <c r="CR33" i="34"/>
  <c r="CQ33" i="34"/>
  <c r="CR32" i="34"/>
  <c r="CQ32" i="34"/>
  <c r="CR31" i="34"/>
  <c r="CQ31" i="34"/>
  <c r="CR30" i="34"/>
  <c r="CQ30" i="34"/>
  <c r="CR29" i="34"/>
  <c r="CQ29" i="34"/>
  <c r="CR28" i="34"/>
  <c r="CQ28" i="34"/>
  <c r="CR27" i="34"/>
  <c r="CQ27" i="34"/>
  <c r="CR26" i="34"/>
  <c r="CQ26" i="34"/>
  <c r="CR25" i="34"/>
  <c r="CQ25" i="34"/>
  <c r="CR24" i="34"/>
  <c r="CQ24" i="34"/>
  <c r="CR23" i="34"/>
  <c r="CQ23" i="34"/>
  <c r="CR22" i="34"/>
  <c r="CQ22" i="34"/>
  <c r="CR21" i="34"/>
  <c r="CQ21" i="34"/>
  <c r="CR20" i="34"/>
  <c r="CQ20" i="34"/>
  <c r="CR19" i="34"/>
  <c r="CQ19" i="34"/>
  <c r="CR18" i="34"/>
  <c r="CQ18" i="34"/>
  <c r="CR17" i="34"/>
  <c r="CQ17" i="34"/>
  <c r="CR16" i="34"/>
  <c r="CQ16" i="34"/>
  <c r="CR15" i="34"/>
  <c r="CQ15" i="34"/>
  <c r="CR14" i="34"/>
  <c r="CQ14" i="34"/>
  <c r="CR13" i="34"/>
  <c r="CQ13" i="34"/>
  <c r="CR12" i="34"/>
  <c r="CQ12" i="34"/>
  <c r="CR11" i="34"/>
  <c r="CQ11" i="34"/>
  <c r="CR10" i="34"/>
  <c r="CQ10" i="34"/>
  <c r="CR9" i="34"/>
  <c r="CQ9" i="34"/>
  <c r="CR8" i="34"/>
  <c r="CQ8" i="34"/>
  <c r="CR7" i="34"/>
  <c r="CQ7" i="34"/>
  <c r="CR6" i="34"/>
  <c r="CQ6" i="34"/>
  <c r="CR5" i="34"/>
  <c r="CQ5" i="34"/>
  <c r="CR4" i="34"/>
  <c r="CQ4" i="34"/>
  <c r="CR3" i="34"/>
  <c r="CQ3" i="34"/>
  <c r="CP51" i="34"/>
  <c r="CO51" i="34"/>
  <c r="CP50" i="34"/>
  <c r="CO50" i="34"/>
  <c r="CP49" i="34"/>
  <c r="CO49" i="34"/>
  <c r="CP48" i="34"/>
  <c r="CO48" i="34"/>
  <c r="CP47" i="34"/>
  <c r="CO47" i="34"/>
  <c r="CP46" i="34"/>
  <c r="CO46" i="34"/>
  <c r="CP45" i="34"/>
  <c r="CO45" i="34"/>
  <c r="CP44" i="34"/>
  <c r="CO44" i="34"/>
  <c r="CP43" i="34"/>
  <c r="CO43" i="34"/>
  <c r="CP42" i="34"/>
  <c r="CO42" i="34"/>
  <c r="CP41" i="34"/>
  <c r="CO41" i="34"/>
  <c r="CP40" i="34"/>
  <c r="CO40" i="34"/>
  <c r="CP39" i="34"/>
  <c r="CO39" i="34"/>
  <c r="CP38" i="34"/>
  <c r="CO38" i="34"/>
  <c r="CP37" i="34"/>
  <c r="CO37" i="34"/>
  <c r="CP36" i="34"/>
  <c r="CO36" i="34"/>
  <c r="CP35" i="34"/>
  <c r="CO35" i="34"/>
  <c r="CP34" i="34"/>
  <c r="CO34" i="34"/>
  <c r="CP33" i="34"/>
  <c r="CO33" i="34"/>
  <c r="CP32" i="34"/>
  <c r="CO32" i="34"/>
  <c r="CP31" i="34"/>
  <c r="CO31" i="34"/>
  <c r="CP30" i="34"/>
  <c r="CO30" i="34"/>
  <c r="CP29" i="34"/>
  <c r="CO29" i="34"/>
  <c r="CP28" i="34"/>
  <c r="CO28" i="34"/>
  <c r="CP27" i="34"/>
  <c r="CO27" i="34"/>
  <c r="CP26" i="34"/>
  <c r="CO26" i="34"/>
  <c r="CP25" i="34"/>
  <c r="CO25" i="34"/>
  <c r="CP24" i="34"/>
  <c r="CO24" i="34"/>
  <c r="CP23" i="34"/>
  <c r="CO23" i="34"/>
  <c r="CP22" i="34"/>
  <c r="CO22" i="34"/>
  <c r="CP21" i="34"/>
  <c r="CO21" i="34"/>
  <c r="CP20" i="34"/>
  <c r="CO20" i="34"/>
  <c r="CP19" i="34"/>
  <c r="CO19" i="34"/>
  <c r="CP18" i="34"/>
  <c r="CO18" i="34"/>
  <c r="CP17" i="34"/>
  <c r="CO17" i="34"/>
  <c r="CP16" i="34"/>
  <c r="CO16" i="34"/>
  <c r="CP15" i="34"/>
  <c r="CO15" i="34"/>
  <c r="CP14" i="34"/>
  <c r="CO14" i="34"/>
  <c r="CP13" i="34"/>
  <c r="CO13" i="34"/>
  <c r="CP12" i="34"/>
  <c r="CO12" i="34"/>
  <c r="CP11" i="34"/>
  <c r="CO11" i="34"/>
  <c r="CP10" i="34"/>
  <c r="CO10" i="34"/>
  <c r="CP9" i="34"/>
  <c r="CO9" i="34"/>
  <c r="CP8" i="34"/>
  <c r="CO8" i="34"/>
  <c r="CP7" i="34"/>
  <c r="CO7" i="34"/>
  <c r="CP6" i="34"/>
  <c r="CO6" i="34"/>
  <c r="CP5" i="34"/>
  <c r="CO5" i="34"/>
  <c r="CP4" i="34"/>
  <c r="CO4" i="34"/>
  <c r="CP3" i="34"/>
  <c r="CO3" i="34"/>
  <c r="CN51" i="34"/>
  <c r="CN50" i="34"/>
  <c r="CN49" i="34"/>
  <c r="CN48" i="34"/>
  <c r="CN47" i="34"/>
  <c r="CN46" i="34"/>
  <c r="CN45" i="34"/>
  <c r="CN44" i="34"/>
  <c r="CN43" i="34"/>
  <c r="CN42" i="34"/>
  <c r="CN41" i="34"/>
  <c r="CN40" i="34"/>
  <c r="CN39" i="34"/>
  <c r="CN38" i="34"/>
  <c r="CN37" i="34"/>
  <c r="CN36" i="34"/>
  <c r="CN35" i="34"/>
  <c r="CN34" i="34"/>
  <c r="CN33" i="34"/>
  <c r="CN32" i="34"/>
  <c r="CN31" i="34"/>
  <c r="CN30" i="34"/>
  <c r="CN29" i="34"/>
  <c r="CN28" i="34"/>
  <c r="CN27" i="34"/>
  <c r="CN26" i="34"/>
  <c r="CN25" i="34"/>
  <c r="CN24" i="34"/>
  <c r="CN23" i="34"/>
  <c r="CN22" i="34"/>
  <c r="CN21" i="34"/>
  <c r="CN20" i="34"/>
  <c r="CN19" i="34"/>
  <c r="CN18" i="34"/>
  <c r="CN17" i="34"/>
  <c r="CN16" i="34"/>
  <c r="CN15" i="34"/>
  <c r="CN14" i="34"/>
  <c r="CN13" i="34"/>
  <c r="CN12" i="34"/>
  <c r="CN11" i="34"/>
  <c r="CN10" i="34"/>
  <c r="CN9" i="34"/>
  <c r="CN8" i="34"/>
  <c r="CN7" i="34"/>
  <c r="CN6" i="34"/>
  <c r="CN5" i="34"/>
  <c r="CN4" i="34"/>
  <c r="CN3" i="34"/>
  <c r="N62" i="5"/>
  <c r="M62" i="5"/>
  <c r="L62" i="5"/>
  <c r="K62" i="5"/>
  <c r="J62" i="5"/>
  <c r="I62" i="5"/>
  <c r="H62" i="5"/>
  <c r="G62" i="5"/>
  <c r="F62" i="5"/>
  <c r="E62" i="5"/>
  <c r="D62" i="5"/>
  <c r="C62" i="5"/>
  <c r="B62" i="5"/>
  <c r="N61" i="5"/>
  <c r="M61" i="5"/>
  <c r="L61" i="5"/>
  <c r="K61" i="5"/>
  <c r="J61" i="5"/>
  <c r="I61" i="5"/>
  <c r="H61" i="5"/>
  <c r="G61" i="5"/>
  <c r="F61" i="5"/>
  <c r="E61" i="5"/>
  <c r="D61" i="5"/>
  <c r="C61" i="5"/>
  <c r="B61" i="5"/>
  <c r="CJ48" i="7"/>
  <c r="CI48" i="7"/>
  <c r="CJ15" i="7"/>
  <c r="CI15" i="7"/>
  <c r="CJ14" i="7"/>
  <c r="CI14" i="7"/>
  <c r="CJ13" i="7"/>
  <c r="CI13" i="7"/>
  <c r="CJ12" i="7"/>
  <c r="CI12" i="7"/>
  <c r="CJ11" i="7"/>
  <c r="CI11" i="7"/>
  <c r="CJ10" i="7"/>
  <c r="CI10" i="7"/>
  <c r="CJ9" i="7"/>
  <c r="CI9" i="7"/>
  <c r="CJ8" i="7"/>
  <c r="CI8" i="7"/>
  <c r="CJ7" i="7"/>
  <c r="CI7" i="7"/>
  <c r="CJ6" i="7"/>
  <c r="CI6" i="7"/>
  <c r="CJ5" i="7"/>
  <c r="CI5" i="7"/>
  <c r="CJ4" i="7"/>
  <c r="CI4" i="7"/>
  <c r="CJ3" i="7"/>
  <c r="CI3" i="7"/>
  <c r="CH48" i="7"/>
  <c r="CG48" i="7"/>
  <c r="CH15" i="7"/>
  <c r="CG15" i="7"/>
  <c r="CH14" i="7"/>
  <c r="CG14" i="7"/>
  <c r="CH13" i="7"/>
  <c r="CG13" i="7"/>
  <c r="CH12" i="7"/>
  <c r="CG12" i="7"/>
  <c r="CH11" i="7"/>
  <c r="CG11" i="7"/>
  <c r="CH10" i="7"/>
  <c r="CG10" i="7"/>
  <c r="CH9" i="7"/>
  <c r="CG9" i="7"/>
  <c r="CH8" i="7"/>
  <c r="CG8" i="7"/>
  <c r="CH7" i="7"/>
  <c r="CG7" i="7"/>
  <c r="CH6" i="7"/>
  <c r="CG6" i="7"/>
  <c r="CH5" i="7"/>
  <c r="CG5" i="7"/>
  <c r="CH4" i="7"/>
  <c r="CG4" i="7"/>
  <c r="CH3" i="7"/>
  <c r="CG3" i="7"/>
  <c r="CF48" i="7"/>
  <c r="CE48" i="7"/>
  <c r="CF15" i="7"/>
  <c r="CE15" i="7"/>
  <c r="CF14" i="7"/>
  <c r="CE14" i="7"/>
  <c r="CF13" i="7"/>
  <c r="CE13" i="7"/>
  <c r="CF12" i="7"/>
  <c r="CE12" i="7"/>
  <c r="CF11" i="7"/>
  <c r="CE11" i="7"/>
  <c r="CF10" i="7"/>
  <c r="CE10" i="7"/>
  <c r="CF9" i="7"/>
  <c r="CE9" i="7"/>
  <c r="CF8" i="7"/>
  <c r="CE8" i="7"/>
  <c r="CF7" i="7"/>
  <c r="CE7" i="7"/>
  <c r="CF6" i="7"/>
  <c r="CE6" i="7"/>
  <c r="CF5" i="7"/>
  <c r="CE5" i="7"/>
  <c r="CF4" i="7"/>
  <c r="CE4" i="7"/>
  <c r="CF3" i="7"/>
  <c r="CE3" i="7"/>
  <c r="CD15" i="7"/>
  <c r="CD14" i="7"/>
  <c r="CD13" i="7"/>
  <c r="CD12" i="7"/>
  <c r="CD11" i="7"/>
  <c r="CD10" i="7"/>
  <c r="CD9" i="7"/>
  <c r="CD8" i="7"/>
  <c r="CD7" i="7"/>
  <c r="CD6" i="7"/>
  <c r="CD5" i="7"/>
  <c r="CD4" i="7"/>
  <c r="CD3" i="7"/>
  <c r="CC15" i="7"/>
  <c r="CC12" i="7"/>
  <c r="CC11" i="7"/>
  <c r="CC10" i="7"/>
  <c r="CC9" i="7"/>
  <c r="CC8" i="7"/>
  <c r="CC7" i="7"/>
  <c r="CC6" i="7"/>
  <c r="CC5" i="7"/>
  <c r="CC4" i="7"/>
  <c r="CC3" i="7"/>
  <c r="CJ48" i="6"/>
  <c r="CI48" i="6"/>
  <c r="CJ6" i="6"/>
  <c r="CI6" i="6"/>
  <c r="CH48" i="6"/>
  <c r="CG48" i="6"/>
  <c r="CF48" i="6"/>
  <c r="CH6" i="6"/>
  <c r="CG6" i="6"/>
  <c r="CF6" i="6"/>
  <c r="CE48" i="6"/>
  <c r="CE6" i="6"/>
  <c r="CD6" i="6"/>
  <c r="CC47" i="6"/>
  <c r="CC46" i="6"/>
  <c r="CC45" i="6"/>
  <c r="CC44" i="6"/>
  <c r="CC43" i="6"/>
  <c r="CC42" i="6"/>
  <c r="CC41" i="6"/>
  <c r="CC40" i="6"/>
  <c r="CC39" i="6"/>
  <c r="CC38" i="6"/>
  <c r="CC37" i="6"/>
  <c r="CC36" i="6"/>
  <c r="CC35" i="6"/>
  <c r="CC34" i="6"/>
  <c r="CC33" i="6"/>
  <c r="CC32" i="6"/>
  <c r="CC31" i="6"/>
  <c r="CC30" i="6"/>
  <c r="CC29" i="6"/>
  <c r="CC28" i="6"/>
  <c r="CC27" i="6"/>
  <c r="CC26" i="6"/>
  <c r="CC25" i="6"/>
  <c r="CC24" i="6"/>
  <c r="CC23" i="6"/>
  <c r="CC22" i="6"/>
  <c r="CC21" i="6"/>
  <c r="CC20" i="6"/>
  <c r="CC19" i="6"/>
  <c r="CC18" i="6"/>
  <c r="CC17" i="6"/>
  <c r="CC16" i="6"/>
  <c r="CC15" i="6"/>
  <c r="CC14" i="6"/>
  <c r="CC13" i="6"/>
  <c r="CC12" i="6"/>
  <c r="CC11" i="6"/>
  <c r="CC10" i="6"/>
  <c r="CC9" i="6"/>
  <c r="CC8" i="6"/>
  <c r="CC7" i="6"/>
  <c r="CC6" i="6"/>
  <c r="CC5" i="6"/>
  <c r="CC4" i="6"/>
  <c r="CC3" i="6"/>
  <c r="CX51" i="13"/>
  <c r="CW51" i="13"/>
  <c r="CV51" i="13"/>
  <c r="CX50" i="13"/>
  <c r="CW50" i="13"/>
  <c r="CV50" i="13"/>
  <c r="CX49" i="13"/>
  <c r="CW49" i="13"/>
  <c r="CV49" i="13"/>
  <c r="CX48" i="13"/>
  <c r="CW48" i="13"/>
  <c r="CV48" i="13"/>
  <c r="CX47" i="13"/>
  <c r="CW47" i="13"/>
  <c r="CV47" i="13"/>
  <c r="CX46" i="13"/>
  <c r="CW46" i="13"/>
  <c r="CV46" i="13"/>
  <c r="CX45" i="13"/>
  <c r="CW45" i="13"/>
  <c r="CV45" i="13"/>
  <c r="CX44" i="13"/>
  <c r="CW44" i="13"/>
  <c r="CV44" i="13"/>
  <c r="CX43" i="13"/>
  <c r="CW43" i="13"/>
  <c r="CV43" i="13"/>
  <c r="CX42" i="13"/>
  <c r="CW42" i="13"/>
  <c r="CV42" i="13"/>
  <c r="CX41" i="13"/>
  <c r="CW41" i="13"/>
  <c r="CV41" i="13"/>
  <c r="CX40" i="13"/>
  <c r="CW40" i="13"/>
  <c r="CV40" i="13"/>
  <c r="CX39" i="13"/>
  <c r="CW39" i="13"/>
  <c r="CV39" i="13"/>
  <c r="CX38" i="13"/>
  <c r="CW38" i="13"/>
  <c r="CV38" i="13"/>
  <c r="CX37" i="13"/>
  <c r="CW37" i="13"/>
  <c r="CV37" i="13"/>
  <c r="CX36" i="13"/>
  <c r="CW36" i="13"/>
  <c r="CV36" i="13"/>
  <c r="CX35" i="13"/>
  <c r="CW35" i="13"/>
  <c r="CV35" i="13"/>
  <c r="CX34" i="13"/>
  <c r="CW34" i="13"/>
  <c r="CV34" i="13"/>
  <c r="CX33" i="13"/>
  <c r="CW33" i="13"/>
  <c r="CV33" i="13"/>
  <c r="CX32" i="13"/>
  <c r="CW32" i="13"/>
  <c r="CV32" i="13"/>
  <c r="CX31" i="13"/>
  <c r="CW31" i="13"/>
  <c r="CV31" i="13"/>
  <c r="CX30" i="13"/>
  <c r="CW30" i="13"/>
  <c r="CV30" i="13"/>
  <c r="CX29" i="13"/>
  <c r="CW29" i="13"/>
  <c r="CV29" i="13"/>
  <c r="CX28" i="13"/>
  <c r="CW28" i="13"/>
  <c r="CV28" i="13"/>
  <c r="CX27" i="13"/>
  <c r="CW27" i="13"/>
  <c r="CV27" i="13"/>
  <c r="CX26" i="13"/>
  <c r="CW26" i="13"/>
  <c r="CV26" i="13"/>
  <c r="CX25" i="13"/>
  <c r="CW25" i="13"/>
  <c r="CV25" i="13"/>
  <c r="CX24" i="13"/>
  <c r="CW24" i="13"/>
  <c r="CV24" i="13"/>
  <c r="CX23" i="13"/>
  <c r="CW23" i="13"/>
  <c r="CV23" i="13"/>
  <c r="CX22" i="13"/>
  <c r="CW22" i="13"/>
  <c r="CV22" i="13"/>
  <c r="CX21" i="13"/>
  <c r="CW21" i="13"/>
  <c r="CV21" i="13"/>
  <c r="CX20" i="13"/>
  <c r="CW20" i="13"/>
  <c r="CV20" i="13"/>
  <c r="CX19" i="13"/>
  <c r="CW19" i="13"/>
  <c r="CV19" i="13"/>
  <c r="CX18" i="13"/>
  <c r="CW18" i="13"/>
  <c r="CV18" i="13"/>
  <c r="CX17" i="13"/>
  <c r="CW17" i="13"/>
  <c r="CV17" i="13"/>
  <c r="CX16" i="13"/>
  <c r="CW16" i="13"/>
  <c r="CV16" i="13"/>
  <c r="CX15" i="13"/>
  <c r="CW15" i="13"/>
  <c r="CV15" i="13"/>
  <c r="CX14" i="13"/>
  <c r="CW14" i="13"/>
  <c r="CV14" i="13"/>
  <c r="CX13" i="13"/>
  <c r="CW13" i="13"/>
  <c r="CV13" i="13"/>
  <c r="CX12" i="13"/>
  <c r="CW12" i="13"/>
  <c r="CV12" i="13"/>
  <c r="CX11" i="13"/>
  <c r="CW11" i="13"/>
  <c r="CV11" i="13"/>
  <c r="CX10" i="13"/>
  <c r="CW10" i="13"/>
  <c r="CV10" i="13"/>
  <c r="CX9" i="13"/>
  <c r="CW9" i="13"/>
  <c r="CV9" i="13"/>
  <c r="CX8" i="13"/>
  <c r="CW8" i="13"/>
  <c r="CV8" i="13"/>
  <c r="CX7" i="13"/>
  <c r="CW7" i="13"/>
  <c r="CV7" i="13"/>
  <c r="CX6" i="13"/>
  <c r="CW6" i="13"/>
  <c r="CV6" i="13"/>
  <c r="CX5" i="13"/>
  <c r="CW5" i="13"/>
  <c r="CV5" i="13"/>
  <c r="CX4" i="13"/>
  <c r="CW4" i="13"/>
  <c r="CV4" i="13"/>
  <c r="CX3" i="13"/>
  <c r="CW3" i="13"/>
  <c r="CV3" i="13"/>
  <c r="CU51" i="13"/>
  <c r="CU50" i="13"/>
  <c r="CU49" i="13"/>
  <c r="CU48" i="13"/>
  <c r="CU47" i="13"/>
  <c r="CU46" i="13"/>
  <c r="CU45" i="13"/>
  <c r="CU44" i="13"/>
  <c r="CU43" i="13"/>
  <c r="CU42" i="13"/>
  <c r="CU41" i="13"/>
  <c r="CU40" i="13"/>
  <c r="CU39" i="13"/>
  <c r="CU38" i="13"/>
  <c r="CU37" i="13"/>
  <c r="CU36" i="13"/>
  <c r="CU35" i="13"/>
  <c r="CU34" i="13"/>
  <c r="CU33" i="13"/>
  <c r="CU32" i="13"/>
  <c r="CU31" i="13"/>
  <c r="CU30" i="13"/>
  <c r="CU29" i="13"/>
  <c r="CU28" i="13"/>
  <c r="CU27" i="13"/>
  <c r="CU26" i="13"/>
  <c r="CU25" i="13"/>
  <c r="CU24" i="13"/>
  <c r="CU23" i="13"/>
  <c r="CU22" i="13"/>
  <c r="CU21" i="13"/>
  <c r="CU20" i="13"/>
  <c r="CU19" i="13"/>
  <c r="CU18" i="13"/>
  <c r="CU17" i="13"/>
  <c r="CU16" i="13"/>
  <c r="CU15" i="13"/>
  <c r="CU14" i="13"/>
  <c r="CU13" i="13"/>
  <c r="CU12" i="13"/>
  <c r="CU11" i="13"/>
  <c r="CU10" i="13"/>
  <c r="CU9" i="13"/>
  <c r="CU8" i="13"/>
  <c r="CU7" i="13"/>
  <c r="CU6" i="13"/>
  <c r="CU5" i="13"/>
  <c r="CU4" i="13"/>
  <c r="CU3" i="13"/>
  <c r="CT51" i="13"/>
  <c r="CS51" i="13"/>
  <c r="CT50" i="13"/>
  <c r="CS50" i="13"/>
  <c r="CT49" i="13"/>
  <c r="CS49" i="13"/>
  <c r="CT48" i="13"/>
  <c r="CS48" i="13"/>
  <c r="CT47" i="13"/>
  <c r="CS47" i="13"/>
  <c r="CT46" i="13"/>
  <c r="CS46" i="13"/>
  <c r="CT45" i="13"/>
  <c r="CS45" i="13"/>
  <c r="CT44" i="13"/>
  <c r="CS44" i="13"/>
  <c r="CT43" i="13"/>
  <c r="CS43" i="13"/>
  <c r="CT42" i="13"/>
  <c r="CS42" i="13"/>
  <c r="CT41" i="13"/>
  <c r="CS41" i="13"/>
  <c r="CT40" i="13"/>
  <c r="CS40" i="13"/>
  <c r="CT39" i="13"/>
  <c r="CS39" i="13"/>
  <c r="CT38" i="13"/>
  <c r="CS38" i="13"/>
  <c r="CT37" i="13"/>
  <c r="CS37" i="13"/>
  <c r="CT36" i="13"/>
  <c r="CS36" i="13"/>
  <c r="CT35" i="13"/>
  <c r="CS35" i="13"/>
  <c r="CT34" i="13"/>
  <c r="CS34" i="13"/>
  <c r="CT33" i="13"/>
  <c r="CS33" i="13"/>
  <c r="CT32" i="13"/>
  <c r="CS32" i="13"/>
  <c r="CT31" i="13"/>
  <c r="CS31" i="13"/>
  <c r="CT30" i="13"/>
  <c r="CS30" i="13"/>
  <c r="CT29" i="13"/>
  <c r="CS29" i="13"/>
  <c r="CT28" i="13"/>
  <c r="CS28" i="13"/>
  <c r="CT27" i="13"/>
  <c r="CS27" i="13"/>
  <c r="CT26" i="13"/>
  <c r="CS26" i="13"/>
  <c r="CT25" i="13"/>
  <c r="CS25" i="13"/>
  <c r="CT24" i="13"/>
  <c r="CS24" i="13"/>
  <c r="CT23" i="13"/>
  <c r="CS23" i="13"/>
  <c r="CT22" i="13"/>
  <c r="CS22" i="13"/>
  <c r="CT21" i="13"/>
  <c r="CS21" i="13"/>
  <c r="CT20" i="13"/>
  <c r="CS20" i="13"/>
  <c r="CT19" i="13"/>
  <c r="CS19" i="13"/>
  <c r="CT18" i="13"/>
  <c r="CS18" i="13"/>
  <c r="CT17" i="13"/>
  <c r="CS17" i="13"/>
  <c r="CT16" i="13"/>
  <c r="CS16" i="13"/>
  <c r="CT15" i="13"/>
  <c r="CS15" i="13"/>
  <c r="CT14" i="13"/>
  <c r="CS14" i="13"/>
  <c r="CT13" i="13"/>
  <c r="CS13" i="13"/>
  <c r="CT12" i="13"/>
  <c r="CS12" i="13"/>
  <c r="CT11" i="13"/>
  <c r="CS11" i="13"/>
  <c r="CT10" i="13"/>
  <c r="CS10" i="13"/>
  <c r="CT9" i="13"/>
  <c r="CS9" i="13"/>
  <c r="CT8" i="13"/>
  <c r="CS8" i="13"/>
  <c r="CT7" i="13"/>
  <c r="CS7" i="13"/>
  <c r="CT6" i="13"/>
  <c r="CS6" i="13"/>
  <c r="CT5" i="13"/>
  <c r="CS5" i="13"/>
  <c r="CT4" i="13"/>
  <c r="CS4" i="13"/>
  <c r="CT3" i="13"/>
  <c r="CS3" i="13"/>
  <c r="CR56" i="13"/>
  <c r="CQ56" i="13"/>
  <c r="CR55" i="13"/>
  <c r="CQ55" i="13"/>
  <c r="CR54" i="13"/>
  <c r="CQ54" i="13"/>
  <c r="CR51" i="13"/>
  <c r="CQ51" i="13"/>
  <c r="CR50" i="13"/>
  <c r="CQ50" i="13"/>
  <c r="CR49" i="13"/>
  <c r="CQ49" i="13"/>
  <c r="CR48" i="13"/>
  <c r="CQ48" i="13"/>
  <c r="CR47" i="13"/>
  <c r="CQ47" i="13"/>
  <c r="CR46" i="13"/>
  <c r="CQ46" i="13"/>
  <c r="CR45" i="13"/>
  <c r="CQ45" i="13"/>
  <c r="CR44" i="13"/>
  <c r="CQ44" i="13"/>
  <c r="CR43" i="13"/>
  <c r="CQ43" i="13"/>
  <c r="CR42" i="13"/>
  <c r="CQ42" i="13"/>
  <c r="CR41" i="13"/>
  <c r="CQ41" i="13"/>
  <c r="CR40" i="13"/>
  <c r="CQ40" i="13"/>
  <c r="CR39" i="13"/>
  <c r="CQ39" i="13"/>
  <c r="CR38" i="13"/>
  <c r="CQ38" i="13"/>
  <c r="CR37" i="13"/>
  <c r="CQ37" i="13"/>
  <c r="CR36" i="13"/>
  <c r="CQ36" i="13"/>
  <c r="CR35" i="13"/>
  <c r="CQ35" i="13"/>
  <c r="CR34" i="13"/>
  <c r="CQ34" i="13"/>
  <c r="CR33" i="13"/>
  <c r="CQ33" i="13"/>
  <c r="CR32" i="13"/>
  <c r="CQ32" i="13"/>
  <c r="CR31" i="13"/>
  <c r="CQ31" i="13"/>
  <c r="CR30" i="13"/>
  <c r="CQ30" i="13"/>
  <c r="CR29" i="13"/>
  <c r="CQ29" i="13"/>
  <c r="CR28" i="13"/>
  <c r="CQ28" i="13"/>
  <c r="CR27" i="13"/>
  <c r="CQ27" i="13"/>
  <c r="CR26" i="13"/>
  <c r="CQ26" i="13"/>
  <c r="CR25" i="13"/>
  <c r="CQ25" i="13"/>
  <c r="CR24" i="13"/>
  <c r="CQ24" i="13"/>
  <c r="CR23" i="13"/>
  <c r="CQ23" i="13"/>
  <c r="CR22" i="13"/>
  <c r="CQ22" i="13"/>
  <c r="CR21" i="13"/>
  <c r="CQ21" i="13"/>
  <c r="CR20" i="13"/>
  <c r="CQ20" i="13"/>
  <c r="CR19" i="13"/>
  <c r="CQ19" i="13"/>
  <c r="CR18" i="13"/>
  <c r="CQ18" i="13"/>
  <c r="CR17" i="13"/>
  <c r="CQ17" i="13"/>
  <c r="CR16" i="13"/>
  <c r="CQ16" i="13"/>
  <c r="CR15" i="13"/>
  <c r="CQ15" i="13"/>
  <c r="CR14" i="13"/>
  <c r="CQ14" i="13"/>
  <c r="CR13" i="13"/>
  <c r="CQ13" i="13"/>
  <c r="CR12" i="13"/>
  <c r="CQ12" i="13"/>
  <c r="CR11" i="13"/>
  <c r="CQ11" i="13"/>
  <c r="CR10" i="13"/>
  <c r="CQ10" i="13"/>
  <c r="CR9" i="13"/>
  <c r="CQ9" i="13"/>
  <c r="CR8" i="13"/>
  <c r="CQ8" i="13"/>
  <c r="CR7" i="13"/>
  <c r="CQ7" i="13"/>
  <c r="CR6" i="13"/>
  <c r="CQ6" i="13"/>
  <c r="CR5" i="13"/>
  <c r="CQ5" i="13"/>
  <c r="CR4" i="13"/>
  <c r="CQ4" i="13"/>
  <c r="CR3" i="13"/>
  <c r="CQ3" i="13"/>
  <c r="CP56" i="13"/>
  <c r="CO56" i="13"/>
  <c r="CP55" i="13"/>
  <c r="CO55" i="13"/>
  <c r="CP54" i="13"/>
  <c r="CO54" i="13"/>
  <c r="CP51" i="13"/>
  <c r="CO51" i="13"/>
  <c r="CP50" i="13"/>
  <c r="CO50" i="13"/>
  <c r="CP49" i="13"/>
  <c r="CO49" i="13"/>
  <c r="CP48" i="13"/>
  <c r="CO48" i="13"/>
  <c r="CP47" i="13"/>
  <c r="CO47" i="13"/>
  <c r="CP46" i="13"/>
  <c r="CO46" i="13"/>
  <c r="CP45" i="13"/>
  <c r="CO45" i="13"/>
  <c r="CP44" i="13"/>
  <c r="CO44" i="13"/>
  <c r="CP43" i="13"/>
  <c r="CO43" i="13"/>
  <c r="CP42" i="13"/>
  <c r="CO42" i="13"/>
  <c r="CP41" i="13"/>
  <c r="CO41" i="13"/>
  <c r="CP40" i="13"/>
  <c r="CO40" i="13"/>
  <c r="CP39" i="13"/>
  <c r="CO39" i="13"/>
  <c r="CP38" i="13"/>
  <c r="CO38" i="13"/>
  <c r="CP37" i="13"/>
  <c r="CO37" i="13"/>
  <c r="CP36" i="13"/>
  <c r="CO36" i="13"/>
  <c r="CP35" i="13"/>
  <c r="CO35" i="13"/>
  <c r="CP34" i="13"/>
  <c r="CO34" i="13"/>
  <c r="CP33" i="13"/>
  <c r="CO33" i="13"/>
  <c r="CP32" i="13"/>
  <c r="CO32" i="13"/>
  <c r="CP31" i="13"/>
  <c r="CO31" i="13"/>
  <c r="CP30" i="13"/>
  <c r="CO30" i="13"/>
  <c r="CP29" i="13"/>
  <c r="CO29" i="13"/>
  <c r="CP28" i="13"/>
  <c r="CO28" i="13"/>
  <c r="CP27" i="13"/>
  <c r="CO27" i="13"/>
  <c r="CP26" i="13"/>
  <c r="CO26" i="13"/>
  <c r="CP25" i="13"/>
  <c r="CO25" i="13"/>
  <c r="CP24" i="13"/>
  <c r="CO24" i="13"/>
  <c r="CP23" i="13"/>
  <c r="CO23" i="13"/>
  <c r="CP22" i="13"/>
  <c r="CO22" i="13"/>
  <c r="CP21" i="13"/>
  <c r="CO21" i="13"/>
  <c r="CP20" i="13"/>
  <c r="CO20" i="13"/>
  <c r="CP19" i="13"/>
  <c r="CO19" i="13"/>
  <c r="CP18" i="13"/>
  <c r="CO18" i="13"/>
  <c r="CP17" i="13"/>
  <c r="CO17" i="13"/>
  <c r="CP16" i="13"/>
  <c r="CO16" i="13"/>
  <c r="CP15" i="13"/>
  <c r="CO15" i="13"/>
  <c r="CP14" i="13"/>
  <c r="CO14" i="13"/>
  <c r="CP13" i="13"/>
  <c r="CO13" i="13"/>
  <c r="CP12" i="13"/>
  <c r="CO12" i="13"/>
  <c r="CP11" i="13"/>
  <c r="CO11" i="13"/>
  <c r="CP10" i="13"/>
  <c r="CO10" i="13"/>
  <c r="CP9" i="13"/>
  <c r="CO9" i="13"/>
  <c r="CP8" i="13"/>
  <c r="CO8" i="13"/>
  <c r="CP7" i="13"/>
  <c r="CO7" i="13"/>
  <c r="CP6" i="13"/>
  <c r="CO6" i="13"/>
  <c r="CP5" i="13"/>
  <c r="CO5" i="13"/>
  <c r="CP4" i="13"/>
  <c r="CO4" i="13"/>
  <c r="CP3" i="13"/>
  <c r="CO3" i="13"/>
  <c r="CN56" i="13"/>
  <c r="CM56" i="13"/>
  <c r="CN55" i="13"/>
  <c r="CM55" i="13"/>
  <c r="CN54" i="13"/>
  <c r="CM54" i="13"/>
  <c r="CN51" i="13"/>
  <c r="CM51" i="13"/>
  <c r="CN50" i="13"/>
  <c r="CM50" i="13"/>
  <c r="CN49" i="13"/>
  <c r="CM49" i="13"/>
  <c r="CN48" i="13"/>
  <c r="CM48" i="13"/>
  <c r="CN47" i="13"/>
  <c r="CM47" i="13"/>
  <c r="CN46" i="13"/>
  <c r="CM46" i="13"/>
  <c r="CN45" i="13"/>
  <c r="CM45" i="13"/>
  <c r="CN44" i="13"/>
  <c r="CM44" i="13"/>
  <c r="CN43" i="13"/>
  <c r="CM43" i="13"/>
  <c r="CN42" i="13"/>
  <c r="CM42" i="13"/>
  <c r="CN41" i="13"/>
  <c r="CM41" i="13"/>
  <c r="CN40" i="13"/>
  <c r="CM40" i="13"/>
  <c r="CN39" i="13"/>
  <c r="CM39" i="13"/>
  <c r="CN38" i="13"/>
  <c r="CM38" i="13"/>
  <c r="CN37" i="13"/>
  <c r="CM37" i="13"/>
  <c r="CN36" i="13"/>
  <c r="CM36" i="13"/>
  <c r="CN35" i="13"/>
  <c r="CM35" i="13"/>
  <c r="CN34" i="13"/>
  <c r="CM34" i="13"/>
  <c r="CN33" i="13"/>
  <c r="CM33" i="13"/>
  <c r="CN32" i="13"/>
  <c r="CM32" i="13"/>
  <c r="CN31" i="13"/>
  <c r="CM31" i="13"/>
  <c r="CN30" i="13"/>
  <c r="CM30" i="13"/>
  <c r="CN29" i="13"/>
  <c r="CM29" i="13"/>
  <c r="CN28" i="13"/>
  <c r="CM28" i="13"/>
  <c r="CN27" i="13"/>
  <c r="CM27" i="13"/>
  <c r="CN26" i="13"/>
  <c r="CM26" i="13"/>
  <c r="CN25" i="13"/>
  <c r="CM25" i="13"/>
  <c r="CN24" i="13"/>
  <c r="CM24" i="13"/>
  <c r="CN23" i="13"/>
  <c r="CM23" i="13"/>
  <c r="CN22" i="13"/>
  <c r="CM22" i="13"/>
  <c r="CN21" i="13"/>
  <c r="CM21" i="13"/>
  <c r="CN20" i="13"/>
  <c r="CM20" i="13"/>
  <c r="CN19" i="13"/>
  <c r="CM19" i="13"/>
  <c r="CN18" i="13"/>
  <c r="CM18" i="13"/>
  <c r="CN17" i="13"/>
  <c r="CM17" i="13"/>
  <c r="CN16" i="13"/>
  <c r="CM16" i="13"/>
  <c r="CN15" i="13"/>
  <c r="CM15" i="13"/>
  <c r="CN14" i="13"/>
  <c r="CM14" i="13"/>
  <c r="CN13" i="13"/>
  <c r="CM13" i="13"/>
  <c r="CN12" i="13"/>
  <c r="CM12" i="13"/>
  <c r="CN11" i="13"/>
  <c r="CM11" i="13"/>
  <c r="CN10" i="13"/>
  <c r="CM10" i="13"/>
  <c r="CN9" i="13"/>
  <c r="CM9" i="13"/>
  <c r="CN8" i="13"/>
  <c r="CM8" i="13"/>
  <c r="CN7" i="13"/>
  <c r="CM7" i="13"/>
  <c r="CN6" i="13"/>
  <c r="CM6" i="13"/>
  <c r="CN5" i="13"/>
  <c r="CM5" i="13"/>
  <c r="CN4" i="13"/>
  <c r="CM4" i="13"/>
  <c r="CN3" i="13"/>
  <c r="CM3" i="13"/>
  <c r="CL56" i="13"/>
  <c r="CL55" i="13"/>
  <c r="CL54" i="13"/>
  <c r="CL51" i="13"/>
  <c r="CL50" i="13"/>
  <c r="CL49" i="13"/>
  <c r="CL48" i="13"/>
  <c r="CL47" i="13"/>
  <c r="CL46" i="13"/>
  <c r="CL45" i="13"/>
  <c r="CL44" i="13"/>
  <c r="CL43" i="13"/>
  <c r="CL42" i="13"/>
  <c r="CL41" i="13"/>
  <c r="CL40" i="13"/>
  <c r="CL39" i="13"/>
  <c r="CL38" i="13"/>
  <c r="CL37" i="13"/>
  <c r="CL36" i="13"/>
  <c r="CL35" i="13"/>
  <c r="CL34" i="13"/>
  <c r="CL33" i="13"/>
  <c r="CL32" i="13"/>
  <c r="CL31" i="13"/>
  <c r="CL30" i="13"/>
  <c r="CL29" i="13"/>
  <c r="CL28" i="13"/>
  <c r="CL27" i="13"/>
  <c r="CL26" i="13"/>
  <c r="CL25" i="13"/>
  <c r="CL24" i="13"/>
  <c r="CL23" i="13"/>
  <c r="CL22" i="13"/>
  <c r="CL21" i="13"/>
  <c r="CL20" i="13"/>
  <c r="CL19" i="13"/>
  <c r="CL18" i="13"/>
  <c r="CL17" i="13"/>
  <c r="CL16" i="13"/>
  <c r="CL15" i="13"/>
  <c r="CL14" i="13"/>
  <c r="CL13" i="13"/>
  <c r="CL12" i="13"/>
  <c r="CL11" i="13"/>
  <c r="CL10" i="13"/>
  <c r="CL9" i="13"/>
  <c r="CL8" i="13"/>
  <c r="CL7" i="13"/>
  <c r="CL6" i="13"/>
  <c r="CL5" i="13"/>
  <c r="CL4" i="13"/>
  <c r="CL3" i="13"/>
  <c r="DF55" i="25"/>
  <c r="DF54" i="25"/>
  <c r="DF51" i="25"/>
  <c r="DF50" i="25"/>
  <c r="DF49" i="25"/>
  <c r="DF48" i="25"/>
  <c r="DF47" i="25"/>
  <c r="DF46" i="25"/>
  <c r="DF45" i="25"/>
  <c r="DF44" i="25"/>
  <c r="DF43" i="25"/>
  <c r="DF42" i="25"/>
  <c r="DF41" i="25"/>
  <c r="DF40" i="25"/>
  <c r="DF39" i="25"/>
  <c r="DF38" i="25"/>
  <c r="DF37" i="25"/>
  <c r="DF36" i="25"/>
  <c r="DF35" i="25"/>
  <c r="DF34" i="25"/>
  <c r="DF33" i="25"/>
  <c r="DF32" i="25"/>
  <c r="DF31" i="25"/>
  <c r="DF30" i="25"/>
  <c r="DF29" i="25"/>
  <c r="DF28" i="25"/>
  <c r="DF27" i="25"/>
  <c r="DF26" i="25"/>
  <c r="DF25" i="25"/>
  <c r="DF24" i="25"/>
  <c r="DF23" i="25"/>
  <c r="DF22" i="25"/>
  <c r="DF21" i="25"/>
  <c r="DF20" i="25"/>
  <c r="DF19" i="25"/>
  <c r="DF18" i="25"/>
  <c r="DF17" i="25"/>
  <c r="DF16" i="25"/>
  <c r="DF15" i="25"/>
  <c r="DF14" i="25"/>
  <c r="DF13" i="25"/>
  <c r="DF12" i="25"/>
  <c r="DF11" i="25"/>
  <c r="DF10" i="25"/>
  <c r="DF9" i="25"/>
  <c r="DF8" i="25"/>
  <c r="DF7" i="25"/>
  <c r="DF6" i="25"/>
  <c r="DF5" i="25"/>
  <c r="DF4" i="25"/>
  <c r="DF3" i="25"/>
  <c r="DC55" i="25"/>
  <c r="DC54" i="25"/>
  <c r="DC51" i="25"/>
  <c r="DC50" i="25"/>
  <c r="DC49" i="25"/>
  <c r="DC48" i="25"/>
  <c r="DC47" i="25"/>
  <c r="DC46" i="25"/>
  <c r="DC45" i="25"/>
  <c r="DC44" i="25"/>
  <c r="DC43" i="25"/>
  <c r="DC42" i="25"/>
  <c r="DC41" i="25"/>
  <c r="DC40" i="25"/>
  <c r="DC39" i="25"/>
  <c r="DC38" i="25"/>
  <c r="DC37" i="25"/>
  <c r="DC36" i="25"/>
  <c r="DC35" i="25"/>
  <c r="DC34" i="25"/>
  <c r="DC33" i="25"/>
  <c r="DC32" i="25"/>
  <c r="DC31" i="25"/>
  <c r="DC30" i="25"/>
  <c r="DC29" i="25"/>
  <c r="DC28" i="25"/>
  <c r="DC27" i="25"/>
  <c r="DC26" i="25"/>
  <c r="DC25" i="25"/>
  <c r="DC24" i="25"/>
  <c r="DC23" i="25"/>
  <c r="DC22" i="25"/>
  <c r="DC21" i="25"/>
  <c r="DC20" i="25"/>
  <c r="DC19" i="25"/>
  <c r="DC18" i="25"/>
  <c r="DC17" i="25"/>
  <c r="DC16" i="25"/>
  <c r="DC15" i="25"/>
  <c r="DC14" i="25"/>
  <c r="DC13" i="25"/>
  <c r="DC12" i="25"/>
  <c r="DC11" i="25"/>
  <c r="DC10" i="25"/>
  <c r="DC9" i="25"/>
  <c r="DC8" i="25"/>
  <c r="DC7" i="25"/>
  <c r="DC6" i="25"/>
  <c r="DC5" i="25"/>
  <c r="DC4" i="25"/>
  <c r="DC3" i="25"/>
  <c r="DB55" i="25"/>
  <c r="DB54" i="25"/>
  <c r="DB51" i="25"/>
  <c r="DB50" i="25"/>
  <c r="DB49" i="25"/>
  <c r="DB48" i="25"/>
  <c r="DB47" i="25"/>
  <c r="DB46" i="25"/>
  <c r="DB45" i="25"/>
  <c r="DB44" i="25"/>
  <c r="DB43" i="25"/>
  <c r="DB42" i="25"/>
  <c r="DB41" i="25"/>
  <c r="DB40" i="25"/>
  <c r="DB39" i="25"/>
  <c r="DB38" i="25"/>
  <c r="DB37" i="25"/>
  <c r="DB36" i="25"/>
  <c r="DB35" i="25"/>
  <c r="DB34" i="25"/>
  <c r="DB33" i="25"/>
  <c r="DB32" i="25"/>
  <c r="DB31" i="25"/>
  <c r="DB30" i="25"/>
  <c r="DB29" i="25"/>
  <c r="DB28" i="25"/>
  <c r="DB27" i="25"/>
  <c r="DB26" i="25"/>
  <c r="DB25" i="25"/>
  <c r="DB24" i="25"/>
  <c r="DB23" i="25"/>
  <c r="DB22" i="25"/>
  <c r="DB21" i="25"/>
  <c r="DB20" i="25"/>
  <c r="DB19" i="25"/>
  <c r="DB18" i="25"/>
  <c r="DB17" i="25"/>
  <c r="DB16" i="25"/>
  <c r="DB15" i="25"/>
  <c r="DB14" i="25"/>
  <c r="DB13" i="25"/>
  <c r="DB12" i="25"/>
  <c r="DB11" i="25"/>
  <c r="DB10" i="25"/>
  <c r="DB9" i="25"/>
  <c r="DB8" i="25"/>
  <c r="DB7" i="25"/>
  <c r="DB6" i="25"/>
  <c r="DB5" i="25"/>
  <c r="DB4" i="25"/>
  <c r="DB3" i="25"/>
  <c r="CZ3" i="25"/>
  <c r="DA55" i="25"/>
  <c r="DA54" i="25"/>
  <c r="DA51" i="25"/>
  <c r="DA50" i="25"/>
  <c r="DA49" i="25"/>
  <c r="DA48" i="25"/>
  <c r="DA47" i="25"/>
  <c r="DA46" i="25"/>
  <c r="DA45" i="25"/>
  <c r="DA44" i="25"/>
  <c r="DA43" i="25"/>
  <c r="DA42" i="25"/>
  <c r="DA41" i="25"/>
  <c r="DA40" i="25"/>
  <c r="DA39" i="25"/>
  <c r="DA38" i="25"/>
  <c r="DA37" i="25"/>
  <c r="DA36" i="25"/>
  <c r="DA35" i="25"/>
  <c r="DA34" i="25"/>
  <c r="DA33" i="25"/>
  <c r="DA32" i="25"/>
  <c r="DA31" i="25"/>
  <c r="DA30" i="25"/>
  <c r="DA29" i="25"/>
  <c r="DA28" i="25"/>
  <c r="DA27" i="25"/>
  <c r="DA26" i="25"/>
  <c r="DA25" i="25"/>
  <c r="DA24" i="25"/>
  <c r="DA23" i="25"/>
  <c r="DA22" i="25"/>
  <c r="DA21" i="25"/>
  <c r="DA20" i="25"/>
  <c r="DA19" i="25"/>
  <c r="DA18" i="25"/>
  <c r="DA17" i="25"/>
  <c r="DA16" i="25"/>
  <c r="DA15" i="25"/>
  <c r="DA14" i="25"/>
  <c r="DA13" i="25"/>
  <c r="DA12" i="25"/>
  <c r="DA11" i="25"/>
  <c r="DA10" i="25"/>
  <c r="DA9" i="25"/>
  <c r="DA8" i="25"/>
  <c r="DA7" i="25"/>
  <c r="DA6" i="25"/>
  <c r="DA5" i="25"/>
  <c r="DA4" i="25"/>
  <c r="DA3" i="25"/>
  <c r="CZ55" i="25"/>
  <c r="CZ54" i="25"/>
  <c r="CZ51" i="25"/>
  <c r="CZ50" i="25"/>
  <c r="CZ49" i="25"/>
  <c r="CZ48" i="25"/>
  <c r="CZ47" i="25"/>
  <c r="CZ46" i="25"/>
  <c r="CZ45" i="25"/>
  <c r="CZ44" i="25"/>
  <c r="CZ43" i="25"/>
  <c r="CZ42" i="25"/>
  <c r="CZ41" i="25"/>
  <c r="CZ40" i="25"/>
  <c r="CZ39" i="25"/>
  <c r="CZ38" i="25"/>
  <c r="CZ37" i="25"/>
  <c r="CZ36" i="25"/>
  <c r="CZ35" i="25"/>
  <c r="CZ34" i="25"/>
  <c r="CZ33" i="25"/>
  <c r="CZ32" i="25"/>
  <c r="CZ31" i="25"/>
  <c r="CZ30" i="25"/>
  <c r="CZ29" i="25"/>
  <c r="CZ28" i="25"/>
  <c r="CZ27" i="25"/>
  <c r="CZ26" i="25"/>
  <c r="CZ25" i="25"/>
  <c r="CZ24" i="25"/>
  <c r="CZ23" i="25"/>
  <c r="CZ22" i="25"/>
  <c r="CZ21" i="25"/>
  <c r="CZ20" i="25"/>
  <c r="CZ19" i="25"/>
  <c r="CZ18" i="25"/>
  <c r="CZ17" i="25"/>
  <c r="CZ16" i="25"/>
  <c r="CZ15" i="25"/>
  <c r="CZ14" i="25"/>
  <c r="CZ13" i="25"/>
  <c r="CZ12" i="25"/>
  <c r="CZ11" i="25"/>
  <c r="CZ10" i="25"/>
  <c r="CZ9" i="25"/>
  <c r="CZ8" i="25"/>
  <c r="CZ7" i="25"/>
  <c r="CZ6" i="25"/>
  <c r="CZ5" i="25"/>
  <c r="CZ4" i="25"/>
  <c r="CY55" i="25"/>
  <c r="CY54" i="25"/>
  <c r="CY51" i="25"/>
  <c r="CY50" i="25"/>
  <c r="CY49" i="25"/>
  <c r="CY48" i="25"/>
  <c r="CY47" i="25"/>
  <c r="CY46" i="25"/>
  <c r="CY45" i="25"/>
  <c r="CY44" i="25"/>
  <c r="CY43" i="25"/>
  <c r="CY42" i="25"/>
  <c r="CY41" i="25"/>
  <c r="CY40" i="25"/>
  <c r="CY39" i="25"/>
  <c r="CY38" i="25"/>
  <c r="CY37" i="25"/>
  <c r="CY36" i="25"/>
  <c r="CY35" i="25"/>
  <c r="CY34" i="25"/>
  <c r="CY33" i="25"/>
  <c r="CY32" i="25"/>
  <c r="CY31" i="25"/>
  <c r="CY30" i="25"/>
  <c r="CY29" i="25"/>
  <c r="CY28" i="25"/>
  <c r="CY27" i="25"/>
  <c r="CY26" i="25"/>
  <c r="CY25" i="25"/>
  <c r="CY24" i="25"/>
  <c r="CY23" i="25"/>
  <c r="CY22" i="25"/>
  <c r="CY21" i="25"/>
  <c r="CY20" i="25"/>
  <c r="CY19" i="25"/>
  <c r="CY18" i="25"/>
  <c r="CY17" i="25"/>
  <c r="CY16" i="25"/>
  <c r="CY15" i="25"/>
  <c r="CY14" i="25"/>
  <c r="CY13" i="25"/>
  <c r="CY12" i="25"/>
  <c r="CY11" i="25"/>
  <c r="CY10" i="25"/>
  <c r="CY9" i="25"/>
  <c r="CY8" i="25"/>
  <c r="CY7" i="25"/>
  <c r="CY6" i="25"/>
  <c r="CY5" i="25"/>
  <c r="CY4" i="25"/>
  <c r="CY3" i="25"/>
  <c r="CX55" i="25"/>
  <c r="CX54" i="25"/>
  <c r="CX51" i="25"/>
  <c r="CX50" i="25"/>
  <c r="CX49" i="25"/>
  <c r="CX48" i="25"/>
  <c r="CX47" i="25"/>
  <c r="CX46" i="25"/>
  <c r="CX45" i="25"/>
  <c r="CX44" i="25"/>
  <c r="CX43" i="25"/>
  <c r="CX42" i="25"/>
  <c r="CX41" i="25"/>
  <c r="CX40" i="25"/>
  <c r="CX39" i="25"/>
  <c r="CX38" i="25"/>
  <c r="CX37" i="25"/>
  <c r="CX36" i="25"/>
  <c r="CX35" i="25"/>
  <c r="CX34" i="25"/>
  <c r="CX33" i="25"/>
  <c r="CX32" i="25"/>
  <c r="CX31" i="25"/>
  <c r="CX30" i="25"/>
  <c r="CX29" i="25"/>
  <c r="CX28" i="25"/>
  <c r="CX27" i="25"/>
  <c r="CX26" i="25"/>
  <c r="CX25" i="25"/>
  <c r="CX24" i="25"/>
  <c r="CX23" i="25"/>
  <c r="CX22" i="25"/>
  <c r="CX21" i="25"/>
  <c r="CX20" i="25"/>
  <c r="CX19" i="25"/>
  <c r="CX18" i="25"/>
  <c r="CX17" i="25"/>
  <c r="CX16" i="25"/>
  <c r="CX15" i="25"/>
  <c r="CX14" i="25"/>
  <c r="CX13" i="25"/>
  <c r="CX12" i="25"/>
  <c r="CX11" i="25"/>
  <c r="CX10" i="25"/>
  <c r="CX9" i="25"/>
  <c r="CX8" i="25"/>
  <c r="CX7" i="25"/>
  <c r="CX6" i="25"/>
  <c r="CX5" i="25"/>
  <c r="CX4" i="25"/>
  <c r="CX3" i="25"/>
  <c r="CW55" i="25"/>
  <c r="CW54" i="25"/>
  <c r="CW51" i="25"/>
  <c r="CW50" i="25"/>
  <c r="CW49" i="25"/>
  <c r="CW48" i="25"/>
  <c r="CW47" i="25"/>
  <c r="CW46" i="25"/>
  <c r="CW45" i="25"/>
  <c r="CW44" i="25"/>
  <c r="CW43" i="25"/>
  <c r="CW42" i="25"/>
  <c r="CW41" i="25"/>
  <c r="CW40" i="25"/>
  <c r="CW39" i="25"/>
  <c r="CW38" i="25"/>
  <c r="CW37" i="25"/>
  <c r="CW36" i="25"/>
  <c r="CW35" i="25"/>
  <c r="CW34" i="25"/>
  <c r="CW33" i="25"/>
  <c r="CW32" i="25"/>
  <c r="CW31" i="25"/>
  <c r="CW30" i="25"/>
  <c r="CW29" i="25"/>
  <c r="CW28" i="25"/>
  <c r="CW27" i="25"/>
  <c r="CW26" i="25"/>
  <c r="CW25" i="25"/>
  <c r="CW24" i="25"/>
  <c r="CW23" i="25"/>
  <c r="CW22" i="25"/>
  <c r="CW21" i="25"/>
  <c r="CW20" i="25"/>
  <c r="CW19" i="25"/>
  <c r="CW18" i="25"/>
  <c r="CW17" i="25"/>
  <c r="CW16" i="25"/>
  <c r="CW15" i="25"/>
  <c r="CW14" i="25"/>
  <c r="CW13" i="25"/>
  <c r="CW12" i="25"/>
  <c r="CW11" i="25"/>
  <c r="CW10" i="25"/>
  <c r="CW9" i="25"/>
  <c r="CW8" i="25"/>
  <c r="CW7" i="25"/>
  <c r="CW6" i="25"/>
  <c r="CW5" i="25"/>
  <c r="CW4" i="25"/>
  <c r="CW3" i="25"/>
  <c r="CV55" i="25"/>
  <c r="CV54" i="25"/>
  <c r="CV51" i="25"/>
  <c r="CV50" i="25"/>
  <c r="CV49" i="25"/>
  <c r="CV48" i="25"/>
  <c r="CV47" i="25"/>
  <c r="CV46" i="25"/>
  <c r="CV45" i="25"/>
  <c r="CV44" i="25"/>
  <c r="CV43" i="25"/>
  <c r="CV42" i="25"/>
  <c r="CV41" i="25"/>
  <c r="CV40" i="25"/>
  <c r="CV39" i="25"/>
  <c r="CV38" i="25"/>
  <c r="CV37" i="25"/>
  <c r="CV36" i="25"/>
  <c r="CV35" i="25"/>
  <c r="CV34" i="25"/>
  <c r="CV33" i="25"/>
  <c r="CV32" i="25"/>
  <c r="CV31" i="25"/>
  <c r="CV30" i="25"/>
  <c r="CV29" i="25"/>
  <c r="CV28" i="25"/>
  <c r="CV27" i="25"/>
  <c r="CV26" i="25"/>
  <c r="CV25" i="25"/>
  <c r="CV24" i="25"/>
  <c r="CV23" i="25"/>
  <c r="CV22" i="25"/>
  <c r="CV21" i="25"/>
  <c r="CV20" i="25"/>
  <c r="CV19" i="25"/>
  <c r="CV18" i="25"/>
  <c r="CV17" i="25"/>
  <c r="CV16" i="25"/>
  <c r="CV15" i="25"/>
  <c r="CV14" i="25"/>
  <c r="CV13" i="25"/>
  <c r="CV12" i="25"/>
  <c r="CV11" i="25"/>
  <c r="CV10" i="25"/>
  <c r="CV9" i="25"/>
  <c r="CV8" i="25"/>
  <c r="CV7" i="25"/>
  <c r="CV6" i="25"/>
  <c r="CV5" i="25"/>
  <c r="CV4" i="25"/>
  <c r="CV3" i="25"/>
  <c r="CU55" i="25"/>
  <c r="CT55" i="25"/>
  <c r="CS55" i="25"/>
  <c r="CU54" i="25"/>
  <c r="CT54" i="25"/>
  <c r="CS54" i="25"/>
  <c r="CU51" i="25"/>
  <c r="CT51" i="25"/>
  <c r="CS51" i="25"/>
  <c r="CU50" i="25"/>
  <c r="CT50" i="25"/>
  <c r="CS50" i="25"/>
  <c r="CU49" i="25"/>
  <c r="CT49" i="25"/>
  <c r="CS49" i="25"/>
  <c r="CU48" i="25"/>
  <c r="CT48" i="25"/>
  <c r="CS48" i="25"/>
  <c r="CU47" i="25"/>
  <c r="CT47" i="25"/>
  <c r="CS47" i="25"/>
  <c r="CU46" i="25"/>
  <c r="CT46" i="25"/>
  <c r="CS46" i="25"/>
  <c r="CU45" i="25"/>
  <c r="CT45" i="25"/>
  <c r="CS45" i="25"/>
  <c r="CU44" i="25"/>
  <c r="CT44" i="25"/>
  <c r="CS44" i="25"/>
  <c r="CU43" i="25"/>
  <c r="CT43" i="25"/>
  <c r="CS43" i="25"/>
  <c r="CU42" i="25"/>
  <c r="CT42" i="25"/>
  <c r="CS42" i="25"/>
  <c r="CU41" i="25"/>
  <c r="CT41" i="25"/>
  <c r="CS41" i="25"/>
  <c r="CU40" i="25"/>
  <c r="CT40" i="25"/>
  <c r="CS40" i="25"/>
  <c r="CU39" i="25"/>
  <c r="CT39" i="25"/>
  <c r="CS39" i="25"/>
  <c r="CU38" i="25"/>
  <c r="CT38" i="25"/>
  <c r="CS38" i="25"/>
  <c r="CU37" i="25"/>
  <c r="CT37" i="25"/>
  <c r="CS37" i="25"/>
  <c r="CU36" i="25"/>
  <c r="CT36" i="25"/>
  <c r="CS36" i="25"/>
  <c r="CU35" i="25"/>
  <c r="CT35" i="25"/>
  <c r="CS35" i="25"/>
  <c r="CU34" i="25"/>
  <c r="CT34" i="25"/>
  <c r="CS34" i="25"/>
  <c r="CU33" i="25"/>
  <c r="CT33" i="25"/>
  <c r="CS33" i="25"/>
  <c r="CU32" i="25"/>
  <c r="CT32" i="25"/>
  <c r="CS32" i="25"/>
  <c r="CU31" i="25"/>
  <c r="CT31" i="25"/>
  <c r="CS31" i="25"/>
  <c r="CU30" i="25"/>
  <c r="CT30" i="25"/>
  <c r="CS30" i="25"/>
  <c r="CU29" i="25"/>
  <c r="CT29" i="25"/>
  <c r="CS29" i="25"/>
  <c r="CU28" i="25"/>
  <c r="CT28" i="25"/>
  <c r="CS28" i="25"/>
  <c r="CU27" i="25"/>
  <c r="CT27" i="25"/>
  <c r="CS27" i="25"/>
  <c r="CU26" i="25"/>
  <c r="CT26" i="25"/>
  <c r="CS26" i="25"/>
  <c r="CU25" i="25"/>
  <c r="CT25" i="25"/>
  <c r="CS25" i="25"/>
  <c r="CU24" i="25"/>
  <c r="CT24" i="25"/>
  <c r="CS24" i="25"/>
  <c r="CU23" i="25"/>
  <c r="CT23" i="25"/>
  <c r="CS23" i="25"/>
  <c r="CU22" i="25"/>
  <c r="CT22" i="25"/>
  <c r="CS22" i="25"/>
  <c r="CU21" i="25"/>
  <c r="CT21" i="25"/>
  <c r="CS21" i="25"/>
  <c r="CU20" i="25"/>
  <c r="CT20" i="25"/>
  <c r="CS20" i="25"/>
  <c r="CU19" i="25"/>
  <c r="CT19" i="25"/>
  <c r="CS19" i="25"/>
  <c r="CU18" i="25"/>
  <c r="CT18" i="25"/>
  <c r="CS18" i="25"/>
  <c r="CU17" i="25"/>
  <c r="CT17" i="25"/>
  <c r="CS17" i="25"/>
  <c r="CU16" i="25"/>
  <c r="CT16" i="25"/>
  <c r="CS16" i="25"/>
  <c r="CU15" i="25"/>
  <c r="CT15" i="25"/>
  <c r="CS15" i="25"/>
  <c r="CU14" i="25"/>
  <c r="CT14" i="25"/>
  <c r="CS14" i="25"/>
  <c r="CU13" i="25"/>
  <c r="CT13" i="25"/>
  <c r="CS13" i="25"/>
  <c r="CU12" i="25"/>
  <c r="CT12" i="25"/>
  <c r="CS12" i="25"/>
  <c r="CU11" i="25"/>
  <c r="CT11" i="25"/>
  <c r="CS11" i="25"/>
  <c r="CU10" i="25"/>
  <c r="CT10" i="25"/>
  <c r="CS10" i="25"/>
  <c r="CU9" i="25"/>
  <c r="CT9" i="25"/>
  <c r="CS9" i="25"/>
  <c r="CU8" i="25"/>
  <c r="CT8" i="25"/>
  <c r="CS8" i="25"/>
  <c r="CU7" i="25"/>
  <c r="CT7" i="25"/>
  <c r="CS7" i="25"/>
  <c r="CU6" i="25"/>
  <c r="CT6" i="25"/>
  <c r="CS6" i="25"/>
  <c r="CU5" i="25"/>
  <c r="CT5" i="25"/>
  <c r="CS5" i="25"/>
  <c r="CU4" i="25"/>
  <c r="CT4" i="25"/>
  <c r="CS4" i="25"/>
  <c r="CU3" i="25"/>
  <c r="CT3" i="25"/>
  <c r="CS3" i="25"/>
  <c r="CR55" i="25"/>
  <c r="CR54" i="25"/>
  <c r="CR51" i="25"/>
  <c r="CR50" i="25"/>
  <c r="CR49" i="25"/>
  <c r="CR48" i="25"/>
  <c r="CR47" i="25"/>
  <c r="CR46" i="25"/>
  <c r="CR45" i="25"/>
  <c r="CR44" i="25"/>
  <c r="CR43" i="25"/>
  <c r="CR42" i="25"/>
  <c r="CR41" i="25"/>
  <c r="CR40" i="25"/>
  <c r="CR39" i="25"/>
  <c r="CR38" i="25"/>
  <c r="CR37" i="25"/>
  <c r="CR36" i="25"/>
  <c r="CR35" i="25"/>
  <c r="CR34" i="25"/>
  <c r="CR33" i="25"/>
  <c r="CR32" i="25"/>
  <c r="CR31" i="25"/>
  <c r="CR30" i="25"/>
  <c r="CR29" i="25"/>
  <c r="CR28" i="25"/>
  <c r="CR27" i="25"/>
  <c r="CR26" i="25"/>
  <c r="CR25" i="25"/>
  <c r="CR24" i="25"/>
  <c r="CR23" i="25"/>
  <c r="CR22" i="25"/>
  <c r="CR21" i="25"/>
  <c r="CR20" i="25"/>
  <c r="CR19" i="25"/>
  <c r="CR18" i="25"/>
  <c r="CR17" i="25"/>
  <c r="CR16" i="25"/>
  <c r="CR15" i="25"/>
  <c r="CR14" i="25"/>
  <c r="CR13" i="25"/>
  <c r="CR12" i="25"/>
  <c r="CR11" i="25"/>
  <c r="CR10" i="25"/>
  <c r="CR9" i="25"/>
  <c r="CR8" i="25"/>
  <c r="CR7" i="25"/>
  <c r="CR6" i="25"/>
  <c r="CR5" i="25"/>
  <c r="CR4" i="25"/>
  <c r="CR3" i="25"/>
  <c r="CQ54" i="25"/>
  <c r="CQ51" i="25"/>
  <c r="CQ50" i="25"/>
  <c r="CQ49" i="25"/>
  <c r="CQ48" i="25"/>
  <c r="CQ47" i="25"/>
  <c r="CQ46" i="25"/>
  <c r="CQ45" i="25"/>
  <c r="CQ44" i="25"/>
  <c r="CQ43" i="25"/>
  <c r="CQ42" i="25"/>
  <c r="CQ41" i="25"/>
  <c r="CQ40" i="25"/>
  <c r="CQ39" i="25"/>
  <c r="CQ38" i="25"/>
  <c r="CQ37" i="25"/>
  <c r="CQ36" i="25"/>
  <c r="CQ35" i="25"/>
  <c r="CQ34" i="25"/>
  <c r="CQ33" i="25"/>
  <c r="CQ32" i="25"/>
  <c r="CQ31" i="25"/>
  <c r="CQ30" i="25"/>
  <c r="CQ29" i="25"/>
  <c r="CQ28" i="25"/>
  <c r="CQ27" i="25"/>
  <c r="CQ26" i="25"/>
  <c r="CQ25" i="25"/>
  <c r="CQ24" i="25"/>
  <c r="CQ23" i="25"/>
  <c r="CQ22" i="25"/>
  <c r="CQ21" i="25"/>
  <c r="CQ20" i="25"/>
  <c r="CQ19" i="25"/>
  <c r="CQ18" i="25"/>
  <c r="CQ17" i="25"/>
  <c r="CQ16" i="25"/>
  <c r="CQ15" i="25"/>
  <c r="CQ14" i="25"/>
  <c r="CQ13" i="25"/>
  <c r="CQ12" i="25"/>
  <c r="CQ11" i="25"/>
  <c r="CQ10" i="25"/>
  <c r="CQ9" i="25"/>
  <c r="CQ8" i="25"/>
  <c r="CQ7" i="25"/>
  <c r="CQ6" i="25"/>
  <c r="CQ5" i="25"/>
  <c r="CQ4" i="25"/>
  <c r="CQ3" i="25"/>
  <c r="CP60" i="9"/>
  <c r="CP59" i="9"/>
  <c r="CP58" i="9"/>
  <c r="CP54" i="9"/>
  <c r="CP53" i="9"/>
  <c r="CP52" i="9"/>
  <c r="CP51" i="9"/>
  <c r="CP50" i="9"/>
  <c r="CP49" i="9"/>
  <c r="CP48" i="9"/>
  <c r="CP47" i="9"/>
  <c r="CP46" i="9"/>
  <c r="CP45" i="9"/>
  <c r="CP44" i="9"/>
  <c r="CP43" i="9"/>
  <c r="CP42" i="9"/>
  <c r="CP41" i="9"/>
  <c r="CP40" i="9"/>
  <c r="CP39" i="9"/>
  <c r="CP38" i="9"/>
  <c r="CP37" i="9"/>
  <c r="CP36" i="9"/>
  <c r="CP35" i="9"/>
  <c r="CP34" i="9"/>
  <c r="CP33" i="9"/>
  <c r="CP32" i="9"/>
  <c r="CP31" i="9"/>
  <c r="CP30" i="9"/>
  <c r="CP29" i="9"/>
  <c r="CP28" i="9"/>
  <c r="CP27" i="9"/>
  <c r="CP26" i="9"/>
  <c r="CP25" i="9"/>
  <c r="CP24" i="9"/>
  <c r="CP23" i="9"/>
  <c r="CP22" i="9"/>
  <c r="CP21" i="9"/>
  <c r="CP20" i="9"/>
  <c r="CP19" i="9"/>
  <c r="CP18" i="9"/>
  <c r="CP17" i="9"/>
  <c r="CP16" i="9"/>
  <c r="CP15" i="9"/>
  <c r="CP14" i="9"/>
  <c r="CP13" i="9"/>
  <c r="CP12" i="9"/>
  <c r="CP11" i="9"/>
  <c r="CP10" i="9"/>
  <c r="CP9" i="9"/>
  <c r="CP8" i="9"/>
  <c r="CP7" i="9"/>
  <c r="CP6" i="9"/>
  <c r="CP5" i="9"/>
  <c r="CP4" i="9"/>
  <c r="CP3" i="9"/>
  <c r="DB60" i="9"/>
  <c r="DB59" i="9"/>
  <c r="DB58" i="9"/>
  <c r="DB54" i="9"/>
  <c r="DB53" i="9"/>
  <c r="DB52" i="9"/>
  <c r="DB51" i="9"/>
  <c r="DB50" i="9"/>
  <c r="DB49" i="9"/>
  <c r="DB48" i="9"/>
  <c r="DB47" i="9"/>
  <c r="DB46" i="9"/>
  <c r="DB45" i="9"/>
  <c r="DB44" i="9"/>
  <c r="DB43" i="9"/>
  <c r="DB42" i="9"/>
  <c r="DB41" i="9"/>
  <c r="DB40" i="9"/>
  <c r="DB39" i="9"/>
  <c r="DB38" i="9"/>
  <c r="DB37" i="9"/>
  <c r="DB36" i="9"/>
  <c r="DB35" i="9"/>
  <c r="DB34" i="9"/>
  <c r="DB33" i="9"/>
  <c r="DB32" i="9"/>
  <c r="DB31" i="9"/>
  <c r="DB30" i="9"/>
  <c r="DB29" i="9"/>
  <c r="DB28" i="9"/>
  <c r="DB27" i="9"/>
  <c r="DB26" i="9"/>
  <c r="DB25" i="9"/>
  <c r="DB24" i="9"/>
  <c r="DB23" i="9"/>
  <c r="DB22" i="9"/>
  <c r="DB21" i="9"/>
  <c r="DB20" i="9"/>
  <c r="DB19" i="9"/>
  <c r="DB18" i="9"/>
  <c r="DB17" i="9"/>
  <c r="DB16" i="9"/>
  <c r="DB15" i="9"/>
  <c r="DB14" i="9"/>
  <c r="DB13" i="9"/>
  <c r="DB12" i="9"/>
  <c r="DB11" i="9"/>
  <c r="DB10" i="9"/>
  <c r="DB9" i="9"/>
  <c r="DB8" i="9"/>
  <c r="DB7" i="9"/>
  <c r="DB6" i="9"/>
  <c r="DB5" i="9"/>
  <c r="DB4" i="9"/>
  <c r="DB3" i="9"/>
  <c r="DA51" i="9"/>
  <c r="DA50" i="9"/>
  <c r="DA49" i="9"/>
  <c r="DA48" i="9"/>
  <c r="DA47" i="9"/>
  <c r="DA46" i="9"/>
  <c r="DA45" i="9"/>
  <c r="DA44" i="9"/>
  <c r="DA43" i="9"/>
  <c r="DA42" i="9"/>
  <c r="DA41" i="9"/>
  <c r="DA40" i="9"/>
  <c r="DA39" i="9"/>
  <c r="DA38" i="9"/>
  <c r="DA37" i="9"/>
  <c r="DA36" i="9"/>
  <c r="DA35" i="9"/>
  <c r="DA34" i="9"/>
  <c r="DA33" i="9"/>
  <c r="DA32" i="9"/>
  <c r="DA31" i="9"/>
  <c r="DA30" i="9"/>
  <c r="DA29" i="9"/>
  <c r="DA28" i="9"/>
  <c r="DA27" i="9"/>
  <c r="DA26" i="9"/>
  <c r="DA25" i="9"/>
  <c r="DA24" i="9"/>
  <c r="DA23" i="9"/>
  <c r="DA22" i="9"/>
  <c r="DA21" i="9"/>
  <c r="DA20" i="9"/>
  <c r="DA19" i="9"/>
  <c r="DA18" i="9"/>
  <c r="DA17" i="9"/>
  <c r="DA16" i="9"/>
  <c r="DA15" i="9"/>
  <c r="DA14" i="9"/>
  <c r="DA13" i="9"/>
  <c r="DA12" i="9"/>
  <c r="DA11" i="9"/>
  <c r="DA10" i="9"/>
  <c r="DA9" i="9"/>
  <c r="DA8" i="9"/>
  <c r="DA7" i="9"/>
  <c r="DA6" i="9"/>
  <c r="DA5" i="9"/>
  <c r="DA4" i="9"/>
  <c r="DA3" i="9"/>
  <c r="CZ51" i="9"/>
  <c r="CZ50" i="9"/>
  <c r="CZ49" i="9"/>
  <c r="CZ48" i="9"/>
  <c r="CZ47" i="9"/>
  <c r="CZ46" i="9"/>
  <c r="CZ45" i="9"/>
  <c r="CZ44" i="9"/>
  <c r="CZ43" i="9"/>
  <c r="CZ42" i="9"/>
  <c r="CZ41" i="9"/>
  <c r="CZ40" i="9"/>
  <c r="CZ39" i="9"/>
  <c r="CZ38" i="9"/>
  <c r="CZ37" i="9"/>
  <c r="CZ36" i="9"/>
  <c r="CZ35" i="9"/>
  <c r="CZ34" i="9"/>
  <c r="CZ33" i="9"/>
  <c r="CZ32" i="9"/>
  <c r="CZ31" i="9"/>
  <c r="CZ30" i="9"/>
  <c r="CZ29" i="9"/>
  <c r="CZ28" i="9"/>
  <c r="CZ27" i="9"/>
  <c r="CZ26" i="9"/>
  <c r="CZ25" i="9"/>
  <c r="CZ24" i="9"/>
  <c r="CZ23" i="9"/>
  <c r="CZ22" i="9"/>
  <c r="CZ21" i="9"/>
  <c r="CZ20" i="9"/>
  <c r="CZ19" i="9"/>
  <c r="CZ18" i="9"/>
  <c r="CZ17" i="9"/>
  <c r="CZ16" i="9"/>
  <c r="CZ15" i="9"/>
  <c r="CZ14" i="9"/>
  <c r="CZ13" i="9"/>
  <c r="CZ12" i="9"/>
  <c r="CZ11" i="9"/>
  <c r="CZ10" i="9"/>
  <c r="CZ9" i="9"/>
  <c r="CZ8" i="9"/>
  <c r="CZ7" i="9"/>
  <c r="CZ6" i="9"/>
  <c r="CZ5" i="9"/>
  <c r="CZ4" i="9"/>
  <c r="CZ3" i="9"/>
  <c r="CY60" i="9"/>
  <c r="CY59" i="9"/>
  <c r="CY58" i="9"/>
  <c r="CY54" i="9"/>
  <c r="CY53" i="9"/>
  <c r="CY52" i="9"/>
  <c r="CY51" i="9"/>
  <c r="CY50" i="9"/>
  <c r="CY49" i="9"/>
  <c r="CY48" i="9"/>
  <c r="CY47" i="9"/>
  <c r="CY46" i="9"/>
  <c r="CY45" i="9"/>
  <c r="CY44" i="9"/>
  <c r="CY43" i="9"/>
  <c r="CY42" i="9"/>
  <c r="CY41" i="9"/>
  <c r="CY40" i="9"/>
  <c r="CY39" i="9"/>
  <c r="CY38" i="9"/>
  <c r="CY37" i="9"/>
  <c r="CY36" i="9"/>
  <c r="CY35" i="9"/>
  <c r="CY34" i="9"/>
  <c r="CY33" i="9"/>
  <c r="CY32" i="9"/>
  <c r="CY31" i="9"/>
  <c r="CY30" i="9"/>
  <c r="CY29" i="9"/>
  <c r="CY28" i="9"/>
  <c r="CY27" i="9"/>
  <c r="CY26" i="9"/>
  <c r="CY25" i="9"/>
  <c r="CY24" i="9"/>
  <c r="CY23" i="9"/>
  <c r="CY22" i="9"/>
  <c r="CY21" i="9"/>
  <c r="CY20" i="9"/>
  <c r="CY19" i="9"/>
  <c r="CY18" i="9"/>
  <c r="CY17" i="9"/>
  <c r="CY16" i="9"/>
  <c r="CY15" i="9"/>
  <c r="CY14" i="9"/>
  <c r="CY13" i="9"/>
  <c r="CY12" i="9"/>
  <c r="CY11" i="9"/>
  <c r="CY10" i="9"/>
  <c r="CY9" i="9"/>
  <c r="CY8" i="9"/>
  <c r="CY7" i="9"/>
  <c r="CY6" i="9"/>
  <c r="CY5" i="9"/>
  <c r="CY4" i="9"/>
  <c r="CY3" i="9"/>
  <c r="CX60" i="9"/>
  <c r="CX59" i="9"/>
  <c r="CX58" i="9"/>
  <c r="CX54" i="9"/>
  <c r="CX53" i="9"/>
  <c r="CX52" i="9"/>
  <c r="CX51" i="9"/>
  <c r="CX50" i="9"/>
  <c r="CX49" i="9"/>
  <c r="CX48" i="9"/>
  <c r="CX47" i="9"/>
  <c r="CX46" i="9"/>
  <c r="CX45" i="9"/>
  <c r="CX44" i="9"/>
  <c r="CX43" i="9"/>
  <c r="CX42" i="9"/>
  <c r="CX41" i="9"/>
  <c r="CX40" i="9"/>
  <c r="CX39" i="9"/>
  <c r="CX38" i="9"/>
  <c r="CX37" i="9"/>
  <c r="CX36" i="9"/>
  <c r="CX35" i="9"/>
  <c r="CX34" i="9"/>
  <c r="CX33" i="9"/>
  <c r="CX32" i="9"/>
  <c r="CX31" i="9"/>
  <c r="CX30" i="9"/>
  <c r="CX29" i="9"/>
  <c r="CX28" i="9"/>
  <c r="CX27" i="9"/>
  <c r="CX26" i="9"/>
  <c r="CX25" i="9"/>
  <c r="CX24" i="9"/>
  <c r="CX23" i="9"/>
  <c r="CX22" i="9"/>
  <c r="CX21" i="9"/>
  <c r="CX20" i="9"/>
  <c r="CX19" i="9"/>
  <c r="CX18" i="9"/>
  <c r="CX17" i="9"/>
  <c r="CX16" i="9"/>
  <c r="CX15" i="9"/>
  <c r="CX14" i="9"/>
  <c r="CX13" i="9"/>
  <c r="CX12" i="9"/>
  <c r="CX11" i="9"/>
  <c r="CX10" i="9"/>
  <c r="CX9" i="9"/>
  <c r="CX8" i="9"/>
  <c r="CX7" i="9"/>
  <c r="CX6" i="9"/>
  <c r="CX5" i="9"/>
  <c r="CX4" i="9"/>
  <c r="CX3" i="9"/>
  <c r="CW60" i="9"/>
  <c r="CW59" i="9"/>
  <c r="CW58" i="9"/>
  <c r="CW54" i="9"/>
  <c r="CW53" i="9"/>
  <c r="CW52" i="9"/>
  <c r="CW51" i="9"/>
  <c r="CW50" i="9"/>
  <c r="CW49" i="9"/>
  <c r="CW48" i="9"/>
  <c r="CW47" i="9"/>
  <c r="CW46" i="9"/>
  <c r="CW45" i="9"/>
  <c r="CW44" i="9"/>
  <c r="CW43" i="9"/>
  <c r="CW42" i="9"/>
  <c r="CW41" i="9"/>
  <c r="CW40" i="9"/>
  <c r="CW39" i="9"/>
  <c r="CW38" i="9"/>
  <c r="CW37" i="9"/>
  <c r="CW36" i="9"/>
  <c r="CW35" i="9"/>
  <c r="CW34" i="9"/>
  <c r="CW33" i="9"/>
  <c r="CW32" i="9"/>
  <c r="CW31" i="9"/>
  <c r="CW30" i="9"/>
  <c r="CW29" i="9"/>
  <c r="CW28" i="9"/>
  <c r="CW27" i="9"/>
  <c r="CW26" i="9"/>
  <c r="CW25" i="9"/>
  <c r="CW24" i="9"/>
  <c r="CW23" i="9"/>
  <c r="CW22" i="9"/>
  <c r="CW21" i="9"/>
  <c r="CW20" i="9"/>
  <c r="CW19" i="9"/>
  <c r="CW18" i="9"/>
  <c r="CW17" i="9"/>
  <c r="CW16" i="9"/>
  <c r="CW15" i="9"/>
  <c r="CW14" i="9"/>
  <c r="CW13" i="9"/>
  <c r="CW12" i="9"/>
  <c r="CW11" i="9"/>
  <c r="CW10" i="9"/>
  <c r="CW9" i="9"/>
  <c r="CW8" i="9"/>
  <c r="CW7" i="9"/>
  <c r="CW6" i="9"/>
  <c r="CW5" i="9"/>
  <c r="CW4" i="9"/>
  <c r="CW3" i="9"/>
  <c r="CV51" i="9"/>
  <c r="CV50" i="9"/>
  <c r="CV49" i="9"/>
  <c r="CV48" i="9"/>
  <c r="CV47" i="9"/>
  <c r="CV46" i="9"/>
  <c r="CV45" i="9"/>
  <c r="CV44" i="9"/>
  <c r="CV43" i="9"/>
  <c r="CV42" i="9"/>
  <c r="CV41" i="9"/>
  <c r="CV40" i="9"/>
  <c r="CV39" i="9"/>
  <c r="CV38" i="9"/>
  <c r="CV37" i="9"/>
  <c r="CV36" i="9"/>
  <c r="CV35" i="9"/>
  <c r="CV34" i="9"/>
  <c r="CV33" i="9"/>
  <c r="CV32" i="9"/>
  <c r="CV31" i="9"/>
  <c r="CV30" i="9"/>
  <c r="CV29" i="9"/>
  <c r="CV28" i="9"/>
  <c r="CV27" i="9"/>
  <c r="CV26" i="9"/>
  <c r="CV25" i="9"/>
  <c r="CV24" i="9"/>
  <c r="CV23" i="9"/>
  <c r="CV22" i="9"/>
  <c r="CV21" i="9"/>
  <c r="CV20" i="9"/>
  <c r="CV19" i="9"/>
  <c r="CV18" i="9"/>
  <c r="CV17" i="9"/>
  <c r="CV16" i="9"/>
  <c r="CV15" i="9"/>
  <c r="CV14" i="9"/>
  <c r="CV13" i="9"/>
  <c r="CV12" i="9"/>
  <c r="CV11" i="9"/>
  <c r="CV10" i="9"/>
  <c r="CV9" i="9"/>
  <c r="CV8" i="9"/>
  <c r="CV7" i="9"/>
  <c r="CV6" i="9"/>
  <c r="CV5" i="9"/>
  <c r="CV4" i="9"/>
  <c r="CV3" i="9"/>
  <c r="CU60" i="9"/>
  <c r="CU59" i="9"/>
  <c r="CU58" i="9"/>
  <c r="CU54" i="9"/>
  <c r="CU53" i="9"/>
  <c r="CU52" i="9"/>
  <c r="CU51" i="9"/>
  <c r="CU50" i="9"/>
  <c r="CU49" i="9"/>
  <c r="CU48" i="9"/>
  <c r="CU47" i="9"/>
  <c r="CU46" i="9"/>
  <c r="CU45" i="9"/>
  <c r="CU44" i="9"/>
  <c r="CU43" i="9"/>
  <c r="CU42" i="9"/>
  <c r="CU41" i="9"/>
  <c r="CU40" i="9"/>
  <c r="CU39" i="9"/>
  <c r="CU38" i="9"/>
  <c r="CU37" i="9"/>
  <c r="CU36" i="9"/>
  <c r="CU35" i="9"/>
  <c r="CU34" i="9"/>
  <c r="CU33" i="9"/>
  <c r="CU32" i="9"/>
  <c r="CU31" i="9"/>
  <c r="CU30" i="9"/>
  <c r="CU29" i="9"/>
  <c r="CU28" i="9"/>
  <c r="CU27" i="9"/>
  <c r="CU26" i="9"/>
  <c r="CU25" i="9"/>
  <c r="CU24" i="9"/>
  <c r="CU23" i="9"/>
  <c r="CU22" i="9"/>
  <c r="CU21" i="9"/>
  <c r="CU20" i="9"/>
  <c r="CU19" i="9"/>
  <c r="CU18" i="9"/>
  <c r="CU17" i="9"/>
  <c r="CU16" i="9"/>
  <c r="CU15" i="9"/>
  <c r="CU14" i="9"/>
  <c r="CU13" i="9"/>
  <c r="CU12" i="9"/>
  <c r="CU11" i="9"/>
  <c r="CU10" i="9"/>
  <c r="CU9" i="9"/>
  <c r="CU8" i="9"/>
  <c r="CU7" i="9"/>
  <c r="CU6" i="9"/>
  <c r="CU5" i="9"/>
  <c r="CU4" i="9"/>
  <c r="CU3" i="9"/>
  <c r="CT60" i="9"/>
  <c r="CT59" i="9"/>
  <c r="CT58" i="9"/>
  <c r="CT54" i="9"/>
  <c r="CT53" i="9"/>
  <c r="CT52" i="9"/>
  <c r="CT51" i="9"/>
  <c r="CT50" i="9"/>
  <c r="CT49" i="9"/>
  <c r="CT48" i="9"/>
  <c r="CT47" i="9"/>
  <c r="CT46" i="9"/>
  <c r="CT45" i="9"/>
  <c r="CT44" i="9"/>
  <c r="CT43" i="9"/>
  <c r="CT42" i="9"/>
  <c r="CT41" i="9"/>
  <c r="CT40" i="9"/>
  <c r="CT39" i="9"/>
  <c r="CT38" i="9"/>
  <c r="CT37" i="9"/>
  <c r="CT36" i="9"/>
  <c r="CT35" i="9"/>
  <c r="CT34" i="9"/>
  <c r="CT33" i="9"/>
  <c r="CT32" i="9"/>
  <c r="CT31" i="9"/>
  <c r="CT30" i="9"/>
  <c r="CT29" i="9"/>
  <c r="CT28" i="9"/>
  <c r="CT27" i="9"/>
  <c r="CT26" i="9"/>
  <c r="CT25" i="9"/>
  <c r="CT24" i="9"/>
  <c r="CT23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6" i="9"/>
  <c r="CT5" i="9"/>
  <c r="CT4" i="9"/>
  <c r="CT3" i="9"/>
  <c r="CS60" i="9"/>
  <c r="CS59" i="9"/>
  <c r="CS58" i="9"/>
  <c r="CS54" i="9"/>
  <c r="CS53" i="9"/>
  <c r="CS52" i="9"/>
  <c r="CS51" i="9"/>
  <c r="CS50" i="9"/>
  <c r="CS49" i="9"/>
  <c r="CS48" i="9"/>
  <c r="CS47" i="9"/>
  <c r="CS46" i="9"/>
  <c r="CS45" i="9"/>
  <c r="CS44" i="9"/>
  <c r="CS43" i="9"/>
  <c r="CS42" i="9"/>
  <c r="CS41" i="9"/>
  <c r="CS40" i="9"/>
  <c r="CS39" i="9"/>
  <c r="CS38" i="9"/>
  <c r="CS37" i="9"/>
  <c r="CS36" i="9"/>
  <c r="CS35" i="9"/>
  <c r="CS34" i="9"/>
  <c r="CS33" i="9"/>
  <c r="CS32" i="9"/>
  <c r="CS31" i="9"/>
  <c r="CS30" i="9"/>
  <c r="CS29" i="9"/>
  <c r="CS28" i="9"/>
  <c r="CS27" i="9"/>
  <c r="CS26" i="9"/>
  <c r="CS25" i="9"/>
  <c r="CS24" i="9"/>
  <c r="CS23" i="9"/>
  <c r="CS22" i="9"/>
  <c r="CS21" i="9"/>
  <c r="CS20" i="9"/>
  <c r="CS19" i="9"/>
  <c r="CS18" i="9"/>
  <c r="CS17" i="9"/>
  <c r="CS16" i="9"/>
  <c r="CS15" i="9"/>
  <c r="CS14" i="9"/>
  <c r="CS13" i="9"/>
  <c r="CS12" i="9"/>
  <c r="CS11" i="9"/>
  <c r="CS10" i="9"/>
  <c r="CS9" i="9"/>
  <c r="CS8" i="9"/>
  <c r="CS7" i="9"/>
  <c r="CS6" i="9"/>
  <c r="CS5" i="9"/>
  <c r="CS4" i="9"/>
  <c r="CS3" i="9"/>
  <c r="CR60" i="9"/>
  <c r="CQ60" i="9"/>
  <c r="CR59" i="9"/>
  <c r="CQ59" i="9"/>
  <c r="CR58" i="9"/>
  <c r="CQ58" i="9"/>
  <c r="CR54" i="9"/>
  <c r="CQ54" i="9"/>
  <c r="CR53" i="9"/>
  <c r="CQ53" i="9"/>
  <c r="CR52" i="9"/>
  <c r="CQ52" i="9"/>
  <c r="CR51" i="9"/>
  <c r="CQ51" i="9"/>
  <c r="CR50" i="9"/>
  <c r="CQ50" i="9"/>
  <c r="CR49" i="9"/>
  <c r="CQ49" i="9"/>
  <c r="CR48" i="9"/>
  <c r="CQ48" i="9"/>
  <c r="CR47" i="9"/>
  <c r="CQ47" i="9"/>
  <c r="CR46" i="9"/>
  <c r="CQ46" i="9"/>
  <c r="CR45" i="9"/>
  <c r="CQ45" i="9"/>
  <c r="CR44" i="9"/>
  <c r="CQ44" i="9"/>
  <c r="CR43" i="9"/>
  <c r="CQ43" i="9"/>
  <c r="CR42" i="9"/>
  <c r="CQ42" i="9"/>
  <c r="CR41" i="9"/>
  <c r="CQ41" i="9"/>
  <c r="CR40" i="9"/>
  <c r="CQ40" i="9"/>
  <c r="CR39" i="9"/>
  <c r="CQ39" i="9"/>
  <c r="CR38" i="9"/>
  <c r="CQ38" i="9"/>
  <c r="CR37" i="9"/>
  <c r="CQ37" i="9"/>
  <c r="CR36" i="9"/>
  <c r="CQ36" i="9"/>
  <c r="CR35" i="9"/>
  <c r="CQ35" i="9"/>
  <c r="CR34" i="9"/>
  <c r="CQ34" i="9"/>
  <c r="CR33" i="9"/>
  <c r="CQ33" i="9"/>
  <c r="CR32" i="9"/>
  <c r="CQ32" i="9"/>
  <c r="CR31" i="9"/>
  <c r="CQ31" i="9"/>
  <c r="CR30" i="9"/>
  <c r="CQ30" i="9"/>
  <c r="CR29" i="9"/>
  <c r="CQ29" i="9"/>
  <c r="CR28" i="9"/>
  <c r="CQ28" i="9"/>
  <c r="CR27" i="9"/>
  <c r="CQ27" i="9"/>
  <c r="CR26" i="9"/>
  <c r="CQ26" i="9"/>
  <c r="CR25" i="9"/>
  <c r="CQ25" i="9"/>
  <c r="CR24" i="9"/>
  <c r="CQ24" i="9"/>
  <c r="CR23" i="9"/>
  <c r="CQ23" i="9"/>
  <c r="CR22" i="9"/>
  <c r="CQ22" i="9"/>
  <c r="CR21" i="9"/>
  <c r="CQ21" i="9"/>
  <c r="CR20" i="9"/>
  <c r="CQ20" i="9"/>
  <c r="CR19" i="9"/>
  <c r="CQ19" i="9"/>
  <c r="CR18" i="9"/>
  <c r="CQ18" i="9"/>
  <c r="CR17" i="9"/>
  <c r="CQ17" i="9"/>
  <c r="CR16" i="9"/>
  <c r="CQ16" i="9"/>
  <c r="CR15" i="9"/>
  <c r="CQ15" i="9"/>
  <c r="CR14" i="9"/>
  <c r="CQ14" i="9"/>
  <c r="CR13" i="9"/>
  <c r="CQ13" i="9"/>
  <c r="CR12" i="9"/>
  <c r="CQ12" i="9"/>
  <c r="CR11" i="9"/>
  <c r="CQ11" i="9"/>
  <c r="CR10" i="9"/>
  <c r="CQ10" i="9"/>
  <c r="CR9" i="9"/>
  <c r="CQ9" i="9"/>
  <c r="CR8" i="9"/>
  <c r="CQ8" i="9"/>
  <c r="CR7" i="9"/>
  <c r="CQ7" i="9"/>
  <c r="CR6" i="9"/>
  <c r="CQ6" i="9"/>
  <c r="CR5" i="9"/>
  <c r="CQ5" i="9"/>
  <c r="CR4" i="9"/>
  <c r="CQ4" i="9"/>
  <c r="CR3" i="9"/>
  <c r="CQ3" i="9"/>
  <c r="CO60" i="9"/>
  <c r="CO59" i="9"/>
  <c r="CO58" i="9"/>
  <c r="CO54" i="9"/>
  <c r="CO53" i="9"/>
  <c r="CO52" i="9"/>
  <c r="CO51" i="9"/>
  <c r="CO50" i="9"/>
  <c r="CO49" i="9"/>
  <c r="CO48" i="9"/>
  <c r="CO47" i="9"/>
  <c r="CO46" i="9"/>
  <c r="CO45" i="9"/>
  <c r="CO44" i="9"/>
  <c r="CO43" i="9"/>
  <c r="CO42" i="9"/>
  <c r="CO41" i="9"/>
  <c r="CO40" i="9"/>
  <c r="CO39" i="9"/>
  <c r="CO38" i="9"/>
  <c r="CO37" i="9"/>
  <c r="CO36" i="9"/>
  <c r="CO35" i="9"/>
  <c r="CO34" i="9"/>
  <c r="CO33" i="9"/>
  <c r="CO32" i="9"/>
  <c r="CO31" i="9"/>
  <c r="CO30" i="9"/>
  <c r="CO29" i="9"/>
  <c r="CO28" i="9"/>
  <c r="CO27" i="9"/>
  <c r="CO26" i="9"/>
  <c r="CO25" i="9"/>
  <c r="CO24" i="9"/>
  <c r="CO23" i="9"/>
  <c r="CO22" i="9"/>
  <c r="CO21" i="9"/>
  <c r="CO20" i="9"/>
  <c r="CO19" i="9"/>
  <c r="CO18" i="9"/>
  <c r="CO17" i="9"/>
  <c r="CO16" i="9"/>
  <c r="CO15" i="9"/>
  <c r="CO14" i="9"/>
  <c r="CO13" i="9"/>
  <c r="CO12" i="9"/>
  <c r="CO11" i="9"/>
  <c r="CO10" i="9"/>
  <c r="CO9" i="9"/>
  <c r="CO8" i="9"/>
  <c r="CO7" i="9"/>
  <c r="CO6" i="9"/>
  <c r="CO5" i="9"/>
  <c r="CO4" i="9"/>
  <c r="CO3" i="9"/>
  <c r="CN51" i="9"/>
  <c r="CN50" i="9"/>
  <c r="CN49" i="9"/>
  <c r="CN48" i="9"/>
  <c r="CN47" i="9"/>
  <c r="CN46" i="9"/>
  <c r="CN45" i="9"/>
  <c r="CN44" i="9"/>
  <c r="CN43" i="9"/>
  <c r="CN42" i="9"/>
  <c r="CN41" i="9"/>
  <c r="CN40" i="9"/>
  <c r="CN39" i="9"/>
  <c r="CN38" i="9"/>
  <c r="CN37" i="9"/>
  <c r="CN36" i="9"/>
  <c r="CN35" i="9"/>
  <c r="CN34" i="9"/>
  <c r="CN33" i="9"/>
  <c r="CN32" i="9"/>
  <c r="CN31" i="9"/>
  <c r="CN30" i="9"/>
  <c r="CN29" i="9"/>
  <c r="CN28" i="9"/>
  <c r="CN27" i="9"/>
  <c r="CN26" i="9"/>
  <c r="CN25" i="9"/>
  <c r="CN24" i="9"/>
  <c r="CN23" i="9"/>
  <c r="CN22" i="9"/>
  <c r="CN21" i="9"/>
  <c r="CN20" i="9"/>
  <c r="CN19" i="9"/>
  <c r="CN18" i="9"/>
  <c r="CN17" i="9"/>
  <c r="CN16" i="9"/>
  <c r="CN15" i="9"/>
  <c r="CN14" i="9"/>
  <c r="CN13" i="9"/>
  <c r="CN12" i="9"/>
  <c r="CN11" i="9"/>
  <c r="CN10" i="9"/>
  <c r="CN9" i="9"/>
  <c r="CN8" i="9"/>
  <c r="CN7" i="9"/>
  <c r="CN6" i="9"/>
  <c r="CN5" i="9"/>
  <c r="CN4" i="9"/>
  <c r="CN3" i="9"/>
  <c r="CO51" i="5"/>
  <c r="CO50" i="5"/>
  <c r="CO49" i="5"/>
  <c r="CO48" i="5"/>
  <c r="CO47" i="5"/>
  <c r="CO46" i="5"/>
  <c r="CO45" i="5"/>
  <c r="CO44" i="5"/>
  <c r="CO43" i="5"/>
  <c r="CO42" i="5"/>
  <c r="CO41" i="5"/>
  <c r="CO40" i="5"/>
  <c r="CO39" i="5"/>
  <c r="CO38" i="5"/>
  <c r="CO37" i="5"/>
  <c r="CO36" i="5"/>
  <c r="CO35" i="5"/>
  <c r="CO34" i="5"/>
  <c r="CO33" i="5"/>
  <c r="CO32" i="5"/>
  <c r="CO31" i="5"/>
  <c r="CO30" i="5"/>
  <c r="CO29" i="5"/>
  <c r="CO28" i="5"/>
  <c r="CO27" i="5"/>
  <c r="CO26" i="5"/>
  <c r="CO25" i="5"/>
  <c r="CO24" i="5"/>
  <c r="CO23" i="5"/>
  <c r="CO22" i="5"/>
  <c r="CO21" i="5"/>
  <c r="CO20" i="5"/>
  <c r="CO19" i="5"/>
  <c r="CO18" i="5"/>
  <c r="CO17" i="5"/>
  <c r="CO16" i="5"/>
  <c r="CO15" i="5"/>
  <c r="CO14" i="5"/>
  <c r="CO13" i="5"/>
  <c r="CO12" i="5"/>
  <c r="CO11" i="5"/>
  <c r="CO10" i="5"/>
  <c r="CO9" i="5"/>
  <c r="CO8" i="5"/>
  <c r="CO7" i="5"/>
  <c r="CO6" i="5"/>
  <c r="CO5" i="5"/>
  <c r="CO4" i="5"/>
  <c r="CO3" i="5"/>
  <c r="CJ51" i="5"/>
  <c r="CJ50" i="5"/>
  <c r="CJ49" i="5"/>
  <c r="CJ48" i="5"/>
  <c r="CJ47" i="5"/>
  <c r="CJ46" i="5"/>
  <c r="CJ45" i="5"/>
  <c r="CJ44" i="5"/>
  <c r="CJ43" i="5"/>
  <c r="CJ42" i="5"/>
  <c r="CJ41" i="5"/>
  <c r="CJ40" i="5"/>
  <c r="CJ39" i="5"/>
  <c r="CJ38" i="5"/>
  <c r="CJ37" i="5"/>
  <c r="CJ36" i="5"/>
  <c r="CJ35" i="5"/>
  <c r="CJ34" i="5"/>
  <c r="CJ33" i="5"/>
  <c r="CJ32" i="5"/>
  <c r="CJ31" i="5"/>
  <c r="CJ30" i="5"/>
  <c r="CJ29" i="5"/>
  <c r="CJ28" i="5"/>
  <c r="CJ27" i="5"/>
  <c r="CJ26" i="5"/>
  <c r="CJ25" i="5"/>
  <c r="CJ24" i="5"/>
  <c r="CJ23" i="5"/>
  <c r="CJ22" i="5"/>
  <c r="CJ21" i="5"/>
  <c r="CJ20" i="5"/>
  <c r="CJ19" i="5"/>
  <c r="CJ18" i="5"/>
  <c r="CJ17" i="5"/>
  <c r="CJ16" i="5"/>
  <c r="CJ15" i="5"/>
  <c r="CJ14" i="5"/>
  <c r="CJ13" i="5"/>
  <c r="CJ12" i="5"/>
  <c r="CJ11" i="5"/>
  <c r="CJ10" i="5"/>
  <c r="CJ9" i="5"/>
  <c r="CJ8" i="5"/>
  <c r="CJ7" i="5"/>
  <c r="CJ6" i="5"/>
  <c r="CJ5" i="5"/>
  <c r="CJ4" i="5"/>
  <c r="CJ3" i="5"/>
  <c r="CI51" i="5"/>
  <c r="CI50" i="5"/>
  <c r="CI49" i="5"/>
  <c r="CI48" i="5"/>
  <c r="CI47" i="5"/>
  <c r="CI46" i="5"/>
  <c r="CI45" i="5"/>
  <c r="CI44" i="5"/>
  <c r="CI43" i="5"/>
  <c r="CI42" i="5"/>
  <c r="CI41" i="5"/>
  <c r="CI40" i="5"/>
  <c r="CI39" i="5"/>
  <c r="CI38" i="5"/>
  <c r="CI37" i="5"/>
  <c r="CI36" i="5"/>
  <c r="CI35" i="5"/>
  <c r="CI34" i="5"/>
  <c r="CI33" i="5"/>
  <c r="CI32" i="5"/>
  <c r="CI31" i="5"/>
  <c r="CI30" i="5"/>
  <c r="CI29" i="5"/>
  <c r="CI28" i="5"/>
  <c r="CI27" i="5"/>
  <c r="CI26" i="5"/>
  <c r="CI25" i="5"/>
  <c r="CI24" i="5"/>
  <c r="CI23" i="5"/>
  <c r="CI22" i="5"/>
  <c r="CI21" i="5"/>
  <c r="CI20" i="5"/>
  <c r="CI19" i="5"/>
  <c r="CI18" i="5"/>
  <c r="CI17" i="5"/>
  <c r="CI16" i="5"/>
  <c r="CI15" i="5"/>
  <c r="CI14" i="5"/>
  <c r="CI13" i="5"/>
  <c r="CI12" i="5"/>
  <c r="CI11" i="5"/>
  <c r="CI10" i="5"/>
  <c r="CI9" i="5"/>
  <c r="CI8" i="5"/>
  <c r="CI7" i="5"/>
  <c r="CI6" i="5"/>
  <c r="CI5" i="5"/>
  <c r="CI4" i="5"/>
  <c r="CI3" i="5"/>
  <c r="CH51" i="5"/>
  <c r="CH50" i="5"/>
  <c r="CH49" i="5"/>
  <c r="CH48" i="5"/>
  <c r="CH47" i="5"/>
  <c r="CH46" i="5"/>
  <c r="CH45" i="5"/>
  <c r="CH44" i="5"/>
  <c r="CH43" i="5"/>
  <c r="CH42" i="5"/>
  <c r="CH41" i="5"/>
  <c r="CH40" i="5"/>
  <c r="CH39" i="5"/>
  <c r="CH38" i="5"/>
  <c r="CH37" i="5"/>
  <c r="CH36" i="5"/>
  <c r="CH35" i="5"/>
  <c r="CH34" i="5"/>
  <c r="CH33" i="5"/>
  <c r="CH32" i="5"/>
  <c r="CH31" i="5"/>
  <c r="CH30" i="5"/>
  <c r="CH29" i="5"/>
  <c r="CH28" i="5"/>
  <c r="CH27" i="5"/>
  <c r="CH26" i="5"/>
  <c r="CH25" i="5"/>
  <c r="CH24" i="5"/>
  <c r="CH23" i="5"/>
  <c r="CH22" i="5"/>
  <c r="CH21" i="5"/>
  <c r="CH20" i="5"/>
  <c r="CH19" i="5"/>
  <c r="CH18" i="5"/>
  <c r="CH17" i="5"/>
  <c r="CH16" i="5"/>
  <c r="CH15" i="5"/>
  <c r="CH14" i="5"/>
  <c r="CH13" i="5"/>
  <c r="CH12" i="5"/>
  <c r="CH11" i="5"/>
  <c r="CH10" i="5"/>
  <c r="CH9" i="5"/>
  <c r="CH8" i="5"/>
  <c r="CH7" i="5"/>
  <c r="CH6" i="5"/>
  <c r="CH5" i="5"/>
  <c r="CH4" i="5"/>
  <c r="CH3" i="5"/>
  <c r="CG51" i="5"/>
  <c r="CG50" i="5"/>
  <c r="CG49" i="5"/>
  <c r="CG48" i="5"/>
  <c r="CG47" i="5"/>
  <c r="CG46" i="5"/>
  <c r="CG45" i="5"/>
  <c r="CG44" i="5"/>
  <c r="CG43" i="5"/>
  <c r="CG42" i="5"/>
  <c r="CG41" i="5"/>
  <c r="CG40" i="5"/>
  <c r="CG39" i="5"/>
  <c r="CG38" i="5"/>
  <c r="CG37" i="5"/>
  <c r="CG36" i="5"/>
  <c r="CG35" i="5"/>
  <c r="CG34" i="5"/>
  <c r="CG33" i="5"/>
  <c r="CG32" i="5"/>
  <c r="CG31" i="5"/>
  <c r="CG30" i="5"/>
  <c r="CG29" i="5"/>
  <c r="CG28" i="5"/>
  <c r="CG27" i="5"/>
  <c r="CG26" i="5"/>
  <c r="CG25" i="5"/>
  <c r="CG24" i="5"/>
  <c r="CG23" i="5"/>
  <c r="CG22" i="5"/>
  <c r="CG21" i="5"/>
  <c r="CG20" i="5"/>
  <c r="CG19" i="5"/>
  <c r="CG18" i="5"/>
  <c r="CG17" i="5"/>
  <c r="CG16" i="5"/>
  <c r="CG15" i="5"/>
  <c r="CG14" i="5"/>
  <c r="CG13" i="5"/>
  <c r="CG12" i="5"/>
  <c r="CG11" i="5"/>
  <c r="CG10" i="5"/>
  <c r="CG9" i="5"/>
  <c r="CG8" i="5"/>
  <c r="CG7" i="5"/>
  <c r="CG6" i="5"/>
  <c r="CG5" i="5"/>
  <c r="CG4" i="5"/>
  <c r="CG3" i="5"/>
  <c r="CF51" i="5"/>
  <c r="CF50" i="5"/>
  <c r="CF49" i="5"/>
  <c r="CF48" i="5"/>
  <c r="CF47" i="5"/>
  <c r="CF46" i="5"/>
  <c r="CF45" i="5"/>
  <c r="CF44" i="5"/>
  <c r="CF43" i="5"/>
  <c r="CF42" i="5"/>
  <c r="CF41" i="5"/>
  <c r="CF40" i="5"/>
  <c r="CF39" i="5"/>
  <c r="CF38" i="5"/>
  <c r="CF37" i="5"/>
  <c r="CF36" i="5"/>
  <c r="CF35" i="5"/>
  <c r="CF34" i="5"/>
  <c r="CF33" i="5"/>
  <c r="CF32" i="5"/>
  <c r="CF31" i="5"/>
  <c r="CF30" i="5"/>
  <c r="CF29" i="5"/>
  <c r="CF28" i="5"/>
  <c r="CF27" i="5"/>
  <c r="CF26" i="5"/>
  <c r="CF25" i="5"/>
  <c r="CF24" i="5"/>
  <c r="CF23" i="5"/>
  <c r="CF22" i="5"/>
  <c r="CF21" i="5"/>
  <c r="CF20" i="5"/>
  <c r="CF19" i="5"/>
  <c r="CF18" i="5"/>
  <c r="CF17" i="5"/>
  <c r="CF16" i="5"/>
  <c r="CF15" i="5"/>
  <c r="CF14" i="5"/>
  <c r="CF13" i="5"/>
  <c r="CF12" i="5"/>
  <c r="CF11" i="5"/>
  <c r="CF10" i="5"/>
  <c r="CF9" i="5"/>
  <c r="CF8" i="5"/>
  <c r="CF7" i="5"/>
  <c r="CF6" i="5"/>
  <c r="CF5" i="5"/>
  <c r="CF4" i="5"/>
  <c r="CF3" i="5"/>
  <c r="CE51" i="5"/>
  <c r="CE50" i="5"/>
  <c r="CE49" i="5"/>
  <c r="CE48" i="5"/>
  <c r="CE47" i="5"/>
  <c r="CE46" i="5"/>
  <c r="CE45" i="5"/>
  <c r="CE44" i="5"/>
  <c r="CE43" i="5"/>
  <c r="CE42" i="5"/>
  <c r="CE41" i="5"/>
  <c r="CE40" i="5"/>
  <c r="CE39" i="5"/>
  <c r="CE38" i="5"/>
  <c r="CE37" i="5"/>
  <c r="CE36" i="5"/>
  <c r="CE35" i="5"/>
  <c r="CE34" i="5"/>
  <c r="CE33" i="5"/>
  <c r="CE32" i="5"/>
  <c r="CE31" i="5"/>
  <c r="CE30" i="5"/>
  <c r="CE29" i="5"/>
  <c r="CE28" i="5"/>
  <c r="CE27" i="5"/>
  <c r="CE26" i="5"/>
  <c r="CE25" i="5"/>
  <c r="CE24" i="5"/>
  <c r="CE23" i="5"/>
  <c r="CE22" i="5"/>
  <c r="CE21" i="5"/>
  <c r="CE20" i="5"/>
  <c r="CE19" i="5"/>
  <c r="CE18" i="5"/>
  <c r="CE17" i="5"/>
  <c r="CE16" i="5"/>
  <c r="CE15" i="5"/>
  <c r="CE14" i="5"/>
  <c r="CE13" i="5"/>
  <c r="CE12" i="5"/>
  <c r="CE11" i="5"/>
  <c r="CE10" i="5"/>
  <c r="CE9" i="5"/>
  <c r="CE8" i="5"/>
  <c r="CE7" i="5"/>
  <c r="CE6" i="5"/>
  <c r="CE5" i="5"/>
  <c r="CE4" i="5"/>
  <c r="CE3" i="5"/>
  <c r="CD51" i="5"/>
  <c r="CD50" i="5"/>
  <c r="CD49" i="5"/>
  <c r="CD48" i="5"/>
  <c r="CD47" i="5"/>
  <c r="CD46" i="5"/>
  <c r="CD45" i="5"/>
  <c r="CD44" i="5"/>
  <c r="CD43" i="5"/>
  <c r="CD42" i="5"/>
  <c r="CD41" i="5"/>
  <c r="CD40" i="5"/>
  <c r="CD39" i="5"/>
  <c r="CD38" i="5"/>
  <c r="CD37" i="5"/>
  <c r="CD36" i="5"/>
  <c r="CD35" i="5"/>
  <c r="CD34" i="5"/>
  <c r="CD33" i="5"/>
  <c r="CD32" i="5"/>
  <c r="CD31" i="5"/>
  <c r="CD30" i="5"/>
  <c r="CD29" i="5"/>
  <c r="CD28" i="5"/>
  <c r="CD27" i="5"/>
  <c r="CD26" i="5"/>
  <c r="CD25" i="5"/>
  <c r="CD24" i="5"/>
  <c r="CD23" i="5"/>
  <c r="CD22" i="5"/>
  <c r="CD21" i="5"/>
  <c r="CD20" i="5"/>
  <c r="CD19" i="5"/>
  <c r="CD18" i="5"/>
  <c r="CD17" i="5"/>
  <c r="CD16" i="5"/>
  <c r="CD15" i="5"/>
  <c r="CD14" i="5"/>
  <c r="CD13" i="5"/>
  <c r="CD12" i="5"/>
  <c r="CD11" i="5"/>
  <c r="CD10" i="5"/>
  <c r="CD9" i="5"/>
  <c r="CD8" i="5"/>
  <c r="CD7" i="5"/>
  <c r="CD6" i="5"/>
  <c r="CD5" i="5"/>
  <c r="CD4" i="5"/>
  <c r="CD3" i="5"/>
  <c r="CC51" i="5"/>
  <c r="CC50" i="5"/>
  <c r="CC49" i="5"/>
  <c r="CC48" i="5"/>
  <c r="CC47" i="5"/>
  <c r="CC46" i="5"/>
  <c r="CC45" i="5"/>
  <c r="CC44" i="5"/>
  <c r="CC43" i="5"/>
  <c r="CC42" i="5"/>
  <c r="CC41" i="5"/>
  <c r="CC40" i="5"/>
  <c r="CC39" i="5"/>
  <c r="CC38" i="5"/>
  <c r="CC37" i="5"/>
  <c r="CC36" i="5"/>
  <c r="CC35" i="5"/>
  <c r="CC34" i="5"/>
  <c r="CC33" i="5"/>
  <c r="CC32" i="5"/>
  <c r="CC31" i="5"/>
  <c r="CC30" i="5"/>
  <c r="CC29" i="5"/>
  <c r="CC28" i="5"/>
  <c r="CC27" i="5"/>
  <c r="CC26" i="5"/>
  <c r="CC25" i="5"/>
  <c r="CC24" i="5"/>
  <c r="CC23" i="5"/>
  <c r="CC22" i="5"/>
  <c r="CC21" i="5"/>
  <c r="CC20" i="5"/>
  <c r="CC19" i="5"/>
  <c r="CC18" i="5"/>
  <c r="CC17" i="5"/>
  <c r="CC16" i="5"/>
  <c r="CC15" i="5"/>
  <c r="CC14" i="5"/>
  <c r="CC13" i="5"/>
  <c r="CC12" i="5"/>
  <c r="CC11" i="5"/>
  <c r="CC10" i="5"/>
  <c r="CC9" i="5"/>
  <c r="CC8" i="5"/>
  <c r="CC7" i="5"/>
  <c r="CC6" i="5"/>
  <c r="CC5" i="5"/>
  <c r="CC4" i="5"/>
  <c r="CC3" i="5"/>
  <c r="CA51" i="5"/>
  <c r="CA50" i="5"/>
  <c r="CA49" i="5"/>
  <c r="CA48" i="5"/>
  <c r="CA47" i="5"/>
  <c r="CA46" i="5"/>
  <c r="CA45" i="5"/>
  <c r="CA44" i="5"/>
  <c r="CA43" i="5"/>
  <c r="CA42" i="5"/>
  <c r="CA41" i="5"/>
  <c r="CA40" i="5"/>
  <c r="CA39" i="5"/>
  <c r="CA38" i="5"/>
  <c r="CA37" i="5"/>
  <c r="CA36" i="5"/>
  <c r="CA35" i="5"/>
  <c r="CA34" i="5"/>
  <c r="CA33" i="5"/>
  <c r="CA32" i="5"/>
  <c r="CA31" i="5"/>
  <c r="CA30" i="5"/>
  <c r="CA29" i="5"/>
  <c r="CA28" i="5"/>
  <c r="CA27" i="5"/>
  <c r="CA26" i="5"/>
  <c r="CA25" i="5"/>
  <c r="CA24" i="5"/>
  <c r="CA23" i="5"/>
  <c r="CA22" i="5"/>
  <c r="CA21" i="5"/>
  <c r="CA20" i="5"/>
  <c r="CA19" i="5"/>
  <c r="CA18" i="5"/>
  <c r="CA17" i="5"/>
  <c r="CA16" i="5"/>
  <c r="CA15" i="5"/>
  <c r="CA14" i="5"/>
  <c r="CA13" i="5"/>
  <c r="CA12" i="5"/>
  <c r="CA11" i="5"/>
  <c r="CA10" i="5"/>
  <c r="CA9" i="5"/>
  <c r="CA8" i="5"/>
  <c r="CA7" i="5"/>
  <c r="CA6" i="5"/>
  <c r="CA5" i="5"/>
  <c r="CA4" i="5"/>
  <c r="CA3" i="5"/>
  <c r="CS51" i="33"/>
  <c r="CS50" i="33"/>
  <c r="CS49" i="33"/>
  <c r="CS48" i="33"/>
  <c r="CS47" i="33"/>
  <c r="CS46" i="33"/>
  <c r="CS45" i="33"/>
  <c r="CS44" i="33"/>
  <c r="CS43" i="33"/>
  <c r="CS42" i="33"/>
  <c r="CS41" i="33"/>
  <c r="CS40" i="33"/>
  <c r="CS39" i="33"/>
  <c r="CS38" i="33"/>
  <c r="CS37" i="33"/>
  <c r="CS36" i="33"/>
  <c r="CS35" i="33"/>
  <c r="CS34" i="33"/>
  <c r="CS33" i="33"/>
  <c r="CS32" i="33"/>
  <c r="CS31" i="33"/>
  <c r="CS30" i="33"/>
  <c r="CS29" i="33"/>
  <c r="CS28" i="33"/>
  <c r="CS27" i="33"/>
  <c r="CS26" i="33"/>
  <c r="CS25" i="33"/>
  <c r="CS24" i="33"/>
  <c r="CS23" i="33"/>
  <c r="CS22" i="33"/>
  <c r="CS21" i="33"/>
  <c r="CS20" i="33"/>
  <c r="CS19" i="33"/>
  <c r="CS18" i="33"/>
  <c r="CS17" i="33"/>
  <c r="CS16" i="33"/>
  <c r="CS15" i="33"/>
  <c r="CS14" i="33"/>
  <c r="CS13" i="33"/>
  <c r="CS12" i="33"/>
  <c r="CS11" i="33"/>
  <c r="CS10" i="33"/>
  <c r="CS9" i="33"/>
  <c r="CS8" i="33"/>
  <c r="CS7" i="33"/>
  <c r="CS6" i="33"/>
  <c r="CS5" i="33"/>
  <c r="CS4" i="33"/>
  <c r="CS3" i="33"/>
  <c r="CR51" i="33"/>
  <c r="CR50" i="33"/>
  <c r="CR49" i="33"/>
  <c r="CR48" i="33"/>
  <c r="CR47" i="33"/>
  <c r="CR46" i="33"/>
  <c r="CR45" i="33"/>
  <c r="CR44" i="33"/>
  <c r="CR43" i="33"/>
  <c r="CR42" i="33"/>
  <c r="CR41" i="33"/>
  <c r="CR40" i="33"/>
  <c r="CR39" i="33"/>
  <c r="CR38" i="33"/>
  <c r="CR37" i="33"/>
  <c r="CR36" i="33"/>
  <c r="CR35" i="33"/>
  <c r="CR34" i="33"/>
  <c r="CR33" i="33"/>
  <c r="CR32" i="33"/>
  <c r="CR31" i="33"/>
  <c r="CR30" i="33"/>
  <c r="CR29" i="33"/>
  <c r="CR28" i="33"/>
  <c r="CR27" i="33"/>
  <c r="CR26" i="33"/>
  <c r="CR25" i="33"/>
  <c r="CR24" i="33"/>
  <c r="CR23" i="33"/>
  <c r="CR22" i="33"/>
  <c r="CR21" i="33"/>
  <c r="CR20" i="33"/>
  <c r="CR19" i="33"/>
  <c r="CR18" i="33"/>
  <c r="CR17" i="33"/>
  <c r="CR16" i="33"/>
  <c r="CR15" i="33"/>
  <c r="CR14" i="33"/>
  <c r="CR13" i="33"/>
  <c r="CR12" i="33"/>
  <c r="CR11" i="33"/>
  <c r="CR10" i="33"/>
  <c r="CR9" i="33"/>
  <c r="CR8" i="33"/>
  <c r="CR7" i="33"/>
  <c r="CR6" i="33"/>
  <c r="CR5" i="33"/>
  <c r="CR4" i="33"/>
  <c r="CR3" i="33"/>
  <c r="CP51" i="33"/>
  <c r="CP50" i="33"/>
  <c r="CP49" i="33"/>
  <c r="CP48" i="33"/>
  <c r="CP47" i="33"/>
  <c r="CP46" i="33"/>
  <c r="CP45" i="33"/>
  <c r="CP44" i="33"/>
  <c r="CP43" i="33"/>
  <c r="CP42" i="33"/>
  <c r="CP41" i="33"/>
  <c r="CP40" i="33"/>
  <c r="CP39" i="33"/>
  <c r="CP38" i="33"/>
  <c r="CP37" i="33"/>
  <c r="CP36" i="33"/>
  <c r="CP35" i="33"/>
  <c r="CP34" i="33"/>
  <c r="CP33" i="33"/>
  <c r="CP32" i="33"/>
  <c r="CP31" i="33"/>
  <c r="CP30" i="33"/>
  <c r="CP29" i="33"/>
  <c r="CP28" i="33"/>
  <c r="CP27" i="33"/>
  <c r="CP26" i="33"/>
  <c r="CP25" i="33"/>
  <c r="CP24" i="33"/>
  <c r="CP23" i="33"/>
  <c r="CP22" i="33"/>
  <c r="CP21" i="33"/>
  <c r="CP20" i="33"/>
  <c r="CP19" i="33"/>
  <c r="CP18" i="33"/>
  <c r="CP17" i="33"/>
  <c r="CP16" i="33"/>
  <c r="CP15" i="33"/>
  <c r="CP14" i="33"/>
  <c r="CP13" i="33"/>
  <c r="CP12" i="33"/>
  <c r="CP11" i="33"/>
  <c r="CP10" i="33"/>
  <c r="CP9" i="33"/>
  <c r="CP8" i="33"/>
  <c r="CP7" i="33"/>
  <c r="CP6" i="33"/>
  <c r="CP5" i="33"/>
  <c r="CP4" i="33"/>
  <c r="CP3" i="33"/>
  <c r="CO51" i="33"/>
  <c r="CO50" i="33"/>
  <c r="CO49" i="33"/>
  <c r="CO48" i="33"/>
  <c r="CO47" i="33"/>
  <c r="CO46" i="33"/>
  <c r="CO45" i="33"/>
  <c r="CO44" i="33"/>
  <c r="CO43" i="33"/>
  <c r="CO42" i="33"/>
  <c r="CO41" i="33"/>
  <c r="CO40" i="33"/>
  <c r="CO39" i="33"/>
  <c r="CO38" i="33"/>
  <c r="CO37" i="33"/>
  <c r="CO36" i="33"/>
  <c r="CO35" i="33"/>
  <c r="CO34" i="33"/>
  <c r="CO33" i="33"/>
  <c r="CO32" i="33"/>
  <c r="CO31" i="33"/>
  <c r="CO30" i="33"/>
  <c r="CO29" i="33"/>
  <c r="CO28" i="33"/>
  <c r="CO27" i="33"/>
  <c r="CO26" i="33"/>
  <c r="CO25" i="33"/>
  <c r="CO24" i="33"/>
  <c r="CO23" i="33"/>
  <c r="CO22" i="33"/>
  <c r="CO21" i="33"/>
  <c r="CO20" i="33"/>
  <c r="CO19" i="33"/>
  <c r="CO18" i="33"/>
  <c r="CO17" i="33"/>
  <c r="CO16" i="33"/>
  <c r="CO15" i="33"/>
  <c r="CO14" i="33"/>
  <c r="CO13" i="33"/>
  <c r="CO12" i="33"/>
  <c r="CO11" i="33"/>
  <c r="CO10" i="33"/>
  <c r="CO9" i="33"/>
  <c r="CO8" i="33"/>
  <c r="CO7" i="33"/>
  <c r="CO6" i="33"/>
  <c r="CO5" i="33"/>
  <c r="CO4" i="33"/>
  <c r="CO3" i="33"/>
  <c r="CN51" i="33"/>
  <c r="CN50" i="33"/>
  <c r="CN49" i="33"/>
  <c r="CN48" i="33"/>
  <c r="CN47" i="33"/>
  <c r="CN46" i="33"/>
  <c r="CN45" i="33"/>
  <c r="CN44" i="33"/>
  <c r="CN43" i="33"/>
  <c r="CN42" i="33"/>
  <c r="CN41" i="33"/>
  <c r="CN40" i="33"/>
  <c r="CN39" i="33"/>
  <c r="CN38" i="33"/>
  <c r="CN37" i="33"/>
  <c r="CN36" i="33"/>
  <c r="CN35" i="33"/>
  <c r="CN34" i="33"/>
  <c r="CN33" i="33"/>
  <c r="CN32" i="33"/>
  <c r="CN31" i="33"/>
  <c r="CN30" i="33"/>
  <c r="CN29" i="33"/>
  <c r="CN28" i="33"/>
  <c r="CN27" i="33"/>
  <c r="CN26" i="33"/>
  <c r="CN25" i="33"/>
  <c r="CN24" i="33"/>
  <c r="CN23" i="33"/>
  <c r="CN22" i="33"/>
  <c r="CN21" i="33"/>
  <c r="CN20" i="33"/>
  <c r="CN19" i="33"/>
  <c r="CN18" i="33"/>
  <c r="CN17" i="33"/>
  <c r="CN16" i="33"/>
  <c r="CN15" i="33"/>
  <c r="CN14" i="33"/>
  <c r="CN13" i="33"/>
  <c r="CN12" i="33"/>
  <c r="CN11" i="33"/>
  <c r="CN10" i="33"/>
  <c r="CN9" i="33"/>
  <c r="CN8" i="33"/>
  <c r="CN7" i="33"/>
  <c r="CN6" i="33"/>
  <c r="CN5" i="33"/>
  <c r="CN4" i="33"/>
  <c r="CN3" i="33"/>
  <c r="CM51" i="33"/>
  <c r="CM50" i="33"/>
  <c r="CM49" i="33"/>
  <c r="CM48" i="33"/>
  <c r="CM47" i="33"/>
  <c r="CM46" i="33"/>
  <c r="CM45" i="33"/>
  <c r="CM44" i="33"/>
  <c r="CM43" i="33"/>
  <c r="CM42" i="33"/>
  <c r="CM41" i="33"/>
  <c r="CM40" i="33"/>
  <c r="CM39" i="33"/>
  <c r="CM38" i="33"/>
  <c r="CM37" i="33"/>
  <c r="CM36" i="33"/>
  <c r="CM35" i="33"/>
  <c r="CM34" i="33"/>
  <c r="CM33" i="33"/>
  <c r="CM32" i="33"/>
  <c r="CM31" i="33"/>
  <c r="CM30" i="33"/>
  <c r="CM29" i="33"/>
  <c r="CM28" i="33"/>
  <c r="CM27" i="33"/>
  <c r="CM26" i="33"/>
  <c r="CM25" i="33"/>
  <c r="CM24" i="33"/>
  <c r="CM23" i="33"/>
  <c r="CM22" i="33"/>
  <c r="CM21" i="33"/>
  <c r="CM20" i="33"/>
  <c r="CM19" i="33"/>
  <c r="CM18" i="33"/>
  <c r="CM17" i="33"/>
  <c r="CM16" i="33"/>
  <c r="CM15" i="33"/>
  <c r="CM14" i="33"/>
  <c r="CM13" i="33"/>
  <c r="CM12" i="33"/>
  <c r="CM11" i="33"/>
  <c r="CM10" i="33"/>
  <c r="CM9" i="33"/>
  <c r="CM8" i="33"/>
  <c r="CM7" i="33"/>
  <c r="CM6" i="33"/>
  <c r="CM5" i="33"/>
  <c r="CM4" i="33"/>
  <c r="CM3" i="33"/>
  <c r="CL51" i="33"/>
  <c r="CL50" i="33"/>
  <c r="CL49" i="33"/>
  <c r="CL48" i="33"/>
  <c r="CL47" i="33"/>
  <c r="CL46" i="33"/>
  <c r="CL45" i="33"/>
  <c r="CL44" i="33"/>
  <c r="CL43" i="33"/>
  <c r="CL42" i="33"/>
  <c r="CL41" i="33"/>
  <c r="CL40" i="33"/>
  <c r="CL39" i="33"/>
  <c r="CL38" i="33"/>
  <c r="CL37" i="33"/>
  <c r="CL36" i="33"/>
  <c r="CL35" i="33"/>
  <c r="CL34" i="33"/>
  <c r="CL33" i="33"/>
  <c r="CL32" i="33"/>
  <c r="CL31" i="33"/>
  <c r="CL30" i="33"/>
  <c r="CL29" i="33"/>
  <c r="CL28" i="33"/>
  <c r="CL27" i="33"/>
  <c r="CL26" i="33"/>
  <c r="CL25" i="33"/>
  <c r="CL24" i="33"/>
  <c r="CL23" i="33"/>
  <c r="CL22" i="33"/>
  <c r="CL21" i="33"/>
  <c r="CL20" i="33"/>
  <c r="CL19" i="33"/>
  <c r="CL18" i="33"/>
  <c r="CL17" i="33"/>
  <c r="CL16" i="33"/>
  <c r="CL15" i="33"/>
  <c r="CL14" i="33"/>
  <c r="CL13" i="33"/>
  <c r="CL12" i="33"/>
  <c r="CL11" i="33"/>
  <c r="CL10" i="33"/>
  <c r="CL9" i="33"/>
  <c r="CL8" i="33"/>
  <c r="CL7" i="33"/>
  <c r="CL6" i="33"/>
  <c r="CL5" i="33"/>
  <c r="CL4" i="33"/>
  <c r="CL3" i="33"/>
  <c r="CK51" i="33"/>
  <c r="CK50" i="33"/>
  <c r="CK49" i="33"/>
  <c r="CK48" i="33"/>
  <c r="CK47" i="33"/>
  <c r="CK46" i="33"/>
  <c r="CK45" i="33"/>
  <c r="CK44" i="33"/>
  <c r="CK43" i="33"/>
  <c r="CK42" i="33"/>
  <c r="CK41" i="33"/>
  <c r="CK40" i="33"/>
  <c r="CK39" i="33"/>
  <c r="CK38" i="33"/>
  <c r="CK37" i="33"/>
  <c r="CK36" i="33"/>
  <c r="CK35" i="33"/>
  <c r="CK34" i="33"/>
  <c r="CK33" i="33"/>
  <c r="CK32" i="33"/>
  <c r="CK31" i="33"/>
  <c r="CK30" i="33"/>
  <c r="CK29" i="33"/>
  <c r="CK28" i="33"/>
  <c r="CK27" i="33"/>
  <c r="CK26" i="33"/>
  <c r="CK25" i="33"/>
  <c r="CK24" i="33"/>
  <c r="CK23" i="33"/>
  <c r="CK22" i="33"/>
  <c r="CK21" i="33"/>
  <c r="CK20" i="33"/>
  <c r="CK19" i="33"/>
  <c r="CK18" i="33"/>
  <c r="CK17" i="33"/>
  <c r="CK16" i="33"/>
  <c r="CK15" i="33"/>
  <c r="CK14" i="33"/>
  <c r="CK13" i="33"/>
  <c r="CK12" i="33"/>
  <c r="CK11" i="33"/>
  <c r="CK10" i="33"/>
  <c r="CK9" i="33"/>
  <c r="CK8" i="33"/>
  <c r="CK7" i="33"/>
  <c r="CK6" i="33"/>
  <c r="CK5" i="33"/>
  <c r="CK4" i="33"/>
  <c r="CK3" i="33"/>
  <c r="R18" i="20"/>
  <c r="B14" i="20"/>
  <c r="C14" i="20"/>
  <c r="E14" i="20"/>
  <c r="C15" i="21"/>
  <c r="H15" i="21"/>
  <c r="R15" i="30"/>
  <c r="R17" i="30"/>
  <c r="R20" i="30"/>
  <c r="R49" i="30"/>
  <c r="R51" i="30"/>
  <c r="T61" i="34"/>
  <c r="C31" i="47"/>
  <c r="L62" i="33"/>
  <c r="L61" i="33"/>
  <c r="N62" i="27"/>
  <c r="O62" i="27"/>
  <c r="P62" i="27"/>
  <c r="P62" i="9"/>
  <c r="O62" i="9"/>
  <c r="N62" i="9"/>
  <c r="P61" i="9"/>
  <c r="O61" i="9"/>
  <c r="N61" i="9"/>
  <c r="CZ61" i="9" s="1"/>
  <c r="CM4" i="5"/>
  <c r="CN4" i="5"/>
  <c r="CM5" i="5"/>
  <c r="CN5" i="5"/>
  <c r="CM6" i="5"/>
  <c r="CN6" i="5"/>
  <c r="CM7" i="5"/>
  <c r="CN7" i="5"/>
  <c r="CM8" i="5"/>
  <c r="CN8" i="5"/>
  <c r="CM9" i="5"/>
  <c r="CN9" i="5"/>
  <c r="CM10" i="5"/>
  <c r="CN10" i="5"/>
  <c r="CM11" i="5"/>
  <c r="CN11" i="5"/>
  <c r="CM12" i="5"/>
  <c r="CN12" i="5"/>
  <c r="CM13" i="5"/>
  <c r="CN13" i="5"/>
  <c r="CM14" i="5"/>
  <c r="CN14" i="5"/>
  <c r="CM15" i="5"/>
  <c r="CN15" i="5"/>
  <c r="CM16" i="5"/>
  <c r="CN16" i="5"/>
  <c r="CM17" i="5"/>
  <c r="CN17" i="5"/>
  <c r="CM18" i="5"/>
  <c r="CN18" i="5"/>
  <c r="CM19" i="5"/>
  <c r="CN19" i="5"/>
  <c r="CM20" i="5"/>
  <c r="CN20" i="5"/>
  <c r="CM21" i="5"/>
  <c r="CN21" i="5"/>
  <c r="CM22" i="5"/>
  <c r="CN22" i="5"/>
  <c r="CM23" i="5"/>
  <c r="CN23" i="5"/>
  <c r="CM24" i="5"/>
  <c r="CN24" i="5"/>
  <c r="CM25" i="5"/>
  <c r="CN25" i="5"/>
  <c r="CM26" i="5"/>
  <c r="CN26" i="5"/>
  <c r="CM27" i="5"/>
  <c r="CN27" i="5"/>
  <c r="CM28" i="5"/>
  <c r="CN28" i="5"/>
  <c r="CM29" i="5"/>
  <c r="CN29" i="5"/>
  <c r="CM30" i="5"/>
  <c r="CN30" i="5"/>
  <c r="CM31" i="5"/>
  <c r="CN31" i="5"/>
  <c r="CM32" i="5"/>
  <c r="CN32" i="5"/>
  <c r="CM33" i="5"/>
  <c r="CN33" i="5"/>
  <c r="CM34" i="5"/>
  <c r="CN34" i="5"/>
  <c r="CM35" i="5"/>
  <c r="CN35" i="5"/>
  <c r="CM36" i="5"/>
  <c r="CN36" i="5"/>
  <c r="CM37" i="5"/>
  <c r="CN37" i="5"/>
  <c r="CM38" i="5"/>
  <c r="CN38" i="5"/>
  <c r="CM39" i="5"/>
  <c r="CN39" i="5"/>
  <c r="CM40" i="5"/>
  <c r="CN40" i="5"/>
  <c r="CM41" i="5"/>
  <c r="CN41" i="5"/>
  <c r="CM42" i="5"/>
  <c r="CN42" i="5"/>
  <c r="CM43" i="5"/>
  <c r="CN43" i="5"/>
  <c r="CM44" i="5"/>
  <c r="CN44" i="5"/>
  <c r="CM45" i="5"/>
  <c r="CN45" i="5"/>
  <c r="CM46" i="5"/>
  <c r="CN46" i="5"/>
  <c r="CM47" i="5"/>
  <c r="CN47" i="5"/>
  <c r="CM48" i="5"/>
  <c r="CN48" i="5"/>
  <c r="CM49" i="5"/>
  <c r="CN49" i="5"/>
  <c r="CM50" i="5"/>
  <c r="CN50" i="5"/>
  <c r="CM51" i="5"/>
  <c r="CN51" i="5"/>
  <c r="CN3" i="5"/>
  <c r="CM3" i="5"/>
  <c r="CW4" i="3"/>
  <c r="CX4" i="3"/>
  <c r="CY4" i="3"/>
  <c r="CW5" i="3"/>
  <c r="CX5" i="3"/>
  <c r="CY5" i="3"/>
  <c r="CW6" i="3"/>
  <c r="CX6" i="3"/>
  <c r="CY6" i="3"/>
  <c r="CW7" i="3"/>
  <c r="CX7" i="3"/>
  <c r="CY7" i="3"/>
  <c r="CW8" i="3"/>
  <c r="CX8" i="3"/>
  <c r="CY8" i="3"/>
  <c r="CW9" i="3"/>
  <c r="CX9" i="3"/>
  <c r="CY9" i="3"/>
  <c r="CW10" i="3"/>
  <c r="CX10" i="3"/>
  <c r="CY10" i="3"/>
  <c r="CW11" i="3"/>
  <c r="CX11" i="3"/>
  <c r="CY11" i="3"/>
  <c r="CW12" i="3"/>
  <c r="CX12" i="3"/>
  <c r="CY12" i="3"/>
  <c r="CW13" i="3"/>
  <c r="CX13" i="3"/>
  <c r="CY13" i="3"/>
  <c r="CW14" i="3"/>
  <c r="CX14" i="3"/>
  <c r="CY14" i="3"/>
  <c r="CW15" i="3"/>
  <c r="CX15" i="3"/>
  <c r="CY15" i="3"/>
  <c r="CW16" i="3"/>
  <c r="CX16" i="3"/>
  <c r="CY16" i="3"/>
  <c r="CW17" i="3"/>
  <c r="CX17" i="3"/>
  <c r="CY17" i="3"/>
  <c r="CW18" i="3"/>
  <c r="CX18" i="3"/>
  <c r="CY18" i="3"/>
  <c r="CW19" i="3"/>
  <c r="CX19" i="3"/>
  <c r="CY19" i="3"/>
  <c r="CW20" i="3"/>
  <c r="CX20" i="3"/>
  <c r="CY20" i="3"/>
  <c r="CW21" i="3"/>
  <c r="CX21" i="3"/>
  <c r="CY21" i="3"/>
  <c r="CW22" i="3"/>
  <c r="CX22" i="3"/>
  <c r="CY22" i="3"/>
  <c r="CW23" i="3"/>
  <c r="CX23" i="3"/>
  <c r="CY23" i="3"/>
  <c r="CW24" i="3"/>
  <c r="CX24" i="3"/>
  <c r="CY24" i="3"/>
  <c r="CW25" i="3"/>
  <c r="CX25" i="3"/>
  <c r="CY25" i="3"/>
  <c r="CW26" i="3"/>
  <c r="CX26" i="3"/>
  <c r="CY26" i="3"/>
  <c r="CW27" i="3"/>
  <c r="CX27" i="3"/>
  <c r="CY27" i="3"/>
  <c r="CW28" i="3"/>
  <c r="CX28" i="3"/>
  <c r="CY28" i="3"/>
  <c r="CW29" i="3"/>
  <c r="CX29" i="3"/>
  <c r="CY29" i="3"/>
  <c r="CW30" i="3"/>
  <c r="CX30" i="3"/>
  <c r="CY30" i="3"/>
  <c r="CW31" i="3"/>
  <c r="CX31" i="3"/>
  <c r="CY31" i="3"/>
  <c r="CW32" i="3"/>
  <c r="CX32" i="3"/>
  <c r="CY32" i="3"/>
  <c r="CW33" i="3"/>
  <c r="CX33" i="3"/>
  <c r="CY33" i="3"/>
  <c r="CW34" i="3"/>
  <c r="CX34" i="3"/>
  <c r="CY34" i="3"/>
  <c r="CW35" i="3"/>
  <c r="CX35" i="3"/>
  <c r="CY35" i="3"/>
  <c r="CW36" i="3"/>
  <c r="CX36" i="3"/>
  <c r="CY36" i="3"/>
  <c r="CW37" i="3"/>
  <c r="CX37" i="3"/>
  <c r="CY37" i="3"/>
  <c r="CW38" i="3"/>
  <c r="CX38" i="3"/>
  <c r="CY38" i="3"/>
  <c r="CW39" i="3"/>
  <c r="CX39" i="3"/>
  <c r="CY39" i="3"/>
  <c r="CW40" i="3"/>
  <c r="CX40" i="3"/>
  <c r="CY40" i="3"/>
  <c r="CW41" i="3"/>
  <c r="CX41" i="3"/>
  <c r="CY41" i="3"/>
  <c r="CW42" i="3"/>
  <c r="CX42" i="3"/>
  <c r="CY42" i="3"/>
  <c r="CW43" i="3"/>
  <c r="CX43" i="3"/>
  <c r="CY43" i="3"/>
  <c r="CW44" i="3"/>
  <c r="CX44" i="3"/>
  <c r="CY44" i="3"/>
  <c r="CW45" i="3"/>
  <c r="CX45" i="3"/>
  <c r="CY45" i="3"/>
  <c r="CW46" i="3"/>
  <c r="CX46" i="3"/>
  <c r="CY46" i="3"/>
  <c r="CW47" i="3"/>
  <c r="CX47" i="3"/>
  <c r="CY47" i="3"/>
  <c r="CW48" i="3"/>
  <c r="CX48" i="3"/>
  <c r="CY48" i="3"/>
  <c r="CW49" i="3"/>
  <c r="CX49" i="3"/>
  <c r="CY49" i="3"/>
  <c r="CW50" i="3"/>
  <c r="CX50" i="3"/>
  <c r="CY50" i="3"/>
  <c r="CW51" i="3"/>
  <c r="CX51" i="3"/>
  <c r="CY51" i="3"/>
  <c r="CW52" i="3"/>
  <c r="CX52" i="3"/>
  <c r="CY52" i="3"/>
  <c r="CW53" i="3"/>
  <c r="CX53" i="3"/>
  <c r="CY53" i="3"/>
  <c r="CW54" i="3"/>
  <c r="CX54" i="3"/>
  <c r="CY54" i="3"/>
  <c r="CW55" i="3"/>
  <c r="CX55" i="3"/>
  <c r="CY55" i="3"/>
  <c r="CW56" i="3"/>
  <c r="CX56" i="3"/>
  <c r="CY56" i="3"/>
  <c r="CW57" i="3"/>
  <c r="CX57" i="3"/>
  <c r="CY57" i="3"/>
  <c r="CW58" i="3"/>
  <c r="CX58" i="3"/>
  <c r="CY58" i="3"/>
  <c r="CY3" i="3"/>
  <c r="CX3" i="3"/>
  <c r="CW3" i="3"/>
  <c r="L60" i="3"/>
  <c r="M60" i="3"/>
  <c r="N60" i="3"/>
  <c r="O6" i="30"/>
  <c r="H62" i="34"/>
  <c r="G62" i="34"/>
  <c r="F62" i="34"/>
  <c r="E62" i="34"/>
  <c r="D62" i="34"/>
  <c r="C62" i="34"/>
  <c r="B62" i="34"/>
  <c r="H61" i="34"/>
  <c r="G61" i="34"/>
  <c r="F61" i="34"/>
  <c r="E61" i="34"/>
  <c r="D61" i="34"/>
  <c r="C61" i="34"/>
  <c r="B61" i="34"/>
  <c r="K62" i="33"/>
  <c r="J62" i="33"/>
  <c r="I62" i="33"/>
  <c r="H62" i="33"/>
  <c r="G62" i="33"/>
  <c r="F62" i="33"/>
  <c r="E62" i="33"/>
  <c r="D62" i="33"/>
  <c r="C62" i="33"/>
  <c r="B62" i="33"/>
  <c r="CE61" i="33"/>
  <c r="K61" i="33"/>
  <c r="J61" i="33"/>
  <c r="I61" i="33"/>
  <c r="H61" i="33"/>
  <c r="G61" i="33"/>
  <c r="F61" i="33"/>
  <c r="E61" i="33"/>
  <c r="D61" i="33"/>
  <c r="C61" i="33"/>
  <c r="B61" i="33"/>
  <c r="CS60" i="33"/>
  <c r="CS59" i="33"/>
  <c r="CS58" i="33"/>
  <c r="CS57" i="33"/>
  <c r="CS56" i="33"/>
  <c r="CS55" i="33"/>
  <c r="CS54" i="33"/>
  <c r="CS53" i="33"/>
  <c r="CS52" i="33"/>
  <c r="C62" i="4"/>
  <c r="DA60" i="11"/>
  <c r="DA59" i="11"/>
  <c r="DA58" i="11"/>
  <c r="DA57" i="11"/>
  <c r="DA56" i="11"/>
  <c r="DA55" i="11"/>
  <c r="S16" i="20"/>
  <c r="R16" i="20"/>
  <c r="Q16" i="20"/>
  <c r="P16" i="20"/>
  <c r="O16" i="20"/>
  <c r="N16" i="20"/>
  <c r="M16" i="20"/>
  <c r="CK48" i="8"/>
  <c r="CJ48" i="8"/>
  <c r="CI48" i="8"/>
  <c r="CH48" i="8"/>
  <c r="CG48" i="8"/>
  <c r="CF48" i="8"/>
  <c r="CE48" i="8"/>
  <c r="CK47" i="8"/>
  <c r="CJ47" i="8"/>
  <c r="CI47" i="8"/>
  <c r="CH47" i="8"/>
  <c r="CG47" i="8"/>
  <c r="CF47" i="8"/>
  <c r="CE47" i="8"/>
  <c r="CD47" i="8"/>
  <c r="CK46" i="8"/>
  <c r="CJ46" i="8"/>
  <c r="CI46" i="8"/>
  <c r="CH46" i="8"/>
  <c r="CG46" i="8"/>
  <c r="CF46" i="8"/>
  <c r="CE46" i="8"/>
  <c r="CD46" i="8"/>
  <c r="CK45" i="8"/>
  <c r="CJ45" i="8"/>
  <c r="CI45" i="8"/>
  <c r="CH45" i="8"/>
  <c r="CG45" i="8"/>
  <c r="CF45" i="8"/>
  <c r="CE45" i="8"/>
  <c r="CD45" i="8"/>
  <c r="CK44" i="8"/>
  <c r="CJ44" i="8"/>
  <c r="CI44" i="8"/>
  <c r="CH44" i="8"/>
  <c r="CG44" i="8"/>
  <c r="CF44" i="8"/>
  <c r="CE44" i="8"/>
  <c r="CD44" i="8"/>
  <c r="CK43" i="8"/>
  <c r="CJ43" i="8"/>
  <c r="CI43" i="8"/>
  <c r="CH43" i="8"/>
  <c r="CG43" i="8"/>
  <c r="CF43" i="8"/>
  <c r="CE43" i="8"/>
  <c r="CD43" i="8"/>
  <c r="CK42" i="8"/>
  <c r="CJ42" i="8"/>
  <c r="CI42" i="8"/>
  <c r="CH42" i="8"/>
  <c r="CG42" i="8"/>
  <c r="CF42" i="8"/>
  <c r="CE42" i="8"/>
  <c r="CD42" i="8"/>
  <c r="CK41" i="8"/>
  <c r="CJ41" i="8"/>
  <c r="CI41" i="8"/>
  <c r="CH41" i="8"/>
  <c r="CG41" i="8"/>
  <c r="CF41" i="8"/>
  <c r="CE41" i="8"/>
  <c r="CD41" i="8"/>
  <c r="CK40" i="8"/>
  <c r="CJ40" i="8"/>
  <c r="CI40" i="8"/>
  <c r="CH40" i="8"/>
  <c r="CG40" i="8"/>
  <c r="CF40" i="8"/>
  <c r="CE40" i="8"/>
  <c r="CD40" i="8"/>
  <c r="CK39" i="8"/>
  <c r="CJ39" i="8"/>
  <c r="CI39" i="8"/>
  <c r="CH39" i="8"/>
  <c r="CG39" i="8"/>
  <c r="CF39" i="8"/>
  <c r="CE39" i="8"/>
  <c r="CD39" i="8"/>
  <c r="CK38" i="8"/>
  <c r="CJ38" i="8"/>
  <c r="CI38" i="8"/>
  <c r="CH38" i="8"/>
  <c r="CG38" i="8"/>
  <c r="CF38" i="8"/>
  <c r="CE38" i="8"/>
  <c r="CD38" i="8"/>
  <c r="CK37" i="8"/>
  <c r="CJ37" i="8"/>
  <c r="CI37" i="8"/>
  <c r="CH37" i="8"/>
  <c r="CG37" i="8"/>
  <c r="CF37" i="8"/>
  <c r="CE37" i="8"/>
  <c r="CD37" i="8"/>
  <c r="CK36" i="8"/>
  <c r="CJ36" i="8"/>
  <c r="CI36" i="8"/>
  <c r="CH36" i="8"/>
  <c r="CG36" i="8"/>
  <c r="CF36" i="8"/>
  <c r="CE36" i="8"/>
  <c r="CD36" i="8"/>
  <c r="CK35" i="8"/>
  <c r="CJ35" i="8"/>
  <c r="CI35" i="8"/>
  <c r="CH35" i="8"/>
  <c r="CG35" i="8"/>
  <c r="CF35" i="8"/>
  <c r="CE35" i="8"/>
  <c r="CD35" i="8"/>
  <c r="CK34" i="8"/>
  <c r="CJ34" i="8"/>
  <c r="CI34" i="8"/>
  <c r="CH34" i="8"/>
  <c r="CG34" i="8"/>
  <c r="CF34" i="8"/>
  <c r="CE34" i="8"/>
  <c r="CD34" i="8"/>
  <c r="CK33" i="8"/>
  <c r="CJ33" i="8"/>
  <c r="CI33" i="8"/>
  <c r="CH33" i="8"/>
  <c r="CG33" i="8"/>
  <c r="CF33" i="8"/>
  <c r="CE33" i="8"/>
  <c r="CD33" i="8"/>
  <c r="CK32" i="8"/>
  <c r="CJ32" i="8"/>
  <c r="CI32" i="8"/>
  <c r="CH32" i="8"/>
  <c r="CG32" i="8"/>
  <c r="CF32" i="8"/>
  <c r="CE32" i="8"/>
  <c r="CD32" i="8"/>
  <c r="CK31" i="8"/>
  <c r="CJ31" i="8"/>
  <c r="CI31" i="8"/>
  <c r="CH31" i="8"/>
  <c r="CG31" i="8"/>
  <c r="CF31" i="8"/>
  <c r="CE31" i="8"/>
  <c r="CD31" i="8"/>
  <c r="CK30" i="8"/>
  <c r="CJ30" i="8"/>
  <c r="CI30" i="8"/>
  <c r="CH30" i="8"/>
  <c r="CG30" i="8"/>
  <c r="CF30" i="8"/>
  <c r="CE30" i="8"/>
  <c r="CD30" i="8"/>
  <c r="CK29" i="8"/>
  <c r="CJ29" i="8"/>
  <c r="CI29" i="8"/>
  <c r="CH29" i="8"/>
  <c r="CG29" i="8"/>
  <c r="CF29" i="8"/>
  <c r="CE29" i="8"/>
  <c r="CD29" i="8"/>
  <c r="CK28" i="8"/>
  <c r="CJ28" i="8"/>
  <c r="CI28" i="8"/>
  <c r="CH28" i="8"/>
  <c r="CG28" i="8"/>
  <c r="CF28" i="8"/>
  <c r="CE28" i="8"/>
  <c r="CD28" i="8"/>
  <c r="CK27" i="8"/>
  <c r="CJ27" i="8"/>
  <c r="CI27" i="8"/>
  <c r="CH27" i="8"/>
  <c r="CG27" i="8"/>
  <c r="CF27" i="8"/>
  <c r="CE27" i="8"/>
  <c r="CD27" i="8"/>
  <c r="CK26" i="8"/>
  <c r="CJ26" i="8"/>
  <c r="CI26" i="8"/>
  <c r="CH26" i="8"/>
  <c r="CG26" i="8"/>
  <c r="CF26" i="8"/>
  <c r="CE26" i="8"/>
  <c r="CD26" i="8"/>
  <c r="CK25" i="8"/>
  <c r="CJ25" i="8"/>
  <c r="CI25" i="8"/>
  <c r="CH25" i="8"/>
  <c r="CG25" i="8"/>
  <c r="CF25" i="8"/>
  <c r="CE25" i="8"/>
  <c r="CD25" i="8"/>
  <c r="CK24" i="8"/>
  <c r="CJ24" i="8"/>
  <c r="CI24" i="8"/>
  <c r="CH24" i="8"/>
  <c r="CG24" i="8"/>
  <c r="CF24" i="8"/>
  <c r="CE24" i="8"/>
  <c r="CD24" i="8"/>
  <c r="CK23" i="8"/>
  <c r="CJ23" i="8"/>
  <c r="CI23" i="8"/>
  <c r="CH23" i="8"/>
  <c r="CG23" i="8"/>
  <c r="CF23" i="8"/>
  <c r="CE23" i="8"/>
  <c r="CD23" i="8"/>
  <c r="CK22" i="8"/>
  <c r="CJ22" i="8"/>
  <c r="CI22" i="8"/>
  <c r="CH22" i="8"/>
  <c r="CG22" i="8"/>
  <c r="CF22" i="8"/>
  <c r="CE22" i="8"/>
  <c r="CD22" i="8"/>
  <c r="CK21" i="8"/>
  <c r="CJ21" i="8"/>
  <c r="CI21" i="8"/>
  <c r="CH21" i="8"/>
  <c r="CG21" i="8"/>
  <c r="CF21" i="8"/>
  <c r="CE21" i="8"/>
  <c r="CD21" i="8"/>
  <c r="CK20" i="8"/>
  <c r="CJ20" i="8"/>
  <c r="CI20" i="8"/>
  <c r="CH20" i="8"/>
  <c r="CG20" i="8"/>
  <c r="CF20" i="8"/>
  <c r="CE20" i="8"/>
  <c r="CD20" i="8"/>
  <c r="CK19" i="8"/>
  <c r="CJ19" i="8"/>
  <c r="CI19" i="8"/>
  <c r="CH19" i="8"/>
  <c r="CG19" i="8"/>
  <c r="CF19" i="8"/>
  <c r="CE19" i="8"/>
  <c r="CD19" i="8"/>
  <c r="CK18" i="8"/>
  <c r="CJ18" i="8"/>
  <c r="CI18" i="8"/>
  <c r="CH18" i="8"/>
  <c r="CG18" i="8"/>
  <c r="CF18" i="8"/>
  <c r="CE18" i="8"/>
  <c r="CD18" i="8"/>
  <c r="CK17" i="8"/>
  <c r="CJ17" i="8"/>
  <c r="CI17" i="8"/>
  <c r="CH17" i="8"/>
  <c r="CG17" i="8"/>
  <c r="CF17" i="8"/>
  <c r="CE17" i="8"/>
  <c r="CD17" i="8"/>
  <c r="CK16" i="8"/>
  <c r="CJ16" i="8"/>
  <c r="CI16" i="8"/>
  <c r="CH16" i="8"/>
  <c r="CG16" i="8"/>
  <c r="CF16" i="8"/>
  <c r="CE16" i="8"/>
  <c r="CD16" i="8"/>
  <c r="CK15" i="8"/>
  <c r="CJ15" i="8"/>
  <c r="CI15" i="8"/>
  <c r="CH15" i="8"/>
  <c r="CG15" i="8"/>
  <c r="CF15" i="8"/>
  <c r="CE15" i="8"/>
  <c r="CD15" i="8"/>
  <c r="CK14" i="8"/>
  <c r="CJ14" i="8"/>
  <c r="CI14" i="8"/>
  <c r="CH14" i="8"/>
  <c r="CG14" i="8"/>
  <c r="CF14" i="8"/>
  <c r="CE14" i="8"/>
  <c r="CD14" i="8"/>
  <c r="CK13" i="8"/>
  <c r="CJ13" i="8"/>
  <c r="CI13" i="8"/>
  <c r="CH13" i="8"/>
  <c r="CG13" i="8"/>
  <c r="CF13" i="8"/>
  <c r="CE13" i="8"/>
  <c r="CD13" i="8"/>
  <c r="CK12" i="8"/>
  <c r="CJ12" i="8"/>
  <c r="CI12" i="8"/>
  <c r="CH12" i="8"/>
  <c r="CG12" i="8"/>
  <c r="CF12" i="8"/>
  <c r="CE12" i="8"/>
  <c r="CD12" i="8"/>
  <c r="CK11" i="8"/>
  <c r="CJ11" i="8"/>
  <c r="CI11" i="8"/>
  <c r="CH11" i="8"/>
  <c r="CG11" i="8"/>
  <c r="CF11" i="8"/>
  <c r="CE11" i="8"/>
  <c r="CD11" i="8"/>
  <c r="CK10" i="8"/>
  <c r="CJ10" i="8"/>
  <c r="CI10" i="8"/>
  <c r="CH10" i="8"/>
  <c r="CG10" i="8"/>
  <c r="CF10" i="8"/>
  <c r="CE10" i="8"/>
  <c r="CD10" i="8"/>
  <c r="CK9" i="8"/>
  <c r="CJ9" i="8"/>
  <c r="CI9" i="8"/>
  <c r="CH9" i="8"/>
  <c r="CG9" i="8"/>
  <c r="CF9" i="8"/>
  <c r="CE9" i="8"/>
  <c r="CD9" i="8"/>
  <c r="CK8" i="8"/>
  <c r="CJ8" i="8"/>
  <c r="CI8" i="8"/>
  <c r="CH8" i="8"/>
  <c r="CG8" i="8"/>
  <c r="CF8" i="8"/>
  <c r="CE8" i="8"/>
  <c r="CD8" i="8"/>
  <c r="CK7" i="8"/>
  <c r="CJ7" i="8"/>
  <c r="CI7" i="8"/>
  <c r="CH7" i="8"/>
  <c r="CG7" i="8"/>
  <c r="CF7" i="8"/>
  <c r="CE7" i="8"/>
  <c r="CD7" i="8"/>
  <c r="CK6" i="8"/>
  <c r="CJ6" i="8"/>
  <c r="CI6" i="8"/>
  <c r="CH6" i="8"/>
  <c r="CG6" i="8"/>
  <c r="CF6" i="8"/>
  <c r="CE6" i="8"/>
  <c r="CD6" i="8"/>
  <c r="CK5" i="8"/>
  <c r="CJ5" i="8"/>
  <c r="CI5" i="8"/>
  <c r="CH5" i="8"/>
  <c r="CG5" i="8"/>
  <c r="CF5" i="8"/>
  <c r="CE5" i="8"/>
  <c r="CD5" i="8"/>
  <c r="CK4" i="8"/>
  <c r="CJ4" i="8"/>
  <c r="CI4" i="8"/>
  <c r="CH4" i="8"/>
  <c r="CG4" i="8"/>
  <c r="CF4" i="8"/>
  <c r="CE4" i="8"/>
  <c r="CD4" i="8"/>
  <c r="CK3" i="8"/>
  <c r="CJ3" i="8"/>
  <c r="CI3" i="8"/>
  <c r="CH3" i="8"/>
  <c r="CG3" i="8"/>
  <c r="CF3" i="8"/>
  <c r="CE3" i="8"/>
  <c r="CD3" i="8"/>
  <c r="CT56" i="13"/>
  <c r="CS56" i="13"/>
  <c r="CT55" i="13"/>
  <c r="CS55" i="13"/>
  <c r="CT54" i="13"/>
  <c r="CS54" i="13"/>
  <c r="CN60" i="9"/>
  <c r="CN59" i="9"/>
  <c r="CN58" i="9"/>
  <c r="CN54" i="9"/>
  <c r="CL51" i="5"/>
  <c r="CK51" i="5"/>
  <c r="CL50" i="5"/>
  <c r="CK50" i="5"/>
  <c r="CL49" i="5"/>
  <c r="CK49" i="5"/>
  <c r="CL48" i="5"/>
  <c r="CK48" i="5"/>
  <c r="CL47" i="5"/>
  <c r="CK47" i="5"/>
  <c r="CL46" i="5"/>
  <c r="CK46" i="5"/>
  <c r="CL45" i="5"/>
  <c r="CK45" i="5"/>
  <c r="CL44" i="5"/>
  <c r="CK44" i="5"/>
  <c r="CL43" i="5"/>
  <c r="CK43" i="5"/>
  <c r="CL42" i="5"/>
  <c r="CK42" i="5"/>
  <c r="CL41" i="5"/>
  <c r="CK41" i="5"/>
  <c r="CL40" i="5"/>
  <c r="CK40" i="5"/>
  <c r="CL39" i="5"/>
  <c r="CK39" i="5"/>
  <c r="CL38" i="5"/>
  <c r="CK38" i="5"/>
  <c r="CL37" i="5"/>
  <c r="CK37" i="5"/>
  <c r="CL36" i="5"/>
  <c r="CK36" i="5"/>
  <c r="CL35" i="5"/>
  <c r="CK35" i="5"/>
  <c r="CL34" i="5"/>
  <c r="CK34" i="5"/>
  <c r="CL33" i="5"/>
  <c r="CK33" i="5"/>
  <c r="CL32" i="5"/>
  <c r="CK32" i="5"/>
  <c r="CL31" i="5"/>
  <c r="CK31" i="5"/>
  <c r="CL30" i="5"/>
  <c r="CK30" i="5"/>
  <c r="CL29" i="5"/>
  <c r="CK29" i="5"/>
  <c r="CL28" i="5"/>
  <c r="CK28" i="5"/>
  <c r="CL27" i="5"/>
  <c r="CK27" i="5"/>
  <c r="CL26" i="5"/>
  <c r="CK26" i="5"/>
  <c r="CL25" i="5"/>
  <c r="CK25" i="5"/>
  <c r="CL24" i="5"/>
  <c r="CK24" i="5"/>
  <c r="CL23" i="5"/>
  <c r="CK23" i="5"/>
  <c r="CL22" i="5"/>
  <c r="CK22" i="5"/>
  <c r="CL21" i="5"/>
  <c r="CK21" i="5"/>
  <c r="CL20" i="5"/>
  <c r="CK20" i="5"/>
  <c r="CL19" i="5"/>
  <c r="CK19" i="5"/>
  <c r="CL18" i="5"/>
  <c r="CK18" i="5"/>
  <c r="CL17" i="5"/>
  <c r="CK17" i="5"/>
  <c r="CL16" i="5"/>
  <c r="CK16" i="5"/>
  <c r="CL15" i="5"/>
  <c r="CK15" i="5"/>
  <c r="CL14" i="5"/>
  <c r="CK14" i="5"/>
  <c r="CL13" i="5"/>
  <c r="CK13" i="5"/>
  <c r="CL12" i="5"/>
  <c r="CK12" i="5"/>
  <c r="CL11" i="5"/>
  <c r="CK11" i="5"/>
  <c r="CL10" i="5"/>
  <c r="CK10" i="5"/>
  <c r="CL9" i="5"/>
  <c r="CK9" i="5"/>
  <c r="CL8" i="5"/>
  <c r="CK8" i="5"/>
  <c r="CL7" i="5"/>
  <c r="CK7" i="5"/>
  <c r="CL6" i="5"/>
  <c r="CK6" i="5"/>
  <c r="CL5" i="5"/>
  <c r="CK5" i="5"/>
  <c r="CL4" i="5"/>
  <c r="CK4" i="5"/>
  <c r="CL3" i="5"/>
  <c r="CK3" i="5"/>
  <c r="CS59" i="3"/>
  <c r="CR59" i="3"/>
  <c r="CQ59" i="3"/>
  <c r="CP59" i="3"/>
  <c r="CO59" i="3"/>
  <c r="CN59" i="3"/>
  <c r="CM59" i="3"/>
  <c r="CS58" i="3"/>
  <c r="CR58" i="3"/>
  <c r="CQ58" i="3"/>
  <c r="CP58" i="3"/>
  <c r="CO58" i="3"/>
  <c r="CN58" i="3"/>
  <c r="CM58" i="3"/>
  <c r="CV57" i="3"/>
  <c r="CU57" i="3"/>
  <c r="CT57" i="3"/>
  <c r="CS57" i="3"/>
  <c r="CR57" i="3"/>
  <c r="CQ57" i="3"/>
  <c r="CP57" i="3"/>
  <c r="CO57" i="3"/>
  <c r="CN57" i="3"/>
  <c r="CM57" i="3"/>
  <c r="CV56" i="3"/>
  <c r="CU56" i="3"/>
  <c r="CT56" i="3"/>
  <c r="CS56" i="3"/>
  <c r="CR56" i="3"/>
  <c r="CQ56" i="3"/>
  <c r="CP56" i="3"/>
  <c r="CO56" i="3"/>
  <c r="CN56" i="3"/>
  <c r="CM56" i="3"/>
  <c r="CV55" i="3"/>
  <c r="CU55" i="3"/>
  <c r="CT55" i="3"/>
  <c r="CS55" i="3"/>
  <c r="CR55" i="3"/>
  <c r="CQ55" i="3"/>
  <c r="CP55" i="3"/>
  <c r="CO55" i="3"/>
  <c r="CN55" i="3"/>
  <c r="CM55" i="3"/>
  <c r="CV54" i="3"/>
  <c r="CU54" i="3"/>
  <c r="CT54" i="3"/>
  <c r="CS54" i="3"/>
  <c r="CR54" i="3"/>
  <c r="CQ54" i="3"/>
  <c r="CP54" i="3"/>
  <c r="CO54" i="3"/>
  <c r="CN54" i="3"/>
  <c r="CM54" i="3"/>
  <c r="CS53" i="3"/>
  <c r="CR53" i="3"/>
  <c r="CQ53" i="3"/>
  <c r="CP53" i="3"/>
  <c r="CO53" i="3"/>
  <c r="CN53" i="3"/>
  <c r="CM53" i="3"/>
  <c r="CS52" i="3"/>
  <c r="CR52" i="3"/>
  <c r="CQ52" i="3"/>
  <c r="CP52" i="3"/>
  <c r="CO52" i="3"/>
  <c r="CN52" i="3"/>
  <c r="CM52" i="3"/>
  <c r="CV51" i="3"/>
  <c r="CU51" i="3"/>
  <c r="CT51" i="3"/>
  <c r="CS51" i="3"/>
  <c r="CR51" i="3"/>
  <c r="CQ51" i="3"/>
  <c r="CP51" i="3"/>
  <c r="CO51" i="3"/>
  <c r="CN51" i="3"/>
  <c r="CM51" i="3"/>
  <c r="CV50" i="3"/>
  <c r="CU50" i="3"/>
  <c r="CT50" i="3"/>
  <c r="CS50" i="3"/>
  <c r="CR50" i="3"/>
  <c r="CQ50" i="3"/>
  <c r="CP50" i="3"/>
  <c r="CO50" i="3"/>
  <c r="CN50" i="3"/>
  <c r="CM50" i="3"/>
  <c r="CV49" i="3"/>
  <c r="CU49" i="3"/>
  <c r="CT49" i="3"/>
  <c r="CS49" i="3"/>
  <c r="CR49" i="3"/>
  <c r="CQ49" i="3"/>
  <c r="CP49" i="3"/>
  <c r="CO49" i="3"/>
  <c r="CN49" i="3"/>
  <c r="CM49" i="3"/>
  <c r="CV48" i="3"/>
  <c r="CU48" i="3"/>
  <c r="CT48" i="3"/>
  <c r="CS48" i="3"/>
  <c r="CR48" i="3"/>
  <c r="CQ48" i="3"/>
  <c r="CP48" i="3"/>
  <c r="CO48" i="3"/>
  <c r="CN48" i="3"/>
  <c r="CM48" i="3"/>
  <c r="CV47" i="3"/>
  <c r="CU47" i="3"/>
  <c r="CT47" i="3"/>
  <c r="CS47" i="3"/>
  <c r="CR47" i="3"/>
  <c r="CQ47" i="3"/>
  <c r="CP47" i="3"/>
  <c r="CO47" i="3"/>
  <c r="CN47" i="3"/>
  <c r="CM47" i="3"/>
  <c r="CV46" i="3"/>
  <c r="CU46" i="3"/>
  <c r="CT46" i="3"/>
  <c r="CS46" i="3"/>
  <c r="CR46" i="3"/>
  <c r="CQ46" i="3"/>
  <c r="CP46" i="3"/>
  <c r="CO46" i="3"/>
  <c r="CN46" i="3"/>
  <c r="CM46" i="3"/>
  <c r="CV45" i="3"/>
  <c r="CU45" i="3"/>
  <c r="CT45" i="3"/>
  <c r="CS45" i="3"/>
  <c r="CR45" i="3"/>
  <c r="CQ45" i="3"/>
  <c r="CP45" i="3"/>
  <c r="CO45" i="3"/>
  <c r="CN45" i="3"/>
  <c r="CM45" i="3"/>
  <c r="CV44" i="3"/>
  <c r="CU44" i="3"/>
  <c r="CT44" i="3"/>
  <c r="CS44" i="3"/>
  <c r="CR44" i="3"/>
  <c r="CQ44" i="3"/>
  <c r="CP44" i="3"/>
  <c r="CO44" i="3"/>
  <c r="CN44" i="3"/>
  <c r="CM44" i="3"/>
  <c r="CV43" i="3"/>
  <c r="CU43" i="3"/>
  <c r="CT43" i="3"/>
  <c r="CS43" i="3"/>
  <c r="CR43" i="3"/>
  <c r="CQ43" i="3"/>
  <c r="CP43" i="3"/>
  <c r="CO43" i="3"/>
  <c r="CN43" i="3"/>
  <c r="CM43" i="3"/>
  <c r="CV42" i="3"/>
  <c r="CU42" i="3"/>
  <c r="CT42" i="3"/>
  <c r="CS42" i="3"/>
  <c r="CR42" i="3"/>
  <c r="CQ42" i="3"/>
  <c r="CP42" i="3"/>
  <c r="CO42" i="3"/>
  <c r="CN42" i="3"/>
  <c r="CM42" i="3"/>
  <c r="CV41" i="3"/>
  <c r="CU41" i="3"/>
  <c r="CT41" i="3"/>
  <c r="CS41" i="3"/>
  <c r="CR41" i="3"/>
  <c r="CQ41" i="3"/>
  <c r="CP41" i="3"/>
  <c r="CO41" i="3"/>
  <c r="CN41" i="3"/>
  <c r="CM41" i="3"/>
  <c r="CV40" i="3"/>
  <c r="CU40" i="3"/>
  <c r="CT40" i="3"/>
  <c r="CS40" i="3"/>
  <c r="CR40" i="3"/>
  <c r="CQ40" i="3"/>
  <c r="CP40" i="3"/>
  <c r="CO40" i="3"/>
  <c r="CN40" i="3"/>
  <c r="CM40" i="3"/>
  <c r="CV39" i="3"/>
  <c r="CU39" i="3"/>
  <c r="CT39" i="3"/>
  <c r="CS39" i="3"/>
  <c r="CR39" i="3"/>
  <c r="CQ39" i="3"/>
  <c r="CP39" i="3"/>
  <c r="CO39" i="3"/>
  <c r="CN39" i="3"/>
  <c r="CM39" i="3"/>
  <c r="CV38" i="3"/>
  <c r="CU38" i="3"/>
  <c r="CT38" i="3"/>
  <c r="CS38" i="3"/>
  <c r="CR38" i="3"/>
  <c r="CQ38" i="3"/>
  <c r="CP38" i="3"/>
  <c r="CO38" i="3"/>
  <c r="CN38" i="3"/>
  <c r="CM38" i="3"/>
  <c r="CV37" i="3"/>
  <c r="CU37" i="3"/>
  <c r="CT37" i="3"/>
  <c r="CS37" i="3"/>
  <c r="CR37" i="3"/>
  <c r="CQ37" i="3"/>
  <c r="CP37" i="3"/>
  <c r="CO37" i="3"/>
  <c r="CN37" i="3"/>
  <c r="CM37" i="3"/>
  <c r="CV36" i="3"/>
  <c r="CU36" i="3"/>
  <c r="CT36" i="3"/>
  <c r="CS36" i="3"/>
  <c r="CR36" i="3"/>
  <c r="CQ36" i="3"/>
  <c r="CP36" i="3"/>
  <c r="CO36" i="3"/>
  <c r="CN36" i="3"/>
  <c r="CM36" i="3"/>
  <c r="CV35" i="3"/>
  <c r="CU35" i="3"/>
  <c r="CT35" i="3"/>
  <c r="CS35" i="3"/>
  <c r="CR35" i="3"/>
  <c r="CQ35" i="3"/>
  <c r="CP35" i="3"/>
  <c r="CO35" i="3"/>
  <c r="CN35" i="3"/>
  <c r="CM35" i="3"/>
  <c r="CV34" i="3"/>
  <c r="CU34" i="3"/>
  <c r="CT34" i="3"/>
  <c r="CS34" i="3"/>
  <c r="CR34" i="3"/>
  <c r="CQ34" i="3"/>
  <c r="CP34" i="3"/>
  <c r="CO34" i="3"/>
  <c r="CN34" i="3"/>
  <c r="CM34" i="3"/>
  <c r="CV33" i="3"/>
  <c r="CU33" i="3"/>
  <c r="CT33" i="3"/>
  <c r="CS33" i="3"/>
  <c r="CR33" i="3"/>
  <c r="CQ33" i="3"/>
  <c r="CP33" i="3"/>
  <c r="CO33" i="3"/>
  <c r="CN33" i="3"/>
  <c r="CM33" i="3"/>
  <c r="CV32" i="3"/>
  <c r="CU32" i="3"/>
  <c r="CT32" i="3"/>
  <c r="CS32" i="3"/>
  <c r="CR32" i="3"/>
  <c r="CQ32" i="3"/>
  <c r="CP32" i="3"/>
  <c r="CO32" i="3"/>
  <c r="CN32" i="3"/>
  <c r="CM32" i="3"/>
  <c r="CV31" i="3"/>
  <c r="CU31" i="3"/>
  <c r="CT31" i="3"/>
  <c r="CS31" i="3"/>
  <c r="CR31" i="3"/>
  <c r="CQ31" i="3"/>
  <c r="CP31" i="3"/>
  <c r="CO31" i="3"/>
  <c r="CN31" i="3"/>
  <c r="CM31" i="3"/>
  <c r="CV30" i="3"/>
  <c r="CU30" i="3"/>
  <c r="CT30" i="3"/>
  <c r="CS30" i="3"/>
  <c r="CR30" i="3"/>
  <c r="CQ30" i="3"/>
  <c r="CP30" i="3"/>
  <c r="CO30" i="3"/>
  <c r="CN30" i="3"/>
  <c r="CM30" i="3"/>
  <c r="CV29" i="3"/>
  <c r="CU29" i="3"/>
  <c r="CT29" i="3"/>
  <c r="CS29" i="3"/>
  <c r="CR29" i="3"/>
  <c r="CQ29" i="3"/>
  <c r="CP29" i="3"/>
  <c r="CO29" i="3"/>
  <c r="CN29" i="3"/>
  <c r="CM29" i="3"/>
  <c r="CV28" i="3"/>
  <c r="CU28" i="3"/>
  <c r="CT28" i="3"/>
  <c r="CS28" i="3"/>
  <c r="CR28" i="3"/>
  <c r="CQ28" i="3"/>
  <c r="CP28" i="3"/>
  <c r="CO28" i="3"/>
  <c r="CN28" i="3"/>
  <c r="CM28" i="3"/>
  <c r="CV27" i="3"/>
  <c r="CU27" i="3"/>
  <c r="CT27" i="3"/>
  <c r="CS27" i="3"/>
  <c r="CR27" i="3"/>
  <c r="CQ27" i="3"/>
  <c r="CP27" i="3"/>
  <c r="CO27" i="3"/>
  <c r="CN27" i="3"/>
  <c r="CM27" i="3"/>
  <c r="CV26" i="3"/>
  <c r="CU26" i="3"/>
  <c r="CT26" i="3"/>
  <c r="CS26" i="3"/>
  <c r="CR26" i="3"/>
  <c r="CQ26" i="3"/>
  <c r="CP26" i="3"/>
  <c r="CO26" i="3"/>
  <c r="CN26" i="3"/>
  <c r="CM26" i="3"/>
  <c r="CV25" i="3"/>
  <c r="CU25" i="3"/>
  <c r="CT25" i="3"/>
  <c r="CS25" i="3"/>
  <c r="CR25" i="3"/>
  <c r="CQ25" i="3"/>
  <c r="CP25" i="3"/>
  <c r="CO25" i="3"/>
  <c r="CN25" i="3"/>
  <c r="CM25" i="3"/>
  <c r="CV24" i="3"/>
  <c r="CU24" i="3"/>
  <c r="CT24" i="3"/>
  <c r="CS24" i="3"/>
  <c r="CR24" i="3"/>
  <c r="CQ24" i="3"/>
  <c r="CP24" i="3"/>
  <c r="CO24" i="3"/>
  <c r="CN24" i="3"/>
  <c r="CM24" i="3"/>
  <c r="CV23" i="3"/>
  <c r="CU23" i="3"/>
  <c r="CT23" i="3"/>
  <c r="CS23" i="3"/>
  <c r="CR23" i="3"/>
  <c r="CQ23" i="3"/>
  <c r="CP23" i="3"/>
  <c r="CO23" i="3"/>
  <c r="CN23" i="3"/>
  <c r="CM23" i="3"/>
  <c r="CV22" i="3"/>
  <c r="CU22" i="3"/>
  <c r="CT22" i="3"/>
  <c r="CS22" i="3"/>
  <c r="CR22" i="3"/>
  <c r="CQ22" i="3"/>
  <c r="CP22" i="3"/>
  <c r="CO22" i="3"/>
  <c r="CN22" i="3"/>
  <c r="CM22" i="3"/>
  <c r="CV21" i="3"/>
  <c r="CU21" i="3"/>
  <c r="CT21" i="3"/>
  <c r="CS21" i="3"/>
  <c r="CR21" i="3"/>
  <c r="CQ21" i="3"/>
  <c r="CP21" i="3"/>
  <c r="CO21" i="3"/>
  <c r="CN21" i="3"/>
  <c r="CM21" i="3"/>
  <c r="CV20" i="3"/>
  <c r="CU20" i="3"/>
  <c r="CT20" i="3"/>
  <c r="CS20" i="3"/>
  <c r="CR20" i="3"/>
  <c r="CQ20" i="3"/>
  <c r="CP20" i="3"/>
  <c r="CO20" i="3"/>
  <c r="CN20" i="3"/>
  <c r="CM20" i="3"/>
  <c r="CV19" i="3"/>
  <c r="CU19" i="3"/>
  <c r="CT19" i="3"/>
  <c r="CS19" i="3"/>
  <c r="CR19" i="3"/>
  <c r="CQ19" i="3"/>
  <c r="CP19" i="3"/>
  <c r="CO19" i="3"/>
  <c r="CN19" i="3"/>
  <c r="CM19" i="3"/>
  <c r="CV18" i="3"/>
  <c r="CU18" i="3"/>
  <c r="CT18" i="3"/>
  <c r="CS18" i="3"/>
  <c r="CR18" i="3"/>
  <c r="CQ18" i="3"/>
  <c r="CP18" i="3"/>
  <c r="CO18" i="3"/>
  <c r="CN18" i="3"/>
  <c r="CM18" i="3"/>
  <c r="CV17" i="3"/>
  <c r="CU17" i="3"/>
  <c r="CT17" i="3"/>
  <c r="CS17" i="3"/>
  <c r="CR17" i="3"/>
  <c r="CQ17" i="3"/>
  <c r="CP17" i="3"/>
  <c r="CO17" i="3"/>
  <c r="CN17" i="3"/>
  <c r="CM17" i="3"/>
  <c r="CV16" i="3"/>
  <c r="CU16" i="3"/>
  <c r="CT16" i="3"/>
  <c r="CS16" i="3"/>
  <c r="CR16" i="3"/>
  <c r="CQ16" i="3"/>
  <c r="CP16" i="3"/>
  <c r="CO16" i="3"/>
  <c r="CN16" i="3"/>
  <c r="CM16" i="3"/>
  <c r="CV15" i="3"/>
  <c r="CU15" i="3"/>
  <c r="CT15" i="3"/>
  <c r="CS15" i="3"/>
  <c r="CR15" i="3"/>
  <c r="CQ15" i="3"/>
  <c r="CP15" i="3"/>
  <c r="CO15" i="3"/>
  <c r="CN15" i="3"/>
  <c r="CM15" i="3"/>
  <c r="CV14" i="3"/>
  <c r="CU14" i="3"/>
  <c r="CT14" i="3"/>
  <c r="CS14" i="3"/>
  <c r="CR14" i="3"/>
  <c r="CQ14" i="3"/>
  <c r="CP14" i="3"/>
  <c r="CO14" i="3"/>
  <c r="CN14" i="3"/>
  <c r="CM14" i="3"/>
  <c r="CV13" i="3"/>
  <c r="CU13" i="3"/>
  <c r="CT13" i="3"/>
  <c r="CS13" i="3"/>
  <c r="CR13" i="3"/>
  <c r="CQ13" i="3"/>
  <c r="CP13" i="3"/>
  <c r="CO13" i="3"/>
  <c r="CN13" i="3"/>
  <c r="CM13" i="3"/>
  <c r="CV12" i="3"/>
  <c r="CU12" i="3"/>
  <c r="CT12" i="3"/>
  <c r="CS12" i="3"/>
  <c r="CR12" i="3"/>
  <c r="CQ12" i="3"/>
  <c r="CP12" i="3"/>
  <c r="CO12" i="3"/>
  <c r="CN12" i="3"/>
  <c r="CM12" i="3"/>
  <c r="CV11" i="3"/>
  <c r="CU11" i="3"/>
  <c r="CT11" i="3"/>
  <c r="CS11" i="3"/>
  <c r="CR11" i="3"/>
  <c r="CQ11" i="3"/>
  <c r="CP11" i="3"/>
  <c r="CO11" i="3"/>
  <c r="CN11" i="3"/>
  <c r="CM11" i="3"/>
  <c r="CV10" i="3"/>
  <c r="CU10" i="3"/>
  <c r="CT10" i="3"/>
  <c r="CS10" i="3"/>
  <c r="CR10" i="3"/>
  <c r="CQ10" i="3"/>
  <c r="CP10" i="3"/>
  <c r="CO10" i="3"/>
  <c r="CN10" i="3"/>
  <c r="CM10" i="3"/>
  <c r="CV9" i="3"/>
  <c r="CU9" i="3"/>
  <c r="CT9" i="3"/>
  <c r="CS9" i="3"/>
  <c r="CR9" i="3"/>
  <c r="CQ9" i="3"/>
  <c r="CP9" i="3"/>
  <c r="CO9" i="3"/>
  <c r="CN9" i="3"/>
  <c r="CM9" i="3"/>
  <c r="CV8" i="3"/>
  <c r="CU8" i="3"/>
  <c r="CT8" i="3"/>
  <c r="CS8" i="3"/>
  <c r="CR8" i="3"/>
  <c r="CQ8" i="3"/>
  <c r="CP8" i="3"/>
  <c r="CO8" i="3"/>
  <c r="CN8" i="3"/>
  <c r="CM8" i="3"/>
  <c r="CV7" i="3"/>
  <c r="CU7" i="3"/>
  <c r="CT7" i="3"/>
  <c r="CS7" i="3"/>
  <c r="CR7" i="3"/>
  <c r="CQ7" i="3"/>
  <c r="CP7" i="3"/>
  <c r="CO7" i="3"/>
  <c r="CN7" i="3"/>
  <c r="CM7" i="3"/>
  <c r="CV6" i="3"/>
  <c r="CU6" i="3"/>
  <c r="CT6" i="3"/>
  <c r="CS6" i="3"/>
  <c r="CR6" i="3"/>
  <c r="CQ6" i="3"/>
  <c r="CP6" i="3"/>
  <c r="CO6" i="3"/>
  <c r="CN6" i="3"/>
  <c r="CM6" i="3"/>
  <c r="CV5" i="3"/>
  <c r="CU5" i="3"/>
  <c r="CT5" i="3"/>
  <c r="CS5" i="3"/>
  <c r="CR5" i="3"/>
  <c r="CQ5" i="3"/>
  <c r="CP5" i="3"/>
  <c r="CO5" i="3"/>
  <c r="CN5" i="3"/>
  <c r="CM5" i="3"/>
  <c r="CV4" i="3"/>
  <c r="CU4" i="3"/>
  <c r="CT4" i="3"/>
  <c r="CS4" i="3"/>
  <c r="CR4" i="3"/>
  <c r="CQ4" i="3"/>
  <c r="CP4" i="3"/>
  <c r="CO4" i="3"/>
  <c r="CN4" i="3"/>
  <c r="CM4" i="3"/>
  <c r="CV3" i="3"/>
  <c r="CU3" i="3"/>
  <c r="CT3" i="3"/>
  <c r="CS3" i="3"/>
  <c r="CR3" i="3"/>
  <c r="CQ3" i="3"/>
  <c r="CP3" i="3"/>
  <c r="CO3" i="3"/>
  <c r="CN3" i="3"/>
  <c r="CM3" i="3"/>
  <c r="CZ63" i="27"/>
  <c r="CY63" i="27"/>
  <c r="CX63" i="27"/>
  <c r="CV63" i="27"/>
  <c r="CU63" i="27"/>
  <c r="CT63" i="27"/>
  <c r="CR63" i="27"/>
  <c r="CO63" i="27"/>
  <c r="CQ63" i="27"/>
  <c r="Q36" i="30"/>
  <c r="H24" i="21"/>
  <c r="G24" i="21"/>
  <c r="F24" i="21"/>
  <c r="E24" i="21"/>
  <c r="D24" i="21"/>
  <c r="C24" i="21"/>
  <c r="B24" i="21"/>
  <c r="M62" i="27"/>
  <c r="L62" i="27"/>
  <c r="K62" i="27"/>
  <c r="J62" i="27"/>
  <c r="I62" i="27"/>
  <c r="H62" i="27"/>
  <c r="G62" i="27"/>
  <c r="F62" i="27"/>
  <c r="E62" i="27"/>
  <c r="D62" i="27"/>
  <c r="C62" i="27"/>
  <c r="B62" i="27"/>
  <c r="M62" i="9"/>
  <c r="L62" i="9"/>
  <c r="K62" i="9"/>
  <c r="J62" i="9"/>
  <c r="I62" i="9"/>
  <c r="H62" i="9"/>
  <c r="G62" i="9"/>
  <c r="F62" i="9"/>
  <c r="E62" i="9"/>
  <c r="D62" i="9"/>
  <c r="B61" i="3"/>
  <c r="H62" i="4"/>
  <c r="H7" i="21" s="1"/>
  <c r="G62" i="4"/>
  <c r="G7" i="21" s="1"/>
  <c r="F62" i="4"/>
  <c r="F7" i="21" s="1"/>
  <c r="E62" i="4"/>
  <c r="E7" i="21" s="1"/>
  <c r="D62" i="4"/>
  <c r="D7" i="21" s="1"/>
  <c r="B62" i="4"/>
  <c r="B7" i="21" s="1"/>
  <c r="B60" i="3"/>
  <c r="J61" i="12"/>
  <c r="I61" i="12"/>
  <c r="M61" i="9"/>
  <c r="CY61" i="9" s="1"/>
  <c r="L61" i="9"/>
  <c r="K61" i="9"/>
  <c r="J61" i="9"/>
  <c r="CV61" i="9" s="1"/>
  <c r="I61" i="9"/>
  <c r="H61" i="9"/>
  <c r="G61" i="9"/>
  <c r="F61" i="9"/>
  <c r="E61" i="9"/>
  <c r="D61" i="9"/>
  <c r="K60" i="3"/>
  <c r="J60" i="3"/>
  <c r="I60" i="3"/>
  <c r="H60" i="3"/>
  <c r="G60" i="3"/>
  <c r="F60" i="3"/>
  <c r="E60" i="3"/>
  <c r="D60" i="3"/>
  <c r="C60" i="3"/>
  <c r="CK4" i="3"/>
  <c r="CK5" i="3"/>
  <c r="CK6" i="3"/>
  <c r="CK7" i="3"/>
  <c r="CK8" i="3"/>
  <c r="CK9" i="3"/>
  <c r="CK10" i="3"/>
  <c r="CK11" i="3"/>
  <c r="CK12" i="3"/>
  <c r="CK13" i="3"/>
  <c r="CK14" i="3"/>
  <c r="CK15" i="3"/>
  <c r="CK16" i="3"/>
  <c r="CK17" i="3"/>
  <c r="CK18" i="3"/>
  <c r="CK19" i="3"/>
  <c r="CK20" i="3"/>
  <c r="CK21" i="3"/>
  <c r="CK22" i="3"/>
  <c r="CK23" i="3"/>
  <c r="CK24" i="3"/>
  <c r="CK25" i="3"/>
  <c r="CK26" i="3"/>
  <c r="CK27" i="3"/>
  <c r="CK28" i="3"/>
  <c r="CK29" i="3"/>
  <c r="CK30" i="3"/>
  <c r="CK31" i="3"/>
  <c r="CK32" i="3"/>
  <c r="CK33" i="3"/>
  <c r="CK34" i="3"/>
  <c r="CK35" i="3"/>
  <c r="CK36" i="3"/>
  <c r="CK37" i="3"/>
  <c r="CK38" i="3"/>
  <c r="CK39" i="3"/>
  <c r="CK40" i="3"/>
  <c r="CK41" i="3"/>
  <c r="CK42" i="3"/>
  <c r="CK43" i="3"/>
  <c r="CK44" i="3"/>
  <c r="CK45" i="3"/>
  <c r="CK46" i="3"/>
  <c r="CK47" i="3"/>
  <c r="CK48" i="3"/>
  <c r="CK49" i="3"/>
  <c r="CK50" i="3"/>
  <c r="CK51" i="3"/>
  <c r="CK3" i="3"/>
  <c r="S3" i="20"/>
  <c r="R3" i="20"/>
  <c r="Q3" i="20"/>
  <c r="P3" i="20"/>
  <c r="O3" i="20"/>
  <c r="N3" i="20"/>
  <c r="M3" i="20"/>
  <c r="G48" i="21"/>
  <c r="E48" i="21"/>
  <c r="D48" i="21"/>
  <c r="C48" i="21"/>
  <c r="B48" i="21"/>
  <c r="L51" i="6"/>
  <c r="F40" i="21"/>
  <c r="E40" i="21"/>
  <c r="D40" i="21"/>
  <c r="C40" i="21"/>
  <c r="B40" i="21"/>
  <c r="L50" i="6"/>
  <c r="U18" i="20"/>
  <c r="P18" i="20"/>
  <c r="L18" i="20"/>
  <c r="K18" i="20"/>
  <c r="J18" i="20"/>
  <c r="H18" i="20"/>
  <c r="F18" i="20"/>
  <c r="E18" i="20"/>
  <c r="C18" i="20"/>
  <c r="B18" i="20"/>
  <c r="L49" i="6"/>
  <c r="B61" i="11"/>
  <c r="CK49" i="8"/>
  <c r="CJ51" i="7"/>
  <c r="CI51" i="7"/>
  <c r="CG51" i="7"/>
  <c r="CH51" i="7"/>
  <c r="CF51" i="7"/>
  <c r="CE51" i="7"/>
  <c r="CH51" i="6"/>
  <c r="CI50" i="6"/>
  <c r="CI49" i="6"/>
  <c r="CP51" i="7"/>
  <c r="CP49" i="7"/>
  <c r="CN51" i="7"/>
  <c r="CN49" i="7"/>
  <c r="G17" i="21" l="1"/>
  <c r="G16" i="61"/>
  <c r="D17" i="21"/>
  <c r="D16" i="61"/>
  <c r="B17" i="21"/>
  <c r="B16" i="61"/>
  <c r="C17" i="21"/>
  <c r="C16" i="61"/>
  <c r="C13" i="21"/>
  <c r="C13" i="61"/>
  <c r="E13" i="21"/>
  <c r="E13" i="61"/>
  <c r="B13" i="21"/>
  <c r="B13" i="61"/>
  <c r="D13" i="21"/>
  <c r="D13" i="61"/>
  <c r="F13" i="21"/>
  <c r="F13" i="61"/>
  <c r="H13" i="21"/>
  <c r="H13" i="61"/>
  <c r="G13" i="21"/>
  <c r="G13" i="61"/>
  <c r="C46" i="21"/>
  <c r="H46" i="21"/>
  <c r="D46" i="21"/>
  <c r="B46" i="21"/>
  <c r="D21" i="21"/>
  <c r="D20" i="61"/>
  <c r="D66" i="34"/>
  <c r="F21" i="21"/>
  <c r="F20" i="61"/>
  <c r="F66" i="34"/>
  <c r="H21" i="21"/>
  <c r="H20" i="61"/>
  <c r="H66" i="34"/>
  <c r="C21" i="21"/>
  <c r="C20" i="61"/>
  <c r="C66" i="34"/>
  <c r="E21" i="21"/>
  <c r="E20" i="61"/>
  <c r="E66" i="34"/>
  <c r="G21" i="21"/>
  <c r="G20" i="61"/>
  <c r="G66" i="34"/>
  <c r="B21" i="21"/>
  <c r="B20" i="61"/>
  <c r="B66" i="34"/>
  <c r="B19" i="21"/>
  <c r="B18" i="61"/>
  <c r="G22" i="21"/>
  <c r="G21" i="61"/>
  <c r="D22" i="21"/>
  <c r="D21" i="61"/>
  <c r="H22" i="21"/>
  <c r="H21" i="61"/>
  <c r="E22" i="21"/>
  <c r="E21" i="61"/>
  <c r="C22" i="21"/>
  <c r="C21" i="61"/>
  <c r="F22" i="21"/>
  <c r="F21" i="61"/>
  <c r="B22" i="21"/>
  <c r="B21" i="61"/>
  <c r="H23" i="21"/>
  <c r="H22" i="61"/>
  <c r="F23" i="21"/>
  <c r="F22" i="61"/>
  <c r="D23" i="21"/>
  <c r="D22" i="61"/>
  <c r="G23" i="21"/>
  <c r="G22" i="61"/>
  <c r="E23" i="21"/>
  <c r="E22" i="61"/>
  <c r="C23" i="21"/>
  <c r="C22" i="61"/>
  <c r="B23" i="21"/>
  <c r="B22" i="61"/>
  <c r="D18" i="21"/>
  <c r="D17" i="61"/>
  <c r="F18" i="21"/>
  <c r="F17" i="61"/>
  <c r="H18" i="21"/>
  <c r="H17" i="61"/>
  <c r="C18" i="21"/>
  <c r="C17" i="61"/>
  <c r="E18" i="21"/>
  <c r="E17" i="61"/>
  <c r="G18" i="21"/>
  <c r="G17" i="61"/>
  <c r="B18" i="21"/>
  <c r="B17" i="61"/>
  <c r="B12" i="21"/>
  <c r="B12" i="61"/>
  <c r="D12" i="21"/>
  <c r="D12" i="61"/>
  <c r="F12" i="21"/>
  <c r="F12" i="61"/>
  <c r="H12" i="21"/>
  <c r="H12" i="61"/>
  <c r="C12" i="21"/>
  <c r="C12" i="61"/>
  <c r="E12" i="21"/>
  <c r="E12" i="61"/>
  <c r="G12" i="21"/>
  <c r="G12" i="61"/>
  <c r="C11" i="21"/>
  <c r="C11" i="61"/>
  <c r="E11" i="21"/>
  <c r="E11" i="61"/>
  <c r="G11" i="21"/>
  <c r="G11" i="61"/>
  <c r="D11" i="21"/>
  <c r="D11" i="61"/>
  <c r="F11" i="21"/>
  <c r="F11" i="61"/>
  <c r="H11" i="21"/>
  <c r="H11" i="61"/>
  <c r="B11" i="21"/>
  <c r="B11" i="61"/>
  <c r="CC61" i="5"/>
  <c r="CI61" i="5"/>
  <c r="CW61" i="13"/>
  <c r="CS61" i="33"/>
  <c r="CI50" i="8"/>
  <c r="CG61" i="5"/>
  <c r="CV61" i="13"/>
  <c r="CX61" i="9"/>
  <c r="CX61" i="13"/>
  <c r="S30" i="20"/>
  <c r="CS61" i="27"/>
  <c r="CE61" i="5"/>
  <c r="CM61" i="5"/>
  <c r="U11" i="47"/>
  <c r="B31" i="47"/>
  <c r="B28" i="47"/>
  <c r="B42" i="47" s="1"/>
  <c r="E28" i="47"/>
  <c r="E42" i="47" s="1"/>
  <c r="H28" i="47"/>
  <c r="H42" i="47" s="1"/>
  <c r="I28" i="47"/>
  <c r="I42" i="47" s="1"/>
  <c r="L28" i="47"/>
  <c r="L42" i="47" s="1"/>
  <c r="N28" i="47"/>
  <c r="N42" i="47" s="1"/>
  <c r="R28" i="47"/>
  <c r="R42" i="47" s="1"/>
  <c r="Q15" i="20"/>
  <c r="Q15" i="47"/>
  <c r="H30" i="20"/>
  <c r="H30" i="47"/>
  <c r="P30" i="20"/>
  <c r="P30" i="47"/>
  <c r="S11" i="47"/>
  <c r="P11" i="47"/>
  <c r="G11" i="47"/>
  <c r="B11" i="47"/>
  <c r="Q13" i="47"/>
  <c r="N13" i="47"/>
  <c r="K13" i="47"/>
  <c r="H13" i="47"/>
  <c r="Q7" i="20"/>
  <c r="Q41" i="20" s="1"/>
  <c r="Q7" i="47"/>
  <c r="Q40" i="47" s="1"/>
  <c r="N7" i="20"/>
  <c r="N41" i="20" s="1"/>
  <c r="N7" i="47"/>
  <c r="N40" i="47" s="1"/>
  <c r="L7" i="20"/>
  <c r="L41" i="20" s="1"/>
  <c r="L7" i="47"/>
  <c r="L40" i="47" s="1"/>
  <c r="I7" i="20"/>
  <c r="I41" i="20" s="1"/>
  <c r="I7" i="47"/>
  <c r="I40" i="47" s="1"/>
  <c r="Q31" i="47"/>
  <c r="N31" i="47"/>
  <c r="L31" i="47"/>
  <c r="I31" i="47"/>
  <c r="E31" i="47"/>
  <c r="S15" i="20"/>
  <c r="S15" i="47"/>
  <c r="O15" i="47"/>
  <c r="CY61" i="27"/>
  <c r="F15" i="47"/>
  <c r="R15" i="20"/>
  <c r="R15" i="47"/>
  <c r="N15" i="47"/>
  <c r="L15" i="20"/>
  <c r="L15" i="47"/>
  <c r="CS61" i="13"/>
  <c r="J28" i="47"/>
  <c r="J42" i="47" s="1"/>
  <c r="O28" i="47"/>
  <c r="O42" i="47" s="1"/>
  <c r="S28" i="47"/>
  <c r="S42" i="47" s="1"/>
  <c r="C24" i="20"/>
  <c r="C42" i="20" s="1"/>
  <c r="C24" i="47"/>
  <c r="C15" i="47"/>
  <c r="Q28" i="47"/>
  <c r="Q42" i="47" s="1"/>
  <c r="B30" i="20"/>
  <c r="B30" i="47"/>
  <c r="E30" i="20"/>
  <c r="E30" i="47"/>
  <c r="I30" i="20"/>
  <c r="K30" i="20"/>
  <c r="K30" i="47"/>
  <c r="M30" i="20"/>
  <c r="M30" i="47"/>
  <c r="R11" i="47"/>
  <c r="O11" i="47"/>
  <c r="J11" i="47"/>
  <c r="F11" i="47"/>
  <c r="T13" i="47"/>
  <c r="M13" i="47"/>
  <c r="F13" i="47"/>
  <c r="M7" i="20"/>
  <c r="M41" i="20" s="1"/>
  <c r="M7" i="47"/>
  <c r="M40" i="47" s="1"/>
  <c r="K7" i="20"/>
  <c r="K41" i="20" s="1"/>
  <c r="K7" i="47"/>
  <c r="K40" i="47" s="1"/>
  <c r="H7" i="20"/>
  <c r="H41" i="20" s="1"/>
  <c r="H7" i="47"/>
  <c r="H40" i="47" s="1"/>
  <c r="T31" i="47"/>
  <c r="M31" i="47"/>
  <c r="K31" i="47"/>
  <c r="H31" i="47"/>
  <c r="U15" i="20"/>
  <c r="U15" i="47"/>
  <c r="M15" i="20"/>
  <c r="M15" i="47"/>
  <c r="K15" i="47"/>
  <c r="E15" i="20"/>
  <c r="E15" i="47"/>
  <c r="B15" i="47"/>
  <c r="F28" i="47"/>
  <c r="F42" i="47" s="1"/>
  <c r="P28" i="47"/>
  <c r="P42" i="47" s="1"/>
  <c r="T28" i="47"/>
  <c r="T42" i="47" s="1"/>
  <c r="U7" i="20"/>
  <c r="U41" i="20" s="1"/>
  <c r="U7" i="47"/>
  <c r="U40" i="47" s="1"/>
  <c r="C28" i="47"/>
  <c r="C42" i="47" s="1"/>
  <c r="C30" i="20"/>
  <c r="C30" i="47"/>
  <c r="L30" i="20"/>
  <c r="L30" i="47"/>
  <c r="N30" i="20"/>
  <c r="N30" i="47"/>
  <c r="Q30" i="20"/>
  <c r="Q30" i="47"/>
  <c r="T30" i="20"/>
  <c r="T30" i="47"/>
  <c r="Q11" i="47"/>
  <c r="N11" i="47"/>
  <c r="L11" i="47"/>
  <c r="I11" i="47"/>
  <c r="S13" i="47"/>
  <c r="P13" i="47"/>
  <c r="J13" i="47"/>
  <c r="C13" i="47"/>
  <c r="S7" i="20"/>
  <c r="S41" i="20" s="1"/>
  <c r="S7" i="47"/>
  <c r="S40" i="47" s="1"/>
  <c r="P7" i="20"/>
  <c r="P41" i="20" s="1"/>
  <c r="P7" i="47"/>
  <c r="P40" i="47" s="1"/>
  <c r="F7" i="20"/>
  <c r="F41" i="20" s="1"/>
  <c r="F7" i="47"/>
  <c r="F40" i="47" s="1"/>
  <c r="C7" i="20"/>
  <c r="C41" i="20" s="1"/>
  <c r="C7" i="47"/>
  <c r="C40" i="47" s="1"/>
  <c r="S31" i="47"/>
  <c r="P31" i="47"/>
  <c r="J15" i="47"/>
  <c r="U24" i="20"/>
  <c r="U42" i="20" s="1"/>
  <c r="U24" i="47"/>
  <c r="B24" i="20"/>
  <c r="B42" i="20" s="1"/>
  <c r="B24" i="47"/>
  <c r="CT62" i="27"/>
  <c r="T15" i="47"/>
  <c r="P15" i="47"/>
  <c r="I15" i="47"/>
  <c r="H15" i="47"/>
  <c r="CX61" i="27"/>
  <c r="D15" i="47"/>
  <c r="D28" i="47"/>
  <c r="D42" i="47" s="1"/>
  <c r="G28" i="47"/>
  <c r="G42" i="47" s="1"/>
  <c r="K28" i="47"/>
  <c r="K42" i="47" s="1"/>
  <c r="M28" i="47"/>
  <c r="M42" i="47" s="1"/>
  <c r="U28" i="47"/>
  <c r="U42" i="47" s="1"/>
  <c r="F30" i="20"/>
  <c r="F30" i="47"/>
  <c r="J30" i="20"/>
  <c r="J30" i="47"/>
  <c r="O30" i="20"/>
  <c r="O30" i="47"/>
  <c r="R30" i="20"/>
  <c r="R30" i="47"/>
  <c r="U30" i="20"/>
  <c r="U30" i="47"/>
  <c r="U13" i="47"/>
  <c r="T11" i="47"/>
  <c r="M11" i="47"/>
  <c r="K11" i="47"/>
  <c r="H11" i="47"/>
  <c r="E11" i="47"/>
  <c r="C11" i="47"/>
  <c r="R13" i="47"/>
  <c r="O13" i="47"/>
  <c r="L13" i="47"/>
  <c r="I13" i="47"/>
  <c r="E13" i="47"/>
  <c r="B13" i="47"/>
  <c r="R7" i="20"/>
  <c r="R41" i="20" s="1"/>
  <c r="R7" i="47"/>
  <c r="R40" i="47" s="1"/>
  <c r="O7" i="20"/>
  <c r="O41" i="20" s="1"/>
  <c r="O7" i="47"/>
  <c r="O40" i="47" s="1"/>
  <c r="B7" i="20"/>
  <c r="B41" i="20" s="1"/>
  <c r="B7" i="47"/>
  <c r="B40" i="47" s="1"/>
  <c r="U31" i="47"/>
  <c r="R31" i="47"/>
  <c r="O31" i="47"/>
  <c r="J31" i="47"/>
  <c r="T29" i="20"/>
  <c r="T44" i="20" s="1"/>
  <c r="T29" i="47"/>
  <c r="T43" i="47" s="1"/>
  <c r="B29" i="20"/>
  <c r="B44" i="20" s="1"/>
  <c r="B29" i="47"/>
  <c r="B43" i="47" s="1"/>
  <c r="Q29" i="20"/>
  <c r="Q44" i="20" s="1"/>
  <c r="Q29" i="47"/>
  <c r="Q43" i="47" s="1"/>
  <c r="N29" i="20"/>
  <c r="N44" i="20" s="1"/>
  <c r="N29" i="47"/>
  <c r="N43" i="47" s="1"/>
  <c r="L29" i="20"/>
  <c r="L44" i="20" s="1"/>
  <c r="L29" i="47"/>
  <c r="L43" i="47" s="1"/>
  <c r="I29" i="20"/>
  <c r="I44" i="20" s="1"/>
  <c r="I29" i="47"/>
  <c r="I43" i="47" s="1"/>
  <c r="C29" i="20"/>
  <c r="C44" i="20" s="1"/>
  <c r="C29" i="47"/>
  <c r="C43" i="47" s="1"/>
  <c r="M29" i="20"/>
  <c r="M44" i="20" s="1"/>
  <c r="M29" i="47"/>
  <c r="M43" i="47" s="1"/>
  <c r="H29" i="20"/>
  <c r="H44" i="20" s="1"/>
  <c r="H29" i="47"/>
  <c r="H43" i="47" s="1"/>
  <c r="E29" i="20"/>
  <c r="E44" i="20" s="1"/>
  <c r="E29" i="47"/>
  <c r="E43" i="47" s="1"/>
  <c r="S29" i="20"/>
  <c r="S44" i="20" s="1"/>
  <c r="S29" i="47"/>
  <c r="S43" i="47" s="1"/>
  <c r="P29" i="20"/>
  <c r="P44" i="20" s="1"/>
  <c r="P29" i="47"/>
  <c r="P43" i="47" s="1"/>
  <c r="G29" i="20"/>
  <c r="G44" i="20" s="1"/>
  <c r="G29" i="47"/>
  <c r="G43" i="47" s="1"/>
  <c r="D29" i="20"/>
  <c r="D44" i="20" s="1"/>
  <c r="D29" i="47"/>
  <c r="D43" i="47" s="1"/>
  <c r="K29" i="20"/>
  <c r="K44" i="20" s="1"/>
  <c r="K29" i="47"/>
  <c r="K43" i="47" s="1"/>
  <c r="U29" i="20"/>
  <c r="U44" i="20" s="1"/>
  <c r="U29" i="47"/>
  <c r="U43" i="47" s="1"/>
  <c r="R29" i="20"/>
  <c r="R44" i="20" s="1"/>
  <c r="R29" i="47"/>
  <c r="R43" i="47" s="1"/>
  <c r="O29" i="20"/>
  <c r="O44" i="20" s="1"/>
  <c r="O29" i="47"/>
  <c r="O43" i="47" s="1"/>
  <c r="J29" i="20"/>
  <c r="J44" i="20" s="1"/>
  <c r="J29" i="47"/>
  <c r="J43" i="47" s="1"/>
  <c r="F29" i="20"/>
  <c r="F44" i="20" s="1"/>
  <c r="F29" i="47"/>
  <c r="F43" i="47" s="1"/>
  <c r="CL61" i="5"/>
  <c r="CK61" i="5"/>
  <c r="CD61" i="5"/>
  <c r="CO61" i="5"/>
  <c r="CF61" i="5"/>
  <c r="CJ61" i="5"/>
  <c r="CN61" i="5"/>
  <c r="CA61" i="5"/>
  <c r="CH61" i="5"/>
  <c r="B15" i="21"/>
  <c r="CJ50" i="6"/>
  <c r="CJ51" i="6"/>
  <c r="CT61" i="9"/>
  <c r="CQ61" i="13"/>
  <c r="T15" i="20"/>
  <c r="CR61" i="27"/>
  <c r="CI49" i="8"/>
  <c r="BY36" i="37"/>
  <c r="CS63" i="27"/>
  <c r="CR62" i="27"/>
  <c r="CD50" i="6"/>
  <c r="CD51" i="6"/>
  <c r="CV61" i="27"/>
  <c r="CT61" i="13"/>
  <c r="CU62" i="27"/>
  <c r="CU61" i="13"/>
  <c r="CQ62" i="27"/>
  <c r="CZ61" i="27"/>
  <c r="CR61" i="9"/>
  <c r="CP61" i="9"/>
  <c r="CU61" i="9"/>
  <c r="CN61" i="33"/>
  <c r="CL61" i="33"/>
  <c r="CR61" i="13"/>
  <c r="CP61" i="13"/>
  <c r="CN61" i="13"/>
  <c r="BZ36" i="37"/>
  <c r="CQ61" i="9"/>
  <c r="DA61" i="9"/>
  <c r="CM61" i="33"/>
  <c r="CJ61" i="33"/>
  <c r="CO61" i="13"/>
  <c r="C21" i="20"/>
  <c r="BY38" i="37"/>
  <c r="BZ38" i="37"/>
  <c r="E21" i="20"/>
  <c r="Q12" i="30"/>
  <c r="Q28" i="30"/>
  <c r="CS61" i="9"/>
  <c r="CL61" i="13"/>
  <c r="CO61" i="33"/>
  <c r="T7" i="20"/>
  <c r="T41" i="20" s="1"/>
  <c r="CK61" i="33"/>
  <c r="CP61" i="33"/>
  <c r="J7" i="20"/>
  <c r="J41" i="20" s="1"/>
  <c r="E7" i="20"/>
  <c r="E41" i="20" s="1"/>
  <c r="H17" i="21"/>
  <c r="F17" i="21"/>
  <c r="E17" i="21"/>
  <c r="Q14" i="30"/>
  <c r="F5" i="21"/>
  <c r="CD49" i="6"/>
  <c r="CF49" i="6"/>
  <c r="CH49" i="6"/>
  <c r="CE51" i="6"/>
  <c r="G40" i="21"/>
  <c r="CG49" i="6"/>
  <c r="CF50" i="6"/>
  <c r="CH50" i="6"/>
  <c r="F48" i="21"/>
  <c r="CF51" i="6"/>
  <c r="CI51" i="6"/>
  <c r="CE49" i="6"/>
  <c r="CJ49" i="6"/>
  <c r="CG50" i="6"/>
  <c r="CG51" i="6"/>
  <c r="CE50" i="6"/>
  <c r="CE50" i="7"/>
  <c r="CJ50" i="7"/>
  <c r="CI49" i="7"/>
  <c r="CF50" i="7"/>
  <c r="CH50" i="7"/>
  <c r="CD51" i="7"/>
  <c r="CH49" i="7"/>
  <c r="CD50" i="7"/>
  <c r="CG50" i="7"/>
  <c r="CG49" i="7"/>
  <c r="CI50" i="7"/>
  <c r="CD49" i="7"/>
  <c r="CE49" i="7"/>
  <c r="CF49" i="7"/>
  <c r="CJ49" i="7"/>
  <c r="G15" i="21"/>
  <c r="F39" i="21"/>
  <c r="F46" i="21" s="1"/>
  <c r="E51" i="21"/>
  <c r="E44" i="21"/>
  <c r="H51" i="21"/>
  <c r="S50" i="30"/>
  <c r="S31" i="30"/>
  <c r="S35" i="30"/>
  <c r="S19" i="30"/>
  <c r="S53" i="30"/>
  <c r="R16" i="30"/>
  <c r="R54" i="30"/>
  <c r="O21" i="30"/>
  <c r="R44" i="30"/>
  <c r="S9" i="30"/>
  <c r="R14" i="30"/>
  <c r="S44" i="30"/>
  <c r="O29" i="30"/>
  <c r="O49" i="30"/>
  <c r="R39" i="30"/>
  <c r="O17" i="30"/>
  <c r="R18" i="30"/>
  <c r="O9" i="30"/>
  <c r="O33" i="30"/>
  <c r="S54" i="30"/>
  <c r="R7" i="30"/>
  <c r="O37" i="30"/>
  <c r="O41" i="30"/>
  <c r="O53" i="30"/>
  <c r="R47" i="30"/>
  <c r="T55" i="30"/>
  <c r="P55" i="30"/>
  <c r="S28" i="30"/>
  <c r="S22" i="30"/>
  <c r="O52" i="30"/>
  <c r="S49" i="30"/>
  <c r="S12" i="30"/>
  <c r="O16" i="30"/>
  <c r="O32" i="30"/>
  <c r="S37" i="30"/>
  <c r="S6" i="30"/>
  <c r="R36" i="30"/>
  <c r="O44" i="30"/>
  <c r="R29" i="30"/>
  <c r="R37" i="30"/>
  <c r="O43" i="30"/>
  <c r="R35" i="30"/>
  <c r="R26" i="30"/>
  <c r="R34" i="30"/>
  <c r="S13" i="30"/>
  <c r="R6" i="30"/>
  <c r="S40" i="30"/>
  <c r="S51" i="30"/>
  <c r="R9" i="30"/>
  <c r="R27" i="30"/>
  <c r="R45" i="30"/>
  <c r="O7" i="30"/>
  <c r="S47" i="30"/>
  <c r="S20" i="30"/>
  <c r="S34" i="30"/>
  <c r="R25" i="30"/>
  <c r="R43" i="30"/>
  <c r="S48" i="30"/>
  <c r="O8" i="30"/>
  <c r="O12" i="30"/>
  <c r="S11" i="30"/>
  <c r="S14" i="30"/>
  <c r="R8" i="30"/>
  <c r="R53" i="30"/>
  <c r="O28" i="30"/>
  <c r="O45" i="30"/>
  <c r="O13" i="30"/>
  <c r="O20" i="30"/>
  <c r="S25" i="30"/>
  <c r="O25" i="30"/>
  <c r="S38" i="30"/>
  <c r="O54" i="30"/>
  <c r="R52" i="30"/>
  <c r="R41" i="30"/>
  <c r="S42" i="30"/>
  <c r="S45" i="30"/>
  <c r="R30" i="30"/>
  <c r="R33" i="30"/>
  <c r="S32" i="30"/>
  <c r="S52" i="30"/>
  <c r="O27" i="30"/>
  <c r="O23" i="30"/>
  <c r="R32" i="30"/>
  <c r="S23" i="30"/>
  <c r="S43" i="30"/>
  <c r="N55" i="30"/>
  <c r="Z55" i="30"/>
  <c r="Q55" i="30"/>
  <c r="R21" i="30"/>
  <c r="S16" i="30"/>
  <c r="O35" i="30"/>
  <c r="O11" i="30"/>
  <c r="O18" i="30"/>
  <c r="O14" i="30"/>
  <c r="S29" i="30"/>
  <c r="R12" i="30"/>
  <c r="R42" i="30"/>
  <c r="S10" i="30"/>
  <c r="S27" i="30"/>
  <c r="S30" i="30"/>
  <c r="O22" i="30"/>
  <c r="S26" i="30"/>
  <c r="S46" i="30"/>
  <c r="S39" i="30"/>
  <c r="H57" i="30"/>
  <c r="R46" i="30"/>
  <c r="R11" i="30"/>
  <c r="O40" i="30"/>
  <c r="O48" i="30"/>
  <c r="S18" i="30"/>
  <c r="O36" i="30"/>
  <c r="O24" i="30"/>
  <c r="S21" i="30"/>
  <c r="S15" i="30"/>
  <c r="CG50" i="8"/>
  <c r="CJ51" i="8"/>
  <c r="CE49" i="8"/>
  <c r="CG51" i="8"/>
  <c r="CF49" i="8"/>
  <c r="CE50" i="8"/>
  <c r="CI51" i="8"/>
  <c r="CH49" i="8"/>
  <c r="CE51" i="8"/>
  <c r="CH50" i="8"/>
  <c r="CK51" i="8"/>
  <c r="CJ49" i="8"/>
  <c r="CJ50" i="8"/>
  <c r="CF50" i="8"/>
  <c r="CK50" i="8"/>
  <c r="CG49" i="8"/>
  <c r="CH51" i="8"/>
  <c r="CF51" i="8"/>
  <c r="CN61" i="9"/>
  <c r="DB61" i="9"/>
  <c r="CO61" i="9"/>
  <c r="CW61" i="9"/>
  <c r="R22" i="30"/>
  <c r="O50" i="30"/>
  <c r="O10" i="30"/>
  <c r="O46" i="30"/>
  <c r="C57" i="30"/>
  <c r="R38" i="30"/>
  <c r="O26" i="30"/>
  <c r="O47" i="30"/>
  <c r="O38" i="30"/>
  <c r="O42" i="30"/>
  <c r="R31" i="30"/>
  <c r="O34" i="30"/>
  <c r="R28" i="30"/>
  <c r="R10" i="30"/>
  <c r="R50" i="30"/>
  <c r="R48" i="30"/>
  <c r="R23" i="30"/>
  <c r="R13" i="30"/>
  <c r="O15" i="30"/>
  <c r="O30" i="30"/>
  <c r="O39" i="30"/>
  <c r="O19" i="30"/>
  <c r="O51" i="30"/>
  <c r="O31" i="30"/>
  <c r="AA55" i="30"/>
  <c r="Q21" i="30"/>
  <c r="R24" i="30"/>
  <c r="R19" i="30"/>
  <c r="S17" i="30"/>
  <c r="S33" i="30"/>
  <c r="B57" i="30"/>
  <c r="F57" i="30"/>
  <c r="G57" i="30"/>
  <c r="R40" i="30"/>
  <c r="S41" i="30"/>
  <c r="S55" i="30"/>
  <c r="O55" i="30"/>
  <c r="D57" i="30"/>
  <c r="CQ61" i="27"/>
  <c r="F15" i="20"/>
  <c r="B15" i="20"/>
  <c r="CY62" i="27"/>
  <c r="CX62" i="27"/>
  <c r="I15" i="20"/>
  <c r="K15" i="20"/>
  <c r="CO61" i="27"/>
  <c r="D15" i="20"/>
  <c r="J15" i="20"/>
  <c r="CT61" i="27"/>
  <c r="CS62" i="27"/>
  <c r="O15" i="20"/>
  <c r="CV62" i="27"/>
  <c r="CZ62" i="27"/>
  <c r="N15" i="20"/>
  <c r="H15" i="20"/>
  <c r="P15" i="20"/>
  <c r="CO62" i="27"/>
  <c r="C15" i="20"/>
  <c r="CU61" i="27"/>
  <c r="D57" i="21" l="1"/>
  <c r="B57" i="21"/>
  <c r="H57" i="21"/>
  <c r="J53" i="20"/>
  <c r="J52" i="47"/>
  <c r="G26" i="21"/>
  <c r="G29" i="21" s="1"/>
  <c r="F26" i="21"/>
  <c r="F29" i="21" s="1"/>
  <c r="C26" i="21"/>
  <c r="C29" i="21" s="1"/>
  <c r="J48" i="20"/>
  <c r="D48" i="20"/>
  <c r="G48" i="20"/>
  <c r="K53" i="20"/>
  <c r="D26" i="21"/>
  <c r="D29" i="21" s="1"/>
  <c r="T53" i="20"/>
  <c r="E53" i="20"/>
  <c r="D52" i="47"/>
  <c r="F53" i="20"/>
  <c r="P53" i="20"/>
  <c r="S53" i="20"/>
  <c r="H53" i="20"/>
  <c r="M53" i="20"/>
  <c r="I53" i="20"/>
  <c r="L53" i="20"/>
  <c r="N53" i="20"/>
  <c r="Q53" i="20"/>
  <c r="D53" i="20"/>
  <c r="G52" i="47"/>
  <c r="F52" i="47"/>
  <c r="E52" i="47"/>
  <c r="G53" i="20"/>
  <c r="H26" i="21"/>
  <c r="G25" i="61"/>
  <c r="G28" i="61" s="1"/>
  <c r="E25" i="61"/>
  <c r="E28" i="61" s="1"/>
  <c r="C25" i="61"/>
  <c r="C28" i="61" s="1"/>
  <c r="C57" i="21"/>
  <c r="G46" i="21"/>
  <c r="G57" i="21" s="1"/>
  <c r="B26" i="21"/>
  <c r="T52" i="47"/>
  <c r="O52" i="47"/>
  <c r="S52" i="47"/>
  <c r="K52" i="47"/>
  <c r="I52" i="47"/>
  <c r="N52" i="47"/>
  <c r="R52" i="47"/>
  <c r="P52" i="47"/>
  <c r="H52" i="47"/>
  <c r="M52" i="47"/>
  <c r="L52" i="47"/>
  <c r="Q52" i="47"/>
  <c r="B53" i="20"/>
  <c r="U53" i="20"/>
  <c r="O48" i="20"/>
  <c r="O53" i="20"/>
  <c r="R48" i="20"/>
  <c r="R53" i="20"/>
  <c r="C53" i="20"/>
  <c r="B25" i="61"/>
  <c r="B28" i="61" s="1"/>
  <c r="H25" i="61"/>
  <c r="H28" i="61" s="1"/>
  <c r="F25" i="61"/>
  <c r="F28" i="61" s="1"/>
  <c r="D25" i="61"/>
  <c r="D28" i="61" s="1"/>
  <c r="F48" i="20"/>
  <c r="O47" i="47"/>
  <c r="R47" i="47"/>
  <c r="F47" i="47"/>
  <c r="T47" i="47"/>
  <c r="J47" i="47"/>
  <c r="E47" i="47"/>
  <c r="G47" i="47"/>
  <c r="P47" i="47"/>
  <c r="S47" i="47"/>
  <c r="H47" i="47"/>
  <c r="K47" i="47"/>
  <c r="M47" i="47"/>
  <c r="I47" i="47"/>
  <c r="L47" i="47"/>
  <c r="N47" i="47"/>
  <c r="Q47" i="47"/>
  <c r="D47" i="47"/>
  <c r="P48" i="20"/>
  <c r="S48" i="20"/>
  <c r="H48" i="20"/>
  <c r="K48" i="20"/>
  <c r="M48" i="20"/>
  <c r="I48" i="20"/>
  <c r="L48" i="20"/>
  <c r="N48" i="20"/>
  <c r="Q48" i="20"/>
  <c r="E48" i="20"/>
  <c r="T48" i="20"/>
  <c r="F57" i="21"/>
  <c r="U48" i="20"/>
  <c r="C48" i="20"/>
  <c r="B48" i="20"/>
  <c r="B41" i="47"/>
  <c r="U41" i="47"/>
  <c r="C41" i="47"/>
  <c r="U36" i="20"/>
  <c r="R36" i="20"/>
  <c r="M37" i="20"/>
  <c r="T37" i="20"/>
  <c r="U37" i="20"/>
  <c r="S37" i="20"/>
  <c r="L37" i="20"/>
  <c r="Q37" i="20"/>
  <c r="G37" i="20"/>
  <c r="Q36" i="20"/>
  <c r="S36" i="20"/>
  <c r="G36" i="20"/>
  <c r="G58" i="20" s="1"/>
  <c r="L36" i="20"/>
  <c r="L58" i="20" s="1"/>
  <c r="M36" i="20"/>
  <c r="G36" i="47"/>
  <c r="S36" i="47"/>
  <c r="H36" i="47"/>
  <c r="C36" i="47"/>
  <c r="L36" i="47"/>
  <c r="R37" i="20"/>
  <c r="O36" i="47"/>
  <c r="U36" i="47"/>
  <c r="D36" i="47"/>
  <c r="P36" i="47"/>
  <c r="M36" i="47"/>
  <c r="I36" i="47"/>
  <c r="N36" i="47"/>
  <c r="T36" i="47"/>
  <c r="Q36" i="47"/>
  <c r="J36" i="47"/>
  <c r="R36" i="47"/>
  <c r="T36" i="20"/>
  <c r="Q42" i="30"/>
  <c r="Q15" i="30"/>
  <c r="Q24" i="30"/>
  <c r="Q8" i="30"/>
  <c r="Q10" i="30"/>
  <c r="Q30" i="30"/>
  <c r="Q47" i="30"/>
  <c r="Q22" i="30"/>
  <c r="Q31" i="30"/>
  <c r="Q33" i="30"/>
  <c r="E5" i="21"/>
  <c r="E26" i="21" s="1"/>
  <c r="D37" i="20"/>
  <c r="E39" i="21"/>
  <c r="E46" i="21" s="1"/>
  <c r="Y57" i="30"/>
  <c r="N57" i="30"/>
  <c r="X57" i="30"/>
  <c r="AB57" i="30"/>
  <c r="R57" i="30"/>
  <c r="S57" i="30"/>
  <c r="T57" i="30"/>
  <c r="AA57" i="30"/>
  <c r="O57" i="30"/>
  <c r="AC57" i="30"/>
  <c r="W57" i="30"/>
  <c r="P57" i="30"/>
  <c r="D36" i="20"/>
  <c r="D58" i="20" s="1"/>
  <c r="I36" i="20"/>
  <c r="I58" i="20" s="1"/>
  <c r="I37" i="20"/>
  <c r="J37" i="20"/>
  <c r="J36" i="20"/>
  <c r="O37" i="20"/>
  <c r="O36" i="20"/>
  <c r="N37" i="20"/>
  <c r="N36" i="20"/>
  <c r="P36" i="20"/>
  <c r="P37" i="20"/>
  <c r="C36" i="20"/>
  <c r="C37" i="20"/>
  <c r="H37" i="20"/>
  <c r="H36" i="20"/>
  <c r="C58" i="20" l="1"/>
  <c r="T58" i="20"/>
  <c r="Q58" i="20"/>
  <c r="J53" i="47"/>
  <c r="O58" i="20"/>
  <c r="D53" i="47"/>
  <c r="G53" i="47"/>
  <c r="M58" i="20"/>
  <c r="R58" i="20"/>
  <c r="N53" i="47"/>
  <c r="S58" i="20"/>
  <c r="O53" i="47"/>
  <c r="P54" i="20"/>
  <c r="P58" i="20"/>
  <c r="N54" i="20"/>
  <c r="N58" i="20"/>
  <c r="J58" i="20"/>
  <c r="J54" i="20"/>
  <c r="H54" i="20"/>
  <c r="H58" i="20"/>
  <c r="U49" i="20"/>
  <c r="U58" i="20"/>
  <c r="L54" i="20"/>
  <c r="I54" i="20"/>
  <c r="H29" i="21"/>
  <c r="Q53" i="47"/>
  <c r="P53" i="47"/>
  <c r="B29" i="21"/>
  <c r="C54" i="20"/>
  <c r="R53" i="47"/>
  <c r="O54" i="20"/>
  <c r="T49" i="20"/>
  <c r="T54" i="20"/>
  <c r="T49" i="47"/>
  <c r="T53" i="47"/>
  <c r="M49" i="47"/>
  <c r="M53" i="47"/>
  <c r="L49" i="47"/>
  <c r="L53" i="47"/>
  <c r="H49" i="47"/>
  <c r="H53" i="47"/>
  <c r="S49" i="20"/>
  <c r="S54" i="20"/>
  <c r="U47" i="47"/>
  <c r="U49" i="47" s="1"/>
  <c r="U52" i="47"/>
  <c r="U53" i="47" s="1"/>
  <c r="D49" i="20"/>
  <c r="D54" i="20"/>
  <c r="I49" i="47"/>
  <c r="I53" i="47"/>
  <c r="S49" i="47"/>
  <c r="S53" i="47"/>
  <c r="M50" i="20"/>
  <c r="M54" i="20"/>
  <c r="G50" i="20"/>
  <c r="G54" i="20"/>
  <c r="Q50" i="20"/>
  <c r="Q54" i="20"/>
  <c r="R50" i="20"/>
  <c r="R54" i="20"/>
  <c r="C47" i="47"/>
  <c r="C49" i="47" s="1"/>
  <c r="C52" i="47"/>
  <c r="C53" i="47" s="1"/>
  <c r="B47" i="47"/>
  <c r="B52" i="47"/>
  <c r="U54" i="20"/>
  <c r="J49" i="47"/>
  <c r="N49" i="47"/>
  <c r="O49" i="47"/>
  <c r="L49" i="20"/>
  <c r="R49" i="47"/>
  <c r="D49" i="47"/>
  <c r="Q49" i="47"/>
  <c r="P49" i="47"/>
  <c r="G49" i="47"/>
  <c r="E29" i="21"/>
  <c r="E57" i="21"/>
  <c r="U50" i="20"/>
  <c r="R49" i="20"/>
  <c r="G49" i="20"/>
  <c r="S50" i="20"/>
  <c r="Q49" i="20"/>
  <c r="M49" i="20"/>
  <c r="L50" i="20"/>
  <c r="T50" i="20"/>
  <c r="N48" i="47"/>
  <c r="J48" i="47"/>
  <c r="Q48" i="47"/>
  <c r="M48" i="47"/>
  <c r="S48" i="47"/>
  <c r="I48" i="47"/>
  <c r="H48" i="47"/>
  <c r="R48" i="47"/>
  <c r="P48" i="47"/>
  <c r="D48" i="47"/>
  <c r="T48" i="47"/>
  <c r="O48" i="47"/>
  <c r="L48" i="47"/>
  <c r="G48" i="47"/>
  <c r="Q40" i="30"/>
  <c r="Q38" i="30"/>
  <c r="Q26" i="30"/>
  <c r="Q18" i="30"/>
  <c r="Q50" i="30"/>
  <c r="Q11" i="30"/>
  <c r="Q34" i="30"/>
  <c r="Q27" i="30"/>
  <c r="Q23" i="30"/>
  <c r="Q46" i="30"/>
  <c r="Q51" i="30"/>
  <c r="Q39" i="30"/>
  <c r="Q43" i="30"/>
  <c r="Q54" i="30"/>
  <c r="Q7" i="30"/>
  <c r="Q35" i="30"/>
  <c r="Q6" i="30"/>
  <c r="Q19" i="30"/>
  <c r="Q9" i="30"/>
  <c r="E57" i="30"/>
  <c r="Q25" i="30"/>
  <c r="Q29" i="30"/>
  <c r="Q48" i="30"/>
  <c r="Q52" i="30"/>
  <c r="Q13" i="30"/>
  <c r="Q16" i="30"/>
  <c r="Q44" i="30"/>
  <c r="Q20" i="30"/>
  <c r="Q17" i="30"/>
  <c r="Q37" i="30"/>
  <c r="Q53" i="30"/>
  <c r="Q45" i="30"/>
  <c r="Q32" i="30"/>
  <c r="Q41" i="30"/>
  <c r="Q49" i="30"/>
  <c r="D50" i="20"/>
  <c r="I49" i="20"/>
  <c r="I50" i="20"/>
  <c r="J49" i="20"/>
  <c r="J50" i="20"/>
  <c r="N50" i="20"/>
  <c r="N49" i="20"/>
  <c r="O49" i="20"/>
  <c r="O50" i="20"/>
  <c r="C49" i="20"/>
  <c r="C50" i="20"/>
  <c r="H50" i="20"/>
  <c r="H49" i="20"/>
  <c r="P49" i="20"/>
  <c r="P50" i="20"/>
  <c r="C48" i="47" l="1"/>
  <c r="U48" i="47"/>
  <c r="Z57" i="30"/>
  <c r="Q57" i="30"/>
  <c r="F36" i="47" l="1"/>
  <c r="F53" i="47" s="1"/>
  <c r="F48" i="47" l="1"/>
  <c r="F49" i="47"/>
  <c r="K36" i="47"/>
  <c r="K49" i="47" l="1"/>
  <c r="K53" i="47"/>
  <c r="K48" i="47"/>
  <c r="B37" i="20" l="1"/>
  <c r="B36" i="20"/>
  <c r="B58" i="20" s="1"/>
  <c r="B49" i="20" l="1"/>
  <c r="B54" i="20"/>
  <c r="B50" i="20"/>
  <c r="F36" i="20"/>
  <c r="F58" i="20" s="1"/>
  <c r="F37" i="20"/>
  <c r="F50" i="20" l="1"/>
  <c r="F54" i="20"/>
  <c r="F49" i="20"/>
  <c r="K36" i="20"/>
  <c r="K37" i="20"/>
  <c r="K54" i="20" l="1"/>
  <c r="K58" i="20"/>
  <c r="K49" i="20"/>
  <c r="K50" i="20"/>
  <c r="B36" i="47"/>
  <c r="B53" i="47" s="1"/>
  <c r="E36" i="47"/>
  <c r="E53" i="47" s="1"/>
  <c r="E48" i="47" l="1"/>
  <c r="E49" i="47"/>
  <c r="B48" i="47"/>
  <c r="B49" i="47"/>
  <c r="E36" i="20"/>
  <c r="E37" i="20"/>
  <c r="E54" i="20" l="1"/>
  <c r="E58" i="20"/>
  <c r="E49" i="20"/>
  <c r="E50" i="20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annual_2011_draft_ptfire_12US2_cbo5_soa1" type="6" refreshedVersion="3" background="1" saveData="1">
    <textPr codePage="437" sourceFile="C:\Users\jbeidler\Desktop\Work (local)\2011NEI summaries\Annual state post-smoke\annual_2011_draft_ptfire_12US2_cbo5_soa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xr16:uid="{DB522CB2-9B89-4209-AD01-D64F3E4AC269}" name="annual_2011_draft_ptfire_12US2_cbo5_soa11" type="6" refreshedVersion="3" background="1" saveData="1">
    <textPr codePage="437" sourceFile="C:\Users\jbeidler\Desktop\Work (local)\2011NEI summaries\Annual state post-smoke\annual_2011_draft_ptfire_12US2_cbo5_soa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xr16:uid="{00000000-0015-0000-FFFF-FFFF01000000}" name="annual_2011ea_v6_11f_afdust_12US2_cmaq_cb05_soa_state" type="6" refreshedVersion="3" background="1" saveData="1">
    <textPr codePage="437" sourceFile="C:\Users\jbeidler\Desktop\Work (local)\2011NEI summaries\Annual state post-smoke\annual_2011ea_v6_11f_afdust_12US2_cmaq_cb05_soa_state.txt" semicolon="1">
      <textFields count="2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xr16:uid="{00000000-0015-0000-FFFF-FFFF02000000}" name="annual_2011ea_v6_11f_afdust_12US2_cmaq_cb05_soa_state1" type="6" refreshedVersion="3" background="1" saveData="1">
    <textPr codePage="437" sourceFile="C:\Users\jbeidler\Desktop\Work (local)\2011NEI summaries\Annual state post-smoke\annual_2011ea_v6_11f_afdust_12US2_cmaq_cb05_soa_state.txt" semicolon="1">
      <textFields count="2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" xr16:uid="{00000000-0015-0000-FFFF-FFFF03000000}" name="annual_2011ea_v6_11f_afdust_12US2_cmaq_cb05_soa_state2" type="6" refreshedVersion="3" background="1" saveData="1">
    <textPr codePage="437" sourceFile="C:\Users\jbeidler\Desktop\Work (local)\2011NEI summaries\Annual state post-smoke\annual_2011ea_v6_11f_afdust_12US2_cmaq_cb05_soa_state.txt" semicolon="1">
      <textFields count="2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" xr16:uid="{4D9C67AD-B5E2-425C-89E1-2F0DA3DCFB36}" name="annual_2011ea_v6_11f_afdust_12US2_cmaq_cb05_soa_state21" type="6" refreshedVersion="3" background="1" saveData="1">
    <textPr codePage="437" sourceFile="C:\Users\jbeidler\Desktop\Work (local)\2011NEI summaries\Annual state post-smoke\annual_2011ea_v6_11f_afdust_12US2_cmaq_cb05_soa_state.txt" semicolon="1">
      <textFields count="2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" xr16:uid="{BC2ED681-B81D-4BF7-B32F-3DC1B15E980C}" name="annual_2011ea_v6_11f_afdust_12US2_cmaq_cb05_soa_state211" type="6" refreshedVersion="3" background="1" saveData="1">
    <textPr codePage="437" sourceFile="C:\Users\jbeidler\Desktop\Work (local)\2011NEI summaries\Annual state post-smoke\annual_2011ea_v6_11f_afdust_12US2_cmaq_cb05_soa_state.txt" semicolon="1">
      <textFields count="2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" xr16:uid="{B844084B-E657-4F3B-838E-A359724D7598}" name="annual_2011ea_v6_11f_afdust_12US2_cmaq_cb05_soa_state3" type="6" refreshedVersion="3" background="1" saveData="1">
    <textPr codePage="437" sourceFile="C:\Users\jbeidler\Desktop\Work (local)\2011NEI summaries\Annual state post-smoke\annual_2011ea_v6_11f_afdust_12US2_cmaq_cb05_soa_state.txt" semicolon="1">
      <textFields count="2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" xr16:uid="{306A55FB-0AAC-4D58-865F-D79C167F28C7}" name="annual_2011ea_v6_11f_afdust_12US2_cmaq_cb05_soa_state4" type="6" refreshedVersion="3" background="1" saveData="1">
    <textPr codePage="437" sourceFile="C:\Users\jbeidler\Desktop\Work (local)\2011NEI summaries\Annual state post-smoke\annual_2011ea_v6_11f_afdust_12US2_cmaq_cb05_soa_state.txt" semicolon="1">
      <textFields count="2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" xr16:uid="{00000000-0015-0000-FFFF-FFFF05000000}" name="annual_2011ea_v6_11f_c1c2rail_12US2_cbo5_soa_state" type="6" refreshedVersion="3" background="1" saveData="1">
    <textPr codePage="437" sourceFile="C:\Users\jbeidler\Desktop\Work (local)\2011NEI summaries\Annual state post-smoke\annual_2011ea_v6_11f_c1c2rail_12US2_cbo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" xr16:uid="{00000000-0015-0000-FFFF-FFFF06000000}" name="annual_2011ea_v6_11f_c1c2rail_12US2_cbo5_soa_state1" type="6" refreshedVersion="3" background="1" saveData="1">
    <textPr codePage="437" sourceFile="C:\Users\jbeidler\Desktop\Work (local)\2011NEI summaries\Annual state post-smoke\annual_2011ea_v6_11f_c1c2rail_12US2_cbo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" xr16:uid="{E423F454-E77B-402B-87EC-B1B5B8DE5076}" name="annual_2011ea_v6_11f_c1c2rail_12US2_cbo5_soa_state11" type="6" refreshedVersion="3" background="1" saveData="1">
    <textPr codePage="437" sourceFile="C:\Users\jbeidler\Desktop\Work (local)\2011NEI summaries\Annual state post-smoke\annual_2011ea_v6_11f_c1c2rail_12US2_cbo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" xr16:uid="{00000000-0015-0000-FFFF-FFFF07000000}" name="annual_2011ea_v6_11f_c3marine_12US2_cbo5_soa_state" type="6" refreshedVersion="3" background="1" saveData="1">
    <textPr codePage="437" sourceFile="C:\Users\jbeidler\Desktop\Work (local)\2011NEI summaries\Annual state post-smoke\annual_2011ea_v6_11f_c3marine_12US2_cbo5_soa_state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" xr16:uid="{00000000-0015-0000-FFFF-FFFF08000000}" name="annual_2011ea_v6_11f_c3marine_12US2_cbo5_soa_state1" type="6" refreshedVersion="3" background="1" saveData="1">
    <textPr codePage="437" sourceFile="C:\Users\jbeidler\Desktop\Work (local)\2011NEI summaries\Annual state post-smoke\annual_2011ea_v6_11f_c3marine_12US2_cbo5_soa_state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" xr16:uid="{D647E9C2-C47E-4B96-949F-FE978811D017}" name="annual_2011ea_v6_11f_c3marine_12US2_cbo5_soa_state11" type="6" refreshedVersion="3" background="1" saveData="1">
    <textPr codePage="437" sourceFile="C:\Users\jbeidler\Desktop\Work (local)\2011NEI summaries\Annual state post-smoke\annual_2011ea_v6_11f_c3marine_12US2_cbo5_soa_state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" xr16:uid="{73D029E6-6A5F-4C9B-8E4D-20BCEE0C2CD4}" name="annual_2011ea_v6_11f_c3marine_12US2_cbo5_soa_state111" type="6" refreshedVersion="3" background="1" saveData="1">
    <textPr codePage="437" sourceFile="C:\Users\jbeidler\Desktop\Work (local)\2011NEI summaries\Annual state post-smoke\annual_2011ea_v6_11f_c3marine_12US2_cbo5_soa_state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" xr16:uid="{E54D52D6-F63D-448B-881E-5B1DEDF1690A}" name="annual_2011ea_v6_11f_c3marine_12US2_cbo5_soa_state2" type="6" refreshedVersion="3" background="1" saveData="1">
    <textPr codePage="437" sourceFile="C:\Users\jbeidler\Desktop\Work (local)\2011NEI summaries\Annual state post-smoke\annual_2011ea_v6_11f_c3marine_12US2_cbo5_soa_state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" xr16:uid="{00000000-0015-0000-FFFF-FFFF09000000}" name="annual_2011ea_v6_11f_nonpt_12US2_cbo5_soa_state" type="6" refreshedVersion="3" background="1" saveData="1">
    <textPr codePage="437" sourceFile="C:\Users\jbeidler\Desktop\Work (local)\2011NEI summaries\Annual state post-smoke\annual_2011ea_v6_11f_nonpt_12US2_cbo5_soa_state.txt" semicolon="1">
      <textFields count="56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" xr16:uid="{91876DF4-2F9D-44D5-87E0-39469147B866}" name="annual_2011ea_v6_11f_nonpt_12US2_cbo5_soa_state1" type="6" refreshedVersion="3" background="1" saveData="1">
    <textPr codePage="437" sourceFile="C:\Users\jbeidler\Desktop\Work (local)\2011NEI summaries\Annual state post-smoke\annual_2011ea_v6_11f_nonpt_12US2_cbo5_soa_state.txt" semicolon="1">
      <textFields count="56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" xr16:uid="{00000000-0015-0000-FFFF-FFFF0A000000}" name="annual_2011ea_v6_11f_nonpt_12US2_cbo5_soa_state11" type="6" refreshedVersion="3" background="1" saveData="1">
    <textPr codePage="437" sourceFile="C:\Users\jbeidler\Desktop\Work (local)\2011NEI summaries\Annual state post-smoke\annual_2011ea_v6_11f_nonpt_12US2_cbo5_soa_state.txt" semicolon="1">
      <textFields count="56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" xr16:uid="{00000000-0015-0000-FFFF-FFFF0B000000}" name="annual_2011ea_v6_11f_nonroad_12US2_cbo5_soa_state" type="6" refreshedVersion="3" background="1" saveData="1">
    <textPr codePage="437" sourceFile="C:\Users\jbeidler\Desktop\Work (local)\2011NEI summaries\Annual state post-smoke\annual_2011ea_v6_11f_nonroad_12US2_cbo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" xr16:uid="{00000000-0015-0000-FFFF-FFFF0C000000}" name="annual_2011ea_v6_11f_othar_12US2_cmaq_cb05_soa_state" type="6" refreshedVersion="3" background="1" saveData="1">
    <textPr codePage="437" sourceFile="C:\Users\jbeidler\Desktop\Work (local)\2011NEI summaries\Annual state post-smoke\annual_2011ea_v6_11f_othar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3" xr16:uid="{00000000-0015-0000-FFFF-FFFF0D000000}" name="annual_2011ea_v6_11f_othar_12US2_cmaq_cb05_soa_state1" type="6" refreshedVersion="3" background="1" saveData="1">
    <textPr codePage="437" sourceFile="C:\Users\jbeidler\Desktop\Work (local)\2011NEI summaries\Annual state post-smoke\annual_2011ea_v6_11f_othar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4" xr16:uid="{00000000-0015-0000-FFFF-FFFF0E000000}" name="annual_2011ea_v6_11f_othar_12US2_cmaq_cb05_soa_state11" type="6" refreshedVersion="3" background="1" saveData="1">
    <textPr codePage="437" sourceFile="C:\Users\jbeidler\Desktop\Work (local)\2011NEI summaries\Annual state post-smoke\annual_2011ea_v6_11f_othar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5" xr16:uid="{00000000-0015-0000-FFFF-FFFF0F000000}" name="annual_2011ea_v6_11f_othar_12US2_cmaq_cb05_soa_state2" type="6" refreshedVersion="3" background="1" saveData="1">
    <textPr codePage="437" sourceFile="C:\Users\jbeidler\Desktop\Work (local)\2011NEI summaries\Annual state post-smoke\annual_2011ea_v6_11f_othar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6" xr16:uid="{31400321-EDAE-4ECE-A1EE-D7EBC8899489}" name="annual_2011ea_v6_11f_othar_12US2_cmaq_cb05_soa_state21" type="6" refreshedVersion="3" background="1" saveData="1">
    <textPr codePage="437" sourceFile="C:\Users\jbeidler\Desktop\Work (local)\2011NEI summaries\Annual state post-smoke\annual_2011ea_v6_11f_othar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7" xr16:uid="{AF918B46-8F28-42B9-AE1F-ED3D0BC9AFAA}" name="annual_2011ea_v6_11f_othar_12US2_cmaq_cb05_soa_state211" type="6" refreshedVersion="3" background="1" saveData="1">
    <textPr codePage="437" sourceFile="C:\Users\jbeidler\Desktop\Work (local)\2011NEI summaries\Annual state post-smoke\annual_2011ea_v6_11f_othar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8" xr16:uid="{00000000-0015-0000-FFFF-FFFF10000000}" name="annual_2011ea_v6_11f_othon_12US2_cmaq_cb05_soa_state" type="6" refreshedVersion="3" background="1" saveData="1">
    <textPr codePage="437" sourceFile="C:\Users\jbeidler\Desktop\Work (local)\2011NEI summaries\Annual state post-smoke\annual_2011ea_v6_11f_othon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9" xr16:uid="{00000000-0015-0000-FFFF-FFFF11000000}" name="annual_2011ea_v6_11f_othon_12US2_cmaq_cb05_soa_state1" type="6" refreshedVersion="3" background="1" saveData="1">
    <textPr codePage="437" sourceFile="C:\Users\jbeidler\Desktop\Work (local)\2011NEI summaries\Annual state post-smoke\annual_2011ea_v6_11f_othon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0" xr16:uid="{00000000-0015-0000-FFFF-FFFF12000000}" name="annual_2011ea_v6_11f_othon_12US2_cmaq_cb05_soa_state2" type="6" refreshedVersion="3" background="1" saveData="1">
    <textPr codePage="437" sourceFile="C:\Users\jbeidler\Desktop\Work (local)\2011NEI summaries\Annual state post-smoke\annual_2011ea_v6_11f_othon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1" xr16:uid="{00000000-0015-0000-FFFF-FFFF13000000}" name="annual_2011ea_v6_11f_othon_12US2_cmaq_cb05_soa_state21" type="6" refreshedVersion="3" background="1" saveData="1">
    <textPr codePage="437" sourceFile="C:\Users\jbeidler\Desktop\Work (local)\2011NEI summaries\Annual state post-smoke\annual_2011ea_v6_11f_othon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2" xr16:uid="{00000000-0015-0000-FFFF-FFFF14000000}" name="annual_2011ea_v6_11f_othpt_12US2_cmaq_cb05_soa_state" type="6" refreshedVersion="3" background="1" saveData="1">
    <textPr codePage="437" sourceFile="C:\Users\jbeidler\Desktop\Work (local)\2011NEI summaries\Annual state post-smoke\annual_2011ea_v6_11f_othpt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3" xr16:uid="{00000000-0015-0000-FFFF-FFFF15000000}" name="annual_2011ea_v6_11f_othpt_12US2_cmaq_cb05_soa_state1" type="6" refreshedVersion="3" background="1" saveData="1">
    <textPr codePage="437" sourceFile="C:\Users\jbeidler\Desktop\Work (local)\2011NEI summaries\Annual state post-smoke\annual_2011ea_v6_11f_othpt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4" xr16:uid="{55950053-12DF-4998-A94A-1A8A3D638816}" name="annual_2011ea_v6_11f_othpt_12US2_cmaq_cb05_soa_state12" type="6" refreshedVersion="3" background="1" saveData="1">
    <textPr codePage="437" sourceFile="C:\Users\jbeidler\Desktop\Work (local)\2011NEI summaries\Annual state post-smoke\annual_2011ea_v6_11f_othpt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5" xr16:uid="{F8B78AE0-BB08-48DF-A92F-0A29770779A1}" name="annual_2011ea_v6_11f_othpt_12US2_cmaq_cb05_soa_state121" type="6" refreshedVersion="3" background="1" saveData="1">
    <textPr codePage="437" sourceFile="C:\Users\jbeidler\Desktop\Work (local)\2011NEI summaries\Annual state post-smoke\annual_2011ea_v6_11f_othpt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6" xr16:uid="{00000000-0015-0000-FFFF-FFFF16000000}" name="annual_2011ea_v6_11f_ptipm_12US2_cbo5_soa_state" type="6" refreshedVersion="3" background="1" saveData="1">
    <textPr codePage="437" sourceFile="C:\Users\jbeidler\Desktop\Work (local)\2011NEI summaries\Annual state post-smoke\annual_2011ea_v6_11f_ptipm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7" xr16:uid="{F77B90C4-D6F0-47EC-ACEB-03C5FEB52925}" name="annual_2011ea_v6_11f_ptipm_12US2_cbo5_soa_state112" type="6" refreshedVersion="3" background="1" saveData="1">
    <textPr codePage="437" sourceFile="C:\Users\jbeidler\Desktop\Work (local)\2011NEI summaries\Annual state post-smoke\annual_2011ea_v6_11f_ptipm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8" xr16:uid="{00000000-0015-0000-FFFF-FFFF17000000}" name="annual_2011ea_v6_11f_ptnonipm_12US2_cbo5_soa_state" type="6" refreshedVersion="3" background="1" saveData="1">
    <textPr codePage="437" sourceFile="C:\Users\jbeidler\Desktop\Work (local)\2011NEI summaries\Annual state post-smoke\annual_2011ea_v6_11f_ptnonipm_12US2_cbo5_soa_state.txt" comma="1" semicolon="1">
      <textFields count="56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9" xr16:uid="{00000000-0015-0000-FFFF-FFFF18000000}" name="annual_2011ea_v6_11f_ptnonipm_12US2_cbo5_soa_state1" type="6" refreshedVersion="3" background="1" saveData="1">
    <textPr codePage="437" sourceFile="C:\Users\jbeidler\Desktop\Work (local)\2011NEI summaries\Annual state post-smoke\annual_2011ea_v6_11f_ptnonipm_12US2_cbo5_soa_state.txt" comma="1" semicolon="1">
      <textFields count="56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0" xr16:uid="{8589F935-FCFF-4771-A3D8-E793EB30BA40}" name="annual_2011ea_v6_11f_ptnonipm_12US2_cbo5_soa_state2" type="6" refreshedVersion="3" background="1" saveData="1">
    <textPr codePage="437" sourceFile="C:\Users\jbeidler\Desktop\Work (local)\2011NEI summaries\Annual state post-smoke\annual_2011ea_v6_11f_ptnonipm_12US2_cbo5_soa_state.txt" comma="1" semicolon="1">
      <textFields count="56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1" xr16:uid="{00000000-0015-0000-FFFF-FFFF19000000}" name="annual_2011ea_v6_11f_rwc_12US2_cbo5_soa_state" type="6" refreshedVersion="3" background="1" saveData="1">
    <textPr codePage="437" sourceFile="C:\Users\jbeidler\Desktop\Work (local)\2011NEI summaries\Annual state post-smoke\annual_2011ea_v6_11f_rwc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2" xr16:uid="{E2A454C9-478D-4927-AEAD-8801F1C4A554}" keepAlive="1" name="Query - annual_2018gg_18j_airports_12US1_cmaq_cb6ae7_state txt" description="Connection to the 'annual_2018gg_18j_airports_12US1_cmaq_cb6ae7_state txt' query in the workbook." type="5" refreshedVersion="7" background="1" saveData="1">
    <dbPr connection="Provider=Microsoft.Mashup.OleDb.1;Data Source=$Workbook$;Location=&quot;annual_2018gg_18j_airports_12US1_cmaq_cb6ae7_state txt&quot;;Extended Properties=&quot;&quot;" command="SELECT * FROM [annual_2018gg_18j_airports_12US1_cmaq_cb6ae7_state txt]"/>
  </connection>
</connections>
</file>

<file path=xl/sharedStrings.xml><?xml version="1.0" encoding="utf-8"?>
<sst xmlns="http://schemas.openxmlformats.org/spreadsheetml/2006/main" count="8002" uniqueCount="555">
  <si>
    <t>This file contains national and state level emissions modeling sector total emissions by inventory pollutant and for air quality model species output from SMOKE</t>
  </si>
  <si>
    <t>Overall totals are provided for both the continental US ("CONUS") and the eastern states.</t>
  </si>
  <si>
    <t>Emissions are computed for each modeling sector and summarized for the 12US2 and 36US3 grids</t>
  </si>
  <si>
    <t xml:space="preserve">Modeling sector descriptions: </t>
  </si>
  <si>
    <t>agfire/ptagfire - agricultural burning emissions</t>
  </si>
  <si>
    <t>- ptagfire is a point sector, usually including daily ag burning emissions. When both agfire and ptagfire exist as separate sectors, the sum of the two sectors comprises all US ag fires.</t>
  </si>
  <si>
    <t>afdust/afdust_adj - area fugitive dust emissions; afdust_adj are the emissions after meteorological and land use adjustments</t>
  </si>
  <si>
    <t>airports - emissions at airports including airplanes and ground support equipment</t>
  </si>
  <si>
    <t>biogenics (beis) - emissions from natural sources</t>
  </si>
  <si>
    <t>canada_ag - agricultural source in Canada (provided as point but put into 2D gridded)</t>
  </si>
  <si>
    <t>canada_og2D - low-level oil and gas sources in Canada (provided as point and moved into 2D gridded)</t>
  </si>
  <si>
    <t>cmv_c1c2 - C1 and C2 commercial marine emissions for US states and offshore areas (excluding Canada/Mexico offshore areas)</t>
  </si>
  <si>
    <t>cmv_c3 - C3 commercial marine emissions for US states and offshore areas (excluding Canada/Mexico offshore areas)</t>
  </si>
  <si>
    <t>fertilizer - nonpoint agricultural fertilizer emissions</t>
  </si>
  <si>
    <t>livestock - nonpoint agricultural livestock emissions</t>
  </si>
  <si>
    <t>nonpt - nonpoint (county-level) not included in other sectors</t>
  </si>
  <si>
    <t>nonroad - mobile source emissions from off-road equipment</t>
  </si>
  <si>
    <t>onroad (plus RPD/RPV/RPP/RPH and onroad_ca_adj) - mobile source emissions on roads; RPD, RPV, RPP, and RPH are specific subcategories based on the type of activity data used</t>
  </si>
  <si>
    <t xml:space="preserve">  State totals on the "onroad all" tab include the onroad_ca_adj sector, which covers onroad sector emissions in California with emissions adjusted to match state-provided inventories. </t>
  </si>
  <si>
    <t>othafdust/othafdust_adj - Canada area fugitive dust emissions; othafdust_adj are the emissions after meteorological and land use adjustments</t>
  </si>
  <si>
    <t>othar - Non-US area sources</t>
  </si>
  <si>
    <t>onroad_can - Canada onroad sources</t>
  </si>
  <si>
    <t>onroad_mex - Mexico onroad sources</t>
  </si>
  <si>
    <t>othpt - Non-US point sources; as of 2014fb_cdc, does not include any offshore CMV or oil platform emissions</t>
  </si>
  <si>
    <t>othptdust - Non-US point source dust sources</t>
  </si>
  <si>
    <t>ptegu - Point source EGU emissions</t>
  </si>
  <si>
    <t>ptfire-wild - Point source wildland fire emissions in the US</t>
  </si>
  <si>
    <t>ptfire-rx - Point source prescribed fire emissions in the US</t>
  </si>
  <si>
    <t>ptfire_othna - Point source wild and prescribed fire emissions in Canada, Mexico, and Carribbean</t>
  </si>
  <si>
    <t>ptnonipm - Point source emissions not included in ptegu or pt_oilgas</t>
  </si>
  <si>
    <t>pt_oilgas - oil and gas emissions from point sources; as of 2014fb_cdc, also includes offshore oil platform emissions</t>
  </si>
  <si>
    <t>np_oilgas - oil and gas emissions from nonpoint sources</t>
  </si>
  <si>
    <t>rail - linehaul railroad emissions</t>
  </si>
  <si>
    <t>rwc - residential wood combustion emissions</t>
  </si>
  <si>
    <t>np_solvents - nonpoint solvent emissions</t>
  </si>
  <si>
    <t>CMAQ Emission Species</t>
  </si>
  <si>
    <t>ACET</t>
  </si>
  <si>
    <t>Acetone</t>
  </si>
  <si>
    <t>ACROLEIN</t>
  </si>
  <si>
    <t>Acrolein</t>
  </si>
  <si>
    <t>ALD2</t>
  </si>
  <si>
    <t>Acetaldehyde</t>
  </si>
  <si>
    <t>ALD2_PRIMARY</t>
  </si>
  <si>
    <t xml:space="preserve">Primary Acetaldehyde                   </t>
  </si>
  <si>
    <t>ALDX</t>
  </si>
  <si>
    <t>Higher aldehyde species</t>
  </si>
  <si>
    <t>BENZ</t>
  </si>
  <si>
    <t>Benzene</t>
  </si>
  <si>
    <t>BUTADIENE13</t>
  </si>
  <si>
    <t>1,3-butadiene</t>
  </si>
  <si>
    <t>CH4</t>
  </si>
  <si>
    <t>Methane</t>
  </si>
  <si>
    <t>CL2</t>
  </si>
  <si>
    <t>Chlorine</t>
  </si>
  <si>
    <t>CO</t>
  </si>
  <si>
    <t>Carbon Monoxide</t>
  </si>
  <si>
    <t>ETH</t>
  </si>
  <si>
    <t>Ethene (Ethylene)</t>
  </si>
  <si>
    <t>ETHA</t>
  </si>
  <si>
    <t>Ethane</t>
  </si>
  <si>
    <t>ETHY</t>
  </si>
  <si>
    <t>Ethyne (Acetylene)</t>
  </si>
  <si>
    <t>ETOH</t>
  </si>
  <si>
    <t>Ethanol</t>
  </si>
  <si>
    <t>FORM</t>
  </si>
  <si>
    <t>Formaldehyde</t>
  </si>
  <si>
    <t>FORM_PRIMARY</t>
  </si>
  <si>
    <t>Primary Formaldehyde</t>
  </si>
  <si>
    <t>HCL</t>
  </si>
  <si>
    <t xml:space="preserve">Hydrochloric acid </t>
  </si>
  <si>
    <t>HONO</t>
  </si>
  <si>
    <t>Nitrous acid</t>
  </si>
  <si>
    <t>IOLE</t>
  </si>
  <si>
    <t>Internal olefin species</t>
  </si>
  <si>
    <t>ISOP</t>
  </si>
  <si>
    <t>Isoprene</t>
  </si>
  <si>
    <t>KET</t>
  </si>
  <si>
    <t>Ketone</t>
  </si>
  <si>
    <t>MEOH</t>
  </si>
  <si>
    <t>Methanol</t>
  </si>
  <si>
    <t>NAPH</t>
  </si>
  <si>
    <t>Naphthalene</t>
  </si>
  <si>
    <t>NH3</t>
  </si>
  <si>
    <t>Ammonia</t>
  </si>
  <si>
    <t>NH3_FERT</t>
  </si>
  <si>
    <t>Ammonia from Fertilizer</t>
  </si>
  <si>
    <t>NO</t>
  </si>
  <si>
    <t>Nitric oxide</t>
  </si>
  <si>
    <t>NO2</t>
  </si>
  <si>
    <t>Nitrogen dioxide</t>
  </si>
  <si>
    <t>NR</t>
  </si>
  <si>
    <t>Nonreactive</t>
  </si>
  <si>
    <t>NVOL</t>
  </si>
  <si>
    <t>Nonvolatile</t>
  </si>
  <si>
    <t>OLE</t>
  </si>
  <si>
    <t>Terminal olefin carbon bond</t>
  </si>
  <si>
    <t>PAL</t>
  </si>
  <si>
    <t>Aluminum</t>
  </si>
  <si>
    <t>PAR</t>
  </si>
  <si>
    <t>Paraffin carbon bond</t>
  </si>
  <si>
    <t>PCA</t>
  </si>
  <si>
    <t>Calcium</t>
  </si>
  <si>
    <t>PCL</t>
  </si>
  <si>
    <t>Chloride</t>
  </si>
  <si>
    <t>PEC</t>
  </si>
  <si>
    <t>Elemental Carbon</t>
  </si>
  <si>
    <t>PFE</t>
  </si>
  <si>
    <t>Iron</t>
  </si>
  <si>
    <t>PH2O</t>
  </si>
  <si>
    <t>Water</t>
  </si>
  <si>
    <t>PK</t>
  </si>
  <si>
    <t>Potassium</t>
  </si>
  <si>
    <t>PMC</t>
  </si>
  <si>
    <t>Coarse Particulates</t>
  </si>
  <si>
    <t>PMG</t>
  </si>
  <si>
    <t>Magnesium</t>
  </si>
  <si>
    <t>PMN</t>
  </si>
  <si>
    <t>Manganese</t>
  </si>
  <si>
    <t>PMOTHR</t>
  </si>
  <si>
    <t>Primary un-speciated fine PM</t>
  </si>
  <si>
    <t>PNA</t>
  </si>
  <si>
    <t>Sodium</t>
  </si>
  <si>
    <t>PNCOM</t>
  </si>
  <si>
    <t>Primary non-carbon organic mass</t>
  </si>
  <si>
    <t>PNH4</t>
  </si>
  <si>
    <t>Ammonium</t>
  </si>
  <si>
    <t>PNO3</t>
  </si>
  <si>
    <t>Nitrate</t>
  </si>
  <si>
    <t>POC</t>
  </si>
  <si>
    <t>Primary organic carbon</t>
  </si>
  <si>
    <t>PRPA</t>
  </si>
  <si>
    <t>Propane</t>
  </si>
  <si>
    <t>PSI</t>
  </si>
  <si>
    <t>Silicon</t>
  </si>
  <si>
    <t>PSO4</t>
  </si>
  <si>
    <t>Sulfate</t>
  </si>
  <si>
    <t>PTI</t>
  </si>
  <si>
    <t>Titanium</t>
  </si>
  <si>
    <t>SESQ</t>
  </si>
  <si>
    <t>Sequiterpenes</t>
  </si>
  <si>
    <t>SO2</t>
  </si>
  <si>
    <t>Sulfur Dioxide</t>
  </si>
  <si>
    <t>SOAALK</t>
  </si>
  <si>
    <t>SOA tracer</t>
  </si>
  <si>
    <t>SULF</t>
  </si>
  <si>
    <t>Sulfuric acid gas</t>
  </si>
  <si>
    <t>TERP</t>
  </si>
  <si>
    <t>Lumped terpene species</t>
  </si>
  <si>
    <t>TOL</t>
  </si>
  <si>
    <t>Toluene</t>
  </si>
  <si>
    <t>UNK</t>
  </si>
  <si>
    <t>Unknown VOC</t>
  </si>
  <si>
    <t>UNR</t>
  </si>
  <si>
    <t>Unreactive VOC</t>
  </si>
  <si>
    <t>VOC_INV</t>
  </si>
  <si>
    <t>Inventory total unspeciated Volatile Organic Compounds</t>
  </si>
  <si>
    <t>XYLMN</t>
  </si>
  <si>
    <t>Xylenes (mixed isomers) minus naphthalene</t>
  </si>
  <si>
    <t>add openburn, update onroad PM/NOX</t>
  </si>
  <si>
    <r>
      <rPr>
        <b/>
        <sz val="11"/>
        <color theme="1"/>
        <rFont val="Calibri"/>
        <family val="2"/>
        <scheme val="minor"/>
      </rPr>
      <t xml:space="preserve">2018gg </t>
    </r>
    <r>
      <rPr>
        <sz val="11"/>
        <color theme="1"/>
        <rFont val="Calibri"/>
        <family val="2"/>
        <scheme val="minor"/>
      </rPr>
      <t>Anthropogenic state totals. 
Everything is inventory-level except onroad (SMOKE-MOVES), afdust (post-adjusted), and ptegu NOX/SO2 (CEM).</t>
    </r>
  </si>
  <si>
    <t>State totals including biogenics.</t>
  </si>
  <si>
    <t>State totals, no biogenics, no ptfires.</t>
  </si>
  <si>
    <t>State</t>
  </si>
  <si>
    <t>NOX</t>
  </si>
  <si>
    <t>PM10</t>
  </si>
  <si>
    <t>PM2_5</t>
  </si>
  <si>
    <t>VOC</t>
  </si>
  <si>
    <t>Eastern State</t>
  </si>
  <si>
    <t>Alabama</t>
  </si>
  <si>
    <t>X</t>
  </si>
  <si>
    <t>Arizona</t>
  </si>
  <si>
    <t>Arkansas</t>
  </si>
  <si>
    <t>California</t>
  </si>
  <si>
    <t>Colorado</t>
  </si>
  <si>
    <t>Connecticut</t>
  </si>
  <si>
    <t>Delaware</t>
  </si>
  <si>
    <t>District of Columbia</t>
  </si>
  <si>
    <t>Florida</t>
  </si>
  <si>
    <t>Georgia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</si>
  <si>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</si>
  <si>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</si>
  <si>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</si>
  <si>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</si>
  <si>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</si>
  <si>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</si>
  <si>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</si>
  <si>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</si>
  <si>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</si>
  <si>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</si>
  <si>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</si>
  <si>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</si>
  <si>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</si>
  <si>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</si>
  <si>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</si>
  <si>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</si>
  <si>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</si>
  <si>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</si>
  <si>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</si>
  <si>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</si>
  <si>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</si>
  <si>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</si>
  <si>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</si>
  <si>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</si>
  <si>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</si>
  <si>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</si>
  <si>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Pennsyvlania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</si>
  <si>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</si>
  <si>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</si>
  <si>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</si>
  <si>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</si>
  <si>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</si>
  <si>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</si>
  <si>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</si>
  <si>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</si>
  <si>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Washington</t>
  </si>
  <si>
    <t>West Virginia</t>
  </si>
  <si>
    <t>Wisconsin</t>
  </si>
  <si>
    <t>Wyoming</t>
  </si>
  <si>
    <t>Tribal Data (point)</t>
  </si>
  <si>
    <t>CONUS Total</t>
  </si>
  <si>
    <r>
      <rPr>
        <b/>
        <sz val="11"/>
        <color theme="1"/>
        <rFont val="Calibri"/>
        <family val="2"/>
        <scheme val="minor"/>
      </rPr>
      <t>2022hc 12US1</t>
    </r>
    <r>
      <rPr>
        <sz val="11"/>
        <color theme="1"/>
        <rFont val="Calibri"/>
        <family val="2"/>
        <scheme val="minor"/>
      </rPr>
      <t xml:space="preserve"> case CAPs by sector from EMF/inventory summaries - CONUS Totals</t>
    </r>
  </si>
  <si>
    <t>Continental US Totals</t>
  </si>
  <si>
    <t>Sector</t>
  </si>
  <si>
    <t>afdust_adj</t>
  </si>
  <si>
    <t>airports</t>
  </si>
  <si>
    <t>cmv_c1c2</t>
  </si>
  <si>
    <t>cmv_c3</t>
  </si>
  <si>
    <t>fertilizer</t>
  </si>
  <si>
    <t>livestock</t>
  </si>
  <si>
    <t>nonpt</t>
  </si>
  <si>
    <t>nonroad</t>
  </si>
  <si>
    <t>np_oilgas</t>
  </si>
  <si>
    <t>np_solvents</t>
  </si>
  <si>
    <t>onroad</t>
  </si>
  <si>
    <t>openburn</t>
  </si>
  <si>
    <t>pt_oilgas</t>
  </si>
  <si>
    <t>ptagfire</t>
  </si>
  <si>
    <t>ptegu</t>
  </si>
  <si>
    <t>ptfire-rx</t>
  </si>
  <si>
    <t>ptfire-wild</t>
  </si>
  <si>
    <t>ptnonipm</t>
  </si>
  <si>
    <t>rail</t>
  </si>
  <si>
    <t>rwc</t>
  </si>
  <si>
    <t xml:space="preserve">CONUS </t>
  </si>
  <si>
    <t>beis</t>
  </si>
  <si>
    <t>CONUS + beis</t>
  </si>
  <si>
    <t>Afdust emissions are adjusted. Ptegu NOX/SO2 emissions are post-SMOKE (CEM). Onroad includes California adjustments. Includes tribal data where it is modeled (point sectors).</t>
  </si>
  <si>
    <t>Canada/Mexico/offshore (12US1)</t>
  </si>
  <si>
    <t>Canada ag</t>
  </si>
  <si>
    <t>Canada oil and gas 2D</t>
  </si>
  <si>
    <t>Canada afdust</t>
  </si>
  <si>
    <t>Canada area</t>
  </si>
  <si>
    <t>Canada onroad</t>
  </si>
  <si>
    <t>Canada point</t>
  </si>
  <si>
    <t>Canada ptdust</t>
  </si>
  <si>
    <t>Canada ptfire_othna</t>
  </si>
  <si>
    <t>Canada CMV</t>
  </si>
  <si>
    <t>Canada Subtotal</t>
  </si>
  <si>
    <t>Mexico ag</t>
  </si>
  <si>
    <t>Mexico area</t>
  </si>
  <si>
    <t>Mexico onroad</t>
  </si>
  <si>
    <t>Mexico point</t>
  </si>
  <si>
    <t>Mexico ptfire_othna</t>
  </si>
  <si>
    <t>Mexico CMV</t>
  </si>
  <si>
    <t>Mexico Subtotal</t>
  </si>
  <si>
    <t>CMV - Offshore ECA</t>
  </si>
  <si>
    <t>CMV - outside ECA</t>
  </si>
  <si>
    <t>Offshore pt_oilgas</t>
  </si>
  <si>
    <t>Annual Total</t>
  </si>
  <si>
    <t>Canada CMV C1C2</t>
  </si>
  <si>
    <t>Canada CMV C3</t>
  </si>
  <si>
    <t>Mexico CMV C1C2</t>
  </si>
  <si>
    <t>Mexico CMV C3</t>
  </si>
  <si>
    <t>Offshore CMV C1C2</t>
  </si>
  <si>
    <t>Offshore CMV C3</t>
  </si>
  <si>
    <r>
      <rPr>
        <b/>
        <sz val="11"/>
        <color theme="1"/>
        <rFont val="Calibri"/>
        <family val="2"/>
        <scheme val="minor"/>
      </rPr>
      <t>2022hc 12US1</t>
    </r>
    <r>
      <rPr>
        <sz val="11"/>
        <color theme="1"/>
        <rFont val="Calibri"/>
        <family val="2"/>
        <scheme val="minor"/>
      </rPr>
      <t xml:space="preserve"> case HAPs by sector from EMF/inventory summaries - CONUS Totals</t>
    </r>
  </si>
  <si>
    <t>add openburn, update onroad PM/NOX, canmex_ag, Mexico CMV</t>
  </si>
  <si>
    <r>
      <rPr>
        <b/>
        <sz val="11"/>
        <color theme="1"/>
        <rFont val="Calibri"/>
        <family val="2"/>
        <scheme val="minor"/>
      </rPr>
      <t xml:space="preserve">2018gg 36US3 </t>
    </r>
    <r>
      <rPr>
        <sz val="11"/>
        <color theme="1"/>
        <rFont val="Calibri"/>
        <family val="2"/>
        <scheme val="minor"/>
      </rPr>
      <t>case CAPs by sector from EMF/inventory summaries - CONUS Totals</t>
    </r>
  </si>
  <si>
    <t>Canada/Mexico/offshore (36US3)</t>
  </si>
  <si>
    <t>Canada othafdust</t>
  </si>
  <si>
    <t>Canada othar</t>
  </si>
  <si>
    <t>Canada onroad_can</t>
  </si>
  <si>
    <t>Canada othpt</t>
  </si>
  <si>
    <t>Canada othptdust</t>
  </si>
  <si>
    <t>Mexico othar</t>
  </si>
  <si>
    <t>Mexico onroad_mex</t>
  </si>
  <si>
    <t>Mexico othpt</t>
  </si>
  <si>
    <t>Avg molecular wt:</t>
  </si>
  <si>
    <t>sector</t>
  </si>
  <si>
    <t>afdust</t>
  </si>
  <si>
    <t>beis4 12US1</t>
  </si>
  <si>
    <t>canada_afdust 36US3</t>
  </si>
  <si>
    <t>canada_ptdust 36US3</t>
  </si>
  <si>
    <t>canmex_area 36US3</t>
  </si>
  <si>
    <t>canmex_ag 36US3</t>
  </si>
  <si>
    <t>onroad_can 12US1</t>
  </si>
  <si>
    <t>onroad_mex 12US1</t>
  </si>
  <si>
    <t>othpt 12US1</t>
  </si>
  <si>
    <t>canada_og2D 12US1</t>
  </si>
  <si>
    <t>ptfire_othna 12US1</t>
  </si>
  <si>
    <t>ocean_cl2 12US1 365days</t>
  </si>
  <si>
    <t>SMOKE TOTAL</t>
  </si>
  <si>
    <t>US anthro</t>
  </si>
  <si>
    <t>Low level totals (mrggrid)</t>
  </si>
  <si>
    <t>cmv_c3 elevated</t>
  </si>
  <si>
    <t>cmv_c1c2 elevated</t>
  </si>
  <si>
    <t>ptagfire elevated</t>
  </si>
  <si>
    <t>ptegu elevated</t>
  </si>
  <si>
    <t>ptnonipm elevated</t>
  </si>
  <si>
    <t>pt_oilgas elevated</t>
  </si>
  <si>
    <t>othpt elevated</t>
  </si>
  <si>
    <t>ptfire elevated (inc. othna)</t>
  </si>
  <si>
    <t>Model-ready domain totals</t>
  </si>
  <si>
    <t>% diff</t>
  </si>
  <si>
    <t>Mrggrid nobeis norwc</t>
  </si>
  <si>
    <t>Total nofert</t>
  </si>
  <si>
    <t>Mrggrid for CAMx</t>
  </si>
  <si>
    <t>Total for CAMx</t>
  </si>
  <si>
    <t>beis 36US3 2016fj</t>
  </si>
  <si>
    <t>cmv_c3 36US3</t>
  </si>
  <si>
    <t>onroad 36US3</t>
  </si>
  <si>
    <t>canada_onroad 36US3</t>
  </si>
  <si>
    <t>mexico_onroad 36US3</t>
  </si>
  <si>
    <t>canmex_point 36US3</t>
  </si>
  <si>
    <t>canada_og2D 36US3</t>
  </si>
  <si>
    <t>ptfire_othna 36US3</t>
  </si>
  <si>
    <t>ocean_cl2 36US3 365days</t>
  </si>
  <si>
    <t>Mrggrid withbeis withrwc</t>
  </si>
  <si>
    <t>mrggrid excludes fert</t>
  </si>
  <si>
    <t>Inventory (2022hc)</t>
  </si>
  <si>
    <t>SMOKE unadjusted (2022hc 12US1 + AK 36US3)</t>
  </si>
  <si>
    <t>SMOKE adjusted (2022hc 12US1 + AK 36US3)</t>
  </si>
  <si>
    <t>adj/unadj</t>
  </si>
  <si>
    <t>adj/unadj 2021hb</t>
  </si>
  <si>
    <t xml:space="preserve"> PM10           </t>
  </si>
  <si>
    <t xml:space="preserve"> PM2_5          </t>
  </si>
  <si>
    <t># State</t>
  </si>
  <si>
    <t># FIPS</t>
  </si>
  <si>
    <t>State Name</t>
  </si>
  <si>
    <t>Massachusetts</t>
  </si>
  <si>
    <t>Pennsylvania</t>
  </si>
  <si>
    <t>Tribal</t>
  </si>
  <si>
    <t>Tribal Data</t>
  </si>
  <si>
    <t>Alaska</t>
  </si>
  <si>
    <t>Hawaii</t>
  </si>
  <si>
    <t>Puerto Rico</t>
  </si>
  <si>
    <t>Virgin Islands</t>
  </si>
  <si>
    <t>EEZ Offshore</t>
  </si>
  <si>
    <t>Overall total</t>
  </si>
  <si>
    <t>Eastern State Total</t>
  </si>
  <si>
    <t>36US3 total</t>
  </si>
  <si>
    <t>Inventory (2022hc postCMAQ)</t>
  </si>
  <si>
    <t>SMOKE (2022hc)</t>
  </si>
  <si>
    <t>Total</t>
  </si>
  <si>
    <t>SMOKE (2022hc 36US3)</t>
  </si>
  <si>
    <t>ACETALD</t>
  </si>
  <si>
    <t>BENZENE</t>
  </si>
  <si>
    <t>METHANOL</t>
  </si>
  <si>
    <t>AACD</t>
  </si>
  <si>
    <t>APIN</t>
  </si>
  <si>
    <t>FACD</t>
  </si>
  <si>
    <t>GLY</t>
  </si>
  <si>
    <t>GLYD</t>
  </si>
  <si>
    <t>ISPD</t>
  </si>
  <si>
    <t>IVOC</t>
  </si>
  <si>
    <t>MGLY</t>
  </si>
  <si>
    <t>NMOG</t>
  </si>
  <si>
    <t>PACD</t>
  </si>
  <si>
    <t>2018gg 36US3</t>
  </si>
  <si>
    <t>VOC_BEIS</t>
  </si>
  <si>
    <t>Eastern US</t>
  </si>
  <si>
    <t>2022hc 12US1</t>
  </si>
  <si>
    <t>Difference</t>
  </si>
  <si>
    <t>state</t>
  </si>
  <si>
    <t>FORMALD</t>
  </si>
  <si>
    <t>ACROLEI</t>
  </si>
  <si>
    <t>BUTADIE</t>
  </si>
  <si>
    <t>NAPHTH</t>
  </si>
  <si>
    <t>ETHYLBENZ</t>
  </si>
  <si>
    <t>Offshore</t>
  </si>
  <si>
    <t>diff</t>
  </si>
  <si>
    <t>voc sum</t>
  </si>
  <si>
    <t>US Virgin Islands</t>
  </si>
  <si>
    <t>CHLORINE</t>
  </si>
  <si>
    <t>CL</t>
  </si>
  <si>
    <t>SMOKE (2022hc 12US1 + 36US3 nonCONUS)</t>
  </si>
  <si>
    <t>BENZENE_INV</t>
  </si>
  <si>
    <t>CH4_INV</t>
  </si>
  <si>
    <t>CO2_INV</t>
  </si>
  <si>
    <t>CO_INV</t>
  </si>
  <si>
    <t>EPM_NHTOG</t>
  </si>
  <si>
    <t>ETHANOL</t>
  </si>
  <si>
    <t>ETHYLB_INV</t>
  </si>
  <si>
    <t>EVP_NHTOG</t>
  </si>
  <si>
    <t>EXH_NHTOG</t>
  </si>
  <si>
    <t>HEXANE</t>
  </si>
  <si>
    <t>HONO_INV</t>
  </si>
  <si>
    <t>MTBE</t>
  </si>
  <si>
    <t>N2O_INV</t>
  </si>
  <si>
    <t>NH3_INV</t>
  </si>
  <si>
    <t>NO2_INV</t>
  </si>
  <si>
    <t>NONHAPTOG</t>
  </si>
  <si>
    <t>NO_INV</t>
  </si>
  <si>
    <t>PM25BRAKE</t>
  </si>
  <si>
    <t>PM25TIRE</t>
  </si>
  <si>
    <t>PROPIONAL</t>
  </si>
  <si>
    <t>RESID_PM</t>
  </si>
  <si>
    <t>RFL_NHTOG</t>
  </si>
  <si>
    <t>SO2_INV</t>
  </si>
  <si>
    <t>STYRENE</t>
  </si>
  <si>
    <t>TOLUENE</t>
  </si>
  <si>
    <t>TOM</t>
  </si>
  <si>
    <t>TRMEPN224</t>
  </si>
  <si>
    <t>XYLS</t>
  </si>
  <si>
    <t>36US3 Total</t>
  </si>
  <si>
    <t>SMOKE (2022hc 36km)</t>
  </si>
  <si>
    <t>Esatern States</t>
  </si>
  <si>
    <t/>
  </si>
  <si>
    <t>Percent Difference</t>
  </si>
  <si>
    <t>NOX abs</t>
  </si>
  <si>
    <t>SO2 abs</t>
  </si>
  <si>
    <t>Offshore to EEZ</t>
  </si>
  <si>
    <t>NBAFM checks are based on 121GROC, which is used in US states (diesel) but not outside ECA (residual)</t>
  </si>
  <si>
    <t>NH3/PM2.5</t>
  </si>
  <si>
    <t>Non-US CMV FIPS 98</t>
  </si>
  <si>
    <t>Non-US SECA C3</t>
  </si>
  <si>
    <t>Overall Total</t>
  </si>
  <si>
    <t>Canada total</t>
  </si>
  <si>
    <t>Mexico total</t>
  </si>
  <si>
    <t>Newfoundland</t>
  </si>
  <si>
    <t>Prince Edward Island</t>
  </si>
  <si>
    <t>Nova Scotia</t>
  </si>
  <si>
    <t>New Brunswick</t>
  </si>
  <si>
    <t>Quebec</t>
  </si>
  <si>
    <t>Ontario</t>
  </si>
  <si>
    <t>Manitoba</t>
  </si>
  <si>
    <t>British Columbia</t>
  </si>
  <si>
    <t>NW Territories</t>
  </si>
  <si>
    <t>Nunavut</t>
  </si>
  <si>
    <t>Baja Calif</t>
  </si>
  <si>
    <t>Baja Calif Sur</t>
  </si>
  <si>
    <t>Campeche</t>
  </si>
  <si>
    <t>Colima</t>
  </si>
  <si>
    <t>Guerrero</t>
  </si>
  <si>
    <t>Jalisco</t>
  </si>
  <si>
    <t>Michoacan</t>
  </si>
  <si>
    <t>Nayarit</t>
  </si>
  <si>
    <t>Oaxaca</t>
  </si>
  <si>
    <t>Quintana Roo</t>
  </si>
  <si>
    <t>Sinaloa</t>
  </si>
  <si>
    <t>Sonora</t>
  </si>
  <si>
    <t>Tabasco</t>
  </si>
  <si>
    <t>Tamaulipas</t>
  </si>
  <si>
    <t>Veracruz</t>
  </si>
  <si>
    <t>Yucatan</t>
  </si>
  <si>
    <t>Mexican Waters</t>
  </si>
  <si>
    <t>Alberta</t>
  </si>
  <si>
    <t>Offshore (85)</t>
  </si>
  <si>
    <t>Non-US SECA C3 (98)</t>
  </si>
  <si>
    <t>Chiapas</t>
  </si>
  <si>
    <t>Chihuahua</t>
  </si>
  <si>
    <t>Saskatchewan</t>
  </si>
  <si>
    <t>Yukon</t>
  </si>
  <si>
    <t>Aguascalientes</t>
  </si>
  <si>
    <t>Coahuila</t>
  </si>
  <si>
    <t>Distrito Federal</t>
  </si>
  <si>
    <t>Durango</t>
  </si>
  <si>
    <t>Guanajuato</t>
  </si>
  <si>
    <t>Hidalgo</t>
  </si>
  <si>
    <t>Mexico</t>
  </si>
  <si>
    <t>Morelos</t>
  </si>
  <si>
    <t>Nuevo Leon</t>
  </si>
  <si>
    <t>Puebla</t>
  </si>
  <si>
    <t>Queretaro</t>
  </si>
  <si>
    <t>San Luis Potosi</t>
  </si>
  <si>
    <t>Tlaxcala</t>
  </si>
  <si>
    <t>Zacatecas</t>
  </si>
  <si>
    <t>Canada Total</t>
  </si>
  <si>
    <t>Mexico Total</t>
  </si>
  <si>
    <t>SMOKE (2022hc 12US1)</t>
  </si>
  <si>
    <t>VOC sum</t>
  </si>
  <si>
    <t xml:space="preserve">Newfoundland        </t>
  </si>
  <si>
    <t xml:space="preserve">Nova Scotia         </t>
  </si>
  <si>
    <t xml:space="preserve">New Brunswick       </t>
  </si>
  <si>
    <t xml:space="preserve">Quebec              </t>
  </si>
  <si>
    <t xml:space="preserve">Ontario             </t>
  </si>
  <si>
    <t xml:space="preserve">Manitoba            </t>
  </si>
  <si>
    <t xml:space="preserve">Saskatchewan        </t>
  </si>
  <si>
    <t xml:space="preserve">Alberta             </t>
  </si>
  <si>
    <t xml:space="preserve">British Columbia    </t>
  </si>
  <si>
    <t>N W Territories</t>
  </si>
  <si>
    <t>calculated post-SMOKE</t>
  </si>
  <si>
    <t>XYL</t>
  </si>
  <si>
    <t xml:space="preserve">Aguascalientes      </t>
  </si>
  <si>
    <t xml:space="preserve">Baja Calif Norte    </t>
  </si>
  <si>
    <t xml:space="preserve">Baja Calif Sur      </t>
  </si>
  <si>
    <t xml:space="preserve">Campeche            </t>
  </si>
  <si>
    <t xml:space="preserve">Coahuila            </t>
  </si>
  <si>
    <t xml:space="preserve">Colima              </t>
  </si>
  <si>
    <t xml:space="preserve">Chiapas             </t>
  </si>
  <si>
    <t xml:space="preserve">Chihuahua           </t>
  </si>
  <si>
    <t xml:space="preserve">Distrito Federal    </t>
  </si>
  <si>
    <t xml:space="preserve">Durango             </t>
  </si>
  <si>
    <t xml:space="preserve">Guanajuato          </t>
  </si>
  <si>
    <t xml:space="preserve">Guerrero            </t>
  </si>
  <si>
    <t xml:space="preserve">Hidalgo             </t>
  </si>
  <si>
    <t xml:space="preserve">Jalisco             </t>
  </si>
  <si>
    <t xml:space="preserve">Mexico              </t>
  </si>
  <si>
    <t xml:space="preserve">Michoacan           </t>
  </si>
  <si>
    <t xml:space="preserve">Morelos             </t>
  </si>
  <si>
    <t xml:space="preserve">Nayarit             </t>
  </si>
  <si>
    <t xml:space="preserve">Nuevo Leon          </t>
  </si>
  <si>
    <t xml:space="preserve">Oaxaca              </t>
  </si>
  <si>
    <t xml:space="preserve">Puebla              </t>
  </si>
  <si>
    <t xml:space="preserve">Queretaro           </t>
  </si>
  <si>
    <t xml:space="preserve">Quintana Roo        </t>
  </si>
  <si>
    <t xml:space="preserve">San Luis Potosi     </t>
  </si>
  <si>
    <t xml:space="preserve">Sinaloa             </t>
  </si>
  <si>
    <t xml:space="preserve">Sonora              </t>
  </si>
  <si>
    <t xml:space="preserve">Tabasco             </t>
  </si>
  <si>
    <t xml:space="preserve">Tamaulipas          </t>
  </si>
  <si>
    <t xml:space="preserve">Tlaxcala            </t>
  </si>
  <si>
    <t xml:space="preserve">Veracruz            </t>
  </si>
  <si>
    <t xml:space="preserve">Yucatan             </t>
  </si>
  <si>
    <t xml:space="preserve">Zacatecas           </t>
  </si>
  <si>
    <t>to check pre-speciated emissions</t>
  </si>
  <si>
    <t>SMOKE unadjusted (2022hc 12US1)</t>
  </si>
  <si>
    <t>SMOKE adjusted (2022hc 12US1)</t>
  </si>
  <si>
    <t>adj/unadj from 2016ff</t>
  </si>
  <si>
    <t>SMOKE unadjusted (2022hc 36US3)</t>
  </si>
  <si>
    <t>SMOKE adjusted (2022hc 36US3)</t>
  </si>
  <si>
    <t>adj/unadj 2018gg 36km</t>
  </si>
  <si>
    <t>adj/unadj from 2016fj</t>
  </si>
  <si>
    <t>HFLUX</t>
  </si>
  <si>
    <t>Inventory (2022hc 02aug2024)</t>
  </si>
  <si>
    <t>SMOKE (2022hc 12US1 05aug2024)</t>
  </si>
  <si>
    <t>Cuba (301)</t>
  </si>
  <si>
    <t>Cuba</t>
  </si>
  <si>
    <t>Bahamas (302)</t>
  </si>
  <si>
    <t>Bahamas</t>
  </si>
  <si>
    <t>Haiti (303)</t>
  </si>
  <si>
    <t>Haiti</t>
  </si>
  <si>
    <t>Dominican Rep (304)</t>
  </si>
  <si>
    <t>Dominican Republic</t>
  </si>
  <si>
    <t>Jamaica (305)</t>
  </si>
  <si>
    <t>Jamaica</t>
  </si>
  <si>
    <t>Belize (308)</t>
  </si>
  <si>
    <t>Belize</t>
  </si>
  <si>
    <t>Colombia (309)</t>
  </si>
  <si>
    <t>Colombia</t>
  </si>
  <si>
    <t>Guatemala (310)</t>
  </si>
  <si>
    <t>Guatemala</t>
  </si>
  <si>
    <t>Honduras (311)</t>
  </si>
  <si>
    <t>Honduras</t>
  </si>
  <si>
    <t>Other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</si>
</sst>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3" formatCode="_(* #,##0.00_);_(* \(#,##0.00\);_(* &quot;-&quot;??_);_(@_)"/>
    <numFmt numFmtId="164" formatCode="0.0%"/>
    <numFmt numFmtId="165" formatCode="#,##0.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i/>
      <sz val="10"/>
      <name val="Arial"/>
      <family val="2"/>
    </font>
    <font>
      <sz val="10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theme="0" tint="-0.34998626667073579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b/>
      <sz val="10"/>
      <color theme="0" tint="-0.14999847407452621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7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1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9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17">
    <xf numFmtId="0" fontId="0" fillId="0" borderId="0" xfId="0"/>
    <xf numFmtId="3" fontId="16" fillId="0" borderId="0" xfId="0" applyNumberFormat="1" applyFont="1"/>
    <xf numFmtId="0" fontId="16" fillId="0" borderId="0" xfId="0" applyFont="1"/>
    <xf numFmtId="0" fontId="22" fillId="0" borderId="0" xfId="42" applyFont="1" applyFill="1" applyBorder="1"/>
    <xf numFmtId="3" fontId="23" fillId="0" borderId="0" xfId="42" applyNumberFormat="1" applyFont="1" applyFill="1" applyBorder="1"/>
    <xf numFmtId="0" fontId="18" fillId="0" borderId="10" xfId="42" applyFill="1" applyBorder="1"/>
    <xf numFmtId="0" fontId="0" fillId="0" borderId="0" xfId="0" applyFill="1"/>
    <xf numFmtId="0" fontId="20" fillId="0" borderId="0" xfId="46" applyFont="1" applyFill="1"/>
    <xf numFmtId="0" fontId="0" fillId="0" borderId="0" xfId="0"/>
    <xf numFmtId="0" fontId="0" fillId="33" borderId="0" xfId="0" applyFont="1" applyFill="1"/>
    <xf numFmtId="0" fontId="0" fillId="0" borderId="10" xfId="0" applyFont="1" applyFill="1" applyBorder="1"/>
    <xf numFmtId="0" fontId="18" fillId="0" borderId="10" xfId="42" applyFont="1" applyFill="1" applyBorder="1"/>
    <xf numFmtId="3" fontId="18" fillId="0" borderId="10" xfId="42" applyNumberFormat="1" applyFill="1" applyBorder="1"/>
    <xf numFmtId="3" fontId="18" fillId="0" borderId="0" xfId="42" applyNumberFormat="1" applyFont="1" applyFill="1"/>
    <xf numFmtId="0" fontId="18" fillId="0" borderId="0" xfId="42" applyFont="1" applyFill="1"/>
    <xf numFmtId="0" fontId="20" fillId="0" borderId="0" xfId="42" applyFont="1" applyFill="1"/>
    <xf numFmtId="3" fontId="18" fillId="0" borderId="0" xfId="42" applyNumberFormat="1" applyFill="1"/>
    <xf numFmtId="164" fontId="16" fillId="0" borderId="0" xfId="0" applyNumberFormat="1" applyFont="1"/>
    <xf numFmtId="0" fontId="0" fillId="0" borderId="0" xfId="0" applyFill="1" applyBorder="1"/>
    <xf numFmtId="3" fontId="0" fillId="0" borderId="0" xfId="0" applyNumberFormat="1"/>
    <xf numFmtId="0" fontId="0" fillId="0" borderId="0" xfId="0"/>
    <xf numFmtId="0" fontId="0" fillId="0" borderId="0" xfId="0"/>
    <xf numFmtId="4" fontId="0" fillId="0" borderId="0" xfId="0" applyNumberFormat="1"/>
    <xf numFmtId="10" fontId="0" fillId="0" borderId="0" xfId="0" applyNumberFormat="1"/>
    <xf numFmtId="3" fontId="0" fillId="0" borderId="0" xfId="0" applyNumberFormat="1" applyFont="1"/>
    <xf numFmtId="3" fontId="0" fillId="0" borderId="0" xfId="0" applyNumberFormat="1" applyFont="1" applyFill="1"/>
    <xf numFmtId="0" fontId="0" fillId="0" borderId="0" xfId="0" applyFont="1"/>
    <xf numFmtId="3" fontId="20" fillId="0" borderId="0" xfId="0" applyNumberFormat="1" applyFont="1"/>
    <xf numFmtId="10" fontId="0" fillId="0" borderId="0" xfId="74" applyNumberFormat="1" applyFont="1"/>
    <xf numFmtId="0" fontId="24" fillId="0" borderId="0" xfId="42" applyFont="1" applyFill="1"/>
    <xf numFmtId="0" fontId="18" fillId="0" borderId="0" xfId="42" applyFill="1" applyBorder="1"/>
    <xf numFmtId="3" fontId="18" fillId="0" borderId="0" xfId="46" applyNumberFormat="1"/>
    <xf numFmtId="3" fontId="20" fillId="0" borderId="0" xfId="46" applyNumberFormat="1" applyFont="1" applyFill="1"/>
    <xf numFmtId="3" fontId="25" fillId="0" borderId="0" xfId="0" applyNumberFormat="1" applyFont="1"/>
    <xf numFmtId="3" fontId="25" fillId="0" borderId="0" xfId="47" applyNumberFormat="1" applyFont="1"/>
    <xf numFmtId="0" fontId="20" fillId="0" borderId="0" xfId="0" applyFont="1" applyAlignment="1">
      <alignment horizontal="right" wrapText="1"/>
    </xf>
    <xf numFmtId="0" fontId="0" fillId="0" borderId="0" xfId="0" applyAlignment="1">
      <alignment horizontal="center"/>
    </xf>
    <xf numFmtId="3" fontId="0" fillId="0" borderId="0" xfId="0" applyNumberFormat="1" applyAlignment="1">
      <alignment horizontal="center"/>
    </xf>
    <xf numFmtId="0" fontId="0" fillId="0" borderId="0" xfId="0" applyAlignment="1">
      <alignment horizontal="left"/>
    </xf>
    <xf numFmtId="3" fontId="0" fillId="0" borderId="0" xfId="75" applyNumberFormat="1" applyFont="1"/>
    <xf numFmtId="164" fontId="0" fillId="0" borderId="0" xfId="74" applyNumberFormat="1" applyFont="1"/>
    <xf numFmtId="0" fontId="26" fillId="0" borderId="0" xfId="0" applyFont="1"/>
    <xf numFmtId="3" fontId="27" fillId="0" borderId="0" xfId="0" applyNumberFormat="1" applyFont="1"/>
    <xf numFmtId="0" fontId="0" fillId="0" borderId="0" xfId="0" applyBorder="1"/>
    <xf numFmtId="164" fontId="0" fillId="0" borderId="0" xfId="0" applyNumberFormat="1" applyFill="1"/>
    <xf numFmtId="0" fontId="18" fillId="34" borderId="0" xfId="42" applyFont="1" applyFill="1"/>
    <xf numFmtId="0" fontId="18" fillId="35" borderId="0" xfId="42" applyFont="1" applyFill="1"/>
    <xf numFmtId="3" fontId="18" fillId="34" borderId="0" xfId="42" applyNumberFormat="1" applyFont="1" applyFill="1"/>
    <xf numFmtId="0" fontId="25" fillId="0" borderId="0" xfId="47" applyFont="1"/>
    <xf numFmtId="11" fontId="0" fillId="0" borderId="0" xfId="0" applyNumberFormat="1"/>
    <xf numFmtId="0" fontId="0" fillId="0" borderId="0" xfId="0" applyNumberFormat="1" applyFont="1"/>
    <xf numFmtId="1" fontId="0" fillId="0" borderId="0" xfId="0" applyNumberFormat="1"/>
    <xf numFmtId="0" fontId="22" fillId="0" borderId="0" xfId="0" applyFont="1"/>
    <xf numFmtId="165" fontId="0" fillId="0" borderId="0" xfId="0" applyNumberFormat="1"/>
    <xf numFmtId="0" fontId="28" fillId="0" borderId="0" xfId="0" applyFont="1"/>
    <xf numFmtId="0" fontId="29" fillId="0" borderId="0" xfId="0" applyFont="1"/>
    <xf numFmtId="164" fontId="29" fillId="0" borderId="0" xfId="0" applyNumberFormat="1" applyFont="1"/>
    <xf numFmtId="0" fontId="0" fillId="0" borderId="0" xfId="0" quotePrefix="1" applyFont="1"/>
    <xf numFmtId="3" fontId="23" fillId="0" borderId="0" xfId="0" applyNumberFormat="1" applyFont="1"/>
    <xf numFmtId="0" fontId="30" fillId="0" borderId="0" xfId="0" applyFont="1"/>
    <xf numFmtId="0" fontId="0" fillId="0" borderId="0" xfId="0" applyFont="1" applyAlignment="1"/>
    <xf numFmtId="164" fontId="26" fillId="0" borderId="0" xfId="0" applyNumberFormat="1" applyFont="1"/>
    <xf numFmtId="164" fontId="0" fillId="0" borderId="10" xfId="0" applyNumberFormat="1" applyBorder="1"/>
    <xf numFmtId="164" fontId="0" fillId="0" borderId="0" xfId="0" applyNumberFormat="1" applyBorder="1"/>
    <xf numFmtId="3" fontId="16" fillId="0" borderId="0" xfId="75" applyNumberFormat="1" applyFont="1"/>
    <xf numFmtId="3" fontId="29" fillId="0" borderId="0" xfId="0" applyNumberFormat="1" applyFont="1"/>
    <xf numFmtId="0" fontId="0" fillId="0" borderId="0" xfId="0"/>
    <xf numFmtId="0" fontId="0" fillId="0" borderId="0" xfId="0" applyFont="1" applyFill="1" applyBorder="1"/>
    <xf numFmtId="164" fontId="0" fillId="0" borderId="0" xfId="0" applyNumberFormat="1"/>
    <xf numFmtId="3" fontId="0" fillId="0" borderId="10" xfId="0" applyNumberFormat="1" applyBorder="1"/>
    <xf numFmtId="0" fontId="26" fillId="0" borderId="0" xfId="0" applyFont="1"/>
    <xf numFmtId="3" fontId="26" fillId="0" borderId="0" xfId="0" applyNumberFormat="1" applyFont="1"/>
    <xf numFmtId="0" fontId="22" fillId="0" borderId="0" xfId="0" applyFont="1"/>
    <xf numFmtId="3" fontId="22" fillId="0" borderId="0" xfId="0" applyNumberFormat="1" applyFont="1"/>
    <xf numFmtId="0" fontId="0" fillId="0" borderId="0" xfId="0"/>
    <xf numFmtId="3" fontId="0" fillId="0" borderId="0" xfId="0" applyNumberFormat="1"/>
    <xf numFmtId="3" fontId="0" fillId="0" borderId="0" xfId="0" applyNumberFormat="1" applyBorder="1"/>
    <xf numFmtId="3" fontId="31" fillId="0" borderId="0" xfId="0" applyNumberFormat="1" applyFont="1"/>
    <xf numFmtId="3" fontId="32" fillId="0" borderId="0" xfId="0" applyNumberFormat="1" applyFont="1"/>
    <xf numFmtId="164" fontId="22" fillId="0" borderId="0" xfId="74" applyNumberFormat="1" applyFont="1"/>
    <xf numFmtId="164" fontId="29" fillId="0" borderId="0" xfId="74" applyNumberFormat="1" applyFont="1"/>
    <xf numFmtId="0" fontId="33" fillId="34" borderId="0" xfId="0" applyFont="1" applyFill="1"/>
    <xf numFmtId="3" fontId="34" fillId="0" borderId="0" xfId="0" applyNumberFormat="1" applyFont="1"/>
    <xf numFmtId="3" fontId="0" fillId="0" borderId="0" xfId="0" applyNumberFormat="1" applyFill="1"/>
    <xf numFmtId="9" fontId="0" fillId="0" borderId="0" xfId="74" applyFont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10" xfId="0" applyBorder="1"/>
    <xf numFmtId="0" fontId="0" fillId="0" borderId="0" xfId="0"/>
    <xf numFmtId="0" fontId="0" fillId="0" borderId="10" xfId="0" applyBorder="1"/>
    <xf numFmtId="2" fontId="0" fillId="0" borderId="0" xfId="0" applyNumberFormat="1"/>
    <xf numFmtId="3" fontId="0" fillId="34" borderId="0" xfId="0" applyNumberFormat="1" applyFill="1"/>
    <xf numFmtId="3" fontId="18" fillId="0" borderId="0" xfId="0" applyNumberFormat="1" applyFont="1"/>
    <xf numFmtId="0" fontId="0" fillId="34" borderId="0" xfId="0" applyFill="1"/>
    <xf numFmtId="3" fontId="35" fillId="0" borderId="0" xfId="0" applyNumberFormat="1" applyFont="1"/>
    <xf numFmtId="0" fontId="35" fillId="0" borderId="0" xfId="0" applyFont="1"/>
    <xf numFmtId="3" fontId="36" fillId="0" borderId="0" xfId="0" applyNumberFormat="1" applyFont="1"/>
    <xf numFmtId="10" fontId="35" fillId="0" borderId="0" xfId="0" applyNumberFormat="1" applyFont="1"/>
    <xf numFmtId="0" fontId="22" fillId="0" borderId="0" xfId="0" applyFont="1" applyFill="1"/>
    <xf numFmtId="164" fontId="35" fillId="0" borderId="0" xfId="74" applyNumberFormat="1" applyFont="1"/>
    <xf numFmtId="0" fontId="35" fillId="0" borderId="0" xfId="0" applyFont="1" applyFill="1"/>
    <xf numFmtId="164" fontId="35" fillId="0" borderId="0" xfId="0" applyNumberFormat="1" applyFont="1" applyFill="1"/>
    <xf numFmtId="2" fontId="0" fillId="0" borderId="0" xfId="74" applyNumberFormat="1" applyFont="1"/>
    <xf numFmtId="0" fontId="16" fillId="34" borderId="0" xfId="0" applyFont="1" applyFill="1"/>
    <xf numFmtId="3" fontId="18" fillId="0" borderId="0" xfId="42" applyNumberFormat="1" applyFill="1" applyBorder="1"/>
    <xf numFmtId="0" fontId="18" fillId="0" borderId="0" xfId="46" applyBorder="1"/>
    <xf numFmtId="3" fontId="18" fillId="0" borderId="0" xfId="42" applyNumberFormat="1" applyFont="1" applyFill="1" applyBorder="1"/>
    <xf numFmtId="164" fontId="22" fillId="0" borderId="0" xfId="0" applyNumberFormat="1" applyFont="1" applyFill="1"/>
    <xf numFmtId="0" fontId="0" fillId="0" borderId="11" xfId="0" applyBorder="1"/>
    <xf numFmtId="3" fontId="0" fillId="0" borderId="11" xfId="0" applyNumberFormat="1" applyBorder="1"/>
    <xf numFmtId="2" fontId="0" fillId="0" borderId="11" xfId="0" applyNumberFormat="1" applyBorder="1"/>
    <xf numFmtId="10" fontId="0" fillId="0" borderId="11" xfId="74" applyNumberFormat="1" applyFont="1" applyBorder="1"/>
    <xf numFmtId="164" fontId="0" fillId="0" borderId="11" xfId="0" applyNumberFormat="1" applyBorder="1"/>
    <xf numFmtId="164" fontId="0" fillId="0" borderId="11" xfId="74" applyNumberFormat="1" applyFont="1" applyBorder="1"/>
    <xf numFmtId="10" fontId="16" fillId="0" borderId="0" xfId="0" applyNumberFormat="1" applyFont="1"/>
    <xf numFmtId="0" fontId="0" fillId="0" borderId="0" xfId="0" applyAlignment="1">
      <alignment wrapText="1"/>
    </xf>
  </cellXfs>
  <cellStyles count="76">
    <cellStyle name="20% - Accent1" xfId="19" builtinId="30" customBuiltin="1"/>
    <cellStyle name="20% - Accent1 2" xfId="53" xr:uid="{00000000-0005-0000-0000-000001000000}"/>
    <cellStyle name="20% - Accent2" xfId="23" builtinId="34" customBuiltin="1"/>
    <cellStyle name="20% - Accent2 2" xfId="54" xr:uid="{00000000-0005-0000-0000-000003000000}"/>
    <cellStyle name="20% - Accent3" xfId="27" builtinId="38" customBuiltin="1"/>
    <cellStyle name="20% - Accent3 2" xfId="55" xr:uid="{00000000-0005-0000-0000-000005000000}"/>
    <cellStyle name="20% - Accent4" xfId="31" builtinId="42" customBuiltin="1"/>
    <cellStyle name="20% - Accent4 2" xfId="56" xr:uid="{00000000-0005-0000-0000-000007000000}"/>
    <cellStyle name="20% - Accent5" xfId="35" builtinId="46" customBuiltin="1"/>
    <cellStyle name="20% - Accent5 2" xfId="57" xr:uid="{00000000-0005-0000-0000-000009000000}"/>
    <cellStyle name="20% - Accent6" xfId="39" builtinId="50" customBuiltin="1"/>
    <cellStyle name="20% - Accent6 2" xfId="58" xr:uid="{00000000-0005-0000-0000-00000B000000}"/>
    <cellStyle name="40% - Accent1" xfId="20" builtinId="31" customBuiltin="1"/>
    <cellStyle name="40% - Accent1 2" xfId="59" xr:uid="{00000000-0005-0000-0000-00000D000000}"/>
    <cellStyle name="40% - Accent2" xfId="24" builtinId="35" customBuiltin="1"/>
    <cellStyle name="40% - Accent2 2" xfId="60" xr:uid="{00000000-0005-0000-0000-00000F000000}"/>
    <cellStyle name="40% - Accent3" xfId="28" builtinId="39" customBuiltin="1"/>
    <cellStyle name="40% - Accent3 2" xfId="61" xr:uid="{00000000-0005-0000-0000-000011000000}"/>
    <cellStyle name="40% - Accent4" xfId="32" builtinId="43" customBuiltin="1"/>
    <cellStyle name="40% - Accent4 2" xfId="62" xr:uid="{00000000-0005-0000-0000-000013000000}"/>
    <cellStyle name="40% - Accent5" xfId="36" builtinId="47" customBuiltin="1"/>
    <cellStyle name="40% - Accent5 2" xfId="63" xr:uid="{00000000-0005-0000-0000-000015000000}"/>
    <cellStyle name="40% - Accent6" xfId="40" builtinId="51" customBuiltin="1"/>
    <cellStyle name="40% - Accent6 2" xfId="64" xr:uid="{00000000-0005-0000-0000-000017000000}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75" builtinId="3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32000000}"/>
    <cellStyle name="Normal 2 2" xfId="45" xr:uid="{00000000-0005-0000-0000-000033000000}"/>
    <cellStyle name="Normal 3" xfId="43" xr:uid="{00000000-0005-0000-0000-000034000000}"/>
    <cellStyle name="Normal 4" xfId="47" xr:uid="{00000000-0005-0000-0000-000035000000}"/>
    <cellStyle name="Normal 5" xfId="48" xr:uid="{00000000-0005-0000-0000-000036000000}"/>
    <cellStyle name="Normal 5 2" xfId="51" xr:uid="{00000000-0005-0000-0000-000037000000}"/>
    <cellStyle name="Normal 5 2 2" xfId="65" xr:uid="{00000000-0005-0000-0000-000038000000}"/>
    <cellStyle name="Normal 5 3" xfId="52" xr:uid="{00000000-0005-0000-0000-000039000000}"/>
    <cellStyle name="Normal 5 3 2" xfId="66" xr:uid="{00000000-0005-0000-0000-00003A000000}"/>
    <cellStyle name="Normal 5 4" xfId="67" xr:uid="{00000000-0005-0000-0000-00003B000000}"/>
    <cellStyle name="Normal 6" xfId="68" xr:uid="{00000000-0005-0000-0000-00003C000000}"/>
    <cellStyle name="Normal 7" xfId="69" xr:uid="{00000000-0005-0000-0000-00003D000000}"/>
    <cellStyle name="Normal 8" xfId="46" xr:uid="{00000000-0005-0000-0000-00003E000000}"/>
    <cellStyle name="Note" xfId="15" builtinId="10" customBuiltin="1"/>
    <cellStyle name="Note 2" xfId="50" xr:uid="{00000000-0005-0000-0000-000040000000}"/>
    <cellStyle name="Note 2 2" xfId="70" xr:uid="{00000000-0005-0000-0000-000041000000}"/>
    <cellStyle name="Note 3" xfId="49" xr:uid="{00000000-0005-0000-0000-000042000000}"/>
    <cellStyle name="Note 3 2" xfId="71" xr:uid="{00000000-0005-0000-0000-000043000000}"/>
    <cellStyle name="Note 4" xfId="72" xr:uid="{00000000-0005-0000-0000-000044000000}"/>
    <cellStyle name="Output" xfId="10" builtinId="21" customBuiltin="1"/>
    <cellStyle name="Percent" xfId="74" builtinId="5"/>
    <cellStyle name="Percent 2" xfId="73" xr:uid="{00000000-0005-0000-0000-000047000000}"/>
    <cellStyle name="Percent 3" xfId="44" xr:uid="{00000000-0005-0000-0000-000048000000}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00000000-0011-0000-FFFF-FFFF00000000}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55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8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5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afdust_12US2_cmaq_cb05_soa_state" connectionId="3" xr16:uid="{00000000-0016-0000-0500-000000000000}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ipm_12US2_cbo5_soa_state" connectionId="37" xr16:uid="{A2D0DEEA-CC79-45D4-95FE-898D5F99A99D}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nonpt_12US2_cbo5_soa_state" connectionId="19" xr16:uid="{CE21AAC3-28F6-4276-9881-324F49A09FBF}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nonroad_12US2_cbo5_soa_state" connectionId="21" xr16:uid="{00000000-0016-0000-0E00-000008000000}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1c2rail_12US2_cbo5_soa_state" connectionId="10" xr16:uid="{00000000-0016-0000-0900-000003000000}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rwc_12US2_cbo5_soa_state" connectionId="41" xr16:uid="{00000000-0016-0000-2300-000017000000}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nonipm_12US2_cbo5_soa_state" connectionId="40" xr16:uid="{3C35AE91-33B3-469C-9771-23B249A2A2EE}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ipm_12US2_cbo5_soa_state" connectionId="36" xr16:uid="{00000000-0016-0000-1F00-000014000000}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nonipm_12US2_cbo5_soa_state" connectionId="38" xr16:uid="{00000000-0016-0000-2000-000015000000}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nonipm_12US2_cbo5_soa_state" connectionId="39" xr16:uid="{00000000-0016-0000-2100-000016000000}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3marine_12US2_cbo5_soa_state" connectionId="17" xr16:uid="{758EAA26-31D8-4F31-80AC-1E420355FA16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afdust_12US2_cmaq_cb05_soa_state_2" connectionId="9" xr16:uid="{E8766378-68B2-49FF-885E-4358B45FF5F0}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3marine_12US2_cbo5_soa_state" connectionId="13" xr16:uid="{00000000-0016-0000-0A00-000004000000}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3marine_12US2_cbo5_soa_state" connectionId="14" xr16:uid="{00000000-0016-0000-0B00-000005000000}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3marine_12US2_cbo5_soa_state_1" connectionId="16" xr16:uid="{CC90BD1F-135B-43E2-8C2B-0AAA766B569F}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3marine_12US2_cbo5_soa_state" connectionId="15" xr16:uid="{AF1A5A94-0C03-4688-96BF-D2ECD0CDBC0F}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ar_12US2_cmaq_cb05_soa_state" connectionId="22" xr16:uid="{00000000-0016-0000-1000-000009000000}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ar_12US2_cmaq_cb05_soa_state" connectionId="25" xr16:uid="{00000000-0016-0000-1100-00000A000000}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ar_12US2_cmaq_cb05_soa_state" connectionId="27" xr16:uid="{E0DF71F6-FF96-4082-BAB8-F89DE832B364}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ar_12US2_cmaq_cb05_soa_state" connectionId="26" xr16:uid="{20F406D1-F8F7-4189-9F6D-3A2727BBACF6}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on_12US2_cmaq_cb05_soa_state" connectionId="28" xr16:uid="{00000000-0016-0000-1200-00000B000000}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on_12US2_cmaq_cb05_soa_state" connectionId="29" xr16:uid="{00000000-0016-0000-1300-00000C000000}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afdust_12US2_cmaq_cb05_soa_state_3" connectionId="6" xr16:uid="{62C70576-DACE-4546-AFBD-E8A9AD00E215}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on_12US2_cmaq_cb05_soa_state" connectionId="30" xr16:uid="{00000000-0016-0000-1400-00000D000000}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on_12US2_cmaq_cb05_soa_state" connectionId="31" xr16:uid="{00000000-0016-0000-1500-00000E000000}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pt_12US2_cmaq_cb05_soa_state" connectionId="32" xr16:uid="{00000000-0016-0000-1600-00000F000000}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pt_12US2_cmaq_cb05_soa_state" connectionId="33" xr16:uid="{00000000-0016-0000-1700-000010000000}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pt_12US2_cmaq_cb05_soa_state" connectionId="34" xr16:uid="{9C7672FB-ECD9-477E-9D54-EC09E4749CEA}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pt_12US2_cmaq_cb05_soa_state" connectionId="35" xr16:uid="{C166C065-67D1-4494-999C-9CB0ADCA98E3}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afdust_12US2_cmaq_cb05_soa_state" connectionId="4" xr16:uid="{CDD48AE3-189B-49E6-A907-9D90EB69B446}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nonpt_12US2_cbo5_soa_state" connectionId="20" xr16:uid="{00000000-0016-0000-0D00-000007000000}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_draft_ptfire_12US2_cbo5_soa" connectionId="2" xr16:uid="{E30CF770-7F8D-4EF7-898A-B3C750BCA2CF}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_draft_ptfire_12US2_cbo5_soa" connectionId="1" xr16:uid="{00000000-0016-0000-1C00-000011000000}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afdust_12US2_cmaq_cb05_soa_state_1" connectionId="5" xr16:uid="{00000000-0016-0000-0500-000001000000}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ar_12US2_cmaq_cb05_soa_state" connectionId="23" xr16:uid="{00000000-0016-0000-1D00-000012000000}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ar_12US2_cmaq_cb05_soa_state" connectionId="24" xr16:uid="{00000000-0016-0000-1E00-000013000000}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afdust_12US2_cmaq_cb05_soa_state_5" connectionId="8" xr16:uid="{34F377D6-C278-4B45-98D0-72C0EE4797AE}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afdust_12US2_cmaq_cb05_soa_state_4" connectionId="7" xr16:uid="{10FF98CB-1A6E-45B6-833F-76595B10926C}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1c2rail_12US2_cbo5_soa_state" connectionId="12" xr16:uid="{3328E5D3-E918-406B-93AE-2B727B3656B8}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1c2rail_12US2_cbo5_soa_state" connectionId="11" xr16:uid="{00000000-0016-0000-0600-000002000000}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nonpt_12US2_cbo5_soa_state" connectionId="18" xr16:uid="{00000000-0016-0000-0C00-000006000000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0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1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6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.xml"/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.xml"/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2.xml"/><Relationship Id="rId2" Type="http://schemas.openxmlformats.org/officeDocument/2006/relationships/queryTable" Target="../queryTables/queryTable21.x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3.xml"/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5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6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7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8.xml"/><Relationship Id="rId1" Type="http://schemas.openxmlformats.org/officeDocument/2006/relationships/printerSettings" Target="../printerSettings/printerSettings27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9.xml"/><Relationship Id="rId1" Type="http://schemas.openxmlformats.org/officeDocument/2006/relationships/printerSettings" Target="../printerSettings/printerSettings28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0.xml"/><Relationship Id="rId1" Type="http://schemas.openxmlformats.org/officeDocument/2006/relationships/printerSettings" Target="../printerSettings/printerSettings29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1.xml"/><Relationship Id="rId1" Type="http://schemas.openxmlformats.org/officeDocument/2006/relationships/printerSettings" Target="../printerSettings/printerSettings30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2.xml"/><Relationship Id="rId1" Type="http://schemas.openxmlformats.org/officeDocument/2006/relationships/printerSettings" Target="../printerSettings/printerSettings31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3.xml"/><Relationship Id="rId1" Type="http://schemas.openxmlformats.org/officeDocument/2006/relationships/printerSettings" Target="../printerSettings/printerSettings32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4.xml"/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5.xml"/><Relationship Id="rId1" Type="http://schemas.openxmlformats.org/officeDocument/2006/relationships/printerSettings" Target="../printerSettings/printerSettings34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6.xml"/><Relationship Id="rId1" Type="http://schemas.openxmlformats.org/officeDocument/2006/relationships/printerSettings" Target="../printerSettings/printerSettings35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7.x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8.xml"/><Relationship Id="rId1" Type="http://schemas.openxmlformats.org/officeDocument/2006/relationships/printerSettings" Target="../printerSettings/printerSettings39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9.xml"/><Relationship Id="rId1" Type="http://schemas.openxmlformats.org/officeDocument/2006/relationships/printerSettings" Target="../printerSettings/printerSettings40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0.xml"/><Relationship Id="rId1" Type="http://schemas.openxmlformats.org/officeDocument/2006/relationships/printerSettings" Target="../printerSettings/printerSettings41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1.xml"/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7" Type="http://schemas.openxmlformats.org/officeDocument/2006/relationships/queryTable" Target="../queryTables/queryTable6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8.bin"/><Relationship Id="rId6" Type="http://schemas.openxmlformats.org/officeDocument/2006/relationships/queryTable" Target="../queryTables/queryTable5.xml"/><Relationship Id="rId5" Type="http://schemas.openxmlformats.org/officeDocument/2006/relationships/queryTable" Target="../queryTables/queryTable4.xml"/><Relationship Id="rId4" Type="http://schemas.openxmlformats.org/officeDocument/2006/relationships/queryTable" Target="../queryTables/queryTable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99"/>
  <sheetViews>
    <sheetView topLeftCell="A4" workbookViewId="0">
      <selection activeCell="F27" sqref="F27"/>
    </sheetView>
  </sheetViews>
  <sheetFormatPr defaultColWidth="9.140625" defaultRowHeight="15" x14ac:dyDescent="0.25"/>
  <cols>
    <col min="1" max="1" width="16" style="26" customWidth="1"/>
    <col min="2" max="16384" width="9.140625" style="26"/>
  </cols>
  <sheetData>
    <row r="1" spans="1:1" x14ac:dyDescent="0.25">
      <c r="A1" s="26" t="s">
        <v>0</v>
      </c>
    </row>
    <row r="2" spans="1:1" x14ac:dyDescent="0.25">
      <c r="A2" s="26" t="s">
        <v>1</v>
      </c>
    </row>
    <row r="3" spans="1:1" x14ac:dyDescent="0.25">
      <c r="A3" s="26" t="s">
        <v>2</v>
      </c>
    </row>
    <row r="5" spans="1:1" x14ac:dyDescent="0.25">
      <c r="A5" s="2" t="s">
        <v>3</v>
      </c>
    </row>
    <row r="6" spans="1:1" x14ac:dyDescent="0.25">
      <c r="A6" s="26" t="s">
        <v>4</v>
      </c>
    </row>
    <row r="7" spans="1:1" x14ac:dyDescent="0.25">
      <c r="A7" s="57" t="s">
        <v>5</v>
      </c>
    </row>
    <row r="8" spans="1:1" x14ac:dyDescent="0.25">
      <c r="A8" s="26" t="s">
        <v>6</v>
      </c>
    </row>
    <row r="9" spans="1:1" x14ac:dyDescent="0.25">
      <c r="A9" s="26" t="s">
        <v>7</v>
      </c>
    </row>
    <row r="10" spans="1:1" x14ac:dyDescent="0.25">
      <c r="A10" s="26" t="s">
        <v>8</v>
      </c>
    </row>
    <row r="11" spans="1:1" x14ac:dyDescent="0.25">
      <c r="A11" s="26" t="s">
        <v>9</v>
      </c>
    </row>
    <row r="12" spans="1:1" x14ac:dyDescent="0.25">
      <c r="A12" s="26" t="s">
        <v>10</v>
      </c>
    </row>
    <row r="13" spans="1:1" x14ac:dyDescent="0.25">
      <c r="A13" s="26" t="s">
        <v>11</v>
      </c>
    </row>
    <row r="14" spans="1:1" x14ac:dyDescent="0.25">
      <c r="A14" s="26" t="s">
        <v>12</v>
      </c>
    </row>
    <row r="15" spans="1:1" x14ac:dyDescent="0.25">
      <c r="A15" s="26" t="s">
        <v>13</v>
      </c>
    </row>
    <row r="16" spans="1:1" x14ac:dyDescent="0.25">
      <c r="A16" s="26" t="s">
        <v>14</v>
      </c>
    </row>
    <row r="17" spans="1:1" x14ac:dyDescent="0.25">
      <c r="A17" s="26" t="s">
        <v>15</v>
      </c>
    </row>
    <row r="18" spans="1:1" x14ac:dyDescent="0.25">
      <c r="A18" s="26" t="s">
        <v>16</v>
      </c>
    </row>
    <row r="19" spans="1:1" x14ac:dyDescent="0.25">
      <c r="A19" s="26" t="s">
        <v>17</v>
      </c>
    </row>
    <row r="20" spans="1:1" x14ac:dyDescent="0.25">
      <c r="A20" s="60" t="s">
        <v>18</v>
      </c>
    </row>
    <row r="21" spans="1:1" x14ac:dyDescent="0.25">
      <c r="A21" s="26" t="s">
        <v>19</v>
      </c>
    </row>
    <row r="22" spans="1:1" x14ac:dyDescent="0.25">
      <c r="A22" s="26" t="s">
        <v>20</v>
      </c>
    </row>
    <row r="23" spans="1:1" x14ac:dyDescent="0.25">
      <c r="A23" s="26" t="s">
        <v>21</v>
      </c>
    </row>
    <row r="24" spans="1:1" x14ac:dyDescent="0.25">
      <c r="A24" s="26" t="s">
        <v>22</v>
      </c>
    </row>
    <row r="25" spans="1:1" x14ac:dyDescent="0.25">
      <c r="A25" s="26" t="s">
        <v>23</v>
      </c>
    </row>
    <row r="26" spans="1:1" x14ac:dyDescent="0.25">
      <c r="A26" s="26" t="s">
        <v>24</v>
      </c>
    </row>
    <row r="27" spans="1:1" x14ac:dyDescent="0.25">
      <c r="A27" s="26" t="s">
        <v>25</v>
      </c>
    </row>
    <row r="28" spans="1:1" x14ac:dyDescent="0.25">
      <c r="A28" s="26" t="s">
        <v>26</v>
      </c>
    </row>
    <row r="29" spans="1:1" x14ac:dyDescent="0.25">
      <c r="A29" s="26" t="s">
        <v>27</v>
      </c>
    </row>
    <row r="30" spans="1:1" x14ac:dyDescent="0.25">
      <c r="A30" s="26" t="s">
        <v>28</v>
      </c>
    </row>
    <row r="31" spans="1:1" x14ac:dyDescent="0.25">
      <c r="A31" s="26" t="s">
        <v>29</v>
      </c>
    </row>
    <row r="32" spans="1:1" x14ac:dyDescent="0.25">
      <c r="A32" s="26" t="s">
        <v>30</v>
      </c>
    </row>
    <row r="33" spans="1:2" x14ac:dyDescent="0.25">
      <c r="A33" s="26" t="s">
        <v>31</v>
      </c>
    </row>
    <row r="34" spans="1:2" x14ac:dyDescent="0.25">
      <c r="A34" s="26" t="s">
        <v>32</v>
      </c>
    </row>
    <row r="35" spans="1:2" x14ac:dyDescent="0.25">
      <c r="A35" s="26" t="s">
        <v>33</v>
      </c>
    </row>
    <row r="36" spans="1:2" x14ac:dyDescent="0.25">
      <c r="A36" s="26" t="s">
        <v>34</v>
      </c>
    </row>
    <row r="38" spans="1:2" x14ac:dyDescent="0.25">
      <c r="A38" s="58" t="s">
        <v>35</v>
      </c>
    </row>
    <row r="39" spans="1:2" x14ac:dyDescent="0.25">
      <c r="A39" s="73" t="s">
        <v>36</v>
      </c>
      <c r="B39" s="26" t="s">
        <v>37</v>
      </c>
    </row>
    <row r="40" spans="1:2" x14ac:dyDescent="0.25">
      <c r="A40" s="73" t="s">
        <v>38</v>
      </c>
      <c r="B40" s="73" t="s">
        <v>39</v>
      </c>
    </row>
    <row r="41" spans="1:2" x14ac:dyDescent="0.25">
      <c r="A41" s="26" t="s">
        <v>40</v>
      </c>
      <c r="B41" s="59" t="s">
        <v>41</v>
      </c>
    </row>
    <row r="42" spans="1:2" x14ac:dyDescent="0.25">
      <c r="A42" s="26" t="s">
        <v>42</v>
      </c>
      <c r="B42" s="26" t="s">
        <v>43</v>
      </c>
    </row>
    <row r="43" spans="1:2" x14ac:dyDescent="0.25">
      <c r="A43" s="26" t="s">
        <v>44</v>
      </c>
      <c r="B43" s="26" t="s">
        <v>45</v>
      </c>
    </row>
    <row r="44" spans="1:2" x14ac:dyDescent="0.25">
      <c r="A44" s="26" t="s">
        <v>46</v>
      </c>
      <c r="B44" s="26" t="s">
        <v>47</v>
      </c>
    </row>
    <row r="45" spans="1:2" x14ac:dyDescent="0.25">
      <c r="A45" s="26" t="s">
        <v>48</v>
      </c>
      <c r="B45" s="26" t="s">
        <v>49</v>
      </c>
    </row>
    <row r="46" spans="1:2" x14ac:dyDescent="0.25">
      <c r="A46" s="26" t="s">
        <v>50</v>
      </c>
      <c r="B46" s="26" t="s">
        <v>51</v>
      </c>
    </row>
    <row r="47" spans="1:2" x14ac:dyDescent="0.25">
      <c r="A47" s="26" t="s">
        <v>52</v>
      </c>
      <c r="B47" s="26" t="s">
        <v>53</v>
      </c>
    </row>
    <row r="48" spans="1:2" x14ac:dyDescent="0.25">
      <c r="A48" s="26" t="s">
        <v>54</v>
      </c>
      <c r="B48" s="26" t="s">
        <v>55</v>
      </c>
    </row>
    <row r="49" spans="1:2" x14ac:dyDescent="0.25">
      <c r="A49" s="26" t="s">
        <v>56</v>
      </c>
      <c r="B49" s="59" t="s">
        <v>57</v>
      </c>
    </row>
    <row r="50" spans="1:2" x14ac:dyDescent="0.25">
      <c r="A50" s="26" t="s">
        <v>58</v>
      </c>
      <c r="B50" s="26" t="s">
        <v>59</v>
      </c>
    </row>
    <row r="51" spans="1:2" x14ac:dyDescent="0.25">
      <c r="A51" s="26" t="s">
        <v>60</v>
      </c>
      <c r="B51" s="26" t="s">
        <v>61</v>
      </c>
    </row>
    <row r="52" spans="1:2" x14ac:dyDescent="0.25">
      <c r="A52" s="26" t="s">
        <v>62</v>
      </c>
      <c r="B52" s="26" t="s">
        <v>63</v>
      </c>
    </row>
    <row r="53" spans="1:2" x14ac:dyDescent="0.25">
      <c r="A53" s="26" t="s">
        <v>64</v>
      </c>
      <c r="B53" s="59" t="s">
        <v>65</v>
      </c>
    </row>
    <row r="54" spans="1:2" x14ac:dyDescent="0.25">
      <c r="A54" s="26" t="s">
        <v>66</v>
      </c>
      <c r="B54" s="59" t="s">
        <v>67</v>
      </c>
    </row>
    <row r="55" spans="1:2" x14ac:dyDescent="0.25">
      <c r="A55" s="26" t="s">
        <v>68</v>
      </c>
      <c r="B55" s="59" t="s">
        <v>69</v>
      </c>
    </row>
    <row r="56" spans="1:2" x14ac:dyDescent="0.25">
      <c r="A56" s="26" t="s">
        <v>70</v>
      </c>
      <c r="B56" s="26" t="s">
        <v>71</v>
      </c>
    </row>
    <row r="57" spans="1:2" x14ac:dyDescent="0.25">
      <c r="A57" s="26" t="s">
        <v>72</v>
      </c>
      <c r="B57" s="26" t="s">
        <v>73</v>
      </c>
    </row>
    <row r="58" spans="1:2" x14ac:dyDescent="0.25">
      <c r="A58" s="26" t="s">
        <v>74</v>
      </c>
      <c r="B58" s="59" t="s">
        <v>75</v>
      </c>
    </row>
    <row r="59" spans="1:2" x14ac:dyDescent="0.25">
      <c r="A59" s="26" t="s">
        <v>76</v>
      </c>
      <c r="B59" s="59" t="s">
        <v>77</v>
      </c>
    </row>
    <row r="60" spans="1:2" x14ac:dyDescent="0.25">
      <c r="A60" s="26" t="s">
        <v>78</v>
      </c>
      <c r="B60" s="59" t="s">
        <v>79</v>
      </c>
    </row>
    <row r="61" spans="1:2" x14ac:dyDescent="0.25">
      <c r="A61" s="26" t="s">
        <v>80</v>
      </c>
      <c r="B61" s="26" t="s">
        <v>81</v>
      </c>
    </row>
    <row r="62" spans="1:2" x14ac:dyDescent="0.25">
      <c r="A62" s="26" t="s">
        <v>82</v>
      </c>
      <c r="B62" s="26" t="s">
        <v>83</v>
      </c>
    </row>
    <row r="63" spans="1:2" x14ac:dyDescent="0.25">
      <c r="A63" s="26" t="s">
        <v>84</v>
      </c>
      <c r="B63" s="26" t="s">
        <v>85</v>
      </c>
    </row>
    <row r="64" spans="1:2" x14ac:dyDescent="0.25">
      <c r="A64" s="26" t="s">
        <v>86</v>
      </c>
      <c r="B64" s="59" t="s">
        <v>87</v>
      </c>
    </row>
    <row r="65" spans="1:2" x14ac:dyDescent="0.25">
      <c r="A65" s="26" t="s">
        <v>88</v>
      </c>
      <c r="B65" s="59" t="s">
        <v>89</v>
      </c>
    </row>
    <row r="66" spans="1:2" x14ac:dyDescent="0.25">
      <c r="A66" s="26" t="s">
        <v>90</v>
      </c>
      <c r="B66" s="26" t="s">
        <v>91</v>
      </c>
    </row>
    <row r="67" spans="1:2" x14ac:dyDescent="0.25">
      <c r="A67" s="26" t="s">
        <v>92</v>
      </c>
      <c r="B67" s="26" t="s">
        <v>93</v>
      </c>
    </row>
    <row r="68" spans="1:2" x14ac:dyDescent="0.25">
      <c r="A68" s="26" t="s">
        <v>94</v>
      </c>
      <c r="B68" s="59" t="s">
        <v>95</v>
      </c>
    </row>
    <row r="69" spans="1:2" x14ac:dyDescent="0.25">
      <c r="A69" s="26" t="s">
        <v>96</v>
      </c>
      <c r="B69" s="59" t="s">
        <v>97</v>
      </c>
    </row>
    <row r="70" spans="1:2" x14ac:dyDescent="0.25">
      <c r="A70" s="26" t="s">
        <v>98</v>
      </c>
      <c r="B70" s="59" t="s">
        <v>99</v>
      </c>
    </row>
    <row r="71" spans="1:2" x14ac:dyDescent="0.25">
      <c r="A71" s="26" t="s">
        <v>100</v>
      </c>
      <c r="B71" s="59" t="s">
        <v>101</v>
      </c>
    </row>
    <row r="72" spans="1:2" x14ac:dyDescent="0.25">
      <c r="A72" s="26" t="s">
        <v>102</v>
      </c>
      <c r="B72" s="59" t="s">
        <v>103</v>
      </c>
    </row>
    <row r="73" spans="1:2" x14ac:dyDescent="0.25">
      <c r="A73" s="26" t="s">
        <v>104</v>
      </c>
      <c r="B73" s="59" t="s">
        <v>105</v>
      </c>
    </row>
    <row r="74" spans="1:2" x14ac:dyDescent="0.25">
      <c r="A74" s="26" t="s">
        <v>106</v>
      </c>
      <c r="B74" s="59" t="s">
        <v>107</v>
      </c>
    </row>
    <row r="75" spans="1:2" x14ac:dyDescent="0.25">
      <c r="A75" s="26" t="s">
        <v>108</v>
      </c>
      <c r="B75" s="59" t="s">
        <v>109</v>
      </c>
    </row>
    <row r="76" spans="1:2" x14ac:dyDescent="0.25">
      <c r="A76" s="26" t="s">
        <v>110</v>
      </c>
      <c r="B76" s="59" t="s">
        <v>111</v>
      </c>
    </row>
    <row r="77" spans="1:2" x14ac:dyDescent="0.25">
      <c r="A77" s="26" t="s">
        <v>112</v>
      </c>
      <c r="B77" s="59" t="s">
        <v>113</v>
      </c>
    </row>
    <row r="78" spans="1:2" x14ac:dyDescent="0.25">
      <c r="A78" s="26" t="s">
        <v>114</v>
      </c>
      <c r="B78" s="59" t="s">
        <v>115</v>
      </c>
    </row>
    <row r="79" spans="1:2" x14ac:dyDescent="0.25">
      <c r="A79" s="26" t="s">
        <v>116</v>
      </c>
      <c r="B79" s="59" t="s">
        <v>117</v>
      </c>
    </row>
    <row r="80" spans="1:2" x14ac:dyDescent="0.25">
      <c r="A80" s="26" t="s">
        <v>118</v>
      </c>
      <c r="B80" s="59" t="s">
        <v>119</v>
      </c>
    </row>
    <row r="81" spans="1:2" x14ac:dyDescent="0.25">
      <c r="A81" s="26" t="s">
        <v>120</v>
      </c>
      <c r="B81" s="59" t="s">
        <v>121</v>
      </c>
    </row>
    <row r="82" spans="1:2" x14ac:dyDescent="0.25">
      <c r="A82" s="26" t="s">
        <v>122</v>
      </c>
      <c r="B82" s="59" t="s">
        <v>123</v>
      </c>
    </row>
    <row r="83" spans="1:2" x14ac:dyDescent="0.25">
      <c r="A83" s="26" t="s">
        <v>124</v>
      </c>
      <c r="B83" s="59" t="s">
        <v>125</v>
      </c>
    </row>
    <row r="84" spans="1:2" x14ac:dyDescent="0.25">
      <c r="A84" s="26" t="s">
        <v>126</v>
      </c>
      <c r="B84" s="59" t="s">
        <v>127</v>
      </c>
    </row>
    <row r="85" spans="1:2" x14ac:dyDescent="0.25">
      <c r="A85" s="26" t="s">
        <v>128</v>
      </c>
      <c r="B85" s="59" t="s">
        <v>129</v>
      </c>
    </row>
    <row r="86" spans="1:2" x14ac:dyDescent="0.25">
      <c r="A86" s="26" t="s">
        <v>130</v>
      </c>
      <c r="B86" s="59" t="s">
        <v>131</v>
      </c>
    </row>
    <row r="87" spans="1:2" x14ac:dyDescent="0.25">
      <c r="A87" s="26" t="s">
        <v>132</v>
      </c>
      <c r="B87" s="59" t="s">
        <v>133</v>
      </c>
    </row>
    <row r="88" spans="1:2" x14ac:dyDescent="0.25">
      <c r="A88" s="26" t="s">
        <v>134</v>
      </c>
      <c r="B88" s="59" t="s">
        <v>135</v>
      </c>
    </row>
    <row r="89" spans="1:2" x14ac:dyDescent="0.25">
      <c r="A89" s="26" t="s">
        <v>136</v>
      </c>
      <c r="B89" s="59" t="s">
        <v>137</v>
      </c>
    </row>
    <row r="90" spans="1:2" x14ac:dyDescent="0.25">
      <c r="A90" s="26" t="s">
        <v>138</v>
      </c>
      <c r="B90" s="59" t="s">
        <v>139</v>
      </c>
    </row>
    <row r="91" spans="1:2" x14ac:dyDescent="0.25">
      <c r="A91" s="26" t="s">
        <v>140</v>
      </c>
      <c r="B91" s="26" t="s">
        <v>141</v>
      </c>
    </row>
    <row r="92" spans="1:2" x14ac:dyDescent="0.25">
      <c r="A92" s="26" t="s">
        <v>142</v>
      </c>
      <c r="B92" s="59" t="s">
        <v>143</v>
      </c>
    </row>
    <row r="93" spans="1:2" x14ac:dyDescent="0.25">
      <c r="A93" s="26" t="s">
        <v>144</v>
      </c>
      <c r="B93" s="59" t="s">
        <v>145</v>
      </c>
    </row>
    <row r="94" spans="1:2" x14ac:dyDescent="0.25">
      <c r="A94" s="26" t="s">
        <v>146</v>
      </c>
      <c r="B94" s="26" t="s">
        <v>147</v>
      </c>
    </row>
    <row r="95" spans="1:2" x14ac:dyDescent="0.25">
      <c r="A95" s="26" t="s">
        <v>148</v>
      </c>
      <c r="B95" s="26" t="s">
        <v>149</v>
      </c>
    </row>
    <row r="96" spans="1:2" x14ac:dyDescent="0.25">
      <c r="A96" s="26" t="s">
        <v>150</v>
      </c>
      <c r="B96" s="26" t="s">
        <v>151</v>
      </c>
    </row>
    <row r="97" spans="1:2" x14ac:dyDescent="0.25">
      <c r="A97" s="26" t="s">
        <v>152</v>
      </c>
      <c r="B97" s="26" t="s">
        <v>153</v>
      </c>
    </row>
    <row r="98" spans="1:2" x14ac:dyDescent="0.25">
      <c r="A98" s="26" t="s">
        <v>154</v>
      </c>
      <c r="B98" s="26" t="s">
        <v>155</v>
      </c>
    </row>
    <row r="99" spans="1:2" x14ac:dyDescent="0.25">
      <c r="A99" s="26" t="s">
        <v>156</v>
      </c>
      <c r="B99" s="26" t="s">
        <v>157</v>
      </c>
    </row>
  </sheetData>
  <pageMargins left="0.7" right="0.7" top="0.75" bottom="0.75" header="0.3" footer="0.3"/>
  <pageSetup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F68"/>
  <sheetViews>
    <sheetView zoomScale="85" zoomScaleNormal="85" workbookViewId="0">
      <pane xSplit="1" ySplit="2" topLeftCell="B27" activePane="bottomRight" state="frozen"/>
      <selection pane="topRight" activeCell="B1" sqref="B1"/>
      <selection pane="bottomLeft" activeCell="A3" sqref="A3"/>
      <selection pane="bottomRight" activeCell="S21" sqref="S21"/>
    </sheetView>
  </sheetViews>
  <sheetFormatPr defaultColWidth="9.140625" defaultRowHeight="15" x14ac:dyDescent="0.25"/>
  <cols>
    <col min="1" max="1" width="21.28515625" style="21" customWidth="1"/>
    <col min="2" max="2" width="14.140625" style="21" customWidth="1"/>
    <col min="3" max="7" width="9.140625" style="21"/>
    <col min="8" max="8" width="16.5703125" style="21" bestFit="1" customWidth="1"/>
    <col min="9" max="9" width="6" style="75" bestFit="1" customWidth="1"/>
    <col min="10" max="10" width="5.7109375" style="21" bestFit="1" customWidth="1"/>
    <col min="11" max="11" width="5.7109375" style="19" bestFit="1" customWidth="1"/>
    <col min="12" max="12" width="14.5703125" style="19" bestFit="1" customWidth="1"/>
    <col min="13" max="13" width="5.7109375" style="19" bestFit="1" customWidth="1"/>
    <col min="14" max="14" width="5.42578125" style="75" bestFit="1" customWidth="1"/>
    <col min="15" max="15" width="5.7109375" style="19" bestFit="1" customWidth="1"/>
    <col min="16" max="16" width="9.28515625" style="19" bestFit="1" customWidth="1"/>
    <col min="17" max="17" width="4.5703125" style="19" bestFit="1" customWidth="1"/>
    <col min="18" max="18" width="7.7109375" style="19" bestFit="1" customWidth="1"/>
    <col min="19" max="19" width="5.5703125" style="19" bestFit="1" customWidth="1"/>
    <col min="20" max="20" width="7.7109375" style="19" bestFit="1" customWidth="1"/>
    <col min="21" max="21" width="5.7109375" style="75" bestFit="1" customWidth="1"/>
    <col min="22" max="22" width="6.42578125" style="19" bestFit="1" customWidth="1"/>
    <col min="23" max="23" width="15.42578125" style="19" bestFit="1" customWidth="1"/>
    <col min="24" max="24" width="4.28515625" style="75" bestFit="1" customWidth="1"/>
    <col min="25" max="25" width="5.7109375" style="75" bestFit="1" customWidth="1"/>
    <col min="26" max="26" width="5" style="19" bestFit="1" customWidth="1"/>
    <col min="27" max="27" width="5.140625" style="19" bestFit="1" customWidth="1"/>
    <col min="28" max="28" width="5.140625" style="75" customWidth="1"/>
    <col min="29" max="29" width="6.7109375" style="75" bestFit="1" customWidth="1"/>
    <col min="30" max="30" width="5.7109375" style="19" bestFit="1" customWidth="1"/>
    <col min="31" max="31" width="6.7109375" style="19" bestFit="1" customWidth="1"/>
    <col min="32" max="32" width="6.7109375" style="75" customWidth="1"/>
    <col min="33" max="33" width="6.140625" style="19" bestFit="1" customWidth="1"/>
    <col min="34" max="34" width="9.28515625" style="19" bestFit="1" customWidth="1"/>
    <col min="35" max="35" width="10" style="19" bestFit="1" customWidth="1"/>
    <col min="36" max="36" width="7.7109375" style="75" bestFit="1" customWidth="1"/>
    <col min="37" max="37" width="6" style="19" customWidth="1"/>
    <col min="38" max="38" width="5.7109375" style="19" bestFit="1" customWidth="1"/>
    <col min="39" max="39" width="5.7109375" style="75" customWidth="1"/>
    <col min="40" max="40" width="6.7109375" style="19" bestFit="1" customWidth="1"/>
    <col min="41" max="41" width="5.7109375" style="19" customWidth="1"/>
    <col min="42" max="42" width="8" style="19" bestFit="1" customWidth="1"/>
    <col min="43" max="45" width="5.7109375" style="19" bestFit="1" customWidth="1"/>
    <col min="46" max="46" width="9.140625" style="19" bestFit="1" customWidth="1"/>
    <col min="47" max="47" width="7.140625" style="19" bestFit="1" customWidth="1"/>
    <col min="48" max="16384" width="9.140625" style="21"/>
  </cols>
  <sheetData>
    <row r="1" spans="1:58" x14ac:dyDescent="0.25">
      <c r="A1" s="89"/>
      <c r="B1" s="89" t="s">
        <v>329</v>
      </c>
      <c r="C1" s="89"/>
      <c r="D1" s="89"/>
      <c r="E1" s="89"/>
      <c r="F1" s="89"/>
      <c r="G1" s="89"/>
      <c r="H1" s="89" t="s">
        <v>354</v>
      </c>
      <c r="J1" s="89"/>
      <c r="K1" s="75"/>
      <c r="L1" s="75"/>
      <c r="M1" s="75"/>
      <c r="O1" s="75"/>
      <c r="P1" s="75"/>
      <c r="Q1" s="75"/>
      <c r="R1" s="75"/>
      <c r="S1" s="75"/>
      <c r="T1" s="75"/>
      <c r="V1" s="75"/>
      <c r="W1" s="75"/>
      <c r="Z1" s="75"/>
      <c r="AA1" s="75"/>
      <c r="AD1" s="75"/>
      <c r="AE1" s="75"/>
      <c r="AG1" s="75"/>
      <c r="AH1" s="75"/>
      <c r="AI1" s="75"/>
      <c r="AK1" s="75"/>
      <c r="AL1" s="75"/>
      <c r="AN1" s="75"/>
      <c r="AO1" s="75"/>
      <c r="AP1" s="75"/>
      <c r="AQ1" s="75"/>
      <c r="AR1" s="75"/>
      <c r="AS1" s="75"/>
      <c r="AT1" s="75"/>
      <c r="AU1" s="75"/>
      <c r="AV1" s="89"/>
      <c r="AW1" s="89"/>
      <c r="AX1" s="89"/>
      <c r="AY1" s="89"/>
      <c r="AZ1" s="89"/>
      <c r="BA1" s="89"/>
      <c r="BB1" s="89"/>
      <c r="BC1" s="89"/>
      <c r="BD1" s="89"/>
      <c r="BE1" s="89"/>
      <c r="BF1" s="89"/>
    </row>
    <row r="2" spans="1:58" x14ac:dyDescent="0.25">
      <c r="A2" s="89" t="s">
        <v>162</v>
      </c>
      <c r="B2" s="89" t="s">
        <v>82</v>
      </c>
      <c r="C2" s="89" t="s">
        <v>166</v>
      </c>
      <c r="D2" s="89" t="s">
        <v>355</v>
      </c>
      <c r="E2" s="89" t="s">
        <v>356</v>
      </c>
      <c r="F2" s="89" t="s">
        <v>357</v>
      </c>
      <c r="G2" s="89"/>
      <c r="H2" s="89" t="s">
        <v>336</v>
      </c>
      <c r="I2" s="75" t="s">
        <v>358</v>
      </c>
      <c r="J2" s="89" t="s">
        <v>36</v>
      </c>
      <c r="K2" s="75" t="s">
        <v>40</v>
      </c>
      <c r="L2" s="75" t="s">
        <v>42</v>
      </c>
      <c r="M2" s="75" t="s">
        <v>44</v>
      </c>
      <c r="N2" s="75" t="s">
        <v>359</v>
      </c>
      <c r="O2" s="75" t="s">
        <v>46</v>
      </c>
      <c r="P2" s="75" t="s">
        <v>50</v>
      </c>
      <c r="Q2" s="75" t="s">
        <v>56</v>
      </c>
      <c r="R2" s="75" t="s">
        <v>58</v>
      </c>
      <c r="S2" s="75" t="s">
        <v>60</v>
      </c>
      <c r="T2" s="75" t="s">
        <v>62</v>
      </c>
      <c r="U2" s="75" t="s">
        <v>360</v>
      </c>
      <c r="V2" s="75" t="s">
        <v>64</v>
      </c>
      <c r="W2" s="75" t="s">
        <v>66</v>
      </c>
      <c r="X2" s="75" t="s">
        <v>361</v>
      </c>
      <c r="Y2" s="75" t="s">
        <v>362</v>
      </c>
      <c r="Z2" s="75" t="s">
        <v>72</v>
      </c>
      <c r="AA2" s="75" t="s">
        <v>74</v>
      </c>
      <c r="AB2" s="75" t="s">
        <v>363</v>
      </c>
      <c r="AC2" s="75" t="s">
        <v>364</v>
      </c>
      <c r="AD2" s="75" t="s">
        <v>76</v>
      </c>
      <c r="AE2" s="75" t="s">
        <v>78</v>
      </c>
      <c r="AF2" s="75" t="s">
        <v>365</v>
      </c>
      <c r="AG2" s="75" t="s">
        <v>80</v>
      </c>
      <c r="AH2" s="75" t="s">
        <v>82</v>
      </c>
      <c r="AI2" s="75" t="s">
        <v>84</v>
      </c>
      <c r="AJ2" s="75" t="s">
        <v>366</v>
      </c>
      <c r="AK2" s="75" t="s">
        <v>92</v>
      </c>
      <c r="AL2" s="75" t="s">
        <v>94</v>
      </c>
      <c r="AM2" s="75" t="s">
        <v>367</v>
      </c>
      <c r="AN2" s="75" t="s">
        <v>98</v>
      </c>
      <c r="AO2" s="75" t="s">
        <v>130</v>
      </c>
      <c r="AP2" s="75" t="s">
        <v>142</v>
      </c>
      <c r="AQ2" s="75" t="s">
        <v>146</v>
      </c>
      <c r="AR2" s="75" t="s">
        <v>148</v>
      </c>
      <c r="AS2" s="75" t="s">
        <v>152</v>
      </c>
      <c r="AT2" s="75" t="s">
        <v>154</v>
      </c>
      <c r="AU2" s="75" t="s">
        <v>156</v>
      </c>
      <c r="AV2" s="89"/>
      <c r="AW2" s="89"/>
      <c r="AX2" s="89"/>
      <c r="AY2" s="89" t="s">
        <v>82</v>
      </c>
      <c r="AZ2" s="89" t="s">
        <v>166</v>
      </c>
      <c r="BA2" s="89" t="s">
        <v>355</v>
      </c>
      <c r="BB2" s="89" t="s">
        <v>356</v>
      </c>
      <c r="BC2" s="89" t="s">
        <v>357</v>
      </c>
      <c r="BD2" s="89"/>
      <c r="BE2" s="89"/>
      <c r="BF2" s="89"/>
    </row>
    <row r="3" spans="1:58" x14ac:dyDescent="0.25">
      <c r="A3" s="75" t="s">
        <v>168</v>
      </c>
      <c r="B3" s="75">
        <v>66863.684217000002</v>
      </c>
      <c r="C3" s="75">
        <v>5349.0947386999997</v>
      </c>
      <c r="D3" s="75">
        <v>1.039038269</v>
      </c>
      <c r="E3" s="75">
        <v>22.087105055999999</v>
      </c>
      <c r="F3" s="75">
        <v>274.19057629999998</v>
      </c>
      <c r="G3" s="75"/>
      <c r="H3" s="89" t="s">
        <v>168</v>
      </c>
      <c r="I3" s="75">
        <v>1146.9525348166201</v>
      </c>
      <c r="J3" s="75">
        <v>147.56254357080101</v>
      </c>
      <c r="K3" s="75">
        <v>1.03567151558082</v>
      </c>
      <c r="L3" s="75">
        <v>1.03567151558082</v>
      </c>
      <c r="M3" s="75">
        <v>14.889622843036401</v>
      </c>
      <c r="N3" s="75">
        <v>8.6398903207620901</v>
      </c>
      <c r="O3" s="75">
        <v>22.059259401363398</v>
      </c>
      <c r="P3" s="75">
        <v>43511.178449955398</v>
      </c>
      <c r="Q3" s="75">
        <v>0</v>
      </c>
      <c r="R3" s="75">
        <v>10876.983458714099</v>
      </c>
      <c r="S3" s="75">
        <v>0</v>
      </c>
      <c r="T3" s="75">
        <v>1183.5501470474401</v>
      </c>
      <c r="U3" s="75">
        <v>0</v>
      </c>
      <c r="V3" s="75">
        <v>0</v>
      </c>
      <c r="W3" s="75">
        <v>0</v>
      </c>
      <c r="X3" s="75">
        <v>0</v>
      </c>
      <c r="Y3" s="75">
        <v>0</v>
      </c>
      <c r="Z3" s="75">
        <v>22.458713988131301</v>
      </c>
      <c r="AA3" s="75">
        <v>6.0284148887612901</v>
      </c>
      <c r="AB3" s="75">
        <v>0</v>
      </c>
      <c r="AC3" s="75">
        <v>233.80880158411901</v>
      </c>
      <c r="AD3" s="75">
        <v>61.012006291543599</v>
      </c>
      <c r="AE3" s="75">
        <v>273.78306841812503</v>
      </c>
      <c r="AF3" s="75">
        <v>0</v>
      </c>
      <c r="AG3" s="75">
        <v>0</v>
      </c>
      <c r="AH3" s="75">
        <v>66788.062585801104</v>
      </c>
      <c r="AI3" s="75">
        <v>0</v>
      </c>
      <c r="AJ3" s="75">
        <v>16379.51502031</v>
      </c>
      <c r="AK3" s="75">
        <v>0</v>
      </c>
      <c r="AL3" s="75">
        <v>36.426335967509303</v>
      </c>
      <c r="AM3" s="75">
        <v>80.505353791107694</v>
      </c>
      <c r="AN3" s="75">
        <v>710.21433364027098</v>
      </c>
      <c r="AO3" s="75">
        <v>0</v>
      </c>
      <c r="AP3" s="75">
        <v>10.691124518373</v>
      </c>
      <c r="AQ3" s="75">
        <v>10.284630985185</v>
      </c>
      <c r="AR3" s="75">
        <v>28.822594819060001</v>
      </c>
      <c r="AS3" s="75">
        <v>247.275146053387</v>
      </c>
      <c r="AT3" s="75">
        <v>5343.0449924767199</v>
      </c>
      <c r="AU3" s="75">
        <v>3.9618078237455401</v>
      </c>
      <c r="AV3" s="89"/>
      <c r="AW3" s="28"/>
      <c r="AX3" s="89"/>
      <c r="AY3" s="68">
        <f t="shared" ref="AY3:AY34" si="0">IF(B3=0,"",(AH3-B3)/B3)</f>
        <v>-1.1309821180878136E-3</v>
      </c>
      <c r="AZ3" s="68">
        <f t="shared" ref="AZ3:AZ34" si="1">IF(C3=0,"",(AT3-C3)/C3)</f>
        <v>-1.1309850579969364E-3</v>
      </c>
      <c r="BA3" s="68">
        <f t="shared" ref="BA3:BA34" si="2">IF(D3=0,"",(L3-D3)/D3)</f>
        <v>-3.2402593048090254E-3</v>
      </c>
      <c r="BB3" s="68">
        <f t="shared" ref="BB3:BB34" si="3">IF(E3=0,"",(O3-E3)/E3)</f>
        <v>-1.2607199796442242E-3</v>
      </c>
      <c r="BC3" s="68">
        <f t="shared" ref="BC3:BC34" si="4">IF(F3=0,"",(AE3-F3)/F3)</f>
        <v>-1.4862213259622845E-3</v>
      </c>
      <c r="BD3" s="68"/>
      <c r="BE3" s="68"/>
      <c r="BF3" s="68"/>
    </row>
    <row r="4" spans="1:58" x14ac:dyDescent="0.25">
      <c r="A4" s="75" t="s">
        <v>170</v>
      </c>
      <c r="B4" s="75">
        <v>29293.388360000001</v>
      </c>
      <c r="C4" s="75">
        <v>2343.466156</v>
      </c>
      <c r="D4" s="75">
        <v>20.390196948</v>
      </c>
      <c r="E4" s="75">
        <v>0.52644735009999999</v>
      </c>
      <c r="F4" s="75">
        <v>464.38069397999999</v>
      </c>
      <c r="G4" s="75"/>
      <c r="H4" s="89" t="s">
        <v>170</v>
      </c>
      <c r="I4" s="75">
        <v>89.107500945630903</v>
      </c>
      <c r="J4" s="75">
        <v>157.82318332811201</v>
      </c>
      <c r="K4" s="75">
        <v>20.393347978567402</v>
      </c>
      <c r="L4" s="75">
        <v>20.393347978567402</v>
      </c>
      <c r="M4" s="75">
        <v>14.251398504919001</v>
      </c>
      <c r="N4" s="75">
        <v>9.0280555181169202</v>
      </c>
      <c r="O4" s="75">
        <v>0.52656293696232503</v>
      </c>
      <c r="P4" s="75">
        <v>144413.56537491601</v>
      </c>
      <c r="Q4" s="75">
        <v>0</v>
      </c>
      <c r="R4" s="75">
        <v>2064.0372898973101</v>
      </c>
      <c r="S4" s="75">
        <v>0</v>
      </c>
      <c r="T4" s="75">
        <v>1311.9261185540299</v>
      </c>
      <c r="U4" s="75">
        <v>0</v>
      </c>
      <c r="V4" s="75">
        <v>0</v>
      </c>
      <c r="W4" s="75">
        <v>0</v>
      </c>
      <c r="X4" s="75">
        <v>0</v>
      </c>
      <c r="Y4" s="75">
        <v>0</v>
      </c>
      <c r="Z4" s="75">
        <v>0.22376454058532699</v>
      </c>
      <c r="AA4" s="75">
        <v>9.9170056725953692</v>
      </c>
      <c r="AB4" s="75">
        <v>0</v>
      </c>
      <c r="AC4" s="75">
        <v>68.658667814478903</v>
      </c>
      <c r="AD4" s="75">
        <v>2.8667609633624802</v>
      </c>
      <c r="AE4" s="75">
        <v>464.45254556674502</v>
      </c>
      <c r="AF4" s="75">
        <v>0</v>
      </c>
      <c r="AG4" s="75">
        <v>0</v>
      </c>
      <c r="AH4" s="75">
        <v>29300.927502659299</v>
      </c>
      <c r="AI4" s="75">
        <v>0</v>
      </c>
      <c r="AJ4" s="75">
        <v>4568.1014068795203</v>
      </c>
      <c r="AK4" s="75">
        <v>0</v>
      </c>
      <c r="AL4" s="75">
        <v>7.8594683894133999</v>
      </c>
      <c r="AM4" s="75">
        <v>6.6510800012622502</v>
      </c>
      <c r="AN4" s="75">
        <v>238.04289408177999</v>
      </c>
      <c r="AO4" s="75">
        <v>0</v>
      </c>
      <c r="AP4" s="75">
        <v>0.110728421860712</v>
      </c>
      <c r="AQ4" s="75">
        <v>2.15411419006418E-3</v>
      </c>
      <c r="AR4" s="75">
        <v>15.3127729821756</v>
      </c>
      <c r="AS4" s="75">
        <v>0.82588896889035801</v>
      </c>
      <c r="AT4" s="75">
        <v>2344.0693815484101</v>
      </c>
      <c r="AU4" s="75">
        <v>10.4417599828072</v>
      </c>
      <c r="AV4" s="89"/>
      <c r="AW4" s="28"/>
      <c r="AX4" s="89"/>
      <c r="AY4" s="68">
        <f t="shared" si="0"/>
        <v>2.573666988142779E-4</v>
      </c>
      <c r="AZ4" s="68">
        <f t="shared" si="1"/>
        <v>2.5740740776891209E-4</v>
      </c>
      <c r="BA4" s="68">
        <f t="shared" si="2"/>
        <v>1.5453654397933219E-4</v>
      </c>
      <c r="BB4" s="68">
        <f t="shared" si="3"/>
        <v>2.1956015602147023E-4</v>
      </c>
      <c r="BC4" s="68">
        <f t="shared" si="4"/>
        <v>1.5472561128503968E-4</v>
      </c>
      <c r="BD4" s="68"/>
      <c r="BE4" s="68"/>
      <c r="BF4" s="68"/>
    </row>
    <row r="5" spans="1:58" x14ac:dyDescent="0.25">
      <c r="A5" s="75" t="s">
        <v>171</v>
      </c>
      <c r="B5" s="75">
        <v>77511.998609000002</v>
      </c>
      <c r="C5" s="75">
        <v>6200.9599257999998</v>
      </c>
      <c r="D5" s="75">
        <v>3.9481897291000001</v>
      </c>
      <c r="E5" s="75">
        <v>24.970687426000001</v>
      </c>
      <c r="F5" s="75">
        <v>296.81381291000002</v>
      </c>
      <c r="G5" s="75"/>
      <c r="H5" s="89" t="s">
        <v>171</v>
      </c>
      <c r="I5" s="75">
        <v>1261.6211517681099</v>
      </c>
      <c r="J5" s="75">
        <v>160.87246445747601</v>
      </c>
      <c r="K5" s="75">
        <v>3.9475508306118199</v>
      </c>
      <c r="L5" s="75">
        <v>3.9475508306118199</v>
      </c>
      <c r="M5" s="75">
        <v>21.102173773522999</v>
      </c>
      <c r="N5" s="75">
        <v>17.998131429550199</v>
      </c>
      <c r="O5" s="75">
        <v>24.9706232902872</v>
      </c>
      <c r="P5" s="75">
        <v>48877.2286308443</v>
      </c>
      <c r="Q5" s="75">
        <v>0</v>
      </c>
      <c r="R5" s="75">
        <v>12637.4559854569</v>
      </c>
      <c r="S5" s="75">
        <v>0</v>
      </c>
      <c r="T5" s="75">
        <v>1514.0731068730399</v>
      </c>
      <c r="U5" s="75">
        <v>0</v>
      </c>
      <c r="V5" s="75">
        <v>0</v>
      </c>
      <c r="W5" s="75">
        <v>0</v>
      </c>
      <c r="X5" s="75">
        <v>0</v>
      </c>
      <c r="Y5" s="75">
        <v>0</v>
      </c>
      <c r="Z5" s="75">
        <v>24.9359512837271</v>
      </c>
      <c r="AA5" s="75">
        <v>6.8796573247897204</v>
      </c>
      <c r="AB5" s="75">
        <v>0</v>
      </c>
      <c r="AC5" s="75">
        <v>291.31806217142099</v>
      </c>
      <c r="AD5" s="75">
        <v>67.779738035638303</v>
      </c>
      <c r="AE5" s="75">
        <v>296.78642003133399</v>
      </c>
      <c r="AF5" s="75">
        <v>0</v>
      </c>
      <c r="AG5" s="75">
        <v>0</v>
      </c>
      <c r="AH5" s="75">
        <v>77513.480721264103</v>
      </c>
      <c r="AI5" s="75">
        <v>0</v>
      </c>
      <c r="AJ5" s="75">
        <v>19013.216190512401</v>
      </c>
      <c r="AK5" s="75">
        <v>0</v>
      </c>
      <c r="AL5" s="75">
        <v>41.392962560181203</v>
      </c>
      <c r="AM5" s="75">
        <v>88.550145304096702</v>
      </c>
      <c r="AN5" s="75">
        <v>803.20992059554499</v>
      </c>
      <c r="AO5" s="75">
        <v>0</v>
      </c>
      <c r="AP5" s="75">
        <v>11.938071395644901</v>
      </c>
      <c r="AQ5" s="75">
        <v>11.3207131372059</v>
      </c>
      <c r="AR5" s="75">
        <v>36.399678432097303</v>
      </c>
      <c r="AS5" s="75">
        <v>272.30510868745699</v>
      </c>
      <c r="AT5" s="75">
        <v>6201.0785299690697</v>
      </c>
      <c r="AU5" s="75">
        <v>6.0431558629997699</v>
      </c>
      <c r="AV5" s="89"/>
      <c r="AW5" s="28"/>
      <c r="AX5" s="89"/>
      <c r="AY5" s="68">
        <f t="shared" si="0"/>
        <v>1.9121068875760982E-5</v>
      </c>
      <c r="AZ5" s="68">
        <f t="shared" si="1"/>
        <v>1.9126743357326065E-5</v>
      </c>
      <c r="BA5" s="68">
        <f t="shared" si="2"/>
        <v>-1.6182061451384602E-4</v>
      </c>
      <c r="BB5" s="68">
        <f t="shared" si="3"/>
        <v>-2.568440015563275E-6</v>
      </c>
      <c r="BC5" s="68">
        <f t="shared" si="4"/>
        <v>-9.2289770470827041E-5</v>
      </c>
      <c r="BD5" s="68"/>
      <c r="BE5" s="68"/>
      <c r="BF5" s="68"/>
    </row>
    <row r="6" spans="1:58" x14ac:dyDescent="0.25">
      <c r="A6" s="75" t="s">
        <v>172</v>
      </c>
      <c r="B6" s="75">
        <v>157148.88532</v>
      </c>
      <c r="C6" s="75">
        <v>12571.910819000001</v>
      </c>
      <c r="D6" s="75">
        <v>104.81527125</v>
      </c>
      <c r="E6" s="75">
        <v>5.3563024427999997</v>
      </c>
      <c r="F6" s="75">
        <v>2659.8496937</v>
      </c>
      <c r="G6" s="75"/>
      <c r="H6" s="89" t="s">
        <v>172</v>
      </c>
      <c r="I6" s="75">
        <v>742.78560511310695</v>
      </c>
      <c r="J6" s="75">
        <v>915.10664176260696</v>
      </c>
      <c r="K6" s="75">
        <v>104.778797130858</v>
      </c>
      <c r="L6" s="75">
        <v>104.778797130858</v>
      </c>
      <c r="M6" s="75">
        <v>59.267434147935603</v>
      </c>
      <c r="N6" s="75">
        <v>22.3057341290707</v>
      </c>
      <c r="O6" s="75">
        <v>5.3553051358819097</v>
      </c>
      <c r="P6" s="75">
        <v>806018.02819888794</v>
      </c>
      <c r="Q6" s="75">
        <v>0</v>
      </c>
      <c r="R6" s="75">
        <v>10487.748146128501</v>
      </c>
      <c r="S6" s="75">
        <v>0</v>
      </c>
      <c r="T6" s="75">
        <v>6392.8459688063604</v>
      </c>
      <c r="U6" s="75">
        <v>0</v>
      </c>
      <c r="V6" s="75">
        <v>0</v>
      </c>
      <c r="W6" s="75">
        <v>0</v>
      </c>
      <c r="X6" s="75">
        <v>0</v>
      </c>
      <c r="Y6" s="75">
        <v>0</v>
      </c>
      <c r="Z6" s="75">
        <v>5.2733637615196596</v>
      </c>
      <c r="AA6" s="75">
        <v>55.360908369502802</v>
      </c>
      <c r="AB6" s="75">
        <v>0</v>
      </c>
      <c r="AC6" s="75">
        <v>304.16374682763802</v>
      </c>
      <c r="AD6" s="75">
        <v>25.159370684094199</v>
      </c>
      <c r="AE6" s="75">
        <v>2658.93083743328</v>
      </c>
      <c r="AF6" s="75">
        <v>0</v>
      </c>
      <c r="AG6" s="75">
        <v>0</v>
      </c>
      <c r="AH6" s="75">
        <v>157108.52858675201</v>
      </c>
      <c r="AI6" s="75">
        <v>0</v>
      </c>
      <c r="AJ6" s="75">
        <v>23982.788476606202</v>
      </c>
      <c r="AK6" s="75">
        <v>0</v>
      </c>
      <c r="AL6" s="75">
        <v>42.253591454631596</v>
      </c>
      <c r="AM6" s="75">
        <v>54.357196436072002</v>
      </c>
      <c r="AN6" s="75">
        <v>1370.4268177858601</v>
      </c>
      <c r="AO6" s="75">
        <v>0</v>
      </c>
      <c r="AP6" s="75">
        <v>2.3452553646756198</v>
      </c>
      <c r="AQ6" s="75">
        <v>2.19841941263735</v>
      </c>
      <c r="AR6" s="75">
        <v>69.400406517105296</v>
      </c>
      <c r="AS6" s="75">
        <v>56.279117689050402</v>
      </c>
      <c r="AT6" s="75">
        <v>12568.6820697652</v>
      </c>
      <c r="AU6" s="75">
        <v>51.598010490459302</v>
      </c>
      <c r="AV6" s="89"/>
      <c r="AW6" s="28"/>
      <c r="AX6" s="89"/>
      <c r="AY6" s="68">
        <f t="shared" si="0"/>
        <v>-2.5680572385740542E-4</v>
      </c>
      <c r="AZ6" s="68">
        <f t="shared" si="1"/>
        <v>-2.5682247363072777E-4</v>
      </c>
      <c r="BA6" s="68">
        <f t="shared" si="2"/>
        <v>-3.4798478033800344E-4</v>
      </c>
      <c r="BB6" s="68">
        <f t="shared" si="3"/>
        <v>-1.8619316753305432E-4</v>
      </c>
      <c r="BC6" s="68">
        <f t="shared" si="4"/>
        <v>-3.4545420701642449E-4</v>
      </c>
      <c r="BD6" s="68"/>
      <c r="BE6" s="68"/>
      <c r="BF6" s="68"/>
    </row>
    <row r="7" spans="1:58" x14ac:dyDescent="0.25">
      <c r="A7" s="75" t="s">
        <v>173</v>
      </c>
      <c r="B7" s="75">
        <v>41447.613739</v>
      </c>
      <c r="C7" s="75">
        <v>3315.8090999000001</v>
      </c>
      <c r="D7" s="75">
        <v>20.874545971</v>
      </c>
      <c r="E7" s="75">
        <v>2.7213421968999998</v>
      </c>
      <c r="F7" s="75">
        <v>330.39414077999999</v>
      </c>
      <c r="G7" s="75"/>
      <c r="H7" s="89" t="s">
        <v>173</v>
      </c>
      <c r="I7" s="75">
        <v>99.605173750086493</v>
      </c>
      <c r="J7" s="75">
        <v>114.147192408129</v>
      </c>
      <c r="K7" s="75">
        <v>20.8839209166131</v>
      </c>
      <c r="L7" s="75">
        <v>20.8839209166131</v>
      </c>
      <c r="M7" s="75">
        <v>31.5042026337563</v>
      </c>
      <c r="N7" s="75">
        <v>29.024786996015301</v>
      </c>
      <c r="O7" s="75">
        <v>2.72178937450817</v>
      </c>
      <c r="P7" s="75">
        <v>112071.954396781</v>
      </c>
      <c r="Q7" s="75">
        <v>0</v>
      </c>
      <c r="R7" s="75">
        <v>4819.8732593000996</v>
      </c>
      <c r="S7" s="75">
        <v>0</v>
      </c>
      <c r="T7" s="75">
        <v>2063.0953682465301</v>
      </c>
      <c r="U7" s="75">
        <v>0</v>
      </c>
      <c r="V7" s="75">
        <v>0</v>
      </c>
      <c r="W7" s="75">
        <v>0</v>
      </c>
      <c r="X7" s="75">
        <v>0</v>
      </c>
      <c r="Y7" s="75">
        <v>0</v>
      </c>
      <c r="Z7" s="75">
        <v>1.4574632573916599</v>
      </c>
      <c r="AA7" s="75">
        <v>8.2799688990872706</v>
      </c>
      <c r="AB7" s="75">
        <v>0</v>
      </c>
      <c r="AC7" s="75">
        <v>156.819027659417</v>
      </c>
      <c r="AD7" s="75">
        <v>7.7037662463481196</v>
      </c>
      <c r="AE7" s="75">
        <v>330.60762050778197</v>
      </c>
      <c r="AF7" s="75">
        <v>0</v>
      </c>
      <c r="AG7" s="75">
        <v>0</v>
      </c>
      <c r="AH7" s="75">
        <v>41460.057462870602</v>
      </c>
      <c r="AI7" s="75">
        <v>0</v>
      </c>
      <c r="AJ7" s="75">
        <v>8255.8449249689893</v>
      </c>
      <c r="AK7" s="75">
        <v>0</v>
      </c>
      <c r="AL7" s="75">
        <v>16.1497359994937</v>
      </c>
      <c r="AM7" s="75">
        <v>7.2659097450828396</v>
      </c>
      <c r="AN7" s="75">
        <v>288.54078143594597</v>
      </c>
      <c r="AO7" s="75">
        <v>0</v>
      </c>
      <c r="AP7" s="75">
        <v>0.81254438497133297</v>
      </c>
      <c r="AQ7" s="75">
        <v>0.34143799625920401</v>
      </c>
      <c r="AR7" s="75">
        <v>31.202843984507101</v>
      </c>
      <c r="AS7" s="75">
        <v>9.6676684243943107</v>
      </c>
      <c r="AT7" s="75">
        <v>3316.8047119595199</v>
      </c>
      <c r="AU7" s="75">
        <v>13.871733228420601</v>
      </c>
      <c r="AV7" s="89"/>
      <c r="AW7" s="28"/>
      <c r="AX7" s="89"/>
      <c r="AY7" s="68">
        <f t="shared" si="0"/>
        <v>3.0022775132389603E-4</v>
      </c>
      <c r="AZ7" s="68">
        <f t="shared" si="1"/>
        <v>3.002621772012743E-4</v>
      </c>
      <c r="BA7" s="68">
        <f t="shared" si="2"/>
        <v>4.4910895911816232E-4</v>
      </c>
      <c r="BB7" s="68">
        <f t="shared" si="3"/>
        <v>1.6432244672487598E-4</v>
      </c>
      <c r="BC7" s="68">
        <f t="shared" si="4"/>
        <v>6.4613654248831594E-4</v>
      </c>
      <c r="BD7" s="68"/>
      <c r="BE7" s="68"/>
      <c r="BF7" s="68"/>
    </row>
    <row r="8" spans="1:58" x14ac:dyDescent="0.25">
      <c r="A8" s="75" t="s">
        <v>174</v>
      </c>
      <c r="B8" s="75">
        <v>832.45840086999999</v>
      </c>
      <c r="C8" s="75">
        <v>66.596672198999997</v>
      </c>
      <c r="D8" s="75">
        <v>0.37321944889999997</v>
      </c>
      <c r="E8" s="75">
        <v>2.0381367599999999E-2</v>
      </c>
      <c r="F8" s="75">
        <v>8.4184763123999993</v>
      </c>
      <c r="G8" s="75"/>
      <c r="H8" s="89" t="s">
        <v>174</v>
      </c>
      <c r="I8" s="75">
        <v>1.9679739131665499</v>
      </c>
      <c r="J8" s="75">
        <v>2.8795183753172702</v>
      </c>
      <c r="K8" s="75">
        <v>0.37336201194056701</v>
      </c>
      <c r="L8" s="75">
        <v>0.37336201194056701</v>
      </c>
      <c r="M8" s="75">
        <v>0.57398062624381996</v>
      </c>
      <c r="N8" s="75">
        <v>0.28190774191349</v>
      </c>
      <c r="O8" s="75">
        <v>2.0383356029847002E-2</v>
      </c>
      <c r="P8" s="75">
        <v>2765.6454165720702</v>
      </c>
      <c r="Q8" s="75">
        <v>0</v>
      </c>
      <c r="R8" s="75">
        <v>86.149961756791598</v>
      </c>
      <c r="S8" s="75">
        <v>0</v>
      </c>
      <c r="T8" s="75">
        <v>42.476717749538203</v>
      </c>
      <c r="U8" s="75">
        <v>0</v>
      </c>
      <c r="V8" s="75">
        <v>0</v>
      </c>
      <c r="W8" s="75">
        <v>0</v>
      </c>
      <c r="X8" s="75">
        <v>0</v>
      </c>
      <c r="Y8" s="75">
        <v>0</v>
      </c>
      <c r="Z8" s="75">
        <v>1.3954041072636701E-2</v>
      </c>
      <c r="AA8" s="75">
        <v>0.19391617600330899</v>
      </c>
      <c r="AB8" s="75">
        <v>0</v>
      </c>
      <c r="AC8" s="75">
        <v>2.0957703583335001</v>
      </c>
      <c r="AD8" s="75">
        <v>0.13863303643688901</v>
      </c>
      <c r="AE8" s="75">
        <v>8.4221533967378193</v>
      </c>
      <c r="AF8" s="75">
        <v>0</v>
      </c>
      <c r="AG8" s="75">
        <v>0</v>
      </c>
      <c r="AH8" s="75">
        <v>832.67122595721901</v>
      </c>
      <c r="AI8" s="75">
        <v>0</v>
      </c>
      <c r="AJ8" s="75">
        <v>155.73314343821801</v>
      </c>
      <c r="AK8" s="75">
        <v>0</v>
      </c>
      <c r="AL8" s="75">
        <v>0.34473276040554002</v>
      </c>
      <c r="AM8" s="75">
        <v>0.145249546128292</v>
      </c>
      <c r="AN8" s="75">
        <v>5.9366288769820903</v>
      </c>
      <c r="AO8" s="75">
        <v>0</v>
      </c>
      <c r="AP8" s="75">
        <v>5.8292055892465097E-3</v>
      </c>
      <c r="AQ8" s="75">
        <v>3.34737543914174E-3</v>
      </c>
      <c r="AR8" s="75">
        <v>0.55538499873223202</v>
      </c>
      <c r="AS8" s="75">
        <v>0.11342910998528399</v>
      </c>
      <c r="AT8" s="75">
        <v>66.613700612333702</v>
      </c>
      <c r="AU8" s="75">
        <v>0.26676370110106501</v>
      </c>
      <c r="AV8" s="89"/>
      <c r="AW8" s="28"/>
      <c r="AX8" s="89"/>
      <c r="AY8" s="68">
        <f t="shared" si="0"/>
        <v>2.5565852539489488E-4</v>
      </c>
      <c r="AZ8" s="68">
        <f t="shared" si="1"/>
        <v>2.5569465817783845E-4</v>
      </c>
      <c r="BA8" s="68">
        <f t="shared" si="2"/>
        <v>3.8198180986337709E-4</v>
      </c>
      <c r="BB8" s="68">
        <f t="shared" si="3"/>
        <v>9.7561159095286637E-5</v>
      </c>
      <c r="BC8" s="68">
        <f t="shared" si="4"/>
        <v>4.3678739493556906E-4</v>
      </c>
      <c r="BD8" s="68"/>
      <c r="BE8" s="68"/>
      <c r="BF8" s="68"/>
    </row>
    <row r="9" spans="1:58" x14ac:dyDescent="0.25">
      <c r="A9" s="75" t="s">
        <v>175</v>
      </c>
      <c r="B9" s="75">
        <v>9962.1710032999999</v>
      </c>
      <c r="C9" s="75">
        <v>796.97368048999999</v>
      </c>
      <c r="D9" s="75">
        <v>0.1131583961</v>
      </c>
      <c r="E9" s="75">
        <v>4.05791536</v>
      </c>
      <c r="F9" s="75">
        <v>49.130003146</v>
      </c>
      <c r="G9" s="75"/>
      <c r="H9" s="89" t="s">
        <v>175</v>
      </c>
      <c r="I9" s="75">
        <v>211.84569363272001</v>
      </c>
      <c r="J9" s="75">
        <v>26.777359240372</v>
      </c>
      <c r="K9" s="75">
        <v>0.11310300625948801</v>
      </c>
      <c r="L9" s="75">
        <v>0.11310300625948801</v>
      </c>
      <c r="M9" s="75">
        <v>0.187313859719902</v>
      </c>
      <c r="N9" s="75">
        <v>0.73212282400017703</v>
      </c>
      <c r="O9" s="75">
        <v>4.0573153036698999</v>
      </c>
      <c r="P9" s="75">
        <v>6286.8175051476801</v>
      </c>
      <c r="Q9" s="75">
        <v>0</v>
      </c>
      <c r="R9" s="75">
        <v>1637.99297475864</v>
      </c>
      <c r="S9" s="75">
        <v>0</v>
      </c>
      <c r="T9" s="75">
        <v>64.471680636362294</v>
      </c>
      <c r="U9" s="75">
        <v>0</v>
      </c>
      <c r="V9" s="75">
        <v>0</v>
      </c>
      <c r="W9" s="75">
        <v>0</v>
      </c>
      <c r="X9" s="75">
        <v>0</v>
      </c>
      <c r="Y9" s="75">
        <v>0</v>
      </c>
      <c r="Z9" s="75">
        <v>4.1340676300908799</v>
      </c>
      <c r="AA9" s="75">
        <v>0.971826373175813</v>
      </c>
      <c r="AB9" s="75">
        <v>0</v>
      </c>
      <c r="AC9" s="75">
        <v>37.029882697488297</v>
      </c>
      <c r="AD9" s="75">
        <v>10.725874901794</v>
      </c>
      <c r="AE9" s="75">
        <v>49.121873406321697</v>
      </c>
      <c r="AF9" s="75">
        <v>0</v>
      </c>
      <c r="AG9" s="75">
        <v>0</v>
      </c>
      <c r="AH9" s="75">
        <v>9960.6477899215606</v>
      </c>
      <c r="AI9" s="75">
        <v>0</v>
      </c>
      <c r="AJ9" s="75">
        <v>2463.4418806527801</v>
      </c>
      <c r="AK9" s="75">
        <v>0</v>
      </c>
      <c r="AL9" s="75">
        <v>5.1433173140373798</v>
      </c>
      <c r="AM9" s="75">
        <v>14.868315924769499</v>
      </c>
      <c r="AN9" s="75">
        <v>119.056080329304</v>
      </c>
      <c r="AO9" s="75">
        <v>0</v>
      </c>
      <c r="AP9" s="75">
        <v>1.97636036761374</v>
      </c>
      <c r="AQ9" s="75">
        <v>1.9022046265216901</v>
      </c>
      <c r="AR9" s="75">
        <v>3.1092093507050902</v>
      </c>
      <c r="AS9" s="75">
        <v>45.576666730799097</v>
      </c>
      <c r="AT9" s="75">
        <v>796.85177687020803</v>
      </c>
      <c r="AU9" s="75">
        <v>7.9584547176595702E-2</v>
      </c>
      <c r="AV9" s="89"/>
      <c r="AW9" s="28"/>
      <c r="AX9" s="89"/>
      <c r="AY9" s="68">
        <f t="shared" si="0"/>
        <v>-1.5289974222835098E-4</v>
      </c>
      <c r="AZ9" s="68">
        <f t="shared" si="1"/>
        <v>-1.5295815003202548E-4</v>
      </c>
      <c r="BA9" s="68">
        <f t="shared" si="2"/>
        <v>-4.8948944506996457E-4</v>
      </c>
      <c r="BB9" s="68">
        <f t="shared" si="3"/>
        <v>-1.4787305226101954E-4</v>
      </c>
      <c r="BC9" s="68">
        <f t="shared" si="4"/>
        <v>-1.6547403129903482E-4</v>
      </c>
      <c r="BD9" s="68"/>
      <c r="BE9" s="68"/>
      <c r="BF9" s="68"/>
    </row>
    <row r="10" spans="1:58" x14ac:dyDescent="0.25">
      <c r="A10" s="75" t="s">
        <v>176</v>
      </c>
      <c r="B10" s="75"/>
      <c r="C10" s="75"/>
      <c r="D10" s="75"/>
      <c r="E10" s="75"/>
      <c r="F10" s="75"/>
      <c r="G10" s="75"/>
      <c r="H10" s="89"/>
      <c r="J10" s="75"/>
      <c r="K10" s="75"/>
      <c r="L10" s="75"/>
      <c r="M10" s="75"/>
      <c r="O10" s="75"/>
      <c r="P10" s="75"/>
      <c r="Q10" s="75"/>
      <c r="R10" s="75"/>
      <c r="S10" s="75"/>
      <c r="T10" s="75"/>
      <c r="V10" s="75"/>
      <c r="W10" s="75"/>
      <c r="Z10" s="75"/>
      <c r="AA10" s="75"/>
      <c r="AD10" s="75"/>
      <c r="AE10" s="75"/>
      <c r="AG10" s="75"/>
      <c r="AH10" s="75"/>
      <c r="AI10" s="75"/>
      <c r="AK10" s="75"/>
      <c r="AL10" s="75"/>
      <c r="AN10" s="75"/>
      <c r="AO10" s="75"/>
      <c r="AP10" s="75"/>
      <c r="AQ10" s="75"/>
      <c r="AR10" s="75"/>
      <c r="AS10" s="75"/>
      <c r="AT10" s="75"/>
      <c r="AU10" s="75"/>
      <c r="AV10" s="89"/>
      <c r="AW10" s="28"/>
      <c r="AX10" s="89"/>
      <c r="AY10" s="68" t="str">
        <f t="shared" si="0"/>
        <v/>
      </c>
      <c r="AZ10" s="68" t="str">
        <f t="shared" si="1"/>
        <v/>
      </c>
      <c r="BA10" s="68" t="str">
        <f t="shared" si="2"/>
        <v/>
      </c>
      <c r="BB10" s="68" t="str">
        <f t="shared" si="3"/>
        <v/>
      </c>
      <c r="BC10" s="68" t="str">
        <f t="shared" si="4"/>
        <v/>
      </c>
      <c r="BD10" s="68"/>
      <c r="BE10" s="68"/>
      <c r="BF10" s="68"/>
    </row>
    <row r="11" spans="1:58" x14ac:dyDescent="0.25">
      <c r="A11" s="75" t="s">
        <v>177</v>
      </c>
      <c r="B11" s="75">
        <v>34257.998694000002</v>
      </c>
      <c r="C11" s="75">
        <v>2740.6398946999998</v>
      </c>
      <c r="D11" s="75">
        <v>7.3084446969999997</v>
      </c>
      <c r="E11" s="75">
        <v>3.1253762526000002</v>
      </c>
      <c r="F11" s="75">
        <v>207.54191170999999</v>
      </c>
      <c r="G11" s="75"/>
      <c r="H11" s="89" t="s">
        <v>177</v>
      </c>
      <c r="I11" s="75">
        <v>183.34691319489701</v>
      </c>
      <c r="J11" s="75">
        <v>77.661207816387702</v>
      </c>
      <c r="K11" s="75">
        <v>7.3067168177524398</v>
      </c>
      <c r="L11" s="75">
        <v>7.3067168177524398</v>
      </c>
      <c r="M11" s="75">
        <v>23.294453195671199</v>
      </c>
      <c r="N11" s="75">
        <v>8.77968683269137</v>
      </c>
      <c r="O11" s="75">
        <v>3.1253241322027199</v>
      </c>
      <c r="P11" s="75">
        <v>67296.714777473797</v>
      </c>
      <c r="Q11" s="75">
        <v>0</v>
      </c>
      <c r="R11" s="75">
        <v>4533.7733332023599</v>
      </c>
      <c r="S11" s="75">
        <v>0</v>
      </c>
      <c r="T11" s="75">
        <v>1607.3235308389101</v>
      </c>
      <c r="U11" s="75">
        <v>0</v>
      </c>
      <c r="V11" s="75">
        <v>0</v>
      </c>
      <c r="W11" s="75">
        <v>0</v>
      </c>
      <c r="X11" s="75">
        <v>0</v>
      </c>
      <c r="Y11" s="75">
        <v>0</v>
      </c>
      <c r="Z11" s="75">
        <v>3.1235177762418598</v>
      </c>
      <c r="AA11" s="75">
        <v>5.14237538675407</v>
      </c>
      <c r="AB11" s="75">
        <v>0</v>
      </c>
      <c r="AC11" s="75">
        <v>90.848812427051001</v>
      </c>
      <c r="AD11" s="75">
        <v>12.6255625841439</v>
      </c>
      <c r="AE11" s="75">
        <v>207.498832276759</v>
      </c>
      <c r="AF11" s="75">
        <v>0</v>
      </c>
      <c r="AG11" s="75">
        <v>0</v>
      </c>
      <c r="AH11" s="75">
        <v>34255.458450489103</v>
      </c>
      <c r="AI11" s="75">
        <v>0</v>
      </c>
      <c r="AJ11" s="75">
        <v>7356.6527796998298</v>
      </c>
      <c r="AK11" s="75">
        <v>0</v>
      </c>
      <c r="AL11" s="75">
        <v>17.9279641032286</v>
      </c>
      <c r="AM11" s="75">
        <v>13.015758824963999</v>
      </c>
      <c r="AN11" s="75">
        <v>254.38261495030599</v>
      </c>
      <c r="AO11" s="75">
        <v>0</v>
      </c>
      <c r="AP11" s="75">
        <v>1.42242645536149</v>
      </c>
      <c r="AQ11" s="75">
        <v>1.34965510425024</v>
      </c>
      <c r="AR11" s="75">
        <v>23.197147982403301</v>
      </c>
      <c r="AS11" s="75">
        <v>33.755594384799998</v>
      </c>
      <c r="AT11" s="75">
        <v>2740.43664417842</v>
      </c>
      <c r="AU11" s="75">
        <v>8.2394409085351299</v>
      </c>
      <c r="AV11" s="89"/>
      <c r="AW11" s="28"/>
      <c r="AX11" s="89"/>
      <c r="AY11" s="68">
        <f t="shared" si="0"/>
        <v>-7.4150376780296849E-5</v>
      </c>
      <c r="AZ11" s="68">
        <f t="shared" si="1"/>
        <v>-7.4161702882904302E-5</v>
      </c>
      <c r="BA11" s="68">
        <f t="shared" si="2"/>
        <v>-2.364222921833385E-4</v>
      </c>
      <c r="BB11" s="68">
        <f t="shared" si="3"/>
        <v>-1.6676519262904631E-5</v>
      </c>
      <c r="BC11" s="68">
        <f t="shared" si="4"/>
        <v>-2.075698006539784E-4</v>
      </c>
      <c r="BD11" s="68"/>
      <c r="BE11" s="68"/>
      <c r="BF11" s="68"/>
    </row>
    <row r="12" spans="1:58" x14ac:dyDescent="0.25">
      <c r="A12" s="75" t="s">
        <v>178</v>
      </c>
      <c r="B12" s="75">
        <v>77980.524218000006</v>
      </c>
      <c r="C12" s="75">
        <v>6238.4419403000002</v>
      </c>
      <c r="D12" s="75">
        <v>5.6537061877000001</v>
      </c>
      <c r="E12" s="75">
        <v>25.921863698999999</v>
      </c>
      <c r="F12" s="75">
        <v>425.38394460000001</v>
      </c>
      <c r="G12" s="75"/>
      <c r="H12" s="89" t="s">
        <v>178</v>
      </c>
      <c r="I12" s="75">
        <v>1365.5270160235</v>
      </c>
      <c r="J12" s="75">
        <v>208.440933189443</v>
      </c>
      <c r="K12" s="75">
        <v>5.6484611360855901</v>
      </c>
      <c r="L12" s="75">
        <v>5.6484611360855901</v>
      </c>
      <c r="M12" s="75">
        <v>13.018235683412399</v>
      </c>
      <c r="N12" s="75">
        <v>9.3997162567673094</v>
      </c>
      <c r="O12" s="75">
        <v>25.9129933934333</v>
      </c>
      <c r="P12" s="75">
        <v>79462.320059164398</v>
      </c>
      <c r="Q12" s="75">
        <v>0</v>
      </c>
      <c r="R12" s="75">
        <v>12110.649200046701</v>
      </c>
      <c r="S12" s="75">
        <v>0</v>
      </c>
      <c r="T12" s="75">
        <v>1229.0309642516199</v>
      </c>
      <c r="U12" s="75">
        <v>0</v>
      </c>
      <c r="V12" s="75">
        <v>0</v>
      </c>
      <c r="W12" s="75">
        <v>0</v>
      </c>
      <c r="X12" s="75">
        <v>0</v>
      </c>
      <c r="Y12" s="75">
        <v>0</v>
      </c>
      <c r="Z12" s="75">
        <v>26.334621309932199</v>
      </c>
      <c r="AA12" s="75">
        <v>8.9520674967812006</v>
      </c>
      <c r="AB12" s="75">
        <v>0</v>
      </c>
      <c r="AC12" s="75">
        <v>270.77257685013501</v>
      </c>
      <c r="AD12" s="75">
        <v>70.567401237065397</v>
      </c>
      <c r="AE12" s="75">
        <v>425.14984501671</v>
      </c>
      <c r="AF12" s="75">
        <v>0</v>
      </c>
      <c r="AG12" s="75">
        <v>0</v>
      </c>
      <c r="AH12" s="75">
        <v>77954.739788411403</v>
      </c>
      <c r="AI12" s="75">
        <v>0</v>
      </c>
      <c r="AJ12" s="75">
        <v>18568.8101594162</v>
      </c>
      <c r="AK12" s="75">
        <v>0</v>
      </c>
      <c r="AL12" s="75">
        <v>39.791722931814903</v>
      </c>
      <c r="AM12" s="75">
        <v>95.936018464551594</v>
      </c>
      <c r="AN12" s="75">
        <v>851.49731315005204</v>
      </c>
      <c r="AO12" s="75">
        <v>0</v>
      </c>
      <c r="AP12" s="75">
        <v>12.559973651445199</v>
      </c>
      <c r="AQ12" s="75">
        <v>12.066224394775499</v>
      </c>
      <c r="AR12" s="75">
        <v>30.6373500468613</v>
      </c>
      <c r="AS12" s="75">
        <v>289.81665083723601</v>
      </c>
      <c r="AT12" s="75">
        <v>6236.3792327033598</v>
      </c>
      <c r="AU12" s="75">
        <v>5.0893300420151402</v>
      </c>
      <c r="AV12" s="89"/>
      <c r="AW12" s="28"/>
      <c r="AX12" s="89"/>
      <c r="AY12" s="68">
        <f t="shared" si="0"/>
        <v>-3.3065217048965112E-4</v>
      </c>
      <c r="AZ12" s="68">
        <f t="shared" si="1"/>
        <v>-3.3064467320203996E-4</v>
      </c>
      <c r="BA12" s="68">
        <f t="shared" si="2"/>
        <v>-9.2771917044804503E-4</v>
      </c>
      <c r="BB12" s="68">
        <f t="shared" si="3"/>
        <v>-3.4219397454208442E-4</v>
      </c>
      <c r="BC12" s="68">
        <f t="shared" si="4"/>
        <v>-5.5032538548236375E-4</v>
      </c>
      <c r="BD12" s="68"/>
      <c r="BE12" s="68"/>
      <c r="BF12" s="68"/>
    </row>
    <row r="13" spans="1:58" x14ac:dyDescent="0.25">
      <c r="A13" s="75" t="s">
        <v>179</v>
      </c>
      <c r="B13" s="75">
        <v>57196.505266</v>
      </c>
      <c r="C13" s="75">
        <v>4575.7204235999998</v>
      </c>
      <c r="D13" s="75">
        <v>53.288587997</v>
      </c>
      <c r="E13" s="75">
        <v>0.2081460551</v>
      </c>
      <c r="F13" s="75">
        <v>1333.3908133</v>
      </c>
      <c r="G13" s="75"/>
      <c r="H13" s="89" t="s">
        <v>179</v>
      </c>
      <c r="I13" s="75">
        <v>258.44081065074897</v>
      </c>
      <c r="J13" s="75">
        <v>452.56682704348901</v>
      </c>
      <c r="K13" s="75">
        <v>53.209615989148901</v>
      </c>
      <c r="L13" s="75">
        <v>53.209615989148901</v>
      </c>
      <c r="M13" s="75">
        <v>10.982794562218199</v>
      </c>
      <c r="N13" s="75">
        <v>4.11895365176124</v>
      </c>
      <c r="O13" s="75">
        <v>0.20811238809927399</v>
      </c>
      <c r="P13" s="75">
        <v>398701.37523230503</v>
      </c>
      <c r="Q13" s="75">
        <v>0</v>
      </c>
      <c r="R13" s="75">
        <v>1627.28474262801</v>
      </c>
      <c r="S13" s="75">
        <v>0</v>
      </c>
      <c r="T13" s="75">
        <v>2091.5763918223101</v>
      </c>
      <c r="U13" s="75">
        <v>0</v>
      </c>
      <c r="V13" s="75">
        <v>0</v>
      </c>
      <c r="W13" s="75">
        <v>0</v>
      </c>
      <c r="X13" s="75">
        <v>0</v>
      </c>
      <c r="Y13" s="75">
        <v>0</v>
      </c>
      <c r="Z13" s="75">
        <v>0.16990351786270999</v>
      </c>
      <c r="AA13" s="75">
        <v>26.896387708296398</v>
      </c>
      <c r="AB13" s="75">
        <v>0</v>
      </c>
      <c r="AC13" s="75">
        <v>87.013026238363906</v>
      </c>
      <c r="AD13" s="75">
        <v>2.5603097738087799</v>
      </c>
      <c r="AE13" s="75">
        <v>1331.4101758243701</v>
      </c>
      <c r="AF13" s="75">
        <v>0</v>
      </c>
      <c r="AG13" s="75">
        <v>0</v>
      </c>
      <c r="AH13" s="75">
        <v>57125.314987687103</v>
      </c>
      <c r="AI13" s="75">
        <v>0</v>
      </c>
      <c r="AJ13" s="75">
        <v>6651.7107326289497</v>
      </c>
      <c r="AK13" s="75">
        <v>0</v>
      </c>
      <c r="AL13" s="75">
        <v>6.8167331691347401</v>
      </c>
      <c r="AM13" s="75">
        <v>19.2762889708705</v>
      </c>
      <c r="AN13" s="75">
        <v>544.52820615260805</v>
      </c>
      <c r="AO13" s="75">
        <v>0</v>
      </c>
      <c r="AP13" s="75">
        <v>4.99335567192443E-2</v>
      </c>
      <c r="AQ13" s="75">
        <v>3.4407067334628498E-2</v>
      </c>
      <c r="AR13" s="75">
        <v>17.101017416368499</v>
      </c>
      <c r="AS13" s="75">
        <v>1.49181883380981</v>
      </c>
      <c r="AT13" s="75">
        <v>4570.0250775089899</v>
      </c>
      <c r="AU13" s="75">
        <v>21.5753132290717</v>
      </c>
      <c r="AV13" s="89"/>
      <c r="AW13" s="28"/>
      <c r="AX13" s="89"/>
      <c r="AY13" s="68">
        <f t="shared" si="0"/>
        <v>-1.2446613299504441E-3</v>
      </c>
      <c r="AZ13" s="68">
        <f t="shared" si="1"/>
        <v>-1.2446883908455767E-3</v>
      </c>
      <c r="BA13" s="68">
        <f t="shared" si="2"/>
        <v>-1.4819684817984949E-3</v>
      </c>
      <c r="BB13" s="68">
        <f t="shared" si="3"/>
        <v>-1.617470036116845E-4</v>
      </c>
      <c r="BC13" s="68">
        <f t="shared" si="4"/>
        <v>-1.4854140705589929E-3</v>
      </c>
      <c r="BD13" s="68"/>
      <c r="BE13" s="68"/>
      <c r="BF13" s="68"/>
    </row>
    <row r="14" spans="1:58" x14ac:dyDescent="0.25">
      <c r="A14" s="75" t="s">
        <v>180</v>
      </c>
      <c r="B14" s="75">
        <v>65464.601791000001</v>
      </c>
      <c r="C14" s="75">
        <v>5237.1681484000001</v>
      </c>
      <c r="D14" s="75">
        <v>67.403891248999997</v>
      </c>
      <c r="E14" s="75">
        <v>15.592715898</v>
      </c>
      <c r="F14" s="75">
        <v>83.267501816999996</v>
      </c>
      <c r="G14" s="75"/>
      <c r="H14" s="89" t="s">
        <v>180</v>
      </c>
      <c r="I14" s="75">
        <v>63.538297519408999</v>
      </c>
      <c r="J14" s="75">
        <v>30.634778839129801</v>
      </c>
      <c r="K14" s="75">
        <v>67.410914166678694</v>
      </c>
      <c r="L14" s="75">
        <v>67.410914166678694</v>
      </c>
      <c r="M14" s="75">
        <v>69.771200644369102</v>
      </c>
      <c r="N14" s="75">
        <v>173.114067715564</v>
      </c>
      <c r="O14" s="75">
        <v>15.594972210227899</v>
      </c>
      <c r="P14" s="75">
        <v>56661.673242611498</v>
      </c>
      <c r="Q14" s="75">
        <v>0</v>
      </c>
      <c r="R14" s="75">
        <v>10072.3408330822</v>
      </c>
      <c r="S14" s="75">
        <v>0</v>
      </c>
      <c r="T14" s="75">
        <v>2850.9617722804601</v>
      </c>
      <c r="U14" s="75">
        <v>0</v>
      </c>
      <c r="V14" s="75">
        <v>0</v>
      </c>
      <c r="W14" s="75">
        <v>0</v>
      </c>
      <c r="X14" s="75">
        <v>0</v>
      </c>
      <c r="Y14" s="75">
        <v>0</v>
      </c>
      <c r="Z14" s="75">
        <v>5.3736855467846096</v>
      </c>
      <c r="AA14" s="75">
        <v>7.4743445939982598</v>
      </c>
      <c r="AB14" s="75">
        <v>0</v>
      </c>
      <c r="AC14" s="75">
        <v>674.26230012582096</v>
      </c>
      <c r="AD14" s="75">
        <v>8.9396233948303792</v>
      </c>
      <c r="AE14" s="75">
        <v>83.1755256826889</v>
      </c>
      <c r="AF14" s="75">
        <v>0</v>
      </c>
      <c r="AG14" s="75">
        <v>0</v>
      </c>
      <c r="AH14" s="75">
        <v>65472.235093337003</v>
      </c>
      <c r="AI14" s="75">
        <v>0</v>
      </c>
      <c r="AJ14" s="75">
        <v>15351.1590117451</v>
      </c>
      <c r="AK14" s="75">
        <v>0</v>
      </c>
      <c r="AL14" s="75">
        <v>9.2126406842082904</v>
      </c>
      <c r="AM14" s="75">
        <v>4.5206512043842997</v>
      </c>
      <c r="AN14" s="75">
        <v>407.75064782266901</v>
      </c>
      <c r="AO14" s="75">
        <v>0</v>
      </c>
      <c r="AP14" s="75">
        <v>4.1324280953640402</v>
      </c>
      <c r="AQ14" s="75">
        <v>0.44745667361570302</v>
      </c>
      <c r="AR14" s="75">
        <v>75.035765039760193</v>
      </c>
      <c r="AS14" s="75">
        <v>11.304188623965301</v>
      </c>
      <c r="AT14" s="75">
        <v>5237.7788073656402</v>
      </c>
      <c r="AU14" s="75">
        <v>30.9132634545192</v>
      </c>
      <c r="AV14" s="89"/>
      <c r="AW14" s="28"/>
      <c r="AX14" s="89"/>
      <c r="AY14" s="68">
        <f t="shared" si="0"/>
        <v>1.166019822647413E-4</v>
      </c>
      <c r="AZ14" s="68">
        <f t="shared" si="1"/>
        <v>1.1660098517682742E-4</v>
      </c>
      <c r="BA14" s="68">
        <f t="shared" si="2"/>
        <v>1.0419157631052738E-4</v>
      </c>
      <c r="BB14" s="68">
        <f t="shared" si="3"/>
        <v>1.4470296532427532E-4</v>
      </c>
      <c r="BC14" s="68">
        <f t="shared" si="4"/>
        <v>-1.1045862107552547E-3</v>
      </c>
      <c r="BD14" s="68"/>
      <c r="BE14" s="68"/>
      <c r="BF14" s="68"/>
    </row>
    <row r="15" spans="1:58" x14ac:dyDescent="0.25">
      <c r="A15" s="75" t="s">
        <v>181</v>
      </c>
      <c r="B15" s="75">
        <v>71959.650146</v>
      </c>
      <c r="C15" s="75">
        <v>5756.7719487000004</v>
      </c>
      <c r="D15" s="75">
        <v>54.989567151999999</v>
      </c>
      <c r="E15" s="75">
        <v>19.481123746000002</v>
      </c>
      <c r="F15" s="75">
        <v>240.72729034</v>
      </c>
      <c r="G15" s="75"/>
      <c r="H15" s="89" t="s">
        <v>181</v>
      </c>
      <c r="I15" s="75">
        <v>460.89088976160099</v>
      </c>
      <c r="J15" s="75">
        <v>102.333599856139</v>
      </c>
      <c r="K15" s="75">
        <v>54.985722318164399</v>
      </c>
      <c r="L15" s="75">
        <v>54.985722318164399</v>
      </c>
      <c r="M15" s="75">
        <v>53.9843360087782</v>
      </c>
      <c r="N15" s="75">
        <v>133.47996586064201</v>
      </c>
      <c r="O15" s="75">
        <v>19.479202250970999</v>
      </c>
      <c r="P15" s="75">
        <v>80304.015754731299</v>
      </c>
      <c r="Q15" s="75">
        <v>0</v>
      </c>
      <c r="R15" s="75">
        <v>10806.5702333389</v>
      </c>
      <c r="S15" s="75">
        <v>0</v>
      </c>
      <c r="T15" s="75">
        <v>2412.6433076533599</v>
      </c>
      <c r="U15" s="75">
        <v>0</v>
      </c>
      <c r="V15" s="75">
        <v>0</v>
      </c>
      <c r="W15" s="75">
        <v>0</v>
      </c>
      <c r="X15" s="75">
        <v>0</v>
      </c>
      <c r="Y15" s="75">
        <v>0</v>
      </c>
      <c r="Z15" s="75">
        <v>11.830893825621301</v>
      </c>
      <c r="AA15" s="75">
        <v>9.2218351893596804</v>
      </c>
      <c r="AB15" s="75">
        <v>0</v>
      </c>
      <c r="AC15" s="75">
        <v>588.04968905777696</v>
      </c>
      <c r="AD15" s="75">
        <v>26.971068861657901</v>
      </c>
      <c r="AE15" s="75">
        <v>240.33460394256099</v>
      </c>
      <c r="AF15" s="75">
        <v>0</v>
      </c>
      <c r="AG15" s="75">
        <v>0</v>
      </c>
      <c r="AH15" s="75">
        <v>71946.570478667505</v>
      </c>
      <c r="AI15" s="75">
        <v>0</v>
      </c>
      <c r="AJ15" s="75">
        <v>16676.049348368801</v>
      </c>
      <c r="AK15" s="75">
        <v>0</v>
      </c>
      <c r="AL15" s="75">
        <v>16.9204904347861</v>
      </c>
      <c r="AM15" s="75">
        <v>32.4668456945464</v>
      </c>
      <c r="AN15" s="75">
        <v>566.98292608114502</v>
      </c>
      <c r="AO15" s="75">
        <v>0</v>
      </c>
      <c r="AP15" s="75">
        <v>6.8462416196168103</v>
      </c>
      <c r="AQ15" s="75">
        <v>3.8984502878636702</v>
      </c>
      <c r="AR15" s="75">
        <v>63.881809746750299</v>
      </c>
      <c r="AS15" s="75">
        <v>93.878937960425901</v>
      </c>
      <c r="AT15" s="75">
        <v>5755.7255792258402</v>
      </c>
      <c r="AU15" s="75">
        <v>25.0280752070469</v>
      </c>
      <c r="AV15" s="89"/>
      <c r="AW15" s="28"/>
      <c r="AX15" s="89"/>
      <c r="AY15" s="68">
        <f t="shared" si="0"/>
        <v>-1.8176390944032292E-4</v>
      </c>
      <c r="AZ15" s="68">
        <f t="shared" si="1"/>
        <v>-1.817632318050211E-4</v>
      </c>
      <c r="BA15" s="68">
        <f t="shared" si="2"/>
        <v>-6.9919332606724951E-5</v>
      </c>
      <c r="BB15" s="68">
        <f t="shared" si="3"/>
        <v>-9.8633685307635729E-5</v>
      </c>
      <c r="BC15" s="68">
        <f t="shared" si="4"/>
        <v>-1.6312500210689963E-3</v>
      </c>
      <c r="BD15" s="68"/>
      <c r="BE15" s="68"/>
      <c r="BF15" s="68"/>
    </row>
    <row r="16" spans="1:58" x14ac:dyDescent="0.25">
      <c r="A16" s="75" t="s">
        <v>182</v>
      </c>
      <c r="B16" s="75">
        <v>295346.05839999998</v>
      </c>
      <c r="C16" s="75">
        <v>23627.684673</v>
      </c>
      <c r="D16" s="75">
        <v>310.67434218</v>
      </c>
      <c r="E16" s="75">
        <v>75.750277413999996</v>
      </c>
      <c r="F16" s="75">
        <v>232.91475840999999</v>
      </c>
      <c r="G16" s="75"/>
      <c r="H16" s="89" t="s">
        <v>182</v>
      </c>
      <c r="I16" s="75">
        <v>382.697757696547</v>
      </c>
      <c r="J16" s="75">
        <v>95.975142269356198</v>
      </c>
      <c r="K16" s="75">
        <v>310.73306649047998</v>
      </c>
      <c r="L16" s="75">
        <v>310.73306649047998</v>
      </c>
      <c r="M16" s="75">
        <v>315.60813997928199</v>
      </c>
      <c r="N16" s="75">
        <v>812.93945184452002</v>
      </c>
      <c r="O16" s="75">
        <v>75.766768426817194</v>
      </c>
      <c r="P16" s="75">
        <v>208596.36822663501</v>
      </c>
      <c r="Q16" s="75">
        <v>0</v>
      </c>
      <c r="R16" s="75">
        <v>46446.251580972203</v>
      </c>
      <c r="S16" s="75">
        <v>0</v>
      </c>
      <c r="T16" s="75">
        <v>12466.557165735399</v>
      </c>
      <c r="U16" s="75">
        <v>0</v>
      </c>
      <c r="V16" s="75">
        <v>0</v>
      </c>
      <c r="W16" s="75">
        <v>0</v>
      </c>
      <c r="X16" s="75">
        <v>0</v>
      </c>
      <c r="Y16" s="75">
        <v>0</v>
      </c>
      <c r="Z16" s="75">
        <v>27.574447377633501</v>
      </c>
      <c r="AA16" s="75">
        <v>31.502817864401699</v>
      </c>
      <c r="AB16" s="75">
        <v>0</v>
      </c>
      <c r="AC16" s="75">
        <v>3162.20391874812</v>
      </c>
      <c r="AD16" s="75">
        <v>45.188194421012199</v>
      </c>
      <c r="AE16" s="75">
        <v>232.87394680296799</v>
      </c>
      <c r="AF16" s="75">
        <v>0</v>
      </c>
      <c r="AG16" s="75">
        <v>0</v>
      </c>
      <c r="AH16" s="75">
        <v>295408.39909103402</v>
      </c>
      <c r="AI16" s="75">
        <v>0</v>
      </c>
      <c r="AJ16" s="75">
        <v>70222.9662197898</v>
      </c>
      <c r="AK16" s="75">
        <v>0</v>
      </c>
      <c r="AL16" s="75">
        <v>37.761169380335801</v>
      </c>
      <c r="AM16" s="75">
        <v>26.988452718741101</v>
      </c>
      <c r="AN16" s="75">
        <v>1858.8225390113701</v>
      </c>
      <c r="AO16" s="75">
        <v>0</v>
      </c>
      <c r="AP16" s="75">
        <v>20.6084467161478</v>
      </c>
      <c r="AQ16" s="75">
        <v>3.1771457105056999</v>
      </c>
      <c r="AR16" s="75">
        <v>342.94332941409499</v>
      </c>
      <c r="AS16" s="75">
        <v>78.021985761006604</v>
      </c>
      <c r="AT16" s="75">
        <v>23632.6718602049</v>
      </c>
      <c r="AU16" s="75">
        <v>139.911671654722</v>
      </c>
      <c r="AV16" s="89"/>
      <c r="AW16" s="28"/>
      <c r="AX16" s="89"/>
      <c r="AY16" s="68">
        <f t="shared" si="0"/>
        <v>2.1107676659632649E-4</v>
      </c>
      <c r="AZ16" s="68">
        <f t="shared" si="1"/>
        <v>2.1107388531385336E-4</v>
      </c>
      <c r="BA16" s="68">
        <f t="shared" si="2"/>
        <v>1.8902208038140526E-4</v>
      </c>
      <c r="BB16" s="68">
        <f t="shared" si="3"/>
        <v>2.1770234222469518E-4</v>
      </c>
      <c r="BC16" s="68">
        <f t="shared" si="4"/>
        <v>-1.7522121530898018E-4</v>
      </c>
      <c r="BD16" s="68"/>
      <c r="BE16" s="68"/>
      <c r="BF16" s="68"/>
    </row>
    <row r="17" spans="1:58" x14ac:dyDescent="0.25">
      <c r="A17" s="75" t="s">
        <v>183</v>
      </c>
      <c r="B17" s="75">
        <v>86595.648772999994</v>
      </c>
      <c r="C17" s="75">
        <v>6927.6519053000002</v>
      </c>
      <c r="D17" s="75">
        <v>37.221615554000003</v>
      </c>
      <c r="E17" s="75">
        <v>7.5299874539999996</v>
      </c>
      <c r="F17" s="75">
        <v>156.64757367999999</v>
      </c>
      <c r="G17" s="75"/>
      <c r="H17" s="89" t="s">
        <v>183</v>
      </c>
      <c r="I17" s="75">
        <v>33.849740814101501</v>
      </c>
      <c r="J17" s="75">
        <v>53.3935397015521</v>
      </c>
      <c r="K17" s="75">
        <v>37.224155901802099</v>
      </c>
      <c r="L17" s="75">
        <v>37.224155901802099</v>
      </c>
      <c r="M17" s="75">
        <v>90.347843661963594</v>
      </c>
      <c r="N17" s="75">
        <v>101.397935073726</v>
      </c>
      <c r="O17" s="75">
        <v>7.5314211688063697</v>
      </c>
      <c r="P17" s="75">
        <v>91524.374885754994</v>
      </c>
      <c r="Q17" s="75">
        <v>0</v>
      </c>
      <c r="R17" s="75">
        <v>12966.4304693504</v>
      </c>
      <c r="S17" s="75">
        <v>0</v>
      </c>
      <c r="T17" s="75">
        <v>4887.1018775879002</v>
      </c>
      <c r="U17" s="75">
        <v>0</v>
      </c>
      <c r="V17" s="75">
        <v>0</v>
      </c>
      <c r="W17" s="75">
        <v>0</v>
      </c>
      <c r="X17" s="75">
        <v>0</v>
      </c>
      <c r="Y17" s="75">
        <v>0</v>
      </c>
      <c r="Z17" s="75">
        <v>2.6098729495294499</v>
      </c>
      <c r="AA17" s="75">
        <v>8.3923770227005594</v>
      </c>
      <c r="AB17" s="75">
        <v>0</v>
      </c>
      <c r="AC17" s="75">
        <v>459.049748162166</v>
      </c>
      <c r="AD17" s="75">
        <v>15.713624707965799</v>
      </c>
      <c r="AE17" s="75">
        <v>156.56892616187301</v>
      </c>
      <c r="AF17" s="75">
        <v>0</v>
      </c>
      <c r="AG17" s="75">
        <v>0</v>
      </c>
      <c r="AH17" s="75">
        <v>86612.704440913294</v>
      </c>
      <c r="AI17" s="75">
        <v>0</v>
      </c>
      <c r="AJ17" s="75">
        <v>19962.2096735616</v>
      </c>
      <c r="AK17" s="75">
        <v>0</v>
      </c>
      <c r="AL17" s="75">
        <v>39.454356564392597</v>
      </c>
      <c r="AM17" s="75">
        <v>2.50880752125896</v>
      </c>
      <c r="AN17" s="75">
        <v>489.40799436822999</v>
      </c>
      <c r="AO17" s="75">
        <v>0</v>
      </c>
      <c r="AP17" s="75">
        <v>1.8012975451061499</v>
      </c>
      <c r="AQ17" s="75">
        <v>3.65331110074519E-2</v>
      </c>
      <c r="AR17" s="75">
        <v>85.3795019462965</v>
      </c>
      <c r="AS17" s="75">
        <v>4.6847465349109596</v>
      </c>
      <c r="AT17" s="75">
        <v>6929.0164050882604</v>
      </c>
      <c r="AU17" s="75">
        <v>30.476532675469301</v>
      </c>
      <c r="AV17" s="89"/>
      <c r="AW17" s="28"/>
      <c r="AX17" s="89"/>
      <c r="AY17" s="68">
        <f t="shared" si="0"/>
        <v>1.9695756259081719E-4</v>
      </c>
      <c r="AZ17" s="68">
        <f t="shared" si="1"/>
        <v>1.9696425382116959E-4</v>
      </c>
      <c r="BA17" s="68">
        <f t="shared" si="2"/>
        <v>6.8249262271025308E-5</v>
      </c>
      <c r="BB17" s="68">
        <f t="shared" si="3"/>
        <v>1.9040068992525472E-4</v>
      </c>
      <c r="BC17" s="68">
        <f t="shared" si="4"/>
        <v>-5.0206662177638528E-4</v>
      </c>
      <c r="BD17" s="68"/>
      <c r="BE17" s="68"/>
      <c r="BF17" s="68"/>
    </row>
    <row r="18" spans="1:58" x14ac:dyDescent="0.25">
      <c r="A18" s="75" t="s">
        <v>184</v>
      </c>
      <c r="B18" s="75">
        <v>38709.361495999998</v>
      </c>
      <c r="C18" s="75">
        <v>3096.7489166999999</v>
      </c>
      <c r="D18" s="75">
        <v>9.4158470907999998</v>
      </c>
      <c r="E18" s="75">
        <v>6.7579765641999998</v>
      </c>
      <c r="F18" s="75">
        <v>129.35274788999999</v>
      </c>
      <c r="G18" s="75"/>
      <c r="H18" s="89" t="s">
        <v>184</v>
      </c>
      <c r="I18" s="75">
        <v>279.97352094578599</v>
      </c>
      <c r="J18" s="75">
        <v>56.525448668666598</v>
      </c>
      <c r="K18" s="75">
        <v>9.4018679830460208</v>
      </c>
      <c r="L18" s="75">
        <v>9.4018679830460208</v>
      </c>
      <c r="M18" s="75">
        <v>26.634316788119801</v>
      </c>
      <c r="N18" s="75">
        <v>24.778206849971198</v>
      </c>
      <c r="O18" s="75">
        <v>6.75305665510278</v>
      </c>
      <c r="P18" s="75">
        <v>41049.759265087203</v>
      </c>
      <c r="Q18" s="75">
        <v>0</v>
      </c>
      <c r="R18" s="75">
        <v>5863.2281825212503</v>
      </c>
      <c r="S18" s="75">
        <v>0</v>
      </c>
      <c r="T18" s="75">
        <v>1585.97470461692</v>
      </c>
      <c r="U18" s="75">
        <v>0</v>
      </c>
      <c r="V18" s="75">
        <v>0</v>
      </c>
      <c r="W18" s="75">
        <v>0</v>
      </c>
      <c r="X18" s="75">
        <v>0</v>
      </c>
      <c r="Y18" s="75">
        <v>0</v>
      </c>
      <c r="Z18" s="75">
        <v>5.8036882734718098</v>
      </c>
      <c r="AA18" s="75">
        <v>3.99245473583465</v>
      </c>
      <c r="AB18" s="75">
        <v>0</v>
      </c>
      <c r="AC18" s="75">
        <v>162.444911573691</v>
      </c>
      <c r="AD18" s="75">
        <v>18.395812941121999</v>
      </c>
      <c r="AE18" s="75">
        <v>128.91899118412499</v>
      </c>
      <c r="AF18" s="75">
        <v>0</v>
      </c>
      <c r="AG18" s="75">
        <v>0</v>
      </c>
      <c r="AH18" s="75">
        <v>38685.096566819302</v>
      </c>
      <c r="AI18" s="75">
        <v>0</v>
      </c>
      <c r="AJ18" s="75">
        <v>9020.7785578685707</v>
      </c>
      <c r="AK18" s="75">
        <v>0</v>
      </c>
      <c r="AL18" s="75">
        <v>19.348586935773199</v>
      </c>
      <c r="AM18" s="75">
        <v>19.707085630984299</v>
      </c>
      <c r="AN18" s="75">
        <v>299.10340501674602</v>
      </c>
      <c r="AO18" s="75">
        <v>0</v>
      </c>
      <c r="AP18" s="75">
        <v>2.8670929189897998</v>
      </c>
      <c r="AQ18" s="75">
        <v>2.3988593087777801</v>
      </c>
      <c r="AR18" s="75">
        <v>28.441001973686401</v>
      </c>
      <c r="AS18" s="75">
        <v>58.7331543998664</v>
      </c>
      <c r="AT18" s="75">
        <v>3094.8077606552101</v>
      </c>
      <c r="AU18" s="75">
        <v>8.8183403187049905</v>
      </c>
      <c r="AV18" s="89"/>
      <c r="AW18" s="28"/>
      <c r="AX18" s="89"/>
      <c r="AY18" s="68">
        <f t="shared" si="0"/>
        <v>-6.2684911977178999E-4</v>
      </c>
      <c r="AZ18" s="68">
        <f t="shared" si="1"/>
        <v>-6.2683675590280387E-4</v>
      </c>
      <c r="BA18" s="68">
        <f t="shared" si="2"/>
        <v>-1.4846362328502223E-3</v>
      </c>
      <c r="BB18" s="68">
        <f t="shared" si="3"/>
        <v>-7.2801511672632678E-4</v>
      </c>
      <c r="BC18" s="68">
        <f t="shared" si="4"/>
        <v>-3.3532855926946348E-3</v>
      </c>
      <c r="BD18" s="68"/>
      <c r="BE18" s="68"/>
      <c r="BF18" s="68"/>
    </row>
    <row r="19" spans="1:58" x14ac:dyDescent="0.25">
      <c r="A19" s="75" t="s">
        <v>185</v>
      </c>
      <c r="B19" s="75">
        <v>16700.010246000002</v>
      </c>
      <c r="C19" s="75">
        <v>1336.0008197</v>
      </c>
      <c r="D19" s="75">
        <v>0.84518053000000004</v>
      </c>
      <c r="E19" s="75">
        <v>3.0662887622000001</v>
      </c>
      <c r="F19" s="75">
        <v>52.383023324</v>
      </c>
      <c r="G19" s="75"/>
      <c r="H19" s="89" t="s">
        <v>185</v>
      </c>
      <c r="I19" s="75">
        <v>158.31710828127001</v>
      </c>
      <c r="J19" s="75">
        <v>25.179310738102799</v>
      </c>
      <c r="K19" s="75">
        <v>0.84400745408024402</v>
      </c>
      <c r="L19" s="75">
        <v>0.84400745408024402</v>
      </c>
      <c r="M19" s="75">
        <v>9.8269971601195394</v>
      </c>
      <c r="N19" s="75">
        <v>3.9010122367925599</v>
      </c>
      <c r="O19" s="75">
        <v>3.06671978263934</v>
      </c>
      <c r="P19" s="75">
        <v>14397.7826473193</v>
      </c>
      <c r="Q19" s="75">
        <v>0</v>
      </c>
      <c r="R19" s="75">
        <v>2610.6879887904101</v>
      </c>
      <c r="S19" s="75">
        <v>0</v>
      </c>
      <c r="T19" s="75">
        <v>640.90130400738599</v>
      </c>
      <c r="U19" s="75">
        <v>0</v>
      </c>
      <c r="V19" s="75">
        <v>0</v>
      </c>
      <c r="W19" s="75">
        <v>0</v>
      </c>
      <c r="X19" s="75">
        <v>0</v>
      </c>
      <c r="Y19" s="75">
        <v>0</v>
      </c>
      <c r="Z19" s="75">
        <v>3.1055929984525501</v>
      </c>
      <c r="AA19" s="75">
        <v>1.46538846915399</v>
      </c>
      <c r="AB19" s="75">
        <v>0</v>
      </c>
      <c r="AC19" s="75">
        <v>51.374620657217299</v>
      </c>
      <c r="AD19" s="75">
        <v>9.9605601399707808</v>
      </c>
      <c r="AE19" s="75">
        <v>52.358031785985602</v>
      </c>
      <c r="AF19" s="75">
        <v>0</v>
      </c>
      <c r="AG19" s="75">
        <v>0</v>
      </c>
      <c r="AH19" s="75">
        <v>16701.801949887798</v>
      </c>
      <c r="AI19" s="75">
        <v>0</v>
      </c>
      <c r="AJ19" s="75">
        <v>3974.8000950302298</v>
      </c>
      <c r="AK19" s="75">
        <v>0</v>
      </c>
      <c r="AL19" s="75">
        <v>9.7627123825344295</v>
      </c>
      <c r="AM19" s="75">
        <v>11.1254186247383</v>
      </c>
      <c r="AN19" s="75">
        <v>137.61864775999899</v>
      </c>
      <c r="AO19" s="75">
        <v>0</v>
      </c>
      <c r="AP19" s="75">
        <v>1.4539603446190501</v>
      </c>
      <c r="AQ19" s="75">
        <v>1.39342414112188</v>
      </c>
      <c r="AR19" s="75">
        <v>10.7344273333186</v>
      </c>
      <c r="AS19" s="75">
        <v>33.981807191352999</v>
      </c>
      <c r="AT19" s="75">
        <v>1336.1441502119101</v>
      </c>
      <c r="AU19" s="75">
        <v>2.6831914366926402</v>
      </c>
      <c r="AV19" s="89"/>
      <c r="AW19" s="28"/>
      <c r="AX19" s="89"/>
      <c r="AY19" s="68">
        <f t="shared" si="0"/>
        <v>1.0728759212743041E-4</v>
      </c>
      <c r="AZ19" s="68">
        <f t="shared" si="1"/>
        <v>1.072832514745708E-4</v>
      </c>
      <c r="BA19" s="68">
        <f t="shared" si="2"/>
        <v>-1.3879589958798707E-3</v>
      </c>
      <c r="BB19" s="68">
        <f t="shared" si="3"/>
        <v>1.4056746535202314E-4</v>
      </c>
      <c r="BC19" s="68">
        <f t="shared" si="4"/>
        <v>-4.7709231786450266E-4</v>
      </c>
      <c r="BD19" s="68"/>
      <c r="BE19" s="68"/>
      <c r="BF19" s="68"/>
    </row>
    <row r="20" spans="1:58" x14ac:dyDescent="0.25">
      <c r="A20" s="75" t="s">
        <v>186</v>
      </c>
      <c r="B20" s="75">
        <v>1222.7937049</v>
      </c>
      <c r="C20" s="75">
        <v>97.823496078000005</v>
      </c>
      <c r="D20" s="75">
        <v>0.56126891570000004</v>
      </c>
      <c r="E20" s="75">
        <v>6.7078900299999994E-2</v>
      </c>
      <c r="F20" s="75">
        <v>13.684947271</v>
      </c>
      <c r="G20" s="75"/>
      <c r="H20" s="89" t="s">
        <v>186</v>
      </c>
      <c r="I20" s="75">
        <v>5.2659963288304299</v>
      </c>
      <c r="J20" s="75">
        <v>4.7784789099879896</v>
      </c>
      <c r="K20" s="75">
        <v>0.56085976016085903</v>
      </c>
      <c r="L20" s="75">
        <v>0.56085976016085903</v>
      </c>
      <c r="M20" s="75">
        <v>0.69803199246680603</v>
      </c>
      <c r="N20" s="75">
        <v>0.32768767540306898</v>
      </c>
      <c r="O20" s="75">
        <v>6.7071592955349799E-2</v>
      </c>
      <c r="P20" s="75">
        <v>4286.3133221452699</v>
      </c>
      <c r="Q20" s="75">
        <v>0</v>
      </c>
      <c r="R20" s="75">
        <v>122.469630740567</v>
      </c>
      <c r="S20" s="75">
        <v>0</v>
      </c>
      <c r="T20" s="75">
        <v>55.584003285433504</v>
      </c>
      <c r="U20" s="75">
        <v>0</v>
      </c>
      <c r="V20" s="75">
        <v>0</v>
      </c>
      <c r="W20" s="75">
        <v>0</v>
      </c>
      <c r="X20" s="75">
        <v>0</v>
      </c>
      <c r="Y20" s="75">
        <v>0</v>
      </c>
      <c r="Z20" s="75">
        <v>6.1623159724102497E-2</v>
      </c>
      <c r="AA20" s="75">
        <v>0.30336587960964501</v>
      </c>
      <c r="AB20" s="75">
        <v>0</v>
      </c>
      <c r="AC20" s="75">
        <v>3.0023626547642701</v>
      </c>
      <c r="AD20" s="75">
        <v>0.28686771501821501</v>
      </c>
      <c r="AE20" s="75">
        <v>13.6746131119656</v>
      </c>
      <c r="AF20" s="75">
        <v>0</v>
      </c>
      <c r="AG20" s="75">
        <v>0</v>
      </c>
      <c r="AH20" s="75">
        <v>1222.3685082094601</v>
      </c>
      <c r="AI20" s="75">
        <v>0</v>
      </c>
      <c r="AJ20" s="75">
        <v>225.166816217199</v>
      </c>
      <c r="AK20" s="75">
        <v>0</v>
      </c>
      <c r="AL20" s="75">
        <v>0.479570158779631</v>
      </c>
      <c r="AM20" s="75">
        <v>0.38073544688840399</v>
      </c>
      <c r="AN20" s="75">
        <v>9.5787791311066606</v>
      </c>
      <c r="AO20" s="75">
        <v>0</v>
      </c>
      <c r="AP20" s="75">
        <v>2.8173366178242999E-2</v>
      </c>
      <c r="AQ20" s="75">
        <v>2.4891703514082299E-2</v>
      </c>
      <c r="AR20" s="75">
        <v>0.72201532934166601</v>
      </c>
      <c r="AS20" s="75">
        <v>0.637242575215198</v>
      </c>
      <c r="AT20" s="75">
        <v>97.789469402602506</v>
      </c>
      <c r="AU20" s="75">
        <v>0.36385362852239</v>
      </c>
      <c r="AV20" s="89"/>
      <c r="AW20" s="28"/>
      <c r="AX20" s="89"/>
      <c r="AY20" s="68">
        <f t="shared" si="0"/>
        <v>-3.4772561294358186E-4</v>
      </c>
      <c r="AZ20" s="68">
        <f t="shared" si="1"/>
        <v>-3.4783744971011245E-4</v>
      </c>
      <c r="BA20" s="68">
        <f t="shared" si="2"/>
        <v>-7.2898307334678567E-4</v>
      </c>
      <c r="BB20" s="68">
        <f t="shared" si="3"/>
        <v>-1.0893656004368539E-4</v>
      </c>
      <c r="BC20" s="68">
        <f t="shared" si="4"/>
        <v>-7.5514788838824736E-4</v>
      </c>
      <c r="BD20" s="68"/>
      <c r="BE20" s="68"/>
      <c r="BF20" s="68"/>
    </row>
    <row r="21" spans="1:58" x14ac:dyDescent="0.25">
      <c r="A21" s="75" t="s">
        <v>187</v>
      </c>
      <c r="B21" s="75">
        <v>14663.520419</v>
      </c>
      <c r="C21" s="75">
        <v>1173.0816322000001</v>
      </c>
      <c r="D21" s="75">
        <v>1.2474865847000001</v>
      </c>
      <c r="E21" s="75">
        <v>5.0215815955999998</v>
      </c>
      <c r="F21" s="75">
        <v>83.208803524000004</v>
      </c>
      <c r="G21" s="75"/>
      <c r="H21" s="89" t="s">
        <v>187</v>
      </c>
      <c r="I21" s="75">
        <v>263.72386095124102</v>
      </c>
      <c r="J21" s="75">
        <v>40.618484449916103</v>
      </c>
      <c r="K21" s="75">
        <v>1.24744781522353</v>
      </c>
      <c r="L21" s="75">
        <v>1.24744781522353</v>
      </c>
      <c r="M21" s="75">
        <v>2.0558478976008199</v>
      </c>
      <c r="N21" s="75">
        <v>1.9265201470678801</v>
      </c>
      <c r="O21" s="75">
        <v>5.0213235130153704</v>
      </c>
      <c r="P21" s="75">
        <v>15441.822368658501</v>
      </c>
      <c r="Q21" s="75">
        <v>0</v>
      </c>
      <c r="R21" s="75">
        <v>2269.6725197015699</v>
      </c>
      <c r="S21" s="75">
        <v>0</v>
      </c>
      <c r="T21" s="75">
        <v>208.78024896804399</v>
      </c>
      <c r="U21" s="75">
        <v>0</v>
      </c>
      <c r="V21" s="75">
        <v>0</v>
      </c>
      <c r="W21" s="75">
        <v>0</v>
      </c>
      <c r="X21" s="75">
        <v>0</v>
      </c>
      <c r="Y21" s="75">
        <v>0</v>
      </c>
      <c r="Z21" s="75">
        <v>5.0850640056601</v>
      </c>
      <c r="AA21" s="75">
        <v>1.7353942850417301</v>
      </c>
      <c r="AB21" s="75">
        <v>0</v>
      </c>
      <c r="AC21" s="75">
        <v>52.092578375877302</v>
      </c>
      <c r="AD21" s="75">
        <v>13.5021893864722</v>
      </c>
      <c r="AE21" s="75">
        <v>83.205893531147197</v>
      </c>
      <c r="AF21" s="75">
        <v>0</v>
      </c>
      <c r="AG21" s="75">
        <v>0</v>
      </c>
      <c r="AH21" s="75">
        <v>14662.841222551</v>
      </c>
      <c r="AI21" s="75">
        <v>0</v>
      </c>
      <c r="AJ21" s="75">
        <v>3485.8221991104301</v>
      </c>
      <c r="AK21" s="75">
        <v>0</v>
      </c>
      <c r="AL21" s="75">
        <v>7.3321340637411296</v>
      </c>
      <c r="AM21" s="75">
        <v>18.529086386032599</v>
      </c>
      <c r="AN21" s="75">
        <v>162.715707824177</v>
      </c>
      <c r="AO21" s="75">
        <v>0</v>
      </c>
      <c r="AP21" s="75">
        <v>2.42996243212888</v>
      </c>
      <c r="AQ21" s="75">
        <v>2.3283741007914802</v>
      </c>
      <c r="AR21" s="75">
        <v>5.5497693338010601</v>
      </c>
      <c r="AS21" s="75">
        <v>55.8900226494208</v>
      </c>
      <c r="AT21" s="75">
        <v>1173.0272958657799</v>
      </c>
      <c r="AU21" s="75">
        <v>0.90899142007375</v>
      </c>
      <c r="AV21" s="89"/>
      <c r="AW21" s="28"/>
      <c r="AX21" s="89"/>
      <c r="AY21" s="68">
        <f t="shared" si="0"/>
        <v>-4.6318784957004194E-5</v>
      </c>
      <c r="AZ21" s="68">
        <f t="shared" si="1"/>
        <v>-4.6319312082503701E-5</v>
      </c>
      <c r="BA21" s="68">
        <f t="shared" si="2"/>
        <v>-3.1078070855089065E-5</v>
      </c>
      <c r="BB21" s="68">
        <f t="shared" si="3"/>
        <v>-5.1394681081272356E-5</v>
      </c>
      <c r="BC21" s="68">
        <f t="shared" si="4"/>
        <v>-3.4972175173358624E-5</v>
      </c>
      <c r="BD21" s="68"/>
      <c r="BE21" s="68"/>
      <c r="BF21" s="68"/>
    </row>
    <row r="22" spans="1:58" x14ac:dyDescent="0.25">
      <c r="A22" s="75" t="s">
        <v>339</v>
      </c>
      <c r="B22" s="75">
        <v>806.29673405000005</v>
      </c>
      <c r="C22" s="75">
        <v>64.503738424000005</v>
      </c>
      <c r="D22" s="75">
        <v>0.37370515069999999</v>
      </c>
      <c r="E22" s="75">
        <v>4.5627628599999998E-2</v>
      </c>
      <c r="F22" s="75">
        <v>7.7634954596999997</v>
      </c>
      <c r="G22" s="75"/>
      <c r="H22" s="89" t="s">
        <v>339</v>
      </c>
      <c r="I22" s="75">
        <v>2.7377294909416401</v>
      </c>
      <c r="J22" s="75">
        <v>2.7003870127851601</v>
      </c>
      <c r="K22" s="75">
        <v>0.37369657148075902</v>
      </c>
      <c r="L22" s="75">
        <v>0.37369657148075902</v>
      </c>
      <c r="M22" s="75">
        <v>0.53320315258998896</v>
      </c>
      <c r="N22" s="75">
        <v>0.35275610695071802</v>
      </c>
      <c r="O22" s="75">
        <v>4.5631679059736703E-2</v>
      </c>
      <c r="P22" s="75">
        <v>2512.5794348677</v>
      </c>
      <c r="Q22" s="75">
        <v>0</v>
      </c>
      <c r="R22" s="75">
        <v>87.083381945411702</v>
      </c>
      <c r="S22" s="75">
        <v>0</v>
      </c>
      <c r="T22" s="75">
        <v>38.575875617718502</v>
      </c>
      <c r="U22" s="75">
        <v>0</v>
      </c>
      <c r="V22" s="75">
        <v>0</v>
      </c>
      <c r="W22" s="75">
        <v>0</v>
      </c>
      <c r="X22" s="75">
        <v>0</v>
      </c>
      <c r="Y22" s="75">
        <v>0</v>
      </c>
      <c r="Z22" s="75">
        <v>3.4036128797179502E-2</v>
      </c>
      <c r="AA22" s="75">
        <v>0.18051546497055701</v>
      </c>
      <c r="AB22" s="75">
        <v>0</v>
      </c>
      <c r="AC22" s="75">
        <v>2.3919976207899398</v>
      </c>
      <c r="AD22" s="75">
        <v>0.17224916951168701</v>
      </c>
      <c r="AE22" s="75">
        <v>7.7633687669755904</v>
      </c>
      <c r="AF22" s="75">
        <v>0</v>
      </c>
      <c r="AG22" s="75">
        <v>0</v>
      </c>
      <c r="AH22" s="75">
        <v>806.320033801264</v>
      </c>
      <c r="AI22" s="75">
        <v>0</v>
      </c>
      <c r="AJ22" s="75">
        <v>154.38078072057999</v>
      </c>
      <c r="AK22" s="75">
        <v>0</v>
      </c>
      <c r="AL22" s="75">
        <v>0.32236334709452802</v>
      </c>
      <c r="AM22" s="75">
        <v>0.19852541785757399</v>
      </c>
      <c r="AN22" s="75">
        <v>5.9678869465864102</v>
      </c>
      <c r="AO22" s="75">
        <v>0</v>
      </c>
      <c r="AP22" s="75">
        <v>1.65461921849741E-2</v>
      </c>
      <c r="AQ22" s="75">
        <v>1.17641589920195E-2</v>
      </c>
      <c r="AR22" s="75">
        <v>0.53582951468158302</v>
      </c>
      <c r="AS22" s="75">
        <v>0.31049629210694601</v>
      </c>
      <c r="AT22" s="75">
        <v>64.505603758880397</v>
      </c>
      <c r="AU22" s="75">
        <v>0.25142460798858701</v>
      </c>
      <c r="AV22" s="89"/>
      <c r="AW22" s="28"/>
      <c r="AX22" s="89"/>
      <c r="AY22" s="68">
        <f t="shared" si="0"/>
        <v>2.8897241276068099E-5</v>
      </c>
      <c r="AZ22" s="68">
        <f t="shared" si="1"/>
        <v>2.8918244522991444E-5</v>
      </c>
      <c r="BA22" s="68">
        <f t="shared" si="2"/>
        <v>-2.2957187571263714E-5</v>
      </c>
      <c r="BB22" s="68">
        <f t="shared" si="3"/>
        <v>8.8772085269089271E-5</v>
      </c>
      <c r="BC22" s="68">
        <f t="shared" si="4"/>
        <v>-1.6319031171834334E-5</v>
      </c>
      <c r="BD22" s="68"/>
      <c r="BE22" s="68"/>
      <c r="BF22" s="68"/>
    </row>
    <row r="23" spans="1:58" x14ac:dyDescent="0.25">
      <c r="A23" s="75" t="s">
        <v>189</v>
      </c>
      <c r="B23" s="75">
        <v>36342.117207000003</v>
      </c>
      <c r="C23" s="75">
        <v>2907.3693997999999</v>
      </c>
      <c r="D23" s="75">
        <v>24.329551762000001</v>
      </c>
      <c r="E23" s="75">
        <v>5.7566663230000001</v>
      </c>
      <c r="F23" s="75">
        <v>323.65262983000002</v>
      </c>
      <c r="G23" s="75"/>
      <c r="H23" s="89" t="s">
        <v>189</v>
      </c>
      <c r="I23" s="75">
        <v>202.18390048244899</v>
      </c>
      <c r="J23" s="75">
        <v>116.88235380265</v>
      </c>
      <c r="K23" s="75">
        <v>24.321735785607999</v>
      </c>
      <c r="L23" s="75">
        <v>24.321735785607999</v>
      </c>
      <c r="M23" s="75">
        <v>21.856857719125902</v>
      </c>
      <c r="N23" s="75">
        <v>37.1695947560722</v>
      </c>
      <c r="O23" s="75">
        <v>5.7568209417767404</v>
      </c>
      <c r="P23" s="75">
        <v>100619.59160562399</v>
      </c>
      <c r="Q23" s="75">
        <v>0</v>
      </c>
      <c r="R23" s="75">
        <v>4207.4749194241704</v>
      </c>
      <c r="S23" s="75">
        <v>0</v>
      </c>
      <c r="T23" s="75">
        <v>1378.0225154012901</v>
      </c>
      <c r="U23" s="75">
        <v>0</v>
      </c>
      <c r="V23" s="75">
        <v>0</v>
      </c>
      <c r="W23" s="75">
        <v>0</v>
      </c>
      <c r="X23" s="75">
        <v>0</v>
      </c>
      <c r="Y23" s="75">
        <v>0</v>
      </c>
      <c r="Z23" s="75">
        <v>3.7909325081758198</v>
      </c>
      <c r="AA23" s="75">
        <v>7.9104283977872996</v>
      </c>
      <c r="AB23" s="75">
        <v>0</v>
      </c>
      <c r="AC23" s="75">
        <v>187.720188483393</v>
      </c>
      <c r="AD23" s="75">
        <v>10.4424034123795</v>
      </c>
      <c r="AE23" s="75">
        <v>323.42156433071</v>
      </c>
      <c r="AF23" s="75">
        <v>0</v>
      </c>
      <c r="AG23" s="75">
        <v>0</v>
      </c>
      <c r="AH23" s="75">
        <v>36335.600491844503</v>
      </c>
      <c r="AI23" s="75">
        <v>0</v>
      </c>
      <c r="AJ23" s="75">
        <v>7235.6643171877804</v>
      </c>
      <c r="AK23" s="75">
        <v>0</v>
      </c>
      <c r="AL23" s="75">
        <v>10.1277634011731</v>
      </c>
      <c r="AM23" s="75">
        <v>14.4376376988863</v>
      </c>
      <c r="AN23" s="75">
        <v>295.64869029926001</v>
      </c>
      <c r="AO23" s="75">
        <v>0</v>
      </c>
      <c r="AP23" s="75">
        <v>2.0927985834573599</v>
      </c>
      <c r="AQ23" s="75">
        <v>1.3182158620009701</v>
      </c>
      <c r="AR23" s="75">
        <v>25.233415262607402</v>
      </c>
      <c r="AS23" s="75">
        <v>32.194843740487599</v>
      </c>
      <c r="AT23" s="75">
        <v>2906.8480662951802</v>
      </c>
      <c r="AU23" s="75">
        <v>11.9966119626189</v>
      </c>
      <c r="AV23" s="89"/>
      <c r="AW23" s="28"/>
      <c r="AX23" s="89"/>
      <c r="AY23" s="68">
        <f t="shared" si="0"/>
        <v>-1.7931578169706869E-4</v>
      </c>
      <c r="AZ23" s="68">
        <f t="shared" si="1"/>
        <v>-1.7931450501459676E-4</v>
      </c>
      <c r="BA23" s="68">
        <f t="shared" si="2"/>
        <v>-3.2125443446148392E-4</v>
      </c>
      <c r="BB23" s="68">
        <f t="shared" si="3"/>
        <v>2.6859082681676296E-5</v>
      </c>
      <c r="BC23" s="68">
        <f t="shared" si="4"/>
        <v>-7.1393054773382682E-4</v>
      </c>
      <c r="BD23" s="68"/>
      <c r="BE23" s="68"/>
      <c r="BF23" s="68"/>
    </row>
    <row r="24" spans="1:58" x14ac:dyDescent="0.25">
      <c r="A24" s="75" t="s">
        <v>190</v>
      </c>
      <c r="B24" s="75">
        <v>127269.28249</v>
      </c>
      <c r="C24" s="75">
        <v>10181.542557000001</v>
      </c>
      <c r="D24" s="75">
        <v>113.48493806</v>
      </c>
      <c r="E24" s="75">
        <v>31.051858766999999</v>
      </c>
      <c r="F24" s="75">
        <v>383.30213550000002</v>
      </c>
      <c r="G24" s="75"/>
      <c r="H24" s="89" t="s">
        <v>190</v>
      </c>
      <c r="I24" s="75">
        <v>469.267879043216</v>
      </c>
      <c r="J24" s="75">
        <v>149.97348617276501</v>
      </c>
      <c r="K24" s="75">
        <v>113.497171099977</v>
      </c>
      <c r="L24" s="75">
        <v>113.497171099977</v>
      </c>
      <c r="M24" s="75">
        <v>112.63164718742701</v>
      </c>
      <c r="N24" s="75">
        <v>275.07075080051402</v>
      </c>
      <c r="O24" s="75">
        <v>31.055631828284799</v>
      </c>
      <c r="P24" s="75">
        <v>151980.85504562</v>
      </c>
      <c r="Q24" s="75">
        <v>0</v>
      </c>
      <c r="R24" s="75">
        <v>18815.160408546599</v>
      </c>
      <c r="S24" s="75">
        <v>0</v>
      </c>
      <c r="T24" s="75">
        <v>4922.8936326880603</v>
      </c>
      <c r="U24" s="75">
        <v>0</v>
      </c>
      <c r="V24" s="75">
        <v>0</v>
      </c>
      <c r="W24" s="75">
        <v>0</v>
      </c>
      <c r="X24" s="75">
        <v>0</v>
      </c>
      <c r="Y24" s="75">
        <v>0</v>
      </c>
      <c r="Z24" s="75">
        <v>15.0467483609394</v>
      </c>
      <c r="AA24" s="75">
        <v>16.888215906659202</v>
      </c>
      <c r="AB24" s="75">
        <v>0</v>
      </c>
      <c r="AC24" s="75">
        <v>1135.6448842939401</v>
      </c>
      <c r="AD24" s="75">
        <v>31.5891694640863</v>
      </c>
      <c r="AE24" s="75">
        <v>383.32707082685499</v>
      </c>
      <c r="AF24" s="75">
        <v>0</v>
      </c>
      <c r="AG24" s="75">
        <v>0</v>
      </c>
      <c r="AH24" s="75">
        <v>127283.517865551</v>
      </c>
      <c r="AI24" s="75">
        <v>0</v>
      </c>
      <c r="AJ24" s="75">
        <v>29167.489057468902</v>
      </c>
      <c r="AK24" s="75">
        <v>0</v>
      </c>
      <c r="AL24" s="75">
        <v>24.0796769139133</v>
      </c>
      <c r="AM24" s="75">
        <v>33.180988966019299</v>
      </c>
      <c r="AN24" s="75">
        <v>906.73395142384197</v>
      </c>
      <c r="AO24" s="75">
        <v>0</v>
      </c>
      <c r="AP24" s="75">
        <v>9.6529014699185698</v>
      </c>
      <c r="AQ24" s="75">
        <v>3.72005734897804</v>
      </c>
      <c r="AR24" s="75">
        <v>126.24668430118599</v>
      </c>
      <c r="AS24" s="75">
        <v>90.190921593066506</v>
      </c>
      <c r="AT24" s="75">
        <v>10182.681373314101</v>
      </c>
      <c r="AU24" s="75">
        <v>51.922969091749103</v>
      </c>
      <c r="AV24" s="89"/>
      <c r="AW24" s="28"/>
      <c r="AX24" s="89"/>
      <c r="AY24" s="68">
        <f t="shared" si="0"/>
        <v>1.1185240674328532E-4</v>
      </c>
      <c r="AZ24" s="68">
        <f t="shared" si="1"/>
        <v>1.1185105869022598E-4</v>
      </c>
      <c r="BA24" s="68">
        <f t="shared" si="2"/>
        <v>1.0779439268427941E-4</v>
      </c>
      <c r="BB24" s="68">
        <f t="shared" si="3"/>
        <v>1.2150838740803262E-4</v>
      </c>
      <c r="BC24" s="68">
        <f t="shared" si="4"/>
        <v>6.5053973212138728E-5</v>
      </c>
      <c r="BD24" s="68"/>
      <c r="BE24" s="68"/>
      <c r="BF24" s="68"/>
    </row>
    <row r="25" spans="1:58" x14ac:dyDescent="0.25">
      <c r="A25" s="75" t="s">
        <v>191</v>
      </c>
      <c r="B25" s="75">
        <v>43156.549466999997</v>
      </c>
      <c r="C25" s="75">
        <v>3452.5239582999998</v>
      </c>
      <c r="D25" s="75">
        <v>4.7252709003</v>
      </c>
      <c r="E25" s="75">
        <v>13.286974488</v>
      </c>
      <c r="F25" s="75">
        <v>168.01721688999999</v>
      </c>
      <c r="G25" s="75"/>
      <c r="H25" s="89" t="s">
        <v>191</v>
      </c>
      <c r="I25" s="75">
        <v>650.08997916216902</v>
      </c>
      <c r="J25" s="75">
        <v>87.848603596441606</v>
      </c>
      <c r="K25" s="75">
        <v>4.7223018515239801</v>
      </c>
      <c r="L25" s="75">
        <v>4.7223018515239801</v>
      </c>
      <c r="M25" s="75">
        <v>14.0411959682418</v>
      </c>
      <c r="N25" s="75">
        <v>15.0990445507217</v>
      </c>
      <c r="O25" s="75">
        <v>13.2846916513215</v>
      </c>
      <c r="P25" s="75">
        <v>31302.2290034369</v>
      </c>
      <c r="Q25" s="75">
        <v>0</v>
      </c>
      <c r="R25" s="75">
        <v>6935.4008641438804</v>
      </c>
      <c r="S25" s="75">
        <v>0</v>
      </c>
      <c r="T25" s="75">
        <v>940.565486654197</v>
      </c>
      <c r="U25" s="75">
        <v>0</v>
      </c>
      <c r="V25" s="75">
        <v>0</v>
      </c>
      <c r="W25" s="75">
        <v>0</v>
      </c>
      <c r="X25" s="75">
        <v>0</v>
      </c>
      <c r="Y25" s="75">
        <v>0</v>
      </c>
      <c r="Z25" s="75">
        <v>12.938088587899299</v>
      </c>
      <c r="AA25" s="75">
        <v>4.0700008001267296</v>
      </c>
      <c r="AB25" s="75">
        <v>0</v>
      </c>
      <c r="AC25" s="75">
        <v>173.672320207431</v>
      </c>
      <c r="AD25" s="75">
        <v>35.184171240231201</v>
      </c>
      <c r="AE25" s="75">
        <v>167.92901197437899</v>
      </c>
      <c r="AF25" s="75">
        <v>0</v>
      </c>
      <c r="AG25" s="75">
        <v>0</v>
      </c>
      <c r="AH25" s="75">
        <v>43149.120901633003</v>
      </c>
      <c r="AI25" s="75">
        <v>0</v>
      </c>
      <c r="AJ25" s="75">
        <v>10482.7328941505</v>
      </c>
      <c r="AK25" s="75">
        <v>0</v>
      </c>
      <c r="AL25" s="75">
        <v>22.099035709255499</v>
      </c>
      <c r="AM25" s="75">
        <v>45.641646877258196</v>
      </c>
      <c r="AN25" s="75">
        <v>433.59262670865502</v>
      </c>
      <c r="AO25" s="75">
        <v>0</v>
      </c>
      <c r="AP25" s="75">
        <v>6.2407980764874296</v>
      </c>
      <c r="AQ25" s="75">
        <v>5.8063795175737001</v>
      </c>
      <c r="AR25" s="75">
        <v>21.973960557442801</v>
      </c>
      <c r="AS25" s="75">
        <v>139.744361434665</v>
      </c>
      <c r="AT25" s="75">
        <v>3451.92967152234</v>
      </c>
      <c r="AU25" s="75">
        <v>4.5210098507197296</v>
      </c>
      <c r="AV25" s="89"/>
      <c r="AW25" s="28"/>
      <c r="AX25" s="89"/>
      <c r="AY25" s="68">
        <f t="shared" si="0"/>
        <v>-1.7213066055418356E-4</v>
      </c>
      <c r="AZ25" s="68">
        <f t="shared" si="1"/>
        <v>-1.7213110896193191E-4</v>
      </c>
      <c r="BA25" s="68">
        <f t="shared" si="2"/>
        <v>-6.2833408679942326E-4</v>
      </c>
      <c r="BB25" s="68">
        <f t="shared" si="3"/>
        <v>-1.7181011979526675E-4</v>
      </c>
      <c r="BC25" s="68">
        <f t="shared" si="4"/>
        <v>-5.2497545938246881E-4</v>
      </c>
      <c r="BD25" s="68"/>
      <c r="BE25" s="68"/>
      <c r="BF25" s="68"/>
    </row>
    <row r="26" spans="1:58" x14ac:dyDescent="0.25">
      <c r="A26" s="75" t="s">
        <v>192</v>
      </c>
      <c r="B26" s="75">
        <v>109880.84702</v>
      </c>
      <c r="C26" s="75">
        <v>8790.4677229000008</v>
      </c>
      <c r="D26" s="75">
        <v>62.702987640000003</v>
      </c>
      <c r="E26" s="75">
        <v>22.980357550000001</v>
      </c>
      <c r="F26" s="75">
        <v>176.54992680999999</v>
      </c>
      <c r="G26" s="75"/>
      <c r="H26" s="89" t="s">
        <v>192</v>
      </c>
      <c r="I26" s="75">
        <v>491.56158747180598</v>
      </c>
      <c r="J26" s="75">
        <v>82.780737837918196</v>
      </c>
      <c r="K26" s="75">
        <v>62.714232395946901</v>
      </c>
      <c r="L26" s="75">
        <v>62.714232395946901</v>
      </c>
      <c r="M26" s="75">
        <v>96.758662683549701</v>
      </c>
      <c r="N26" s="75">
        <v>172.21914154104701</v>
      </c>
      <c r="O26" s="75">
        <v>22.984653449738801</v>
      </c>
      <c r="P26" s="75">
        <v>81304.556469254196</v>
      </c>
      <c r="Q26" s="75">
        <v>0</v>
      </c>
      <c r="R26" s="75">
        <v>17301.371111685399</v>
      </c>
      <c r="S26" s="75">
        <v>0</v>
      </c>
      <c r="T26" s="75">
        <v>4664.68551397807</v>
      </c>
      <c r="U26" s="75">
        <v>0</v>
      </c>
      <c r="V26" s="75">
        <v>0</v>
      </c>
      <c r="W26" s="75">
        <v>0</v>
      </c>
      <c r="X26" s="75">
        <v>0</v>
      </c>
      <c r="Y26" s="75">
        <v>0</v>
      </c>
      <c r="Z26" s="75">
        <v>13.661302260668601</v>
      </c>
      <c r="AA26" s="75">
        <v>10.283599909730199</v>
      </c>
      <c r="AB26" s="75">
        <v>0</v>
      </c>
      <c r="AC26" s="75">
        <v>775.09948520913395</v>
      </c>
      <c r="AD26" s="75">
        <v>37.128178130098</v>
      </c>
      <c r="AE26" s="75">
        <v>176.49764834711101</v>
      </c>
      <c r="AF26" s="75">
        <v>0</v>
      </c>
      <c r="AG26" s="75">
        <v>0</v>
      </c>
      <c r="AH26" s="75">
        <v>109902.491853635</v>
      </c>
      <c r="AI26" s="75">
        <v>0</v>
      </c>
      <c r="AJ26" s="75">
        <v>26194.475469314399</v>
      </c>
      <c r="AK26" s="75">
        <v>0</v>
      </c>
      <c r="AL26" s="75">
        <v>38.8402989269443</v>
      </c>
      <c r="AM26" s="75">
        <v>34.555961891785799</v>
      </c>
      <c r="AN26" s="75">
        <v>765.79187205355902</v>
      </c>
      <c r="AO26" s="75">
        <v>0</v>
      </c>
      <c r="AP26" s="75">
        <v>7.8707097982930296</v>
      </c>
      <c r="AQ26" s="75">
        <v>4.3014137233872196</v>
      </c>
      <c r="AR26" s="75">
        <v>103.19644620024999</v>
      </c>
      <c r="AS26" s="75">
        <v>105.569121734354</v>
      </c>
      <c r="AT26" s="75">
        <v>8792.1993320215806</v>
      </c>
      <c r="AU26" s="75">
        <v>36.569078193826499</v>
      </c>
      <c r="AV26" s="89"/>
      <c r="AW26" s="28"/>
      <c r="AX26" s="89"/>
      <c r="AY26" s="68">
        <f t="shared" si="0"/>
        <v>1.969845903268356E-4</v>
      </c>
      <c r="AZ26" s="68">
        <f t="shared" si="1"/>
        <v>1.969871429103615E-4</v>
      </c>
      <c r="BA26" s="68">
        <f t="shared" si="2"/>
        <v>1.7933365490425545E-4</v>
      </c>
      <c r="BB26" s="68">
        <f t="shared" si="3"/>
        <v>1.8693789813552516E-4</v>
      </c>
      <c r="BC26" s="68">
        <f t="shared" si="4"/>
        <v>-2.9611149567475758E-4</v>
      </c>
      <c r="BD26" s="68"/>
      <c r="BE26" s="68"/>
      <c r="BF26" s="68"/>
    </row>
    <row r="27" spans="1:58" x14ac:dyDescent="0.25">
      <c r="A27" s="75" t="s">
        <v>193</v>
      </c>
      <c r="B27" s="75">
        <v>18829.997074999999</v>
      </c>
      <c r="C27" s="75">
        <v>1506.3997652999999</v>
      </c>
      <c r="D27" s="75">
        <v>3.6286707668</v>
      </c>
      <c r="E27" s="75">
        <v>0.72976640609999999</v>
      </c>
      <c r="F27" s="75">
        <v>41.946278667999998</v>
      </c>
      <c r="G27" s="75"/>
      <c r="H27" s="89" t="s">
        <v>193</v>
      </c>
      <c r="I27" s="75">
        <v>15.442212945535299</v>
      </c>
      <c r="J27" s="75">
        <v>14.6102564112566</v>
      </c>
      <c r="K27" s="75">
        <v>3.6271227415768901</v>
      </c>
      <c r="L27" s="75">
        <v>3.6271227415768901</v>
      </c>
      <c r="M27" s="75">
        <v>18.8082056304948</v>
      </c>
      <c r="N27" s="75">
        <v>10.788570388803</v>
      </c>
      <c r="O27" s="75">
        <v>0.72964865999267203</v>
      </c>
      <c r="P27" s="75">
        <v>21646.720801210598</v>
      </c>
      <c r="Q27" s="75">
        <v>0</v>
      </c>
      <c r="R27" s="75">
        <v>2784.2428589968899</v>
      </c>
      <c r="S27" s="75">
        <v>0</v>
      </c>
      <c r="T27" s="75">
        <v>1123.85525379672</v>
      </c>
      <c r="U27" s="75">
        <v>0</v>
      </c>
      <c r="V27" s="75">
        <v>0</v>
      </c>
      <c r="W27" s="75">
        <v>0</v>
      </c>
      <c r="X27" s="75">
        <v>0</v>
      </c>
      <c r="Y27" s="75">
        <v>0</v>
      </c>
      <c r="Z27" s="75">
        <v>0.41092286574800702</v>
      </c>
      <c r="AA27" s="75">
        <v>1.7409724076726401</v>
      </c>
      <c r="AB27" s="75">
        <v>0</v>
      </c>
      <c r="AC27" s="75">
        <v>62.810908141923498</v>
      </c>
      <c r="AD27" s="75">
        <v>4.22657400343149</v>
      </c>
      <c r="AE27" s="75">
        <v>41.906118575887596</v>
      </c>
      <c r="AF27" s="75">
        <v>0</v>
      </c>
      <c r="AG27" s="75">
        <v>0</v>
      </c>
      <c r="AH27" s="75">
        <v>18825.551647668301</v>
      </c>
      <c r="AI27" s="75">
        <v>0</v>
      </c>
      <c r="AJ27" s="75">
        <v>4307.7675625699203</v>
      </c>
      <c r="AK27" s="75">
        <v>0</v>
      </c>
      <c r="AL27" s="75">
        <v>10.820895262517</v>
      </c>
      <c r="AM27" s="75">
        <v>1.11810311963021</v>
      </c>
      <c r="AN27" s="75">
        <v>106.223536926761</v>
      </c>
      <c r="AO27" s="75">
        <v>0</v>
      </c>
      <c r="AP27" s="75">
        <v>0.18763041691698401</v>
      </c>
      <c r="AQ27" s="75">
        <v>6.9739187530384605E-2</v>
      </c>
      <c r="AR27" s="75">
        <v>16.9604938010403</v>
      </c>
      <c r="AS27" s="75">
        <v>2.7210009605480199</v>
      </c>
      <c r="AT27" s="75">
        <v>1506.04413643303</v>
      </c>
      <c r="AU27" s="75">
        <v>5.57442180224729</v>
      </c>
      <c r="AV27" s="89"/>
      <c r="AW27" s="28"/>
      <c r="AX27" s="89"/>
      <c r="AY27" s="68">
        <f t="shared" si="0"/>
        <v>-2.3608221042162528E-4</v>
      </c>
      <c r="AZ27" s="68">
        <f t="shared" si="1"/>
        <v>-2.3607867922039501E-4</v>
      </c>
      <c r="BA27" s="68">
        <f t="shared" si="2"/>
        <v>-4.2660944533005348E-4</v>
      </c>
      <c r="BB27" s="68">
        <f t="shared" si="3"/>
        <v>-1.6134766734085486E-4</v>
      </c>
      <c r="BC27" s="68">
        <f t="shared" si="4"/>
        <v>-9.5741728200167636E-4</v>
      </c>
      <c r="BD27" s="68"/>
      <c r="BE27" s="68"/>
      <c r="BF27" s="68"/>
    </row>
    <row r="28" spans="1:58" x14ac:dyDescent="0.25">
      <c r="A28" s="75" t="s">
        <v>194</v>
      </c>
      <c r="B28" s="75">
        <v>103242.97042</v>
      </c>
      <c r="C28" s="75">
        <v>8259.4376303999998</v>
      </c>
      <c r="D28" s="75">
        <v>56.901524948000002</v>
      </c>
      <c r="E28" s="75">
        <v>14.763582917000001</v>
      </c>
      <c r="F28" s="75">
        <v>86.627074276000002</v>
      </c>
      <c r="G28" s="75"/>
      <c r="H28" s="89" t="s">
        <v>194</v>
      </c>
      <c r="I28" s="75">
        <v>119.609479435035</v>
      </c>
      <c r="J28" s="75">
        <v>34.557686183247199</v>
      </c>
      <c r="K28" s="75">
        <v>56.905595013395804</v>
      </c>
      <c r="L28" s="75">
        <v>56.905595013395804</v>
      </c>
      <c r="M28" s="75">
        <v>108.153684476694</v>
      </c>
      <c r="N28" s="75">
        <v>161.963811449415</v>
      </c>
      <c r="O28" s="75">
        <v>14.7652035989613</v>
      </c>
      <c r="P28" s="75">
        <v>75296.589294841993</v>
      </c>
      <c r="Q28" s="75">
        <v>0</v>
      </c>
      <c r="R28" s="75">
        <v>16178.756268056801</v>
      </c>
      <c r="S28" s="75">
        <v>0</v>
      </c>
      <c r="T28" s="75">
        <v>5365.9425019925302</v>
      </c>
      <c r="U28" s="75">
        <v>0</v>
      </c>
      <c r="V28" s="75">
        <v>0</v>
      </c>
      <c r="W28" s="75">
        <v>0</v>
      </c>
      <c r="X28" s="75">
        <v>0</v>
      </c>
      <c r="Y28" s="75">
        <v>0</v>
      </c>
      <c r="Z28" s="75">
        <v>6.1733911785661197</v>
      </c>
      <c r="AA28" s="75">
        <v>8.7831194117725797</v>
      </c>
      <c r="AB28" s="75">
        <v>0</v>
      </c>
      <c r="AC28" s="75">
        <v>695.26240204905298</v>
      </c>
      <c r="AD28" s="75">
        <v>21.642828856441799</v>
      </c>
      <c r="AE28" s="75">
        <v>86.594485300792996</v>
      </c>
      <c r="AF28" s="75">
        <v>0</v>
      </c>
      <c r="AG28" s="75">
        <v>0</v>
      </c>
      <c r="AH28" s="75">
        <v>103249.382642592</v>
      </c>
      <c r="AI28" s="75">
        <v>0</v>
      </c>
      <c r="AJ28" s="75">
        <v>24489.992821420099</v>
      </c>
      <c r="AK28" s="75">
        <v>0</v>
      </c>
      <c r="AL28" s="75">
        <v>40.1622691227643</v>
      </c>
      <c r="AM28" s="75">
        <v>8.4474044005524203</v>
      </c>
      <c r="AN28" s="75">
        <v>606.41868023263896</v>
      </c>
      <c r="AO28" s="75">
        <v>0</v>
      </c>
      <c r="AP28" s="75">
        <v>4.0973216822939804</v>
      </c>
      <c r="AQ28" s="75">
        <v>0.96815981489931802</v>
      </c>
      <c r="AR28" s="75">
        <v>106.64325400524901</v>
      </c>
      <c r="AS28" s="75">
        <v>26.7496232735283</v>
      </c>
      <c r="AT28" s="75">
        <v>8259.9506703483803</v>
      </c>
      <c r="AU28" s="75">
        <v>38.160400066748998</v>
      </c>
      <c r="AV28" s="89"/>
      <c r="AW28" s="28"/>
      <c r="AX28" s="89"/>
      <c r="AY28" s="68">
        <f t="shared" si="0"/>
        <v>6.2108079280503477E-5</v>
      </c>
      <c r="AZ28" s="68">
        <f t="shared" si="1"/>
        <v>6.2115602942774617E-5</v>
      </c>
      <c r="BA28" s="68">
        <f t="shared" si="2"/>
        <v>7.1528230561847063E-5</v>
      </c>
      <c r="BB28" s="68">
        <f t="shared" si="3"/>
        <v>1.0977565340407686E-4</v>
      </c>
      <c r="BC28" s="68">
        <f t="shared" si="4"/>
        <v>-3.7619849774880594E-4</v>
      </c>
      <c r="BD28" s="68"/>
      <c r="BE28" s="68"/>
      <c r="BF28" s="68"/>
    </row>
    <row r="29" spans="1:58" x14ac:dyDescent="0.25">
      <c r="A29" s="75" t="s">
        <v>195</v>
      </c>
      <c r="B29" s="75">
        <v>5831.4332396</v>
      </c>
      <c r="C29" s="75">
        <v>466.51466044</v>
      </c>
      <c r="D29" s="75">
        <v>2.5974186411</v>
      </c>
      <c r="E29" s="75">
        <v>3.5379506800000002E-2</v>
      </c>
      <c r="F29" s="75">
        <v>64.692385231000003</v>
      </c>
      <c r="G29" s="75"/>
      <c r="H29" s="89" t="s">
        <v>195</v>
      </c>
      <c r="I29" s="75">
        <v>12.468196893254101</v>
      </c>
      <c r="J29" s="75">
        <v>21.9744812642822</v>
      </c>
      <c r="K29" s="75">
        <v>2.5960226689222998</v>
      </c>
      <c r="L29" s="75">
        <v>2.5960226689222998</v>
      </c>
      <c r="M29" s="75">
        <v>3.8880713611947901</v>
      </c>
      <c r="N29" s="75">
        <v>1.30243085022775</v>
      </c>
      <c r="O29" s="75">
        <v>3.5362815003770899E-2</v>
      </c>
      <c r="P29" s="75">
        <v>21082.548910802499</v>
      </c>
      <c r="Q29" s="75">
        <v>0</v>
      </c>
      <c r="R29" s="75">
        <v>566.99904706411496</v>
      </c>
      <c r="S29" s="75">
        <v>0</v>
      </c>
      <c r="T29" s="75">
        <v>301.55335763137299</v>
      </c>
      <c r="U29" s="75">
        <v>0</v>
      </c>
      <c r="V29" s="75">
        <v>0</v>
      </c>
      <c r="W29" s="75">
        <v>0</v>
      </c>
      <c r="X29" s="75">
        <v>0</v>
      </c>
      <c r="Y29" s="75">
        <v>0</v>
      </c>
      <c r="Z29" s="75">
        <v>3.1700823569087801E-2</v>
      </c>
      <c r="AA29" s="75">
        <v>1.45349485741409</v>
      </c>
      <c r="AB29" s="75">
        <v>0</v>
      </c>
      <c r="AC29" s="75">
        <v>12.150441292837201</v>
      </c>
      <c r="AD29" s="75">
        <v>0.85187885514509099</v>
      </c>
      <c r="AE29" s="75">
        <v>64.657550556727202</v>
      </c>
      <c r="AF29" s="75">
        <v>0</v>
      </c>
      <c r="AG29" s="75">
        <v>0</v>
      </c>
      <c r="AH29" s="75">
        <v>5828.3292504064702</v>
      </c>
      <c r="AI29" s="75">
        <v>0</v>
      </c>
      <c r="AJ29" s="75">
        <v>1055.8296364027101</v>
      </c>
      <c r="AK29" s="75">
        <v>0</v>
      </c>
      <c r="AL29" s="75">
        <v>2.41924835255488</v>
      </c>
      <c r="AM29" s="75">
        <v>0.93034343016290799</v>
      </c>
      <c r="AN29" s="75">
        <v>41.744006783848903</v>
      </c>
      <c r="AO29" s="75">
        <v>0</v>
      </c>
      <c r="AP29" s="75">
        <v>2.2527013570061102E-3</v>
      </c>
      <c r="AQ29" s="75">
        <v>8.9256694135695801E-4</v>
      </c>
      <c r="AR29" s="75">
        <v>3.7193789084173501</v>
      </c>
      <c r="AS29" s="75">
        <v>0.26151236857348797</v>
      </c>
      <c r="AT29" s="75">
        <v>466.26634603746697</v>
      </c>
      <c r="AU29" s="75">
        <v>1.8712656369789999</v>
      </c>
      <c r="AV29" s="89"/>
      <c r="AW29" s="28"/>
      <c r="AX29" s="89"/>
      <c r="AY29" s="68">
        <f t="shared" si="0"/>
        <v>-5.3228581482357088E-4</v>
      </c>
      <c r="AZ29" s="68">
        <f t="shared" si="1"/>
        <v>-5.3227566803329364E-4</v>
      </c>
      <c r="BA29" s="68">
        <f t="shared" si="2"/>
        <v>-5.3744596870567037E-4</v>
      </c>
      <c r="BB29" s="68">
        <f t="shared" si="3"/>
        <v>-4.7179279020087182E-4</v>
      </c>
      <c r="BC29" s="68">
        <f t="shared" si="4"/>
        <v>-5.3846637665956273E-4</v>
      </c>
      <c r="BD29" s="68"/>
      <c r="BE29" s="68"/>
      <c r="BF29" s="68"/>
    </row>
    <row r="30" spans="1:58" x14ac:dyDescent="0.25">
      <c r="A30" s="75" t="s">
        <v>196</v>
      </c>
      <c r="B30" s="75">
        <v>568.49779773</v>
      </c>
      <c r="C30" s="75">
        <v>45.479824231000002</v>
      </c>
      <c r="D30" s="75">
        <v>0.25402490570000003</v>
      </c>
      <c r="E30" s="75">
        <v>3.5703045000000003E-2</v>
      </c>
      <c r="F30" s="75">
        <v>5.6360561906999997</v>
      </c>
      <c r="G30" s="75"/>
      <c r="H30" s="89" t="s">
        <v>196</v>
      </c>
      <c r="I30" s="75">
        <v>2.2864802922111802</v>
      </c>
      <c r="J30" s="75">
        <v>1.97425742597536</v>
      </c>
      <c r="K30" s="75">
        <v>0.253900348649025</v>
      </c>
      <c r="L30" s="75">
        <v>0.253900348649025</v>
      </c>
      <c r="M30" s="75">
        <v>0.35479696848492798</v>
      </c>
      <c r="N30" s="75">
        <v>0.21279322809127099</v>
      </c>
      <c r="O30" s="75">
        <v>3.57089608475753E-2</v>
      </c>
      <c r="P30" s="75">
        <v>1794.66691117858</v>
      </c>
      <c r="Q30" s="75">
        <v>0</v>
      </c>
      <c r="R30" s="75">
        <v>61.005118651009397</v>
      </c>
      <c r="S30" s="75">
        <v>0</v>
      </c>
      <c r="T30" s="75">
        <v>26.3905725861432</v>
      </c>
      <c r="U30" s="75">
        <v>0</v>
      </c>
      <c r="V30" s="75">
        <v>0</v>
      </c>
      <c r="W30" s="75">
        <v>0</v>
      </c>
      <c r="X30" s="75">
        <v>0</v>
      </c>
      <c r="Y30" s="75">
        <v>0</v>
      </c>
      <c r="Z30" s="75">
        <v>2.9712020887360299E-2</v>
      </c>
      <c r="AA30" s="75">
        <v>0.12893258158035001</v>
      </c>
      <c r="AB30" s="75">
        <v>0</v>
      </c>
      <c r="AC30" s="75">
        <v>1.59924649918805</v>
      </c>
      <c r="AD30" s="75">
        <v>0.135788259073507</v>
      </c>
      <c r="AE30" s="75">
        <v>5.6329052031755298</v>
      </c>
      <c r="AF30" s="75">
        <v>0</v>
      </c>
      <c r="AG30" s="75">
        <v>0</v>
      </c>
      <c r="AH30" s="75">
        <v>568.40664000176298</v>
      </c>
      <c r="AI30" s="75">
        <v>0</v>
      </c>
      <c r="AJ30" s="75">
        <v>108.51616020988</v>
      </c>
      <c r="AK30" s="75">
        <v>0</v>
      </c>
      <c r="AL30" s="75">
        <v>0.22929933765990301</v>
      </c>
      <c r="AM30" s="75">
        <v>0.16504185757821699</v>
      </c>
      <c r="AN30" s="75">
        <v>4.3239800409828204</v>
      </c>
      <c r="AO30" s="75">
        <v>0</v>
      </c>
      <c r="AP30" s="75">
        <v>1.4110266349356301E-2</v>
      </c>
      <c r="AQ30" s="75">
        <v>1.13552294965496E-2</v>
      </c>
      <c r="AR30" s="75">
        <v>0.36200514966248298</v>
      </c>
      <c r="AS30" s="75">
        <v>0.29167580758345801</v>
      </c>
      <c r="AT30" s="75">
        <v>45.472537299448298</v>
      </c>
      <c r="AU30" s="75">
        <v>0.17071204206683299</v>
      </c>
      <c r="AV30" s="89"/>
      <c r="AW30" s="28"/>
      <c r="AX30" s="89"/>
      <c r="AY30" s="68">
        <f t="shared" si="0"/>
        <v>-1.6034842808716702E-4</v>
      </c>
      <c r="AZ30" s="68">
        <f t="shared" si="1"/>
        <v>-1.6022338861056934E-4</v>
      </c>
      <c r="BA30" s="68">
        <f t="shared" si="2"/>
        <v>-4.9033401127260843E-4</v>
      </c>
      <c r="BB30" s="68">
        <f t="shared" si="3"/>
        <v>1.6569588323059949E-4</v>
      </c>
      <c r="BC30" s="68">
        <f t="shared" si="4"/>
        <v>-5.5907666954587408E-4</v>
      </c>
      <c r="BD30" s="68"/>
      <c r="BE30" s="68"/>
      <c r="BF30" s="68"/>
    </row>
    <row r="31" spans="1:58" x14ac:dyDescent="0.25">
      <c r="A31" s="75" t="s">
        <v>197</v>
      </c>
      <c r="B31" s="75">
        <v>1533.8422825</v>
      </c>
      <c r="C31" s="75">
        <v>122.70738047</v>
      </c>
      <c r="D31" s="75">
        <v>0.34226405180000002</v>
      </c>
      <c r="E31" s="75">
        <v>0.32406456480000001</v>
      </c>
      <c r="F31" s="75">
        <v>9.7599966889999994</v>
      </c>
      <c r="G31" s="75"/>
      <c r="H31" s="89" t="s">
        <v>197</v>
      </c>
      <c r="I31" s="75">
        <v>16.822793400835199</v>
      </c>
      <c r="J31" s="75">
        <v>4.0610330713635303</v>
      </c>
      <c r="K31" s="75">
        <v>0.34216248013348999</v>
      </c>
      <c r="L31" s="75">
        <v>0.34216248013348999</v>
      </c>
      <c r="M31" s="75">
        <v>0.65635216004580099</v>
      </c>
      <c r="N31" s="75">
        <v>0.46983850535542498</v>
      </c>
      <c r="O31" s="75">
        <v>0.32408209159395701</v>
      </c>
      <c r="P31" s="75">
        <v>2601.5073750957699</v>
      </c>
      <c r="Q31" s="75">
        <v>0</v>
      </c>
      <c r="R31" s="75">
        <v>213.94992556089699</v>
      </c>
      <c r="S31" s="75">
        <v>0</v>
      </c>
      <c r="T31" s="75">
        <v>47.794288045950303</v>
      </c>
      <c r="U31" s="75">
        <v>0</v>
      </c>
      <c r="V31" s="75">
        <v>0</v>
      </c>
      <c r="W31" s="75">
        <v>0</v>
      </c>
      <c r="X31" s="75">
        <v>0</v>
      </c>
      <c r="Y31" s="75">
        <v>0</v>
      </c>
      <c r="Z31" s="75">
        <v>0.31550058182725699</v>
      </c>
      <c r="AA31" s="75">
        <v>0.22534634696050301</v>
      </c>
      <c r="AB31" s="75">
        <v>0</v>
      </c>
      <c r="AC31" s="75">
        <v>5.2047289604186204</v>
      </c>
      <c r="AD31" s="75">
        <v>0.92054194625594499</v>
      </c>
      <c r="AE31" s="75">
        <v>9.75820659090496</v>
      </c>
      <c r="AF31" s="75">
        <v>0</v>
      </c>
      <c r="AG31" s="75">
        <v>0</v>
      </c>
      <c r="AH31" s="75">
        <v>1533.67954275037</v>
      </c>
      <c r="AI31" s="75">
        <v>0</v>
      </c>
      <c r="AJ31" s="75">
        <v>340.93637599828003</v>
      </c>
      <c r="AK31" s="75">
        <v>0</v>
      </c>
      <c r="AL31" s="75">
        <v>0.73196487942260902</v>
      </c>
      <c r="AM31" s="75">
        <v>1.1859405630685</v>
      </c>
      <c r="AN31" s="75">
        <v>14.047111997069999</v>
      </c>
      <c r="AO31" s="75">
        <v>0</v>
      </c>
      <c r="AP31" s="75">
        <v>0.15110462138851399</v>
      </c>
      <c r="AQ31" s="75">
        <v>0.14052192048502199</v>
      </c>
      <c r="AR31" s="75">
        <v>0.83679526398618498</v>
      </c>
      <c r="AS31" s="75">
        <v>3.40158543324466</v>
      </c>
      <c r="AT31" s="75">
        <v>122.694360746705</v>
      </c>
      <c r="AU31" s="75">
        <v>0.26774730642356498</v>
      </c>
      <c r="AV31" s="89"/>
      <c r="AW31" s="28"/>
      <c r="AX31" s="89"/>
      <c r="AY31" s="68">
        <f t="shared" si="0"/>
        <v>-1.0609940245271836E-4</v>
      </c>
      <c r="AZ31" s="68">
        <f t="shared" si="1"/>
        <v>-1.0610383210148933E-4</v>
      </c>
      <c r="BA31" s="68">
        <f t="shared" si="2"/>
        <v>-2.967640509596642E-4</v>
      </c>
      <c r="BB31" s="68">
        <f t="shared" si="3"/>
        <v>5.4084265485237607E-5</v>
      </c>
      <c r="BC31" s="68">
        <f t="shared" si="4"/>
        <v>-1.8341175228644415E-4</v>
      </c>
      <c r="BD31" s="68"/>
      <c r="BE31" s="68"/>
      <c r="BF31" s="68"/>
    </row>
    <row r="32" spans="1:58" x14ac:dyDescent="0.25">
      <c r="A32" s="75" t="s">
        <v>198</v>
      </c>
      <c r="B32" s="75">
        <v>32236.040639999999</v>
      </c>
      <c r="C32" s="75">
        <v>2578.8832483000001</v>
      </c>
      <c r="D32" s="75">
        <v>21.806152588</v>
      </c>
      <c r="E32" s="75">
        <v>0.12292052570000001</v>
      </c>
      <c r="F32" s="75">
        <v>547.34014567999998</v>
      </c>
      <c r="G32" s="75"/>
      <c r="H32" s="89" t="s">
        <v>198</v>
      </c>
      <c r="I32" s="75">
        <v>105.42123936426999</v>
      </c>
      <c r="J32" s="75">
        <v>185.99108756156201</v>
      </c>
      <c r="K32" s="75">
        <v>21.803955810147698</v>
      </c>
      <c r="L32" s="75">
        <v>21.803955810147698</v>
      </c>
      <c r="M32" s="75">
        <v>14.154390607500099</v>
      </c>
      <c r="N32" s="75">
        <v>4.6073176226617001</v>
      </c>
      <c r="O32" s="75">
        <v>0.12297702965131101</v>
      </c>
      <c r="P32" s="75">
        <v>168858.16957156701</v>
      </c>
      <c r="Q32" s="75">
        <v>0</v>
      </c>
      <c r="R32" s="75">
        <v>2067.3195179403401</v>
      </c>
      <c r="S32" s="75">
        <v>0</v>
      </c>
      <c r="T32" s="75">
        <v>1436.7464806036301</v>
      </c>
      <c r="U32" s="75">
        <v>0</v>
      </c>
      <c r="V32" s="75">
        <v>0</v>
      </c>
      <c r="W32" s="75">
        <v>0</v>
      </c>
      <c r="X32" s="75">
        <v>0</v>
      </c>
      <c r="Y32" s="75">
        <v>0</v>
      </c>
      <c r="Z32" s="75">
        <v>0.118977142722138</v>
      </c>
      <c r="AA32" s="75">
        <v>11.4746145260665</v>
      </c>
      <c r="AB32" s="75">
        <v>0</v>
      </c>
      <c r="AC32" s="75">
        <v>57.607166379425799</v>
      </c>
      <c r="AD32" s="75">
        <v>3.12744563507465</v>
      </c>
      <c r="AE32" s="75">
        <v>547.28684558485202</v>
      </c>
      <c r="AF32" s="75">
        <v>0</v>
      </c>
      <c r="AG32" s="75">
        <v>0</v>
      </c>
      <c r="AH32" s="75">
        <v>32239.9289815087</v>
      </c>
      <c r="AI32" s="75">
        <v>0</v>
      </c>
      <c r="AJ32" s="75">
        <v>4834.6975107613098</v>
      </c>
      <c r="AK32" s="75">
        <v>0</v>
      </c>
      <c r="AL32" s="75">
        <v>8.8477544101754297</v>
      </c>
      <c r="AM32" s="75">
        <v>7.86679812110087</v>
      </c>
      <c r="AN32" s="75">
        <v>267.45423176819997</v>
      </c>
      <c r="AO32" s="75">
        <v>0</v>
      </c>
      <c r="AP32" s="75">
        <v>8.2861536460799301E-3</v>
      </c>
      <c r="AQ32" s="75">
        <v>6.5032224653121199E-3</v>
      </c>
      <c r="AR32" s="75">
        <v>15.3000097203198</v>
      </c>
      <c r="AS32" s="75">
        <v>1.0333353586315901</v>
      </c>
      <c r="AT32" s="75">
        <v>2579.1942999277899</v>
      </c>
      <c r="AU32" s="75">
        <v>11.2154438266494</v>
      </c>
      <c r="AV32" s="89"/>
      <c r="AW32" s="28"/>
      <c r="AX32" s="89"/>
      <c r="AY32" s="68">
        <f t="shared" si="0"/>
        <v>1.2062093952926132E-4</v>
      </c>
      <c r="AZ32" s="68">
        <f t="shared" si="1"/>
        <v>1.2061485450914117E-4</v>
      </c>
      <c r="BA32" s="68">
        <f t="shared" si="2"/>
        <v>-1.0074119418526944E-4</v>
      </c>
      <c r="BB32" s="68">
        <f t="shared" si="3"/>
        <v>4.5967873135285175E-4</v>
      </c>
      <c r="BC32" s="68">
        <f t="shared" si="4"/>
        <v>-9.7380204190471381E-5</v>
      </c>
      <c r="BD32" s="68"/>
      <c r="BE32" s="68"/>
      <c r="BF32" s="68"/>
    </row>
    <row r="33" spans="1:58" x14ac:dyDescent="0.25">
      <c r="A33" s="75" t="s">
        <v>199</v>
      </c>
      <c r="B33" s="75">
        <v>21610.485198999999</v>
      </c>
      <c r="C33" s="75">
        <v>1728.8388141</v>
      </c>
      <c r="D33" s="75">
        <v>9.9074281906999992</v>
      </c>
      <c r="E33" s="75">
        <v>0.90007479229999998</v>
      </c>
      <c r="F33" s="75">
        <v>245.58773403999999</v>
      </c>
      <c r="G33" s="75"/>
      <c r="H33" s="89" t="s">
        <v>199</v>
      </c>
      <c r="I33" s="75">
        <v>82.307472010138596</v>
      </c>
      <c r="J33" s="75">
        <v>85.163745186408406</v>
      </c>
      <c r="K33" s="75">
        <v>9.9023999229687796</v>
      </c>
      <c r="L33" s="75">
        <v>9.9023999229687796</v>
      </c>
      <c r="M33" s="75">
        <v>12.6777487701531</v>
      </c>
      <c r="N33" s="75">
        <v>5.2447228899756304</v>
      </c>
      <c r="O33" s="75">
        <v>0.89979122998286498</v>
      </c>
      <c r="P33" s="75">
        <v>77523.081783871399</v>
      </c>
      <c r="Q33" s="75">
        <v>0</v>
      </c>
      <c r="R33" s="75">
        <v>2124.7180717578599</v>
      </c>
      <c r="S33" s="75">
        <v>0</v>
      </c>
      <c r="T33" s="75">
        <v>1012.56484656163</v>
      </c>
      <c r="U33" s="75">
        <v>0</v>
      </c>
      <c r="V33" s="75">
        <v>0</v>
      </c>
      <c r="W33" s="75">
        <v>0</v>
      </c>
      <c r="X33" s="75">
        <v>0</v>
      </c>
      <c r="Y33" s="75">
        <v>0</v>
      </c>
      <c r="Z33" s="75">
        <v>0.84117197430302004</v>
      </c>
      <c r="AA33" s="75">
        <v>5.4406013960998196</v>
      </c>
      <c r="AB33" s="75">
        <v>0</v>
      </c>
      <c r="AC33" s="75">
        <v>50.025660872265398</v>
      </c>
      <c r="AD33" s="75">
        <v>4.5746425918873399</v>
      </c>
      <c r="AE33" s="75">
        <v>245.46160194117601</v>
      </c>
      <c r="AF33" s="75">
        <v>0</v>
      </c>
      <c r="AG33" s="75">
        <v>0</v>
      </c>
      <c r="AH33" s="75">
        <v>21602.914519489401</v>
      </c>
      <c r="AI33" s="75">
        <v>0</v>
      </c>
      <c r="AJ33" s="75">
        <v>3940.3521044009699</v>
      </c>
      <c r="AK33" s="75">
        <v>0</v>
      </c>
      <c r="AL33" s="75">
        <v>8.549712641847</v>
      </c>
      <c r="AM33" s="75">
        <v>5.97927792437119</v>
      </c>
      <c r="AN33" s="75">
        <v>166.43034369428401</v>
      </c>
      <c r="AO33" s="75">
        <v>0</v>
      </c>
      <c r="AP33" s="75">
        <v>0.37075735024088402</v>
      </c>
      <c r="AQ33" s="75">
        <v>0.33201675409486398</v>
      </c>
      <c r="AR33" s="75">
        <v>12.8671218401917</v>
      </c>
      <c r="AS33" s="75">
        <v>8.7141255281364192</v>
      </c>
      <c r="AT33" s="75">
        <v>1728.23316554506</v>
      </c>
      <c r="AU33" s="75">
        <v>6.5524478678377598</v>
      </c>
      <c r="AV33" s="89"/>
      <c r="AW33" s="28"/>
      <c r="AX33" s="89"/>
      <c r="AY33" s="68">
        <f t="shared" si="0"/>
        <v>-3.5032436527377499E-4</v>
      </c>
      <c r="AZ33" s="68">
        <f t="shared" si="1"/>
        <v>-3.5032100737238385E-4</v>
      </c>
      <c r="BA33" s="68">
        <f t="shared" si="2"/>
        <v>-5.0752502409653129E-4</v>
      </c>
      <c r="BB33" s="68">
        <f t="shared" si="3"/>
        <v>-3.1504306037768358E-4</v>
      </c>
      <c r="BC33" s="68">
        <f t="shared" si="4"/>
        <v>-5.1359282790332445E-4</v>
      </c>
      <c r="BD33" s="68"/>
      <c r="BE33" s="68"/>
      <c r="BF33" s="68"/>
    </row>
    <row r="34" spans="1:58" x14ac:dyDescent="0.25">
      <c r="A34" s="75" t="s">
        <v>200</v>
      </c>
      <c r="B34" s="75">
        <v>198252.78283000001</v>
      </c>
      <c r="C34" s="75">
        <v>15860.222647000001</v>
      </c>
      <c r="D34" s="75">
        <v>166.96195802</v>
      </c>
      <c r="E34" s="75">
        <v>60.552336717000003</v>
      </c>
      <c r="F34" s="75">
        <v>323.93468426999999</v>
      </c>
      <c r="G34" s="75"/>
      <c r="H34" s="89" t="s">
        <v>200</v>
      </c>
      <c r="I34" s="75">
        <v>1225.8375120324699</v>
      </c>
      <c r="J34" s="75">
        <v>168.08821013845301</v>
      </c>
      <c r="K34" s="75">
        <v>166.99420266367301</v>
      </c>
      <c r="L34" s="75">
        <v>166.99420266367301</v>
      </c>
      <c r="M34" s="75">
        <v>162.46461856709999</v>
      </c>
      <c r="N34" s="75">
        <v>440.23621756811502</v>
      </c>
      <c r="O34" s="75">
        <v>60.566177842073699</v>
      </c>
      <c r="P34" s="75">
        <v>126810.08080177799</v>
      </c>
      <c r="Q34" s="75">
        <v>0</v>
      </c>
      <c r="R34" s="75">
        <v>31726.061987786299</v>
      </c>
      <c r="S34" s="75">
        <v>0</v>
      </c>
      <c r="T34" s="75">
        <v>6466.7355790060101</v>
      </c>
      <c r="U34" s="75">
        <v>0</v>
      </c>
      <c r="V34" s="75">
        <v>0</v>
      </c>
      <c r="W34" s="75">
        <v>0</v>
      </c>
      <c r="X34" s="75">
        <v>0</v>
      </c>
      <c r="Y34" s="75">
        <v>0</v>
      </c>
      <c r="Z34" s="75">
        <v>34.877131581322701</v>
      </c>
      <c r="AA34" s="75">
        <v>20.554249122149098</v>
      </c>
      <c r="AB34" s="75">
        <v>0</v>
      </c>
      <c r="AC34" s="75">
        <v>1866.36276922203</v>
      </c>
      <c r="AD34" s="75">
        <v>74.417328556923593</v>
      </c>
      <c r="AE34" s="75">
        <v>324.034456957717</v>
      </c>
      <c r="AF34" s="75">
        <v>0</v>
      </c>
      <c r="AG34" s="75">
        <v>0</v>
      </c>
      <c r="AH34" s="75">
        <v>198296.79168355899</v>
      </c>
      <c r="AI34" s="75">
        <v>0</v>
      </c>
      <c r="AJ34" s="75">
        <v>47791.311769054802</v>
      </c>
      <c r="AK34" s="75">
        <v>0</v>
      </c>
      <c r="AL34" s="75">
        <v>39.646852619304198</v>
      </c>
      <c r="AM34" s="75">
        <v>86.070450994996193</v>
      </c>
      <c r="AN34" s="75">
        <v>1525.6703571717601</v>
      </c>
      <c r="AO34" s="75">
        <v>0</v>
      </c>
      <c r="AP34" s="75">
        <v>20.7211399604451</v>
      </c>
      <c r="AQ34" s="75">
        <v>10.935491810541</v>
      </c>
      <c r="AR34" s="75">
        <v>192.44806257379</v>
      </c>
      <c r="AS34" s="75">
        <v>262.47370937461102</v>
      </c>
      <c r="AT34" s="75">
        <v>15863.743004227301</v>
      </c>
      <c r="AU34" s="75">
        <v>73.2498860177284</v>
      </c>
      <c r="AV34" s="89"/>
      <c r="AW34" s="28"/>
      <c r="AX34" s="89"/>
      <c r="AY34" s="68">
        <f t="shared" si="0"/>
        <v>2.2198353501404319E-4</v>
      </c>
      <c r="AZ34" s="68">
        <f t="shared" si="1"/>
        <v>2.2196140026862872E-4</v>
      </c>
      <c r="BA34" s="68">
        <f t="shared" si="2"/>
        <v>1.9312569195641485E-4</v>
      </c>
      <c r="BB34" s="68">
        <f t="shared" si="3"/>
        <v>2.2858118817750963E-4</v>
      </c>
      <c r="BC34" s="68">
        <f t="shared" si="4"/>
        <v>3.0800248495108963E-4</v>
      </c>
      <c r="BD34" s="68"/>
      <c r="BE34" s="68"/>
      <c r="BF34" s="68"/>
    </row>
    <row r="35" spans="1:58" x14ac:dyDescent="0.25">
      <c r="A35" s="75" t="s">
        <v>201</v>
      </c>
      <c r="B35" s="75">
        <v>14529.022696</v>
      </c>
      <c r="C35" s="75">
        <v>1162.3218116</v>
      </c>
      <c r="D35" s="75">
        <v>2.5800274952</v>
      </c>
      <c r="E35" s="75">
        <v>0.64129423679999997</v>
      </c>
      <c r="F35" s="75">
        <v>22.490017596000001</v>
      </c>
      <c r="G35" s="75"/>
      <c r="H35" s="89" t="s">
        <v>201</v>
      </c>
      <c r="I35" s="75">
        <v>11.762719230161499</v>
      </c>
      <c r="J35" s="75">
        <v>8.0206659701797491</v>
      </c>
      <c r="K35" s="75">
        <v>2.5808394122483702</v>
      </c>
      <c r="L35" s="75">
        <v>2.5808394122483702</v>
      </c>
      <c r="M35" s="75">
        <v>14.829339977540901</v>
      </c>
      <c r="N35" s="75">
        <v>8.8727483167607204</v>
      </c>
      <c r="O35" s="75">
        <v>0.64130190482802696</v>
      </c>
      <c r="P35" s="75">
        <v>13886.7893652557</v>
      </c>
      <c r="Q35" s="75">
        <v>0</v>
      </c>
      <c r="R35" s="75">
        <v>2206.8605229099499</v>
      </c>
      <c r="S35" s="75">
        <v>0</v>
      </c>
      <c r="T35" s="75">
        <v>871.33580257116603</v>
      </c>
      <c r="U35" s="75">
        <v>0</v>
      </c>
      <c r="V35" s="75">
        <v>0</v>
      </c>
      <c r="W35" s="75">
        <v>0</v>
      </c>
      <c r="X35" s="75">
        <v>0</v>
      </c>
      <c r="Y35" s="75">
        <v>0</v>
      </c>
      <c r="Z35" s="75">
        <v>0.366048705769349</v>
      </c>
      <c r="AA35" s="75">
        <v>1.1703583302777401</v>
      </c>
      <c r="AB35" s="75">
        <v>0</v>
      </c>
      <c r="AC35" s="75">
        <v>50.5285025475198</v>
      </c>
      <c r="AD35" s="75">
        <v>3.3958608341345999</v>
      </c>
      <c r="AE35" s="75">
        <v>22.5105914197744</v>
      </c>
      <c r="AF35" s="75">
        <v>0</v>
      </c>
      <c r="AG35" s="75">
        <v>0</v>
      </c>
      <c r="AH35" s="75">
        <v>14528.095177863301</v>
      </c>
      <c r="AI35" s="75">
        <v>0</v>
      </c>
      <c r="AJ35" s="75">
        <v>3379.4061758406501</v>
      </c>
      <c r="AK35" s="75">
        <v>0</v>
      </c>
      <c r="AL35" s="75">
        <v>8.4862078724741892</v>
      </c>
      <c r="AM35" s="75">
        <v>0.84326490395569198</v>
      </c>
      <c r="AN35" s="75">
        <v>80.731748680279097</v>
      </c>
      <c r="AO35" s="75">
        <v>0</v>
      </c>
      <c r="AP35" s="75">
        <v>0.17238170138619499</v>
      </c>
      <c r="AQ35" s="75">
        <v>7.0045647060324998E-2</v>
      </c>
      <c r="AR35" s="75">
        <v>13.3672523737368</v>
      </c>
      <c r="AS35" s="75">
        <v>2.4971244886781099</v>
      </c>
      <c r="AT35" s="75">
        <v>1162.24761189834</v>
      </c>
      <c r="AU35" s="75">
        <v>4.2715458852560699</v>
      </c>
      <c r="AV35" s="89"/>
      <c r="AW35" s="28"/>
      <c r="AX35" s="89"/>
      <c r="AY35" s="68">
        <f t="shared" ref="AY35:AY58" si="5">IF(B35=0,"",(AH35-B35)/B35)</f>
        <v>-6.3838990144508967E-5</v>
      </c>
      <c r="AZ35" s="68">
        <f t="shared" ref="AZ35:AZ58" si="6">IF(C35=0,"",(AT35-C35)/C35)</f>
        <v>-6.3837485384468125E-5</v>
      </c>
      <c r="BA35" s="68">
        <f t="shared" ref="BA35:BA51" si="7">IF(D35=0,"",(L35-D35)/D35)</f>
        <v>3.1469317667380477E-4</v>
      </c>
      <c r="BB35" s="68">
        <f t="shared" ref="BB35:BB51" si="8">IF(E35=0,"",(O35-E35)/E35)</f>
        <v>1.1957113579015797E-5</v>
      </c>
      <c r="BC35" s="68">
        <f t="shared" ref="BC35:BC54" si="9">IF(F35=0,"",(AE35-F35)/F35)</f>
        <v>9.1479802924021895E-4</v>
      </c>
      <c r="BD35" s="68"/>
      <c r="BE35" s="68"/>
      <c r="BF35" s="68"/>
    </row>
    <row r="36" spans="1:58" x14ac:dyDescent="0.25">
      <c r="A36" s="75" t="s">
        <v>202</v>
      </c>
      <c r="B36" s="75">
        <v>59878.039347999998</v>
      </c>
      <c r="C36" s="75">
        <v>4790.2430664000003</v>
      </c>
      <c r="D36" s="75">
        <v>38.994204316000001</v>
      </c>
      <c r="E36" s="75">
        <v>14.166465267</v>
      </c>
      <c r="F36" s="75">
        <v>265.42189705999999</v>
      </c>
      <c r="G36" s="75"/>
      <c r="H36" s="89" t="s">
        <v>202</v>
      </c>
      <c r="I36" s="75">
        <v>397.19530886365402</v>
      </c>
      <c r="J36" s="75">
        <v>107.284426614905</v>
      </c>
      <c r="K36" s="75">
        <v>38.980754287069502</v>
      </c>
      <c r="L36" s="75">
        <v>38.980754287069502</v>
      </c>
      <c r="M36" s="75">
        <v>41.876590400662998</v>
      </c>
      <c r="N36" s="75">
        <v>88.288976927068106</v>
      </c>
      <c r="O36" s="75">
        <v>14.1648480743628</v>
      </c>
      <c r="P36" s="75">
        <v>84635.578672723001</v>
      </c>
      <c r="Q36" s="75">
        <v>0</v>
      </c>
      <c r="R36" s="75">
        <v>8626.9315893127496</v>
      </c>
      <c r="S36" s="75">
        <v>0</v>
      </c>
      <c r="T36" s="75">
        <v>2099.4718521752102</v>
      </c>
      <c r="U36" s="75">
        <v>0</v>
      </c>
      <c r="V36" s="75">
        <v>0</v>
      </c>
      <c r="W36" s="75">
        <v>0</v>
      </c>
      <c r="X36" s="75">
        <v>0</v>
      </c>
      <c r="Y36" s="75">
        <v>0</v>
      </c>
      <c r="Z36" s="75">
        <v>9.2841828158808308</v>
      </c>
      <c r="AA36" s="75">
        <v>8.4266525214315404</v>
      </c>
      <c r="AB36" s="75">
        <v>0</v>
      </c>
      <c r="AC36" s="75">
        <v>412.97311028964799</v>
      </c>
      <c r="AD36" s="75">
        <v>23.122168835168701</v>
      </c>
      <c r="AE36" s="75">
        <v>264.933469831872</v>
      </c>
      <c r="AF36" s="75">
        <v>0</v>
      </c>
      <c r="AG36" s="75">
        <v>0</v>
      </c>
      <c r="AH36" s="75">
        <v>59862.432619081999</v>
      </c>
      <c r="AI36" s="75">
        <v>0</v>
      </c>
      <c r="AJ36" s="75">
        <v>13532.346126820799</v>
      </c>
      <c r="AK36" s="75">
        <v>0</v>
      </c>
      <c r="AL36" s="75">
        <v>17.360609278164301</v>
      </c>
      <c r="AM36" s="75">
        <v>28.0316458454807</v>
      </c>
      <c r="AN36" s="75">
        <v>477.51465332651998</v>
      </c>
      <c r="AO36" s="75">
        <v>0</v>
      </c>
      <c r="AP36" s="75">
        <v>5.1778598511063496</v>
      </c>
      <c r="AQ36" s="75">
        <v>3.2557283495298699</v>
      </c>
      <c r="AR36" s="75">
        <v>48.9104321020559</v>
      </c>
      <c r="AS36" s="75">
        <v>78.753651991665805</v>
      </c>
      <c r="AT36" s="75">
        <v>4788.9945692333904</v>
      </c>
      <c r="AU36" s="75">
        <v>19.140191671551499</v>
      </c>
      <c r="AV36" s="89"/>
      <c r="AW36" s="28"/>
      <c r="AX36" s="89"/>
      <c r="AY36" s="68">
        <f t="shared" si="5"/>
        <v>-2.6064194966865457E-4</v>
      </c>
      <c r="AZ36" s="68">
        <f t="shared" si="6"/>
        <v>-2.6063336438336579E-4</v>
      </c>
      <c r="BA36" s="68">
        <f t="shared" si="7"/>
        <v>-3.4492379486714472E-4</v>
      </c>
      <c r="BB36" s="68">
        <f t="shared" si="8"/>
        <v>-1.1415639728896312E-4</v>
      </c>
      <c r="BC36" s="68">
        <f t="shared" si="9"/>
        <v>-1.840191911587376E-3</v>
      </c>
      <c r="BD36" s="68"/>
      <c r="BE36" s="68"/>
      <c r="BF36" s="68"/>
    </row>
    <row r="37" spans="1:58" x14ac:dyDescent="0.25">
      <c r="A37" s="75" t="s">
        <v>203</v>
      </c>
      <c r="B37" s="75">
        <v>96220.217204999994</v>
      </c>
      <c r="C37" s="75">
        <v>7697.6173787999996</v>
      </c>
      <c r="D37" s="75">
        <v>48.683863762999998</v>
      </c>
      <c r="E37" s="75">
        <v>14.577876105</v>
      </c>
      <c r="F37" s="75">
        <v>135.60253026000001</v>
      </c>
      <c r="G37" s="75"/>
      <c r="H37" s="89" t="s">
        <v>203</v>
      </c>
      <c r="I37" s="75">
        <v>226.39815986072099</v>
      </c>
      <c r="J37" s="75">
        <v>56.039335687147798</v>
      </c>
      <c r="K37" s="75">
        <v>48.688484829891898</v>
      </c>
      <c r="L37" s="75">
        <v>48.688484829891898</v>
      </c>
      <c r="M37" s="75">
        <v>93.847333673043494</v>
      </c>
      <c r="N37" s="75">
        <v>136.04822129600601</v>
      </c>
      <c r="O37" s="75">
        <v>14.5808809108094</v>
      </c>
      <c r="P37" s="75">
        <v>78664.057235149594</v>
      </c>
      <c r="Q37" s="75">
        <v>0</v>
      </c>
      <c r="R37" s="75">
        <v>14937.4260453026</v>
      </c>
      <c r="S37" s="75">
        <v>0</v>
      </c>
      <c r="T37" s="75">
        <v>4766.8841241223599</v>
      </c>
      <c r="U37" s="75">
        <v>0</v>
      </c>
      <c r="V37" s="75">
        <v>0</v>
      </c>
      <c r="W37" s="75">
        <v>0</v>
      </c>
      <c r="X37" s="75">
        <v>0</v>
      </c>
      <c r="Y37" s="75">
        <v>0</v>
      </c>
      <c r="Z37" s="75">
        <v>7.4981826155221896</v>
      </c>
      <c r="AA37" s="75">
        <v>8.7236707227386603</v>
      </c>
      <c r="AB37" s="75">
        <v>0</v>
      </c>
      <c r="AC37" s="75">
        <v>608.73063237389499</v>
      </c>
      <c r="AD37" s="75">
        <v>24.926240051347801</v>
      </c>
      <c r="AE37" s="75">
        <v>135.528730228711</v>
      </c>
      <c r="AF37" s="75">
        <v>0</v>
      </c>
      <c r="AG37" s="75">
        <v>0</v>
      </c>
      <c r="AH37" s="75">
        <v>96237.620950633005</v>
      </c>
      <c r="AI37" s="75">
        <v>0</v>
      </c>
      <c r="AJ37" s="75">
        <v>22707.985713277802</v>
      </c>
      <c r="AK37" s="75">
        <v>0</v>
      </c>
      <c r="AL37" s="75">
        <v>38.755021536880498</v>
      </c>
      <c r="AM37" s="75">
        <v>15.9639573932073</v>
      </c>
      <c r="AN37" s="75">
        <v>602.29649329396898</v>
      </c>
      <c r="AO37" s="75">
        <v>0</v>
      </c>
      <c r="AP37" s="75">
        <v>4.5211158969755303</v>
      </c>
      <c r="AQ37" s="75">
        <v>1.8835700132140001</v>
      </c>
      <c r="AR37" s="75">
        <v>93.895303405323702</v>
      </c>
      <c r="AS37" s="75">
        <v>48.3274384008201</v>
      </c>
      <c r="AT37" s="75">
        <v>7699.0094508837801</v>
      </c>
      <c r="AU37" s="75">
        <v>33.190943730255697</v>
      </c>
      <c r="AV37" s="89"/>
      <c r="AW37" s="28"/>
      <c r="AX37" s="89"/>
      <c r="AY37" s="68">
        <f t="shared" si="5"/>
        <v>1.8087410461704089E-4</v>
      </c>
      <c r="AZ37" s="68">
        <f t="shared" si="6"/>
        <v>1.8084454127511988E-4</v>
      </c>
      <c r="BA37" s="68">
        <f t="shared" si="7"/>
        <v>9.4919887920076376E-5</v>
      </c>
      <c r="BB37" s="68">
        <f t="shared" si="8"/>
        <v>2.0612095944276266E-4</v>
      </c>
      <c r="BC37" s="68">
        <f t="shared" si="9"/>
        <v>-5.4423786302150077E-4</v>
      </c>
      <c r="BD37" s="68"/>
      <c r="BE37" s="68"/>
      <c r="BF37" s="68"/>
    </row>
    <row r="38" spans="1:58" x14ac:dyDescent="0.25">
      <c r="A38" s="75" t="s">
        <v>204</v>
      </c>
      <c r="B38" s="75">
        <v>17597.075807000001</v>
      </c>
      <c r="C38" s="75">
        <v>1407.7660648000001</v>
      </c>
      <c r="D38" s="75">
        <v>7.7280325600999999</v>
      </c>
      <c r="E38" s="75">
        <v>0.55225667310000004</v>
      </c>
      <c r="F38" s="75">
        <v>196.74722951000001</v>
      </c>
      <c r="G38" s="75"/>
      <c r="H38" s="89" t="s">
        <v>204</v>
      </c>
      <c r="I38" s="75">
        <v>60.160858236383099</v>
      </c>
      <c r="J38" s="75">
        <v>67.913593828122103</v>
      </c>
      <c r="K38" s="75">
        <v>7.7208185242207596</v>
      </c>
      <c r="L38" s="75">
        <v>7.7208185242207596</v>
      </c>
      <c r="M38" s="75">
        <v>10.706624097648699</v>
      </c>
      <c r="N38" s="75">
        <v>3.7487867182413201</v>
      </c>
      <c r="O38" s="75">
        <v>0.55211240950084495</v>
      </c>
      <c r="P38" s="75">
        <v>62608.013807503601</v>
      </c>
      <c r="Q38" s="75">
        <v>0</v>
      </c>
      <c r="R38" s="75">
        <v>1738.3677635638801</v>
      </c>
      <c r="S38" s="75">
        <v>0</v>
      </c>
      <c r="T38" s="75">
        <v>849.628507672061</v>
      </c>
      <c r="U38" s="75">
        <v>0</v>
      </c>
      <c r="V38" s="75">
        <v>0</v>
      </c>
      <c r="W38" s="75">
        <v>0</v>
      </c>
      <c r="X38" s="75">
        <v>0</v>
      </c>
      <c r="Y38" s="75">
        <v>0</v>
      </c>
      <c r="Z38" s="75">
        <v>0.54447223845951997</v>
      </c>
      <c r="AA38" s="75">
        <v>4.3702145189985897</v>
      </c>
      <c r="AB38" s="75">
        <v>0</v>
      </c>
      <c r="AC38" s="75">
        <v>38.357785202314098</v>
      </c>
      <c r="AD38" s="75">
        <v>3.5167575806242302</v>
      </c>
      <c r="AE38" s="75">
        <v>196.56526824118001</v>
      </c>
      <c r="AF38" s="75">
        <v>0</v>
      </c>
      <c r="AG38" s="75">
        <v>0</v>
      </c>
      <c r="AH38" s="75">
        <v>17588.0025521916</v>
      </c>
      <c r="AI38" s="75">
        <v>0</v>
      </c>
      <c r="AJ38" s="75">
        <v>3215.1449282119902</v>
      </c>
      <c r="AK38" s="75">
        <v>0</v>
      </c>
      <c r="AL38" s="75">
        <v>7.1942970336210301</v>
      </c>
      <c r="AM38" s="75">
        <v>4.3857726001508404</v>
      </c>
      <c r="AN38" s="75">
        <v>132.83022867491499</v>
      </c>
      <c r="AO38" s="75">
        <v>0</v>
      </c>
      <c r="AP38" s="75">
        <v>0.225895728040063</v>
      </c>
      <c r="AQ38" s="75">
        <v>0.21183674463074501</v>
      </c>
      <c r="AR38" s="75">
        <v>10.649023574646399</v>
      </c>
      <c r="AS38" s="75">
        <v>5.7333628640546301</v>
      </c>
      <c r="AT38" s="75">
        <v>1407.04021285625</v>
      </c>
      <c r="AU38" s="75">
        <v>5.3497687975750798</v>
      </c>
      <c r="AV38" s="89"/>
      <c r="AW38" s="28"/>
      <c r="AX38" s="89"/>
      <c r="AY38" s="68">
        <f t="shared" si="5"/>
        <v>-5.1561150886173153E-4</v>
      </c>
      <c r="AZ38" s="68">
        <f t="shared" si="6"/>
        <v>-5.1560551280455764E-4</v>
      </c>
      <c r="BA38" s="68">
        <f t="shared" si="7"/>
        <v>-9.3348932255882602E-4</v>
      </c>
      <c r="BB38" s="68">
        <f t="shared" si="8"/>
        <v>-2.6122563326449777E-4</v>
      </c>
      <c r="BC38" s="68">
        <f t="shared" si="9"/>
        <v>-9.2484793444451202E-4</v>
      </c>
      <c r="BD38" s="68"/>
      <c r="BE38" s="68"/>
      <c r="BF38" s="68"/>
    </row>
    <row r="39" spans="1:58" x14ac:dyDescent="0.25">
      <c r="A39" s="75" t="s">
        <v>340</v>
      </c>
      <c r="B39" s="75">
        <v>50942.071663000002</v>
      </c>
      <c r="C39" s="75">
        <v>4075.3657502000001</v>
      </c>
      <c r="D39" s="75">
        <v>25.32703544</v>
      </c>
      <c r="E39" s="75">
        <v>10.932975059</v>
      </c>
      <c r="F39" s="75">
        <v>341.74925035000001</v>
      </c>
      <c r="G39" s="75"/>
      <c r="H39" s="89" t="s">
        <v>340</v>
      </c>
      <c r="I39" s="75">
        <v>436.27245433152098</v>
      </c>
      <c r="J39" s="75">
        <v>134.59125185940201</v>
      </c>
      <c r="K39" s="75">
        <v>25.324366715523901</v>
      </c>
      <c r="L39" s="75">
        <v>25.324366715523901</v>
      </c>
      <c r="M39" s="75">
        <v>27.2290708467286</v>
      </c>
      <c r="N39" s="75">
        <v>45.193521041258698</v>
      </c>
      <c r="O39" s="75">
        <v>10.9351838385882</v>
      </c>
      <c r="P39" s="75">
        <v>99241.295883213606</v>
      </c>
      <c r="Q39" s="75">
        <v>0</v>
      </c>
      <c r="R39" s="75">
        <v>6807.3841362222101</v>
      </c>
      <c r="S39" s="75">
        <v>0</v>
      </c>
      <c r="T39" s="75">
        <v>1667.0158812567499</v>
      </c>
      <c r="U39" s="75">
        <v>0</v>
      </c>
      <c r="V39" s="75">
        <v>0</v>
      </c>
      <c r="W39" s="75">
        <v>0</v>
      </c>
      <c r="X39" s="75">
        <v>0</v>
      </c>
      <c r="Y39" s="75">
        <v>0</v>
      </c>
      <c r="Z39" s="75">
        <v>8.6803486707986792</v>
      </c>
      <c r="AA39" s="75">
        <v>8.5984908136372198</v>
      </c>
      <c r="AB39" s="75">
        <v>0</v>
      </c>
      <c r="AC39" s="75">
        <v>258.660401609281</v>
      </c>
      <c r="AD39" s="75">
        <v>23.462544296820798</v>
      </c>
      <c r="AE39" s="75">
        <v>341.72609238281399</v>
      </c>
      <c r="AF39" s="75">
        <v>0</v>
      </c>
      <c r="AG39" s="75">
        <v>0</v>
      </c>
      <c r="AH39" s="75">
        <v>50946.246860133302</v>
      </c>
      <c r="AI39" s="75">
        <v>0</v>
      </c>
      <c r="AJ39" s="75">
        <v>11024.960774704099</v>
      </c>
      <c r="AK39" s="75">
        <v>0</v>
      </c>
      <c r="AL39" s="75">
        <v>17.902353500004399</v>
      </c>
      <c r="AM39" s="75">
        <v>30.8348639107043</v>
      </c>
      <c r="AN39" s="75">
        <v>442.18260358033302</v>
      </c>
      <c r="AO39" s="75">
        <v>0</v>
      </c>
      <c r="AP39" s="75">
        <v>4.4786826676672797</v>
      </c>
      <c r="AQ39" s="75">
        <v>3.4848267617703801</v>
      </c>
      <c r="AR39" s="75">
        <v>33.5121966217541</v>
      </c>
      <c r="AS39" s="75">
        <v>84.289365517880697</v>
      </c>
      <c r="AT39" s="75">
        <v>4075.6999301575702</v>
      </c>
      <c r="AU39" s="75">
        <v>13.2879183657491</v>
      </c>
      <c r="AV39" s="89"/>
      <c r="AW39" s="28"/>
      <c r="AX39" s="89"/>
      <c r="AY39" s="68">
        <f t="shared" si="5"/>
        <v>8.1959704366168736E-5</v>
      </c>
      <c r="AZ39" s="68">
        <f t="shared" si="6"/>
        <v>8.1999991670363853E-5</v>
      </c>
      <c r="BA39" s="68">
        <f t="shared" si="7"/>
        <v>-1.0537058245213087E-4</v>
      </c>
      <c r="BB39" s="68">
        <f t="shared" si="8"/>
        <v>2.0202914360272856E-4</v>
      </c>
      <c r="BC39" s="68">
        <f t="shared" si="9"/>
        <v>-6.7763037262864745E-5</v>
      </c>
      <c r="BD39" s="68"/>
      <c r="BE39" s="68"/>
      <c r="BF39" s="68"/>
    </row>
    <row r="40" spans="1:58" x14ac:dyDescent="0.25">
      <c r="A40" s="75" t="s">
        <v>206</v>
      </c>
      <c r="B40" s="75">
        <v>114.86396433</v>
      </c>
      <c r="C40" s="75">
        <v>9.1891171286999995</v>
      </c>
      <c r="D40" s="75">
        <v>5.2572524900000001E-2</v>
      </c>
      <c r="E40" s="75">
        <v>1.0235927800000001E-2</v>
      </c>
      <c r="F40" s="75">
        <v>1.0540621992000001</v>
      </c>
      <c r="G40" s="75"/>
      <c r="H40" s="89" t="s">
        <v>206</v>
      </c>
      <c r="I40" s="75">
        <v>0.53731674037820198</v>
      </c>
      <c r="J40" s="75">
        <v>0.37492453711282703</v>
      </c>
      <c r="K40" s="75">
        <v>5.2574909402678602E-2</v>
      </c>
      <c r="L40" s="75">
        <v>5.2574909402678602E-2</v>
      </c>
      <c r="M40" s="75">
        <v>7.1241256973494899E-2</v>
      </c>
      <c r="N40" s="75">
        <v>5.5866149759815201E-2</v>
      </c>
      <c r="O40" s="75">
        <v>1.0236013824348701E-2</v>
      </c>
      <c r="P40" s="75">
        <v>333.69133349347698</v>
      </c>
      <c r="Q40" s="75">
        <v>0</v>
      </c>
      <c r="R40" s="75">
        <v>12.948624489184599</v>
      </c>
      <c r="S40" s="75">
        <v>0</v>
      </c>
      <c r="T40" s="75">
        <v>5.0963019560201204</v>
      </c>
      <c r="U40" s="75">
        <v>0</v>
      </c>
      <c r="V40" s="75">
        <v>0</v>
      </c>
      <c r="W40" s="75">
        <v>0</v>
      </c>
      <c r="X40" s="75">
        <v>0</v>
      </c>
      <c r="Y40" s="75">
        <v>0</v>
      </c>
      <c r="Z40" s="75">
        <v>8.1944821959357792E-3</v>
      </c>
      <c r="AA40" s="75">
        <v>2.4595582230571501E-2</v>
      </c>
      <c r="AB40" s="75">
        <v>0</v>
      </c>
      <c r="AC40" s="75">
        <v>0.37606297689081702</v>
      </c>
      <c r="AD40" s="75">
        <v>3.1417403512624197E-2</v>
      </c>
      <c r="AE40" s="75">
        <v>1.05416564805017</v>
      </c>
      <c r="AF40" s="75">
        <v>0</v>
      </c>
      <c r="AG40" s="75">
        <v>0</v>
      </c>
      <c r="AH40" s="75">
        <v>114.86561165583601</v>
      </c>
      <c r="AI40" s="75">
        <v>0</v>
      </c>
      <c r="AJ40" s="75">
        <v>22.526487805684599</v>
      </c>
      <c r="AK40" s="75">
        <v>0</v>
      </c>
      <c r="AL40" s="75">
        <v>4.53177875119187E-2</v>
      </c>
      <c r="AM40" s="75">
        <v>3.8543217069338102E-2</v>
      </c>
      <c r="AN40" s="75">
        <v>0.88865232200929201</v>
      </c>
      <c r="AO40" s="75">
        <v>0</v>
      </c>
      <c r="AP40" s="75">
        <v>4.0528757430288199E-3</v>
      </c>
      <c r="AQ40" s="75">
        <v>3.1531159833727402E-3</v>
      </c>
      <c r="AR40" s="75">
        <v>7.4660809231259298E-2</v>
      </c>
      <c r="AS40" s="75">
        <v>7.9160773630516296E-2</v>
      </c>
      <c r="AT40" s="75">
        <v>9.1892492490506292</v>
      </c>
      <c r="AU40" s="75">
        <v>3.3977804770129502E-2</v>
      </c>
      <c r="AV40" s="89"/>
      <c r="AW40" s="28"/>
      <c r="AX40" s="89"/>
      <c r="AY40" s="68">
        <f t="shared" si="5"/>
        <v>1.4341537362152856E-5</v>
      </c>
      <c r="AZ40" s="68">
        <f t="shared" si="6"/>
        <v>1.4377915612486766E-5</v>
      </c>
      <c r="BA40" s="68">
        <f t="shared" si="7"/>
        <v>4.5356442041482422E-5</v>
      </c>
      <c r="BB40" s="68">
        <f t="shared" si="8"/>
        <v>8.4041574326047566E-6</v>
      </c>
      <c r="BC40" s="68">
        <f t="shared" si="9"/>
        <v>9.8143022535481617E-5</v>
      </c>
      <c r="BD40" s="68"/>
      <c r="BE40" s="68"/>
      <c r="BF40" s="68"/>
    </row>
    <row r="41" spans="1:58" x14ac:dyDescent="0.25">
      <c r="A41" s="75" t="s">
        <v>207</v>
      </c>
      <c r="B41" s="75">
        <v>23091.592791999999</v>
      </c>
      <c r="C41" s="75">
        <v>1847.3274145</v>
      </c>
      <c r="D41" s="75">
        <v>4.1967459054000003</v>
      </c>
      <c r="E41" s="75">
        <v>7.4700587827999998</v>
      </c>
      <c r="F41" s="75">
        <v>98.578089019000004</v>
      </c>
      <c r="G41" s="75"/>
      <c r="H41" s="89" t="s">
        <v>207</v>
      </c>
      <c r="I41" s="75">
        <v>352.98547447473601</v>
      </c>
      <c r="J41" s="75">
        <v>50.149526680456098</v>
      </c>
      <c r="K41" s="75">
        <v>4.1975222911802801</v>
      </c>
      <c r="L41" s="75">
        <v>4.1975222911802801</v>
      </c>
      <c r="M41" s="75">
        <v>7.0996540499677501</v>
      </c>
      <c r="N41" s="75">
        <v>11.117537204132001</v>
      </c>
      <c r="O41" s="75">
        <v>7.4712735384885098</v>
      </c>
      <c r="P41" s="75">
        <v>18943.1957870017</v>
      </c>
      <c r="Q41" s="75">
        <v>0</v>
      </c>
      <c r="R41" s="75">
        <v>3668.4208345605398</v>
      </c>
      <c r="S41" s="75">
        <v>0</v>
      </c>
      <c r="T41" s="75">
        <v>458.618896723224</v>
      </c>
      <c r="U41" s="75">
        <v>0</v>
      </c>
      <c r="V41" s="75">
        <v>0</v>
      </c>
      <c r="W41" s="75">
        <v>0</v>
      </c>
      <c r="X41" s="75">
        <v>0</v>
      </c>
      <c r="Y41" s="75">
        <v>0</v>
      </c>
      <c r="Z41" s="75">
        <v>7.0722584457114799</v>
      </c>
      <c r="AA41" s="75">
        <v>2.3911261685386598</v>
      </c>
      <c r="AB41" s="75">
        <v>0</v>
      </c>
      <c r="AC41" s="75">
        <v>103.410365543466</v>
      </c>
      <c r="AD41" s="75">
        <v>18.733424714769502</v>
      </c>
      <c r="AE41" s="75">
        <v>98.598424614330199</v>
      </c>
      <c r="AF41" s="75">
        <v>0</v>
      </c>
      <c r="AG41" s="75">
        <v>0</v>
      </c>
      <c r="AH41" s="75">
        <v>23095.575861814199</v>
      </c>
      <c r="AI41" s="75">
        <v>0</v>
      </c>
      <c r="AJ41" s="75">
        <v>5570.2180406422003</v>
      </c>
      <c r="AK41" s="75">
        <v>0</v>
      </c>
      <c r="AL41" s="75">
        <v>10.9058525293517</v>
      </c>
      <c r="AM41" s="75">
        <v>24.789126778253902</v>
      </c>
      <c r="AN41" s="75">
        <v>235.78574412089401</v>
      </c>
      <c r="AO41" s="75">
        <v>0</v>
      </c>
      <c r="AP41" s="75">
        <v>3.45008580755621</v>
      </c>
      <c r="AQ41" s="75">
        <v>3.1394084695816402</v>
      </c>
      <c r="AR41" s="75">
        <v>11.7883857479908</v>
      </c>
      <c r="AS41" s="75">
        <v>75.449346072958804</v>
      </c>
      <c r="AT41" s="75">
        <v>1847.6460399918401</v>
      </c>
      <c r="AU41" s="75">
        <v>2.69933352766519</v>
      </c>
      <c r="AV41" s="89"/>
      <c r="AW41" s="28"/>
      <c r="AX41" s="89"/>
      <c r="AY41" s="68">
        <f t="shared" si="5"/>
        <v>1.7249004215852417E-4</v>
      </c>
      <c r="AZ41" s="68">
        <f t="shared" si="6"/>
        <v>1.7247916603148878E-4</v>
      </c>
      <c r="BA41" s="68">
        <f t="shared" si="7"/>
        <v>1.8499709007420415E-4</v>
      </c>
      <c r="BB41" s="68">
        <f t="shared" si="8"/>
        <v>1.6261661706157445E-4</v>
      </c>
      <c r="BC41" s="68">
        <f t="shared" si="9"/>
        <v>2.0628920211950585E-4</v>
      </c>
      <c r="BD41" s="68"/>
      <c r="BE41" s="68"/>
      <c r="BF41" s="68"/>
    </row>
    <row r="42" spans="1:58" x14ac:dyDescent="0.25">
      <c r="A42" s="75" t="s">
        <v>208</v>
      </c>
      <c r="B42" s="75">
        <v>56250.344442000001</v>
      </c>
      <c r="C42" s="75">
        <v>4500.0275443999999</v>
      </c>
      <c r="D42" s="75">
        <v>33.116051773999999</v>
      </c>
      <c r="E42" s="75">
        <v>7.3253030861999999</v>
      </c>
      <c r="F42" s="75">
        <v>155.84534045999999</v>
      </c>
      <c r="G42" s="75"/>
      <c r="H42" s="89" t="s">
        <v>208</v>
      </c>
      <c r="I42" s="75">
        <v>76.586448877984495</v>
      </c>
      <c r="J42" s="75">
        <v>55.256205137513597</v>
      </c>
      <c r="K42" s="75">
        <v>33.112878639212198</v>
      </c>
      <c r="L42" s="75">
        <v>33.112878639212198</v>
      </c>
      <c r="M42" s="75">
        <v>55.006530307643899</v>
      </c>
      <c r="N42" s="75">
        <v>81.592553571430699</v>
      </c>
      <c r="O42" s="75">
        <v>7.3252093656640804</v>
      </c>
      <c r="P42" s="75">
        <v>71532.526094248693</v>
      </c>
      <c r="Q42" s="75">
        <v>0</v>
      </c>
      <c r="R42" s="75">
        <v>8186.0804111626103</v>
      </c>
      <c r="S42" s="75">
        <v>0</v>
      </c>
      <c r="T42" s="75">
        <v>2857.1650360998501</v>
      </c>
      <c r="U42" s="75">
        <v>0</v>
      </c>
      <c r="V42" s="75">
        <v>0</v>
      </c>
      <c r="W42" s="75">
        <v>0</v>
      </c>
      <c r="X42" s="75">
        <v>0</v>
      </c>
      <c r="Y42" s="75">
        <v>0</v>
      </c>
      <c r="Z42" s="75">
        <v>3.0051995489502099</v>
      </c>
      <c r="AA42" s="75">
        <v>6.6690220995880498</v>
      </c>
      <c r="AB42" s="75">
        <v>0</v>
      </c>
      <c r="AC42" s="75">
        <v>355.051902955022</v>
      </c>
      <c r="AD42" s="75">
        <v>10.755282436689299</v>
      </c>
      <c r="AE42" s="75">
        <v>155.758886086205</v>
      </c>
      <c r="AF42" s="75">
        <v>0</v>
      </c>
      <c r="AG42" s="75">
        <v>0</v>
      </c>
      <c r="AH42" s="75">
        <v>56245.475115659901</v>
      </c>
      <c r="AI42" s="75">
        <v>0</v>
      </c>
      <c r="AJ42" s="75">
        <v>12749.446664021099</v>
      </c>
      <c r="AK42" s="75">
        <v>0</v>
      </c>
      <c r="AL42" s="75">
        <v>20.4669476614968</v>
      </c>
      <c r="AM42" s="75">
        <v>5.4986751991909397</v>
      </c>
      <c r="AN42" s="75">
        <v>346.78442852841403</v>
      </c>
      <c r="AO42" s="75">
        <v>0</v>
      </c>
      <c r="AP42" s="75">
        <v>2.0103797113917201</v>
      </c>
      <c r="AQ42" s="75">
        <v>0.43954375060365902</v>
      </c>
      <c r="AR42" s="75">
        <v>54.726993573653402</v>
      </c>
      <c r="AS42" s="75">
        <v>12.357585333262699</v>
      </c>
      <c r="AT42" s="75">
        <v>4499.6380353511104</v>
      </c>
      <c r="AU42" s="75">
        <v>20.943413896204699</v>
      </c>
      <c r="AV42" s="89"/>
      <c r="AW42" s="28"/>
      <c r="AX42" s="89"/>
      <c r="AY42" s="68">
        <f t="shared" si="5"/>
        <v>-8.6565271526841466E-5</v>
      </c>
      <c r="AZ42" s="68">
        <f t="shared" si="6"/>
        <v>-8.6557036606196229E-5</v>
      </c>
      <c r="BA42" s="68">
        <f t="shared" si="7"/>
        <v>-9.5818632289132832E-5</v>
      </c>
      <c r="BB42" s="68">
        <f t="shared" si="8"/>
        <v>-1.2794083032011761E-5</v>
      </c>
      <c r="BC42" s="68">
        <f t="shared" si="9"/>
        <v>-5.5474468174544355E-4</v>
      </c>
      <c r="BD42" s="68"/>
      <c r="BE42" s="68"/>
      <c r="BF42" s="68"/>
    </row>
    <row r="43" spans="1:58" x14ac:dyDescent="0.25">
      <c r="A43" s="75" t="s">
        <v>209</v>
      </c>
      <c r="B43" s="75">
        <v>31437.341526</v>
      </c>
      <c r="C43" s="75">
        <v>2514.9873212000002</v>
      </c>
      <c r="D43" s="75">
        <v>7.4060336174000003</v>
      </c>
      <c r="E43" s="75">
        <v>4.9764096384999998</v>
      </c>
      <c r="F43" s="75">
        <v>93.027959084000003</v>
      </c>
      <c r="G43" s="75"/>
      <c r="H43" s="89" t="s">
        <v>209</v>
      </c>
      <c r="I43" s="75">
        <v>198.968713029101</v>
      </c>
      <c r="J43" s="75">
        <v>40.560678838665801</v>
      </c>
      <c r="K43" s="75">
        <v>7.3989667032861801</v>
      </c>
      <c r="L43" s="75">
        <v>7.3989667032861801</v>
      </c>
      <c r="M43" s="75">
        <v>23.234813029795401</v>
      </c>
      <c r="N43" s="75">
        <v>20.549739196408499</v>
      </c>
      <c r="O43" s="75">
        <v>4.9724314509969298</v>
      </c>
      <c r="P43" s="75">
        <v>31717.428514098501</v>
      </c>
      <c r="Q43" s="75">
        <v>0</v>
      </c>
      <c r="R43" s="75">
        <v>4787.5339355413098</v>
      </c>
      <c r="S43" s="75">
        <v>0</v>
      </c>
      <c r="T43" s="75">
        <v>1370.8830025723601</v>
      </c>
      <c r="U43" s="75">
        <v>0</v>
      </c>
      <c r="V43" s="75">
        <v>0</v>
      </c>
      <c r="W43" s="75">
        <v>0</v>
      </c>
      <c r="X43" s="75">
        <v>0</v>
      </c>
      <c r="Y43" s="75">
        <v>0</v>
      </c>
      <c r="Z43" s="75">
        <v>4.1916179234475299</v>
      </c>
      <c r="AA43" s="75">
        <v>3.07792021031032</v>
      </c>
      <c r="AB43" s="75">
        <v>0</v>
      </c>
      <c r="AC43" s="75">
        <v>130.7085015783</v>
      </c>
      <c r="AD43" s="75">
        <v>13.911565818023201</v>
      </c>
      <c r="AE43" s="75">
        <v>92.796681666846993</v>
      </c>
      <c r="AF43" s="75">
        <v>0</v>
      </c>
      <c r="AG43" s="75">
        <v>0</v>
      </c>
      <c r="AH43" s="75">
        <v>31419.943651074402</v>
      </c>
      <c r="AI43" s="75">
        <v>0</v>
      </c>
      <c r="AJ43" s="75">
        <v>7346.7461522181202</v>
      </c>
      <c r="AK43" s="75">
        <v>0</v>
      </c>
      <c r="AL43" s="75">
        <v>16.0677576315911</v>
      </c>
      <c r="AM43" s="75">
        <v>14.006297802899001</v>
      </c>
      <c r="AN43" s="75">
        <v>232.931817261975</v>
      </c>
      <c r="AO43" s="75">
        <v>0</v>
      </c>
      <c r="AP43" s="75">
        <v>2.0733342944184501</v>
      </c>
      <c r="AQ43" s="75">
        <v>1.7026739711485599</v>
      </c>
      <c r="AR43" s="75">
        <v>24.066549137117502</v>
      </c>
      <c r="AS43" s="75">
        <v>41.917712793728001</v>
      </c>
      <c r="AT43" s="75">
        <v>2513.59548636716</v>
      </c>
      <c r="AU43" s="75">
        <v>7.4710443431309397</v>
      </c>
      <c r="AV43" s="89"/>
      <c r="AW43" s="28"/>
      <c r="AX43" s="89"/>
      <c r="AY43" s="68">
        <f t="shared" si="5"/>
        <v>-5.5341431816712851E-4</v>
      </c>
      <c r="AZ43" s="68">
        <f t="shared" si="6"/>
        <v>-5.5341624234357255E-4</v>
      </c>
      <c r="BA43" s="68">
        <f t="shared" si="7"/>
        <v>-9.5421037479723962E-4</v>
      </c>
      <c r="BB43" s="68">
        <f t="shared" si="8"/>
        <v>-7.9940917087949182E-4</v>
      </c>
      <c r="BC43" s="68">
        <f t="shared" si="9"/>
        <v>-2.4861065364679929E-3</v>
      </c>
      <c r="BD43" s="68"/>
      <c r="BE43" s="68"/>
      <c r="BF43" s="68"/>
    </row>
    <row r="44" spans="1:58" x14ac:dyDescent="0.25">
      <c r="A44" s="75" t="s">
        <v>210</v>
      </c>
      <c r="B44" s="75">
        <v>239253.55252</v>
      </c>
      <c r="C44" s="75">
        <v>19140.284189000002</v>
      </c>
      <c r="D44" s="75">
        <v>71.886397529000007</v>
      </c>
      <c r="E44" s="75">
        <v>20.602501989</v>
      </c>
      <c r="F44" s="75">
        <v>1571.3348725000001</v>
      </c>
      <c r="G44" s="75"/>
      <c r="H44" s="89" t="s">
        <v>210</v>
      </c>
      <c r="I44" s="75">
        <v>1087.7825735696699</v>
      </c>
      <c r="J44" s="75">
        <v>573.18802257395203</v>
      </c>
      <c r="K44" s="75">
        <v>71.892751409735496</v>
      </c>
      <c r="L44" s="75">
        <v>71.892751409735496</v>
      </c>
      <c r="M44" s="75">
        <v>168.17336002885199</v>
      </c>
      <c r="N44" s="75">
        <v>95.0866234681733</v>
      </c>
      <c r="O44" s="75">
        <v>20.6089576360778</v>
      </c>
      <c r="P44" s="75">
        <v>517462.51193886099</v>
      </c>
      <c r="Q44" s="75">
        <v>0</v>
      </c>
      <c r="R44" s="75">
        <v>30641.040103437499</v>
      </c>
      <c r="S44" s="75">
        <v>0</v>
      </c>
      <c r="T44" s="75">
        <v>11380.2328569154</v>
      </c>
      <c r="U44" s="75">
        <v>0</v>
      </c>
      <c r="V44" s="75">
        <v>0</v>
      </c>
      <c r="W44" s="75">
        <v>0</v>
      </c>
      <c r="X44" s="75">
        <v>0</v>
      </c>
      <c r="Y44" s="75">
        <v>0</v>
      </c>
      <c r="Z44" s="75">
        <v>18.288802150998499</v>
      </c>
      <c r="AA44" s="75">
        <v>39.195049870156097</v>
      </c>
      <c r="AB44" s="75">
        <v>0</v>
      </c>
      <c r="AC44" s="75">
        <v>724.47673854215304</v>
      </c>
      <c r="AD44" s="75">
        <v>76.050367749085297</v>
      </c>
      <c r="AE44" s="75">
        <v>1571.49214129898</v>
      </c>
      <c r="AF44" s="75">
        <v>0</v>
      </c>
      <c r="AG44" s="75">
        <v>0</v>
      </c>
      <c r="AH44" s="75">
        <v>239312.95097251399</v>
      </c>
      <c r="AI44" s="75">
        <v>0</v>
      </c>
      <c r="AJ44" s="75">
        <v>50391.496958613701</v>
      </c>
      <c r="AK44" s="75">
        <v>0</v>
      </c>
      <c r="AL44" s="75">
        <v>115.53899412657201</v>
      </c>
      <c r="AM44" s="75">
        <v>77.526029678822397</v>
      </c>
      <c r="AN44" s="75">
        <v>1747.6389965651899</v>
      </c>
      <c r="AO44" s="75">
        <v>0</v>
      </c>
      <c r="AP44" s="75">
        <v>8.6214904686236995</v>
      </c>
      <c r="AQ44" s="75">
        <v>7.3952523777884398</v>
      </c>
      <c r="AR44" s="75">
        <v>167.59052761345501</v>
      </c>
      <c r="AS44" s="75">
        <v>186.63118093867899</v>
      </c>
      <c r="AT44" s="75">
        <v>19145.036244205901</v>
      </c>
      <c r="AU44" s="75">
        <v>64.110903101207398</v>
      </c>
      <c r="AV44" s="89"/>
      <c r="AW44" s="28"/>
      <c r="AX44" s="89"/>
      <c r="AY44" s="68">
        <f t="shared" si="5"/>
        <v>2.4826570760754505E-4</v>
      </c>
      <c r="AZ44" s="68">
        <f t="shared" si="6"/>
        <v>2.4827506002395456E-4</v>
      </c>
      <c r="BA44" s="68">
        <f t="shared" si="7"/>
        <v>8.8387802893107392E-5</v>
      </c>
      <c r="BB44" s="68">
        <f t="shared" si="8"/>
        <v>3.1334286880529754E-4</v>
      </c>
      <c r="BC44" s="68">
        <f t="shared" si="9"/>
        <v>1.0008611259907305E-4</v>
      </c>
      <c r="BD44" s="68"/>
      <c r="BE44" s="68"/>
      <c r="BF44" s="68"/>
    </row>
    <row r="45" spans="1:58" x14ac:dyDescent="0.25">
      <c r="A45" s="75" t="s">
        <v>211</v>
      </c>
      <c r="B45" s="75">
        <v>25359.794786999999</v>
      </c>
      <c r="C45" s="75">
        <v>2028.7835746999999</v>
      </c>
      <c r="D45" s="75">
        <v>19.557108825</v>
      </c>
      <c r="E45" s="75">
        <v>4.3137665749999998</v>
      </c>
      <c r="F45" s="75">
        <v>173.96692555999999</v>
      </c>
      <c r="G45" s="75"/>
      <c r="H45" s="89" t="s">
        <v>211</v>
      </c>
      <c r="I45" s="75">
        <v>97.2444711419665</v>
      </c>
      <c r="J45" s="75">
        <v>62.285032610377101</v>
      </c>
      <c r="K45" s="75">
        <v>19.555209568884301</v>
      </c>
      <c r="L45" s="75">
        <v>19.555209568884301</v>
      </c>
      <c r="M45" s="75">
        <v>18.957019728302299</v>
      </c>
      <c r="N45" s="75">
        <v>37.126808708901699</v>
      </c>
      <c r="O45" s="75">
        <v>4.3134765378774302</v>
      </c>
      <c r="P45" s="75">
        <v>58106.152220659998</v>
      </c>
      <c r="Q45" s="75">
        <v>0</v>
      </c>
      <c r="R45" s="75">
        <v>3174.1376326790901</v>
      </c>
      <c r="S45" s="75">
        <v>0</v>
      </c>
      <c r="T45" s="75">
        <v>1032.4184383341999</v>
      </c>
      <c r="U45" s="75">
        <v>0</v>
      </c>
      <c r="V45" s="75">
        <v>0</v>
      </c>
      <c r="W45" s="75">
        <v>0</v>
      </c>
      <c r="X45" s="75">
        <v>0</v>
      </c>
      <c r="Y45" s="75">
        <v>0</v>
      </c>
      <c r="Z45" s="75">
        <v>2.2410445812403998</v>
      </c>
      <c r="AA45" s="75">
        <v>4.8437486462502601</v>
      </c>
      <c r="AB45" s="75">
        <v>0</v>
      </c>
      <c r="AC45" s="75">
        <v>165.13971221106399</v>
      </c>
      <c r="AD45" s="75">
        <v>5.7127213904689702</v>
      </c>
      <c r="AE45" s="75">
        <v>173.92476819433</v>
      </c>
      <c r="AF45" s="75">
        <v>0</v>
      </c>
      <c r="AG45" s="75">
        <v>0</v>
      </c>
      <c r="AH45" s="75">
        <v>25357.143760588999</v>
      </c>
      <c r="AI45" s="75">
        <v>0</v>
      </c>
      <c r="AJ45" s="75">
        <v>5268.3219552792398</v>
      </c>
      <c r="AK45" s="75">
        <v>0</v>
      </c>
      <c r="AL45" s="75">
        <v>6.1508181714865096</v>
      </c>
      <c r="AM45" s="75">
        <v>6.9605224400842198</v>
      </c>
      <c r="AN45" s="75">
        <v>189.652236045351</v>
      </c>
      <c r="AO45" s="75">
        <v>0</v>
      </c>
      <c r="AP45" s="75">
        <v>1.3754056529771099</v>
      </c>
      <c r="AQ45" s="75">
        <v>0.600985023710779</v>
      </c>
      <c r="AR45" s="75">
        <v>20.9887729512456</v>
      </c>
      <c r="AS45" s="75">
        <v>14.805899832855699</v>
      </c>
      <c r="AT45" s="75">
        <v>2028.5714658751999</v>
      </c>
      <c r="AU45" s="75">
        <v>9.5171061725296902</v>
      </c>
      <c r="AV45" s="89"/>
      <c r="AW45" s="28"/>
      <c r="AX45" s="89"/>
      <c r="AY45" s="68">
        <f t="shared" si="5"/>
        <v>-1.0453658766825583E-4</v>
      </c>
      <c r="AZ45" s="68">
        <f t="shared" si="6"/>
        <v>-1.0454975456480751E-4</v>
      </c>
      <c r="BA45" s="68">
        <f t="shared" si="7"/>
        <v>-9.7113337799263811E-5</v>
      </c>
      <c r="BB45" s="68">
        <f t="shared" si="8"/>
        <v>-6.7235238051698798E-5</v>
      </c>
      <c r="BC45" s="68">
        <f t="shared" si="9"/>
        <v>-2.4232977351464207E-4</v>
      </c>
      <c r="BD45" s="68"/>
      <c r="BE45" s="68"/>
      <c r="BF45" s="68"/>
    </row>
    <row r="46" spans="1:58" x14ac:dyDescent="0.25">
      <c r="A46" s="75" t="s">
        <v>212</v>
      </c>
      <c r="B46" s="75">
        <v>3799.0176471999998</v>
      </c>
      <c r="C46" s="75">
        <v>303.92141326000001</v>
      </c>
      <c r="D46" s="75">
        <v>2.36544591</v>
      </c>
      <c r="E46" s="75">
        <v>4.4244903299999999E-2</v>
      </c>
      <c r="F46" s="75">
        <v>58.667132518999999</v>
      </c>
      <c r="G46" s="75"/>
      <c r="H46" s="89" t="s">
        <v>212</v>
      </c>
      <c r="I46" s="75">
        <v>12.3098822170952</v>
      </c>
      <c r="J46" s="75">
        <v>19.969293334953299</v>
      </c>
      <c r="K46" s="75">
        <v>2.3631877221497102</v>
      </c>
      <c r="L46" s="75">
        <v>2.3631877221497102</v>
      </c>
      <c r="M46" s="75">
        <v>1.8507791597413901</v>
      </c>
      <c r="N46" s="75">
        <v>0.69155797521471296</v>
      </c>
      <c r="O46" s="75">
        <v>4.4238215417682102E-2</v>
      </c>
      <c r="P46" s="75">
        <v>18212.184636850201</v>
      </c>
      <c r="Q46" s="75">
        <v>0</v>
      </c>
      <c r="R46" s="75">
        <v>278.03186682363702</v>
      </c>
      <c r="S46" s="75">
        <v>0</v>
      </c>
      <c r="T46" s="75">
        <v>173.043741528049</v>
      </c>
      <c r="U46" s="75">
        <v>0</v>
      </c>
      <c r="V46" s="75">
        <v>0</v>
      </c>
      <c r="W46" s="75">
        <v>0</v>
      </c>
      <c r="X46" s="75">
        <v>0</v>
      </c>
      <c r="Y46" s="75">
        <v>0</v>
      </c>
      <c r="Z46" s="75">
        <v>3.8261732324376997E-2</v>
      </c>
      <c r="AA46" s="75">
        <v>1.2450701959853601</v>
      </c>
      <c r="AB46" s="75">
        <v>0</v>
      </c>
      <c r="AC46" s="75">
        <v>7.4161098184501304</v>
      </c>
      <c r="AD46" s="75">
        <v>0.45687108342884802</v>
      </c>
      <c r="AE46" s="75">
        <v>58.6106185632405</v>
      </c>
      <c r="AF46" s="75">
        <v>0</v>
      </c>
      <c r="AG46" s="75">
        <v>0</v>
      </c>
      <c r="AH46" s="75">
        <v>3796.86559038123</v>
      </c>
      <c r="AI46" s="75">
        <v>0</v>
      </c>
      <c r="AJ46" s="75">
        <v>602.04426616401201</v>
      </c>
      <c r="AK46" s="75">
        <v>0</v>
      </c>
      <c r="AL46" s="75">
        <v>1.16154987515776</v>
      </c>
      <c r="AM46" s="75">
        <v>0.91385558632574904</v>
      </c>
      <c r="AN46" s="75">
        <v>30.697665089776599</v>
      </c>
      <c r="AO46" s="75">
        <v>0</v>
      </c>
      <c r="AP46" s="75">
        <v>1.29704434416148E-2</v>
      </c>
      <c r="AQ46" s="75">
        <v>1.02799322076308E-2</v>
      </c>
      <c r="AR46" s="75">
        <v>1.94832487666376</v>
      </c>
      <c r="AS46" s="75">
        <v>0.35885570033234598</v>
      </c>
      <c r="AT46" s="75">
        <v>303.74925828800002</v>
      </c>
      <c r="AU46" s="75">
        <v>1.28716514215463</v>
      </c>
      <c r="AV46" s="89"/>
      <c r="AW46" s="28"/>
      <c r="AX46" s="89"/>
      <c r="AY46" s="68">
        <f t="shared" si="5"/>
        <v>-5.6647718400463739E-4</v>
      </c>
      <c r="AZ46" s="68">
        <f t="shared" si="6"/>
        <v>-5.6644568131404159E-4</v>
      </c>
      <c r="BA46" s="68">
        <f t="shared" si="7"/>
        <v>-9.5465630422716409E-4</v>
      </c>
      <c r="BB46" s="68">
        <f t="shared" si="8"/>
        <v>-1.5115599355141037E-4</v>
      </c>
      <c r="BC46" s="68">
        <f t="shared" si="9"/>
        <v>-9.6329841485257939E-4</v>
      </c>
      <c r="BD46" s="68"/>
      <c r="BE46" s="68"/>
      <c r="BF46" s="68"/>
    </row>
    <row r="47" spans="1:58" x14ac:dyDescent="0.25">
      <c r="A47" s="75" t="s">
        <v>213</v>
      </c>
      <c r="B47" s="75">
        <v>35244.803027000002</v>
      </c>
      <c r="C47" s="75">
        <v>2819.5842158999999</v>
      </c>
      <c r="D47" s="75">
        <v>6.8765307152000004</v>
      </c>
      <c r="E47" s="75">
        <v>8.3464939949999994</v>
      </c>
      <c r="F47" s="75">
        <v>158.21948800000001</v>
      </c>
      <c r="G47" s="75"/>
      <c r="H47" s="89" t="s">
        <v>213</v>
      </c>
      <c r="I47" s="75">
        <v>397.82975992536302</v>
      </c>
      <c r="J47" s="75">
        <v>72.053821354979107</v>
      </c>
      <c r="K47" s="75">
        <v>6.8749818926171704</v>
      </c>
      <c r="L47" s="75">
        <v>6.8749818926171704</v>
      </c>
      <c r="M47" s="75">
        <v>16.689432170811301</v>
      </c>
      <c r="N47" s="75">
        <v>15.7317764404062</v>
      </c>
      <c r="O47" s="75">
        <v>8.3451278012297099</v>
      </c>
      <c r="P47" s="75">
        <v>40052.776584944899</v>
      </c>
      <c r="Q47" s="75">
        <v>0</v>
      </c>
      <c r="R47" s="75">
        <v>5327.1065270709096</v>
      </c>
      <c r="S47" s="75">
        <v>0</v>
      </c>
      <c r="T47" s="75">
        <v>1082.1883898224401</v>
      </c>
      <c r="U47" s="75">
        <v>0</v>
      </c>
      <c r="V47" s="75">
        <v>0</v>
      </c>
      <c r="W47" s="75">
        <v>0</v>
      </c>
      <c r="X47" s="75">
        <v>0</v>
      </c>
      <c r="Y47" s="75">
        <v>0</v>
      </c>
      <c r="Z47" s="75">
        <v>7.8618301046638601</v>
      </c>
      <c r="AA47" s="75">
        <v>4.0165552317389901</v>
      </c>
      <c r="AB47" s="75">
        <v>0</v>
      </c>
      <c r="AC47" s="75">
        <v>138.89932879034001</v>
      </c>
      <c r="AD47" s="75">
        <v>22.511730533673202</v>
      </c>
      <c r="AE47" s="75">
        <v>158.15888233623599</v>
      </c>
      <c r="AF47" s="75">
        <v>0</v>
      </c>
      <c r="AG47" s="75">
        <v>0</v>
      </c>
      <c r="AH47" s="75">
        <v>35241.653363677702</v>
      </c>
      <c r="AI47" s="75">
        <v>0</v>
      </c>
      <c r="AJ47" s="75">
        <v>8224.2293784420999</v>
      </c>
      <c r="AK47" s="75">
        <v>0</v>
      </c>
      <c r="AL47" s="75">
        <v>17.392280227337299</v>
      </c>
      <c r="AM47" s="75">
        <v>27.980490600697401</v>
      </c>
      <c r="AN47" s="75">
        <v>318.50142321086901</v>
      </c>
      <c r="AO47" s="75">
        <v>0</v>
      </c>
      <c r="AP47" s="75">
        <v>3.8113322708821999</v>
      </c>
      <c r="AQ47" s="75">
        <v>3.4536750756425301</v>
      </c>
      <c r="AR47" s="75">
        <v>20.952864122039799</v>
      </c>
      <c r="AS47" s="75">
        <v>83.537385055181801</v>
      </c>
      <c r="AT47" s="75">
        <v>2819.3322246873499</v>
      </c>
      <c r="AU47" s="75">
        <v>5.90150107640134</v>
      </c>
      <c r="AV47" s="89"/>
      <c r="AW47" s="28"/>
      <c r="AX47" s="89"/>
      <c r="AY47" s="68">
        <f t="shared" si="5"/>
        <v>-8.9365326283331431E-5</v>
      </c>
      <c r="AZ47" s="68">
        <f t="shared" si="6"/>
        <v>-8.9371763123422169E-5</v>
      </c>
      <c r="BA47" s="68">
        <f t="shared" si="7"/>
        <v>-2.2523313673367479E-4</v>
      </c>
      <c r="BB47" s="68">
        <f t="shared" si="8"/>
        <v>-1.6368474848337441E-4</v>
      </c>
      <c r="BC47" s="68">
        <f t="shared" si="9"/>
        <v>-3.8304803365323876E-4</v>
      </c>
      <c r="BD47" s="68"/>
      <c r="BE47" s="68"/>
      <c r="BF47" s="68"/>
    </row>
    <row r="48" spans="1:58" x14ac:dyDescent="0.25">
      <c r="A48" s="75" t="s">
        <v>214</v>
      </c>
      <c r="B48" s="75">
        <v>22896.129105</v>
      </c>
      <c r="C48" s="75">
        <v>1831.6903284</v>
      </c>
      <c r="D48" s="75">
        <v>12.997809279</v>
      </c>
      <c r="E48" s="75">
        <v>1.2093271107000001</v>
      </c>
      <c r="F48" s="75">
        <v>337.02475544999999</v>
      </c>
      <c r="G48" s="75"/>
      <c r="H48" s="89" t="s">
        <v>214</v>
      </c>
      <c r="I48" s="75">
        <v>119.653650913749</v>
      </c>
      <c r="J48" s="75">
        <v>116.21527626286</v>
      </c>
      <c r="K48" s="75">
        <v>12.871900924527999</v>
      </c>
      <c r="L48" s="75">
        <v>12.871900924527999</v>
      </c>
      <c r="M48" s="75">
        <v>9.5952409692140996</v>
      </c>
      <c r="N48" s="75">
        <v>3.4768379952123798</v>
      </c>
      <c r="O48" s="75">
        <v>1.2071998387901699</v>
      </c>
      <c r="P48" s="75">
        <v>101222.323449232</v>
      </c>
      <c r="Q48" s="75">
        <v>0</v>
      </c>
      <c r="R48" s="75">
        <v>1840.86355953985</v>
      </c>
      <c r="S48" s="75">
        <v>0</v>
      </c>
      <c r="T48" s="75">
        <v>932.19078364012398</v>
      </c>
      <c r="U48" s="75">
        <v>0</v>
      </c>
      <c r="V48" s="75">
        <v>0</v>
      </c>
      <c r="W48" s="75">
        <v>0</v>
      </c>
      <c r="X48" s="75">
        <v>0</v>
      </c>
      <c r="Y48" s="75">
        <v>0</v>
      </c>
      <c r="Z48" s="75">
        <v>1.2138936490463399</v>
      </c>
      <c r="AA48" s="75">
        <v>7.0420707726182403</v>
      </c>
      <c r="AB48" s="75">
        <v>0</v>
      </c>
      <c r="AC48" s="75">
        <v>47.378837245730701</v>
      </c>
      <c r="AD48" s="75">
        <v>5.0287002373650296</v>
      </c>
      <c r="AE48" s="75">
        <v>333.85423807460597</v>
      </c>
      <c r="AF48" s="75">
        <v>0</v>
      </c>
      <c r="AG48" s="75">
        <v>0</v>
      </c>
      <c r="AH48" s="75">
        <v>22741.820760671701</v>
      </c>
      <c r="AI48" s="75">
        <v>0</v>
      </c>
      <c r="AJ48" s="75">
        <v>3778.3903239802198</v>
      </c>
      <c r="AK48" s="75">
        <v>0</v>
      </c>
      <c r="AL48" s="75">
        <v>7.3306380277087904</v>
      </c>
      <c r="AM48" s="75">
        <v>8.6717442511106295</v>
      </c>
      <c r="AN48" s="75">
        <v>194.93087257735999</v>
      </c>
      <c r="AO48" s="75">
        <v>0</v>
      </c>
      <c r="AP48" s="75">
        <v>0.54959876285712805</v>
      </c>
      <c r="AQ48" s="75">
        <v>0.52399478068627603</v>
      </c>
      <c r="AR48" s="75">
        <v>10.906175180610401</v>
      </c>
      <c r="AS48" s="75">
        <v>13.1423216326797</v>
      </c>
      <c r="AT48" s="75">
        <v>1819.34565130596</v>
      </c>
      <c r="AU48" s="75">
        <v>6.9106807441879496</v>
      </c>
      <c r="AV48" s="89"/>
      <c r="AW48" s="28"/>
      <c r="AX48" s="89"/>
      <c r="AY48" s="68">
        <f t="shared" si="5"/>
        <v>-6.7394948561240401E-3</v>
      </c>
      <c r="AZ48" s="68">
        <f t="shared" si="6"/>
        <v>-6.7395000686732787E-3</v>
      </c>
      <c r="BA48" s="68">
        <f t="shared" si="7"/>
        <v>-9.6868904420243877E-3</v>
      </c>
      <c r="BB48" s="68">
        <f t="shared" si="8"/>
        <v>-1.7590541806334428E-3</v>
      </c>
      <c r="BC48" s="68">
        <f t="shared" si="9"/>
        <v>-9.4073723788055136E-3</v>
      </c>
      <c r="BD48" s="68"/>
      <c r="BE48" s="68"/>
      <c r="BF48" s="68"/>
    </row>
    <row r="49" spans="1:58" x14ac:dyDescent="0.25">
      <c r="A49" s="75" t="s">
        <v>215</v>
      </c>
      <c r="B49" s="75">
        <v>8271.1918138000001</v>
      </c>
      <c r="C49" s="75">
        <v>661.69534741999996</v>
      </c>
      <c r="D49" s="75">
        <v>0.47732640879999999</v>
      </c>
      <c r="E49" s="75">
        <v>1.9155345032</v>
      </c>
      <c r="F49" s="75">
        <v>32.271137783999997</v>
      </c>
      <c r="G49" s="75"/>
      <c r="H49" s="89" t="s">
        <v>215</v>
      </c>
      <c r="I49" s="75">
        <v>99.907614166228299</v>
      </c>
      <c r="J49" s="75">
        <v>15.6315804870601</v>
      </c>
      <c r="K49" s="75">
        <v>0.47696508910449897</v>
      </c>
      <c r="L49" s="75">
        <v>0.47696508910449897</v>
      </c>
      <c r="M49" s="75">
        <v>3.7340847391812</v>
      </c>
      <c r="N49" s="75">
        <v>1.61642303992401</v>
      </c>
      <c r="O49" s="75">
        <v>1.91521506107196</v>
      </c>
      <c r="P49" s="75">
        <v>7586.8509063915899</v>
      </c>
      <c r="Q49" s="75">
        <v>0</v>
      </c>
      <c r="R49" s="75">
        <v>1289.41803098276</v>
      </c>
      <c r="S49" s="75">
        <v>0</v>
      </c>
      <c r="T49" s="75">
        <v>256.844920824197</v>
      </c>
      <c r="U49" s="75">
        <v>0</v>
      </c>
      <c r="V49" s="75">
        <v>0</v>
      </c>
      <c r="W49" s="75">
        <v>0</v>
      </c>
      <c r="X49" s="75">
        <v>0</v>
      </c>
      <c r="Y49" s="75">
        <v>0</v>
      </c>
      <c r="Z49" s="75">
        <v>1.9434794950329</v>
      </c>
      <c r="AA49" s="75">
        <v>0.80027463249786601</v>
      </c>
      <c r="AB49" s="75">
        <v>0</v>
      </c>
      <c r="AC49" s="75">
        <v>26.456992576603</v>
      </c>
      <c r="AD49" s="75">
        <v>5.7573367440123402</v>
      </c>
      <c r="AE49" s="75">
        <v>32.258382871400997</v>
      </c>
      <c r="AF49" s="75">
        <v>0</v>
      </c>
      <c r="AG49" s="75">
        <v>0</v>
      </c>
      <c r="AH49" s="75">
        <v>8270.2093315475904</v>
      </c>
      <c r="AI49" s="75">
        <v>0</v>
      </c>
      <c r="AJ49" s="75">
        <v>1968.0576331971899</v>
      </c>
      <c r="AK49" s="75">
        <v>0</v>
      </c>
      <c r="AL49" s="75">
        <v>4.6354462496886999</v>
      </c>
      <c r="AM49" s="75">
        <v>7.02010288932874</v>
      </c>
      <c r="AN49" s="75">
        <v>75.339940881770502</v>
      </c>
      <c r="AO49" s="75">
        <v>0</v>
      </c>
      <c r="AP49" s="75">
        <v>0.91767908590917402</v>
      </c>
      <c r="AQ49" s="75">
        <v>0.88073928504615895</v>
      </c>
      <c r="AR49" s="75">
        <v>4.6428588462605402</v>
      </c>
      <c r="AS49" s="75">
        <v>21.326317886582501</v>
      </c>
      <c r="AT49" s="75">
        <v>661.61675159642198</v>
      </c>
      <c r="AU49" s="75">
        <v>1.07328207676447</v>
      </c>
      <c r="AV49" s="89"/>
      <c r="AW49" s="28"/>
      <c r="AX49" s="89"/>
      <c r="AY49" s="68">
        <f t="shared" si="5"/>
        <v>-1.1878363777883466E-4</v>
      </c>
      <c r="AZ49" s="68">
        <f t="shared" si="6"/>
        <v>-1.187794713752114E-4</v>
      </c>
      <c r="BA49" s="68">
        <f t="shared" si="7"/>
        <v>-7.5696565042226668E-4</v>
      </c>
      <c r="BB49" s="68">
        <f t="shared" si="8"/>
        <v>-1.6676396457817409E-4</v>
      </c>
      <c r="BC49" s="68">
        <f t="shared" si="9"/>
        <v>-3.9524211028357217E-4</v>
      </c>
      <c r="BD49" s="68"/>
      <c r="BE49" s="68"/>
      <c r="BF49" s="68"/>
    </row>
    <row r="50" spans="1:58" x14ac:dyDescent="0.25">
      <c r="A50" s="75" t="s">
        <v>216</v>
      </c>
      <c r="B50" s="75">
        <v>51505.990424000003</v>
      </c>
      <c r="C50" s="75">
        <v>4120.4792381999996</v>
      </c>
      <c r="D50" s="75">
        <v>24.957548075999998</v>
      </c>
      <c r="E50" s="75">
        <v>2.9139341582</v>
      </c>
      <c r="F50" s="75">
        <v>557.05036046999999</v>
      </c>
      <c r="G50" s="75"/>
      <c r="H50" s="89" t="s">
        <v>216</v>
      </c>
      <c r="I50" s="75">
        <v>200.99137815549801</v>
      </c>
      <c r="J50" s="75">
        <v>194.01695037876601</v>
      </c>
      <c r="K50" s="75">
        <v>24.962564790854501</v>
      </c>
      <c r="L50" s="75">
        <v>24.962564790854501</v>
      </c>
      <c r="M50" s="75">
        <v>31.0147494950164</v>
      </c>
      <c r="N50" s="75">
        <v>18.769307357630002</v>
      </c>
      <c r="O50" s="75">
        <v>2.9149729162517599</v>
      </c>
      <c r="P50" s="75">
        <v>176464.16496311099</v>
      </c>
      <c r="Q50" s="75">
        <v>0</v>
      </c>
      <c r="R50" s="75">
        <v>5242.4715438705098</v>
      </c>
      <c r="S50" s="75">
        <v>0</v>
      </c>
      <c r="T50" s="75">
        <v>2375.1196882675099</v>
      </c>
      <c r="U50" s="75">
        <v>0</v>
      </c>
      <c r="V50" s="75">
        <v>0</v>
      </c>
      <c r="W50" s="75">
        <v>0</v>
      </c>
      <c r="X50" s="75">
        <v>0</v>
      </c>
      <c r="Y50" s="75">
        <v>0</v>
      </c>
      <c r="Z50" s="75">
        <v>2.3725008261804001</v>
      </c>
      <c r="AA50" s="75">
        <v>12.5590576225284</v>
      </c>
      <c r="AB50" s="75">
        <v>0</v>
      </c>
      <c r="AC50" s="75">
        <v>141.419908074251</v>
      </c>
      <c r="AD50" s="75">
        <v>11.2630652423461</v>
      </c>
      <c r="AE50" s="75">
        <v>557.16774989357702</v>
      </c>
      <c r="AF50" s="75">
        <v>0</v>
      </c>
      <c r="AG50" s="75">
        <v>0</v>
      </c>
      <c r="AH50" s="75">
        <v>51519.700312791698</v>
      </c>
      <c r="AI50" s="75">
        <v>0</v>
      </c>
      <c r="AJ50" s="75">
        <v>9563.5858851391895</v>
      </c>
      <c r="AK50" s="75">
        <v>0</v>
      </c>
      <c r="AL50" s="75">
        <v>19.715951819098599</v>
      </c>
      <c r="AM50" s="75">
        <v>14.563347671615601</v>
      </c>
      <c r="AN50" s="75">
        <v>396.40302175640397</v>
      </c>
      <c r="AO50" s="75">
        <v>0</v>
      </c>
      <c r="AP50" s="75">
        <v>1.1284118852295</v>
      </c>
      <c r="AQ50" s="75">
        <v>0.88672079796118797</v>
      </c>
      <c r="AR50" s="75">
        <v>31.8820552469974</v>
      </c>
      <c r="AS50" s="75">
        <v>22.955015450629801</v>
      </c>
      <c r="AT50" s="75">
        <v>4121.5760244713001</v>
      </c>
      <c r="AU50" s="75">
        <v>15.893797624296599</v>
      </c>
      <c r="AV50" s="89"/>
      <c r="AW50" s="28"/>
      <c r="AX50" s="89"/>
      <c r="AY50" s="68">
        <f t="shared" si="5"/>
        <v>2.6618047102548693E-4</v>
      </c>
      <c r="AZ50" s="68">
        <f t="shared" si="6"/>
        <v>2.6617929806136797E-4</v>
      </c>
      <c r="BA50" s="68">
        <f t="shared" si="7"/>
        <v>2.010099245016143E-4</v>
      </c>
      <c r="BB50" s="68">
        <f t="shared" si="8"/>
        <v>3.5647958923051506E-4</v>
      </c>
      <c r="BC50" s="68">
        <f t="shared" si="9"/>
        <v>2.1073395137558601E-4</v>
      </c>
      <c r="BD50" s="68"/>
      <c r="BE50" s="68"/>
      <c r="BF50" s="68"/>
    </row>
    <row r="51" spans="1:58" x14ac:dyDescent="0.25">
      <c r="A51" s="75" t="s">
        <v>217</v>
      </c>
      <c r="B51" s="75">
        <v>11267.008798000001</v>
      </c>
      <c r="C51" s="75">
        <v>901.3607088</v>
      </c>
      <c r="D51" s="75">
        <v>2.4363852007000002</v>
      </c>
      <c r="E51" s="75">
        <v>0.22962805659999999</v>
      </c>
      <c r="F51" s="75">
        <v>44.233486493999997</v>
      </c>
      <c r="G51" s="75"/>
      <c r="H51" s="89" t="s">
        <v>217</v>
      </c>
      <c r="I51" s="75">
        <v>8.6354783605918097</v>
      </c>
      <c r="J51" s="75">
        <v>15.0321139065405</v>
      </c>
      <c r="K51" s="75">
        <v>2.4353854954391001</v>
      </c>
      <c r="L51" s="75">
        <v>2.4353854954391001</v>
      </c>
      <c r="M51" s="75">
        <v>10.6741862864134</v>
      </c>
      <c r="N51" s="75">
        <v>5.0060143764078999</v>
      </c>
      <c r="O51" s="75">
        <v>0.229634196476451</v>
      </c>
      <c r="P51" s="75">
        <v>18497.121044581199</v>
      </c>
      <c r="Q51" s="75">
        <v>0</v>
      </c>
      <c r="R51" s="75">
        <v>1551.4602435827601</v>
      </c>
      <c r="S51" s="75">
        <v>0</v>
      </c>
      <c r="T51" s="75">
        <v>670.22050107050904</v>
      </c>
      <c r="U51" s="75">
        <v>0</v>
      </c>
      <c r="V51" s="75">
        <v>0</v>
      </c>
      <c r="W51" s="75">
        <v>0</v>
      </c>
      <c r="X51" s="75">
        <v>0</v>
      </c>
      <c r="Y51" s="75">
        <v>0</v>
      </c>
      <c r="Z51" s="75">
        <v>0.122255313873024</v>
      </c>
      <c r="AA51" s="75">
        <v>1.37310417468679</v>
      </c>
      <c r="AB51" s="75">
        <v>0</v>
      </c>
      <c r="AC51" s="75">
        <v>32.203697334497399</v>
      </c>
      <c r="AD51" s="75">
        <v>2.2502799594085001</v>
      </c>
      <c r="AE51" s="75">
        <v>44.207464563314602</v>
      </c>
      <c r="AF51" s="75">
        <v>0</v>
      </c>
      <c r="AG51" s="75">
        <v>0</v>
      </c>
      <c r="AH51" s="75">
        <v>11265.815347145201</v>
      </c>
      <c r="AI51" s="75">
        <v>0</v>
      </c>
      <c r="AJ51" s="75">
        <v>2469.3574888253202</v>
      </c>
      <c r="AK51" s="75">
        <v>0</v>
      </c>
      <c r="AL51" s="75">
        <v>6.3015897505139504</v>
      </c>
      <c r="AM51" s="75">
        <v>0.64385006081396801</v>
      </c>
      <c r="AN51" s="75">
        <v>65.5918496997635</v>
      </c>
      <c r="AO51" s="75">
        <v>0</v>
      </c>
      <c r="AP51" s="75">
        <v>4.0189495035352497E-2</v>
      </c>
      <c r="AQ51" s="75">
        <v>1.6389529144004501E-3</v>
      </c>
      <c r="AR51" s="75">
        <v>9.5863736891013396</v>
      </c>
      <c r="AS51" s="75">
        <v>0.66290057048694495</v>
      </c>
      <c r="AT51" s="75">
        <v>901.26523718976796</v>
      </c>
      <c r="AU51" s="75">
        <v>3.3721565946135499</v>
      </c>
      <c r="AV51" s="89"/>
      <c r="AW51" s="28"/>
      <c r="AX51" s="89"/>
      <c r="AY51" s="68">
        <f t="shared" si="5"/>
        <v>-1.0592437409048837E-4</v>
      </c>
      <c r="AZ51" s="68">
        <f t="shared" si="6"/>
        <v>-1.0591942748330166E-4</v>
      </c>
      <c r="BA51" s="68">
        <f t="shared" si="7"/>
        <v>-4.1032315440631898E-4</v>
      </c>
      <c r="BB51" s="68">
        <f t="shared" si="8"/>
        <v>2.6738354806993638E-5</v>
      </c>
      <c r="BC51" s="68">
        <f t="shared" si="9"/>
        <v>-5.8828577053100263E-4</v>
      </c>
      <c r="BD51" s="68"/>
      <c r="BE51" s="68"/>
      <c r="BF51" s="68"/>
    </row>
    <row r="52" spans="1:58" x14ac:dyDescent="0.25">
      <c r="A52" s="75"/>
      <c r="B52" s="75"/>
      <c r="C52" s="75"/>
      <c r="D52" s="75"/>
      <c r="E52" s="75"/>
      <c r="F52" s="75"/>
      <c r="G52" s="75"/>
      <c r="H52" s="89"/>
      <c r="J52" s="75"/>
      <c r="K52" s="75"/>
      <c r="L52" s="75"/>
      <c r="M52" s="75"/>
      <c r="O52" s="75"/>
      <c r="P52" s="75"/>
      <c r="Q52" s="75"/>
      <c r="R52" s="75"/>
      <c r="S52" s="75"/>
      <c r="T52" s="75"/>
      <c r="V52" s="75"/>
      <c r="W52" s="75"/>
      <c r="Z52" s="75"/>
      <c r="AA52" s="75"/>
      <c r="AD52" s="75"/>
      <c r="AE52" s="75"/>
      <c r="AG52" s="75"/>
      <c r="AH52" s="75"/>
      <c r="AI52" s="75"/>
      <c r="AK52" s="75"/>
      <c r="AL52" s="75"/>
      <c r="AN52" s="75"/>
      <c r="AO52" s="75"/>
      <c r="AP52" s="75"/>
      <c r="AQ52" s="75"/>
      <c r="AR52" s="75"/>
      <c r="AS52" s="75"/>
      <c r="AT52" s="75"/>
      <c r="AU52" s="75"/>
      <c r="AV52" s="89"/>
      <c r="AW52" s="28"/>
      <c r="AX52" s="89"/>
      <c r="AY52" s="68" t="str">
        <f t="shared" si="5"/>
        <v/>
      </c>
      <c r="AZ52" s="68" t="str">
        <f t="shared" si="6"/>
        <v/>
      </c>
      <c r="BA52" s="89"/>
      <c r="BB52" s="89"/>
      <c r="BC52" s="68" t="str">
        <f t="shared" si="9"/>
        <v/>
      </c>
      <c r="BD52" s="68"/>
      <c r="BE52" s="68"/>
      <c r="BF52" s="68"/>
    </row>
    <row r="53" spans="1:58" x14ac:dyDescent="0.25">
      <c r="A53" s="89"/>
      <c r="B53" s="75"/>
      <c r="C53" s="75"/>
      <c r="D53" s="75"/>
      <c r="E53" s="75"/>
      <c r="F53" s="75"/>
      <c r="G53" s="89"/>
      <c r="H53" s="89"/>
      <c r="J53" s="75"/>
      <c r="K53" s="75"/>
      <c r="L53" s="75"/>
      <c r="M53" s="75"/>
      <c r="O53" s="75"/>
      <c r="P53" s="75"/>
      <c r="Q53" s="75"/>
      <c r="R53" s="75"/>
      <c r="S53" s="75"/>
      <c r="T53" s="75"/>
      <c r="V53" s="75"/>
      <c r="W53" s="75"/>
      <c r="Z53" s="75"/>
      <c r="AA53" s="75"/>
      <c r="AD53" s="75"/>
      <c r="AE53" s="75"/>
      <c r="AG53" s="75"/>
      <c r="AH53" s="75"/>
      <c r="AI53" s="75"/>
      <c r="AK53" s="75"/>
      <c r="AL53" s="75"/>
      <c r="AN53" s="75"/>
      <c r="AO53" s="75"/>
      <c r="AP53" s="75"/>
      <c r="AQ53" s="75"/>
      <c r="AR53" s="75"/>
      <c r="AS53" s="75"/>
      <c r="AT53" s="75"/>
      <c r="AU53" s="75"/>
      <c r="AV53" s="89"/>
      <c r="AW53" s="89"/>
      <c r="AX53" s="89"/>
      <c r="AY53" s="68" t="str">
        <f t="shared" si="5"/>
        <v/>
      </c>
      <c r="AZ53" s="68" t="str">
        <f t="shared" si="6"/>
        <v/>
      </c>
      <c r="BA53" s="89"/>
      <c r="BB53" s="89"/>
      <c r="BC53" s="68" t="str">
        <f t="shared" si="9"/>
        <v/>
      </c>
      <c r="BD53" s="68"/>
      <c r="BE53" s="68"/>
      <c r="BF53" s="68"/>
    </row>
    <row r="54" spans="1:58" x14ac:dyDescent="0.25">
      <c r="A54" s="75" t="s">
        <v>341</v>
      </c>
      <c r="B54" s="75">
        <v>31.180601667000001</v>
      </c>
      <c r="C54" s="75">
        <v>2.5035996299000001</v>
      </c>
      <c r="D54" s="75">
        <v>1.48225912E-2</v>
      </c>
      <c r="E54" s="75">
        <v>1.6085399999999999E-4</v>
      </c>
      <c r="F54" s="75">
        <v>0.37196550239999998</v>
      </c>
      <c r="G54" s="75"/>
      <c r="H54" s="89" t="s">
        <v>342</v>
      </c>
      <c r="I54" s="75">
        <v>0</v>
      </c>
      <c r="J54" s="75">
        <v>0</v>
      </c>
      <c r="K54" s="75">
        <v>0</v>
      </c>
      <c r="L54" s="75">
        <v>0</v>
      </c>
      <c r="M54" s="75">
        <v>0</v>
      </c>
      <c r="N54" s="75">
        <v>0</v>
      </c>
      <c r="O54" s="75">
        <v>0</v>
      </c>
      <c r="P54" s="75">
        <v>0</v>
      </c>
      <c r="Q54" s="75">
        <v>0</v>
      </c>
      <c r="R54" s="75">
        <v>0</v>
      </c>
      <c r="S54" s="75">
        <v>0</v>
      </c>
      <c r="T54" s="75">
        <v>0</v>
      </c>
      <c r="U54" s="75">
        <v>0</v>
      </c>
      <c r="V54" s="75">
        <v>0</v>
      </c>
      <c r="W54" s="75">
        <v>0</v>
      </c>
      <c r="X54" s="75">
        <v>0</v>
      </c>
      <c r="Y54" s="75">
        <v>0</v>
      </c>
      <c r="Z54" s="75">
        <v>0</v>
      </c>
      <c r="AA54" s="75">
        <v>0</v>
      </c>
      <c r="AB54" s="75">
        <v>0</v>
      </c>
      <c r="AC54" s="75">
        <v>0</v>
      </c>
      <c r="AD54" s="75">
        <v>0</v>
      </c>
      <c r="AE54" s="75">
        <v>0</v>
      </c>
      <c r="AF54" s="75">
        <v>0</v>
      </c>
      <c r="AG54" s="75">
        <v>0</v>
      </c>
      <c r="AH54" s="75">
        <v>0</v>
      </c>
      <c r="AI54" s="75">
        <v>0</v>
      </c>
      <c r="AJ54" s="75">
        <v>0</v>
      </c>
      <c r="AK54" s="75">
        <v>0</v>
      </c>
      <c r="AL54" s="75">
        <v>0</v>
      </c>
      <c r="AM54" s="75">
        <v>0</v>
      </c>
      <c r="AN54" s="75">
        <v>0</v>
      </c>
      <c r="AO54" s="75">
        <v>0</v>
      </c>
      <c r="AP54" s="75">
        <v>0</v>
      </c>
      <c r="AQ54" s="75">
        <v>0</v>
      </c>
      <c r="AR54" s="75">
        <v>0</v>
      </c>
      <c r="AS54" s="75">
        <v>0</v>
      </c>
      <c r="AT54" s="75">
        <v>0</v>
      </c>
      <c r="AU54" s="75">
        <v>0</v>
      </c>
      <c r="AV54" s="89"/>
      <c r="AW54" s="28"/>
      <c r="AX54" s="89"/>
      <c r="AY54" s="68">
        <f t="shared" si="5"/>
        <v>-1</v>
      </c>
      <c r="AZ54" s="68">
        <f t="shared" si="6"/>
        <v>-1</v>
      </c>
      <c r="BA54" s="68">
        <f>IF(D54=0,"",(L54-D54)/D54)</f>
        <v>-1</v>
      </c>
      <c r="BB54" s="68">
        <f>IF(E54=0,"",(O54-E54)/E54)</f>
        <v>-1</v>
      </c>
      <c r="BC54" s="68">
        <f t="shared" si="9"/>
        <v>-1</v>
      </c>
      <c r="BD54" s="68"/>
      <c r="BE54" s="68"/>
      <c r="BF54" s="68"/>
    </row>
    <row r="55" spans="1:58" x14ac:dyDescent="0.25">
      <c r="A55" s="75" t="s">
        <v>343</v>
      </c>
      <c r="B55" s="75">
        <v>21.052904412</v>
      </c>
      <c r="C55" s="75">
        <v>1.6842322657</v>
      </c>
      <c r="D55" s="75">
        <v>8.8380876000000008E-3</v>
      </c>
      <c r="E55" s="75">
        <v>1.8012289999999999E-4</v>
      </c>
      <c r="F55" s="75">
        <v>0.22290449979999999</v>
      </c>
      <c r="G55" s="75"/>
      <c r="H55" s="89" t="s">
        <v>343</v>
      </c>
      <c r="I55" s="75">
        <v>0</v>
      </c>
      <c r="J55" s="75">
        <v>0</v>
      </c>
      <c r="K55" s="75">
        <v>0</v>
      </c>
      <c r="L55" s="75">
        <v>0</v>
      </c>
      <c r="M55" s="75">
        <v>0</v>
      </c>
      <c r="N55" s="75">
        <v>0</v>
      </c>
      <c r="O55" s="75">
        <v>0</v>
      </c>
      <c r="P55" s="75">
        <v>0</v>
      </c>
      <c r="Q55" s="75">
        <v>0</v>
      </c>
      <c r="R55" s="75">
        <v>0</v>
      </c>
      <c r="S55" s="75">
        <v>0</v>
      </c>
      <c r="T55" s="75">
        <v>0</v>
      </c>
      <c r="U55" s="75">
        <v>0</v>
      </c>
      <c r="V55" s="75">
        <v>0</v>
      </c>
      <c r="W55" s="75">
        <v>0</v>
      </c>
      <c r="X55" s="75">
        <v>0</v>
      </c>
      <c r="Y55" s="75">
        <v>0</v>
      </c>
      <c r="Z55" s="75">
        <v>0</v>
      </c>
      <c r="AA55" s="75">
        <v>0</v>
      </c>
      <c r="AB55" s="75">
        <v>0</v>
      </c>
      <c r="AC55" s="75">
        <v>0</v>
      </c>
      <c r="AD55" s="75">
        <v>0</v>
      </c>
      <c r="AE55" s="75">
        <v>0</v>
      </c>
      <c r="AF55" s="75">
        <v>0</v>
      </c>
      <c r="AG55" s="75">
        <v>0</v>
      </c>
      <c r="AH55" s="75">
        <v>0</v>
      </c>
      <c r="AI55" s="75">
        <v>0</v>
      </c>
      <c r="AJ55" s="75">
        <v>0</v>
      </c>
      <c r="AK55" s="75">
        <v>0</v>
      </c>
      <c r="AL55" s="75">
        <v>0</v>
      </c>
      <c r="AM55" s="75">
        <v>0</v>
      </c>
      <c r="AN55" s="75">
        <v>0</v>
      </c>
      <c r="AO55" s="75">
        <v>0</v>
      </c>
      <c r="AP55" s="75">
        <v>0</v>
      </c>
      <c r="AQ55" s="75">
        <v>0</v>
      </c>
      <c r="AR55" s="75">
        <v>0</v>
      </c>
      <c r="AS55" s="75">
        <v>0</v>
      </c>
      <c r="AT55" s="75">
        <v>0</v>
      </c>
      <c r="AU55" s="75">
        <v>0</v>
      </c>
      <c r="AV55" s="89"/>
      <c r="AW55" s="28"/>
      <c r="AX55" s="89"/>
      <c r="AY55" s="68">
        <f t="shared" si="5"/>
        <v>-1</v>
      </c>
      <c r="AZ55" s="68">
        <f t="shared" si="6"/>
        <v>-1</v>
      </c>
      <c r="BA55" s="68">
        <f>IF(D55=0,"",(L55-D55)/D55)</f>
        <v>-1</v>
      </c>
      <c r="BB55" s="68">
        <f>IF(E55=0,"",(O55-E55)/E55)</f>
        <v>-1</v>
      </c>
      <c r="BC55" s="68">
        <f>IF(F55=0,"",(W55-F55)/F55)</f>
        <v>-1</v>
      </c>
      <c r="BD55" s="68"/>
      <c r="BE55" s="68"/>
      <c r="BF55" s="68"/>
    </row>
    <row r="56" spans="1:58" x14ac:dyDescent="0.25">
      <c r="A56" s="75" t="s">
        <v>344</v>
      </c>
      <c r="B56" s="75">
        <v>243.66400614</v>
      </c>
      <c r="C56" s="75">
        <v>19.493121283000001</v>
      </c>
      <c r="D56" s="75">
        <v>0.20962508360000001</v>
      </c>
      <c r="E56" s="75">
        <v>5.050705E-4</v>
      </c>
      <c r="F56" s="75">
        <v>5.2664070431000001</v>
      </c>
      <c r="G56" s="75"/>
      <c r="H56" s="89" t="s">
        <v>344</v>
      </c>
      <c r="I56" s="75">
        <v>0</v>
      </c>
      <c r="J56" s="75">
        <v>0</v>
      </c>
      <c r="K56" s="75">
        <v>0</v>
      </c>
      <c r="L56" s="75">
        <v>0</v>
      </c>
      <c r="M56" s="75">
        <v>0</v>
      </c>
      <c r="N56" s="75">
        <v>0</v>
      </c>
      <c r="O56" s="75">
        <v>0</v>
      </c>
      <c r="P56" s="75">
        <v>0</v>
      </c>
      <c r="Q56" s="75">
        <v>0</v>
      </c>
      <c r="R56" s="75">
        <v>0</v>
      </c>
      <c r="S56" s="75">
        <v>0</v>
      </c>
      <c r="T56" s="75">
        <v>0</v>
      </c>
      <c r="U56" s="75">
        <v>0</v>
      </c>
      <c r="V56" s="75">
        <v>0</v>
      </c>
      <c r="W56" s="75">
        <v>0</v>
      </c>
      <c r="X56" s="75">
        <v>0</v>
      </c>
      <c r="Y56" s="75">
        <v>0</v>
      </c>
      <c r="Z56" s="75">
        <v>0</v>
      </c>
      <c r="AA56" s="75">
        <v>0</v>
      </c>
      <c r="AB56" s="75">
        <v>0</v>
      </c>
      <c r="AC56" s="75">
        <v>0</v>
      </c>
      <c r="AD56" s="75">
        <v>0</v>
      </c>
      <c r="AE56" s="75">
        <v>0</v>
      </c>
      <c r="AF56" s="75">
        <v>0</v>
      </c>
      <c r="AG56" s="75">
        <v>0</v>
      </c>
      <c r="AH56" s="75">
        <v>0</v>
      </c>
      <c r="AI56" s="75">
        <v>0</v>
      </c>
      <c r="AJ56" s="75">
        <v>0</v>
      </c>
      <c r="AK56" s="75">
        <v>0</v>
      </c>
      <c r="AL56" s="75">
        <v>0</v>
      </c>
      <c r="AM56" s="75">
        <v>0</v>
      </c>
      <c r="AN56" s="75">
        <v>0</v>
      </c>
      <c r="AO56" s="75">
        <v>0</v>
      </c>
      <c r="AP56" s="75">
        <v>0</v>
      </c>
      <c r="AQ56" s="75">
        <v>0</v>
      </c>
      <c r="AR56" s="75">
        <v>0</v>
      </c>
      <c r="AS56" s="75">
        <v>0</v>
      </c>
      <c r="AT56" s="75">
        <v>0</v>
      </c>
      <c r="AU56" s="75">
        <v>0</v>
      </c>
      <c r="AV56" s="89"/>
      <c r="AW56" s="28"/>
      <c r="AX56" s="89"/>
      <c r="AY56" s="68">
        <f t="shared" si="5"/>
        <v>-1</v>
      </c>
      <c r="AZ56" s="68">
        <f t="shared" si="6"/>
        <v>-1</v>
      </c>
      <c r="BA56" s="68">
        <f>IF(D56=0,"",(L56-D56)/D56)</f>
        <v>-1</v>
      </c>
      <c r="BB56" s="68">
        <f>IF(E56=0,"",(O56-E56)/E56)</f>
        <v>-1</v>
      </c>
      <c r="BC56" s="68">
        <f>IF(F56=0,"",(W56-F56)/F56)</f>
        <v>-1</v>
      </c>
      <c r="BD56" s="68"/>
      <c r="BE56" s="68"/>
      <c r="BF56" s="68"/>
    </row>
    <row r="57" spans="1:58" x14ac:dyDescent="0.25">
      <c r="A57" s="75" t="s">
        <v>345</v>
      </c>
      <c r="B57" s="75"/>
      <c r="C57" s="75"/>
      <c r="D57" s="75"/>
      <c r="E57" s="75"/>
      <c r="F57" s="75"/>
      <c r="G57" s="75"/>
      <c r="H57" s="89"/>
      <c r="J57" s="75"/>
      <c r="K57" s="75"/>
      <c r="L57" s="75"/>
      <c r="M57" s="75"/>
      <c r="O57" s="75"/>
      <c r="P57" s="75"/>
      <c r="Q57" s="75"/>
      <c r="R57" s="75"/>
      <c r="S57" s="75"/>
      <c r="T57" s="75"/>
      <c r="V57" s="75"/>
      <c r="W57" s="75"/>
      <c r="Z57" s="75"/>
      <c r="AA57" s="75"/>
      <c r="AD57" s="75"/>
      <c r="AE57" s="75"/>
      <c r="AG57" s="75"/>
      <c r="AH57" s="75"/>
      <c r="AI57" s="75"/>
      <c r="AK57" s="75"/>
      <c r="AL57" s="75"/>
      <c r="AN57" s="75"/>
      <c r="AO57" s="75"/>
      <c r="AP57" s="75"/>
      <c r="AQ57" s="75"/>
      <c r="AR57" s="75"/>
      <c r="AS57" s="75"/>
      <c r="AT57" s="75"/>
      <c r="AU57" s="75"/>
      <c r="AV57" s="89"/>
      <c r="AW57" s="28"/>
      <c r="AX57" s="89"/>
      <c r="AY57" s="68" t="str">
        <f t="shared" si="5"/>
        <v/>
      </c>
      <c r="AZ57" s="68" t="str">
        <f t="shared" si="6"/>
        <v/>
      </c>
      <c r="BA57" s="68" t="str">
        <f>IF(D57=0,"",(L57-D57)/D57)</f>
        <v/>
      </c>
      <c r="BB57" s="68" t="str">
        <f>IF(E57=0,"",(O57-E57)/E57)</f>
        <v/>
      </c>
      <c r="BC57" s="68" t="str">
        <f>IF(F57=0,"",(W57-F57)/F57)</f>
        <v/>
      </c>
      <c r="BD57" s="68"/>
      <c r="BE57" s="68"/>
      <c r="BF57" s="68"/>
    </row>
    <row r="58" spans="1:58" x14ac:dyDescent="0.25">
      <c r="A58" s="75" t="s">
        <v>346</v>
      </c>
      <c r="B58" s="75"/>
      <c r="C58" s="75"/>
      <c r="D58" s="75"/>
      <c r="E58" s="75"/>
      <c r="F58" s="75"/>
      <c r="G58" s="75"/>
      <c r="H58" s="89"/>
      <c r="J58" s="75"/>
      <c r="K58" s="75"/>
      <c r="L58" s="75"/>
      <c r="M58" s="75"/>
      <c r="O58" s="75"/>
      <c r="P58" s="75"/>
      <c r="Q58" s="75"/>
      <c r="R58" s="75"/>
      <c r="S58" s="75"/>
      <c r="T58" s="75"/>
      <c r="V58" s="75"/>
      <c r="W58" s="75"/>
      <c r="Z58" s="75"/>
      <c r="AA58" s="75"/>
      <c r="AD58" s="75"/>
      <c r="AE58" s="75"/>
      <c r="AG58" s="75"/>
      <c r="AH58" s="75"/>
      <c r="AI58" s="75"/>
      <c r="AK58" s="75"/>
      <c r="AL58" s="75"/>
      <c r="AN58" s="75"/>
      <c r="AO58" s="75"/>
      <c r="AP58" s="75"/>
      <c r="AQ58" s="75"/>
      <c r="AR58" s="75"/>
      <c r="AS58" s="75"/>
      <c r="AT58" s="75"/>
      <c r="AU58" s="75"/>
      <c r="AV58" s="89"/>
      <c r="AW58" s="28"/>
      <c r="AX58" s="89"/>
      <c r="AY58" s="68" t="str">
        <f t="shared" si="5"/>
        <v/>
      </c>
      <c r="AZ58" s="68" t="str">
        <f t="shared" si="6"/>
        <v/>
      </c>
      <c r="BA58" s="89"/>
      <c r="BB58" s="89"/>
      <c r="BC58" s="89"/>
      <c r="BD58" s="68"/>
      <c r="BE58" s="68"/>
      <c r="BF58" s="68"/>
    </row>
    <row r="59" spans="1:58" x14ac:dyDescent="0.25">
      <c r="A59" s="75"/>
      <c r="B59" s="75"/>
      <c r="C59" s="75"/>
      <c r="D59" s="75"/>
      <c r="E59" s="75"/>
      <c r="F59" s="75"/>
      <c r="G59" s="75"/>
      <c r="H59" s="89"/>
      <c r="J59" s="75"/>
      <c r="K59" s="75"/>
      <c r="L59" s="75"/>
      <c r="M59" s="75"/>
      <c r="O59" s="75"/>
      <c r="P59" s="75"/>
      <c r="Q59" s="75"/>
      <c r="R59" s="75"/>
      <c r="S59" s="75"/>
      <c r="T59" s="75"/>
      <c r="V59" s="75"/>
      <c r="W59" s="75"/>
      <c r="Z59" s="75"/>
      <c r="AA59" s="75"/>
      <c r="AD59" s="75"/>
      <c r="AE59" s="75"/>
      <c r="AG59" s="75"/>
      <c r="AH59" s="75"/>
      <c r="AI59" s="75"/>
      <c r="AK59" s="75"/>
      <c r="AL59" s="75"/>
      <c r="AN59" s="75"/>
      <c r="AO59" s="75"/>
      <c r="AP59" s="75"/>
      <c r="AQ59" s="75"/>
      <c r="AR59" s="75"/>
      <c r="AS59" s="75"/>
      <c r="AT59" s="75"/>
      <c r="AU59" s="75"/>
      <c r="AV59" s="89"/>
      <c r="AW59" s="28"/>
      <c r="AX59" s="89"/>
      <c r="AY59" s="68"/>
      <c r="AZ59" s="68"/>
      <c r="BA59" s="89"/>
      <c r="BB59" s="89"/>
      <c r="BC59" s="89"/>
      <c r="BD59" s="68"/>
      <c r="BE59" s="68"/>
      <c r="BF59" s="68"/>
    </row>
    <row r="60" spans="1:58" x14ac:dyDescent="0.25">
      <c r="A60" s="75"/>
      <c r="B60" s="75"/>
      <c r="C60" s="75"/>
      <c r="D60" s="75"/>
      <c r="E60" s="75"/>
      <c r="F60" s="75"/>
      <c r="G60" s="75"/>
      <c r="H60" s="89"/>
      <c r="J60" s="75"/>
      <c r="K60" s="75"/>
      <c r="L60" s="75"/>
      <c r="M60" s="75"/>
      <c r="O60" s="75"/>
      <c r="P60" s="75"/>
      <c r="Q60" s="75"/>
      <c r="R60" s="75"/>
      <c r="S60" s="75"/>
      <c r="T60" s="75"/>
      <c r="V60" s="75"/>
      <c r="W60" s="75"/>
      <c r="Z60" s="75"/>
      <c r="AA60" s="75"/>
      <c r="AD60" s="75"/>
      <c r="AE60" s="75"/>
      <c r="AG60" s="75"/>
      <c r="AH60" s="75"/>
      <c r="AI60" s="75"/>
      <c r="AK60" s="75"/>
      <c r="AL60" s="75"/>
      <c r="AN60" s="75"/>
      <c r="AO60" s="75"/>
      <c r="AP60" s="75"/>
      <c r="AQ60" s="75"/>
      <c r="AR60" s="75"/>
      <c r="AS60" s="75"/>
      <c r="AT60" s="75"/>
      <c r="AU60" s="75"/>
      <c r="AV60" s="89"/>
      <c r="AW60" s="28"/>
      <c r="AX60" s="89"/>
      <c r="AY60" s="68" t="str">
        <f>IF(B60=0,"",(AH60-B60)/B60)</f>
        <v/>
      </c>
      <c r="AZ60" s="68" t="str">
        <f>IF(C60=0,"",(AT60-C60)/C60)</f>
        <v/>
      </c>
      <c r="BA60" s="89"/>
      <c r="BB60" s="89"/>
      <c r="BC60" s="89"/>
      <c r="BD60" s="89"/>
      <c r="BE60" s="89"/>
      <c r="BF60" s="89"/>
    </row>
    <row r="61" spans="1:58" x14ac:dyDescent="0.25">
      <c r="A61" s="1" t="s">
        <v>353</v>
      </c>
      <c r="B61" s="64">
        <f>SUM(B3:B59)</f>
        <v>2590671.9702824983</v>
      </c>
      <c r="C61" s="64">
        <f>SUM(C3:C59)</f>
        <v>207253.76167531926</v>
      </c>
      <c r="D61" s="64">
        <f>SUM(D3:D59)</f>
        <v>1478.0518588772002</v>
      </c>
      <c r="E61" s="64">
        <f>SUM(E3:E59)</f>
        <v>473.07706288629987</v>
      </c>
      <c r="F61" s="64">
        <f>SUM(F3:F59)</f>
        <v>13675.6362838893</v>
      </c>
      <c r="G61" s="1"/>
      <c r="H61" s="1"/>
      <c r="I61" s="1"/>
      <c r="J61" s="64">
        <f t="shared" ref="J61:AA61" si="10">SUM(J3:J59)</f>
        <v>5218.465680353087</v>
      </c>
      <c r="K61" s="64">
        <f t="shared" si="10"/>
        <v>1477.6432417824053</v>
      </c>
      <c r="L61" s="64">
        <f t="shared" si="10"/>
        <v>1477.6432417824053</v>
      </c>
      <c r="M61" s="64">
        <f t="shared" si="10"/>
        <v>1859.567809433275</v>
      </c>
      <c r="N61" s="64"/>
      <c r="O61" s="64">
        <f t="shared" si="10"/>
        <v>473.07688580151813</v>
      </c>
      <c r="P61" s="64">
        <f t="shared" si="10"/>
        <v>4484166.7772014588</v>
      </c>
      <c r="Q61" s="64">
        <f t="shared" si="10"/>
        <v>0</v>
      </c>
      <c r="R61" s="64">
        <f t="shared" si="10"/>
        <v>355425.62664299854</v>
      </c>
      <c r="S61" s="64">
        <f t="shared" si="10"/>
        <v>0</v>
      </c>
      <c r="T61" s="64">
        <f t="shared" si="10"/>
        <v>103183.55900907578</v>
      </c>
      <c r="U61" s="64"/>
      <c r="V61" s="64">
        <f t="shared" si="10"/>
        <v>0</v>
      </c>
      <c r="W61" s="64">
        <f t="shared" si="10"/>
        <v>0</v>
      </c>
      <c r="X61" s="64"/>
      <c r="Y61" s="64"/>
      <c r="Z61" s="64">
        <f t="shared" si="10"/>
        <v>312.5723785589542</v>
      </c>
      <c r="AA61" s="64">
        <f t="shared" si="10"/>
        <v>396.37157957905038</v>
      </c>
      <c r="AB61" s="64"/>
      <c r="AC61" s="64">
        <f t="shared" ref="AC61:AU61" si="11">SUM(AC3:AC59)</f>
        <v>14962.749292885137</v>
      </c>
      <c r="AD61" s="64">
        <f t="shared" si="11"/>
        <v>875.3969003537045</v>
      </c>
      <c r="AE61" s="64">
        <f t="shared" si="11"/>
        <v>13660.691294954217</v>
      </c>
      <c r="AF61" s="64"/>
      <c r="AG61" s="64">
        <f t="shared" si="11"/>
        <v>0</v>
      </c>
      <c r="AH61" s="64">
        <f t="shared" si="11"/>
        <v>2590178.3603471001</v>
      </c>
      <c r="AI61" s="64">
        <f t="shared" si="11"/>
        <v>0</v>
      </c>
      <c r="AJ61" s="64">
        <f t="shared" si="11"/>
        <v>568233.17804964841</v>
      </c>
      <c r="AK61" s="64">
        <f t="shared" si="11"/>
        <v>0</v>
      </c>
      <c r="AL61" s="64">
        <f t="shared" si="11"/>
        <v>876.66699325768707</v>
      </c>
      <c r="AM61" s="64"/>
      <c r="AN61" s="64">
        <f t="shared" si="11"/>
        <v>19828.565889677338</v>
      </c>
      <c r="AO61" s="64">
        <f t="shared" si="11"/>
        <v>0</v>
      </c>
      <c r="AP61" s="64">
        <f t="shared" si="11"/>
        <v>172.07707423262519</v>
      </c>
      <c r="AQ61" s="64">
        <f t="shared" si="11"/>
        <v>108.77491341786218</v>
      </c>
      <c r="AR61" s="64">
        <f t="shared" si="11"/>
        <v>2054.2382336177739</v>
      </c>
      <c r="AS61" s="64">
        <f t="shared" si="11"/>
        <v>2660.7201136196168</v>
      </c>
      <c r="AT61" s="64">
        <f t="shared" si="11"/>
        <v>207214.26345669804</v>
      </c>
      <c r="AU61" s="64">
        <f t="shared" si="11"/>
        <v>817.04896843998131</v>
      </c>
      <c r="AV61" s="89"/>
      <c r="AW61" s="89"/>
      <c r="AX61" s="89"/>
      <c r="AY61" s="68"/>
      <c r="AZ61" s="68"/>
      <c r="BA61" s="68"/>
      <c r="BB61" s="68"/>
      <c r="BC61" s="68"/>
      <c r="BD61" s="89"/>
      <c r="BE61" s="89"/>
      <c r="BF61" s="89"/>
    </row>
    <row r="62" spans="1:58" x14ac:dyDescent="0.25">
      <c r="A62" s="75" t="s">
        <v>219</v>
      </c>
      <c r="B62" s="75">
        <f>SUM(B3:B51)</f>
        <v>2590376.0727702789</v>
      </c>
      <c r="C62" s="75">
        <f>SUM(C3:C51)</f>
        <v>207230.08072214064</v>
      </c>
      <c r="D62" s="75">
        <f>SUM(D3:D51)</f>
        <v>1477.8185731148001</v>
      </c>
      <c r="E62" s="75">
        <f>SUM(E3:E51)</f>
        <v>473.07621683889982</v>
      </c>
      <c r="F62" s="75">
        <f>SUM(F3:F51)</f>
        <v>13669.775006844</v>
      </c>
      <c r="G62" s="89"/>
      <c r="H62" s="89"/>
      <c r="J62" s="75">
        <f t="shared" ref="J62:AA62" si="12">SUM(J3:J51)</f>
        <v>5218.465680353087</v>
      </c>
      <c r="K62" s="75">
        <f t="shared" si="12"/>
        <v>1477.6432417824053</v>
      </c>
      <c r="L62" s="75">
        <f t="shared" si="12"/>
        <v>1477.6432417824053</v>
      </c>
      <c r="M62" s="75">
        <f t="shared" si="12"/>
        <v>1859.567809433275</v>
      </c>
      <c r="O62" s="75">
        <f t="shared" si="12"/>
        <v>473.07688580151813</v>
      </c>
      <c r="P62" s="75">
        <f t="shared" si="12"/>
        <v>4484166.7772014588</v>
      </c>
      <c r="Q62" s="75">
        <f t="shared" si="12"/>
        <v>0</v>
      </c>
      <c r="R62" s="75">
        <f t="shared" si="12"/>
        <v>355425.62664299854</v>
      </c>
      <c r="S62" s="75">
        <f t="shared" si="12"/>
        <v>0</v>
      </c>
      <c r="T62" s="75">
        <f t="shared" si="12"/>
        <v>103183.55900907578</v>
      </c>
      <c r="V62" s="75">
        <f t="shared" si="12"/>
        <v>0</v>
      </c>
      <c r="W62" s="75">
        <f t="shared" si="12"/>
        <v>0</v>
      </c>
      <c r="Z62" s="75">
        <f t="shared" si="12"/>
        <v>312.5723785589542</v>
      </c>
      <c r="AA62" s="75">
        <f t="shared" si="12"/>
        <v>396.37157957905038</v>
      </c>
      <c r="AC62" s="75">
        <f t="shared" ref="AC62:AU62" si="13">SUM(AC3:AC51)</f>
        <v>14962.749292885137</v>
      </c>
      <c r="AD62" s="75">
        <f t="shared" si="13"/>
        <v>875.3969003537045</v>
      </c>
      <c r="AE62" s="75">
        <f t="shared" si="13"/>
        <v>13660.691294954217</v>
      </c>
      <c r="AG62" s="75">
        <f t="shared" si="13"/>
        <v>0</v>
      </c>
      <c r="AH62" s="75">
        <f t="shared" si="13"/>
        <v>2590178.3603471001</v>
      </c>
      <c r="AI62" s="75">
        <f t="shared" si="13"/>
        <v>0</v>
      </c>
      <c r="AJ62" s="75">
        <f t="shared" si="13"/>
        <v>568233.17804964841</v>
      </c>
      <c r="AK62" s="75">
        <f t="shared" si="13"/>
        <v>0</v>
      </c>
      <c r="AL62" s="75">
        <f t="shared" si="13"/>
        <v>876.66699325768707</v>
      </c>
      <c r="AN62" s="75">
        <f t="shared" si="13"/>
        <v>19828.565889677338</v>
      </c>
      <c r="AO62" s="75">
        <f t="shared" si="13"/>
        <v>0</v>
      </c>
      <c r="AP62" s="75">
        <f t="shared" si="13"/>
        <v>172.07707423262519</v>
      </c>
      <c r="AQ62" s="75">
        <f t="shared" si="13"/>
        <v>108.77491341786218</v>
      </c>
      <c r="AR62" s="75">
        <f t="shared" si="13"/>
        <v>2054.2382336177739</v>
      </c>
      <c r="AS62" s="75">
        <f t="shared" si="13"/>
        <v>2660.7201136196168</v>
      </c>
      <c r="AT62" s="75">
        <f t="shared" si="13"/>
        <v>207214.26345669804</v>
      </c>
      <c r="AU62" s="75">
        <f t="shared" si="13"/>
        <v>817.04896843998131</v>
      </c>
      <c r="AV62" s="89"/>
      <c r="AW62" s="89"/>
      <c r="AX62" s="89"/>
      <c r="AY62" s="89"/>
      <c r="AZ62" s="89"/>
      <c r="BA62" s="89"/>
      <c r="BB62" s="89"/>
      <c r="BC62" s="89"/>
      <c r="BD62" s="89"/>
      <c r="BE62" s="89"/>
      <c r="BF62" s="89"/>
    </row>
    <row r="63" spans="1:58" x14ac:dyDescent="0.25">
      <c r="A63" s="89" t="s">
        <v>349</v>
      </c>
      <c r="B63" s="75">
        <f>+B3+B5+B8+B9+B11+B12+B14+B15+B16+B17+B18+B19+B20+B21+B22+B23+B24+B25+B26+B28+B30+B31+B33+B34+B35+B36+B37+B39+B40+B41+B42+B43+B44+B46+B47+B49+B50+B10</f>
        <v>2171272.2006336795</v>
      </c>
      <c r="C63" s="75">
        <f>+C3+C5+C8+C9+C11+C12+C14+C15+C16+C17+C18+C19+C20+C21+C22+C23+C24+C25+C26+C28+C30+C31+C33+C34+C35+C36+C37+C39+C40+C41+C42+C43+C44+C46+C47+C49+C50+C10</f>
        <v>173701.77587290067</v>
      </c>
      <c r="D63" s="75">
        <f>+D3+D5+D8+D9+D11+D12+D14+D15+D16+D17+D18+D19+D20+D21+D22+D23+D24+D25+D26+D28+D30+D31+D33+D34+D35+D36+D37+D39+D40+D41+D42+D43+D44+D46+D47+D49+D50+D10</f>
        <v>1207.6983930881001</v>
      </c>
      <c r="E63" s="75">
        <f>+E3+E5+E8+E9+E11+E12+E14+E15+E16+E17+E18+E19+E20+E21+E22+E23+E24+E25+E26+E28+E30+E31+E33+E34+E35+E36+E37+E39+E40+E41+E42+E43+E44+E46+E47+E49+E50+E10</f>
        <v>457.07093393999992</v>
      </c>
      <c r="F63" s="75">
        <f>+F3+F5+F8+F9+F11+F12+F14+F15+F16+F17+F18+F19+F20+F21+F22+F23+F24+F25+F26+F28+F30+F31+F33+F34+F35+F36+F37+F39+F40+F41+F42+F43+F44+F46+F47+F49+F50+F10</f>
        <v>7475.8084584909984</v>
      </c>
      <c r="G63" s="89"/>
      <c r="H63" s="89"/>
      <c r="J63" s="75">
        <f t="shared" ref="J63:AA63" si="14">+J3+J5+J8+J9+J11+J12+J14+J15+J16+J17+J18+J19+J20+J21+J22+J23+J24+J25+J26+J28+J30+J31+J33+J34+J35+J36+J37+J39+J40+J41+J42+J43+J44+J46+J47+J49+J50+J10</f>
        <v>3094.7999939657475</v>
      </c>
      <c r="K63" s="75">
        <f t="shared" si="14"/>
        <v>1207.7671440334993</v>
      </c>
      <c r="L63" s="75">
        <f t="shared" si="14"/>
        <v>1207.7671440334993</v>
      </c>
      <c r="M63" s="75">
        <f t="shared" si="14"/>
        <v>1656.7782409036777</v>
      </c>
      <c r="O63" s="75">
        <f t="shared" si="14"/>
        <v>457.0747044787737</v>
      </c>
      <c r="P63" s="75">
        <f t="shared" si="14"/>
        <v>2570940.804193012</v>
      </c>
      <c r="Q63" s="75">
        <f t="shared" si="14"/>
        <v>0</v>
      </c>
      <c r="R63" s="75">
        <f t="shared" si="14"/>
        <v>322703.29258167779</v>
      </c>
      <c r="S63" s="75">
        <f t="shared" si="14"/>
        <v>0</v>
      </c>
      <c r="T63" s="75">
        <f t="shared" si="14"/>
        <v>84977.501838897937</v>
      </c>
      <c r="V63" s="75">
        <f t="shared" si="14"/>
        <v>0</v>
      </c>
      <c r="W63" s="75">
        <f t="shared" si="14"/>
        <v>0</v>
      </c>
      <c r="Z63" s="75">
        <f t="shared" si="14"/>
        <v>300.76461686693631</v>
      </c>
      <c r="AA63" s="75">
        <f t="shared" si="14"/>
        <v>263.61908902586146</v>
      </c>
      <c r="AC63" s="75">
        <f t="shared" ref="AC63:AU63" si="15">+AC3+AC5+AC8+AC9+AC11+AC12+AC14+AC15+AC16+AC17+AC18+AC19+AC20+AC21+AC22+AC23+AC24+AC25+AC26+AC28+AC30+AC31+AC33+AC34+AC35+AC36+AC37+AC39+AC40+AC41+AC42+AC43+AC44+AC46+AC47+AC49+AC50+AC10</f>
        <v>13930.446276537445</v>
      </c>
      <c r="AD63" s="75">
        <f t="shared" si="15"/>
        <v>812.39233502457273</v>
      </c>
      <c r="AE63" s="75">
        <f t="shared" si="15"/>
        <v>7472.8878618311373</v>
      </c>
      <c r="AG63" s="75">
        <f t="shared" si="15"/>
        <v>0</v>
      </c>
      <c r="AH63" s="75">
        <f t="shared" si="15"/>
        <v>2171336.9395069494</v>
      </c>
      <c r="AI63" s="75">
        <f t="shared" si="15"/>
        <v>0</v>
      </c>
      <c r="AJ63" s="75">
        <f t="shared" si="15"/>
        <v>499845.22310253402</v>
      </c>
      <c r="AK63" s="75">
        <f t="shared" si="15"/>
        <v>0</v>
      </c>
      <c r="AL63" s="75">
        <f t="shared" si="15"/>
        <v>754.52222323643605</v>
      </c>
      <c r="AN63" s="75">
        <f t="shared" si="15"/>
        <v>16388.600227744944</v>
      </c>
      <c r="AO63" s="75">
        <f t="shared" si="15"/>
        <v>0</v>
      </c>
      <c r="AP63" s="75">
        <f t="shared" si="15"/>
        <v>166.36935359356852</v>
      </c>
      <c r="AQ63" s="75">
        <f t="shared" si="15"/>
        <v>104.78290434856167</v>
      </c>
      <c r="AR63" s="75">
        <f t="shared" si="15"/>
        <v>1833.1109648922359</v>
      </c>
      <c r="AS63" s="75">
        <f t="shared" si="15"/>
        <v>2554.095286115642</v>
      </c>
      <c r="AT63" s="75">
        <f t="shared" si="15"/>
        <v>173706.95486629047</v>
      </c>
      <c r="AU63" s="75">
        <f t="shared" si="15"/>
        <v>675.75130793444066</v>
      </c>
      <c r="AV63" s="89"/>
      <c r="AW63" s="89"/>
      <c r="AX63" s="89"/>
      <c r="AY63" s="89"/>
      <c r="AZ63" s="89"/>
      <c r="BA63" s="89"/>
      <c r="BB63" s="89"/>
      <c r="BC63" s="89"/>
      <c r="BD63" s="89"/>
      <c r="BE63" s="89"/>
      <c r="BF63" s="89"/>
    </row>
    <row r="64" spans="1:58" x14ac:dyDescent="0.25">
      <c r="A64" s="89"/>
      <c r="B64" s="89"/>
      <c r="C64" s="89"/>
      <c r="D64" s="89"/>
      <c r="E64" s="89"/>
      <c r="F64" s="89"/>
      <c r="G64" s="89"/>
      <c r="H64" s="89"/>
      <c r="J64" s="75"/>
      <c r="K64" s="75"/>
      <c r="L64" s="75"/>
      <c r="M64" s="75"/>
      <c r="O64" s="75"/>
      <c r="P64" s="75"/>
      <c r="Q64" s="75"/>
      <c r="R64" s="75"/>
      <c r="S64" s="75"/>
      <c r="T64" s="75"/>
      <c r="V64" s="75"/>
      <c r="W64" s="75"/>
      <c r="Z64" s="75"/>
      <c r="AA64" s="75"/>
      <c r="AD64" s="75"/>
      <c r="AE64" s="75"/>
      <c r="AG64" s="75"/>
      <c r="AH64" s="75"/>
      <c r="AI64" s="75"/>
      <c r="AK64" s="75"/>
      <c r="AL64" s="75"/>
      <c r="AN64" s="75"/>
      <c r="AO64" s="75"/>
      <c r="AP64" s="75"/>
      <c r="AQ64" s="75"/>
      <c r="AR64" s="75"/>
      <c r="AS64" s="75"/>
      <c r="AT64" s="75"/>
      <c r="AU64" s="75"/>
      <c r="AV64" s="89"/>
      <c r="AW64" s="89"/>
      <c r="AX64" s="89"/>
      <c r="AY64" s="89"/>
      <c r="AZ64" s="89"/>
      <c r="BA64" s="89"/>
      <c r="BB64" s="89"/>
      <c r="BC64" s="89"/>
      <c r="BD64" s="89"/>
      <c r="BE64" s="89"/>
      <c r="BF64" s="89"/>
    </row>
    <row r="65" spans="2:10" x14ac:dyDescent="0.25">
      <c r="B65" s="89"/>
      <c r="C65" s="89"/>
      <c r="D65" s="89"/>
      <c r="E65" s="89"/>
      <c r="F65" s="89"/>
      <c r="G65" s="89"/>
      <c r="H65" s="89"/>
      <c r="J65" s="75"/>
    </row>
    <row r="66" spans="2:10" x14ac:dyDescent="0.25">
      <c r="B66" s="75"/>
      <c r="C66" s="75"/>
      <c r="D66" s="89"/>
      <c r="E66" s="89"/>
      <c r="F66" s="89"/>
      <c r="G66" s="89"/>
      <c r="H66" s="89"/>
      <c r="J66" s="75"/>
    </row>
    <row r="67" spans="2:10" x14ac:dyDescent="0.25">
      <c r="B67" s="75"/>
      <c r="C67" s="75"/>
      <c r="D67" s="89"/>
      <c r="E67" s="89"/>
      <c r="F67" s="89"/>
      <c r="G67" s="89"/>
      <c r="H67" s="89"/>
      <c r="J67" s="89"/>
    </row>
    <row r="68" spans="2:10" x14ac:dyDescent="0.25">
      <c r="B68" s="75"/>
      <c r="C68" s="75"/>
      <c r="D68" s="89"/>
      <c r="E68" s="89"/>
      <c r="F68" s="89"/>
      <c r="G68" s="89"/>
      <c r="H68" s="89"/>
      <c r="J68" s="89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55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G45" sqref="AG45"/>
    </sheetView>
  </sheetViews>
  <sheetFormatPr defaultColWidth="9.140625" defaultRowHeight="12.75" x14ac:dyDescent="0.2"/>
  <cols>
    <col min="1" max="1" width="13.42578125" style="48" customWidth="1"/>
    <col min="2" max="2" width="10.85546875" style="48" customWidth="1"/>
    <col min="3" max="4" width="9.5703125" style="48" bestFit="1" customWidth="1"/>
    <col min="5" max="6" width="9.5703125" style="48" customWidth="1"/>
    <col min="7" max="8" width="9.5703125" style="48" bestFit="1" customWidth="1"/>
    <col min="9" max="9" width="10" style="48" bestFit="1" customWidth="1"/>
    <col min="10" max="10" width="10.140625" style="48" bestFit="1" customWidth="1"/>
    <col min="11" max="12" width="10.7109375" style="48" customWidth="1"/>
    <col min="13" max="13" width="9.85546875" style="48" bestFit="1" customWidth="1"/>
    <col min="14" max="16" width="9.5703125" style="48" bestFit="1" customWidth="1"/>
    <col min="17" max="18" width="9.5703125" style="48" customWidth="1"/>
    <col min="19" max="23" width="9.28515625" style="48" bestFit="1" customWidth="1"/>
    <col min="24" max="24" width="9.85546875" style="48" bestFit="1" customWidth="1"/>
    <col min="25" max="25" width="9.140625" style="34"/>
    <col min="26" max="26" width="9.85546875" style="34" bestFit="1" customWidth="1"/>
    <col min="27" max="16384" width="9.140625" style="48"/>
  </cols>
  <sheetData>
    <row r="1" spans="1:26" x14ac:dyDescent="0.2">
      <c r="B1" s="48" t="s">
        <v>368</v>
      </c>
    </row>
    <row r="2" spans="1:26" x14ac:dyDescent="0.2">
      <c r="A2" s="34" t="s">
        <v>336</v>
      </c>
      <c r="B2" s="34" t="s">
        <v>358</v>
      </c>
      <c r="C2" s="34" t="s">
        <v>36</v>
      </c>
      <c r="D2" s="34" t="s">
        <v>40</v>
      </c>
      <c r="E2" s="34" t="s">
        <v>42</v>
      </c>
      <c r="F2" s="34" t="s">
        <v>44</v>
      </c>
      <c r="G2" s="34" t="s">
        <v>359</v>
      </c>
      <c r="H2" s="34" t="s">
        <v>54</v>
      </c>
      <c r="I2" s="34" t="s">
        <v>56</v>
      </c>
      <c r="J2" s="34" t="s">
        <v>58</v>
      </c>
      <c r="K2" s="34" t="s">
        <v>62</v>
      </c>
      <c r="L2" s="34" t="s">
        <v>360</v>
      </c>
      <c r="M2" s="34" t="s">
        <v>64</v>
      </c>
      <c r="N2" s="34" t="s">
        <v>66</v>
      </c>
      <c r="O2" s="34" t="s">
        <v>72</v>
      </c>
      <c r="P2" s="34" t="s">
        <v>74</v>
      </c>
      <c r="Q2" s="34" t="s">
        <v>76</v>
      </c>
      <c r="R2" s="34" t="s">
        <v>78</v>
      </c>
      <c r="S2" s="34" t="s">
        <v>86</v>
      </c>
      <c r="T2" s="34" t="s">
        <v>163</v>
      </c>
      <c r="U2" s="34" t="s">
        <v>90</v>
      </c>
      <c r="V2" s="34" t="s">
        <v>94</v>
      </c>
      <c r="W2" s="34" t="s">
        <v>98</v>
      </c>
      <c r="X2" s="48" t="s">
        <v>138</v>
      </c>
      <c r="Y2" s="34" t="s">
        <v>146</v>
      </c>
      <c r="Z2" s="34" t="s">
        <v>369</v>
      </c>
    </row>
    <row r="3" spans="1:26" x14ac:dyDescent="0.2">
      <c r="A3" s="34" t="s">
        <v>168</v>
      </c>
      <c r="B3" s="34">
        <v>9364.255443</v>
      </c>
      <c r="C3" s="34">
        <v>26941.204379999901</v>
      </c>
      <c r="D3" s="34">
        <v>13575.180130000001</v>
      </c>
      <c r="E3" s="34">
        <v>13575.180130000001</v>
      </c>
      <c r="F3" s="34">
        <v>3359.5495420000002</v>
      </c>
      <c r="G3" s="34">
        <v>144418.80995999899</v>
      </c>
      <c r="H3" s="34">
        <v>129682.815519999</v>
      </c>
      <c r="I3" s="34">
        <v>19509.838541000001</v>
      </c>
      <c r="J3" s="34">
        <v>4682.1194800000003</v>
      </c>
      <c r="K3" s="34">
        <v>32051.514589999999</v>
      </c>
      <c r="L3" s="34">
        <v>14358.3947039999</v>
      </c>
      <c r="M3" s="34">
        <v>18511.95102</v>
      </c>
      <c r="N3" s="34">
        <v>18511.95102</v>
      </c>
      <c r="O3" s="34">
        <v>49330.642240000001</v>
      </c>
      <c r="P3" s="34">
        <v>674746.00983</v>
      </c>
      <c r="Q3" s="34">
        <v>1368.6805801999999</v>
      </c>
      <c r="R3" s="34">
        <v>70142.226603499905</v>
      </c>
      <c r="S3" s="34">
        <v>22364.689190000001</v>
      </c>
      <c r="T3" s="34">
        <v>22364.689190000001</v>
      </c>
      <c r="U3" s="34">
        <v>5476.5783339999898</v>
      </c>
      <c r="V3" s="34">
        <v>29403.741349999898</v>
      </c>
      <c r="W3" s="34">
        <v>68422.09633</v>
      </c>
      <c r="X3" s="34">
        <v>21054.5745154</v>
      </c>
      <c r="Y3" s="34">
        <v>138555.26498000001</v>
      </c>
      <c r="Z3" s="34">
        <v>1320749.7420000001</v>
      </c>
    </row>
    <row r="4" spans="1:26" x14ac:dyDescent="0.2">
      <c r="A4" s="34" t="s">
        <v>170</v>
      </c>
      <c r="B4" s="34">
        <v>11364.9802799999</v>
      </c>
      <c r="C4" s="34">
        <v>33084.835800000001</v>
      </c>
      <c r="D4" s="34">
        <v>16668.102169999998</v>
      </c>
      <c r="E4" s="34">
        <v>16668.102169999998</v>
      </c>
      <c r="F4" s="34">
        <v>4124.9724100000003</v>
      </c>
      <c r="G4" s="34">
        <v>61359.206799999898</v>
      </c>
      <c r="H4" s="34">
        <v>159105.40520000001</v>
      </c>
      <c r="I4" s="34">
        <v>23958.8498</v>
      </c>
      <c r="J4" s="34">
        <v>5682.4897999999903</v>
      </c>
      <c r="K4" s="34">
        <v>39360.533199999998</v>
      </c>
      <c r="L4" s="34">
        <v>17426.148069999901</v>
      </c>
      <c r="M4" s="34">
        <v>22729.636180000001</v>
      </c>
      <c r="N4" s="34">
        <v>22729.636180000001</v>
      </c>
      <c r="O4" s="34">
        <v>60569.934800000003</v>
      </c>
      <c r="P4" s="34">
        <v>158236.894899999</v>
      </c>
      <c r="Q4" s="34">
        <v>1661.1048409999901</v>
      </c>
      <c r="R4" s="34">
        <v>97632.361849999899</v>
      </c>
      <c r="S4" s="34">
        <v>12801.983099999999</v>
      </c>
      <c r="T4" s="34">
        <v>12801.983099999999</v>
      </c>
      <c r="U4" s="34">
        <v>6724.3377699999901</v>
      </c>
      <c r="V4" s="34">
        <v>33639.4182</v>
      </c>
      <c r="W4" s="34">
        <v>83143.393599999996</v>
      </c>
      <c r="X4" s="34">
        <v>22355.79278</v>
      </c>
      <c r="Y4" s="34">
        <v>93467.433600000004</v>
      </c>
      <c r="Z4" s="34">
        <v>763350.21839999896</v>
      </c>
    </row>
    <row r="5" spans="1:26" x14ac:dyDescent="0.2">
      <c r="A5" s="34" t="s">
        <v>171</v>
      </c>
      <c r="B5" s="34">
        <v>8193.3683469999996</v>
      </c>
      <c r="C5" s="34">
        <v>23483.373523999999</v>
      </c>
      <c r="D5" s="34">
        <v>11832.217224</v>
      </c>
      <c r="E5" s="34">
        <v>11832.217224</v>
      </c>
      <c r="F5" s="34">
        <v>2928.2010194</v>
      </c>
      <c r="G5" s="34">
        <v>104380.983817</v>
      </c>
      <c r="H5" s="34">
        <v>113061.71543</v>
      </c>
      <c r="I5" s="34">
        <v>17005.8018129999</v>
      </c>
      <c r="J5" s="34">
        <v>4096.6831374999902</v>
      </c>
      <c r="K5" s="34">
        <v>27937.781173999902</v>
      </c>
      <c r="L5" s="34">
        <v>12563.059474</v>
      </c>
      <c r="M5" s="34">
        <v>16135.127407</v>
      </c>
      <c r="N5" s="34">
        <v>16135.127407</v>
      </c>
      <c r="O5" s="34">
        <v>42996.891682000001</v>
      </c>
      <c r="P5" s="34">
        <v>662235.027312099</v>
      </c>
      <c r="Q5" s="34">
        <v>1197.5413603</v>
      </c>
      <c r="R5" s="34">
        <v>63037.464967699998</v>
      </c>
      <c r="S5" s="34">
        <v>25250.5615577299</v>
      </c>
      <c r="T5" s="34">
        <v>25250.5615577299</v>
      </c>
      <c r="U5" s="34">
        <v>4773.4092916</v>
      </c>
      <c r="V5" s="34">
        <v>20542.612598</v>
      </c>
      <c r="W5" s="34">
        <v>52447.677960000001</v>
      </c>
      <c r="X5" s="34">
        <v>17830.856561799999</v>
      </c>
      <c r="Y5" s="34">
        <v>97638.18836</v>
      </c>
      <c r="Z5" s="34">
        <v>1169818.0233100001</v>
      </c>
    </row>
    <row r="6" spans="1:26" x14ac:dyDescent="0.2">
      <c r="A6" s="34" t="s">
        <v>172</v>
      </c>
      <c r="B6" s="34">
        <v>18566.848259999999</v>
      </c>
      <c r="C6" s="34">
        <v>54033.738299999903</v>
      </c>
      <c r="D6" s="34">
        <v>27176.549930000001</v>
      </c>
      <c r="E6" s="34">
        <v>27176.549930000001</v>
      </c>
      <c r="F6" s="34">
        <v>6725.5765030000002</v>
      </c>
      <c r="G6" s="34">
        <v>137868.39299999899</v>
      </c>
      <c r="H6" s="34">
        <v>259448.06529999999</v>
      </c>
      <c r="I6" s="34">
        <v>39129.29019</v>
      </c>
      <c r="J6" s="34">
        <v>9283.4222599999994</v>
      </c>
      <c r="K6" s="34">
        <v>64283.0837399999</v>
      </c>
      <c r="L6" s="34">
        <v>28468.924849999999</v>
      </c>
      <c r="M6" s="34">
        <v>37059.601750000002</v>
      </c>
      <c r="N6" s="34">
        <v>37059.601750000002</v>
      </c>
      <c r="O6" s="34">
        <v>98756.421699999904</v>
      </c>
      <c r="P6" s="34">
        <v>521817.80498999998</v>
      </c>
      <c r="Q6" s="34">
        <v>2713.7312149999998</v>
      </c>
      <c r="R6" s="34">
        <v>136991.640675</v>
      </c>
      <c r="S6" s="34">
        <v>40121.704851499897</v>
      </c>
      <c r="T6" s="34">
        <v>40121.704851499897</v>
      </c>
      <c r="U6" s="34">
        <v>10963.715269999901</v>
      </c>
      <c r="V6" s="34">
        <v>83972.261660000004</v>
      </c>
      <c r="W6" s="34">
        <v>179093.50279999999</v>
      </c>
      <c r="X6" s="34">
        <v>26339.393633</v>
      </c>
      <c r="Y6" s="34">
        <v>194558.38799999899</v>
      </c>
      <c r="Z6" s="34">
        <v>1629074.7326</v>
      </c>
    </row>
    <row r="7" spans="1:26" x14ac:dyDescent="0.2">
      <c r="A7" s="34" t="s">
        <v>173</v>
      </c>
      <c r="B7" s="34">
        <v>5463.3941419999901</v>
      </c>
      <c r="C7" s="34">
        <v>15866.169714</v>
      </c>
      <c r="D7" s="34">
        <v>8011.9696800000002</v>
      </c>
      <c r="E7" s="34">
        <v>8011.9696800000002</v>
      </c>
      <c r="F7" s="34">
        <v>1982.7783472000001</v>
      </c>
      <c r="G7" s="34">
        <v>26491.047767</v>
      </c>
      <c r="H7" s="34">
        <v>76478.746039999896</v>
      </c>
      <c r="I7" s="34">
        <v>11489.713032</v>
      </c>
      <c r="J7" s="34">
        <v>2731.6973950000001</v>
      </c>
      <c r="K7" s="34">
        <v>18875.743812000001</v>
      </c>
      <c r="L7" s="34">
        <v>8377.1393420000004</v>
      </c>
      <c r="M7" s="34">
        <v>10925.617038999901</v>
      </c>
      <c r="N7" s="34">
        <v>10925.617038999901</v>
      </c>
      <c r="O7" s="34">
        <v>29114.563480000001</v>
      </c>
      <c r="P7" s="34">
        <v>67641.708711190004</v>
      </c>
      <c r="Q7" s="34">
        <v>798.52912439999898</v>
      </c>
      <c r="R7" s="34">
        <v>44356.599123499996</v>
      </c>
      <c r="S7" s="34">
        <v>19327.5872796599</v>
      </c>
      <c r="T7" s="34">
        <v>19327.5872796599</v>
      </c>
      <c r="U7" s="34">
        <v>3232.2315489999901</v>
      </c>
      <c r="V7" s="34">
        <v>24452.698256</v>
      </c>
      <c r="W7" s="34">
        <v>52412.106969999899</v>
      </c>
      <c r="X7" s="34">
        <v>6104.2066109999896</v>
      </c>
      <c r="Y7" s="34">
        <v>46029.114155000003</v>
      </c>
      <c r="Z7" s="34">
        <v>370012.42905999999</v>
      </c>
    </row>
    <row r="8" spans="1:26" x14ac:dyDescent="0.2">
      <c r="A8" s="34" t="s">
        <v>174</v>
      </c>
      <c r="B8" s="34">
        <v>516.95099300000004</v>
      </c>
      <c r="C8" s="34">
        <v>1458.691421</v>
      </c>
      <c r="D8" s="34">
        <v>733.03018299999997</v>
      </c>
      <c r="E8" s="34">
        <v>733.03018299999997</v>
      </c>
      <c r="F8" s="34">
        <v>181.4087978</v>
      </c>
      <c r="G8" s="34">
        <v>1872.75300099999</v>
      </c>
      <c r="H8" s="34">
        <v>7013.13651999999</v>
      </c>
      <c r="I8" s="34">
        <v>1056.331066</v>
      </c>
      <c r="J8" s="34">
        <v>258.47644919999999</v>
      </c>
      <c r="K8" s="34">
        <v>1735.3799590000001</v>
      </c>
      <c r="L8" s="34">
        <v>792.65126099999998</v>
      </c>
      <c r="M8" s="34">
        <v>999.60450700000001</v>
      </c>
      <c r="N8" s="34">
        <v>999.60450700000001</v>
      </c>
      <c r="O8" s="34">
        <v>2663.7479899999998</v>
      </c>
      <c r="P8" s="34">
        <v>47108.923862800002</v>
      </c>
      <c r="Q8" s="34">
        <v>75.557507000000001</v>
      </c>
      <c r="R8" s="34">
        <v>2912.3228832999998</v>
      </c>
      <c r="S8" s="34">
        <v>620.17351001999998</v>
      </c>
      <c r="T8" s="34">
        <v>620.17351001999998</v>
      </c>
      <c r="U8" s="34">
        <v>295.72145419999998</v>
      </c>
      <c r="V8" s="34">
        <v>1296.19722</v>
      </c>
      <c r="W8" s="34">
        <v>3371.94784199999</v>
      </c>
      <c r="X8" s="34">
        <v>631.34882379999999</v>
      </c>
      <c r="Y8" s="34">
        <v>4441.9282300000004</v>
      </c>
      <c r="Z8" s="34">
        <v>71055.7977199999</v>
      </c>
    </row>
    <row r="9" spans="1:26" x14ac:dyDescent="0.2">
      <c r="A9" s="34" t="s">
        <v>175</v>
      </c>
      <c r="B9" s="34">
        <v>155.28705299999899</v>
      </c>
      <c r="C9" s="34">
        <v>450.483495</v>
      </c>
      <c r="D9" s="34">
        <v>226.27358099999901</v>
      </c>
      <c r="E9" s="34">
        <v>226.27358099999901</v>
      </c>
      <c r="F9" s="34">
        <v>55.997297500000002</v>
      </c>
      <c r="G9" s="34">
        <v>801.77270099999998</v>
      </c>
      <c r="H9" s="34">
        <v>2160.8407499999898</v>
      </c>
      <c r="I9" s="34">
        <v>326.225368</v>
      </c>
      <c r="J9" s="34">
        <v>77.643425099999902</v>
      </c>
      <c r="K9" s="34">
        <v>535.933796999999</v>
      </c>
      <c r="L9" s="34">
        <v>238.10389900000001</v>
      </c>
      <c r="M9" s="34">
        <v>308.56169799999998</v>
      </c>
      <c r="N9" s="34">
        <v>308.56169799999998</v>
      </c>
      <c r="O9" s="34">
        <v>822.25427699999898</v>
      </c>
      <c r="P9" s="34">
        <v>5911.0368099999896</v>
      </c>
      <c r="Q9" s="34">
        <v>22.696705599999898</v>
      </c>
      <c r="R9" s="34">
        <v>1082.302676</v>
      </c>
      <c r="S9" s="34">
        <v>1038.7690720000001</v>
      </c>
      <c r="T9" s="34">
        <v>1038.7690720000001</v>
      </c>
      <c r="U9" s="34">
        <v>91.285900999999996</v>
      </c>
      <c r="V9" s="34">
        <v>410.92578899999899</v>
      </c>
      <c r="W9" s="34">
        <v>1051.7054599999999</v>
      </c>
      <c r="X9" s="34">
        <v>238.012506599999</v>
      </c>
      <c r="Y9" s="34">
        <v>957.11628999999903</v>
      </c>
      <c r="Z9" s="34">
        <v>13356.483539999899</v>
      </c>
    </row>
    <row r="10" spans="1:26" x14ac:dyDescent="0.2">
      <c r="A10" s="34" t="s">
        <v>176</v>
      </c>
      <c r="B10" s="34">
        <v>16.260422200000001</v>
      </c>
      <c r="C10" s="34">
        <v>46.914114999999903</v>
      </c>
      <c r="D10" s="34">
        <v>23.524246000000002</v>
      </c>
      <c r="E10" s="34">
        <v>23.524246000000002</v>
      </c>
      <c r="F10" s="34">
        <v>5.8218479999999904</v>
      </c>
      <c r="G10" s="34">
        <v>69.508919999999904</v>
      </c>
      <c r="H10" s="34">
        <v>224.76130000000001</v>
      </c>
      <c r="I10" s="34">
        <v>33.973723999999997</v>
      </c>
      <c r="J10" s="34">
        <v>8.1305276000000006</v>
      </c>
      <c r="K10" s="34">
        <v>55.813310000000001</v>
      </c>
      <c r="L10" s="34">
        <v>24.933152</v>
      </c>
      <c r="M10" s="34">
        <v>32.079911999999901</v>
      </c>
      <c r="N10" s="34">
        <v>32.079911999999901</v>
      </c>
      <c r="O10" s="34">
        <v>85.485055000000003</v>
      </c>
      <c r="P10" s="34">
        <v>1181.9676016999899</v>
      </c>
      <c r="Q10" s="34">
        <v>2.3767420999999902</v>
      </c>
      <c r="R10" s="34">
        <v>107.4102027</v>
      </c>
      <c r="S10" s="34">
        <v>50.544388999999903</v>
      </c>
      <c r="T10" s="34">
        <v>50.544388999999903</v>
      </c>
      <c r="U10" s="34">
        <v>9.4905216999999897</v>
      </c>
      <c r="V10" s="34">
        <v>43.389392999999899</v>
      </c>
      <c r="W10" s="34">
        <v>110.690415999999</v>
      </c>
      <c r="X10" s="34">
        <v>23.931250330000001</v>
      </c>
      <c r="Y10" s="34">
        <v>109.92255900000001</v>
      </c>
      <c r="Z10" s="34">
        <v>1949.05888999999</v>
      </c>
    </row>
    <row r="11" spans="1:26" x14ac:dyDescent="0.2">
      <c r="A11" s="34" t="s">
        <v>177</v>
      </c>
      <c r="B11" s="34">
        <v>11718.006079999999</v>
      </c>
      <c r="C11" s="34">
        <v>33901.230409999996</v>
      </c>
      <c r="D11" s="34">
        <v>17090.21068</v>
      </c>
      <c r="E11" s="34">
        <v>17090.21068</v>
      </c>
      <c r="F11" s="34">
        <v>4229.4397389999904</v>
      </c>
      <c r="G11" s="34">
        <v>128734.8798</v>
      </c>
      <c r="H11" s="34">
        <v>163195.465499999</v>
      </c>
      <c r="I11" s="34">
        <v>24550.036049999999</v>
      </c>
      <c r="J11" s="34">
        <v>5858.9941799999997</v>
      </c>
      <c r="K11" s="34">
        <v>40331.753429999997</v>
      </c>
      <c r="L11" s="34">
        <v>17967.439760000001</v>
      </c>
      <c r="M11" s="34">
        <v>23305.2474899999</v>
      </c>
      <c r="N11" s="34">
        <v>23305.2474899999</v>
      </c>
      <c r="O11" s="34">
        <v>62103.843699999998</v>
      </c>
      <c r="P11" s="34">
        <v>596155.12210000004</v>
      </c>
      <c r="Q11" s="34">
        <v>1712.7060879999999</v>
      </c>
      <c r="R11" s="34">
        <v>84363.851018000001</v>
      </c>
      <c r="S11" s="34">
        <v>33494.444629999998</v>
      </c>
      <c r="T11" s="34">
        <v>33494.444629999998</v>
      </c>
      <c r="U11" s="34">
        <v>6894.6350599999996</v>
      </c>
      <c r="V11" s="34">
        <v>37741.896330000003</v>
      </c>
      <c r="W11" s="34">
        <v>89666.664499999999</v>
      </c>
      <c r="X11" s="34">
        <v>21783.765804999999</v>
      </c>
      <c r="Y11" s="34">
        <v>141636.26409999901</v>
      </c>
      <c r="Z11" s="34">
        <v>1319017.358</v>
      </c>
    </row>
    <row r="12" spans="1:26" x14ac:dyDescent="0.2">
      <c r="A12" s="34" t="s">
        <v>178</v>
      </c>
      <c r="B12" s="34">
        <v>10688.965335999999</v>
      </c>
      <c r="C12" s="34">
        <v>30824.1667989999</v>
      </c>
      <c r="D12" s="34">
        <v>15537.7506999999</v>
      </c>
      <c r="E12" s="34">
        <v>15537.7506999999</v>
      </c>
      <c r="F12" s="34">
        <v>3845.2411790000001</v>
      </c>
      <c r="G12" s="34">
        <v>153848.53544000001</v>
      </c>
      <c r="H12" s="34">
        <v>148403.999509999</v>
      </c>
      <c r="I12" s="34">
        <v>22321.734675999902</v>
      </c>
      <c r="J12" s="34">
        <v>5344.4914699999899</v>
      </c>
      <c r="K12" s="34">
        <v>36671.014340000002</v>
      </c>
      <c r="L12" s="34">
        <v>16389.622173</v>
      </c>
      <c r="M12" s="34">
        <v>21188.219095</v>
      </c>
      <c r="N12" s="34">
        <v>21188.219095</v>
      </c>
      <c r="O12" s="34">
        <v>56462.403859999999</v>
      </c>
      <c r="P12" s="34">
        <v>668151.25601769995</v>
      </c>
      <c r="Q12" s="34">
        <v>1562.3006657999999</v>
      </c>
      <c r="R12" s="34">
        <v>78205.721361000004</v>
      </c>
      <c r="S12" s="34">
        <v>30273.189694000001</v>
      </c>
      <c r="T12" s="34">
        <v>30273.189694000001</v>
      </c>
      <c r="U12" s="34">
        <v>6268.3243909999901</v>
      </c>
      <c r="V12" s="34">
        <v>30238.626173000001</v>
      </c>
      <c r="W12" s="34">
        <v>73777.605109999902</v>
      </c>
      <c r="X12" s="34">
        <v>22099.978585999899</v>
      </c>
      <c r="Y12" s="34">
        <v>154781.23559</v>
      </c>
      <c r="Z12" s="34">
        <v>1380197.9072999901</v>
      </c>
    </row>
    <row r="13" spans="1:26" x14ac:dyDescent="0.2">
      <c r="A13" s="34" t="s">
        <v>179</v>
      </c>
      <c r="B13" s="34">
        <v>6313.8092660000002</v>
      </c>
      <c r="C13" s="34">
        <v>18347.7147799999</v>
      </c>
      <c r="D13" s="34">
        <v>9256.5788269999903</v>
      </c>
      <c r="E13" s="34">
        <v>9256.5788269999903</v>
      </c>
      <c r="F13" s="34">
        <v>2290.7924429999998</v>
      </c>
      <c r="G13" s="34">
        <v>55470.470817000001</v>
      </c>
      <c r="H13" s="34">
        <v>88360.819109999895</v>
      </c>
      <c r="I13" s="34">
        <v>13286.75153</v>
      </c>
      <c r="J13" s="34">
        <v>3156.9031989999999</v>
      </c>
      <c r="K13" s="34">
        <v>21827.975999999999</v>
      </c>
      <c r="L13" s="34">
        <v>9681.0883470000008</v>
      </c>
      <c r="M13" s="34">
        <v>12622.838039999901</v>
      </c>
      <c r="N13" s="34">
        <v>12622.838039999901</v>
      </c>
      <c r="O13" s="34">
        <v>33637.337850000004</v>
      </c>
      <c r="P13" s="34">
        <v>98785.003730799901</v>
      </c>
      <c r="Q13" s="34">
        <v>922.82777699999997</v>
      </c>
      <c r="R13" s="34">
        <v>41639.949127200001</v>
      </c>
      <c r="S13" s="34">
        <v>14732.644463993</v>
      </c>
      <c r="T13" s="34">
        <v>14732.644463993</v>
      </c>
      <c r="U13" s="34">
        <v>3734.3420369999999</v>
      </c>
      <c r="V13" s="34">
        <v>35494.151989999998</v>
      </c>
      <c r="W13" s="34">
        <v>71371.874739999897</v>
      </c>
      <c r="X13" s="34">
        <v>6257.1517393000004</v>
      </c>
      <c r="Y13" s="34">
        <v>88772.828781999997</v>
      </c>
      <c r="Z13" s="34">
        <v>516294.14109999902</v>
      </c>
    </row>
    <row r="14" spans="1:26" x14ac:dyDescent="0.2">
      <c r="A14" s="34" t="s">
        <v>180</v>
      </c>
      <c r="B14" s="34">
        <v>3920.8644537999999</v>
      </c>
      <c r="C14" s="34">
        <v>11377.5918459</v>
      </c>
      <c r="D14" s="34">
        <v>5735.8681085999997</v>
      </c>
      <c r="E14" s="34">
        <v>5735.8681085999997</v>
      </c>
      <c r="F14" s="34">
        <v>1419.49738613</v>
      </c>
      <c r="G14" s="34">
        <v>5211.4350581999897</v>
      </c>
      <c r="H14" s="34">
        <v>54760.941829999902</v>
      </c>
      <c r="I14" s="34">
        <v>8239.2373991000004</v>
      </c>
      <c r="J14" s="34">
        <v>1960.4326299199899</v>
      </c>
      <c r="K14" s="34">
        <v>13535.738132799899</v>
      </c>
      <c r="L14" s="34">
        <v>6011.9477287999898</v>
      </c>
      <c r="M14" s="34">
        <v>7821.7713506</v>
      </c>
      <c r="N14" s="34">
        <v>7821.7713506</v>
      </c>
      <c r="O14" s="34">
        <v>20843.463377</v>
      </c>
      <c r="P14" s="34">
        <v>73102.743895430001</v>
      </c>
      <c r="Q14" s="34">
        <v>573.07408979000002</v>
      </c>
      <c r="R14" s="34">
        <v>30398.974957979899</v>
      </c>
      <c r="S14" s="34">
        <v>43760.564401983997</v>
      </c>
      <c r="T14" s="34">
        <v>43760.564401983997</v>
      </c>
      <c r="U14" s="34">
        <v>2313.9873201999999</v>
      </c>
      <c r="V14" s="34">
        <v>10046.9172265</v>
      </c>
      <c r="W14" s="34">
        <v>26322.119482999999</v>
      </c>
      <c r="X14" s="34">
        <v>5483.9832172199904</v>
      </c>
      <c r="Y14" s="34">
        <v>8420.8127499999991</v>
      </c>
      <c r="Z14" s="34">
        <v>232451.62119000001</v>
      </c>
    </row>
    <row r="15" spans="1:26" x14ac:dyDescent="0.2">
      <c r="A15" s="34" t="s">
        <v>181</v>
      </c>
      <c r="B15" s="34">
        <v>2646.15097869999</v>
      </c>
      <c r="C15" s="34">
        <v>7650.2531179999996</v>
      </c>
      <c r="D15" s="34">
        <v>3852.6640008999998</v>
      </c>
      <c r="E15" s="34">
        <v>3852.6640008999998</v>
      </c>
      <c r="F15" s="34">
        <v>953.44719477999899</v>
      </c>
      <c r="G15" s="34">
        <v>4385.72322969999</v>
      </c>
      <c r="H15" s="34">
        <v>36793.603780999903</v>
      </c>
      <c r="I15" s="34">
        <v>5540.0384121999996</v>
      </c>
      <c r="J15" s="34">
        <v>1323.0756668699901</v>
      </c>
      <c r="K15" s="34">
        <v>9101.3930075999997</v>
      </c>
      <c r="L15" s="34">
        <v>4057.3939054999901</v>
      </c>
      <c r="M15" s="34">
        <v>5253.7343758999996</v>
      </c>
      <c r="N15" s="34">
        <v>5253.7343758999996</v>
      </c>
      <c r="O15" s="34">
        <v>14000.1527423999</v>
      </c>
      <c r="P15" s="34">
        <v>76508.249756460005</v>
      </c>
      <c r="Q15" s="34">
        <v>386.76103861000001</v>
      </c>
      <c r="R15" s="34">
        <v>19298.6536417399</v>
      </c>
      <c r="S15" s="34">
        <v>25406.2982405699</v>
      </c>
      <c r="T15" s="34">
        <v>25406.2982405699</v>
      </c>
      <c r="U15" s="34">
        <v>1554.2681724399999</v>
      </c>
      <c r="V15" s="34">
        <v>6747.1631760999999</v>
      </c>
      <c r="W15" s="34">
        <v>17667.174720999999</v>
      </c>
      <c r="X15" s="34">
        <v>3496.1177240739999</v>
      </c>
      <c r="Y15" s="34">
        <v>8191.6916466999901</v>
      </c>
      <c r="Z15" s="34">
        <v>185677.658084</v>
      </c>
    </row>
    <row r="16" spans="1:26" x14ac:dyDescent="0.2">
      <c r="A16" s="34" t="s">
        <v>182</v>
      </c>
      <c r="B16" s="34">
        <v>3154.3916099999901</v>
      </c>
      <c r="C16" s="34">
        <v>9159.6266277999894</v>
      </c>
      <c r="D16" s="34">
        <v>4625.0030032999903</v>
      </c>
      <c r="E16" s="34">
        <v>4625.0030032999903</v>
      </c>
      <c r="F16" s="34">
        <v>1144.5819600299999</v>
      </c>
      <c r="G16" s="34">
        <v>3155.8869672999999</v>
      </c>
      <c r="H16" s="34">
        <v>44148.784919999998</v>
      </c>
      <c r="I16" s="34">
        <v>6633.0687240999996</v>
      </c>
      <c r="J16" s="34">
        <v>1577.1966904599999</v>
      </c>
      <c r="K16" s="34">
        <v>10897.0622881</v>
      </c>
      <c r="L16" s="34">
        <v>4836.6922811000004</v>
      </c>
      <c r="M16" s="34">
        <v>6306.9451584999897</v>
      </c>
      <c r="N16" s="34">
        <v>6306.9451584999897</v>
      </c>
      <c r="O16" s="34">
        <v>16806.717699699999</v>
      </c>
      <c r="P16" s="34">
        <v>16406.246853729001</v>
      </c>
      <c r="Q16" s="34">
        <v>461.04690068000002</v>
      </c>
      <c r="R16" s="34">
        <v>22614.988979720001</v>
      </c>
      <c r="S16" s="34">
        <v>42568.247497909499</v>
      </c>
      <c r="T16" s="34">
        <v>42568.247497909499</v>
      </c>
      <c r="U16" s="34">
        <v>1865.8441756899899</v>
      </c>
      <c r="V16" s="34">
        <v>7960.9091567999903</v>
      </c>
      <c r="W16" s="34">
        <v>21031.838073399998</v>
      </c>
      <c r="X16" s="34">
        <v>3967.6940720460002</v>
      </c>
      <c r="Y16" s="34">
        <v>4749.6917526999996</v>
      </c>
      <c r="Z16" s="34">
        <v>139073.67767399899</v>
      </c>
    </row>
    <row r="17" spans="1:26" x14ac:dyDescent="0.2">
      <c r="A17" s="34" t="s">
        <v>183</v>
      </c>
      <c r="B17" s="34">
        <v>5440.7370102999903</v>
      </c>
      <c r="C17" s="34">
        <v>15784.290066</v>
      </c>
      <c r="D17" s="34">
        <v>7979.19248409999</v>
      </c>
      <c r="E17" s="34">
        <v>7979.19248409999</v>
      </c>
      <c r="F17" s="34">
        <v>1974.6637154</v>
      </c>
      <c r="G17" s="34">
        <v>5490.5381639999996</v>
      </c>
      <c r="H17" s="34">
        <v>76165.548842000004</v>
      </c>
      <c r="I17" s="34">
        <v>11430.4027589999</v>
      </c>
      <c r="J17" s="34">
        <v>2720.3707300999999</v>
      </c>
      <c r="K17" s="34">
        <v>18778.305338999999</v>
      </c>
      <c r="L17" s="34">
        <v>8342.3828654999998</v>
      </c>
      <c r="M17" s="34">
        <v>10880.910083999999</v>
      </c>
      <c r="N17" s="34">
        <v>10880.910083999999</v>
      </c>
      <c r="O17" s="34">
        <v>28995.458200000001</v>
      </c>
      <c r="P17" s="34">
        <v>14234.851997919901</v>
      </c>
      <c r="Q17" s="34">
        <v>795.21697667999899</v>
      </c>
      <c r="R17" s="34">
        <v>44097.035377699904</v>
      </c>
      <c r="S17" s="34">
        <v>39348.539157769999</v>
      </c>
      <c r="T17" s="34">
        <v>39348.539157769999</v>
      </c>
      <c r="U17" s="34">
        <v>3219.0091497999902</v>
      </c>
      <c r="V17" s="34">
        <v>13836.605996999901</v>
      </c>
      <c r="W17" s="34">
        <v>36462.763228000003</v>
      </c>
      <c r="X17" s="34">
        <v>8128.2096827399901</v>
      </c>
      <c r="Y17" s="34">
        <v>8234.1597980000006</v>
      </c>
      <c r="Z17" s="34">
        <v>232539.81213999999</v>
      </c>
    </row>
    <row r="18" spans="1:26" x14ac:dyDescent="0.2">
      <c r="A18" s="34" t="s">
        <v>184</v>
      </c>
      <c r="B18" s="34">
        <v>4279.9291581999996</v>
      </c>
      <c r="C18" s="34">
        <v>12173.593369</v>
      </c>
      <c r="D18" s="34">
        <v>6116.9581781999996</v>
      </c>
      <c r="E18" s="34">
        <v>6116.9581781999996</v>
      </c>
      <c r="F18" s="34">
        <v>1513.8083572</v>
      </c>
      <c r="G18" s="34">
        <v>12591.5966959999</v>
      </c>
      <c r="H18" s="34">
        <v>58491.285690999997</v>
      </c>
      <c r="I18" s="34">
        <v>8815.6738939999996</v>
      </c>
      <c r="J18" s="34">
        <v>2139.9590194000002</v>
      </c>
      <c r="K18" s="34">
        <v>14482.727790000001</v>
      </c>
      <c r="L18" s="34">
        <v>6562.4910590999898</v>
      </c>
      <c r="M18" s="34">
        <v>8341.4534640000002</v>
      </c>
      <c r="N18" s="34">
        <v>8341.4534640000002</v>
      </c>
      <c r="O18" s="34">
        <v>22228.3105289999</v>
      </c>
      <c r="P18" s="34">
        <v>334376.49843499903</v>
      </c>
      <c r="Q18" s="34">
        <v>625.55305848</v>
      </c>
      <c r="R18" s="34">
        <v>31296.70213102</v>
      </c>
      <c r="S18" s="34">
        <v>20670.859202570799</v>
      </c>
      <c r="T18" s="34">
        <v>20670.859202570799</v>
      </c>
      <c r="U18" s="34">
        <v>2467.7407074999901</v>
      </c>
      <c r="V18" s="34">
        <v>10765.322212999899</v>
      </c>
      <c r="W18" s="34">
        <v>28076.822649000002</v>
      </c>
      <c r="X18" s="34">
        <v>5782.0575947999996</v>
      </c>
      <c r="Y18" s="34">
        <v>26138.810774000001</v>
      </c>
      <c r="Z18" s="34">
        <v>527603.09404999996</v>
      </c>
    </row>
    <row r="19" spans="1:26" x14ac:dyDescent="0.2">
      <c r="A19" s="34" t="s">
        <v>185</v>
      </c>
      <c r="B19" s="34">
        <v>9195.8272319999996</v>
      </c>
      <c r="C19" s="34">
        <v>26488.789429</v>
      </c>
      <c r="D19" s="34">
        <v>13355.640928999899</v>
      </c>
      <c r="E19" s="34">
        <v>13355.640928999899</v>
      </c>
      <c r="F19" s="34">
        <v>3305.2217191999998</v>
      </c>
      <c r="G19" s="34">
        <v>132378.59843999901</v>
      </c>
      <c r="H19" s="34">
        <v>127569.754829999</v>
      </c>
      <c r="I19" s="34">
        <v>19182.224522999899</v>
      </c>
      <c r="J19" s="34">
        <v>4597.9084789999897</v>
      </c>
      <c r="K19" s="34">
        <v>31513.294806000002</v>
      </c>
      <c r="L19" s="34">
        <v>14100.1360139999</v>
      </c>
      <c r="M19" s="34">
        <v>18212.569910999999</v>
      </c>
      <c r="N19" s="34">
        <v>18212.569910999999</v>
      </c>
      <c r="O19" s="34">
        <v>48532.856139999902</v>
      </c>
      <c r="P19" s="34">
        <v>552480.506763999</v>
      </c>
      <c r="Q19" s="34">
        <v>1344.06346989999</v>
      </c>
      <c r="R19" s="34">
        <v>66652.144387099906</v>
      </c>
      <c r="S19" s="34">
        <v>21122.439030000001</v>
      </c>
      <c r="T19" s="34">
        <v>21122.439030000001</v>
      </c>
      <c r="U19" s="34">
        <v>5388.00167099999</v>
      </c>
      <c r="V19" s="34">
        <v>26348.572920999999</v>
      </c>
      <c r="W19" s="34">
        <v>63792.847969999901</v>
      </c>
      <c r="X19" s="34">
        <v>22902.7296103999</v>
      </c>
      <c r="Y19" s="34">
        <v>120929.534659999</v>
      </c>
      <c r="Z19" s="34">
        <v>1156609.33063999</v>
      </c>
    </row>
    <row r="20" spans="1:26" x14ac:dyDescent="0.2">
      <c r="A20" s="34" t="s">
        <v>186</v>
      </c>
      <c r="B20" s="34">
        <v>3934.9248320000002</v>
      </c>
      <c r="C20" s="34">
        <v>11319.00945</v>
      </c>
      <c r="D20" s="34">
        <v>5698.3038369999904</v>
      </c>
      <c r="E20" s="34">
        <v>5698.3038369999904</v>
      </c>
      <c r="F20" s="34">
        <v>1410.200529</v>
      </c>
      <c r="G20" s="34">
        <v>23019.117259999999</v>
      </c>
      <c r="H20" s="34">
        <v>54439.434659999999</v>
      </c>
      <c r="I20" s="34">
        <v>8196.8196329999992</v>
      </c>
      <c r="J20" s="34">
        <v>1967.4655949999999</v>
      </c>
      <c r="K20" s="34">
        <v>13466.05673</v>
      </c>
      <c r="L20" s="34">
        <v>6033.5047009999898</v>
      </c>
      <c r="M20" s="34">
        <v>7770.5556889999898</v>
      </c>
      <c r="N20" s="34">
        <v>7770.5556889999898</v>
      </c>
      <c r="O20" s="34">
        <v>20706.977499999899</v>
      </c>
      <c r="P20" s="34">
        <v>95339.497810999907</v>
      </c>
      <c r="Q20" s="34">
        <v>575.12976360000005</v>
      </c>
      <c r="R20" s="34">
        <v>19040.447977199899</v>
      </c>
      <c r="S20" s="34">
        <v>2514.7872083889902</v>
      </c>
      <c r="T20" s="34">
        <v>2514.7872083889902</v>
      </c>
      <c r="U20" s="34">
        <v>2298.840749</v>
      </c>
      <c r="V20" s="34">
        <v>10192.5766159999</v>
      </c>
      <c r="W20" s="34">
        <v>26402.575819999998</v>
      </c>
      <c r="X20" s="34">
        <v>3787.2202256999999</v>
      </c>
      <c r="Y20" s="34">
        <v>65970.710389999993</v>
      </c>
      <c r="Z20" s="34">
        <v>316827.56419999897</v>
      </c>
    </row>
    <row r="21" spans="1:26" x14ac:dyDescent="0.2">
      <c r="A21" s="34" t="s">
        <v>187</v>
      </c>
      <c r="B21" s="34">
        <v>1203.3886</v>
      </c>
      <c r="C21" s="34">
        <v>3463.6603089999999</v>
      </c>
      <c r="D21" s="34">
        <v>1739.725905</v>
      </c>
      <c r="E21" s="34">
        <v>1739.725905</v>
      </c>
      <c r="F21" s="34">
        <v>430.54155680000002</v>
      </c>
      <c r="G21" s="34">
        <v>8318.7092839999896</v>
      </c>
      <c r="H21" s="34">
        <v>16622.559710000001</v>
      </c>
      <c r="I21" s="34">
        <v>2508.257235</v>
      </c>
      <c r="J21" s="34">
        <v>601.69439260000001</v>
      </c>
      <c r="K21" s="34">
        <v>4120.6605650000001</v>
      </c>
      <c r="L21" s="34">
        <v>1845.178731</v>
      </c>
      <c r="M21" s="34">
        <v>2372.3932289999998</v>
      </c>
      <c r="N21" s="34">
        <v>2372.3932289999998</v>
      </c>
      <c r="O21" s="34">
        <v>6321.9535909999904</v>
      </c>
      <c r="P21" s="34">
        <v>69348.420037999895</v>
      </c>
      <c r="Q21" s="34">
        <v>175.88770939999901</v>
      </c>
      <c r="R21" s="34">
        <v>7672.7432387999997</v>
      </c>
      <c r="S21" s="34">
        <v>4706.6934840599997</v>
      </c>
      <c r="T21" s="34">
        <v>4706.6934840599997</v>
      </c>
      <c r="U21" s="34">
        <v>701.84757920000004</v>
      </c>
      <c r="V21" s="34">
        <v>3202.701724</v>
      </c>
      <c r="W21" s="34">
        <v>8119.1405359999899</v>
      </c>
      <c r="X21" s="34">
        <v>2306.7158441000001</v>
      </c>
      <c r="Y21" s="34">
        <v>10694.703557000001</v>
      </c>
      <c r="Z21" s="34">
        <v>131998.8175</v>
      </c>
    </row>
    <row r="22" spans="1:26" x14ac:dyDescent="0.2">
      <c r="A22" s="34" t="s">
        <v>339</v>
      </c>
      <c r="B22" s="34">
        <v>947.85232899999903</v>
      </c>
      <c r="C22" s="34">
        <v>2709.976322</v>
      </c>
      <c r="D22" s="34">
        <v>1362.0339200000001</v>
      </c>
      <c r="E22" s="34">
        <v>1362.0339200000001</v>
      </c>
      <c r="F22" s="34">
        <v>337.0704551</v>
      </c>
      <c r="G22" s="34">
        <v>5934.1971199999898</v>
      </c>
      <c r="H22" s="34">
        <v>13019.1720999999</v>
      </c>
      <c r="I22" s="34">
        <v>1962.4691989999999</v>
      </c>
      <c r="J22" s="34">
        <v>473.925579499999</v>
      </c>
      <c r="K22" s="34">
        <v>3224.01539799999</v>
      </c>
      <c r="L22" s="34">
        <v>1453.3606970000001</v>
      </c>
      <c r="M22" s="34">
        <v>1857.35332899999</v>
      </c>
      <c r="N22" s="34">
        <v>1857.35332899999</v>
      </c>
      <c r="O22" s="34">
        <v>4949.4691279999997</v>
      </c>
      <c r="P22" s="34">
        <v>54058.4507037</v>
      </c>
      <c r="Q22" s="34">
        <v>138.53859410000001</v>
      </c>
      <c r="R22" s="34">
        <v>5176.4652047</v>
      </c>
      <c r="S22" s="34">
        <v>951.42110241199896</v>
      </c>
      <c r="T22" s="34">
        <v>951.42110241199896</v>
      </c>
      <c r="U22" s="34">
        <v>549.47896060000005</v>
      </c>
      <c r="V22" s="34">
        <v>2444.8353809999899</v>
      </c>
      <c r="W22" s="34">
        <v>6319.6597780000002</v>
      </c>
      <c r="X22" s="34">
        <v>1179.3316127999999</v>
      </c>
      <c r="Y22" s="34">
        <v>13333.152679999999</v>
      </c>
      <c r="Z22" s="34">
        <v>105934.23411999999</v>
      </c>
    </row>
    <row r="23" spans="1:26" x14ac:dyDescent="0.2">
      <c r="A23" s="34" t="s">
        <v>189</v>
      </c>
      <c r="B23" s="34">
        <v>4981.2110083999996</v>
      </c>
      <c r="C23" s="34">
        <v>14347.573979999999</v>
      </c>
      <c r="D23" s="34">
        <v>7213.1140480000004</v>
      </c>
      <c r="E23" s="34">
        <v>7213.1140480000004</v>
      </c>
      <c r="F23" s="34">
        <v>1785.08176709999</v>
      </c>
      <c r="G23" s="34">
        <v>19270.982480999999</v>
      </c>
      <c r="H23" s="34">
        <v>68911.596959999995</v>
      </c>
      <c r="I23" s="34">
        <v>10389.992629999901</v>
      </c>
      <c r="J23" s="34">
        <v>2490.6067870000002</v>
      </c>
      <c r="K23" s="34">
        <v>17069.070951999998</v>
      </c>
      <c r="L23" s="34">
        <v>7637.7895499999904</v>
      </c>
      <c r="M23" s="34">
        <v>9836.2408379999997</v>
      </c>
      <c r="N23" s="34">
        <v>9836.2408379999997</v>
      </c>
      <c r="O23" s="34">
        <v>26211.6235339999</v>
      </c>
      <c r="P23" s="34">
        <v>173775.8487258</v>
      </c>
      <c r="Q23" s="34">
        <v>728.05284380000001</v>
      </c>
      <c r="R23" s="34">
        <v>29006.944487799999</v>
      </c>
      <c r="S23" s="34">
        <v>18776.866669930601</v>
      </c>
      <c r="T23" s="34">
        <v>18776.866669930601</v>
      </c>
      <c r="U23" s="34">
        <v>2909.9576363000001</v>
      </c>
      <c r="V23" s="34">
        <v>14437.261752</v>
      </c>
      <c r="W23" s="34">
        <v>35728.800710999902</v>
      </c>
      <c r="X23" s="34">
        <v>5639.71064062</v>
      </c>
      <c r="Y23" s="34">
        <v>51985.659699999997</v>
      </c>
      <c r="Z23" s="34">
        <v>422403.99296</v>
      </c>
    </row>
    <row r="24" spans="1:26" x14ac:dyDescent="0.2">
      <c r="A24" s="34" t="s">
        <v>190</v>
      </c>
      <c r="B24" s="34">
        <v>5301.0787664999998</v>
      </c>
      <c r="C24" s="34">
        <v>15377.9780242999</v>
      </c>
      <c r="D24" s="34">
        <v>7731.0829663999903</v>
      </c>
      <c r="E24" s="34">
        <v>7731.0829663999903</v>
      </c>
      <c r="F24" s="34">
        <v>1913.2620459699899</v>
      </c>
      <c r="G24" s="34">
        <v>14894.5761502</v>
      </c>
      <c r="H24" s="34">
        <v>73824.742180999994</v>
      </c>
      <c r="I24" s="34">
        <v>11136.171013200001</v>
      </c>
      <c r="J24" s="34">
        <v>2650.53954879</v>
      </c>
      <c r="K24" s="34">
        <v>18294.940107099999</v>
      </c>
      <c r="L24" s="34">
        <v>8128.2471554000003</v>
      </c>
      <c r="M24" s="34">
        <v>10542.5710679</v>
      </c>
      <c r="N24" s="34">
        <v>10542.5710679</v>
      </c>
      <c r="O24" s="34">
        <v>28093.845720500001</v>
      </c>
      <c r="P24" s="34">
        <v>177219.956739924</v>
      </c>
      <c r="Q24" s="34">
        <v>774.8047603</v>
      </c>
      <c r="R24" s="34">
        <v>33478.9120855699</v>
      </c>
      <c r="S24" s="34">
        <v>35332.122255348899</v>
      </c>
      <c r="T24" s="34">
        <v>35332.122255348899</v>
      </c>
      <c r="U24" s="34">
        <v>3118.9164556999899</v>
      </c>
      <c r="V24" s="34">
        <v>15612.875183599999</v>
      </c>
      <c r="W24" s="34">
        <v>38524.079435300002</v>
      </c>
      <c r="X24" s="34">
        <v>5796.6458734649896</v>
      </c>
      <c r="Y24" s="34">
        <v>30442.927673099999</v>
      </c>
      <c r="Z24" s="34">
        <v>415132.42167499999</v>
      </c>
    </row>
    <row r="25" spans="1:26" x14ac:dyDescent="0.2">
      <c r="A25" s="34" t="s">
        <v>191</v>
      </c>
      <c r="B25" s="34">
        <v>8565.0175899999995</v>
      </c>
      <c r="C25" s="34">
        <v>24630.548502000001</v>
      </c>
      <c r="D25" s="34">
        <v>12416.470599</v>
      </c>
      <c r="E25" s="34">
        <v>12416.470599</v>
      </c>
      <c r="F25" s="34">
        <v>3072.7988946</v>
      </c>
      <c r="G25" s="34">
        <v>121328.855068</v>
      </c>
      <c r="H25" s="34">
        <v>118613.88807</v>
      </c>
      <c r="I25" s="34">
        <v>17836.556269999899</v>
      </c>
      <c r="J25" s="34">
        <v>4282.5041352999997</v>
      </c>
      <c r="K25" s="34">
        <v>29302.578307</v>
      </c>
      <c r="L25" s="34">
        <v>13132.9111619999</v>
      </c>
      <c r="M25" s="34">
        <v>16931.867122</v>
      </c>
      <c r="N25" s="34">
        <v>16931.867122</v>
      </c>
      <c r="O25" s="34">
        <v>45120.050199999998</v>
      </c>
      <c r="P25" s="34">
        <v>645743.34128459997</v>
      </c>
      <c r="Q25" s="34">
        <v>1251.863535</v>
      </c>
      <c r="R25" s="34">
        <v>66292.475758799905</v>
      </c>
      <c r="S25" s="34">
        <v>25193.4855025</v>
      </c>
      <c r="T25" s="34">
        <v>25193.4855025</v>
      </c>
      <c r="U25" s="34">
        <v>5009.1229972999899</v>
      </c>
      <c r="V25" s="34">
        <v>25337.568428999999</v>
      </c>
      <c r="W25" s="34">
        <v>60473.426117000003</v>
      </c>
      <c r="X25" s="34">
        <v>19061.6870033999</v>
      </c>
      <c r="Y25" s="34">
        <v>114467.634131</v>
      </c>
      <c r="Z25" s="34">
        <v>1211827.22957</v>
      </c>
    </row>
    <row r="26" spans="1:26" x14ac:dyDescent="0.2">
      <c r="A26" s="34" t="s">
        <v>192</v>
      </c>
      <c r="B26" s="34">
        <v>6300.2945053999902</v>
      </c>
      <c r="C26" s="34">
        <v>18129.428178999999</v>
      </c>
      <c r="D26" s="34">
        <v>9119.4355747999998</v>
      </c>
      <c r="E26" s="34">
        <v>9119.4355747999998</v>
      </c>
      <c r="F26" s="34">
        <v>2256.8544165999901</v>
      </c>
      <c r="G26" s="34">
        <v>15641.355133999999</v>
      </c>
      <c r="H26" s="34">
        <v>87126.418717999899</v>
      </c>
      <c r="I26" s="34">
        <v>13128.667052299999</v>
      </c>
      <c r="J26" s="34">
        <v>3150.1438581000002</v>
      </c>
      <c r="K26" s="34">
        <v>21568.284728999999</v>
      </c>
      <c r="L26" s="34">
        <v>9660.3611808000005</v>
      </c>
      <c r="M26" s="34">
        <v>12435.8228640999</v>
      </c>
      <c r="N26" s="34">
        <v>12435.8228640999</v>
      </c>
      <c r="O26" s="34">
        <v>33138.975679999901</v>
      </c>
      <c r="P26" s="34">
        <v>467074.31083274999</v>
      </c>
      <c r="Q26" s="34">
        <v>920.85164757999905</v>
      </c>
      <c r="R26" s="34">
        <v>49091.245518819997</v>
      </c>
      <c r="S26" s="34">
        <v>41919.600263020002</v>
      </c>
      <c r="T26" s="34">
        <v>41919.600263020002</v>
      </c>
      <c r="U26" s="34">
        <v>3679.0198301999999</v>
      </c>
      <c r="V26" s="34">
        <v>16105.916080000001</v>
      </c>
      <c r="W26" s="34">
        <v>41992.457218999902</v>
      </c>
      <c r="X26" s="34">
        <v>9114.8741714900007</v>
      </c>
      <c r="Y26" s="34">
        <v>27119.401705</v>
      </c>
      <c r="Z26" s="34">
        <v>743134.08288999903</v>
      </c>
    </row>
    <row r="27" spans="1:26" x14ac:dyDescent="0.2">
      <c r="A27" s="34" t="s">
        <v>193</v>
      </c>
      <c r="B27" s="34">
        <v>8207.4940619999907</v>
      </c>
      <c r="C27" s="34">
        <v>23837.320057999899</v>
      </c>
      <c r="D27" s="34">
        <v>12034.283880999999</v>
      </c>
      <c r="E27" s="34">
        <v>12034.283880999999</v>
      </c>
      <c r="F27" s="34">
        <v>2978.2108174</v>
      </c>
      <c r="G27" s="34">
        <v>57191.174631000002</v>
      </c>
      <c r="H27" s="34">
        <v>114875.18231</v>
      </c>
      <c r="I27" s="34">
        <v>17262.111266999898</v>
      </c>
      <c r="J27" s="34">
        <v>4103.7455630000004</v>
      </c>
      <c r="K27" s="34">
        <v>28358.876040999901</v>
      </c>
      <c r="L27" s="34">
        <v>12584.71133</v>
      </c>
      <c r="M27" s="34">
        <v>16410.683043000001</v>
      </c>
      <c r="N27" s="34">
        <v>16410.683043000001</v>
      </c>
      <c r="O27" s="34">
        <v>43731.207829999898</v>
      </c>
      <c r="P27" s="34">
        <v>94408.853905849901</v>
      </c>
      <c r="Q27" s="34">
        <v>1199.6038231</v>
      </c>
      <c r="R27" s="34">
        <v>53149.531808199899</v>
      </c>
      <c r="S27" s="34">
        <v>21428.819705003702</v>
      </c>
      <c r="T27" s="34">
        <v>21428.819705003702</v>
      </c>
      <c r="U27" s="34">
        <v>4854.9369509999897</v>
      </c>
      <c r="V27" s="34">
        <v>48114.538889000003</v>
      </c>
      <c r="W27" s="34">
        <v>95777.074399999896</v>
      </c>
      <c r="X27" s="34">
        <v>7878.8209386199997</v>
      </c>
      <c r="Y27" s="34">
        <v>102139.905654</v>
      </c>
      <c r="Z27" s="34">
        <v>612674.41572000005</v>
      </c>
    </row>
    <row r="28" spans="1:26" x14ac:dyDescent="0.2">
      <c r="A28" s="34" t="s">
        <v>194</v>
      </c>
      <c r="B28" s="34">
        <v>3925.9065356999999</v>
      </c>
      <c r="C28" s="34">
        <v>11386.154584099901</v>
      </c>
      <c r="D28" s="34">
        <v>5757.6944751999899</v>
      </c>
      <c r="E28" s="34">
        <v>5757.6944751999899</v>
      </c>
      <c r="F28" s="34">
        <v>1424.89613120999</v>
      </c>
      <c r="G28" s="34">
        <v>3444.0190739999998</v>
      </c>
      <c r="H28" s="34">
        <v>54960.143020999902</v>
      </c>
      <c r="I28" s="34">
        <v>8245.4358917000009</v>
      </c>
      <c r="J28" s="34">
        <v>1962.9471217</v>
      </c>
      <c r="K28" s="34">
        <v>13545.9211814999</v>
      </c>
      <c r="L28" s="34">
        <v>6019.6641799999898</v>
      </c>
      <c r="M28" s="34">
        <v>7851.5411111000003</v>
      </c>
      <c r="N28" s="34">
        <v>7851.5411111000003</v>
      </c>
      <c r="O28" s="34">
        <v>20922.795411999999</v>
      </c>
      <c r="P28" s="34">
        <v>5058.4273370599904</v>
      </c>
      <c r="Q28" s="34">
        <v>573.80853910999997</v>
      </c>
      <c r="R28" s="34">
        <v>30374.45052292</v>
      </c>
      <c r="S28" s="34">
        <v>35624.563184359999</v>
      </c>
      <c r="T28" s="34">
        <v>35624.563184359999</v>
      </c>
      <c r="U28" s="34">
        <v>2322.8034276999902</v>
      </c>
      <c r="V28" s="34">
        <v>9966.5518152000004</v>
      </c>
      <c r="W28" s="34">
        <v>26286.376032</v>
      </c>
      <c r="X28" s="34">
        <v>5016.3497054299996</v>
      </c>
      <c r="Y28" s="34">
        <v>5116.8079633999896</v>
      </c>
      <c r="Z28" s="34">
        <v>158894.64315199899</v>
      </c>
    </row>
    <row r="29" spans="1:26" x14ac:dyDescent="0.2">
      <c r="A29" s="34" t="s">
        <v>195</v>
      </c>
      <c r="B29" s="34">
        <v>6402.4084400000002</v>
      </c>
      <c r="C29" s="34">
        <v>18634.0680399999</v>
      </c>
      <c r="D29" s="34">
        <v>9389.9431000000004</v>
      </c>
      <c r="E29" s="34">
        <v>9389.9431000000004</v>
      </c>
      <c r="F29" s="34">
        <v>2323.795494</v>
      </c>
      <c r="G29" s="34">
        <v>20276.623049999998</v>
      </c>
      <c r="H29" s="34">
        <v>89631.624699999898</v>
      </c>
      <c r="I29" s="34">
        <v>13494.100420000001</v>
      </c>
      <c r="J29" s="34">
        <v>3201.2017500000002</v>
      </c>
      <c r="K29" s="34">
        <v>22168.634020000001</v>
      </c>
      <c r="L29" s="34">
        <v>9816.9424400000007</v>
      </c>
      <c r="M29" s="34">
        <v>12804.70414</v>
      </c>
      <c r="N29" s="34">
        <v>12804.70414</v>
      </c>
      <c r="O29" s="34">
        <v>34121.965389999903</v>
      </c>
      <c r="P29" s="34">
        <v>56989.040572999998</v>
      </c>
      <c r="Q29" s="34">
        <v>935.77176199999997</v>
      </c>
      <c r="R29" s="34">
        <v>56281.790115000003</v>
      </c>
      <c r="S29" s="34">
        <v>14828.306972999901</v>
      </c>
      <c r="T29" s="34">
        <v>14828.306972999901</v>
      </c>
      <c r="U29" s="34">
        <v>3788.14229999999</v>
      </c>
      <c r="V29" s="34">
        <v>17146.206189999899</v>
      </c>
      <c r="W29" s="34">
        <v>44162.134449999903</v>
      </c>
      <c r="X29" s="34">
        <v>10462.739036000001</v>
      </c>
      <c r="Y29" s="34">
        <v>30249.1866899999</v>
      </c>
      <c r="Z29" s="34">
        <v>355838.9154</v>
      </c>
    </row>
    <row r="30" spans="1:26" x14ac:dyDescent="0.2">
      <c r="A30" s="34" t="s">
        <v>196</v>
      </c>
      <c r="B30" s="34">
        <v>1025.907283</v>
      </c>
      <c r="C30" s="34">
        <v>2931.02007</v>
      </c>
      <c r="D30" s="34">
        <v>1475.1337719999899</v>
      </c>
      <c r="E30" s="34">
        <v>1475.1337719999899</v>
      </c>
      <c r="F30" s="34">
        <v>365.06115899999998</v>
      </c>
      <c r="G30" s="34">
        <v>5620.4490099999903</v>
      </c>
      <c r="H30" s="34">
        <v>14099.637500000001</v>
      </c>
      <c r="I30" s="34">
        <v>2122.5367539999902</v>
      </c>
      <c r="J30" s="34">
        <v>512.95216300000004</v>
      </c>
      <c r="K30" s="34">
        <v>3486.98314999999</v>
      </c>
      <c r="L30" s="34">
        <v>1573.04151199999</v>
      </c>
      <c r="M30" s="34">
        <v>2011.5831679999999</v>
      </c>
      <c r="N30" s="34">
        <v>2011.5831679999999</v>
      </c>
      <c r="O30" s="34">
        <v>5360.4599599999901</v>
      </c>
      <c r="P30" s="34">
        <v>34089.435027699998</v>
      </c>
      <c r="Q30" s="34">
        <v>149.945717</v>
      </c>
      <c r="R30" s="34">
        <v>5393.0340386999997</v>
      </c>
      <c r="S30" s="34">
        <v>653.57596062880998</v>
      </c>
      <c r="T30" s="34">
        <v>653.57596062880998</v>
      </c>
      <c r="U30" s="34">
        <v>595.104683999999</v>
      </c>
      <c r="V30" s="34">
        <v>2589.34258</v>
      </c>
      <c r="W30" s="34">
        <v>6758.38104999999</v>
      </c>
      <c r="X30" s="34">
        <v>1011.52556509999</v>
      </c>
      <c r="Y30" s="34">
        <v>17525.9028</v>
      </c>
      <c r="Z30" s="34">
        <v>91915.997299999901</v>
      </c>
    </row>
    <row r="31" spans="1:26" x14ac:dyDescent="0.2">
      <c r="A31" s="34" t="s">
        <v>197</v>
      </c>
      <c r="B31" s="34">
        <v>888.92002660000003</v>
      </c>
      <c r="C31" s="34">
        <v>2557.8711739999999</v>
      </c>
      <c r="D31" s="34">
        <v>1284.2971338999901</v>
      </c>
      <c r="E31" s="34">
        <v>1284.2971338999901</v>
      </c>
      <c r="F31" s="34">
        <v>317.83580239999998</v>
      </c>
      <c r="G31" s="34">
        <v>7001.4268179999999</v>
      </c>
      <c r="H31" s="34">
        <v>12271.623221</v>
      </c>
      <c r="I31" s="34">
        <v>1852.318536</v>
      </c>
      <c r="J31" s="34">
        <v>444.46213469999998</v>
      </c>
      <c r="K31" s="34">
        <v>3043.0605369999998</v>
      </c>
      <c r="L31" s="34">
        <v>1363.0019646999999</v>
      </c>
      <c r="M31" s="34">
        <v>1751.3431255999999</v>
      </c>
      <c r="N31" s="34">
        <v>1751.3431255999999</v>
      </c>
      <c r="O31" s="34">
        <v>4666.9886669999996</v>
      </c>
      <c r="P31" s="34">
        <v>56207.335962199999</v>
      </c>
      <c r="Q31" s="34">
        <v>129.92458438</v>
      </c>
      <c r="R31" s="34">
        <v>5320.8534556300001</v>
      </c>
      <c r="S31" s="34">
        <v>2066.9501682129999</v>
      </c>
      <c r="T31" s="34">
        <v>2066.9501682129999</v>
      </c>
      <c r="U31" s="34">
        <v>518.1199517</v>
      </c>
      <c r="V31" s="34">
        <v>2400.2990690000001</v>
      </c>
      <c r="W31" s="34">
        <v>6096.4306569999899</v>
      </c>
      <c r="X31" s="34">
        <v>1297.52244179999</v>
      </c>
      <c r="Y31" s="34">
        <v>7787.1916739999997</v>
      </c>
      <c r="Z31" s="34">
        <v>102603.03522000001</v>
      </c>
    </row>
    <row r="32" spans="1:26" x14ac:dyDescent="0.2">
      <c r="A32" s="34" t="s">
        <v>198</v>
      </c>
      <c r="B32" s="34">
        <v>8317.8540699999994</v>
      </c>
      <c r="C32" s="34">
        <v>24141.599740000001</v>
      </c>
      <c r="D32" s="34">
        <v>12199.206099999899</v>
      </c>
      <c r="E32" s="34">
        <v>12199.206099999899</v>
      </c>
      <c r="F32" s="34">
        <v>3019.0224029999999</v>
      </c>
      <c r="G32" s="34">
        <v>37610.426379999997</v>
      </c>
      <c r="H32" s="34">
        <v>116447.4267</v>
      </c>
      <c r="I32" s="34">
        <v>17482.469059999901</v>
      </c>
      <c r="J32" s="34">
        <v>4158.9292880000003</v>
      </c>
      <c r="K32" s="34">
        <v>28720.87918</v>
      </c>
      <c r="L32" s="34">
        <v>12753.94046</v>
      </c>
      <c r="M32" s="34">
        <v>16635.573989999899</v>
      </c>
      <c r="N32" s="34">
        <v>16635.573989999899</v>
      </c>
      <c r="O32" s="34">
        <v>44330.498919999998</v>
      </c>
      <c r="P32" s="34">
        <v>89475.191552999997</v>
      </c>
      <c r="Q32" s="34">
        <v>1215.7371559999999</v>
      </c>
      <c r="R32" s="34">
        <v>74257.212897999896</v>
      </c>
      <c r="S32" s="34">
        <v>16535.450110000002</v>
      </c>
      <c r="T32" s="34">
        <v>16535.450110000002</v>
      </c>
      <c r="U32" s="34">
        <v>4921.4672059999903</v>
      </c>
      <c r="V32" s="34">
        <v>25300.489259999998</v>
      </c>
      <c r="W32" s="34">
        <v>61911.465429999997</v>
      </c>
      <c r="X32" s="34">
        <v>12007.3512339999</v>
      </c>
      <c r="Y32" s="34">
        <v>57520.868339999899</v>
      </c>
      <c r="Z32" s="34">
        <v>514140.60959999898</v>
      </c>
    </row>
    <row r="33" spans="1:26" x14ac:dyDescent="0.2">
      <c r="A33" s="34" t="s">
        <v>199</v>
      </c>
      <c r="B33" s="34">
        <v>4175.8519975999998</v>
      </c>
      <c r="C33" s="34">
        <v>11883.397720999999</v>
      </c>
      <c r="D33" s="34">
        <v>5970.5806624999996</v>
      </c>
      <c r="E33" s="34">
        <v>5970.5806624999996</v>
      </c>
      <c r="F33" s="34">
        <v>1477.58370759999</v>
      </c>
      <c r="G33" s="34">
        <v>15399.245814</v>
      </c>
      <c r="H33" s="34">
        <v>57090.039479999999</v>
      </c>
      <c r="I33" s="34">
        <v>8605.5211679999993</v>
      </c>
      <c r="J33" s="34">
        <v>2087.9200171000002</v>
      </c>
      <c r="K33" s="34">
        <v>14137.486102999999</v>
      </c>
      <c r="L33" s="34">
        <v>6402.9128008999996</v>
      </c>
      <c r="M33" s="34">
        <v>8141.8467547999999</v>
      </c>
      <c r="N33" s="34">
        <v>8141.8467547999999</v>
      </c>
      <c r="O33" s="34">
        <v>21696.392021</v>
      </c>
      <c r="P33" s="34">
        <v>170025.8115826</v>
      </c>
      <c r="Q33" s="34">
        <v>610.34057608999899</v>
      </c>
      <c r="R33" s="34">
        <v>24199.872574389999</v>
      </c>
      <c r="S33" s="34">
        <v>12547.289302319999</v>
      </c>
      <c r="T33" s="34">
        <v>12547.289302319999</v>
      </c>
      <c r="U33" s="34">
        <v>2408.6861866999898</v>
      </c>
      <c r="V33" s="34">
        <v>10610.82113</v>
      </c>
      <c r="W33" s="34">
        <v>27553.240081999898</v>
      </c>
      <c r="X33" s="34">
        <v>4609.9354689000002</v>
      </c>
      <c r="Y33" s="34">
        <v>38579.850232999997</v>
      </c>
      <c r="Z33" s="34">
        <v>367675.06488000002</v>
      </c>
    </row>
    <row r="34" spans="1:26" x14ac:dyDescent="0.2">
      <c r="A34" s="34" t="s">
        <v>200</v>
      </c>
      <c r="B34" s="34">
        <v>7358.8578119999902</v>
      </c>
      <c r="C34" s="34">
        <v>21155.956449000001</v>
      </c>
      <c r="D34" s="34">
        <v>10649.686951</v>
      </c>
      <c r="E34" s="34">
        <v>10649.686951</v>
      </c>
      <c r="F34" s="34">
        <v>2635.5547348</v>
      </c>
      <c r="G34" s="34">
        <v>89420.139499999903</v>
      </c>
      <c r="H34" s="34">
        <v>101747.566249999</v>
      </c>
      <c r="I34" s="34">
        <v>15320.370446000001</v>
      </c>
      <c r="J34" s="34">
        <v>3679.4234085999901</v>
      </c>
      <c r="K34" s="34">
        <v>25168.894084999902</v>
      </c>
      <c r="L34" s="34">
        <v>11283.4822249999</v>
      </c>
      <c r="M34" s="34">
        <v>14522.569309</v>
      </c>
      <c r="N34" s="34">
        <v>14522.569309</v>
      </c>
      <c r="O34" s="34">
        <v>38699.722390000003</v>
      </c>
      <c r="P34" s="34">
        <v>433490.20064819901</v>
      </c>
      <c r="Q34" s="34">
        <v>1075.5692461999899</v>
      </c>
      <c r="R34" s="34">
        <v>51237.588234399998</v>
      </c>
      <c r="S34" s="34">
        <v>22704.360663330001</v>
      </c>
      <c r="T34" s="34">
        <v>22704.360663330001</v>
      </c>
      <c r="U34" s="34">
        <v>4296.3551979999902</v>
      </c>
      <c r="V34" s="34">
        <v>20882.404225999999</v>
      </c>
      <c r="W34" s="34">
        <v>50832.98386</v>
      </c>
      <c r="X34" s="34">
        <v>15466.511467800001</v>
      </c>
      <c r="Y34" s="34">
        <v>100944.314949999</v>
      </c>
      <c r="Z34" s="34">
        <v>898856.63650000002</v>
      </c>
    </row>
    <row r="35" spans="1:26" x14ac:dyDescent="0.2">
      <c r="A35" s="34" t="s">
        <v>201</v>
      </c>
      <c r="B35" s="34">
        <v>3130.3349468000001</v>
      </c>
      <c r="C35" s="34">
        <v>9073.8163199999999</v>
      </c>
      <c r="D35" s="34">
        <v>4587.7632569999896</v>
      </c>
      <c r="E35" s="34">
        <v>4587.7632569999896</v>
      </c>
      <c r="F35" s="34">
        <v>1135.3675906000001</v>
      </c>
      <c r="G35" s="34">
        <v>3294.3179573000002</v>
      </c>
      <c r="H35" s="34">
        <v>43794.588512999901</v>
      </c>
      <c r="I35" s="34">
        <v>6570.9308719999999</v>
      </c>
      <c r="J35" s="34">
        <v>1565.1660402</v>
      </c>
      <c r="K35" s="34">
        <v>10794.978571</v>
      </c>
      <c r="L35" s="34">
        <v>4799.8086929999999</v>
      </c>
      <c r="M35" s="34">
        <v>6256.1555179999996</v>
      </c>
      <c r="N35" s="34">
        <v>6256.1555179999996</v>
      </c>
      <c r="O35" s="34">
        <v>16671.409812999998</v>
      </c>
      <c r="P35" s="34">
        <v>12726.963051395</v>
      </c>
      <c r="Q35" s="34">
        <v>457.53033570000002</v>
      </c>
      <c r="R35" s="34">
        <v>22706.5353936299</v>
      </c>
      <c r="S35" s="34">
        <v>30337.048946900901</v>
      </c>
      <c r="T35" s="34">
        <v>30337.048946900901</v>
      </c>
      <c r="U35" s="34">
        <v>1850.81940299999</v>
      </c>
      <c r="V35" s="34">
        <v>7873.2458939999997</v>
      </c>
      <c r="W35" s="34">
        <v>20838.434646999998</v>
      </c>
      <c r="X35" s="34">
        <v>3497.59397433</v>
      </c>
      <c r="Y35" s="34">
        <v>4973.7518025999998</v>
      </c>
      <c r="Z35" s="34">
        <v>134587.120759999</v>
      </c>
    </row>
    <row r="36" spans="1:26" x14ac:dyDescent="0.2">
      <c r="A36" s="34" t="s">
        <v>202</v>
      </c>
      <c r="B36" s="34">
        <v>3105.0160023999902</v>
      </c>
      <c r="C36" s="34">
        <v>8926.8532185000004</v>
      </c>
      <c r="D36" s="34">
        <v>4490.3308888000001</v>
      </c>
      <c r="E36" s="34">
        <v>4490.3308888000001</v>
      </c>
      <c r="F36" s="34">
        <v>1111.2555048199999</v>
      </c>
      <c r="G36" s="34">
        <v>6620.6381221000001</v>
      </c>
      <c r="H36" s="34">
        <v>42902.848862999999</v>
      </c>
      <c r="I36" s="34">
        <v>6464.5053826999902</v>
      </c>
      <c r="J36" s="34">
        <v>1552.5058340999899</v>
      </c>
      <c r="K36" s="34">
        <v>10620.143801799901</v>
      </c>
      <c r="L36" s="34">
        <v>4760.9816402999904</v>
      </c>
      <c r="M36" s="34">
        <v>6123.2746138000002</v>
      </c>
      <c r="N36" s="34">
        <v>6123.2746138000002</v>
      </c>
      <c r="O36" s="34">
        <v>16317.3190669999</v>
      </c>
      <c r="P36" s="34">
        <v>131685.621808219</v>
      </c>
      <c r="Q36" s="34">
        <v>453.82860860999898</v>
      </c>
      <c r="R36" s="34">
        <v>21124.395004509999</v>
      </c>
      <c r="S36" s="34">
        <v>22777.811114368</v>
      </c>
      <c r="T36" s="34">
        <v>22777.811114368</v>
      </c>
      <c r="U36" s="34">
        <v>1811.5129113999999</v>
      </c>
      <c r="V36" s="34">
        <v>7873.55868189999</v>
      </c>
      <c r="W36" s="34">
        <v>20589.542170000001</v>
      </c>
      <c r="X36" s="34">
        <v>3918.88907809999</v>
      </c>
      <c r="Y36" s="34">
        <v>13610.0807386</v>
      </c>
      <c r="Z36" s="34">
        <v>263033.328482999</v>
      </c>
    </row>
    <row r="37" spans="1:26" x14ac:dyDescent="0.2">
      <c r="A37" s="34" t="s">
        <v>203</v>
      </c>
      <c r="B37" s="34">
        <v>6067.7034269999904</v>
      </c>
      <c r="C37" s="34">
        <v>17563.186300000001</v>
      </c>
      <c r="D37" s="34">
        <v>8874.4756240000006</v>
      </c>
      <c r="E37" s="34">
        <v>8874.4756240000006</v>
      </c>
      <c r="F37" s="34">
        <v>2196.23353</v>
      </c>
      <c r="G37" s="34">
        <v>19185.793897</v>
      </c>
      <c r="H37" s="34">
        <v>84726.960389999906</v>
      </c>
      <c r="I37" s="34">
        <v>12718.636215</v>
      </c>
      <c r="J37" s="34">
        <v>3033.8521169999899</v>
      </c>
      <c r="K37" s="34">
        <v>20894.654040000001</v>
      </c>
      <c r="L37" s="34">
        <v>9303.7452329999996</v>
      </c>
      <c r="M37" s="34">
        <v>12101.784336999899</v>
      </c>
      <c r="N37" s="34">
        <v>12101.784336999899</v>
      </c>
      <c r="O37" s="34">
        <v>32248.825949999999</v>
      </c>
      <c r="P37" s="34">
        <v>184249.62333879899</v>
      </c>
      <c r="Q37" s="34">
        <v>886.85708989999898</v>
      </c>
      <c r="R37" s="34">
        <v>49343.193753499902</v>
      </c>
      <c r="S37" s="34">
        <v>25656.471929506901</v>
      </c>
      <c r="T37" s="34">
        <v>25656.471929506901</v>
      </c>
      <c r="U37" s="34">
        <v>3580.1886289999902</v>
      </c>
      <c r="V37" s="34">
        <v>15470.710905</v>
      </c>
      <c r="W37" s="34">
        <v>40542.361120000001</v>
      </c>
      <c r="X37" s="34">
        <v>10432.294802599999</v>
      </c>
      <c r="Y37" s="34">
        <v>23219.333672999899</v>
      </c>
      <c r="Z37" s="34">
        <v>455991.81270000001</v>
      </c>
    </row>
    <row r="38" spans="1:26" x14ac:dyDescent="0.2">
      <c r="A38" s="34" t="s">
        <v>204</v>
      </c>
      <c r="B38" s="34">
        <v>10558.55711</v>
      </c>
      <c r="C38" s="34">
        <v>30665.002990000001</v>
      </c>
      <c r="D38" s="34">
        <v>15470.097159999999</v>
      </c>
      <c r="E38" s="34">
        <v>15470.097159999999</v>
      </c>
      <c r="F38" s="34">
        <v>3828.5010320000001</v>
      </c>
      <c r="G38" s="34">
        <v>93219.714739999996</v>
      </c>
      <c r="H38" s="34">
        <v>147679.50689999899</v>
      </c>
      <c r="I38" s="34">
        <v>22206.471809999999</v>
      </c>
      <c r="J38" s="34">
        <v>5279.2794059999896</v>
      </c>
      <c r="K38" s="34">
        <v>36481.677960000001</v>
      </c>
      <c r="L38" s="34">
        <v>16189.65112</v>
      </c>
      <c r="M38" s="34">
        <v>21095.963039999999</v>
      </c>
      <c r="N38" s="34">
        <v>21095.963039999999</v>
      </c>
      <c r="O38" s="34">
        <v>56216.544109999901</v>
      </c>
      <c r="P38" s="34">
        <v>159801.93145099899</v>
      </c>
      <c r="Q38" s="34">
        <v>1543.238883</v>
      </c>
      <c r="R38" s="34">
        <v>60762.262064000002</v>
      </c>
      <c r="S38" s="34">
        <v>14205.2409971</v>
      </c>
      <c r="T38" s="34">
        <v>14205.2409971</v>
      </c>
      <c r="U38" s="34">
        <v>6241.0323159999898</v>
      </c>
      <c r="V38" s="34">
        <v>52893.038779999901</v>
      </c>
      <c r="W38" s="34">
        <v>109608.866529999</v>
      </c>
      <c r="X38" s="34">
        <v>9819.9625020000003</v>
      </c>
      <c r="Y38" s="34">
        <v>147153.61650999999</v>
      </c>
      <c r="Z38" s="34">
        <v>831318.83039999998</v>
      </c>
    </row>
    <row r="39" spans="1:26" x14ac:dyDescent="0.2">
      <c r="A39" s="34" t="s">
        <v>340</v>
      </c>
      <c r="B39" s="34">
        <v>3723.0082603999999</v>
      </c>
      <c r="C39" s="34">
        <v>10543.313706000001</v>
      </c>
      <c r="D39" s="34">
        <v>5296.7990110000001</v>
      </c>
      <c r="E39" s="34">
        <v>5296.7990110000001</v>
      </c>
      <c r="F39" s="34">
        <v>1310.8370061000001</v>
      </c>
      <c r="G39" s="34">
        <v>10690.619918999901</v>
      </c>
      <c r="H39" s="34">
        <v>50664.576999999997</v>
      </c>
      <c r="I39" s="34">
        <v>7635.0809810000001</v>
      </c>
      <c r="J39" s="34">
        <v>1861.5029522</v>
      </c>
      <c r="K39" s="34">
        <v>12543.215357999999</v>
      </c>
      <c r="L39" s="34">
        <v>5708.56768499999</v>
      </c>
      <c r="M39" s="34">
        <v>7223.0356489999904</v>
      </c>
      <c r="N39" s="34">
        <v>7223.0356489999904</v>
      </c>
      <c r="O39" s="34">
        <v>19247.946458999901</v>
      </c>
      <c r="P39" s="34">
        <v>252152.22523730001</v>
      </c>
      <c r="Q39" s="34">
        <v>544.15567169999997</v>
      </c>
      <c r="R39" s="34">
        <v>21984.055216180001</v>
      </c>
      <c r="S39" s="34">
        <v>12874.6634864771</v>
      </c>
      <c r="T39" s="34">
        <v>12874.6634864771</v>
      </c>
      <c r="U39" s="34">
        <v>2136.8669688999898</v>
      </c>
      <c r="V39" s="34">
        <v>9268.0959199999998</v>
      </c>
      <c r="W39" s="34">
        <v>24225.529409999901</v>
      </c>
      <c r="X39" s="34">
        <v>4059.5853610600002</v>
      </c>
      <c r="Y39" s="34">
        <v>24971.951060999902</v>
      </c>
      <c r="Z39" s="34">
        <v>415416.913</v>
      </c>
    </row>
    <row r="40" spans="1:26" x14ac:dyDescent="0.2">
      <c r="A40" s="34" t="s">
        <v>206</v>
      </c>
      <c r="B40" s="34">
        <v>156.04916899999901</v>
      </c>
      <c r="C40" s="34">
        <v>443.28302100000002</v>
      </c>
      <c r="D40" s="34">
        <v>222.670466</v>
      </c>
      <c r="E40" s="34">
        <v>222.670466</v>
      </c>
      <c r="F40" s="34">
        <v>55.105812499999999</v>
      </c>
      <c r="G40" s="34">
        <v>841.80073000000004</v>
      </c>
      <c r="H40" s="34">
        <v>2129.4394400000001</v>
      </c>
      <c r="I40" s="34">
        <v>321.00942799999899</v>
      </c>
      <c r="J40" s="34">
        <v>78.024391899999898</v>
      </c>
      <c r="K40" s="34">
        <v>527.36376899999902</v>
      </c>
      <c r="L40" s="34">
        <v>239.27356399999999</v>
      </c>
      <c r="M40" s="34">
        <v>303.64758</v>
      </c>
      <c r="N40" s="34">
        <v>303.64758</v>
      </c>
      <c r="O40" s="34">
        <v>809.157691</v>
      </c>
      <c r="P40" s="34">
        <v>13867.918688</v>
      </c>
      <c r="Q40" s="34">
        <v>22.808262699999901</v>
      </c>
      <c r="R40" s="34">
        <v>895.444219199999</v>
      </c>
      <c r="S40" s="34">
        <v>203.13230406999901</v>
      </c>
      <c r="T40" s="34">
        <v>203.13230406999901</v>
      </c>
      <c r="U40" s="34">
        <v>89.8312410999999</v>
      </c>
      <c r="V40" s="34">
        <v>404.88667600000002</v>
      </c>
      <c r="W40" s="34">
        <v>1040.8021719999899</v>
      </c>
      <c r="X40" s="34">
        <v>184.40462864</v>
      </c>
      <c r="Y40" s="34">
        <v>1740.8304900000001</v>
      </c>
      <c r="Z40" s="34">
        <v>21837.0969999999</v>
      </c>
    </row>
    <row r="41" spans="1:26" x14ac:dyDescent="0.2">
      <c r="A41" s="34" t="s">
        <v>207</v>
      </c>
      <c r="B41" s="34">
        <v>5738.9978099999998</v>
      </c>
      <c r="C41" s="34">
        <v>16538.123219999899</v>
      </c>
      <c r="D41" s="34">
        <v>8333.9482599999992</v>
      </c>
      <c r="E41" s="34">
        <v>8333.9482599999992</v>
      </c>
      <c r="F41" s="34">
        <v>2062.4561669999998</v>
      </c>
      <c r="G41" s="34">
        <v>96031.019</v>
      </c>
      <c r="H41" s="34">
        <v>79604.489399999904</v>
      </c>
      <c r="I41" s="34">
        <v>11976.3044499999</v>
      </c>
      <c r="J41" s="34">
        <v>2869.4996339999998</v>
      </c>
      <c r="K41" s="34">
        <v>19675.144779999999</v>
      </c>
      <c r="L41" s="34">
        <v>8799.7258799999909</v>
      </c>
      <c r="M41" s="34">
        <v>11364.67272</v>
      </c>
      <c r="N41" s="34">
        <v>11364.67272</v>
      </c>
      <c r="O41" s="34">
        <v>30284.5917899999</v>
      </c>
      <c r="P41" s="34">
        <v>364610.60282199999</v>
      </c>
      <c r="Q41" s="34">
        <v>838.81509799999901</v>
      </c>
      <c r="R41" s="34">
        <v>41086.1165599999</v>
      </c>
      <c r="S41" s="34">
        <v>12606.396629999999</v>
      </c>
      <c r="T41" s="34">
        <v>12606.396629999999</v>
      </c>
      <c r="U41" s="34">
        <v>3362.12505099999</v>
      </c>
      <c r="V41" s="34">
        <v>17532.999199999998</v>
      </c>
      <c r="W41" s="34">
        <v>41009.298730000002</v>
      </c>
      <c r="X41" s="34">
        <v>14409.910546999999</v>
      </c>
      <c r="Y41" s="34">
        <v>90213.501999999993</v>
      </c>
      <c r="Z41" s="34">
        <v>771702.99970000004</v>
      </c>
    </row>
    <row r="42" spans="1:26" x14ac:dyDescent="0.2">
      <c r="A42" s="34" t="s">
        <v>208</v>
      </c>
      <c r="B42" s="34">
        <v>3683.4356075999899</v>
      </c>
      <c r="C42" s="34">
        <v>10684.5635594</v>
      </c>
      <c r="D42" s="34">
        <v>5401.8727392999899</v>
      </c>
      <c r="E42" s="34">
        <v>5401.8727392999899</v>
      </c>
      <c r="F42" s="34">
        <v>1336.84293973999</v>
      </c>
      <c r="G42" s="34">
        <v>5699.7713422999996</v>
      </c>
      <c r="H42" s="34">
        <v>51563.783511000001</v>
      </c>
      <c r="I42" s="34">
        <v>7737.3686842999996</v>
      </c>
      <c r="J42" s="34">
        <v>1841.71634469999</v>
      </c>
      <c r="K42" s="34">
        <v>12711.255005699901</v>
      </c>
      <c r="L42" s="34">
        <v>5647.8830895999999</v>
      </c>
      <c r="M42" s="34">
        <v>7366.3266748999904</v>
      </c>
      <c r="N42" s="34">
        <v>7366.3266748999904</v>
      </c>
      <c r="O42" s="34">
        <v>19629.775097000002</v>
      </c>
      <c r="P42" s="34">
        <v>9185.5808762150009</v>
      </c>
      <c r="Q42" s="34">
        <v>538.36878590000003</v>
      </c>
      <c r="R42" s="34">
        <v>27844.158051710001</v>
      </c>
      <c r="S42" s="34">
        <v>27917.046377029899</v>
      </c>
      <c r="T42" s="34">
        <v>27917.046377029899</v>
      </c>
      <c r="U42" s="34">
        <v>2179.2483847999902</v>
      </c>
      <c r="V42" s="34">
        <v>12342.916236499899</v>
      </c>
      <c r="W42" s="34">
        <v>29147.286834999999</v>
      </c>
      <c r="X42" s="34">
        <v>4574.2413383900002</v>
      </c>
      <c r="Y42" s="34">
        <v>10204.4087699999</v>
      </c>
      <c r="Z42" s="34">
        <v>168085.779310999</v>
      </c>
    </row>
    <row r="43" spans="1:26" x14ac:dyDescent="0.2">
      <c r="A43" s="34" t="s">
        <v>209</v>
      </c>
      <c r="B43" s="34">
        <v>5034.1436230999998</v>
      </c>
      <c r="C43" s="34">
        <v>14337.365282999999</v>
      </c>
      <c r="D43" s="34">
        <v>7204.0662509999902</v>
      </c>
      <c r="E43" s="34">
        <v>7204.0662509999902</v>
      </c>
      <c r="F43" s="34">
        <v>1782.8440602999999</v>
      </c>
      <c r="G43" s="34">
        <v>19977.947869</v>
      </c>
      <c r="H43" s="34">
        <v>68880.433810000002</v>
      </c>
      <c r="I43" s="34">
        <v>10382.602774999999</v>
      </c>
      <c r="J43" s="34">
        <v>2517.0753202999899</v>
      </c>
      <c r="K43" s="34">
        <v>17056.9454569999</v>
      </c>
      <c r="L43" s="34">
        <v>7718.96329899999</v>
      </c>
      <c r="M43" s="34">
        <v>9823.9132639999898</v>
      </c>
      <c r="N43" s="34">
        <v>9823.9132639999898</v>
      </c>
      <c r="O43" s="34">
        <v>26178.751552999998</v>
      </c>
      <c r="P43" s="34">
        <v>441500.57148659899</v>
      </c>
      <c r="Q43" s="34">
        <v>735.79055969999899</v>
      </c>
      <c r="R43" s="34">
        <v>36594.691468290002</v>
      </c>
      <c r="S43" s="34">
        <v>20637.540887503899</v>
      </c>
      <c r="T43" s="34">
        <v>20637.540887503899</v>
      </c>
      <c r="U43" s="34">
        <v>2906.3088477000001</v>
      </c>
      <c r="V43" s="34">
        <v>12765.412516999901</v>
      </c>
      <c r="W43" s="34">
        <v>33157.164690999998</v>
      </c>
      <c r="X43" s="34">
        <v>6931.2375080499996</v>
      </c>
      <c r="Y43" s="34">
        <v>36517.520363999902</v>
      </c>
      <c r="Z43" s="34">
        <v>679977.64690000005</v>
      </c>
    </row>
    <row r="44" spans="1:26" x14ac:dyDescent="0.2">
      <c r="A44" s="34" t="s">
        <v>210</v>
      </c>
      <c r="B44" s="34">
        <v>31469.968780999901</v>
      </c>
      <c r="C44" s="34">
        <v>91260.102959999902</v>
      </c>
      <c r="D44" s="34">
        <v>46110.557729</v>
      </c>
      <c r="E44" s="34">
        <v>46110.557729</v>
      </c>
      <c r="F44" s="34">
        <v>11411.3081379999</v>
      </c>
      <c r="G44" s="34">
        <v>135766.12340999901</v>
      </c>
      <c r="H44" s="34">
        <v>440176.40787999902</v>
      </c>
      <c r="I44" s="34">
        <v>66087.259146999902</v>
      </c>
      <c r="J44" s="34">
        <v>15734.981463</v>
      </c>
      <c r="K44" s="34">
        <v>108570.690619999</v>
      </c>
      <c r="L44" s="34">
        <v>48253.5383259999</v>
      </c>
      <c r="M44" s="34">
        <v>62879.176913000003</v>
      </c>
      <c r="N44" s="34">
        <v>62879.176913000003</v>
      </c>
      <c r="O44" s="34">
        <v>167560.44685000001</v>
      </c>
      <c r="P44" s="34">
        <v>653003.80228970002</v>
      </c>
      <c r="Q44" s="34">
        <v>4599.6504744000003</v>
      </c>
      <c r="R44" s="34">
        <v>256616.02113809899</v>
      </c>
      <c r="S44" s="34">
        <v>104225.49601800001</v>
      </c>
      <c r="T44" s="34">
        <v>104225.49601800001</v>
      </c>
      <c r="U44" s="34">
        <v>18602.178036000001</v>
      </c>
      <c r="V44" s="34">
        <v>81711.684959999999</v>
      </c>
      <c r="W44" s="34">
        <v>211906.48627999899</v>
      </c>
      <c r="X44" s="34">
        <v>59875.899027699998</v>
      </c>
      <c r="Y44" s="34">
        <v>158470.682554</v>
      </c>
      <c r="Z44" s="34">
        <v>2147279.6975999898</v>
      </c>
    </row>
    <row r="45" spans="1:26" x14ac:dyDescent="0.2">
      <c r="A45" s="34" t="s">
        <v>211</v>
      </c>
      <c r="B45" s="34">
        <v>4954.3503679999903</v>
      </c>
      <c r="C45" s="34">
        <v>14443.9271399999</v>
      </c>
      <c r="D45" s="34">
        <v>7265.4627449999998</v>
      </c>
      <c r="E45" s="34">
        <v>7265.4627449999998</v>
      </c>
      <c r="F45" s="34">
        <v>1798.0397369999901</v>
      </c>
      <c r="G45" s="34">
        <v>17094.294809999999</v>
      </c>
      <c r="H45" s="34">
        <v>69352.901140000002</v>
      </c>
      <c r="I45" s="34">
        <v>10459.77001</v>
      </c>
      <c r="J45" s="34">
        <v>2477.1758369999998</v>
      </c>
      <c r="K45" s="34">
        <v>17183.71934</v>
      </c>
      <c r="L45" s="34">
        <v>7596.6076400000002</v>
      </c>
      <c r="M45" s="34">
        <v>9907.6287069999998</v>
      </c>
      <c r="N45" s="34">
        <v>9907.6287069999998</v>
      </c>
      <c r="O45" s="34">
        <v>26401.846720000001</v>
      </c>
      <c r="P45" s="34">
        <v>54187.666610899898</v>
      </c>
      <c r="Q45" s="34">
        <v>724.13173559999996</v>
      </c>
      <c r="R45" s="34">
        <v>43657.752943</v>
      </c>
      <c r="S45" s="34">
        <v>12831.170435094</v>
      </c>
      <c r="T45" s="34">
        <v>12831.170435094</v>
      </c>
      <c r="U45" s="34">
        <v>2931.0694349999999</v>
      </c>
      <c r="V45" s="34">
        <v>15372.11937</v>
      </c>
      <c r="W45" s="34">
        <v>37316.889569999898</v>
      </c>
      <c r="X45" s="34">
        <v>7547.7821977999902</v>
      </c>
      <c r="Y45" s="34">
        <v>26910.936679999999</v>
      </c>
      <c r="Z45" s="34">
        <v>295222.98310000001</v>
      </c>
    </row>
    <row r="46" spans="1:26" x14ac:dyDescent="0.2">
      <c r="A46" s="34" t="s">
        <v>212</v>
      </c>
      <c r="B46" s="34">
        <v>996.41756699999996</v>
      </c>
      <c r="C46" s="34">
        <v>2825.960403</v>
      </c>
      <c r="D46" s="34">
        <v>1421.4240150000001</v>
      </c>
      <c r="E46" s="34">
        <v>1421.4240150000001</v>
      </c>
      <c r="F46" s="34">
        <v>351.76692939999998</v>
      </c>
      <c r="G46" s="34">
        <v>4199.9314599999998</v>
      </c>
      <c r="H46" s="34">
        <v>13593.60326</v>
      </c>
      <c r="I46" s="34">
        <v>2046.456494</v>
      </c>
      <c r="J46" s="34">
        <v>498.20769389999998</v>
      </c>
      <c r="K46" s="34">
        <v>3362.0030159999901</v>
      </c>
      <c r="L46" s="34">
        <v>1527.8224769999999</v>
      </c>
      <c r="M46" s="34">
        <v>1938.3379749999999</v>
      </c>
      <c r="N46" s="34">
        <v>1938.3379749999999</v>
      </c>
      <c r="O46" s="34">
        <v>5165.2806430000001</v>
      </c>
      <c r="P46" s="34">
        <v>28051.977577599999</v>
      </c>
      <c r="Q46" s="34">
        <v>145.6362456</v>
      </c>
      <c r="R46" s="34">
        <v>5297.4117502099998</v>
      </c>
      <c r="S46" s="34">
        <v>1504.841406821</v>
      </c>
      <c r="T46" s="34">
        <v>1504.841406821</v>
      </c>
      <c r="U46" s="34">
        <v>573.43803679999996</v>
      </c>
      <c r="V46" s="34">
        <v>2483.08076599999</v>
      </c>
      <c r="W46" s="34">
        <v>6494.2725969999901</v>
      </c>
      <c r="X46" s="34">
        <v>994.64685082999995</v>
      </c>
      <c r="Y46" s="34">
        <v>12858.969810000001</v>
      </c>
      <c r="Z46" s="34">
        <v>78632.939269999901</v>
      </c>
    </row>
    <row r="47" spans="1:26" x14ac:dyDescent="0.2">
      <c r="A47" s="34" t="s">
        <v>213</v>
      </c>
      <c r="B47" s="34">
        <v>5306.6810999999998</v>
      </c>
      <c r="C47" s="34">
        <v>15090.476650000001</v>
      </c>
      <c r="D47" s="34">
        <v>7584.6977094999902</v>
      </c>
      <c r="E47" s="34">
        <v>7584.6977094999902</v>
      </c>
      <c r="F47" s="34">
        <v>1877.0394191999901</v>
      </c>
      <c r="G47" s="34">
        <v>45689.734200999999</v>
      </c>
      <c r="H47" s="34">
        <v>72525.830230000007</v>
      </c>
      <c r="I47" s="34">
        <v>10927.986306999999</v>
      </c>
      <c r="J47" s="34">
        <v>2653.3350707</v>
      </c>
      <c r="K47" s="34">
        <v>17952.887253000001</v>
      </c>
      <c r="L47" s="34">
        <v>8136.8346314999899</v>
      </c>
      <c r="M47" s="34">
        <v>10342.9512889999</v>
      </c>
      <c r="N47" s="34">
        <v>10342.9512889999</v>
      </c>
      <c r="O47" s="34">
        <v>27561.915826999899</v>
      </c>
      <c r="P47" s="34">
        <v>460770.4776941</v>
      </c>
      <c r="Q47" s="34">
        <v>775.62420027999895</v>
      </c>
      <c r="R47" s="34">
        <v>36081.623989860003</v>
      </c>
      <c r="S47" s="34">
        <v>12273.498061824799</v>
      </c>
      <c r="T47" s="34">
        <v>12273.498061824799</v>
      </c>
      <c r="U47" s="34">
        <v>3059.8564199999901</v>
      </c>
      <c r="V47" s="34">
        <v>13378.212036999999</v>
      </c>
      <c r="W47" s="34">
        <v>34249.597002000002</v>
      </c>
      <c r="X47" s="34">
        <v>9152.0766026099991</v>
      </c>
      <c r="Y47" s="34">
        <v>55661.541197999999</v>
      </c>
      <c r="Z47" s="34">
        <v>752400.11458000005</v>
      </c>
    </row>
    <row r="48" spans="1:26" x14ac:dyDescent="0.2">
      <c r="A48" s="34" t="s">
        <v>214</v>
      </c>
      <c r="B48" s="34">
        <v>9874.7583499999892</v>
      </c>
      <c r="C48" s="34">
        <v>28676.5887899999</v>
      </c>
      <c r="D48" s="34">
        <v>14467.22726</v>
      </c>
      <c r="E48" s="34">
        <v>14467.22726</v>
      </c>
      <c r="F48" s="34">
        <v>3580.3107569999902</v>
      </c>
      <c r="G48" s="34">
        <v>82694.216929999893</v>
      </c>
      <c r="H48" s="34">
        <v>138106.69099999999</v>
      </c>
      <c r="I48" s="34">
        <v>20766.54204</v>
      </c>
      <c r="J48" s="34">
        <v>4937.3738089999997</v>
      </c>
      <c r="K48" s="34">
        <v>34116.089009999901</v>
      </c>
      <c r="L48" s="34">
        <v>15141.16209</v>
      </c>
      <c r="M48" s="34">
        <v>19728.3948099999</v>
      </c>
      <c r="N48" s="34">
        <v>19728.3948099999</v>
      </c>
      <c r="O48" s="34">
        <v>52572.248469999999</v>
      </c>
      <c r="P48" s="34">
        <v>127222.39293810001</v>
      </c>
      <c r="Q48" s="34">
        <v>1443.2954</v>
      </c>
      <c r="R48" s="34">
        <v>47872.7992439999</v>
      </c>
      <c r="S48" s="34">
        <v>11511.182968900001</v>
      </c>
      <c r="T48" s="34">
        <v>11511.182968900001</v>
      </c>
      <c r="U48" s="34">
        <v>5836.453262</v>
      </c>
      <c r="V48" s="34">
        <v>40954.900650000003</v>
      </c>
      <c r="W48" s="34">
        <v>89724.88278</v>
      </c>
      <c r="X48" s="34">
        <v>8756.3455150000009</v>
      </c>
      <c r="Y48" s="34">
        <v>151213.55262999999</v>
      </c>
      <c r="Z48" s="34">
        <v>733658.33239999996</v>
      </c>
    </row>
    <row r="49" spans="1:26" x14ac:dyDescent="0.2">
      <c r="A49" s="34" t="s">
        <v>215</v>
      </c>
      <c r="B49" s="34">
        <v>2763.2904620999998</v>
      </c>
      <c r="C49" s="34">
        <v>7714.0117570000002</v>
      </c>
      <c r="D49" s="34">
        <v>3877.9605452999999</v>
      </c>
      <c r="E49" s="34">
        <v>3877.9605452999999</v>
      </c>
      <c r="F49" s="34">
        <v>959.70580039999902</v>
      </c>
      <c r="G49" s="34">
        <v>8487.41750399999</v>
      </c>
      <c r="H49" s="34">
        <v>37128.268730000003</v>
      </c>
      <c r="I49" s="34">
        <v>5586.2052080000003</v>
      </c>
      <c r="J49" s="34">
        <v>1381.64020219999</v>
      </c>
      <c r="K49" s="34">
        <v>9177.2309420000001</v>
      </c>
      <c r="L49" s="34">
        <v>4236.9963271999904</v>
      </c>
      <c r="M49" s="34">
        <v>5288.2247299999999</v>
      </c>
      <c r="N49" s="34">
        <v>5288.2247299999999</v>
      </c>
      <c r="O49" s="34">
        <v>14092.05803</v>
      </c>
      <c r="P49" s="34">
        <v>301960.8149997</v>
      </c>
      <c r="Q49" s="34">
        <v>403.88151782</v>
      </c>
      <c r="R49" s="34">
        <v>17222.603976900002</v>
      </c>
      <c r="S49" s="34">
        <v>3508.6546061733902</v>
      </c>
      <c r="T49" s="34">
        <v>3508.6546061733902</v>
      </c>
      <c r="U49" s="34">
        <v>1564.47055089999</v>
      </c>
      <c r="V49" s="34">
        <v>6677.8306489999904</v>
      </c>
      <c r="W49" s="34">
        <v>17567.158636</v>
      </c>
      <c r="X49" s="34">
        <v>3157.7506322600002</v>
      </c>
      <c r="Y49" s="34">
        <v>20630.382365000001</v>
      </c>
      <c r="Z49" s="34">
        <v>425564.73966999998</v>
      </c>
    </row>
    <row r="50" spans="1:26" x14ac:dyDescent="0.2">
      <c r="A50" s="34" t="s">
        <v>216</v>
      </c>
      <c r="B50" s="34">
        <v>3783.39487279999</v>
      </c>
      <c r="C50" s="34">
        <v>10906.682609</v>
      </c>
      <c r="D50" s="34">
        <v>5478.7718162000001</v>
      </c>
      <c r="E50" s="34">
        <v>5478.7718162000001</v>
      </c>
      <c r="F50" s="34">
        <v>1355.8751797</v>
      </c>
      <c r="G50" s="34">
        <v>11696.081285</v>
      </c>
      <c r="H50" s="34">
        <v>52342.195240999899</v>
      </c>
      <c r="I50" s="34">
        <v>7898.2194090000003</v>
      </c>
      <c r="J50" s="34">
        <v>1891.6973218999899</v>
      </c>
      <c r="K50" s="34">
        <v>12975.497404</v>
      </c>
      <c r="L50" s="34">
        <v>5801.1511124999997</v>
      </c>
      <c r="M50" s="34">
        <v>7471.1876570000004</v>
      </c>
      <c r="N50" s="34">
        <v>7471.1876570000004</v>
      </c>
      <c r="O50" s="34">
        <v>19909.224588999899</v>
      </c>
      <c r="P50" s="34">
        <v>140542.27320909899</v>
      </c>
      <c r="Q50" s="34">
        <v>552.98135136999895</v>
      </c>
      <c r="R50" s="34">
        <v>23240.009138839901</v>
      </c>
      <c r="S50" s="34">
        <v>21117.637053473602</v>
      </c>
      <c r="T50" s="34">
        <v>21117.637053473602</v>
      </c>
      <c r="U50" s="34">
        <v>2210.2790654</v>
      </c>
      <c r="V50" s="34">
        <v>10179.596613</v>
      </c>
      <c r="W50" s="34">
        <v>25959.426128999999</v>
      </c>
      <c r="X50" s="34">
        <v>4149.9161987300004</v>
      </c>
      <c r="Y50" s="34">
        <v>29274.798542</v>
      </c>
      <c r="Z50" s="34">
        <v>315371.58525999897</v>
      </c>
    </row>
    <row r="51" spans="1:26" x14ac:dyDescent="0.2">
      <c r="A51" s="34" t="s">
        <v>217</v>
      </c>
      <c r="B51" s="34">
        <v>3828.9562799999999</v>
      </c>
      <c r="C51" s="34">
        <v>11111.577949999901</v>
      </c>
      <c r="D51" s="34">
        <v>5615.2957699999997</v>
      </c>
      <c r="E51" s="34">
        <v>5615.2957699999997</v>
      </c>
      <c r="F51" s="34">
        <v>1389.65793299999</v>
      </c>
      <c r="G51" s="34">
        <v>12501.23717</v>
      </c>
      <c r="H51" s="34">
        <v>53601.036999999997</v>
      </c>
      <c r="I51" s="34">
        <v>8046.5981599999996</v>
      </c>
      <c r="J51" s="34">
        <v>1914.4772310000001</v>
      </c>
      <c r="K51" s="34">
        <v>13219.26801</v>
      </c>
      <c r="L51" s="34">
        <v>5871.0096599999897</v>
      </c>
      <c r="M51" s="34">
        <v>7657.3628699999899</v>
      </c>
      <c r="N51" s="34">
        <v>7657.3628699999899</v>
      </c>
      <c r="O51" s="34">
        <v>20405.33351</v>
      </c>
      <c r="P51" s="34">
        <v>22702.3646682</v>
      </c>
      <c r="Q51" s="34">
        <v>559.636841</v>
      </c>
      <c r="R51" s="34">
        <v>30233.167389800001</v>
      </c>
      <c r="S51" s="34">
        <v>13120.1904267379</v>
      </c>
      <c r="T51" s="34">
        <v>13120.1904267379</v>
      </c>
      <c r="U51" s="34">
        <v>2265.3578559999901</v>
      </c>
      <c r="V51" s="34">
        <v>16948.26398</v>
      </c>
      <c r="W51" s="34">
        <v>36464.670160000001</v>
      </c>
      <c r="X51" s="34">
        <v>4024.6888907999901</v>
      </c>
      <c r="Y51" s="34">
        <v>23302.449229999998</v>
      </c>
      <c r="Z51" s="34">
        <v>218007.99499999901</v>
      </c>
    </row>
    <row r="52" spans="1:26" x14ac:dyDescent="0.2">
      <c r="A52" s="34" t="s">
        <v>343</v>
      </c>
      <c r="B52" s="34">
        <v>2912.97290999999</v>
      </c>
      <c r="C52" s="34">
        <v>8523.3343700000005</v>
      </c>
      <c r="D52" s="34">
        <v>4271.71989999999</v>
      </c>
      <c r="E52" s="34">
        <v>4271.71989999999</v>
      </c>
      <c r="F52" s="34">
        <v>1057.1554019999901</v>
      </c>
      <c r="G52" s="34">
        <v>52609.777999999998</v>
      </c>
      <c r="H52" s="34">
        <v>40776.036399999903</v>
      </c>
      <c r="I52" s="34">
        <v>6172.2836199999902</v>
      </c>
      <c r="J52" s="34">
        <v>1456.4893999999999</v>
      </c>
      <c r="K52" s="34">
        <v>10140.07979</v>
      </c>
      <c r="L52" s="34">
        <v>4466.5182400000003</v>
      </c>
      <c r="M52" s="34">
        <v>5825.1766399999897</v>
      </c>
      <c r="N52" s="34">
        <v>5825.1766399999897</v>
      </c>
      <c r="O52" s="34">
        <v>15522.9409</v>
      </c>
      <c r="P52" s="34">
        <v>66395.477845999994</v>
      </c>
      <c r="Q52" s="34">
        <v>425.75957899999901</v>
      </c>
      <c r="R52" s="34">
        <v>7179.1108693999904</v>
      </c>
      <c r="S52" s="34">
        <v>891.68907400000001</v>
      </c>
      <c r="T52" s="34">
        <v>891.68907400000001</v>
      </c>
      <c r="U52" s="34">
        <v>1723.32187</v>
      </c>
      <c r="V52" s="34">
        <v>9935.9214199999897</v>
      </c>
      <c r="W52" s="34">
        <v>23206.1554</v>
      </c>
      <c r="X52" s="48">
        <v>2099.6587369999902</v>
      </c>
      <c r="Y52" s="34">
        <v>81831.783500000005</v>
      </c>
      <c r="Z52" s="34">
        <v>298107.45140000002</v>
      </c>
    </row>
    <row r="53" spans="1:26" x14ac:dyDescent="0.2">
      <c r="A53" s="34" t="s">
        <v>219</v>
      </c>
      <c r="B53" s="34">
        <f>SUM(B3:B51)</f>
        <v>286712.0576605997</v>
      </c>
      <c r="C53" s="34">
        <f t="shared" ref="C53:K53" si="0">SUM(C3:C51)</f>
        <v>828383.0656729989</v>
      </c>
      <c r="D53" s="34">
        <f t="shared" si="0"/>
        <v>417541.12822799961</v>
      </c>
      <c r="E53" s="34">
        <f t="shared" si="0"/>
        <v>417541.12822799961</v>
      </c>
      <c r="F53" s="34">
        <f t="shared" si="0"/>
        <v>103331.91690997979</v>
      </c>
      <c r="G53" s="34">
        <f t="shared" si="0"/>
        <v>1996592.0976990964</v>
      </c>
      <c r="H53" s="34">
        <f t="shared" si="0"/>
        <v>3987520.3079629932</v>
      </c>
      <c r="I53" s="34">
        <f t="shared" si="0"/>
        <v>599884.93544959906</v>
      </c>
      <c r="J53" s="34">
        <f t="shared" si="0"/>
        <v>143355.96655063986</v>
      </c>
      <c r="K53" s="34">
        <f t="shared" si="0"/>
        <v>985514.15413859836</v>
      </c>
      <c r="L53" s="34">
        <f t="shared" ref="L53:R53" si="1">SUM(L3:L51)</f>
        <v>439621.3214438993</v>
      </c>
      <c r="M53" s="34">
        <f t="shared" si="1"/>
        <v>569384.55561019899</v>
      </c>
      <c r="N53" s="34">
        <f t="shared" si="1"/>
        <v>569384.55561019899</v>
      </c>
      <c r="O53" s="34">
        <f t="shared" si="1"/>
        <v>1517296.0874345987</v>
      </c>
      <c r="P53" s="34">
        <f t="shared" si="1"/>
        <v>10549606.785041133</v>
      </c>
      <c r="Q53" s="34">
        <f t="shared" si="1"/>
        <v>41905.829459479959</v>
      </c>
      <c r="R53" s="34">
        <f t="shared" si="1"/>
        <v>2087366.1591838172</v>
      </c>
      <c r="S53" s="34">
        <f t="shared" ref="S53:Z53" si="2">SUM(S3:S51)</f>
        <v>996045.55547120434</v>
      </c>
      <c r="T53" s="34">
        <f t="shared" si="2"/>
        <v>996045.55547120434</v>
      </c>
      <c r="U53" s="34">
        <f t="shared" si="2"/>
        <v>168446.7593045297</v>
      </c>
      <c r="V53" s="34">
        <f t="shared" si="2"/>
        <v>921416.3518095992</v>
      </c>
      <c r="W53" s="34">
        <f t="shared" si="2"/>
        <v>2185003.7268886971</v>
      </c>
      <c r="X53" s="34">
        <f t="shared" si="2"/>
        <v>454603.97159863444</v>
      </c>
      <c r="Y53" s="34">
        <f t="shared" si="2"/>
        <v>2642418.9125860953</v>
      </c>
      <c r="Z53" s="34">
        <f t="shared" si="2"/>
        <v>26186778.661518957</v>
      </c>
    </row>
    <row r="54" spans="1:26" x14ac:dyDescent="0.2">
      <c r="A54" s="34" t="s">
        <v>370</v>
      </c>
      <c r="B54" s="34">
        <f>SUM(B3:B51)-B4-B6-B7-B13-B27-B29-B32-B38-B45-B48-B51</f>
        <v>192858.64703259984</v>
      </c>
      <c r="C54" s="34">
        <f t="shared" ref="C54:W54" si="3">SUM(C3:C51)-C4-C6-C7-C13-C27-C29-C32-C38-C45-C48-C51</f>
        <v>555540.52237099956</v>
      </c>
      <c r="D54" s="34">
        <f t="shared" si="3"/>
        <v>279986.41160499968</v>
      </c>
      <c r="E54" s="34">
        <f t="shared" si="3"/>
        <v>279986.41160499968</v>
      </c>
      <c r="F54" s="34">
        <f t="shared" si="3"/>
        <v>69290.259033379814</v>
      </c>
      <c r="G54" s="34">
        <f t="shared" si="3"/>
        <v>1394815.2916040975</v>
      </c>
      <c r="H54" s="34">
        <f t="shared" si="3"/>
        <v>2674432.9025629936</v>
      </c>
      <c r="I54" s="34">
        <f t="shared" si="3"/>
        <v>402302.26813059935</v>
      </c>
      <c r="J54" s="34">
        <f t="shared" si="3"/>
        <v>96429.271012639903</v>
      </c>
      <c r="K54" s="34">
        <f t="shared" si="3"/>
        <v>660917.67382559867</v>
      </c>
      <c r="L54" s="34">
        <f t="shared" ref="L54:R54" si="4">SUM(L3:L51)-L4-L6-L7-L13-L27-L29-L32-L38-L45-L48-L51</f>
        <v>295713.99609489937</v>
      </c>
      <c r="M54" s="34">
        <f t="shared" si="4"/>
        <v>381806.55200119934</v>
      </c>
      <c r="N54" s="34">
        <f t="shared" si="4"/>
        <v>381806.55200119934</v>
      </c>
      <c r="O54" s="34">
        <f t="shared" si="4"/>
        <v>1017438.1846545993</v>
      </c>
      <c r="P54" s="34">
        <f t="shared" si="4"/>
        <v>9098337.9310090952</v>
      </c>
      <c r="Q54" s="34">
        <f t="shared" si="4"/>
        <v>28188.220901379977</v>
      </c>
      <c r="R54" s="34">
        <f t="shared" si="4"/>
        <v>1400531.0919461176</v>
      </c>
      <c r="S54" s="34">
        <f t="shared" si="3"/>
        <v>804601.27416021598</v>
      </c>
      <c r="T54" s="34">
        <f t="shared" si="3"/>
        <v>804601.27416021598</v>
      </c>
      <c r="U54" s="34">
        <f t="shared" si="3"/>
        <v>112953.67335252992</v>
      </c>
      <c r="V54" s="34">
        <f t="shared" si="3"/>
        <v>527128.26458459953</v>
      </c>
      <c r="W54" s="34">
        <f t="shared" si="3"/>
        <v>1324016.8654586985</v>
      </c>
      <c r="X54" s="34">
        <f>SUM(X3:X51)-X4-X6-X7-X13-X27-X29-X32-X38-X45-X48-X51</f>
        <v>333049.73652111454</v>
      </c>
      <c r="Y54" s="34">
        <f>SUM(Y3:Y51)-Y4-Y6-Y7-Y13-Y27-Y29-Y32-Y38-Y45-Y48-Y51</f>
        <v>1681100.6323150962</v>
      </c>
      <c r="Z54" s="34">
        <f>SUM(Z3:Z51)-Z4-Z6-Z7-Z13-Z27-Z29-Z32-Z38-Z45-Z48-Z51</f>
        <v>19347185.058738958</v>
      </c>
    </row>
    <row r="55" spans="1:26" x14ac:dyDescent="0.2">
      <c r="A55" s="34"/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</row>
  </sheetData>
  <pageMargins left="0.75" right="0.75" top="1" bottom="1" header="0.5" footer="0.5"/>
  <pageSetup orientation="portrait" r:id="rId1"/>
  <headerFooter alignWithMargins="0">
    <oddHeader>&amp;A</oddHeader>
    <oddFooter>Page 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55"/>
  <sheetViews>
    <sheetView workbookViewId="0">
      <pane xSplit="1" ySplit="2" topLeftCell="B14" activePane="bottomRight" state="frozen"/>
      <selection pane="topRight" activeCell="B1" sqref="B1"/>
      <selection pane="bottomLeft" activeCell="A3" sqref="A3"/>
      <selection pane="bottomRight" activeCell="B2" sqref="B2"/>
    </sheetView>
  </sheetViews>
  <sheetFormatPr defaultColWidth="9.140625" defaultRowHeight="12.75" x14ac:dyDescent="0.2"/>
  <cols>
    <col min="1" max="1" width="17" style="48" bestFit="1" customWidth="1"/>
    <col min="2" max="2" width="10.85546875" style="48" customWidth="1"/>
    <col min="3" max="4" width="9.5703125" style="48" bestFit="1" customWidth="1"/>
    <col min="5" max="6" width="9.5703125" style="48" customWidth="1"/>
    <col min="7" max="9" width="9.5703125" style="48" bestFit="1" customWidth="1"/>
    <col min="10" max="10" width="10" style="48" bestFit="1" customWidth="1"/>
    <col min="11" max="11" width="10.140625" style="48" bestFit="1" customWidth="1"/>
    <col min="12" max="13" width="10.7109375" style="48" customWidth="1"/>
    <col min="14" max="14" width="9.85546875" style="48" bestFit="1" customWidth="1"/>
    <col min="15" max="17" width="9.5703125" style="48" bestFit="1" customWidth="1"/>
    <col min="18" max="18" width="9.5703125" style="48" customWidth="1"/>
    <col min="19" max="23" width="9.28515625" style="48" bestFit="1" customWidth="1"/>
    <col min="24" max="24" width="9.85546875" style="48" bestFit="1" customWidth="1"/>
    <col min="25" max="25" width="9.140625" style="34"/>
    <col min="26" max="26" width="9.85546875" style="34" bestFit="1" customWidth="1"/>
    <col min="27" max="16384" width="9.140625" style="48"/>
  </cols>
  <sheetData>
    <row r="1" spans="1:26" x14ac:dyDescent="0.2">
      <c r="B1" s="48" t="s">
        <v>371</v>
      </c>
    </row>
    <row r="2" spans="1:26" x14ac:dyDescent="0.2">
      <c r="A2" s="34" t="s">
        <v>336</v>
      </c>
      <c r="B2" s="34" t="s">
        <v>358</v>
      </c>
      <c r="C2" s="34" t="s">
        <v>36</v>
      </c>
      <c r="D2" s="34" t="s">
        <v>40</v>
      </c>
      <c r="E2" s="34" t="s">
        <v>42</v>
      </c>
      <c r="F2" s="34" t="s">
        <v>44</v>
      </c>
      <c r="G2" s="34" t="s">
        <v>359</v>
      </c>
      <c r="H2" s="34" t="s">
        <v>54</v>
      </c>
      <c r="I2" s="34" t="s">
        <v>56</v>
      </c>
      <c r="J2" s="34" t="s">
        <v>58</v>
      </c>
      <c r="K2" s="34" t="s">
        <v>62</v>
      </c>
      <c r="L2" s="34" t="s">
        <v>360</v>
      </c>
      <c r="M2" s="34" t="s">
        <v>64</v>
      </c>
      <c r="N2" s="34" t="s">
        <v>66</v>
      </c>
      <c r="O2" s="34" t="s">
        <v>72</v>
      </c>
      <c r="P2" s="34" t="s">
        <v>74</v>
      </c>
      <c r="Q2" s="34" t="s">
        <v>76</v>
      </c>
      <c r="R2" s="34" t="s">
        <v>78</v>
      </c>
      <c r="S2" s="34" t="s">
        <v>86</v>
      </c>
      <c r="T2" s="34" t="s">
        <v>163</v>
      </c>
      <c r="U2" s="34" t="s">
        <v>90</v>
      </c>
      <c r="V2" s="34" t="s">
        <v>94</v>
      </c>
      <c r="W2" s="34" t="s">
        <v>98</v>
      </c>
      <c r="X2" s="48" t="s">
        <v>138</v>
      </c>
      <c r="Y2" s="34" t="s">
        <v>146</v>
      </c>
      <c r="Z2" s="34" t="s">
        <v>369</v>
      </c>
    </row>
    <row r="3" spans="1:26" x14ac:dyDescent="0.2">
      <c r="A3" s="34" t="s">
        <v>168</v>
      </c>
      <c r="B3" s="34">
        <v>8919.3642059999893</v>
      </c>
      <c r="C3" s="34">
        <v>151786.00412999999</v>
      </c>
      <c r="D3" s="34">
        <v>13050.7479859999</v>
      </c>
      <c r="E3" s="34">
        <v>13050.7479859999</v>
      </c>
      <c r="F3" s="34">
        <v>3146.5549390000001</v>
      </c>
      <c r="G3" s="34">
        <v>78859.644220000002</v>
      </c>
      <c r="H3" s="34">
        <v>121520.90201999999</v>
      </c>
      <c r="I3" s="34">
        <v>18263.640399999898</v>
      </c>
      <c r="J3" s="34">
        <v>4459.8106680000001</v>
      </c>
      <c r="K3" s="34">
        <v>58710.79</v>
      </c>
      <c r="L3" s="34">
        <v>13676.225517000001</v>
      </c>
      <c r="M3" s="34">
        <v>17337.586126999999</v>
      </c>
      <c r="N3" s="34">
        <v>17337.586126999999</v>
      </c>
      <c r="O3" s="34">
        <v>38985.143250000001</v>
      </c>
      <c r="P3" s="34">
        <v>902222.53772999998</v>
      </c>
      <c r="Q3" s="34">
        <v>1303.6531880999901</v>
      </c>
      <c r="R3" s="34">
        <v>81441.493841000003</v>
      </c>
      <c r="S3" s="34">
        <v>22318.29135</v>
      </c>
      <c r="T3" s="34">
        <v>22318.29135</v>
      </c>
      <c r="U3" s="34">
        <v>4973.729088</v>
      </c>
      <c r="V3" s="34">
        <v>24381.263080000001</v>
      </c>
      <c r="W3" s="34">
        <v>55680.002029999901</v>
      </c>
      <c r="X3" s="34">
        <v>23401.333225599901</v>
      </c>
      <c r="Y3" s="34">
        <v>117343.61268999999</v>
      </c>
      <c r="Z3" s="34">
        <v>1612970.0833999999</v>
      </c>
    </row>
    <row r="4" spans="1:26" x14ac:dyDescent="0.2">
      <c r="A4" s="34" t="s">
        <v>170</v>
      </c>
      <c r="B4" s="34">
        <v>5581.6467899999998</v>
      </c>
      <c r="C4" s="34">
        <v>19976.8135</v>
      </c>
      <c r="D4" s="34">
        <v>7994.9890799999903</v>
      </c>
      <c r="E4" s="34">
        <v>7994.9890799999903</v>
      </c>
      <c r="F4" s="34">
        <v>1767.00240999999</v>
      </c>
      <c r="G4" s="34">
        <v>24038.004000000001</v>
      </c>
      <c r="H4" s="34">
        <v>64996.422799999898</v>
      </c>
      <c r="I4" s="34">
        <v>9711.4970699999994</v>
      </c>
      <c r="J4" s="34">
        <v>2424.7266300000001</v>
      </c>
      <c r="K4" s="34">
        <v>21558.859799999998</v>
      </c>
      <c r="L4" s="34">
        <v>8196.8697199999897</v>
      </c>
      <c r="M4" s="34">
        <v>12242.181689999999</v>
      </c>
      <c r="N4" s="34">
        <v>12242.181689999999</v>
      </c>
      <c r="O4" s="34">
        <v>24746.654199999899</v>
      </c>
      <c r="P4" s="34">
        <v>114442.50622</v>
      </c>
      <c r="Q4" s="34">
        <v>690.64367499999901</v>
      </c>
      <c r="R4" s="34">
        <v>39784.488740000001</v>
      </c>
      <c r="S4" s="34">
        <v>11894.2827</v>
      </c>
      <c r="T4" s="34">
        <v>11894.2827</v>
      </c>
      <c r="U4" s="34">
        <v>2747.3163299999901</v>
      </c>
      <c r="V4" s="34">
        <v>19476.202949999901</v>
      </c>
      <c r="W4" s="34">
        <v>42699.340100000001</v>
      </c>
      <c r="X4" s="34">
        <v>11433.44563</v>
      </c>
      <c r="Y4" s="34">
        <v>50055.005499999897</v>
      </c>
      <c r="Z4" s="34">
        <v>416821.0392</v>
      </c>
    </row>
    <row r="5" spans="1:26" x14ac:dyDescent="0.2">
      <c r="A5" s="34" t="s">
        <v>171</v>
      </c>
      <c r="B5" s="34">
        <v>7710.0567609999898</v>
      </c>
      <c r="C5" s="34">
        <v>133721.96706499899</v>
      </c>
      <c r="D5" s="34">
        <v>11184.2660919999</v>
      </c>
      <c r="E5" s="34">
        <v>11184.2660919999</v>
      </c>
      <c r="F5" s="34">
        <v>2726.3021873999901</v>
      </c>
      <c r="G5" s="34">
        <v>45701.131509999999</v>
      </c>
      <c r="H5" s="34">
        <v>105070.8645</v>
      </c>
      <c r="I5" s="34">
        <v>15793.841249999999</v>
      </c>
      <c r="J5" s="34">
        <v>3855.1868299999901</v>
      </c>
      <c r="K5" s="34">
        <v>42229.937786000002</v>
      </c>
      <c r="L5" s="34">
        <v>11821.972933999999</v>
      </c>
      <c r="M5" s="34">
        <v>15021.754499000001</v>
      </c>
      <c r="N5" s="34">
        <v>15021.754499000001</v>
      </c>
      <c r="O5" s="34">
        <v>35951.651582999999</v>
      </c>
      <c r="P5" s="34">
        <v>861050.39408730005</v>
      </c>
      <c r="Q5" s="34">
        <v>1126.9016213999901</v>
      </c>
      <c r="R5" s="34">
        <v>70476.038686900007</v>
      </c>
      <c r="S5" s="34">
        <v>24844.095607603998</v>
      </c>
      <c r="T5" s="34">
        <v>24844.095607603998</v>
      </c>
      <c r="U5" s="34">
        <v>4288.3802782000002</v>
      </c>
      <c r="V5" s="34">
        <v>18578.6774799999</v>
      </c>
      <c r="W5" s="34">
        <v>46193.273208999897</v>
      </c>
      <c r="X5" s="34">
        <v>16974.574210299899</v>
      </c>
      <c r="Y5" s="34">
        <v>70006.499650999904</v>
      </c>
      <c r="Z5" s="34">
        <v>1410124.03745999</v>
      </c>
    </row>
    <row r="6" spans="1:26" x14ac:dyDescent="0.2">
      <c r="A6" s="34" t="s">
        <v>172</v>
      </c>
      <c r="B6" s="34">
        <v>17328.815624999999</v>
      </c>
      <c r="C6" s="34">
        <v>142650.68844999999</v>
      </c>
      <c r="D6" s="34">
        <v>25013.785391000001</v>
      </c>
      <c r="E6" s="34">
        <v>25013.785391000001</v>
      </c>
      <c r="F6" s="34">
        <v>5466.7283512999902</v>
      </c>
      <c r="G6" s="34">
        <v>67039.026944999903</v>
      </c>
      <c r="H6" s="34">
        <v>208521.92592999901</v>
      </c>
      <c r="I6" s="34">
        <v>31303.689923999998</v>
      </c>
      <c r="J6" s="34">
        <v>7601.596313</v>
      </c>
      <c r="K6" s="34">
        <v>68970.879805999895</v>
      </c>
      <c r="L6" s="34">
        <v>25652.478517</v>
      </c>
      <c r="M6" s="34">
        <v>37182.734206000001</v>
      </c>
      <c r="N6" s="34">
        <v>37182.734206000001</v>
      </c>
      <c r="O6" s="34">
        <v>79308.590089999896</v>
      </c>
      <c r="P6" s="34">
        <v>632982.60985070001</v>
      </c>
      <c r="Q6" s="34">
        <v>2214.9431457999999</v>
      </c>
      <c r="R6" s="34">
        <v>131096.07341149999</v>
      </c>
      <c r="S6" s="34">
        <v>39554.9630473</v>
      </c>
      <c r="T6" s="34">
        <v>39554.9630473</v>
      </c>
      <c r="U6" s="34">
        <v>8804.6581260000003</v>
      </c>
      <c r="V6" s="34">
        <v>56309.590930999999</v>
      </c>
      <c r="W6" s="34">
        <v>127204.55667999999</v>
      </c>
      <c r="X6" s="34">
        <v>25742.540674899999</v>
      </c>
      <c r="Y6" s="34">
        <v>149260.46273599999</v>
      </c>
      <c r="Z6" s="34">
        <v>1632329.77275</v>
      </c>
    </row>
    <row r="7" spans="1:26" x14ac:dyDescent="0.2">
      <c r="A7" s="34" t="s">
        <v>173</v>
      </c>
      <c r="B7" s="34">
        <v>4744.3408724999899</v>
      </c>
      <c r="C7" s="34">
        <v>19027.595218999999</v>
      </c>
      <c r="D7" s="34">
        <v>6877.8152540000001</v>
      </c>
      <c r="E7" s="34">
        <v>6877.8152540000001</v>
      </c>
      <c r="F7" s="34">
        <v>1572.9918975999999</v>
      </c>
      <c r="G7" s="34">
        <v>22682.1318437999</v>
      </c>
      <c r="H7" s="34">
        <v>60106.268350999999</v>
      </c>
      <c r="I7" s="34">
        <v>9061.1777775999908</v>
      </c>
      <c r="J7" s="34">
        <v>2170.5750567999999</v>
      </c>
      <c r="K7" s="34">
        <v>20192.284433999899</v>
      </c>
      <c r="L7" s="34">
        <v>7103.4987287000004</v>
      </c>
      <c r="M7" s="34">
        <v>10012.960815599999</v>
      </c>
      <c r="N7" s="34">
        <v>10012.960815599999</v>
      </c>
      <c r="O7" s="34">
        <v>22889.734521999999</v>
      </c>
      <c r="P7" s="34">
        <v>112605.24898270299</v>
      </c>
      <c r="Q7" s="34">
        <v>634.20590708999896</v>
      </c>
      <c r="R7" s="34">
        <v>37400.167182589903</v>
      </c>
      <c r="S7" s="34">
        <v>18165.8719604166</v>
      </c>
      <c r="T7" s="34">
        <v>18165.8719604166</v>
      </c>
      <c r="U7" s="34">
        <v>2541.1671541999899</v>
      </c>
      <c r="V7" s="34">
        <v>14718.5406172</v>
      </c>
      <c r="W7" s="34">
        <v>34422.240342999998</v>
      </c>
      <c r="X7" s="34">
        <v>6273.3418495799997</v>
      </c>
      <c r="Y7" s="34">
        <v>39998.118299000002</v>
      </c>
      <c r="Z7" s="34">
        <v>372386.94352999999</v>
      </c>
    </row>
    <row r="8" spans="1:26" x14ac:dyDescent="0.2">
      <c r="A8" s="34" t="s">
        <v>174</v>
      </c>
      <c r="B8" s="34">
        <v>390.40373399999902</v>
      </c>
      <c r="C8" s="34">
        <v>10406.397664</v>
      </c>
      <c r="D8" s="34">
        <v>579.730726</v>
      </c>
      <c r="E8" s="34">
        <v>579.730726</v>
      </c>
      <c r="F8" s="34">
        <v>135.5041603</v>
      </c>
      <c r="G8" s="34">
        <v>1346.43036999999</v>
      </c>
      <c r="H8" s="34">
        <v>5237.82185999999</v>
      </c>
      <c r="I8" s="34">
        <v>788.49674100000004</v>
      </c>
      <c r="J8" s="34">
        <v>195.2048346</v>
      </c>
      <c r="K8" s="34">
        <v>1679.7208989999899</v>
      </c>
      <c r="L8" s="34">
        <v>598.61275499999999</v>
      </c>
      <c r="M8" s="34">
        <v>746.64981099999898</v>
      </c>
      <c r="N8" s="34">
        <v>746.64981099999898</v>
      </c>
      <c r="O8" s="34">
        <v>1906.0101729999899</v>
      </c>
      <c r="P8" s="34">
        <v>40221.292876499901</v>
      </c>
      <c r="Q8" s="34">
        <v>57.060924100000001</v>
      </c>
      <c r="R8" s="34">
        <v>3167.5919570999999</v>
      </c>
      <c r="S8" s="34">
        <v>642.09900605999997</v>
      </c>
      <c r="T8" s="34">
        <v>642.09900605999997</v>
      </c>
      <c r="U8" s="34">
        <v>200.17976780000001</v>
      </c>
      <c r="V8" s="34">
        <v>940.76173599999902</v>
      </c>
      <c r="W8" s="34">
        <v>2413.0176860000001</v>
      </c>
      <c r="X8" s="34">
        <v>440.95250390000001</v>
      </c>
      <c r="Y8" s="34">
        <v>4823.2583199999999</v>
      </c>
      <c r="Z8" s="34">
        <v>70837.050950000004</v>
      </c>
    </row>
    <row r="9" spans="1:26" x14ac:dyDescent="0.2">
      <c r="A9" s="34" t="s">
        <v>175</v>
      </c>
      <c r="B9" s="34">
        <v>228.218785</v>
      </c>
      <c r="C9" s="34">
        <v>3304.9605799999999</v>
      </c>
      <c r="D9" s="34">
        <v>339.85885699999898</v>
      </c>
      <c r="E9" s="34">
        <v>339.85885699999898</v>
      </c>
      <c r="F9" s="34">
        <v>81.099118300000001</v>
      </c>
      <c r="G9" s="34">
        <v>1251.3675000000001</v>
      </c>
      <c r="H9" s="34">
        <v>3119.2491799999898</v>
      </c>
      <c r="I9" s="34">
        <v>469.97517499999901</v>
      </c>
      <c r="J9" s="34">
        <v>114.161999999999</v>
      </c>
      <c r="K9" s="34">
        <v>1152.08095</v>
      </c>
      <c r="L9" s="34">
        <v>349.93140899999997</v>
      </c>
      <c r="M9" s="34">
        <v>446.594685999999</v>
      </c>
      <c r="N9" s="34">
        <v>446.594685999999</v>
      </c>
      <c r="O9" s="34">
        <v>1075.95117</v>
      </c>
      <c r="P9" s="34">
        <v>21579.306922399999</v>
      </c>
      <c r="Q9" s="34">
        <v>33.356082899999997</v>
      </c>
      <c r="R9" s="34">
        <v>2133.3757712000001</v>
      </c>
      <c r="S9" s="34">
        <v>1222.5837145999999</v>
      </c>
      <c r="T9" s="34">
        <v>1222.5837145999999</v>
      </c>
      <c r="U9" s="34">
        <v>127.783103</v>
      </c>
      <c r="V9" s="34">
        <v>561.66005700000005</v>
      </c>
      <c r="W9" s="34">
        <v>1393.3654099999901</v>
      </c>
      <c r="X9" s="34">
        <v>527.80590789999997</v>
      </c>
      <c r="Y9" s="34">
        <v>2407.4676100000001</v>
      </c>
      <c r="Z9" s="34">
        <v>37450.489199999902</v>
      </c>
    </row>
    <row r="10" spans="1:26" x14ac:dyDescent="0.2">
      <c r="A10" s="34" t="s">
        <v>176</v>
      </c>
      <c r="B10" s="34">
        <v>11.348172699999999</v>
      </c>
      <c r="C10" s="34">
        <v>233.61785699999899</v>
      </c>
      <c r="D10" s="34">
        <v>16.855961999999899</v>
      </c>
      <c r="E10" s="34">
        <v>16.855961999999899</v>
      </c>
      <c r="F10" s="34">
        <v>3.9914436999999898</v>
      </c>
      <c r="G10" s="34">
        <v>58.2926929999999</v>
      </c>
      <c r="H10" s="34">
        <v>153.25894</v>
      </c>
      <c r="I10" s="34">
        <v>23.092661</v>
      </c>
      <c r="J10" s="34">
        <v>5.6767406999999901</v>
      </c>
      <c r="K10" s="34">
        <v>53.952402999999997</v>
      </c>
      <c r="L10" s="34">
        <v>17.400316</v>
      </c>
      <c r="M10" s="34">
        <v>21.979560999999901</v>
      </c>
      <c r="N10" s="34">
        <v>21.979560999999901</v>
      </c>
      <c r="O10" s="34">
        <v>55.007280000000002</v>
      </c>
      <c r="P10" s="34">
        <v>1064.35617546</v>
      </c>
      <c r="Q10" s="34">
        <v>1.65862989999999</v>
      </c>
      <c r="R10" s="34">
        <v>89.553364600000094</v>
      </c>
      <c r="S10" s="34">
        <v>24.131762999999999</v>
      </c>
      <c r="T10" s="34">
        <v>24.131762999999999</v>
      </c>
      <c r="U10" s="34">
        <v>6.1480394</v>
      </c>
      <c r="V10" s="34">
        <v>27.536418999999999</v>
      </c>
      <c r="W10" s="34">
        <v>70.047729000000004</v>
      </c>
      <c r="X10" s="34">
        <v>36.164734600000003</v>
      </c>
      <c r="Y10" s="34">
        <v>147.64850999999999</v>
      </c>
      <c r="Z10" s="34">
        <v>1938.17009999999</v>
      </c>
    </row>
    <row r="11" spans="1:26" x14ac:dyDescent="0.2">
      <c r="A11" s="34" t="s">
        <v>177</v>
      </c>
      <c r="B11" s="34">
        <v>10081.195729999999</v>
      </c>
      <c r="C11" s="34">
        <v>93326.118199999895</v>
      </c>
      <c r="D11" s="34">
        <v>14572.838249999901</v>
      </c>
      <c r="E11" s="34">
        <v>14572.838249999901</v>
      </c>
      <c r="F11" s="34">
        <v>3616.2926909999901</v>
      </c>
      <c r="G11" s="34">
        <v>98440.671199999997</v>
      </c>
      <c r="H11" s="34">
        <v>138142.389399999</v>
      </c>
      <c r="I11" s="34">
        <v>20783.878680000002</v>
      </c>
      <c r="J11" s="34">
        <v>5073.4208360000002</v>
      </c>
      <c r="K11" s="34">
        <v>57269.598810000003</v>
      </c>
      <c r="L11" s="34">
        <v>15457.68923</v>
      </c>
      <c r="M11" s="34">
        <v>19756.5118799999</v>
      </c>
      <c r="N11" s="34">
        <v>19756.5118799999</v>
      </c>
      <c r="O11" s="34">
        <v>51440.387929999997</v>
      </c>
      <c r="P11" s="34">
        <v>630908.71244000003</v>
      </c>
      <c r="Q11" s="34">
        <v>1473.4640119999899</v>
      </c>
      <c r="R11" s="34">
        <v>86957.148589999895</v>
      </c>
      <c r="S11" s="34">
        <v>33424.553119999997</v>
      </c>
      <c r="T11" s="34">
        <v>33424.553119999997</v>
      </c>
      <c r="U11" s="34">
        <v>5812.1250299999901</v>
      </c>
      <c r="V11" s="34">
        <v>31129.250929999998</v>
      </c>
      <c r="W11" s="34">
        <v>74073.664299999902</v>
      </c>
      <c r="X11" s="34">
        <v>17805.683719999899</v>
      </c>
      <c r="Y11" s="34">
        <v>93969.206200000001</v>
      </c>
      <c r="Z11" s="34">
        <v>1326135.8913</v>
      </c>
    </row>
    <row r="12" spans="1:26" x14ac:dyDescent="0.2">
      <c r="A12" s="34" t="s">
        <v>178</v>
      </c>
      <c r="B12" s="34">
        <v>10524.8873849999</v>
      </c>
      <c r="C12" s="34">
        <v>152651.55999000001</v>
      </c>
      <c r="D12" s="34">
        <v>15405.942273000001</v>
      </c>
      <c r="E12" s="34">
        <v>15405.942273000001</v>
      </c>
      <c r="F12" s="34">
        <v>3729.54714129999</v>
      </c>
      <c r="G12" s="34">
        <v>96420.602934999901</v>
      </c>
      <c r="H12" s="34">
        <v>143863.54510999899</v>
      </c>
      <c r="I12" s="34">
        <v>21619.622757000001</v>
      </c>
      <c r="J12" s="34">
        <v>5263.0729789999996</v>
      </c>
      <c r="K12" s="34">
        <v>71966.612709999899</v>
      </c>
      <c r="L12" s="34">
        <v>16138.0225659999</v>
      </c>
      <c r="M12" s="34">
        <v>20547.394727999999</v>
      </c>
      <c r="N12" s="34">
        <v>20547.394727999999</v>
      </c>
      <c r="O12" s="34">
        <v>47341.410790000002</v>
      </c>
      <c r="P12" s="34">
        <v>901850.89123749896</v>
      </c>
      <c r="Q12" s="34">
        <v>1538.3179091</v>
      </c>
      <c r="R12" s="34">
        <v>96044.303144799895</v>
      </c>
      <c r="S12" s="34">
        <v>29248.303249799999</v>
      </c>
      <c r="T12" s="34">
        <v>29248.303249799999</v>
      </c>
      <c r="U12" s="34">
        <v>5935.3367277999996</v>
      </c>
      <c r="V12" s="34">
        <v>28659.840439</v>
      </c>
      <c r="W12" s="34">
        <v>66555.053830000004</v>
      </c>
      <c r="X12" s="34">
        <v>24888.944254099999</v>
      </c>
      <c r="Y12" s="34">
        <v>131288.50711999901</v>
      </c>
      <c r="Z12" s="34">
        <v>1712434.38680999</v>
      </c>
    </row>
    <row r="13" spans="1:26" x14ac:dyDescent="0.2">
      <c r="A13" s="34" t="s">
        <v>179</v>
      </c>
      <c r="B13" s="34">
        <v>5305.9652959999903</v>
      </c>
      <c r="C13" s="34">
        <v>18459.885647999999</v>
      </c>
      <c r="D13" s="34">
        <v>7687.4487939999999</v>
      </c>
      <c r="E13" s="34">
        <v>7687.4487939999999</v>
      </c>
      <c r="F13" s="34">
        <v>1732.6911130999999</v>
      </c>
      <c r="G13" s="34">
        <v>29944.448634</v>
      </c>
      <c r="H13" s="34">
        <v>66487.149649999905</v>
      </c>
      <c r="I13" s="34">
        <v>9997.6073839999899</v>
      </c>
      <c r="J13" s="34">
        <v>2389.3698651999998</v>
      </c>
      <c r="K13" s="34">
        <v>22478.085603</v>
      </c>
      <c r="L13" s="34">
        <v>7912.9483539999901</v>
      </c>
      <c r="M13" s="34">
        <v>11305.170425</v>
      </c>
      <c r="N13" s="34">
        <v>11305.170425</v>
      </c>
      <c r="O13" s="34">
        <v>25313.162735999998</v>
      </c>
      <c r="P13" s="34">
        <v>41046.543252639902</v>
      </c>
      <c r="Q13" s="34">
        <v>698.39401529999896</v>
      </c>
      <c r="R13" s="34">
        <v>36485.988342899996</v>
      </c>
      <c r="S13" s="34">
        <v>13074.120278116799</v>
      </c>
      <c r="T13" s="34">
        <v>13074.120278116799</v>
      </c>
      <c r="U13" s="34">
        <v>2810.2108506999998</v>
      </c>
      <c r="V13" s="34">
        <v>16298.349096</v>
      </c>
      <c r="W13" s="34">
        <v>38098.436970000002</v>
      </c>
      <c r="X13" s="34">
        <v>5627.05235618999</v>
      </c>
      <c r="Y13" s="34">
        <v>63401.187595999902</v>
      </c>
      <c r="Z13" s="34">
        <v>344182.71893999999</v>
      </c>
    </row>
    <row r="14" spans="1:26" x14ac:dyDescent="0.2">
      <c r="A14" s="34" t="s">
        <v>180</v>
      </c>
      <c r="B14" s="34">
        <v>4904.9483969999901</v>
      </c>
      <c r="C14" s="34">
        <v>70559.466331799995</v>
      </c>
      <c r="D14" s="34">
        <v>7347.6104081000003</v>
      </c>
      <c r="E14" s="34">
        <v>7347.6104081000003</v>
      </c>
      <c r="F14" s="34">
        <v>1752.46304255</v>
      </c>
      <c r="G14" s="34">
        <v>9224.2855651000009</v>
      </c>
      <c r="H14" s="34">
        <v>67214.060566999906</v>
      </c>
      <c r="I14" s="34">
        <v>10108.499950399901</v>
      </c>
      <c r="J14" s="34">
        <v>2452.5871193999901</v>
      </c>
      <c r="K14" s="34">
        <v>17247.4844127</v>
      </c>
      <c r="L14" s="34">
        <v>7520.8589038999899</v>
      </c>
      <c r="M14" s="34">
        <v>9655.9415341999993</v>
      </c>
      <c r="N14" s="34">
        <v>9655.9415341999993</v>
      </c>
      <c r="O14" s="34">
        <v>25295.097696499899</v>
      </c>
      <c r="P14" s="34">
        <v>371983.90194467898</v>
      </c>
      <c r="Q14" s="34">
        <v>716.90664259999903</v>
      </c>
      <c r="R14" s="34">
        <v>47725.445128339998</v>
      </c>
      <c r="S14" s="34">
        <v>43029.0003450082</v>
      </c>
      <c r="T14" s="34">
        <v>43029.0003450082</v>
      </c>
      <c r="U14" s="34">
        <v>2774.3318729900002</v>
      </c>
      <c r="V14" s="34">
        <v>12134.1898948</v>
      </c>
      <c r="W14" s="34">
        <v>31776.066253500001</v>
      </c>
      <c r="X14" s="34">
        <v>7360.6413289339998</v>
      </c>
      <c r="Y14" s="34">
        <v>24810.839397899901</v>
      </c>
      <c r="Z14" s="34">
        <v>662577.25703900005</v>
      </c>
    </row>
    <row r="15" spans="1:26" x14ac:dyDescent="0.2">
      <c r="A15" s="34" t="s">
        <v>181</v>
      </c>
      <c r="B15" s="34">
        <v>3313.4742348</v>
      </c>
      <c r="C15" s="34">
        <v>55615.2651157</v>
      </c>
      <c r="D15" s="34">
        <v>5011.7329836999997</v>
      </c>
      <c r="E15" s="34">
        <v>5011.7329836999997</v>
      </c>
      <c r="F15" s="34">
        <v>1176.3329397</v>
      </c>
      <c r="G15" s="34">
        <v>7740.5857253000004</v>
      </c>
      <c r="H15" s="34">
        <v>45203.302385999901</v>
      </c>
      <c r="I15" s="34">
        <v>6803.0969064999899</v>
      </c>
      <c r="J15" s="34">
        <v>1656.7573775599899</v>
      </c>
      <c r="K15" s="34">
        <v>11797.4097648999</v>
      </c>
      <c r="L15" s="34">
        <v>5080.6146105999896</v>
      </c>
      <c r="M15" s="34">
        <v>6481.7789622999899</v>
      </c>
      <c r="N15" s="34">
        <v>6481.7789622999899</v>
      </c>
      <c r="O15" s="34">
        <v>16935.5657112999</v>
      </c>
      <c r="P15" s="34">
        <v>235808.59200733199</v>
      </c>
      <c r="Q15" s="34">
        <v>484.29652207999902</v>
      </c>
      <c r="R15" s="34">
        <v>32167.276015119998</v>
      </c>
      <c r="S15" s="34">
        <v>25115.3306080318</v>
      </c>
      <c r="T15" s="34">
        <v>25115.3306080318</v>
      </c>
      <c r="U15" s="34">
        <v>1847.21592493</v>
      </c>
      <c r="V15" s="34">
        <v>8179.9944162000002</v>
      </c>
      <c r="W15" s="34">
        <v>21326.137166100001</v>
      </c>
      <c r="X15" s="34">
        <v>5003.6243932589996</v>
      </c>
      <c r="Y15" s="34">
        <v>21810.054792200001</v>
      </c>
      <c r="Z15" s="34">
        <v>446392.578408</v>
      </c>
    </row>
    <row r="16" spans="1:26" x14ac:dyDescent="0.2">
      <c r="A16" s="34" t="s">
        <v>182</v>
      </c>
      <c r="B16" s="34">
        <v>3800.1899944400002</v>
      </c>
      <c r="C16" s="34">
        <v>39804.863111899998</v>
      </c>
      <c r="D16" s="34">
        <v>5658.5540147000002</v>
      </c>
      <c r="E16" s="34">
        <v>5658.5540147000002</v>
      </c>
      <c r="F16" s="34">
        <v>1368.8692537299901</v>
      </c>
      <c r="G16" s="34">
        <v>6264.6764487</v>
      </c>
      <c r="H16" s="34">
        <v>52452.724465999898</v>
      </c>
      <c r="I16" s="34">
        <v>7880.4438937999903</v>
      </c>
      <c r="J16" s="34">
        <v>1899.9921853000001</v>
      </c>
      <c r="K16" s="34">
        <v>13041.742292299899</v>
      </c>
      <c r="L16" s="34">
        <v>5826.8170609999897</v>
      </c>
      <c r="M16" s="34">
        <v>7543.4869921</v>
      </c>
      <c r="N16" s="34">
        <v>7543.4869921</v>
      </c>
      <c r="O16" s="34">
        <v>19828.7468931</v>
      </c>
      <c r="P16" s="34">
        <v>163761.68699951001</v>
      </c>
      <c r="Q16" s="34">
        <v>555.40272035999999</v>
      </c>
      <c r="R16" s="34">
        <v>34985.425596426998</v>
      </c>
      <c r="S16" s="34">
        <v>40262.036287580602</v>
      </c>
      <c r="T16" s="34">
        <v>40262.036287580602</v>
      </c>
      <c r="U16" s="34">
        <v>2184.3647114300002</v>
      </c>
      <c r="V16" s="34">
        <v>9432.8342893000008</v>
      </c>
      <c r="W16" s="34">
        <v>24834.565305100001</v>
      </c>
      <c r="X16" s="34">
        <v>5513.5925952139896</v>
      </c>
      <c r="Y16" s="34">
        <v>15381.8327841999</v>
      </c>
      <c r="Z16" s="34">
        <v>367383.76898199902</v>
      </c>
    </row>
    <row r="17" spans="1:26" x14ac:dyDescent="0.2">
      <c r="A17" s="34" t="s">
        <v>183</v>
      </c>
      <c r="B17" s="34">
        <v>5930.0531517999998</v>
      </c>
      <c r="C17" s="34">
        <v>55957.224440999897</v>
      </c>
      <c r="D17" s="34">
        <v>8619.4587584999899</v>
      </c>
      <c r="E17" s="34">
        <v>8619.4587584999899</v>
      </c>
      <c r="F17" s="34">
        <v>2124.0467547999901</v>
      </c>
      <c r="G17" s="34">
        <v>8730.1353909999907</v>
      </c>
      <c r="H17" s="34">
        <v>81380.614885999996</v>
      </c>
      <c r="I17" s="34">
        <v>12255.3180430999</v>
      </c>
      <c r="J17" s="34">
        <v>2956.1415883</v>
      </c>
      <c r="K17" s="34">
        <v>20270.325806000001</v>
      </c>
      <c r="L17" s="34">
        <v>9085.1045350999993</v>
      </c>
      <c r="M17" s="34">
        <v>11763.3727402</v>
      </c>
      <c r="N17" s="34">
        <v>11763.3727402</v>
      </c>
      <c r="O17" s="34">
        <v>30926.5637299999</v>
      </c>
      <c r="P17" s="34">
        <v>175810.12956313899</v>
      </c>
      <c r="Q17" s="34">
        <v>864.11629161999997</v>
      </c>
      <c r="R17" s="34">
        <v>54379.13133489</v>
      </c>
      <c r="S17" s="34">
        <v>36698.8705244999</v>
      </c>
      <c r="T17" s="34">
        <v>36698.8705244999</v>
      </c>
      <c r="U17" s="34">
        <v>3427.8232517000001</v>
      </c>
      <c r="V17" s="34">
        <v>14897.538304</v>
      </c>
      <c r="W17" s="34">
        <v>39030.721278999998</v>
      </c>
      <c r="X17" s="34">
        <v>12275.730255619899</v>
      </c>
      <c r="Y17" s="34">
        <v>20728.633103999899</v>
      </c>
      <c r="Z17" s="34">
        <v>486603.74443000002</v>
      </c>
    </row>
    <row r="18" spans="1:26" x14ac:dyDescent="0.2">
      <c r="A18" s="34" t="s">
        <v>184</v>
      </c>
      <c r="B18" s="34">
        <v>5123.1546161999904</v>
      </c>
      <c r="C18" s="34">
        <v>111213.849919</v>
      </c>
      <c r="D18" s="34">
        <v>7481.3845351</v>
      </c>
      <c r="E18" s="34">
        <v>7481.3845351</v>
      </c>
      <c r="F18" s="34">
        <v>1794.3153732999899</v>
      </c>
      <c r="G18" s="34">
        <v>19487.199985999901</v>
      </c>
      <c r="H18" s="34">
        <v>69259.944984999995</v>
      </c>
      <c r="I18" s="34">
        <v>10432.204609999901</v>
      </c>
      <c r="J18" s="34">
        <v>2561.6260597999899</v>
      </c>
      <c r="K18" s="34">
        <v>19009.5503729999</v>
      </c>
      <c r="L18" s="34">
        <v>7855.4293197999996</v>
      </c>
      <c r="M18" s="34">
        <v>9886.8542517999995</v>
      </c>
      <c r="N18" s="34">
        <v>9886.8542517999995</v>
      </c>
      <c r="O18" s="34">
        <v>25812.2169729999</v>
      </c>
      <c r="P18" s="34">
        <v>505126.73904396</v>
      </c>
      <c r="Q18" s="34">
        <v>748.80101006999905</v>
      </c>
      <c r="R18" s="34">
        <v>48344.154200429897</v>
      </c>
      <c r="S18" s="34">
        <v>19797.448823915998</v>
      </c>
      <c r="T18" s="34">
        <v>19797.448823915998</v>
      </c>
      <c r="U18" s="34">
        <v>2820.9677280999999</v>
      </c>
      <c r="V18" s="34">
        <v>12534.6088132</v>
      </c>
      <c r="W18" s="34">
        <v>32524.350976000002</v>
      </c>
      <c r="X18" s="34">
        <v>9005.5508851799896</v>
      </c>
      <c r="Y18" s="34">
        <v>51977.845766999897</v>
      </c>
      <c r="Z18" s="34">
        <v>880919.711279999</v>
      </c>
    </row>
    <row r="19" spans="1:26" x14ac:dyDescent="0.2">
      <c r="A19" s="34" t="s">
        <v>185</v>
      </c>
      <c r="B19" s="34">
        <v>7415.8205551000001</v>
      </c>
      <c r="C19" s="34">
        <v>105886.14381799899</v>
      </c>
      <c r="D19" s="34">
        <v>10691.225813999899</v>
      </c>
      <c r="E19" s="34">
        <v>10691.225813999899</v>
      </c>
      <c r="F19" s="34">
        <v>2627.8908176</v>
      </c>
      <c r="G19" s="34">
        <v>69284.126468000002</v>
      </c>
      <c r="H19" s="34">
        <v>101238.39916</v>
      </c>
      <c r="I19" s="34">
        <v>15213.583855999999</v>
      </c>
      <c r="J19" s="34">
        <v>3709.5689172999901</v>
      </c>
      <c r="K19" s="34">
        <v>44096.417606000003</v>
      </c>
      <c r="L19" s="34">
        <v>11370.825305</v>
      </c>
      <c r="M19" s="34">
        <v>14471.5875159999</v>
      </c>
      <c r="N19" s="34">
        <v>14471.5875159999</v>
      </c>
      <c r="O19" s="34">
        <v>33534.708762000002</v>
      </c>
      <c r="P19" s="34">
        <v>657037.98091399996</v>
      </c>
      <c r="Q19" s="34">
        <v>1083.8936986000001</v>
      </c>
      <c r="R19" s="34">
        <v>66118.858672699993</v>
      </c>
      <c r="S19" s="34">
        <v>21552.353812000001</v>
      </c>
      <c r="T19" s="34">
        <v>21552.353812000001</v>
      </c>
      <c r="U19" s="34">
        <v>4206.6424864999999</v>
      </c>
      <c r="V19" s="34">
        <v>19540.299878999998</v>
      </c>
      <c r="W19" s="34">
        <v>46083.067682999899</v>
      </c>
      <c r="X19" s="34">
        <v>18394.005828299902</v>
      </c>
      <c r="Y19" s="34">
        <v>83313.362749000007</v>
      </c>
      <c r="Z19" s="34">
        <v>1209873.47822999</v>
      </c>
    </row>
    <row r="20" spans="1:26" x14ac:dyDescent="0.2">
      <c r="A20" s="34" t="s">
        <v>186</v>
      </c>
      <c r="B20" s="34">
        <v>2173.5575279999998</v>
      </c>
      <c r="C20" s="34">
        <v>29139.104960000001</v>
      </c>
      <c r="D20" s="34">
        <v>3159.9780089999999</v>
      </c>
      <c r="E20" s="34">
        <v>3159.9780089999999</v>
      </c>
      <c r="F20" s="34">
        <v>774.18954900000006</v>
      </c>
      <c r="G20" s="34">
        <v>13983.573549999899</v>
      </c>
      <c r="H20" s="34">
        <v>29897.755130000001</v>
      </c>
      <c r="I20" s="34">
        <v>4491.7606480000004</v>
      </c>
      <c r="J20" s="34">
        <v>1086.7804140000001</v>
      </c>
      <c r="K20" s="34">
        <v>9318.8945399999902</v>
      </c>
      <c r="L20" s="34">
        <v>3332.76381699999</v>
      </c>
      <c r="M20" s="34">
        <v>4265.9753959999998</v>
      </c>
      <c r="N20" s="34">
        <v>4265.9753959999998</v>
      </c>
      <c r="O20" s="34">
        <v>11286.35817</v>
      </c>
      <c r="P20" s="34">
        <v>33720.842033339999</v>
      </c>
      <c r="Q20" s="34">
        <v>317.68695300000002</v>
      </c>
      <c r="R20" s="34">
        <v>11219.0559807999</v>
      </c>
      <c r="S20" s="34">
        <v>2410.8837674229899</v>
      </c>
      <c r="T20" s="34">
        <v>2410.8837674229899</v>
      </c>
      <c r="U20" s="34">
        <v>1241.642126</v>
      </c>
      <c r="V20" s="34">
        <v>5340.0274599999902</v>
      </c>
      <c r="W20" s="34">
        <v>14055.91532</v>
      </c>
      <c r="X20" s="34">
        <v>2107.2080302999998</v>
      </c>
      <c r="Y20" s="34">
        <v>40052.726770000001</v>
      </c>
      <c r="Z20" s="34">
        <v>189826.48969999899</v>
      </c>
    </row>
    <row r="21" spans="1:26" x14ac:dyDescent="0.2">
      <c r="A21" s="34" t="s">
        <v>187</v>
      </c>
      <c r="B21" s="34">
        <v>1209.5878614999999</v>
      </c>
      <c r="C21" s="34">
        <v>22804.474773999998</v>
      </c>
      <c r="D21" s="34">
        <v>1800.013858</v>
      </c>
      <c r="E21" s="34">
        <v>1800.013858</v>
      </c>
      <c r="F21" s="34">
        <v>425.76967579999899</v>
      </c>
      <c r="G21" s="34">
        <v>6664.6780609999996</v>
      </c>
      <c r="H21" s="34">
        <v>16422.770859999899</v>
      </c>
      <c r="I21" s="34">
        <v>2474.0386209999901</v>
      </c>
      <c r="J21" s="34">
        <v>604.883693899999</v>
      </c>
      <c r="K21" s="34">
        <v>5928.2731909999902</v>
      </c>
      <c r="L21" s="34">
        <v>1854.6835120000001</v>
      </c>
      <c r="M21" s="34">
        <v>2345.5827939999899</v>
      </c>
      <c r="N21" s="34">
        <v>2345.5827939999899</v>
      </c>
      <c r="O21" s="34">
        <v>5761.15241899999</v>
      </c>
      <c r="P21" s="34">
        <v>114262.5949336</v>
      </c>
      <c r="Q21" s="34">
        <v>176.79301129999999</v>
      </c>
      <c r="R21" s="34">
        <v>10851.214024499999</v>
      </c>
      <c r="S21" s="34">
        <v>4573.1999209799997</v>
      </c>
      <c r="T21" s="34">
        <v>4573.1999209799997</v>
      </c>
      <c r="U21" s="34">
        <v>665.12035360000004</v>
      </c>
      <c r="V21" s="34">
        <v>2946.7578899999999</v>
      </c>
      <c r="W21" s="34">
        <v>7392.3695429999998</v>
      </c>
      <c r="X21" s="34">
        <v>3232.4616047200002</v>
      </c>
      <c r="Y21" s="34">
        <v>14795.65482</v>
      </c>
      <c r="Z21" s="34">
        <v>205530.94923999999</v>
      </c>
    </row>
    <row r="22" spans="1:26" x14ac:dyDescent="0.2">
      <c r="A22" s="34" t="s">
        <v>339</v>
      </c>
      <c r="B22" s="34">
        <v>652.23301430000004</v>
      </c>
      <c r="C22" s="34">
        <v>13140.238794999899</v>
      </c>
      <c r="D22" s="34">
        <v>976.48556799999994</v>
      </c>
      <c r="E22" s="34">
        <v>976.48556799999994</v>
      </c>
      <c r="F22" s="34">
        <v>229.582301</v>
      </c>
      <c r="G22" s="34">
        <v>2135.43737099999</v>
      </c>
      <c r="H22" s="34">
        <v>8865.0421900000001</v>
      </c>
      <c r="I22" s="34">
        <v>1333.58132</v>
      </c>
      <c r="J22" s="34">
        <v>326.11786619999998</v>
      </c>
      <c r="K22" s="34">
        <v>3817.0932419999899</v>
      </c>
      <c r="L22" s="34">
        <v>1000.08073299999</v>
      </c>
      <c r="M22" s="34">
        <v>1265.04348199999</v>
      </c>
      <c r="N22" s="34">
        <v>1265.04348199999</v>
      </c>
      <c r="O22" s="34">
        <v>3261.17605</v>
      </c>
      <c r="P22" s="34">
        <v>43960.4517998999</v>
      </c>
      <c r="Q22" s="34">
        <v>95.330812199999897</v>
      </c>
      <c r="R22" s="34">
        <v>4846.0540533000003</v>
      </c>
      <c r="S22" s="34">
        <v>959.14211263699997</v>
      </c>
      <c r="T22" s="34">
        <v>959.14211263699997</v>
      </c>
      <c r="U22" s="34">
        <v>347.16962119999999</v>
      </c>
      <c r="V22" s="34">
        <v>1589.74546299999</v>
      </c>
      <c r="W22" s="34">
        <v>4109.303911</v>
      </c>
      <c r="X22" s="34">
        <v>899.42933500000004</v>
      </c>
      <c r="Y22" s="34">
        <v>8178.6782929999999</v>
      </c>
      <c r="Z22" s="34">
        <v>91816.133979999897</v>
      </c>
    </row>
    <row r="23" spans="1:26" x14ac:dyDescent="0.2">
      <c r="A23" s="34" t="s">
        <v>189</v>
      </c>
      <c r="B23" s="34">
        <v>3717.7383620000001</v>
      </c>
      <c r="C23" s="34">
        <v>55192.558503999899</v>
      </c>
      <c r="D23" s="34">
        <v>5612.0745269999998</v>
      </c>
      <c r="E23" s="34">
        <v>5612.0745269999998</v>
      </c>
      <c r="F23" s="34">
        <v>1318.0983942999901</v>
      </c>
      <c r="G23" s="34">
        <v>14073.892610999899</v>
      </c>
      <c r="H23" s="34">
        <v>50837.262849999999</v>
      </c>
      <c r="I23" s="34">
        <v>7658.83327499999</v>
      </c>
      <c r="J23" s="34">
        <v>1858.8660015999901</v>
      </c>
      <c r="K23" s="34">
        <v>16183.467681</v>
      </c>
      <c r="L23" s="34">
        <v>5700.4820730000001</v>
      </c>
      <c r="M23" s="34">
        <v>7263.0165850000003</v>
      </c>
      <c r="N23" s="34">
        <v>7263.0165850000003</v>
      </c>
      <c r="O23" s="34">
        <v>19004.105565000002</v>
      </c>
      <c r="P23" s="34">
        <v>223053.91458789899</v>
      </c>
      <c r="Q23" s="34">
        <v>543.3844881</v>
      </c>
      <c r="R23" s="34">
        <v>29810.339604600002</v>
      </c>
      <c r="S23" s="34">
        <v>18559.7350449634</v>
      </c>
      <c r="T23" s="34">
        <v>18559.7350449634</v>
      </c>
      <c r="U23" s="34">
        <v>2065.0578561000002</v>
      </c>
      <c r="V23" s="34">
        <v>9257.0661919999893</v>
      </c>
      <c r="W23" s="34">
        <v>24015.441559999999</v>
      </c>
      <c r="X23" s="34">
        <v>3984.1636684299901</v>
      </c>
      <c r="Y23" s="34">
        <v>35514.065923000002</v>
      </c>
      <c r="Z23" s="34">
        <v>463761.49358999898</v>
      </c>
    </row>
    <row r="24" spans="1:26" x14ac:dyDescent="0.2">
      <c r="A24" s="34" t="s">
        <v>190</v>
      </c>
      <c r="B24" s="34">
        <v>4053.0965955699999</v>
      </c>
      <c r="C24" s="34">
        <v>39406.2132537</v>
      </c>
      <c r="D24" s="34">
        <v>5942.07919269999</v>
      </c>
      <c r="E24" s="34">
        <v>5942.07919269999</v>
      </c>
      <c r="F24" s="34">
        <v>1456.41657042</v>
      </c>
      <c r="G24" s="34">
        <v>12654.9252679</v>
      </c>
      <c r="H24" s="34">
        <v>55833.092904999998</v>
      </c>
      <c r="I24" s="34">
        <v>8402.4482376999895</v>
      </c>
      <c r="J24" s="34">
        <v>2026.5556667400001</v>
      </c>
      <c r="K24" s="34">
        <v>15489.2355653</v>
      </c>
      <c r="L24" s="34">
        <v>6214.6919294999998</v>
      </c>
      <c r="M24" s="34">
        <v>8025.1667671999903</v>
      </c>
      <c r="N24" s="34">
        <v>8025.1667671999903</v>
      </c>
      <c r="O24" s="34">
        <v>21094.381139900001</v>
      </c>
      <c r="P24" s="34">
        <v>175097.557080475</v>
      </c>
      <c r="Q24" s="34">
        <v>592.39924324000003</v>
      </c>
      <c r="R24" s="34">
        <v>30809.158892479001</v>
      </c>
      <c r="S24" s="34">
        <v>33527.356679514502</v>
      </c>
      <c r="T24" s="34">
        <v>33527.356679514502</v>
      </c>
      <c r="U24" s="34">
        <v>2322.1095190400001</v>
      </c>
      <c r="V24" s="34">
        <v>10127.5090921999</v>
      </c>
      <c r="W24" s="34">
        <v>26525.391284099998</v>
      </c>
      <c r="X24" s="34">
        <v>4696.1247865630003</v>
      </c>
      <c r="Y24" s="34">
        <v>28796.3994958</v>
      </c>
      <c r="Z24" s="34">
        <v>401409.74299100001</v>
      </c>
    </row>
    <row r="25" spans="1:26" x14ac:dyDescent="0.2">
      <c r="A25" s="34" t="s">
        <v>191</v>
      </c>
      <c r="B25" s="34">
        <v>8617.8113582999995</v>
      </c>
      <c r="C25" s="34">
        <v>142687.975791</v>
      </c>
      <c r="D25" s="34">
        <v>12625.4749249999</v>
      </c>
      <c r="E25" s="34">
        <v>12625.4749249999</v>
      </c>
      <c r="F25" s="34">
        <v>3046.4976150000002</v>
      </c>
      <c r="G25" s="34">
        <v>70557.836135000005</v>
      </c>
      <c r="H25" s="34">
        <v>117522.99258999999</v>
      </c>
      <c r="I25" s="34">
        <v>17659.390533000002</v>
      </c>
      <c r="J25" s="34">
        <v>4309.2067630000001</v>
      </c>
      <c r="K25" s="34">
        <v>54163.965418</v>
      </c>
      <c r="L25" s="34">
        <v>13213.869774999899</v>
      </c>
      <c r="M25" s="34">
        <v>16785.392307999999</v>
      </c>
      <c r="N25" s="34">
        <v>16785.392307999999</v>
      </c>
      <c r="O25" s="34">
        <v>37938.093664999898</v>
      </c>
      <c r="P25" s="34">
        <v>871794.08773000003</v>
      </c>
      <c r="Q25" s="34">
        <v>1259.57962029999</v>
      </c>
      <c r="R25" s="34">
        <v>79311.971039099997</v>
      </c>
      <c r="S25" s="34">
        <v>24534.561379999999</v>
      </c>
      <c r="T25" s="34">
        <v>24534.561379999999</v>
      </c>
      <c r="U25" s="34">
        <v>4831.7464227999899</v>
      </c>
      <c r="V25" s="34">
        <v>22306.951311999899</v>
      </c>
      <c r="W25" s="34">
        <v>52139.658507999899</v>
      </c>
      <c r="X25" s="34">
        <v>20561.0216350999</v>
      </c>
      <c r="Y25" s="34">
        <v>99930.102121999895</v>
      </c>
      <c r="Z25" s="34">
        <v>1528908.97578</v>
      </c>
    </row>
    <row r="26" spans="1:26" x14ac:dyDescent="0.2">
      <c r="A26" s="34" t="s">
        <v>192</v>
      </c>
      <c r="B26" s="34">
        <v>7376.3010458999897</v>
      </c>
      <c r="C26" s="34">
        <v>122728.391667</v>
      </c>
      <c r="D26" s="34">
        <v>10737.0952696</v>
      </c>
      <c r="E26" s="34">
        <v>10737.0952696</v>
      </c>
      <c r="F26" s="34">
        <v>2610.3911855599999</v>
      </c>
      <c r="G26" s="34">
        <v>21302.378650499901</v>
      </c>
      <c r="H26" s="34">
        <v>100605.956392999</v>
      </c>
      <c r="I26" s="34">
        <v>15154.6888252999</v>
      </c>
      <c r="J26" s="34">
        <v>3688.3653393</v>
      </c>
      <c r="K26" s="34">
        <v>26623.617037700002</v>
      </c>
      <c r="L26" s="34">
        <v>11310.2166084</v>
      </c>
      <c r="M26" s="34">
        <v>14382.7643862</v>
      </c>
      <c r="N26" s="34">
        <v>14382.7643862</v>
      </c>
      <c r="O26" s="34">
        <v>37847.569553000001</v>
      </c>
      <c r="P26" s="34">
        <v>833751.72618397896</v>
      </c>
      <c r="Q26" s="34">
        <v>1078.11574781999</v>
      </c>
      <c r="R26" s="34">
        <v>70061.718740230004</v>
      </c>
      <c r="S26" s="34">
        <v>41180.815709215</v>
      </c>
      <c r="T26" s="34">
        <v>41180.815709215</v>
      </c>
      <c r="U26" s="34">
        <v>4150.4014239999997</v>
      </c>
      <c r="V26" s="34">
        <v>18256.3951146</v>
      </c>
      <c r="W26" s="34">
        <v>47627.305940999897</v>
      </c>
      <c r="X26" s="34">
        <v>11796.808629609999</v>
      </c>
      <c r="Y26" s="34">
        <v>47412.290376999903</v>
      </c>
      <c r="Z26" s="34">
        <v>1303746.377208</v>
      </c>
    </row>
    <row r="27" spans="1:26" x14ac:dyDescent="0.2">
      <c r="A27" s="34" t="s">
        <v>193</v>
      </c>
      <c r="B27" s="34">
        <v>6439.5402707999901</v>
      </c>
      <c r="C27" s="34">
        <v>22383.554544999999</v>
      </c>
      <c r="D27" s="34">
        <v>9309.9370330000002</v>
      </c>
      <c r="E27" s="34">
        <v>9309.9370330000002</v>
      </c>
      <c r="F27" s="34">
        <v>2060.0814175999999</v>
      </c>
      <c r="G27" s="34">
        <v>31124.2374257999</v>
      </c>
      <c r="H27" s="34">
        <v>78846.906440999999</v>
      </c>
      <c r="I27" s="34">
        <v>11879.473560999901</v>
      </c>
      <c r="J27" s="34">
        <v>2842.1604524999898</v>
      </c>
      <c r="K27" s="34">
        <v>27651.262149999999</v>
      </c>
      <c r="L27" s="34">
        <v>9554.9156649999895</v>
      </c>
      <c r="M27" s="34">
        <v>13869.045946</v>
      </c>
      <c r="N27" s="34">
        <v>13869.045946</v>
      </c>
      <c r="O27" s="34">
        <v>30025.831714999898</v>
      </c>
      <c r="P27" s="34">
        <v>45375.000170719999</v>
      </c>
      <c r="Q27" s="34">
        <v>830.78412140999899</v>
      </c>
      <c r="R27" s="34">
        <v>43123.777521429998</v>
      </c>
      <c r="S27" s="34">
        <v>20739.7181613633</v>
      </c>
      <c r="T27" s="34">
        <v>20739.7181613633</v>
      </c>
      <c r="U27" s="34">
        <v>3333.3888726999999</v>
      </c>
      <c r="V27" s="34">
        <v>21019.782845000002</v>
      </c>
      <c r="W27" s="34">
        <v>47722.639222999896</v>
      </c>
      <c r="X27" s="34">
        <v>7610.6595845199899</v>
      </c>
      <c r="Y27" s="34">
        <v>67275.370982999899</v>
      </c>
      <c r="Z27" s="34">
        <v>400097.82851999998</v>
      </c>
    </row>
    <row r="28" spans="1:26" x14ac:dyDescent="0.2">
      <c r="A28" s="34" t="s">
        <v>194</v>
      </c>
      <c r="B28" s="34">
        <v>4350.3805173999999</v>
      </c>
      <c r="C28" s="34">
        <v>27644.698562099999</v>
      </c>
      <c r="D28" s="34">
        <v>6338.8059845999996</v>
      </c>
      <c r="E28" s="34">
        <v>6338.8059845999996</v>
      </c>
      <c r="F28" s="34">
        <v>1509.8927395599901</v>
      </c>
      <c r="G28" s="34">
        <v>5959.8078691999999</v>
      </c>
      <c r="H28" s="34">
        <v>57706.5184019999</v>
      </c>
      <c r="I28" s="34">
        <v>8683.5665368999998</v>
      </c>
      <c r="J28" s="34">
        <v>2084.9059205999902</v>
      </c>
      <c r="K28" s="34">
        <v>15121.4531111999</v>
      </c>
      <c r="L28" s="34">
        <v>6594.2803967999998</v>
      </c>
      <c r="M28" s="34">
        <v>8921.7900364999896</v>
      </c>
      <c r="N28" s="34">
        <v>8921.7900364999896</v>
      </c>
      <c r="O28" s="34">
        <v>21959.806820999998</v>
      </c>
      <c r="P28" s="34">
        <v>99366.685155747007</v>
      </c>
      <c r="Q28" s="34">
        <v>609.45667549999996</v>
      </c>
      <c r="R28" s="34">
        <v>38424.973806159898</v>
      </c>
      <c r="S28" s="34">
        <v>34226.700813894298</v>
      </c>
      <c r="T28" s="34">
        <v>34226.700813894298</v>
      </c>
      <c r="U28" s="34">
        <v>2437.1368158</v>
      </c>
      <c r="V28" s="34">
        <v>12257.352978499899</v>
      </c>
      <c r="W28" s="34">
        <v>30257.438083000001</v>
      </c>
      <c r="X28" s="34">
        <v>7992.5382041410003</v>
      </c>
      <c r="Y28" s="34">
        <v>14814.6216859999</v>
      </c>
      <c r="Z28" s="34">
        <v>312892.39370699902</v>
      </c>
    </row>
    <row r="29" spans="1:26" x14ac:dyDescent="0.2">
      <c r="A29" s="34" t="s">
        <v>195</v>
      </c>
      <c r="B29" s="34">
        <v>3377.98008599999</v>
      </c>
      <c r="C29" s="34">
        <v>11403.893059</v>
      </c>
      <c r="D29" s="34">
        <v>4936.0813279999902</v>
      </c>
      <c r="E29" s="34">
        <v>4936.0813279999902</v>
      </c>
      <c r="F29" s="34">
        <v>1223.6888841999901</v>
      </c>
      <c r="G29" s="34">
        <v>11384.421592999999</v>
      </c>
      <c r="H29" s="34">
        <v>46388.351819999902</v>
      </c>
      <c r="I29" s="34">
        <v>6985.0652620000001</v>
      </c>
      <c r="J29" s="34">
        <v>1686.4250889999901</v>
      </c>
      <c r="K29" s="34">
        <v>14656.212509999899</v>
      </c>
      <c r="L29" s="34">
        <v>5176.6317220000001</v>
      </c>
      <c r="M29" s="34">
        <v>6741.8531659999999</v>
      </c>
      <c r="N29" s="34">
        <v>6741.8531659999999</v>
      </c>
      <c r="O29" s="34">
        <v>17669.964859999898</v>
      </c>
      <c r="P29" s="34">
        <v>32169.384769499899</v>
      </c>
      <c r="Q29" s="34">
        <v>492.72294069999998</v>
      </c>
      <c r="R29" s="34">
        <v>29915.047388999999</v>
      </c>
      <c r="S29" s="34">
        <v>13981.6192727</v>
      </c>
      <c r="T29" s="34">
        <v>13981.6192727</v>
      </c>
      <c r="U29" s="34">
        <v>1961.6765290000001</v>
      </c>
      <c r="V29" s="34">
        <v>8698.0307949999897</v>
      </c>
      <c r="W29" s="34">
        <v>22589.085559999901</v>
      </c>
      <c r="X29" s="34">
        <v>6301.3969975999898</v>
      </c>
      <c r="Y29" s="34">
        <v>16403.755590000001</v>
      </c>
      <c r="Z29" s="34">
        <v>201811.60609999899</v>
      </c>
    </row>
    <row r="30" spans="1:26" x14ac:dyDescent="0.2">
      <c r="A30" s="34" t="s">
        <v>196</v>
      </c>
      <c r="B30" s="34">
        <v>755.21304699999996</v>
      </c>
      <c r="C30" s="34">
        <v>13436.095729999999</v>
      </c>
      <c r="D30" s="34">
        <v>1117.8409449999899</v>
      </c>
      <c r="E30" s="34">
        <v>1117.8409449999899</v>
      </c>
      <c r="F30" s="34">
        <v>267.058132</v>
      </c>
      <c r="G30" s="34">
        <v>2899.0327999999899</v>
      </c>
      <c r="H30" s="34">
        <v>10317.050310000001</v>
      </c>
      <c r="I30" s="34">
        <v>1550.3123399999999</v>
      </c>
      <c r="J30" s="34">
        <v>377.6053</v>
      </c>
      <c r="K30" s="34">
        <v>4047.69859</v>
      </c>
      <c r="L30" s="34">
        <v>1157.9787879999999</v>
      </c>
      <c r="M30" s="34">
        <v>1471.5511139999901</v>
      </c>
      <c r="N30" s="34">
        <v>1471.5511139999901</v>
      </c>
      <c r="O30" s="34">
        <v>3827.4564699999901</v>
      </c>
      <c r="P30" s="34">
        <v>21633.908214300001</v>
      </c>
      <c r="Q30" s="34">
        <v>110.382055299999</v>
      </c>
      <c r="R30" s="34">
        <v>4836.7143028</v>
      </c>
      <c r="S30" s="34">
        <v>652.90518275999898</v>
      </c>
      <c r="T30" s="34">
        <v>652.90518275999898</v>
      </c>
      <c r="U30" s="34">
        <v>411.92754399999899</v>
      </c>
      <c r="V30" s="34">
        <v>1841.2218499999999</v>
      </c>
      <c r="W30" s="34">
        <v>4794.8841899999998</v>
      </c>
      <c r="X30" s="34">
        <v>911.23741639999901</v>
      </c>
      <c r="Y30" s="34">
        <v>10927.35449</v>
      </c>
      <c r="Z30" s="34">
        <v>75963.564100000003</v>
      </c>
    </row>
    <row r="31" spans="1:26" x14ac:dyDescent="0.2">
      <c r="A31" s="34" t="s">
        <v>197</v>
      </c>
      <c r="B31" s="34">
        <v>694.02797520000001</v>
      </c>
      <c r="C31" s="34">
        <v>12509.450510999901</v>
      </c>
      <c r="D31" s="34">
        <v>1029.6874022</v>
      </c>
      <c r="E31" s="34">
        <v>1029.6874022</v>
      </c>
      <c r="F31" s="34">
        <v>245.05873405</v>
      </c>
      <c r="G31" s="34">
        <v>3412.4370316</v>
      </c>
      <c r="H31" s="34">
        <v>9436.3532909999994</v>
      </c>
      <c r="I31" s="34">
        <v>1421.6613093999999</v>
      </c>
      <c r="J31" s="34">
        <v>347.11931770000001</v>
      </c>
      <c r="K31" s="34">
        <v>3533.9505609999901</v>
      </c>
      <c r="L31" s="34">
        <v>1064.164542</v>
      </c>
      <c r="M31" s="34">
        <v>1349.7669192000001</v>
      </c>
      <c r="N31" s="34">
        <v>1349.7669192000001</v>
      </c>
      <c r="O31" s="34">
        <v>3502.3851339999901</v>
      </c>
      <c r="P31" s="34">
        <v>66661.781849720006</v>
      </c>
      <c r="Q31" s="34">
        <v>101.4389724</v>
      </c>
      <c r="R31" s="34">
        <v>5927.2658064199904</v>
      </c>
      <c r="S31" s="34">
        <v>2166.80981491899</v>
      </c>
      <c r="T31" s="34">
        <v>2166.80981491899</v>
      </c>
      <c r="U31" s="34">
        <v>381.90221009999999</v>
      </c>
      <c r="V31" s="34">
        <v>1724.2791986</v>
      </c>
      <c r="W31" s="34">
        <v>4445.8143409999902</v>
      </c>
      <c r="X31" s="34">
        <v>1041.51336042</v>
      </c>
      <c r="Y31" s="34">
        <v>7259.4061059999904</v>
      </c>
      <c r="Z31" s="34">
        <v>116271.13901</v>
      </c>
    </row>
    <row r="32" spans="1:26" x14ac:dyDescent="0.2">
      <c r="A32" s="34" t="s">
        <v>198</v>
      </c>
      <c r="B32" s="34">
        <v>5074.5395799999897</v>
      </c>
      <c r="C32" s="34">
        <v>17271.648300000001</v>
      </c>
      <c r="D32" s="34">
        <v>7330.0960269999996</v>
      </c>
      <c r="E32" s="34">
        <v>7330.0960269999996</v>
      </c>
      <c r="F32" s="34">
        <v>1669.3880019999999</v>
      </c>
      <c r="G32" s="34">
        <v>18611.597752999998</v>
      </c>
      <c r="H32" s="34">
        <v>62213.79552</v>
      </c>
      <c r="I32" s="34">
        <v>9342.6912539999903</v>
      </c>
      <c r="J32" s="34">
        <v>2292.9545599999901</v>
      </c>
      <c r="K32" s="34">
        <v>20275.209650000001</v>
      </c>
      <c r="L32" s="34">
        <v>7541.7383259999997</v>
      </c>
      <c r="M32" s="34">
        <v>10881.867517999901</v>
      </c>
      <c r="N32" s="34">
        <v>10881.867517999901</v>
      </c>
      <c r="O32" s="34">
        <v>23696.159830000001</v>
      </c>
      <c r="P32" s="34">
        <v>72326.7611112999</v>
      </c>
      <c r="Q32" s="34">
        <v>658.90586529999905</v>
      </c>
      <c r="R32" s="34">
        <v>40955.816084999999</v>
      </c>
      <c r="S32" s="34">
        <v>15926.7749737999</v>
      </c>
      <c r="T32" s="34">
        <v>15926.7749737999</v>
      </c>
      <c r="U32" s="34">
        <v>2630.69605</v>
      </c>
      <c r="V32" s="34">
        <v>16482.0212199999</v>
      </c>
      <c r="W32" s="34">
        <v>37588.846079999901</v>
      </c>
      <c r="X32" s="34">
        <v>8557.8274223000008</v>
      </c>
      <c r="Y32" s="34">
        <v>36459.098470999903</v>
      </c>
      <c r="Z32" s="34">
        <v>337017.14419999998</v>
      </c>
    </row>
    <row r="33" spans="1:26" x14ac:dyDescent="0.2">
      <c r="A33" s="34" t="s">
        <v>199</v>
      </c>
      <c r="B33" s="34">
        <v>3614.9134180999999</v>
      </c>
      <c r="C33" s="34">
        <v>70041.267909200003</v>
      </c>
      <c r="D33" s="34">
        <v>5530.5175694999998</v>
      </c>
      <c r="E33" s="34">
        <v>5530.5175694999998</v>
      </c>
      <c r="F33" s="34">
        <v>1270.8263768300001</v>
      </c>
      <c r="G33" s="34">
        <v>13342.780402799899</v>
      </c>
      <c r="H33" s="34">
        <v>49104.326757000003</v>
      </c>
      <c r="I33" s="34">
        <v>7394.5539461999997</v>
      </c>
      <c r="J33" s="34">
        <v>1807.4728378</v>
      </c>
      <c r="K33" s="34">
        <v>15455.13336</v>
      </c>
      <c r="L33" s="34">
        <v>5542.8321436999904</v>
      </c>
      <c r="M33" s="34">
        <v>7002.4593571999903</v>
      </c>
      <c r="N33" s="34">
        <v>7002.4593571999903</v>
      </c>
      <c r="O33" s="34">
        <v>18252.192096999901</v>
      </c>
      <c r="P33" s="34">
        <v>133528.0420096</v>
      </c>
      <c r="Q33" s="34">
        <v>528.35542290999899</v>
      </c>
      <c r="R33" s="34">
        <v>26808.948957190001</v>
      </c>
      <c r="S33" s="34">
        <v>11882.2740844705</v>
      </c>
      <c r="T33" s="34">
        <v>11882.2740844705</v>
      </c>
      <c r="U33" s="34">
        <v>1970.0448839999899</v>
      </c>
      <c r="V33" s="34">
        <v>8864.2035643999898</v>
      </c>
      <c r="W33" s="34">
        <v>22990.081192000001</v>
      </c>
      <c r="X33" s="34">
        <v>3891.39903588999</v>
      </c>
      <c r="Y33" s="34">
        <v>42954.570393000002</v>
      </c>
      <c r="Z33" s="34">
        <v>388820.59719399997</v>
      </c>
    </row>
    <row r="34" spans="1:26" x14ac:dyDescent="0.2">
      <c r="A34" s="34" t="s">
        <v>200</v>
      </c>
      <c r="B34" s="34">
        <v>7024.19931859999</v>
      </c>
      <c r="C34" s="34">
        <v>116576.564342</v>
      </c>
      <c r="D34" s="34">
        <v>10251.788484999901</v>
      </c>
      <c r="E34" s="34">
        <v>10251.788484999901</v>
      </c>
      <c r="F34" s="34">
        <v>2480.5836980999902</v>
      </c>
      <c r="G34" s="34">
        <v>53706.849995999997</v>
      </c>
      <c r="H34" s="34">
        <v>95745.404559999995</v>
      </c>
      <c r="I34" s="34">
        <v>14400.441736999999</v>
      </c>
      <c r="J34" s="34">
        <v>3512.3357235999902</v>
      </c>
      <c r="K34" s="34">
        <v>42734.486500999999</v>
      </c>
      <c r="L34" s="34">
        <v>10770.353800000001</v>
      </c>
      <c r="M34" s="34">
        <v>13667.364192999999</v>
      </c>
      <c r="N34" s="34">
        <v>13667.364192999999</v>
      </c>
      <c r="O34" s="34">
        <v>31984.233017999999</v>
      </c>
      <c r="P34" s="34">
        <v>589541.66137582995</v>
      </c>
      <c r="Q34" s="34">
        <v>1026.6567104999999</v>
      </c>
      <c r="R34" s="34">
        <v>62841.997224799903</v>
      </c>
      <c r="S34" s="34">
        <v>22536.7815742079</v>
      </c>
      <c r="T34" s="34">
        <v>22536.7815742079</v>
      </c>
      <c r="U34" s="34">
        <v>3923.7461926999999</v>
      </c>
      <c r="V34" s="34">
        <v>18725.4840139999</v>
      </c>
      <c r="W34" s="34">
        <v>44150.805566999901</v>
      </c>
      <c r="X34" s="34">
        <v>17673.940682100001</v>
      </c>
      <c r="Y34" s="34">
        <v>91274.668629999898</v>
      </c>
      <c r="Z34" s="34">
        <v>1132344.3877699999</v>
      </c>
    </row>
    <row r="35" spans="1:26" x14ac:dyDescent="0.2">
      <c r="A35" s="34" t="s">
        <v>201</v>
      </c>
      <c r="B35" s="34">
        <v>2658.187813</v>
      </c>
      <c r="C35" s="34">
        <v>13532.886458000001</v>
      </c>
      <c r="D35" s="34">
        <v>3915.7414684999999</v>
      </c>
      <c r="E35" s="34">
        <v>3915.7414684999999</v>
      </c>
      <c r="F35" s="34">
        <v>968.20234559999994</v>
      </c>
      <c r="G35" s="34">
        <v>3278.7078748999902</v>
      </c>
      <c r="H35" s="34">
        <v>36927.086971999997</v>
      </c>
      <c r="I35" s="34">
        <v>5547.1402953999996</v>
      </c>
      <c r="J35" s="34">
        <v>1328.1465304999999</v>
      </c>
      <c r="K35" s="34">
        <v>9145.6660439999996</v>
      </c>
      <c r="L35" s="34">
        <v>4075.0530207000002</v>
      </c>
      <c r="M35" s="34">
        <v>5341.2621798</v>
      </c>
      <c r="N35" s="34">
        <v>5341.2621798</v>
      </c>
      <c r="O35" s="34">
        <v>14055.109664</v>
      </c>
      <c r="P35" s="34">
        <v>41548.227785548603</v>
      </c>
      <c r="Q35" s="34">
        <v>388.24358840999997</v>
      </c>
      <c r="R35" s="34">
        <v>21091.335731880001</v>
      </c>
      <c r="S35" s="34">
        <v>28426.670316057302</v>
      </c>
      <c r="T35" s="34">
        <v>28426.670316057302</v>
      </c>
      <c r="U35" s="34">
        <v>1560.2475947999999</v>
      </c>
      <c r="V35" s="34">
        <v>6653.9818729999997</v>
      </c>
      <c r="W35" s="34">
        <v>17595.458232999899</v>
      </c>
      <c r="X35" s="34">
        <v>3376.02329464999</v>
      </c>
      <c r="Y35" s="34">
        <v>5716.3509935000002</v>
      </c>
      <c r="Z35" s="34">
        <v>160215.73440999899</v>
      </c>
    </row>
    <row r="36" spans="1:26" x14ac:dyDescent="0.2">
      <c r="A36" s="34" t="s">
        <v>202</v>
      </c>
      <c r="B36" s="34">
        <v>3737.7070225999901</v>
      </c>
      <c r="C36" s="34">
        <v>72953.087250900004</v>
      </c>
      <c r="D36" s="34">
        <v>5793.4880342999904</v>
      </c>
      <c r="E36" s="34">
        <v>5793.4880342999904</v>
      </c>
      <c r="F36" s="34">
        <v>1317.4696799599899</v>
      </c>
      <c r="G36" s="34">
        <v>10164.408602699899</v>
      </c>
      <c r="H36" s="34">
        <v>50737.749068999903</v>
      </c>
      <c r="I36" s="34">
        <v>7640.2368597000004</v>
      </c>
      <c r="J36" s="34">
        <v>1868.8645787999901</v>
      </c>
      <c r="K36" s="34">
        <v>13578.0957492999</v>
      </c>
      <c r="L36" s="34">
        <v>5731.0990724000003</v>
      </c>
      <c r="M36" s="34">
        <v>7259.5165816999897</v>
      </c>
      <c r="N36" s="34">
        <v>7259.5165816999897</v>
      </c>
      <c r="O36" s="34">
        <v>18854.896377000001</v>
      </c>
      <c r="P36" s="34">
        <v>260910.89524943999</v>
      </c>
      <c r="Q36" s="34">
        <v>546.30391505999899</v>
      </c>
      <c r="R36" s="34">
        <v>34608.738938759998</v>
      </c>
      <c r="S36" s="34">
        <v>23013.919468954999</v>
      </c>
      <c r="T36" s="34">
        <v>23013.919468954999</v>
      </c>
      <c r="U36" s="34">
        <v>2036.6213154</v>
      </c>
      <c r="V36" s="34">
        <v>9186.0261346999996</v>
      </c>
      <c r="W36" s="34">
        <v>23811.185468999902</v>
      </c>
      <c r="X36" s="34">
        <v>5158.40479925</v>
      </c>
      <c r="Y36" s="34">
        <v>32012.174666999999</v>
      </c>
      <c r="Z36" s="34">
        <v>515132.73027200002</v>
      </c>
    </row>
    <row r="37" spans="1:26" x14ac:dyDescent="0.2">
      <c r="A37" s="34" t="s">
        <v>203</v>
      </c>
      <c r="B37" s="34">
        <v>6278.7777189999997</v>
      </c>
      <c r="C37" s="34">
        <v>80394.869865999994</v>
      </c>
      <c r="D37" s="34">
        <v>9061.2583209999902</v>
      </c>
      <c r="E37" s="34">
        <v>9061.2583209999902</v>
      </c>
      <c r="F37" s="34">
        <v>2232.0676437000002</v>
      </c>
      <c r="G37" s="34">
        <v>14907.810594999901</v>
      </c>
      <c r="H37" s="34">
        <v>85628.825979999907</v>
      </c>
      <c r="I37" s="34">
        <v>12907.278539999999</v>
      </c>
      <c r="J37" s="34">
        <v>3139.4776262</v>
      </c>
      <c r="K37" s="34">
        <v>24388.309264999902</v>
      </c>
      <c r="L37" s="34">
        <v>9627.2744979999898</v>
      </c>
      <c r="M37" s="34">
        <v>12298.8537339999</v>
      </c>
      <c r="N37" s="34">
        <v>12298.8537339999</v>
      </c>
      <c r="O37" s="34">
        <v>32011.174605</v>
      </c>
      <c r="P37" s="34">
        <v>539303.59108690999</v>
      </c>
      <c r="Q37" s="34">
        <v>917.67360169999904</v>
      </c>
      <c r="R37" s="34">
        <v>56010.346458</v>
      </c>
      <c r="S37" s="34">
        <v>25541.656984019999</v>
      </c>
      <c r="T37" s="34">
        <v>25541.656984019999</v>
      </c>
      <c r="U37" s="34">
        <v>3581.7142549999899</v>
      </c>
      <c r="V37" s="34">
        <v>15476.6707529999</v>
      </c>
      <c r="W37" s="34">
        <v>40285.967633</v>
      </c>
      <c r="X37" s="34">
        <v>14622.711985039999</v>
      </c>
      <c r="Y37" s="34">
        <v>32779.080244999997</v>
      </c>
      <c r="Z37" s="34">
        <v>906643.19912999996</v>
      </c>
    </row>
    <row r="38" spans="1:26" x14ac:dyDescent="0.2">
      <c r="A38" s="34" t="s">
        <v>204</v>
      </c>
      <c r="B38" s="34">
        <v>10451.4916459999</v>
      </c>
      <c r="C38" s="34">
        <v>37130.137159999998</v>
      </c>
      <c r="D38" s="34">
        <v>15679.170973999901</v>
      </c>
      <c r="E38" s="34">
        <v>15679.170973999901</v>
      </c>
      <c r="F38" s="34">
        <v>3203.0107859999998</v>
      </c>
      <c r="G38" s="34">
        <v>38493.173965000002</v>
      </c>
      <c r="H38" s="34">
        <v>123115.41365</v>
      </c>
      <c r="I38" s="34">
        <v>18494.418196999999</v>
      </c>
      <c r="J38" s="34">
        <v>4420.2956979999899</v>
      </c>
      <c r="K38" s="34">
        <v>39749.969839999903</v>
      </c>
      <c r="L38" s="34">
        <v>15343.3140969999</v>
      </c>
      <c r="M38" s="34">
        <v>23022.312593999999</v>
      </c>
      <c r="N38" s="34">
        <v>23022.312593999999</v>
      </c>
      <c r="O38" s="34">
        <v>46867.411930000002</v>
      </c>
      <c r="P38" s="34">
        <v>32835.114986070002</v>
      </c>
      <c r="Q38" s="34">
        <v>1291.4408934999999</v>
      </c>
      <c r="R38" s="34">
        <v>58116.239100500003</v>
      </c>
      <c r="S38" s="34">
        <v>13949.2017572799</v>
      </c>
      <c r="T38" s="34">
        <v>13949.2017572799</v>
      </c>
      <c r="U38" s="34">
        <v>5203.113488</v>
      </c>
      <c r="V38" s="34">
        <v>35901.600529999901</v>
      </c>
      <c r="W38" s="34">
        <v>79118.234020000004</v>
      </c>
      <c r="X38" s="34">
        <v>8725.5546408999999</v>
      </c>
      <c r="Y38" s="34">
        <v>118327.59294</v>
      </c>
      <c r="Z38" s="34">
        <v>587170.44819999998</v>
      </c>
    </row>
    <row r="39" spans="1:26" x14ac:dyDescent="0.2">
      <c r="A39" s="34" t="s">
        <v>340</v>
      </c>
      <c r="B39" s="34">
        <v>3909.1970370999902</v>
      </c>
      <c r="C39" s="34">
        <v>91239.204499999905</v>
      </c>
      <c r="D39" s="34">
        <v>6268.2773289999996</v>
      </c>
      <c r="E39" s="34">
        <v>6268.2773289999996</v>
      </c>
      <c r="F39" s="34">
        <v>1363.6483002</v>
      </c>
      <c r="G39" s="34">
        <v>13678.5194829999</v>
      </c>
      <c r="H39" s="34">
        <v>52700.031580000003</v>
      </c>
      <c r="I39" s="34">
        <v>7939.3456349999997</v>
      </c>
      <c r="J39" s="34">
        <v>1954.62997379999</v>
      </c>
      <c r="K39" s="34">
        <v>15558.3667509999</v>
      </c>
      <c r="L39" s="34">
        <v>5994.0513080000001</v>
      </c>
      <c r="M39" s="34">
        <v>7513.8728999999903</v>
      </c>
      <c r="N39" s="34">
        <v>7513.8728999999903</v>
      </c>
      <c r="O39" s="34">
        <v>19254.956031999998</v>
      </c>
      <c r="P39" s="34">
        <v>309946.57926838897</v>
      </c>
      <c r="Q39" s="34">
        <v>571.3670333</v>
      </c>
      <c r="R39" s="34">
        <v>32898.0657718</v>
      </c>
      <c r="S39" s="34">
        <v>13348.084486951901</v>
      </c>
      <c r="T39" s="34">
        <v>13348.084486951901</v>
      </c>
      <c r="U39" s="34">
        <v>2035.0418256</v>
      </c>
      <c r="V39" s="34">
        <v>9525.3572370000002</v>
      </c>
      <c r="W39" s="34">
        <v>24431.375856999901</v>
      </c>
      <c r="X39" s="34">
        <v>4940.9007786100001</v>
      </c>
      <c r="Y39" s="34">
        <v>44246.4903329999</v>
      </c>
      <c r="Z39" s="34">
        <v>601234.26919999998</v>
      </c>
    </row>
    <row r="40" spans="1:26" x14ac:dyDescent="0.2">
      <c r="A40" s="34" t="s">
        <v>206</v>
      </c>
      <c r="B40" s="34">
        <v>87.3471349</v>
      </c>
      <c r="C40" s="34">
        <v>1987.40615999999</v>
      </c>
      <c r="D40" s="34">
        <v>127.62565499999999</v>
      </c>
      <c r="E40" s="34">
        <v>127.62565499999999</v>
      </c>
      <c r="F40" s="34">
        <v>30.5891345</v>
      </c>
      <c r="G40" s="34">
        <v>343.75281200000001</v>
      </c>
      <c r="H40" s="34">
        <v>1180.64932999999</v>
      </c>
      <c r="I40" s="34">
        <v>177.742335</v>
      </c>
      <c r="J40" s="34">
        <v>43.673628000000001</v>
      </c>
      <c r="K40" s="34">
        <v>477.12864400000001</v>
      </c>
      <c r="L40" s="34">
        <v>133.93142</v>
      </c>
      <c r="M40" s="34">
        <v>168.551875999999</v>
      </c>
      <c r="N40" s="34">
        <v>168.551875999999</v>
      </c>
      <c r="O40" s="34">
        <v>433.34888099999898</v>
      </c>
      <c r="P40" s="34">
        <v>9526.2924133500001</v>
      </c>
      <c r="Q40" s="34">
        <v>12.766705099999999</v>
      </c>
      <c r="R40" s="34">
        <v>682.11180179999997</v>
      </c>
      <c r="S40" s="34">
        <v>169.79002885560001</v>
      </c>
      <c r="T40" s="34">
        <v>169.79002885560001</v>
      </c>
      <c r="U40" s="34">
        <v>46.0143018999999</v>
      </c>
      <c r="V40" s="34">
        <v>212.332045999999</v>
      </c>
      <c r="W40" s="34">
        <v>547.30185300000005</v>
      </c>
      <c r="X40" s="34">
        <v>119.605495699999</v>
      </c>
      <c r="Y40" s="34">
        <v>1159.596327</v>
      </c>
      <c r="Z40" s="34">
        <v>16271.1126199999</v>
      </c>
    </row>
    <row r="41" spans="1:26" x14ac:dyDescent="0.2">
      <c r="A41" s="34" t="s">
        <v>207</v>
      </c>
      <c r="B41" s="34">
        <v>5087.38428199999</v>
      </c>
      <c r="C41" s="34">
        <v>79040.2942799999</v>
      </c>
      <c r="D41" s="34">
        <v>7433.6815100000003</v>
      </c>
      <c r="E41" s="34">
        <v>7433.6815100000003</v>
      </c>
      <c r="F41" s="34">
        <v>1800.2510990000001</v>
      </c>
      <c r="G41" s="34">
        <v>50311.03168</v>
      </c>
      <c r="H41" s="34">
        <v>69491.373699999895</v>
      </c>
      <c r="I41" s="34">
        <v>10440.59989</v>
      </c>
      <c r="J41" s="34">
        <v>2544.1504880000002</v>
      </c>
      <c r="K41" s="34">
        <v>35953.040789999999</v>
      </c>
      <c r="L41" s="34">
        <v>7800.5841799999998</v>
      </c>
      <c r="M41" s="34">
        <v>9917.3243399999992</v>
      </c>
      <c r="N41" s="34">
        <v>9917.3243399999992</v>
      </c>
      <c r="O41" s="34">
        <v>21460.364450000001</v>
      </c>
      <c r="P41" s="34">
        <v>473649.15082699998</v>
      </c>
      <c r="Q41" s="34">
        <v>743.571956</v>
      </c>
      <c r="R41" s="34">
        <v>46646.549282999898</v>
      </c>
      <c r="S41" s="34">
        <v>12412.718629999999</v>
      </c>
      <c r="T41" s="34">
        <v>12412.718629999999</v>
      </c>
      <c r="U41" s="34">
        <v>2868.1624149999998</v>
      </c>
      <c r="V41" s="34">
        <v>14280.518979999901</v>
      </c>
      <c r="W41" s="34">
        <v>31694.953939999901</v>
      </c>
      <c r="X41" s="34">
        <v>13471.571635</v>
      </c>
      <c r="Y41" s="34">
        <v>70548.328899999993</v>
      </c>
      <c r="Z41" s="34">
        <v>882823.16299999994</v>
      </c>
    </row>
    <row r="42" spans="1:26" x14ac:dyDescent="0.2">
      <c r="A42" s="34" t="s">
        <v>208</v>
      </c>
      <c r="B42" s="34">
        <v>3660.2703844999901</v>
      </c>
      <c r="C42" s="34">
        <v>18676.3640338</v>
      </c>
      <c r="D42" s="34">
        <v>5296.7618663999901</v>
      </c>
      <c r="E42" s="34">
        <v>5296.7618663999901</v>
      </c>
      <c r="F42" s="34">
        <v>1187.01511006999</v>
      </c>
      <c r="G42" s="34">
        <v>5183.5853969999998</v>
      </c>
      <c r="H42" s="34">
        <v>45358.2640389999</v>
      </c>
      <c r="I42" s="34">
        <v>6829.0927804000003</v>
      </c>
      <c r="J42" s="34">
        <v>1637.75837369999</v>
      </c>
      <c r="K42" s="34">
        <v>12741.5282486999</v>
      </c>
      <c r="L42" s="34">
        <v>5449.8611515000002</v>
      </c>
      <c r="M42" s="34">
        <v>7823.2360027999903</v>
      </c>
      <c r="N42" s="34">
        <v>7823.2360027999903</v>
      </c>
      <c r="O42" s="34">
        <v>17264.816081000001</v>
      </c>
      <c r="P42" s="34">
        <v>57225.912616862901</v>
      </c>
      <c r="Q42" s="34">
        <v>478.7308496</v>
      </c>
      <c r="R42" s="34">
        <v>28385.137504959999</v>
      </c>
      <c r="S42" s="34">
        <v>26910.806678666901</v>
      </c>
      <c r="T42" s="34">
        <v>26910.806678666901</v>
      </c>
      <c r="U42" s="34">
        <v>1916.2210671</v>
      </c>
      <c r="V42" s="34">
        <v>11552.4923974999</v>
      </c>
      <c r="W42" s="34">
        <v>26662.450941999999</v>
      </c>
      <c r="X42" s="34">
        <v>6009.4589233289998</v>
      </c>
      <c r="Y42" s="34">
        <v>15744.4796909999</v>
      </c>
      <c r="Z42" s="34">
        <v>231808.879905999</v>
      </c>
    </row>
    <row r="43" spans="1:26" x14ac:dyDescent="0.2">
      <c r="A43" s="34" t="s">
        <v>209</v>
      </c>
      <c r="B43" s="34">
        <v>6222.9852500999896</v>
      </c>
      <c r="C43" s="34">
        <v>134598.23246599999</v>
      </c>
      <c r="D43" s="34">
        <v>9110.9421679999996</v>
      </c>
      <c r="E43" s="34">
        <v>9110.9421679999996</v>
      </c>
      <c r="F43" s="34">
        <v>2179.3289382999901</v>
      </c>
      <c r="G43" s="34">
        <v>28643.069858999901</v>
      </c>
      <c r="H43" s="34">
        <v>84142.583142000003</v>
      </c>
      <c r="I43" s="34">
        <v>12673.299301999999</v>
      </c>
      <c r="J43" s="34">
        <v>3111.6300631999902</v>
      </c>
      <c r="K43" s="34">
        <v>25805.232336000001</v>
      </c>
      <c r="L43" s="34">
        <v>9541.8273150999994</v>
      </c>
      <c r="M43" s="34">
        <v>12007.913305800001</v>
      </c>
      <c r="N43" s="34">
        <v>12007.913305800001</v>
      </c>
      <c r="O43" s="34">
        <v>30665.2375939999</v>
      </c>
      <c r="P43" s="34">
        <v>700266.03131182003</v>
      </c>
      <c r="Q43" s="34">
        <v>909.55182637999997</v>
      </c>
      <c r="R43" s="34">
        <v>59648.12097222</v>
      </c>
      <c r="S43" s="34">
        <v>19986.70268142</v>
      </c>
      <c r="T43" s="34">
        <v>19986.70268142</v>
      </c>
      <c r="U43" s="34">
        <v>3398.1418394000002</v>
      </c>
      <c r="V43" s="34">
        <v>15186.0294847</v>
      </c>
      <c r="W43" s="34">
        <v>38902.547339999997</v>
      </c>
      <c r="X43" s="34">
        <v>12597.28441617</v>
      </c>
      <c r="Y43" s="34">
        <v>67200.446930999897</v>
      </c>
      <c r="Z43" s="34">
        <v>1169269.70967</v>
      </c>
    </row>
    <row r="44" spans="1:26" x14ac:dyDescent="0.2">
      <c r="A44" s="34" t="s">
        <v>210</v>
      </c>
      <c r="B44" s="34">
        <v>26476.144722000001</v>
      </c>
      <c r="C44" s="34">
        <v>216204.86721</v>
      </c>
      <c r="D44" s="34">
        <v>38405.914643999902</v>
      </c>
      <c r="E44" s="34">
        <v>38405.914643999902</v>
      </c>
      <c r="F44" s="34">
        <v>9530.3076132999904</v>
      </c>
      <c r="G44" s="34">
        <v>99329.353883999996</v>
      </c>
      <c r="H44" s="34">
        <v>363204.76116999902</v>
      </c>
      <c r="I44" s="34">
        <v>54696.064686999998</v>
      </c>
      <c r="J44" s="34">
        <v>13283.4415052</v>
      </c>
      <c r="K44" s="34">
        <v>110547.18501099999</v>
      </c>
      <c r="L44" s="34">
        <v>40596.390485999902</v>
      </c>
      <c r="M44" s="34">
        <v>52277.760268999897</v>
      </c>
      <c r="N44" s="34">
        <v>52277.760268999897</v>
      </c>
      <c r="O44" s="34">
        <v>132678.09119100001</v>
      </c>
      <c r="P44" s="34">
        <v>1261346.81214112</v>
      </c>
      <c r="Q44" s="34">
        <v>3869.7482624999998</v>
      </c>
      <c r="R44" s="34">
        <v>224565.67139159999</v>
      </c>
      <c r="S44" s="34">
        <v>100347.94331981</v>
      </c>
      <c r="T44" s="34">
        <v>100347.94331981</v>
      </c>
      <c r="U44" s="34">
        <v>15245.3827898</v>
      </c>
      <c r="V44" s="34">
        <v>65928.823696000007</v>
      </c>
      <c r="W44" s="34">
        <v>169027.774787</v>
      </c>
      <c r="X44" s="34">
        <v>73540.319455499994</v>
      </c>
      <c r="Y44" s="34">
        <v>140829.082257</v>
      </c>
      <c r="Z44" s="34">
        <v>2733133.8676099898</v>
      </c>
    </row>
    <row r="45" spans="1:26" x14ac:dyDescent="0.2">
      <c r="A45" s="34" t="s">
        <v>211</v>
      </c>
      <c r="B45" s="34">
        <v>3301.9140269999998</v>
      </c>
      <c r="C45" s="34">
        <v>12773.642206</v>
      </c>
      <c r="D45" s="34">
        <v>4810.6521030000004</v>
      </c>
      <c r="E45" s="34">
        <v>4810.6521030000004</v>
      </c>
      <c r="F45" s="34">
        <v>1167.895994</v>
      </c>
      <c r="G45" s="34">
        <v>13773.499374999899</v>
      </c>
      <c r="H45" s="34">
        <v>44432.915249999904</v>
      </c>
      <c r="I45" s="34">
        <v>6691.3232420000004</v>
      </c>
      <c r="J45" s="34">
        <v>1610.2308310000001</v>
      </c>
      <c r="K45" s="34">
        <v>14444.992193</v>
      </c>
      <c r="L45" s="34">
        <v>5028.3361959999902</v>
      </c>
      <c r="M45" s="34">
        <v>6688.1323970000003</v>
      </c>
      <c r="N45" s="34">
        <v>6688.1323970000003</v>
      </c>
      <c r="O45" s="34">
        <v>16919.4099399999</v>
      </c>
      <c r="P45" s="34">
        <v>71157.325481799999</v>
      </c>
      <c r="Q45" s="34">
        <v>470.64837789999899</v>
      </c>
      <c r="R45" s="34">
        <v>27807.285582100001</v>
      </c>
      <c r="S45" s="34">
        <v>11533.359787150001</v>
      </c>
      <c r="T45" s="34">
        <v>11533.359787150001</v>
      </c>
      <c r="U45" s="34">
        <v>1878.3535429999999</v>
      </c>
      <c r="V45" s="34">
        <v>8877.5579880000005</v>
      </c>
      <c r="W45" s="34">
        <v>22442.436839999998</v>
      </c>
      <c r="X45" s="34">
        <v>5266.0386693999899</v>
      </c>
      <c r="Y45" s="34">
        <v>20817.80486</v>
      </c>
      <c r="Z45" s="34">
        <v>244049.12857</v>
      </c>
    </row>
    <row r="46" spans="1:26" x14ac:dyDescent="0.2">
      <c r="A46" s="34" t="s">
        <v>212</v>
      </c>
      <c r="B46" s="34">
        <v>721.35539349999999</v>
      </c>
      <c r="C46" s="34">
        <v>14153.818898</v>
      </c>
      <c r="D46" s="34">
        <v>1074.9872158000001</v>
      </c>
      <c r="E46" s="34">
        <v>1074.9872158000001</v>
      </c>
      <c r="F46" s="34">
        <v>253.79091099999999</v>
      </c>
      <c r="G46" s="34">
        <v>3079.2768109999902</v>
      </c>
      <c r="H46" s="34">
        <v>9809.3792649999905</v>
      </c>
      <c r="I46" s="34">
        <v>1475.1345199999901</v>
      </c>
      <c r="J46" s="34">
        <v>360.67606319999999</v>
      </c>
      <c r="K46" s="34">
        <v>3061.0190769999999</v>
      </c>
      <c r="L46" s="34">
        <v>1106.06542099999</v>
      </c>
      <c r="M46" s="34">
        <v>1398.4600849999899</v>
      </c>
      <c r="N46" s="34">
        <v>1398.4600849999899</v>
      </c>
      <c r="O46" s="34">
        <v>3668.82451699999</v>
      </c>
      <c r="P46" s="34">
        <v>13272.464658700001</v>
      </c>
      <c r="Q46" s="34">
        <v>105.43339301</v>
      </c>
      <c r="R46" s="34">
        <v>4601.4141761999999</v>
      </c>
      <c r="S46" s="34">
        <v>1372.7889712005001</v>
      </c>
      <c r="T46" s="34">
        <v>1372.7889712005001</v>
      </c>
      <c r="U46" s="34">
        <v>399.24244249999902</v>
      </c>
      <c r="V46" s="34">
        <v>1756.8552359999901</v>
      </c>
      <c r="W46" s="34">
        <v>4589.8220789999996</v>
      </c>
      <c r="X46" s="34">
        <v>714.89479721999999</v>
      </c>
      <c r="Y46" s="34">
        <v>10419.097921</v>
      </c>
      <c r="Z46" s="34">
        <v>65813.361169999902</v>
      </c>
    </row>
    <row r="47" spans="1:26" x14ac:dyDescent="0.2">
      <c r="A47" s="34" t="s">
        <v>213</v>
      </c>
      <c r="B47" s="34">
        <v>4916.1146835</v>
      </c>
      <c r="C47" s="34">
        <v>102577.48414499999</v>
      </c>
      <c r="D47" s="34">
        <v>7182.1555618000002</v>
      </c>
      <c r="E47" s="34">
        <v>7182.1555618000002</v>
      </c>
      <c r="F47" s="34">
        <v>1724.0489994099901</v>
      </c>
      <c r="G47" s="34">
        <v>32470.950119000001</v>
      </c>
      <c r="H47" s="34">
        <v>66621.892640000005</v>
      </c>
      <c r="I47" s="34">
        <v>10027.0282934999</v>
      </c>
      <c r="J47" s="34">
        <v>2458.1182507999902</v>
      </c>
      <c r="K47" s="34">
        <v>27519.976535000002</v>
      </c>
      <c r="L47" s="34">
        <v>7537.9797635000004</v>
      </c>
      <c r="M47" s="34">
        <v>9499.5435488000003</v>
      </c>
      <c r="N47" s="34">
        <v>9499.5435488000003</v>
      </c>
      <c r="O47" s="34">
        <v>22885.139408999999</v>
      </c>
      <c r="P47" s="34">
        <v>481639.398974529</v>
      </c>
      <c r="Q47" s="34">
        <v>718.54095603999997</v>
      </c>
      <c r="R47" s="34">
        <v>42770.867828079899</v>
      </c>
      <c r="S47" s="34">
        <v>12097.754256243499</v>
      </c>
      <c r="T47" s="34">
        <v>12097.754256243499</v>
      </c>
      <c r="U47" s="34">
        <v>2683.68803969999</v>
      </c>
      <c r="V47" s="34">
        <v>11880.0666244</v>
      </c>
      <c r="W47" s="34">
        <v>29490.037897999999</v>
      </c>
      <c r="X47" s="34">
        <v>14457.899848679999</v>
      </c>
      <c r="Y47" s="34">
        <v>69381.600569999893</v>
      </c>
      <c r="Z47" s="34">
        <v>879136.96510000003</v>
      </c>
    </row>
    <row r="48" spans="1:26" x14ac:dyDescent="0.2">
      <c r="A48" s="34" t="s">
        <v>214</v>
      </c>
      <c r="B48" s="34">
        <v>7831.1178790000004</v>
      </c>
      <c r="C48" s="34">
        <v>29371.815059999899</v>
      </c>
      <c r="D48" s="34">
        <v>12180.390628999899</v>
      </c>
      <c r="E48" s="34">
        <v>12180.390628999899</v>
      </c>
      <c r="F48" s="34">
        <v>2563.3264949999998</v>
      </c>
      <c r="G48" s="34">
        <v>35554.451732000001</v>
      </c>
      <c r="H48" s="34">
        <v>98626.550189999994</v>
      </c>
      <c r="I48" s="34">
        <v>14808.324816</v>
      </c>
      <c r="J48" s="34">
        <v>3536.8197399999999</v>
      </c>
      <c r="K48" s="34">
        <v>28760.437839999999</v>
      </c>
      <c r="L48" s="34">
        <v>11687.6448579999</v>
      </c>
      <c r="M48" s="34">
        <v>16649.676593</v>
      </c>
      <c r="N48" s="34">
        <v>16649.676593</v>
      </c>
      <c r="O48" s="34">
        <v>37542.3711799999</v>
      </c>
      <c r="P48" s="34">
        <v>23306.741195239902</v>
      </c>
      <c r="Q48" s="34">
        <v>1033.8335362</v>
      </c>
      <c r="R48" s="34">
        <v>40150.1414018</v>
      </c>
      <c r="S48" s="34">
        <v>10527.272997562901</v>
      </c>
      <c r="T48" s="34">
        <v>10527.272997562901</v>
      </c>
      <c r="U48" s="34">
        <v>4167.8728519999904</v>
      </c>
      <c r="V48" s="34">
        <v>23613.456953999899</v>
      </c>
      <c r="W48" s="34">
        <v>55655.751739999898</v>
      </c>
      <c r="X48" s="34">
        <v>6279.93270389999</v>
      </c>
      <c r="Y48" s="34">
        <v>100905.44697</v>
      </c>
      <c r="Z48" s="34">
        <v>451431.70819999999</v>
      </c>
    </row>
    <row r="49" spans="1:26" x14ac:dyDescent="0.2">
      <c r="A49" s="34" t="s">
        <v>215</v>
      </c>
      <c r="B49" s="34">
        <v>2537.9409325000001</v>
      </c>
      <c r="C49" s="34">
        <v>77017.273227999904</v>
      </c>
      <c r="D49" s="34">
        <v>3810.0333271999998</v>
      </c>
      <c r="E49" s="34">
        <v>3810.0333271999998</v>
      </c>
      <c r="F49" s="34">
        <v>873.52505272999895</v>
      </c>
      <c r="G49" s="34">
        <v>11753.7697376</v>
      </c>
      <c r="H49" s="34">
        <v>33808.114263000003</v>
      </c>
      <c r="I49" s="34">
        <v>5087.8884532000002</v>
      </c>
      <c r="J49" s="34">
        <v>1268.9873523000001</v>
      </c>
      <c r="K49" s="34">
        <v>9856.9491199999902</v>
      </c>
      <c r="L49" s="34">
        <v>3891.4688072999902</v>
      </c>
      <c r="M49" s="34">
        <v>4813.2554063999896</v>
      </c>
      <c r="N49" s="34">
        <v>4813.2554063999896</v>
      </c>
      <c r="O49" s="34">
        <v>12415.696712999999</v>
      </c>
      <c r="P49" s="34">
        <v>269223.94702088903</v>
      </c>
      <c r="Q49" s="34">
        <v>370.94478364000003</v>
      </c>
      <c r="R49" s="34">
        <v>21786.980347319899</v>
      </c>
      <c r="S49" s="34">
        <v>3258.8849717529401</v>
      </c>
      <c r="T49" s="34">
        <v>3258.8849717529401</v>
      </c>
      <c r="U49" s="34">
        <v>1326.4907701</v>
      </c>
      <c r="V49" s="34">
        <v>6068.0819183000003</v>
      </c>
      <c r="W49" s="34">
        <v>15647.838765</v>
      </c>
      <c r="X49" s="34">
        <v>3925.8937932899898</v>
      </c>
      <c r="Y49" s="34">
        <v>36264.895190000003</v>
      </c>
      <c r="Z49" s="34">
        <v>486615.31390999898</v>
      </c>
    </row>
    <row r="50" spans="1:26" x14ac:dyDescent="0.2">
      <c r="A50" s="34" t="s">
        <v>216</v>
      </c>
      <c r="B50" s="34">
        <v>3322.35146419999</v>
      </c>
      <c r="C50" s="34">
        <v>46769.725853999997</v>
      </c>
      <c r="D50" s="34">
        <v>4938.0907435999998</v>
      </c>
      <c r="E50" s="34">
        <v>4938.0907435999998</v>
      </c>
      <c r="F50" s="34">
        <v>1178.4977901</v>
      </c>
      <c r="G50" s="34">
        <v>11483.907782</v>
      </c>
      <c r="H50" s="34">
        <v>45447.312755999897</v>
      </c>
      <c r="I50" s="34">
        <v>6850.7486269999999</v>
      </c>
      <c r="J50" s="34">
        <v>1661.18570579999</v>
      </c>
      <c r="K50" s="34">
        <v>13977.186018</v>
      </c>
      <c r="L50" s="34">
        <v>5094.2259449999901</v>
      </c>
      <c r="M50" s="34">
        <v>6493.8085266999997</v>
      </c>
      <c r="N50" s="34">
        <v>6493.8085266999997</v>
      </c>
      <c r="O50" s="34">
        <v>17009.794961999902</v>
      </c>
      <c r="P50" s="34">
        <v>206882.137669249</v>
      </c>
      <c r="Q50" s="34">
        <v>485.59486801000003</v>
      </c>
      <c r="R50" s="34">
        <v>26583.563863899901</v>
      </c>
      <c r="S50" s="34">
        <v>20711.7834190998</v>
      </c>
      <c r="T50" s="34">
        <v>20711.7834190998</v>
      </c>
      <c r="U50" s="34">
        <v>1851.0236351999999</v>
      </c>
      <c r="V50" s="34">
        <v>8289.1650470000004</v>
      </c>
      <c r="W50" s="34">
        <v>21504.848064000002</v>
      </c>
      <c r="X50" s="34">
        <v>3714.8265925999999</v>
      </c>
      <c r="Y50" s="34">
        <v>27953.147298999898</v>
      </c>
      <c r="Z50" s="34">
        <v>414192.74703000003</v>
      </c>
    </row>
    <row r="51" spans="1:26" x14ac:dyDescent="0.2">
      <c r="A51" s="34" t="s">
        <v>217</v>
      </c>
      <c r="B51" s="34">
        <v>3395.54918399999</v>
      </c>
      <c r="C51" s="34">
        <v>11241.035959999999</v>
      </c>
      <c r="D51" s="34">
        <v>4906.1657789999899</v>
      </c>
      <c r="E51" s="34">
        <v>4906.1657789999899</v>
      </c>
      <c r="F51" s="34">
        <v>1079.6387101</v>
      </c>
      <c r="G51" s="34">
        <v>13202.671990000001</v>
      </c>
      <c r="H51" s="34">
        <v>41209.239379999999</v>
      </c>
      <c r="I51" s="34">
        <v>6219.3741339999997</v>
      </c>
      <c r="J51" s="34">
        <v>1488.1987649999901</v>
      </c>
      <c r="K51" s="34">
        <v>14215.249603</v>
      </c>
      <c r="L51" s="34">
        <v>5029.4717520000004</v>
      </c>
      <c r="M51" s="34">
        <v>7346.1042559999896</v>
      </c>
      <c r="N51" s="34">
        <v>7346.1042559999896</v>
      </c>
      <c r="O51" s="34">
        <v>15697.335069999899</v>
      </c>
      <c r="P51" s="34">
        <v>28146.17240223</v>
      </c>
      <c r="Q51" s="34">
        <v>435.02454579999898</v>
      </c>
      <c r="R51" s="34">
        <v>25792.328294299899</v>
      </c>
      <c r="S51" s="34">
        <v>12613.113598327</v>
      </c>
      <c r="T51" s="34">
        <v>12613.113598327</v>
      </c>
      <c r="U51" s="34">
        <v>1742.681824</v>
      </c>
      <c r="V51" s="34">
        <v>11633.6055589999</v>
      </c>
      <c r="W51" s="34">
        <v>25916.84604</v>
      </c>
      <c r="X51" s="34">
        <v>4758.5934699099998</v>
      </c>
      <c r="Y51" s="34">
        <v>27039.549920000001</v>
      </c>
      <c r="Z51" s="34">
        <v>207542.94636999999</v>
      </c>
    </row>
    <row r="52" spans="1:26" x14ac:dyDescent="0.2">
      <c r="A52" s="34"/>
      <c r="B52" s="34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</row>
    <row r="53" spans="1:26" x14ac:dyDescent="0.2">
      <c r="A53" s="34" t="s">
        <v>219</v>
      </c>
      <c r="B53" s="34">
        <f>SUM(B3:B51)</f>
        <v>255040.8408601096</v>
      </c>
      <c r="C53" s="34">
        <f t="shared" ref="C53:R53" si="0">SUM(C3:C51)</f>
        <v>2940610.696479097</v>
      </c>
      <c r="D53" s="34">
        <f t="shared" si="0"/>
        <v>374227.53863229894</v>
      </c>
      <c r="E53" s="34">
        <f t="shared" si="0"/>
        <v>374227.53863229894</v>
      </c>
      <c r="F53" s="34">
        <f t="shared" si="0"/>
        <v>88062.76151306984</v>
      </c>
      <c r="G53" s="34">
        <f t="shared" si="0"/>
        <v>1253978.5896518982</v>
      </c>
      <c r="H53" s="34">
        <f t="shared" si="0"/>
        <v>3376154.5665859948</v>
      </c>
      <c r="I53" s="34">
        <f t="shared" si="0"/>
        <v>507847.21509309928</v>
      </c>
      <c r="J53" s="34">
        <f t="shared" si="0"/>
        <v>123357.5161203998</v>
      </c>
      <c r="K53" s="34">
        <f t="shared" si="0"/>
        <v>1166506.0196290982</v>
      </c>
      <c r="L53" s="34">
        <f t="shared" si="0"/>
        <v>387363.56290499936</v>
      </c>
      <c r="M53" s="34">
        <f>SUM(M3:M51)</f>
        <v>513182.76498949941</v>
      </c>
      <c r="N53" s="34">
        <f t="shared" si="0"/>
        <v>513182.76498949941</v>
      </c>
      <c r="O53" s="34">
        <f t="shared" si="0"/>
        <v>1228141.4485927983</v>
      </c>
      <c r="P53" s="34">
        <f t="shared" si="0"/>
        <v>14505934.624342872</v>
      </c>
      <c r="Q53" s="34">
        <f t="shared" si="0"/>
        <v>35997.427728149931</v>
      </c>
      <c r="R53" s="34">
        <f t="shared" si="0"/>
        <v>2110685.4658565247</v>
      </c>
      <c r="S53" s="34">
        <f t="shared" ref="S53:X53" si="1">SUM(S3:S51)</f>
        <v>964950.06704413518</v>
      </c>
      <c r="T53" s="34">
        <f t="shared" si="1"/>
        <v>964950.06704413518</v>
      </c>
      <c r="U53" s="34">
        <f t="shared" si="1"/>
        <v>140122.16089028993</v>
      </c>
      <c r="V53" s="34">
        <f t="shared" si="1"/>
        <v>703260.59077959845</v>
      </c>
      <c r="W53" s="34">
        <f t="shared" si="1"/>
        <v>1702107.7187527989</v>
      </c>
      <c r="X53" s="34">
        <f t="shared" si="1"/>
        <v>473642.63004581927</v>
      </c>
      <c r="Y53" s="34">
        <f>SUM(Y3:Y51)</f>
        <v>2324117.4729905985</v>
      </c>
      <c r="Z53" s="34">
        <f>SUM(Z3:Z51)</f>
        <v>30694065.229466952</v>
      </c>
    </row>
    <row r="54" spans="1:26" x14ac:dyDescent="0.2">
      <c r="A54" s="34" t="s">
        <v>370</v>
      </c>
      <c r="B54" s="34">
        <f>SUM(B3:B51)-B4-B6-B7-B13-B27-B29-B32-B38-B45-B48-B51</f>
        <v>182207.93960380976</v>
      </c>
      <c r="C54" s="34">
        <f t="shared" ref="C54:W54" si="2">SUM(C3:C51)-C4-C6-C7-C13-C27-C29-C32-C38-C45-C48-C51</f>
        <v>2598919.9873720971</v>
      </c>
      <c r="D54" s="34">
        <f t="shared" si="2"/>
        <v>267501.00624029915</v>
      </c>
      <c r="E54" s="34">
        <f t="shared" si="2"/>
        <v>267501.00624029915</v>
      </c>
      <c r="F54" s="34">
        <f t="shared" si="2"/>
        <v>64556.317452169867</v>
      </c>
      <c r="G54" s="34">
        <f t="shared" si="2"/>
        <v>948130.92439529882</v>
      </c>
      <c r="H54" s="34">
        <f t="shared" si="2"/>
        <v>2481209.6276039961</v>
      </c>
      <c r="I54" s="34">
        <f t="shared" si="2"/>
        <v>373352.57247149938</v>
      </c>
      <c r="J54" s="34">
        <f t="shared" si="2"/>
        <v>90894.163119899851</v>
      </c>
      <c r="K54" s="34">
        <f t="shared" si="2"/>
        <v>873552.57620009885</v>
      </c>
      <c r="L54" s="34">
        <f t="shared" si="2"/>
        <v>279135.71496929962</v>
      </c>
      <c r="M54" s="34">
        <f>SUM(M3:M51)-M4-M6-M7-M13-M27-M29-M32-M38-M45-M48-M51</f>
        <v>357240.72538289952</v>
      </c>
      <c r="N54" s="34">
        <f t="shared" si="2"/>
        <v>357240.72538289952</v>
      </c>
      <c r="O54" s="34">
        <f t="shared" si="2"/>
        <v>887464.822519799</v>
      </c>
      <c r="P54" s="34">
        <f t="shared" si="2"/>
        <v>13299541.21591997</v>
      </c>
      <c r="Q54" s="34">
        <f t="shared" si="2"/>
        <v>26545.880704149942</v>
      </c>
      <c r="R54" s="34">
        <f t="shared" si="2"/>
        <v>1600058.1128054045</v>
      </c>
      <c r="S54" s="34">
        <f t="shared" si="2"/>
        <v>782989.76851011871</v>
      </c>
      <c r="T54" s="34">
        <f t="shared" si="2"/>
        <v>782989.76851011871</v>
      </c>
      <c r="U54" s="34">
        <f t="shared" si="2"/>
        <v>102301.02527068995</v>
      </c>
      <c r="V54" s="34">
        <f t="shared" si="2"/>
        <v>470231.85129439906</v>
      </c>
      <c r="W54" s="34">
        <f t="shared" si="2"/>
        <v>1168649.3051567995</v>
      </c>
      <c r="X54" s="34">
        <f>SUM(X3:X51)-X4-X6-X7-X13-X27-X29-X32-X38-X45-X48-X51</f>
        <v>377066.24604661943</v>
      </c>
      <c r="Y54" s="34">
        <f>SUM(Y3:Y51)-Y4-Y6-Y7-Y13-Y27-Y29-Y32-Y38-Y45-Y48-Y51</f>
        <v>1634174.0791255992</v>
      </c>
      <c r="Z54" s="34">
        <f>SUM(Z3:Z51)-Z4-Z6-Z7-Z13-Z27-Z29-Z32-Z38-Z45-Z48-Z51</f>
        <v>25499223.944886949</v>
      </c>
    </row>
    <row r="55" spans="1:26" x14ac:dyDescent="0.2">
      <c r="A55" s="34"/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</row>
  </sheetData>
  <pageMargins left="0.75" right="0.75" top="1" bottom="1" header="0.5" footer="0.5"/>
  <pageSetup orientation="portrait" r:id="rId1"/>
  <headerFooter alignWithMargins="0">
    <oddHeader>&amp;A</oddHeader>
    <oddFooter>Page 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DC69"/>
  <sheetViews>
    <sheetView zoomScale="85" zoomScaleNormal="85" workbookViewId="0">
      <pane xSplit="1" ySplit="2" topLeftCell="Q30" activePane="bottomRight" state="frozen"/>
      <selection pane="topRight" activeCell="J26" sqref="J26"/>
      <selection pane="bottomLeft" activeCell="J26" sqref="J26"/>
      <selection pane="bottomRight" activeCell="V3" sqref="V3"/>
    </sheetView>
  </sheetViews>
  <sheetFormatPr defaultRowHeight="15" x14ac:dyDescent="0.25"/>
  <cols>
    <col min="1" max="1" width="19.5703125" customWidth="1"/>
    <col min="2" max="2" width="10.28515625" bestFit="1" customWidth="1"/>
    <col min="3" max="3" width="7.85546875" bestFit="1" customWidth="1"/>
    <col min="4" max="4" width="9.42578125" bestFit="1" customWidth="1"/>
    <col min="5" max="7" width="7.85546875" bestFit="1" customWidth="1"/>
    <col min="8" max="8" width="9.42578125" bestFit="1" customWidth="1"/>
    <col min="9" max="9" width="9" bestFit="1" customWidth="1"/>
    <col min="10" max="10" width="9.140625" bestFit="1" customWidth="1"/>
    <col min="11" max="11" width="9.85546875" bestFit="1" customWidth="1"/>
    <col min="12" max="12" width="6.85546875" bestFit="1" customWidth="1"/>
    <col min="13" max="13" width="11.140625" bestFit="1" customWidth="1"/>
    <col min="14" max="16" width="9.140625" style="21" customWidth="1"/>
    <col min="17" max="17" width="9.140625" style="89" customWidth="1"/>
    <col min="19" max="19" width="15.42578125" bestFit="1" customWidth="1"/>
    <col min="20" max="20" width="6" style="74" bestFit="1" customWidth="1"/>
    <col min="21" max="21" width="5.42578125" style="21" bestFit="1" customWidth="1"/>
    <col min="22" max="22" width="9.85546875" style="19" bestFit="1" customWidth="1"/>
    <col min="23" max="23" width="5.7109375" style="19" bestFit="1" customWidth="1"/>
    <col min="24" max="24" width="14.5703125" style="19" bestFit="1" customWidth="1"/>
    <col min="25" max="25" width="5.7109375" style="19" bestFit="1" customWidth="1"/>
    <col min="26" max="26" width="5.42578125" style="75" bestFit="1" customWidth="1"/>
    <col min="27" max="27" width="6.7109375" style="19" bestFit="1" customWidth="1"/>
    <col min="28" max="28" width="13.42578125" style="19" bestFit="1" customWidth="1"/>
    <col min="29" max="30" width="9.28515625" style="19" bestFit="1" customWidth="1"/>
    <col min="31" max="32" width="6.7109375" style="19" bestFit="1" customWidth="1"/>
    <col min="33" max="33" width="5.7109375" style="19" bestFit="1" customWidth="1"/>
    <col min="34" max="34" width="10.85546875" style="75" bestFit="1" customWidth="1"/>
    <col min="35" max="35" width="6.7109375" style="19" bestFit="1" customWidth="1"/>
    <col min="36" max="36" width="5.7109375" style="75" bestFit="1" customWidth="1"/>
    <col min="37" max="37" width="6.42578125" style="19" bestFit="1" customWidth="1"/>
    <col min="38" max="38" width="15.42578125" style="19" bestFit="1" customWidth="1"/>
    <col min="39" max="39" width="4.28515625" style="75" bestFit="1" customWidth="1"/>
    <col min="40" max="40" width="5.7109375" style="75" bestFit="1" customWidth="1"/>
    <col min="41" max="41" width="5.7109375" style="19" bestFit="1" customWidth="1"/>
    <col min="42" max="42" width="6.5703125" style="19" bestFit="1" customWidth="1"/>
    <col min="43" max="43" width="6.7109375" style="19" bestFit="1" customWidth="1"/>
    <col min="44" max="44" width="5.140625" style="19" bestFit="1" customWidth="1"/>
    <col min="45" max="45" width="5.140625" style="75" customWidth="1"/>
    <col min="46" max="46" width="5.7109375" style="75" bestFit="1" customWidth="1"/>
    <col min="47" max="47" width="4.140625" style="19" bestFit="1" customWidth="1"/>
    <col min="48" max="48" width="6.5703125" style="19" bestFit="1" customWidth="1"/>
    <col min="49" max="49" width="6.5703125" style="75" customWidth="1"/>
    <col min="50" max="50" width="6.140625" style="19" bestFit="1" customWidth="1"/>
    <col min="51" max="51" width="7.7109375" style="19" bestFit="1" customWidth="1"/>
    <col min="52" max="52" width="10" style="19" bestFit="1" customWidth="1"/>
    <col min="53" max="53" width="7.7109375" style="75" bestFit="1" customWidth="1"/>
    <col min="54" max="54" width="7.7109375" style="19" bestFit="1" customWidth="1"/>
    <col min="55" max="55" width="6.7109375" style="19" bestFit="1" customWidth="1"/>
    <col min="56" max="56" width="7.7109375" style="19" bestFit="1" customWidth="1"/>
    <col min="57" max="57" width="6" style="19" bestFit="1" customWidth="1"/>
    <col min="58" max="58" width="6.7109375" style="19" bestFit="1" customWidth="1"/>
    <col min="59" max="59" width="6.7109375" style="75" customWidth="1"/>
    <col min="60" max="60" width="4.28515625" style="19" bestFit="1" customWidth="1"/>
    <col min="61" max="61" width="7.7109375" style="19" bestFit="1" customWidth="1"/>
    <col min="62" max="62" width="5.7109375" style="19" bestFit="1" customWidth="1"/>
    <col min="63" max="64" width="6.7109375" style="19" bestFit="1" customWidth="1"/>
    <col min="65" max="65" width="4.140625" style="19" bestFit="1" customWidth="1"/>
    <col min="66" max="66" width="5.85546875" style="19" bestFit="1" customWidth="1"/>
    <col min="67" max="67" width="6.7109375" style="19" bestFit="1" customWidth="1"/>
    <col min="68" max="69" width="7.7109375" style="19" bestFit="1" customWidth="1"/>
    <col min="70" max="70" width="6.7109375" style="19" bestFit="1" customWidth="1"/>
    <col min="71" max="71" width="5.140625" style="19" bestFit="1" customWidth="1"/>
    <col min="72" max="72" width="5.28515625" style="19" bestFit="1" customWidth="1"/>
    <col min="73" max="73" width="8.7109375" style="19" bestFit="1" customWidth="1"/>
    <col min="74" max="74" width="5.7109375" style="19" bestFit="1" customWidth="1"/>
    <col min="75" max="75" width="7.85546875" style="19" bestFit="1" customWidth="1"/>
    <col min="76" max="76" width="5.85546875" style="19" bestFit="1" customWidth="1"/>
    <col min="77" max="77" width="6" style="19" bestFit="1" customWidth="1"/>
    <col min="78" max="78" width="7.7109375" style="19" bestFit="1" customWidth="1"/>
    <col min="79" max="79" width="5.7109375" style="19" bestFit="1" customWidth="1"/>
    <col min="80" max="81" width="6.7109375" style="19" bestFit="1" customWidth="1"/>
    <col min="82" max="82" width="3.85546875" style="19" bestFit="1" customWidth="1"/>
    <col min="83" max="83" width="7.7109375" style="19" bestFit="1" customWidth="1"/>
    <col min="84" max="84" width="8" style="19" bestFit="1" customWidth="1"/>
    <col min="85" max="86" width="5.7109375" style="19" bestFit="1" customWidth="1"/>
    <col min="87" max="88" width="6.7109375" style="19" bestFit="1" customWidth="1"/>
    <col min="89" max="89" width="9.140625" style="19" bestFit="1" customWidth="1"/>
    <col min="90" max="90" width="7.140625" style="19" bestFit="1" customWidth="1"/>
    <col min="91" max="91" width="7.7109375" style="19" customWidth="1"/>
    <col min="92" max="98" width="9.140625" style="6"/>
    <col min="99" max="101" width="9.140625" style="101"/>
    <col min="102" max="102" width="9.140625" style="6"/>
    <col min="103" max="103" width="9.140625" style="101"/>
    <col min="106" max="106" width="9.140625" style="96"/>
  </cols>
  <sheetData>
    <row r="1" spans="1:107" x14ac:dyDescent="0.25">
      <c r="A1" s="89"/>
      <c r="B1" s="89" t="s">
        <v>329</v>
      </c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R1" s="89"/>
      <c r="S1" s="89" t="s">
        <v>354</v>
      </c>
      <c r="T1" s="89"/>
      <c r="U1" s="89"/>
      <c r="V1" s="75"/>
      <c r="W1" s="75"/>
      <c r="X1" s="75"/>
      <c r="Y1" s="75"/>
      <c r="AA1" s="75"/>
      <c r="AB1" s="75"/>
      <c r="AC1" s="75"/>
      <c r="AD1" s="75"/>
      <c r="AE1" s="75"/>
      <c r="AF1" s="75"/>
      <c r="AG1" s="75"/>
      <c r="AI1" s="75"/>
      <c r="AK1" s="75"/>
      <c r="AL1" s="75"/>
      <c r="AO1" s="75"/>
      <c r="AP1" s="75"/>
      <c r="AQ1" s="75"/>
      <c r="AR1" s="75"/>
      <c r="AU1" s="75"/>
      <c r="AV1" s="75"/>
      <c r="AX1" s="75"/>
      <c r="AY1" s="75"/>
      <c r="AZ1" s="75"/>
      <c r="BB1" s="75"/>
      <c r="BC1" s="75"/>
      <c r="BD1" s="75"/>
      <c r="BE1" s="75"/>
      <c r="BF1" s="75"/>
      <c r="BH1" s="75"/>
      <c r="BI1" s="75"/>
      <c r="BJ1" s="75"/>
      <c r="BK1" s="75"/>
      <c r="BL1" s="75"/>
      <c r="BM1" s="75"/>
      <c r="BN1" s="75"/>
      <c r="BO1" s="75"/>
      <c r="BP1" s="75"/>
      <c r="BQ1" s="75"/>
      <c r="BR1" s="75"/>
      <c r="BS1" s="75"/>
      <c r="BT1" s="75"/>
      <c r="BU1" s="75"/>
      <c r="BV1" s="75"/>
      <c r="BW1" s="75"/>
      <c r="BX1" s="75"/>
      <c r="BY1" s="75"/>
      <c r="BZ1" s="75"/>
      <c r="CA1" s="75"/>
      <c r="CB1" s="75"/>
      <c r="CC1" s="75"/>
      <c r="CD1" s="75"/>
      <c r="CE1" s="75"/>
      <c r="CF1" s="75"/>
      <c r="CG1" s="75"/>
      <c r="CH1" s="75"/>
      <c r="CI1" s="75"/>
      <c r="CJ1" s="75"/>
      <c r="CK1" s="75"/>
      <c r="CL1" s="75"/>
      <c r="CM1" s="75"/>
      <c r="CN1" s="6" t="s">
        <v>372</v>
      </c>
      <c r="CZ1" s="89"/>
      <c r="DA1" s="89"/>
      <c r="DC1" s="89"/>
    </row>
    <row r="2" spans="1:107" x14ac:dyDescent="0.25">
      <c r="A2" s="89" t="s">
        <v>373</v>
      </c>
      <c r="B2" s="89" t="s">
        <v>54</v>
      </c>
      <c r="C2" s="89" t="s">
        <v>82</v>
      </c>
      <c r="D2" s="89" t="s">
        <v>163</v>
      </c>
      <c r="E2" s="89" t="s">
        <v>164</v>
      </c>
      <c r="F2" s="89" t="s">
        <v>165</v>
      </c>
      <c r="G2" s="89" t="s">
        <v>140</v>
      </c>
      <c r="H2" s="89" t="s">
        <v>166</v>
      </c>
      <c r="I2" s="89" t="s">
        <v>355</v>
      </c>
      <c r="J2" s="89" t="s">
        <v>356</v>
      </c>
      <c r="K2" s="89" t="s">
        <v>374</v>
      </c>
      <c r="L2" s="89" t="s">
        <v>68</v>
      </c>
      <c r="M2" s="89" t="s">
        <v>357</v>
      </c>
      <c r="N2" s="89" t="s">
        <v>375</v>
      </c>
      <c r="O2" s="89" t="s">
        <v>376</v>
      </c>
      <c r="P2" s="89" t="s">
        <v>377</v>
      </c>
      <c r="Q2" s="89" t="s">
        <v>378</v>
      </c>
      <c r="R2" s="89"/>
      <c r="S2" s="89" t="s">
        <v>336</v>
      </c>
      <c r="T2" s="89" t="s">
        <v>358</v>
      </c>
      <c r="U2" s="89" t="s">
        <v>36</v>
      </c>
      <c r="V2" s="89" t="s">
        <v>38</v>
      </c>
      <c r="W2" s="89" t="s">
        <v>40</v>
      </c>
      <c r="X2" s="89" t="s">
        <v>42</v>
      </c>
      <c r="Y2" s="89" t="s">
        <v>44</v>
      </c>
      <c r="Z2" s="89" t="s">
        <v>359</v>
      </c>
      <c r="AA2" s="89" t="s">
        <v>46</v>
      </c>
      <c r="AB2" s="89" t="s">
        <v>48</v>
      </c>
      <c r="AC2" s="89" t="s">
        <v>50</v>
      </c>
      <c r="AD2" s="89" t="s">
        <v>54</v>
      </c>
      <c r="AE2" s="89" t="s">
        <v>56</v>
      </c>
      <c r="AF2" s="89" t="s">
        <v>58</v>
      </c>
      <c r="AG2" s="89" t="s">
        <v>60</v>
      </c>
      <c r="AH2" s="89" t="s">
        <v>378</v>
      </c>
      <c r="AI2" s="89" t="s">
        <v>62</v>
      </c>
      <c r="AJ2" s="89" t="s">
        <v>360</v>
      </c>
      <c r="AK2" s="89" t="s">
        <v>64</v>
      </c>
      <c r="AL2" s="89" t="s">
        <v>66</v>
      </c>
      <c r="AM2" s="89" t="s">
        <v>361</v>
      </c>
      <c r="AN2" s="89" t="s">
        <v>362</v>
      </c>
      <c r="AO2" s="89" t="s">
        <v>68</v>
      </c>
      <c r="AP2" s="89" t="s">
        <v>70</v>
      </c>
      <c r="AQ2" s="89" t="s">
        <v>72</v>
      </c>
      <c r="AR2" s="89" t="s">
        <v>74</v>
      </c>
      <c r="AS2" s="89" t="s">
        <v>363</v>
      </c>
      <c r="AT2" s="89" t="s">
        <v>364</v>
      </c>
      <c r="AU2" s="89" t="s">
        <v>76</v>
      </c>
      <c r="AV2" s="89" t="s">
        <v>78</v>
      </c>
      <c r="AW2" s="89" t="s">
        <v>365</v>
      </c>
      <c r="AX2" s="89" t="s">
        <v>80</v>
      </c>
      <c r="AY2" s="89" t="s">
        <v>82</v>
      </c>
      <c r="AZ2" s="89" t="s">
        <v>84</v>
      </c>
      <c r="BA2" s="89" t="s">
        <v>366</v>
      </c>
      <c r="BB2" s="89" t="s">
        <v>86</v>
      </c>
      <c r="BC2" s="89" t="s">
        <v>88</v>
      </c>
      <c r="BD2" s="89" t="s">
        <v>163</v>
      </c>
      <c r="BE2" s="89" t="s">
        <v>92</v>
      </c>
      <c r="BF2" s="89" t="s">
        <v>94</v>
      </c>
      <c r="BG2" s="89" t="s">
        <v>367</v>
      </c>
      <c r="BH2" s="89" t="s">
        <v>96</v>
      </c>
      <c r="BI2" s="89" t="s">
        <v>98</v>
      </c>
      <c r="BJ2" s="89" t="s">
        <v>100</v>
      </c>
      <c r="BK2" s="89" t="s">
        <v>102</v>
      </c>
      <c r="BL2" s="89" t="s">
        <v>104</v>
      </c>
      <c r="BM2" s="89" t="s">
        <v>106</v>
      </c>
      <c r="BN2" s="89" t="s">
        <v>108</v>
      </c>
      <c r="BO2" s="89" t="s">
        <v>110</v>
      </c>
      <c r="BP2" s="89" t="s">
        <v>164</v>
      </c>
      <c r="BQ2" s="89" t="s">
        <v>165</v>
      </c>
      <c r="BR2" s="89" t="s">
        <v>112</v>
      </c>
      <c r="BS2" s="89" t="s">
        <v>114</v>
      </c>
      <c r="BT2" s="89" t="s">
        <v>116</v>
      </c>
      <c r="BU2" s="89" t="s">
        <v>118</v>
      </c>
      <c r="BV2" s="89" t="s">
        <v>120</v>
      </c>
      <c r="BW2" s="89" t="s">
        <v>122</v>
      </c>
      <c r="BX2" s="89" t="s">
        <v>124</v>
      </c>
      <c r="BY2" s="89" t="s">
        <v>126</v>
      </c>
      <c r="BZ2" s="89" t="s">
        <v>128</v>
      </c>
      <c r="CA2" s="89" t="s">
        <v>130</v>
      </c>
      <c r="CB2" s="89" t="s">
        <v>132</v>
      </c>
      <c r="CC2" s="89" t="s">
        <v>134</v>
      </c>
      <c r="CD2" s="89" t="s">
        <v>136</v>
      </c>
      <c r="CE2" s="89" t="s">
        <v>140</v>
      </c>
      <c r="CF2" s="89" t="s">
        <v>142</v>
      </c>
      <c r="CG2" s="89" t="s">
        <v>144</v>
      </c>
      <c r="CH2" s="89" t="s">
        <v>146</v>
      </c>
      <c r="CI2" s="89" t="s">
        <v>148</v>
      </c>
      <c r="CJ2" s="89" t="s">
        <v>152</v>
      </c>
      <c r="CK2" s="89" t="s">
        <v>154</v>
      </c>
      <c r="CL2" s="89" t="s">
        <v>156</v>
      </c>
      <c r="CM2" s="89"/>
      <c r="CN2" s="6" t="s">
        <v>54</v>
      </c>
      <c r="CO2" s="6" t="s">
        <v>82</v>
      </c>
      <c r="CP2" s="6" t="s">
        <v>163</v>
      </c>
      <c r="CQ2" s="6" t="s">
        <v>164</v>
      </c>
      <c r="CR2" s="6" t="s">
        <v>165</v>
      </c>
      <c r="CS2" s="6" t="s">
        <v>140</v>
      </c>
      <c r="CT2" s="6" t="s">
        <v>166</v>
      </c>
      <c r="CU2" s="101" t="s">
        <v>355</v>
      </c>
      <c r="CV2" s="101" t="s">
        <v>356</v>
      </c>
      <c r="CW2" s="101" t="s">
        <v>374</v>
      </c>
      <c r="CX2" s="6" t="s">
        <v>68</v>
      </c>
      <c r="CY2" s="101" t="s">
        <v>357</v>
      </c>
      <c r="CZ2" s="89" t="s">
        <v>375</v>
      </c>
      <c r="DA2" s="89" t="s">
        <v>376</v>
      </c>
      <c r="DB2" s="96" t="s">
        <v>377</v>
      </c>
      <c r="DC2" s="89" t="s">
        <v>378</v>
      </c>
    </row>
    <row r="3" spans="1:107" x14ac:dyDescent="0.25">
      <c r="A3" s="89" t="s">
        <v>168</v>
      </c>
      <c r="B3" s="75">
        <v>43481.649797999999</v>
      </c>
      <c r="C3" s="75">
        <v>977.78851589999999</v>
      </c>
      <c r="D3" s="75">
        <v>19882.034177000001</v>
      </c>
      <c r="E3" s="75">
        <v>34695.837524000002</v>
      </c>
      <c r="F3" s="75">
        <v>30168.061814000001</v>
      </c>
      <c r="G3" s="75">
        <v>1585.8234332</v>
      </c>
      <c r="H3" s="75">
        <v>12043.791493999999</v>
      </c>
      <c r="I3" s="75">
        <v>204.32817059000001</v>
      </c>
      <c r="J3" s="75">
        <v>70.025782242000005</v>
      </c>
      <c r="K3" s="75">
        <v>153.76713129000001</v>
      </c>
      <c r="L3" s="75">
        <v>3.676560072</v>
      </c>
      <c r="M3" s="75">
        <v>129.24898589</v>
      </c>
      <c r="N3" s="75">
        <v>4.7768905576999998</v>
      </c>
      <c r="O3" s="75">
        <v>12.904210494000001</v>
      </c>
      <c r="P3" s="75">
        <v>22.005816468999999</v>
      </c>
      <c r="Q3" s="75">
        <v>9.8476175861000002</v>
      </c>
      <c r="R3" s="75"/>
      <c r="S3" s="75" t="s">
        <v>168</v>
      </c>
      <c r="T3" s="75">
        <v>144.819886630242</v>
      </c>
      <c r="U3" s="75">
        <v>60.038455798025097</v>
      </c>
      <c r="V3" s="75">
        <v>4.7633765561405701</v>
      </c>
      <c r="W3" s="75">
        <v>204.25016783453501</v>
      </c>
      <c r="X3" s="75">
        <v>204.25016783453501</v>
      </c>
      <c r="Y3" s="75">
        <v>141.579321379817</v>
      </c>
      <c r="Z3" s="75">
        <v>26.948834572897201</v>
      </c>
      <c r="AA3" s="75">
        <v>69.960327652669605</v>
      </c>
      <c r="AB3" s="75">
        <v>12.9066843728419</v>
      </c>
      <c r="AC3" s="75">
        <v>1443.07157979111</v>
      </c>
      <c r="AD3" s="75">
        <v>43413.5748355627</v>
      </c>
      <c r="AE3" s="75">
        <v>142.611068971447</v>
      </c>
      <c r="AF3" s="75">
        <v>58.080033473768701</v>
      </c>
      <c r="AG3" s="75">
        <v>66.008747785959699</v>
      </c>
      <c r="AH3" s="75">
        <v>9.8418830109977602</v>
      </c>
      <c r="AI3" s="75">
        <v>848.99275425588201</v>
      </c>
      <c r="AJ3" s="75">
        <v>1.6298124292454101E-3</v>
      </c>
      <c r="AK3" s="75">
        <v>153.869583177995</v>
      </c>
      <c r="AL3" s="75">
        <v>153.869583177995</v>
      </c>
      <c r="AM3" s="75">
        <v>75.766868400857106</v>
      </c>
      <c r="AN3" s="75">
        <v>0</v>
      </c>
      <c r="AO3" s="75">
        <v>3.6765617981778802</v>
      </c>
      <c r="AP3" s="75">
        <v>0</v>
      </c>
      <c r="AQ3" s="75">
        <v>576.5483687208</v>
      </c>
      <c r="AR3" s="75">
        <v>5.3508037485017903</v>
      </c>
      <c r="AS3" s="75">
        <v>3.8779600661568399E-5</v>
      </c>
      <c r="AT3" s="75">
        <v>164.194148519382</v>
      </c>
      <c r="AU3" s="75">
        <v>14.5378365879396</v>
      </c>
      <c r="AV3" s="75">
        <v>129.25208632802901</v>
      </c>
      <c r="AW3" s="75">
        <v>87.519360028094695</v>
      </c>
      <c r="AX3" s="75">
        <v>21.959326439248301</v>
      </c>
      <c r="AY3" s="75">
        <v>976.05251264075105</v>
      </c>
      <c r="AZ3" s="75">
        <v>0</v>
      </c>
      <c r="BA3" s="75">
        <v>12185.665802564999</v>
      </c>
      <c r="BB3" s="75">
        <v>17847.854908976598</v>
      </c>
      <c r="BC3" s="75">
        <v>1983.0953671412101</v>
      </c>
      <c r="BD3" s="75">
        <v>19830.950276117801</v>
      </c>
      <c r="BE3" s="75">
        <v>9.8608388708631603E-2</v>
      </c>
      <c r="BF3" s="75">
        <v>179.42285343898899</v>
      </c>
      <c r="BG3" s="75">
        <v>20.568098176745199</v>
      </c>
      <c r="BH3" s="75">
        <v>1.4587187894420599</v>
      </c>
      <c r="BI3" s="75">
        <v>7707.6569589278897</v>
      </c>
      <c r="BJ3" s="75">
        <v>174.48697238159801</v>
      </c>
      <c r="BK3" s="75">
        <v>170.60249511400599</v>
      </c>
      <c r="BL3" s="75">
        <v>1109.8943301531599</v>
      </c>
      <c r="BM3" s="75">
        <v>2.4772205235977198</v>
      </c>
      <c r="BN3" s="75">
        <v>2.7365072173812299E-2</v>
      </c>
      <c r="BO3" s="75">
        <v>2416.75319697746</v>
      </c>
      <c r="BP3" s="75">
        <v>34614.918678454698</v>
      </c>
      <c r="BQ3" s="75">
        <v>30097.5272028461</v>
      </c>
      <c r="BR3" s="75">
        <v>4517.3914756086097</v>
      </c>
      <c r="BS3" s="75">
        <v>40.998434178254698</v>
      </c>
      <c r="BT3" s="75">
        <v>0.17929013056873699</v>
      </c>
      <c r="BU3" s="75">
        <v>4610.9525940133499</v>
      </c>
      <c r="BV3" s="75">
        <v>50.433265508137801</v>
      </c>
      <c r="BW3" s="75">
        <v>4582.0687752773601</v>
      </c>
      <c r="BX3" s="75">
        <v>0.91319136449566496</v>
      </c>
      <c r="BY3" s="75">
        <v>13.2715496612047</v>
      </c>
      <c r="BZ3" s="75">
        <v>11455.183902070599</v>
      </c>
      <c r="CA3" s="75">
        <v>51.557887089487501</v>
      </c>
      <c r="CB3" s="75">
        <v>3684.5809939538199</v>
      </c>
      <c r="CC3" s="75">
        <v>1783.15378583199</v>
      </c>
      <c r="CD3" s="75">
        <v>9.1121844816658096E-2</v>
      </c>
      <c r="CE3" s="75">
        <v>1581.3310100497599</v>
      </c>
      <c r="CF3" s="75">
        <v>177.09911492046299</v>
      </c>
      <c r="CG3" s="75">
        <v>0.33030208473905498</v>
      </c>
      <c r="CH3" s="75">
        <v>29.7715069228651</v>
      </c>
      <c r="CI3" s="75">
        <v>592.77339162915098</v>
      </c>
      <c r="CJ3" s="75">
        <v>29.885291220536001</v>
      </c>
      <c r="CK3" s="75">
        <v>12042.297803645301</v>
      </c>
      <c r="CL3" s="75">
        <v>373.69045987060099</v>
      </c>
      <c r="CM3" s="89"/>
      <c r="CN3" s="44">
        <f t="shared" ref="CN3:CN34" si="0">IF(AD3=0,"",(AD3-B3)/B3)</f>
        <v>-1.565602104647593E-3</v>
      </c>
      <c r="CO3" s="44">
        <f t="shared" ref="CO3:CO34" si="1">IF(AY3=0,"",(AY3-C3)/C3)</f>
        <v>-1.7754383806104037E-3</v>
      </c>
      <c r="CP3" s="44">
        <f t="shared" ref="CP3:CP34" si="2">IF(BD3=0,"",(BD3-D3)/D3)</f>
        <v>-2.5693498173992397E-3</v>
      </c>
      <c r="CQ3" s="44">
        <f t="shared" ref="CQ3:CQ34" si="3">IF(BP3=0,"",(BP3-E3)/E3)</f>
        <v>-2.3322349688008085E-3</v>
      </c>
      <c r="CR3" s="44">
        <f t="shared" ref="CR3:CR34" si="4">IF(BQ3=0,"",(BQ3-F3)/F3)</f>
        <v>-2.3380557753023236E-3</v>
      </c>
      <c r="CS3" s="44">
        <f t="shared" ref="CS3:CS34" si="5">IF(CE3=0,"",(CE3-G3)/G3)</f>
        <v>-2.8328646532702964E-3</v>
      </c>
      <c r="CT3" s="44">
        <f t="shared" ref="CT3:CT34" si="6">IF(CK3=0,"",(CK3-H3)/H3)</f>
        <v>-1.2402160527627521E-4</v>
      </c>
      <c r="CU3" s="102">
        <f t="shared" ref="CU3:CU34" si="7">IF(X3=0,"",(X3-I3)/I3)</f>
        <v>-3.8175233126090094E-4</v>
      </c>
      <c r="CV3" s="102">
        <f t="shared" ref="CV3:CV34" si="8">IF(AA3=0,"",AA3-J3)/J3</f>
        <v>-9.3472128742807647E-4</v>
      </c>
      <c r="CW3" s="102">
        <f t="shared" ref="CW3:CW34" si="9">IF(AL3=0,"",(AL3-K3)/K3)</f>
        <v>6.6627950417938789E-4</v>
      </c>
      <c r="CX3" s="44">
        <f t="shared" ref="CX3:CX34" si="10">IF(AO3=0,"",(AO3-L3)/L3)</f>
        <v>4.6950895575908038E-7</v>
      </c>
      <c r="CY3" s="102">
        <f t="shared" ref="CY3:CY34" si="11">IF(AV3=0,"",(AV3-M3)/M3)</f>
        <v>2.3988103331404026E-5</v>
      </c>
      <c r="CZ3" s="44">
        <f t="shared" ref="CZ3:CZ34" si="12">IF(V3=0,"",(V3-N3)/N3)</f>
        <v>-2.8290372986766749E-3</v>
      </c>
      <c r="DA3" s="44">
        <f t="shared" ref="DA3:DA34" si="13">IF(AB3=0,"",(AB3-O3)/O3)</f>
        <v>1.9171098015250491E-4</v>
      </c>
      <c r="DB3" s="102">
        <f t="shared" ref="DB3:DB34" si="14">IF(AX3=0,"",(AX3-P3)/P3)</f>
        <v>-2.1126246243664587E-3</v>
      </c>
      <c r="DC3" s="44">
        <f t="shared" ref="DC3:DC34" si="15">IF(AH3=0,"",(AH3-Q3)/Q3)</f>
        <v>-5.8233121382925775E-4</v>
      </c>
    </row>
    <row r="4" spans="1:107" x14ac:dyDescent="0.25">
      <c r="A4" s="89" t="s">
        <v>170</v>
      </c>
      <c r="B4" s="75">
        <v>7625.3626187999998</v>
      </c>
      <c r="C4" s="75">
        <v>3174.0245353</v>
      </c>
      <c r="D4" s="75">
        <v>7633.1679415999997</v>
      </c>
      <c r="E4" s="75">
        <v>6599.9963835999997</v>
      </c>
      <c r="F4" s="75">
        <v>5900.8271868000002</v>
      </c>
      <c r="G4" s="75">
        <v>291.94785257000001</v>
      </c>
      <c r="H4" s="75">
        <v>15363.070108</v>
      </c>
      <c r="I4" s="75">
        <v>193.64210138999999</v>
      </c>
      <c r="J4" s="75">
        <v>35.017674624999998</v>
      </c>
      <c r="K4" s="75">
        <v>120.9406341</v>
      </c>
      <c r="L4" s="75">
        <v>9.2626527239000005</v>
      </c>
      <c r="M4" s="75">
        <v>297.41465749999998</v>
      </c>
      <c r="N4" s="75">
        <v>0.1009927439</v>
      </c>
      <c r="O4" s="75">
        <v>7.8358001163999997</v>
      </c>
      <c r="P4" s="75">
        <v>7.1562209747000001</v>
      </c>
      <c r="Q4" s="75">
        <v>7.4061280453</v>
      </c>
      <c r="R4" s="75"/>
      <c r="S4" s="75" t="s">
        <v>170</v>
      </c>
      <c r="T4" s="75">
        <v>527.36935278641295</v>
      </c>
      <c r="U4" s="75">
        <v>9.5318431936541295</v>
      </c>
      <c r="V4" s="75">
        <v>0.10082322305027901</v>
      </c>
      <c r="W4" s="75">
        <v>196.50544459571901</v>
      </c>
      <c r="X4" s="75">
        <v>196.50544459571901</v>
      </c>
      <c r="Y4" s="75">
        <v>302.58823044610398</v>
      </c>
      <c r="Z4" s="75">
        <v>44.932725935177103</v>
      </c>
      <c r="AA4" s="75">
        <v>70.043295052676896</v>
      </c>
      <c r="AB4" s="75">
        <v>7.8900332472532497</v>
      </c>
      <c r="AC4" s="75">
        <v>3081.51409711938</v>
      </c>
      <c r="AD4" s="75">
        <v>7682.9083686348304</v>
      </c>
      <c r="AE4" s="75">
        <v>150.89441451793701</v>
      </c>
      <c r="AF4" s="75">
        <v>63.169308609398897</v>
      </c>
      <c r="AG4" s="75">
        <v>28.1338502660073</v>
      </c>
      <c r="AH4" s="75">
        <v>7.4073870456478002</v>
      </c>
      <c r="AI4" s="75">
        <v>2782.4959407771898</v>
      </c>
      <c r="AJ4" s="75">
        <v>1.1455694575316799</v>
      </c>
      <c r="AK4" s="75">
        <v>126.182824085628</v>
      </c>
      <c r="AL4" s="75">
        <v>126.182824085628</v>
      </c>
      <c r="AM4" s="75">
        <v>48.362831101239998</v>
      </c>
      <c r="AN4" s="75">
        <v>0</v>
      </c>
      <c r="AO4" s="75">
        <v>9.2625747723342204</v>
      </c>
      <c r="AP4" s="75">
        <v>0</v>
      </c>
      <c r="AQ4" s="75">
        <v>414.20465520637902</v>
      </c>
      <c r="AR4" s="75">
        <v>2.8696592531378702</v>
      </c>
      <c r="AS4" s="75">
        <v>2.72574832839616E-2</v>
      </c>
      <c r="AT4" s="75">
        <v>105.890775575117</v>
      </c>
      <c r="AU4" s="75">
        <v>3.8849430091068502</v>
      </c>
      <c r="AV4" s="75">
        <v>301.52689175285099</v>
      </c>
      <c r="AW4" s="75">
        <v>31.5664802137664</v>
      </c>
      <c r="AX4" s="75">
        <v>7.7133719916707904</v>
      </c>
      <c r="AY4" s="75">
        <v>3173.7523682435199</v>
      </c>
      <c r="AZ4" s="75">
        <v>0</v>
      </c>
      <c r="BA4" s="75">
        <v>15827.0431581209</v>
      </c>
      <c r="BB4" s="75">
        <v>6856.72303408895</v>
      </c>
      <c r="BC4" s="75">
        <v>761.85841916477796</v>
      </c>
      <c r="BD4" s="75">
        <v>7618.5814532537197</v>
      </c>
      <c r="BE4" s="75">
        <v>3.8926905854268799E-2</v>
      </c>
      <c r="BF4" s="75">
        <v>430.43723817523301</v>
      </c>
      <c r="BG4" s="75">
        <v>74.3800863609261</v>
      </c>
      <c r="BH4" s="75">
        <v>3.1288328864564501</v>
      </c>
      <c r="BI4" s="75">
        <v>8107.3160310653202</v>
      </c>
      <c r="BJ4" s="75">
        <v>5.2489498305196802</v>
      </c>
      <c r="BK4" s="75">
        <v>57.547188731074698</v>
      </c>
      <c r="BL4" s="75">
        <v>212.70235528585599</v>
      </c>
      <c r="BM4" s="75">
        <v>7.5142732342355796</v>
      </c>
      <c r="BN4" s="75">
        <v>4.6359752321742604</v>
      </c>
      <c r="BO4" s="75">
        <v>18.318204110517598</v>
      </c>
      <c r="BP4" s="75">
        <v>6610.1248618375503</v>
      </c>
      <c r="BQ4" s="75">
        <v>5908.8383574972004</v>
      </c>
      <c r="BR4" s="75">
        <v>701.28650434034796</v>
      </c>
      <c r="BS4" s="75">
        <v>4.4479073531859603</v>
      </c>
      <c r="BT4" s="75">
        <v>0.42328365592464601</v>
      </c>
      <c r="BU4" s="75">
        <v>366.52285745465298</v>
      </c>
      <c r="BV4" s="75">
        <v>19.237843177521601</v>
      </c>
      <c r="BW4" s="75">
        <v>1453.4361110468001</v>
      </c>
      <c r="BX4" s="75">
        <v>0.52300854037489597</v>
      </c>
      <c r="BY4" s="75">
        <v>25.594178744137</v>
      </c>
      <c r="BZ4" s="75">
        <v>3633.58324068409</v>
      </c>
      <c r="CA4" s="75">
        <v>53.400282461925897</v>
      </c>
      <c r="CB4" s="75">
        <v>10.939309434128599</v>
      </c>
      <c r="CC4" s="75">
        <v>82.167764173790601</v>
      </c>
      <c r="CD4" s="75">
        <v>2.8670739217469401</v>
      </c>
      <c r="CE4" s="75">
        <v>291.19760369230102</v>
      </c>
      <c r="CF4" s="75">
        <v>185.21493088833</v>
      </c>
      <c r="CG4" s="75">
        <v>1.2056764254964501E-3</v>
      </c>
      <c r="CH4" s="75">
        <v>44.290691384438801</v>
      </c>
      <c r="CI4" s="75">
        <v>756.16053654641598</v>
      </c>
      <c r="CJ4" s="75">
        <v>109.920025771325</v>
      </c>
      <c r="CK4" s="75">
        <v>15367.5724941439</v>
      </c>
      <c r="CL4" s="75">
        <v>354.90219539247698</v>
      </c>
      <c r="CM4" s="89"/>
      <c r="CN4" s="44">
        <f t="shared" si="0"/>
        <v>7.5466246933560887E-3</v>
      </c>
      <c r="CO4" s="44">
        <f t="shared" si="1"/>
        <v>-8.5748252243561358E-5</v>
      </c>
      <c r="CP4" s="44">
        <f t="shared" si="2"/>
        <v>-1.9109350741236967E-3</v>
      </c>
      <c r="CQ4" s="44">
        <f t="shared" si="3"/>
        <v>1.5346187556584579E-3</v>
      </c>
      <c r="CR4" s="44">
        <f t="shared" si="4"/>
        <v>1.3576351998785862E-3</v>
      </c>
      <c r="CS4" s="44">
        <f t="shared" si="5"/>
        <v>-2.5698044054600715E-3</v>
      </c>
      <c r="CT4" s="44">
        <f t="shared" si="6"/>
        <v>2.9306552090495525E-4</v>
      </c>
      <c r="CU4" s="102">
        <f t="shared" si="7"/>
        <v>1.4786780277457199E-2</v>
      </c>
      <c r="CV4" s="102">
        <f t="shared" si="8"/>
        <v>1.0002269083473414</v>
      </c>
      <c r="CW4" s="102">
        <f t="shared" si="9"/>
        <v>4.3345150491715521E-2</v>
      </c>
      <c r="CX4" s="44">
        <f t="shared" si="10"/>
        <v>-8.4156848047341337E-6</v>
      </c>
      <c r="CY4" s="102">
        <f t="shared" si="11"/>
        <v>1.3826602519921233E-2</v>
      </c>
      <c r="CZ4" s="44">
        <f t="shared" si="12"/>
        <v>-1.6785448456460282E-3</v>
      </c>
      <c r="DA4" s="44">
        <f t="shared" si="13"/>
        <v>6.9211988626078315E-3</v>
      </c>
      <c r="DB4" s="102">
        <f t="shared" si="14"/>
        <v>7.7855479720446569E-2</v>
      </c>
      <c r="DC4" s="44">
        <f t="shared" si="15"/>
        <v>1.6999440734745411E-4</v>
      </c>
    </row>
    <row r="5" spans="1:107" x14ac:dyDescent="0.25">
      <c r="A5" s="89" t="s">
        <v>171</v>
      </c>
      <c r="B5" s="75">
        <v>16267.137674</v>
      </c>
      <c r="C5" s="75">
        <v>592.21004571000003</v>
      </c>
      <c r="D5" s="75">
        <v>10691.72523</v>
      </c>
      <c r="E5" s="75">
        <v>10156.41519</v>
      </c>
      <c r="F5" s="75">
        <v>8878.7969900000007</v>
      </c>
      <c r="G5" s="75">
        <v>444.37626487</v>
      </c>
      <c r="H5" s="75">
        <v>12550.168911000001</v>
      </c>
      <c r="I5" s="75">
        <v>92.540795193999998</v>
      </c>
      <c r="J5" s="75">
        <v>45.732113656000003</v>
      </c>
      <c r="K5" s="75">
        <v>64.870466366000002</v>
      </c>
      <c r="L5" s="75">
        <v>2.8563208651999998</v>
      </c>
      <c r="M5" s="75">
        <v>103.9834269</v>
      </c>
      <c r="N5" s="75">
        <v>1.2643730726</v>
      </c>
      <c r="O5" s="75">
        <v>4.7477642547999999</v>
      </c>
      <c r="P5" s="75">
        <v>7.6411342363000001</v>
      </c>
      <c r="Q5" s="75">
        <v>8.1791893786000003</v>
      </c>
      <c r="R5" s="75"/>
      <c r="S5" s="75" t="s">
        <v>171</v>
      </c>
      <c r="T5" s="75">
        <v>161.58688669867001</v>
      </c>
      <c r="U5" s="75">
        <v>16.9730780874646</v>
      </c>
      <c r="V5" s="75">
        <v>1.2608192247864001</v>
      </c>
      <c r="W5" s="75">
        <v>92.631605900411301</v>
      </c>
      <c r="X5" s="75">
        <v>92.631605900411301</v>
      </c>
      <c r="Y5" s="75">
        <v>100.83446437093799</v>
      </c>
      <c r="Z5" s="75">
        <v>16.308490946677399</v>
      </c>
      <c r="AA5" s="75">
        <v>45.721299496061</v>
      </c>
      <c r="AB5" s="75">
        <v>4.7589168772984998</v>
      </c>
      <c r="AC5" s="75">
        <v>1007.61424434991</v>
      </c>
      <c r="AD5" s="75">
        <v>16256.4821391888</v>
      </c>
      <c r="AE5" s="75">
        <v>56.862734221473197</v>
      </c>
      <c r="AF5" s="75">
        <v>23.894872205357199</v>
      </c>
      <c r="AG5" s="75">
        <v>21.715737414789501</v>
      </c>
      <c r="AH5" s="75">
        <v>8.1774334692300794</v>
      </c>
      <c r="AI5" s="75">
        <v>1102.08237568297</v>
      </c>
      <c r="AJ5" s="75">
        <v>1.26622535505437E-3</v>
      </c>
      <c r="AK5" s="75">
        <v>65.025494698245197</v>
      </c>
      <c r="AL5" s="75">
        <v>65.025494698245197</v>
      </c>
      <c r="AM5" s="75">
        <v>28.314879835361001</v>
      </c>
      <c r="AN5" s="75">
        <v>0</v>
      </c>
      <c r="AO5" s="75">
        <v>2.8563139417208201</v>
      </c>
      <c r="AP5" s="75">
        <v>0</v>
      </c>
      <c r="AQ5" s="75">
        <v>662.347082172809</v>
      </c>
      <c r="AR5" s="75">
        <v>3.40126022587939</v>
      </c>
      <c r="AS5" s="75">
        <v>3.0128484444313901E-5</v>
      </c>
      <c r="AT5" s="75">
        <v>61.034229460219599</v>
      </c>
      <c r="AU5" s="75">
        <v>4.02440360716502</v>
      </c>
      <c r="AV5" s="75">
        <v>103.988615159795</v>
      </c>
      <c r="AW5" s="75">
        <v>28.466657833128199</v>
      </c>
      <c r="AX5" s="75">
        <v>7.6297555939348003</v>
      </c>
      <c r="AY5" s="75">
        <v>591.44745349074299</v>
      </c>
      <c r="AZ5" s="75">
        <v>0</v>
      </c>
      <c r="BA5" s="75">
        <v>12643.321760941801</v>
      </c>
      <c r="BB5" s="75">
        <v>9598.9214181892294</v>
      </c>
      <c r="BC5" s="75">
        <v>1066.54714282533</v>
      </c>
      <c r="BD5" s="75">
        <v>10665.468561014501</v>
      </c>
      <c r="BE5" s="75">
        <v>2.98636209615535E-2</v>
      </c>
      <c r="BF5" s="75">
        <v>173.94085554093101</v>
      </c>
      <c r="BG5" s="75">
        <v>22.639116590337601</v>
      </c>
      <c r="BH5" s="75">
        <v>0.955965118581105</v>
      </c>
      <c r="BI5" s="75">
        <v>8542.2111960647508</v>
      </c>
      <c r="BJ5" s="75">
        <v>46.5024614295871</v>
      </c>
      <c r="BK5" s="75">
        <v>53.324954042449903</v>
      </c>
      <c r="BL5" s="75">
        <v>325.48093478176997</v>
      </c>
      <c r="BM5" s="75">
        <v>1.63906972293413</v>
      </c>
      <c r="BN5" s="75">
        <v>2.1260032407943202E-2</v>
      </c>
      <c r="BO5" s="75">
        <v>636.56188227318501</v>
      </c>
      <c r="BP5" s="75">
        <v>10138.490882746701</v>
      </c>
      <c r="BQ5" s="75">
        <v>8862.9322234875999</v>
      </c>
      <c r="BR5" s="75">
        <v>1275.5586592591301</v>
      </c>
      <c r="BS5" s="75">
        <v>11.5238590056052</v>
      </c>
      <c r="BT5" s="75">
        <v>0.105325882707496</v>
      </c>
      <c r="BU5" s="75">
        <v>1232.22242045448</v>
      </c>
      <c r="BV5" s="75">
        <v>16.386178490605499</v>
      </c>
      <c r="BW5" s="75">
        <v>1453.8554354404</v>
      </c>
      <c r="BX5" s="75">
        <v>1.0762070215005699</v>
      </c>
      <c r="BY5" s="75">
        <v>8.1530609916389594</v>
      </c>
      <c r="BZ5" s="75">
        <v>3634.64511009331</v>
      </c>
      <c r="CA5" s="75">
        <v>44.8537470425088</v>
      </c>
      <c r="CB5" s="75">
        <v>967.83216308691101</v>
      </c>
      <c r="CC5" s="75">
        <v>472.58954997051302</v>
      </c>
      <c r="CD5" s="75">
        <v>5.6385649013156097E-2</v>
      </c>
      <c r="CE5" s="75">
        <v>443.13358048203997</v>
      </c>
      <c r="CF5" s="75">
        <v>201.51922646495399</v>
      </c>
      <c r="CG5" s="75">
        <v>2.7039543674377303E-4</v>
      </c>
      <c r="CH5" s="75">
        <v>18.2083230648567</v>
      </c>
      <c r="CI5" s="75">
        <v>649.82998765369996</v>
      </c>
      <c r="CJ5" s="75">
        <v>33.103630174017397</v>
      </c>
      <c r="CK5" s="75">
        <v>12550.061061525401</v>
      </c>
      <c r="CL5" s="75">
        <v>477.80611813444898</v>
      </c>
      <c r="CM5" s="89"/>
      <c r="CN5" s="44">
        <f t="shared" si="0"/>
        <v>-6.550344027782208E-4</v>
      </c>
      <c r="CO5" s="44">
        <f t="shared" si="1"/>
        <v>-1.2877056456257394E-3</v>
      </c>
      <c r="CP5" s="44">
        <f t="shared" si="2"/>
        <v>-2.4557934683754816E-3</v>
      </c>
      <c r="CQ5" s="44">
        <f t="shared" si="3"/>
        <v>-1.7648261633639506E-3</v>
      </c>
      <c r="CR5" s="44">
        <f t="shared" si="4"/>
        <v>-1.7868148725856631E-3</v>
      </c>
      <c r="CS5" s="44">
        <f t="shared" si="5"/>
        <v>-2.7964688625382963E-3</v>
      </c>
      <c r="CT5" s="44">
        <f t="shared" si="6"/>
        <v>-8.5934679735872333E-6</v>
      </c>
      <c r="CU5" s="102">
        <f t="shared" si="7"/>
        <v>9.8130458270788423E-4</v>
      </c>
      <c r="CV5" s="102">
        <f t="shared" si="8"/>
        <v>-2.3646752958647824E-4</v>
      </c>
      <c r="CW5" s="102">
        <f t="shared" si="9"/>
        <v>2.3898137462203956E-3</v>
      </c>
      <c r="CX5" s="44">
        <f t="shared" si="10"/>
        <v>-2.4239150664393827E-6</v>
      </c>
      <c r="CY5" s="102">
        <f t="shared" si="11"/>
        <v>4.9895064527878899E-5</v>
      </c>
      <c r="CZ5" s="44">
        <f t="shared" si="12"/>
        <v>-2.8107588579784726E-3</v>
      </c>
      <c r="DA5" s="44">
        <f t="shared" si="13"/>
        <v>2.3490261731560456E-3</v>
      </c>
      <c r="DB5" s="102">
        <f t="shared" si="14"/>
        <v>-1.4891300183085894E-3</v>
      </c>
      <c r="DC5" s="44">
        <f t="shared" si="15"/>
        <v>-2.1468012154297664E-4</v>
      </c>
    </row>
    <row r="6" spans="1:107" x14ac:dyDescent="0.25">
      <c r="A6" s="89" t="s">
        <v>172</v>
      </c>
      <c r="B6" s="75">
        <v>78388.779527999999</v>
      </c>
      <c r="C6" s="75">
        <v>6336.8212468000002</v>
      </c>
      <c r="D6" s="75">
        <v>54077.520858999997</v>
      </c>
      <c r="E6" s="75">
        <v>39880.771690000001</v>
      </c>
      <c r="F6" s="75">
        <v>29349.511081000001</v>
      </c>
      <c r="G6" s="75">
        <v>4867.1651278999998</v>
      </c>
      <c r="H6" s="75">
        <v>102786.67697</v>
      </c>
      <c r="I6" s="75">
        <v>878.41953107999996</v>
      </c>
      <c r="J6" s="75">
        <v>109.59483075999999</v>
      </c>
      <c r="K6" s="75">
        <v>214.16645986</v>
      </c>
      <c r="L6" s="75">
        <v>32.622510919</v>
      </c>
      <c r="M6" s="75">
        <v>2117.4441572000001</v>
      </c>
      <c r="N6" s="75">
        <v>1.8371719120000001</v>
      </c>
      <c r="O6" s="75">
        <v>8.8001905899999997</v>
      </c>
      <c r="P6" s="75">
        <v>46.940024792000003</v>
      </c>
      <c r="Q6" s="75">
        <v>17.836076794</v>
      </c>
      <c r="R6" s="75"/>
      <c r="S6" s="75" t="s">
        <v>172</v>
      </c>
      <c r="T6" s="75">
        <v>3929.2120085605302</v>
      </c>
      <c r="U6" s="75">
        <v>199.53797727137399</v>
      </c>
      <c r="V6" s="75">
        <v>1.8321222702678199</v>
      </c>
      <c r="W6" s="75">
        <v>929.87308099887105</v>
      </c>
      <c r="X6" s="75">
        <v>929.87308099887105</v>
      </c>
      <c r="Y6" s="75">
        <v>2045.7534808116</v>
      </c>
      <c r="Z6" s="75">
        <v>529.24154340735095</v>
      </c>
      <c r="AA6" s="75">
        <v>282.51934913202899</v>
      </c>
      <c r="AB6" s="75">
        <v>8.9757050870883006</v>
      </c>
      <c r="AC6" s="75">
        <v>806648.29881994997</v>
      </c>
      <c r="AD6" s="75">
        <v>78552.671216794697</v>
      </c>
      <c r="AE6" s="75">
        <v>564.54579566489394</v>
      </c>
      <c r="AF6" s="75">
        <v>18835.4775732569</v>
      </c>
      <c r="AG6" s="75">
        <v>122.942495331816</v>
      </c>
      <c r="AH6" s="75">
        <v>17.853787798280401</v>
      </c>
      <c r="AI6" s="75">
        <v>27744.4179512056</v>
      </c>
      <c r="AJ6" s="75">
        <v>11.5448986692529</v>
      </c>
      <c r="AK6" s="75">
        <v>289.08216886555903</v>
      </c>
      <c r="AL6" s="75">
        <v>289.08216886555903</v>
      </c>
      <c r="AM6" s="75">
        <v>195.03271745580699</v>
      </c>
      <c r="AN6" s="75">
        <v>0</v>
      </c>
      <c r="AO6" s="75">
        <v>32.6224289541057</v>
      </c>
      <c r="AP6" s="75">
        <v>0</v>
      </c>
      <c r="AQ6" s="75">
        <v>1315.4961884356201</v>
      </c>
      <c r="AR6" s="75">
        <v>26.290660527752198</v>
      </c>
      <c r="AS6" s="75">
        <v>6.0830872984504802</v>
      </c>
      <c r="AT6" s="75">
        <v>2132.4030955068201</v>
      </c>
      <c r="AU6" s="75">
        <v>89.698018267796797</v>
      </c>
      <c r="AV6" s="75">
        <v>2148.1487033298399</v>
      </c>
      <c r="AW6" s="75">
        <v>148.34748889559401</v>
      </c>
      <c r="AX6" s="75">
        <v>51.350606675394502</v>
      </c>
      <c r="AY6" s="75">
        <v>6334.3128951657</v>
      </c>
      <c r="AZ6" s="75">
        <v>0</v>
      </c>
      <c r="BA6" s="75">
        <v>125207.12786675199</v>
      </c>
      <c r="BB6" s="75">
        <v>48591.061361087202</v>
      </c>
      <c r="BC6" s="75">
        <v>5399.0061259535796</v>
      </c>
      <c r="BD6" s="75">
        <v>53990.067487040797</v>
      </c>
      <c r="BE6" s="75">
        <v>0.31597591920526302</v>
      </c>
      <c r="BF6" s="75">
        <v>1464.4508271694799</v>
      </c>
      <c r="BG6" s="75">
        <v>555.60470358448902</v>
      </c>
      <c r="BH6" s="75">
        <v>28.639461528615399</v>
      </c>
      <c r="BI6" s="75">
        <v>46045.640553729398</v>
      </c>
      <c r="BJ6" s="75">
        <v>119.540438550681</v>
      </c>
      <c r="BK6" s="75">
        <v>351.84485082094602</v>
      </c>
      <c r="BL6" s="75">
        <v>1341.2937983156601</v>
      </c>
      <c r="BM6" s="75">
        <v>82.169071532928697</v>
      </c>
      <c r="BN6" s="75">
        <v>115.206193074784</v>
      </c>
      <c r="BO6" s="75">
        <v>897.60112491718905</v>
      </c>
      <c r="BP6" s="75">
        <v>39904.038398917597</v>
      </c>
      <c r="BQ6" s="75">
        <v>29364.936488307201</v>
      </c>
      <c r="BR6" s="75">
        <v>10539.101910610199</v>
      </c>
      <c r="BS6" s="75">
        <v>21.3944939846889</v>
      </c>
      <c r="BT6" s="75">
        <v>5.46600022080729</v>
      </c>
      <c r="BU6" s="75">
        <v>5278.3196058025596</v>
      </c>
      <c r="BV6" s="75">
        <v>155.00162765797401</v>
      </c>
      <c r="BW6" s="75">
        <v>5083.9135273091997</v>
      </c>
      <c r="BX6" s="75">
        <v>95.623040939786307</v>
      </c>
      <c r="BY6" s="75">
        <v>159.74698195654599</v>
      </c>
      <c r="BZ6" s="75">
        <v>12716.169783814699</v>
      </c>
      <c r="CA6" s="75">
        <v>1044.7819847493199</v>
      </c>
      <c r="CB6" s="75">
        <v>1290.3678607373299</v>
      </c>
      <c r="CC6" s="75">
        <v>1591.4532545787199</v>
      </c>
      <c r="CD6" s="75">
        <v>31.185372564068601</v>
      </c>
      <c r="CE6" s="75">
        <v>4860.4853404974701</v>
      </c>
      <c r="CF6" s="75">
        <v>1004.56188271008</v>
      </c>
      <c r="CG6" s="75">
        <v>12.1504232358118</v>
      </c>
      <c r="CH6" s="75">
        <v>296.28545681793798</v>
      </c>
      <c r="CI6" s="75">
        <v>5289.41908904505</v>
      </c>
      <c r="CJ6" s="75">
        <v>992.77373826794701</v>
      </c>
      <c r="CK6" s="75">
        <v>102802.374562189</v>
      </c>
      <c r="CL6" s="75">
        <v>1490.65923978859</v>
      </c>
      <c r="CM6" s="89"/>
      <c r="CN6" s="44">
        <f t="shared" si="0"/>
        <v>2.0907544393666297E-3</v>
      </c>
      <c r="CO6" s="44">
        <f t="shared" si="1"/>
        <v>-3.9583752430556214E-4</v>
      </c>
      <c r="CP6" s="44">
        <f t="shared" si="2"/>
        <v>-1.6171853030619349E-3</v>
      </c>
      <c r="CQ6" s="44">
        <f t="shared" si="3"/>
        <v>5.8340668777554633E-4</v>
      </c>
      <c r="CR6" s="44">
        <f t="shared" si="4"/>
        <v>5.2557629544931696E-4</v>
      </c>
      <c r="CS6" s="44">
        <f t="shared" si="5"/>
        <v>-1.3724184873529727E-3</v>
      </c>
      <c r="CT6" s="44">
        <f t="shared" si="6"/>
        <v>1.5272010587110118E-4</v>
      </c>
      <c r="CU6" s="102">
        <f t="shared" si="7"/>
        <v>5.8575143309495793E-2</v>
      </c>
      <c r="CV6" s="102">
        <f t="shared" si="8"/>
        <v>1.5778528710967556</v>
      </c>
      <c r="CW6" s="102">
        <f t="shared" si="9"/>
        <v>0.34980131368156903</v>
      </c>
      <c r="CX6" s="44">
        <f t="shared" si="10"/>
        <v>-2.5125256146855555E-6</v>
      </c>
      <c r="CY6" s="102">
        <f t="shared" si="11"/>
        <v>1.450075839092823E-2</v>
      </c>
      <c r="CZ6" s="44">
        <f t="shared" si="12"/>
        <v>-2.7485951092529786E-3</v>
      </c>
      <c r="DA6" s="44">
        <f t="shared" si="13"/>
        <v>1.9944397259730361E-2</v>
      </c>
      <c r="DB6" s="102">
        <f t="shared" si="14"/>
        <v>9.3962069746205065E-2</v>
      </c>
      <c r="DC6" s="44">
        <f t="shared" si="15"/>
        <v>9.929876667921847E-4</v>
      </c>
    </row>
    <row r="7" spans="1:107" x14ac:dyDescent="0.25">
      <c r="A7" s="89" t="s">
        <v>173</v>
      </c>
      <c r="B7" s="75">
        <v>6459.2682725000004</v>
      </c>
      <c r="C7" s="75">
        <v>1555.7299542000001</v>
      </c>
      <c r="D7" s="75">
        <v>7648.7426348999998</v>
      </c>
      <c r="E7" s="75">
        <v>5285.2390538</v>
      </c>
      <c r="F7" s="75">
        <v>4868.1468621000004</v>
      </c>
      <c r="G7" s="75">
        <v>50.018397276000002</v>
      </c>
      <c r="H7" s="75">
        <v>10055.519754000001</v>
      </c>
      <c r="I7" s="75">
        <v>207.21739192000001</v>
      </c>
      <c r="J7" s="75">
        <v>15.178630754</v>
      </c>
      <c r="K7" s="75">
        <v>103.82518174</v>
      </c>
      <c r="L7" s="75">
        <v>5.4297485944000003</v>
      </c>
      <c r="M7" s="75">
        <v>329.70765229</v>
      </c>
      <c r="N7" s="75"/>
      <c r="O7" s="75">
        <v>6.5113236592000003</v>
      </c>
      <c r="P7" s="75">
        <v>5.5596388396999998</v>
      </c>
      <c r="Q7" s="75">
        <v>2.9598175211000002</v>
      </c>
      <c r="R7" s="75"/>
      <c r="S7" s="75" t="s">
        <v>173</v>
      </c>
      <c r="T7" s="75">
        <v>680.88343758018095</v>
      </c>
      <c r="U7" s="75">
        <v>4.2907383470895297</v>
      </c>
      <c r="V7" s="75">
        <v>0</v>
      </c>
      <c r="W7" s="75">
        <v>207.56493582974201</v>
      </c>
      <c r="X7" s="75">
        <v>207.56493582974201</v>
      </c>
      <c r="Y7" s="75">
        <v>353.816461561464</v>
      </c>
      <c r="Z7" s="75">
        <v>36.615586571143503</v>
      </c>
      <c r="AA7" s="75">
        <v>15.196029958704001</v>
      </c>
      <c r="AB7" s="75">
        <v>6.5423595439327302</v>
      </c>
      <c r="AC7" s="75">
        <v>1124.5333738086799</v>
      </c>
      <c r="AD7" s="75">
        <v>6512.3847886285603</v>
      </c>
      <c r="AE7" s="75">
        <v>92.719067487607603</v>
      </c>
      <c r="AF7" s="75">
        <v>41.275757975520897</v>
      </c>
      <c r="AG7" s="75">
        <v>20.9702923724793</v>
      </c>
      <c r="AH7" s="75">
        <v>2.9592904801861102</v>
      </c>
      <c r="AI7" s="75">
        <v>3203.61964447331</v>
      </c>
      <c r="AJ7" s="75">
        <v>2.4071818690709801E-3</v>
      </c>
      <c r="AK7" s="75">
        <v>104.233512667306</v>
      </c>
      <c r="AL7" s="75">
        <v>104.233512667306</v>
      </c>
      <c r="AM7" s="75">
        <v>40.621438390951901</v>
      </c>
      <c r="AN7" s="75">
        <v>0</v>
      </c>
      <c r="AO7" s="75">
        <v>5.4297503840837198</v>
      </c>
      <c r="AP7" s="75">
        <v>0</v>
      </c>
      <c r="AQ7" s="75">
        <v>34.415548346774898</v>
      </c>
      <c r="AR7" s="75">
        <v>0.29293490469255401</v>
      </c>
      <c r="AS7" s="75">
        <v>5.7272057258011202E-5</v>
      </c>
      <c r="AT7" s="75">
        <v>74.537952155716695</v>
      </c>
      <c r="AU7" s="75">
        <v>1.0007793135215199</v>
      </c>
      <c r="AV7" s="75">
        <v>329.75511791255798</v>
      </c>
      <c r="AW7" s="75">
        <v>26.633036868819499</v>
      </c>
      <c r="AX7" s="75">
        <v>5.5623365201458803</v>
      </c>
      <c r="AY7" s="75">
        <v>1555.67246066138</v>
      </c>
      <c r="AZ7" s="75">
        <v>0</v>
      </c>
      <c r="BA7" s="75">
        <v>10303.9923625721</v>
      </c>
      <c r="BB7" s="75">
        <v>6884.6155822135497</v>
      </c>
      <c r="BC7" s="75">
        <v>764.95756327099696</v>
      </c>
      <c r="BD7" s="75">
        <v>7649.57314548455</v>
      </c>
      <c r="BE7" s="75">
        <v>1.90987475560404E-2</v>
      </c>
      <c r="BF7" s="75">
        <v>30.353403818388699</v>
      </c>
      <c r="BG7" s="75">
        <v>94.566978976539303</v>
      </c>
      <c r="BH7" s="75">
        <v>2.2045410921035899</v>
      </c>
      <c r="BI7" s="75">
        <v>4017.9560121796699</v>
      </c>
      <c r="BJ7" s="75">
        <v>2.83448312278091</v>
      </c>
      <c r="BK7" s="75">
        <v>42.620916557482701</v>
      </c>
      <c r="BL7" s="75">
        <v>168.654652294405</v>
      </c>
      <c r="BM7" s="75">
        <v>3.68545207357925</v>
      </c>
      <c r="BN7" s="75">
        <v>4.0414132931871599E-2</v>
      </c>
      <c r="BO7" s="75">
        <v>12.837529642564601</v>
      </c>
      <c r="BP7" s="75">
        <v>5295.3289567121701</v>
      </c>
      <c r="BQ7" s="75">
        <v>4876.2226449250502</v>
      </c>
      <c r="BR7" s="75">
        <v>419.106311787121</v>
      </c>
      <c r="BS7" s="75">
        <v>3.9122068371610998</v>
      </c>
      <c r="BT7" s="75">
        <v>0.31362390187480998</v>
      </c>
      <c r="BU7" s="75">
        <v>115.89431892855301</v>
      </c>
      <c r="BV7" s="75">
        <v>16.340378725177299</v>
      </c>
      <c r="BW7" s="75">
        <v>1275.1469148782201</v>
      </c>
      <c r="BX7" s="75">
        <v>0.14680500323307799</v>
      </c>
      <c r="BY7" s="75">
        <v>22.529517331415299</v>
      </c>
      <c r="BZ7" s="75">
        <v>3187.8703799346299</v>
      </c>
      <c r="CA7" s="75">
        <v>11.8956240080275</v>
      </c>
      <c r="CB7" s="75">
        <v>4.0375760677811003</v>
      </c>
      <c r="CC7" s="75">
        <v>16.9824067947551</v>
      </c>
      <c r="CD7" s="75">
        <v>0.17052760639450501</v>
      </c>
      <c r="CE7" s="75">
        <v>50.016679490599998</v>
      </c>
      <c r="CF7" s="75">
        <v>30.709279853060298</v>
      </c>
      <c r="CG7" s="75">
        <v>2.6207008834228801E-3</v>
      </c>
      <c r="CH7" s="75">
        <v>36.740103460668102</v>
      </c>
      <c r="CI7" s="75">
        <v>26.331996761455699</v>
      </c>
      <c r="CJ7" s="75">
        <v>126.38301518076899</v>
      </c>
      <c r="CK7" s="75">
        <v>10059.5320181771</v>
      </c>
      <c r="CL7" s="75">
        <v>28.282814136699699</v>
      </c>
      <c r="CM7" s="89"/>
      <c r="CN7" s="44">
        <f t="shared" si="0"/>
        <v>8.2233023753945419E-3</v>
      </c>
      <c r="CO7" s="44">
        <f t="shared" si="1"/>
        <v>-3.6955988707969433E-5</v>
      </c>
      <c r="CP7" s="44">
        <f t="shared" si="2"/>
        <v>1.0858132168818482E-4</v>
      </c>
      <c r="CQ7" s="44">
        <f t="shared" si="3"/>
        <v>1.9090721932276027E-3</v>
      </c>
      <c r="CR7" s="44">
        <f t="shared" si="4"/>
        <v>1.6589028749157604E-3</v>
      </c>
      <c r="CS7" s="44">
        <f t="shared" si="5"/>
        <v>-3.4343071620731921E-5</v>
      </c>
      <c r="CT7" s="44">
        <f t="shared" si="6"/>
        <v>3.9901111779959967E-4</v>
      </c>
      <c r="CU7" s="102">
        <f t="shared" si="7"/>
        <v>1.6771946916317542E-3</v>
      </c>
      <c r="CV7" s="102">
        <f t="shared" si="8"/>
        <v>1.146296064907923E-3</v>
      </c>
      <c r="CW7" s="102">
        <f t="shared" si="9"/>
        <v>3.9328698535634919E-3</v>
      </c>
      <c r="CX7" s="44">
        <f t="shared" si="10"/>
        <v>3.2960710580412737E-7</v>
      </c>
      <c r="CY7" s="102">
        <f t="shared" si="11"/>
        <v>1.4396275678864152E-4</v>
      </c>
      <c r="CZ7" s="44" t="str">
        <f t="shared" si="12"/>
        <v/>
      </c>
      <c r="DA7" s="44">
        <f t="shared" si="13"/>
        <v>4.7664478617767013E-3</v>
      </c>
      <c r="DB7" s="102">
        <f t="shared" si="14"/>
        <v>4.8522584355965956E-4</v>
      </c>
      <c r="DC7" s="44">
        <f t="shared" si="15"/>
        <v>-1.7806534022209787E-4</v>
      </c>
    </row>
    <row r="8" spans="1:107" x14ac:dyDescent="0.25">
      <c r="A8" s="89" t="s">
        <v>174</v>
      </c>
      <c r="B8" s="75">
        <v>8598.1948976000003</v>
      </c>
      <c r="C8" s="75">
        <v>850.32087773000001</v>
      </c>
      <c r="D8" s="75">
        <v>10795.034745999999</v>
      </c>
      <c r="E8" s="75">
        <v>4830.8184473000001</v>
      </c>
      <c r="F8" s="75">
        <v>4365.1676183</v>
      </c>
      <c r="G8" s="75">
        <v>198.93655276000001</v>
      </c>
      <c r="H8" s="75">
        <v>5284.8219824999996</v>
      </c>
      <c r="I8" s="75">
        <v>67.355952232999996</v>
      </c>
      <c r="J8" s="75">
        <v>27.821314833999999</v>
      </c>
      <c r="K8" s="75">
        <v>73.456174654999998</v>
      </c>
      <c r="L8" s="75">
        <v>3.3739609779999999</v>
      </c>
      <c r="M8" s="75">
        <v>83.3595167</v>
      </c>
      <c r="N8" s="75">
        <v>0.21457827369999999</v>
      </c>
      <c r="O8" s="75">
        <v>4.2000942051000001</v>
      </c>
      <c r="P8" s="75">
        <v>4.4550468496000004</v>
      </c>
      <c r="Q8" s="75">
        <v>9.0926468766999999</v>
      </c>
      <c r="R8" s="75"/>
      <c r="S8" s="75" t="s">
        <v>174</v>
      </c>
      <c r="T8" s="75">
        <v>71.684646908289693</v>
      </c>
      <c r="U8" s="75">
        <v>10.5222702894833</v>
      </c>
      <c r="V8" s="75">
        <v>0.214016948693937</v>
      </c>
      <c r="W8" s="75">
        <v>67.567642317063402</v>
      </c>
      <c r="X8" s="75">
        <v>67.567642317063402</v>
      </c>
      <c r="Y8" s="75">
        <v>63.947582095768702</v>
      </c>
      <c r="Z8" s="75">
        <v>21.711516642466901</v>
      </c>
      <c r="AA8" s="75">
        <v>27.8326098864</v>
      </c>
      <c r="AB8" s="75">
        <v>4.2208797564445604</v>
      </c>
      <c r="AC8" s="75">
        <v>52888.748425550897</v>
      </c>
      <c r="AD8" s="75">
        <v>8622.2436191074594</v>
      </c>
      <c r="AE8" s="75">
        <v>58.200020349572597</v>
      </c>
      <c r="AF8" s="75">
        <v>356.13953761583298</v>
      </c>
      <c r="AG8" s="75">
        <v>14.4386208377784</v>
      </c>
      <c r="AH8" s="75">
        <v>9.0928697289665301</v>
      </c>
      <c r="AI8" s="75">
        <v>402.22093020392902</v>
      </c>
      <c r="AJ8" s="75">
        <v>1.49578015716198E-3</v>
      </c>
      <c r="AK8" s="75">
        <v>73.721265628929103</v>
      </c>
      <c r="AL8" s="75">
        <v>73.721265628929103</v>
      </c>
      <c r="AM8" s="75">
        <v>25.878219357573101</v>
      </c>
      <c r="AN8" s="75">
        <v>0</v>
      </c>
      <c r="AO8" s="75">
        <v>3.3739546294526499</v>
      </c>
      <c r="AP8" s="75">
        <v>0</v>
      </c>
      <c r="AQ8" s="75">
        <v>202.52108744743299</v>
      </c>
      <c r="AR8" s="75">
        <v>0.98772582863770797</v>
      </c>
      <c r="AS8" s="75">
        <v>3.5588385867877099E-5</v>
      </c>
      <c r="AT8" s="75">
        <v>46.491103411203902</v>
      </c>
      <c r="AU8" s="75">
        <v>3.25035720449522</v>
      </c>
      <c r="AV8" s="75">
        <v>83.360338669614507</v>
      </c>
      <c r="AW8" s="75">
        <v>18.367838783567802</v>
      </c>
      <c r="AX8" s="75">
        <v>4.4548473660620997</v>
      </c>
      <c r="AY8" s="75">
        <v>850.02024817429697</v>
      </c>
      <c r="AZ8" s="75">
        <v>0</v>
      </c>
      <c r="BA8" s="75">
        <v>5608.2438019808496</v>
      </c>
      <c r="BB8" s="75">
        <v>9702.6622523520491</v>
      </c>
      <c r="BC8" s="75">
        <v>1078.07371627617</v>
      </c>
      <c r="BD8" s="75">
        <v>10780.7359686282</v>
      </c>
      <c r="BE8" s="75">
        <v>1.4596868415593199E-2</v>
      </c>
      <c r="BF8" s="75">
        <v>66.742422098579596</v>
      </c>
      <c r="BG8" s="75">
        <v>10.330613657643299</v>
      </c>
      <c r="BH8" s="75">
        <v>1.38222798547154</v>
      </c>
      <c r="BI8" s="75">
        <v>3207.74258527753</v>
      </c>
      <c r="BJ8" s="75">
        <v>8.3557761867755804</v>
      </c>
      <c r="BK8" s="75">
        <v>30.4019521927721</v>
      </c>
      <c r="BL8" s="75">
        <v>186.79826727734701</v>
      </c>
      <c r="BM8" s="75">
        <v>2.8020900918776199</v>
      </c>
      <c r="BN8" s="75">
        <v>2.5112753187056601E-2</v>
      </c>
      <c r="BO8" s="75">
        <v>98.745695861373306</v>
      </c>
      <c r="BP8" s="75">
        <v>4834.1093928032196</v>
      </c>
      <c r="BQ8" s="75">
        <v>4367.5431171262699</v>
      </c>
      <c r="BR8" s="75">
        <v>466.56627567695602</v>
      </c>
      <c r="BS8" s="75">
        <v>3.7415479312378399</v>
      </c>
      <c r="BT8" s="75">
        <v>0.18059423811019801</v>
      </c>
      <c r="BU8" s="75">
        <v>411.802976349917</v>
      </c>
      <c r="BV8" s="75">
        <v>10.9213431659474</v>
      </c>
      <c r="BW8" s="75">
        <v>937.61606375766701</v>
      </c>
      <c r="BX8" s="75">
        <v>0.69120952066006303</v>
      </c>
      <c r="BY8" s="75">
        <v>13.2011358322723</v>
      </c>
      <c r="BZ8" s="75">
        <v>2344.1103701009101</v>
      </c>
      <c r="CA8" s="75">
        <v>39.196604670985501</v>
      </c>
      <c r="CB8" s="75">
        <v>145.72875863247199</v>
      </c>
      <c r="CC8" s="75">
        <v>170.944718442214</v>
      </c>
      <c r="CD8" s="75">
        <v>9.3276806053891798E-2</v>
      </c>
      <c r="CE8" s="75">
        <v>198.51855003775299</v>
      </c>
      <c r="CF8" s="75">
        <v>78.680540086159397</v>
      </c>
      <c r="CG8" s="75">
        <v>0.85557225130486003</v>
      </c>
      <c r="CH8" s="75">
        <v>21.956764076505198</v>
      </c>
      <c r="CI8" s="75">
        <v>401.52837489546198</v>
      </c>
      <c r="CJ8" s="75">
        <v>27.617672223350201</v>
      </c>
      <c r="CK8" s="75">
        <v>5285.8105923268104</v>
      </c>
      <c r="CL8" s="75">
        <v>157.96628703870701</v>
      </c>
      <c r="CM8" s="89"/>
      <c r="CN8" s="44">
        <f t="shared" si="0"/>
        <v>2.7969500335671303E-3</v>
      </c>
      <c r="CO8" s="44">
        <f t="shared" si="1"/>
        <v>-3.5354836459572137E-4</v>
      </c>
      <c r="CP8" s="44">
        <f t="shared" si="2"/>
        <v>-1.3245698330983018E-3</v>
      </c>
      <c r="CQ8" s="44">
        <f t="shared" si="3"/>
        <v>6.8123974004008893E-4</v>
      </c>
      <c r="CR8" s="44">
        <f t="shared" si="4"/>
        <v>5.441941831308266E-4</v>
      </c>
      <c r="CS8" s="44">
        <f t="shared" si="5"/>
        <v>-2.1011861141039729E-3</v>
      </c>
      <c r="CT8" s="44">
        <f t="shared" si="6"/>
        <v>1.870658709194688E-4</v>
      </c>
      <c r="CU8" s="102">
        <f t="shared" si="7"/>
        <v>3.142856377876159E-3</v>
      </c>
      <c r="CV8" s="102">
        <f t="shared" si="8"/>
        <v>4.0598557140073671E-4</v>
      </c>
      <c r="CW8" s="102">
        <f t="shared" si="9"/>
        <v>3.6088317309491292E-3</v>
      </c>
      <c r="CX8" s="44">
        <f t="shared" si="10"/>
        <v>-1.8816303423303944E-6</v>
      </c>
      <c r="CY8" s="102">
        <f t="shared" si="11"/>
        <v>9.8605371893453124E-6</v>
      </c>
      <c r="CZ8" s="44">
        <f t="shared" si="12"/>
        <v>-2.6159452044421257E-3</v>
      </c>
      <c r="DA8" s="44">
        <f t="shared" si="13"/>
        <v>4.9488297951320358E-3</v>
      </c>
      <c r="DB8" s="102">
        <f t="shared" si="14"/>
        <v>-4.4776978701936551E-5</v>
      </c>
      <c r="DC8" s="44">
        <f t="shared" si="15"/>
        <v>2.4509064252923273E-5</v>
      </c>
    </row>
    <row r="9" spans="1:107" x14ac:dyDescent="0.25">
      <c r="A9" s="89" t="s">
        <v>175</v>
      </c>
      <c r="B9" s="75">
        <v>2152.0136505999999</v>
      </c>
      <c r="C9" s="75">
        <v>175.15016274999999</v>
      </c>
      <c r="D9" s="75">
        <v>2114.9123192000002</v>
      </c>
      <c r="E9" s="75">
        <v>805.32658530000003</v>
      </c>
      <c r="F9" s="75">
        <v>732.06389395999997</v>
      </c>
      <c r="G9" s="75">
        <v>17.514193649999999</v>
      </c>
      <c r="H9" s="75">
        <v>1621.8919154</v>
      </c>
      <c r="I9" s="75">
        <v>19.155167637000002</v>
      </c>
      <c r="J9" s="75">
        <v>5.1149600004</v>
      </c>
      <c r="K9" s="75">
        <v>18.584849265999999</v>
      </c>
      <c r="L9" s="75">
        <v>1.0360916770999999</v>
      </c>
      <c r="M9" s="75">
        <v>26.877377200000002</v>
      </c>
      <c r="N9" s="75">
        <v>0.196270102</v>
      </c>
      <c r="O9" s="75">
        <v>1.246283155</v>
      </c>
      <c r="P9" s="75">
        <v>1.7897484081999999</v>
      </c>
      <c r="Q9" s="75">
        <v>1.6128965963999999</v>
      </c>
      <c r="R9" s="75"/>
      <c r="S9" s="75" t="s">
        <v>175</v>
      </c>
      <c r="T9" s="75">
        <v>27.2120314022828</v>
      </c>
      <c r="U9" s="75">
        <v>2.1559130948007201</v>
      </c>
      <c r="V9" s="75">
        <v>0.19625345630484001</v>
      </c>
      <c r="W9" s="75">
        <v>19.298762840734799</v>
      </c>
      <c r="X9" s="75">
        <v>19.298762840734799</v>
      </c>
      <c r="Y9" s="75">
        <v>14.446555680484099</v>
      </c>
      <c r="Z9" s="75">
        <v>7.0716840168241601</v>
      </c>
      <c r="AA9" s="75">
        <v>7.9622365292062796</v>
      </c>
      <c r="AB9" s="75">
        <v>1.2518820719354899</v>
      </c>
      <c r="AC9" s="75">
        <v>275.88249946284299</v>
      </c>
      <c r="AD9" s="75">
        <v>2158.6153549716901</v>
      </c>
      <c r="AE9" s="75">
        <v>15.252222072818601</v>
      </c>
      <c r="AF9" s="75">
        <v>11.333941910348999</v>
      </c>
      <c r="AG9" s="75">
        <v>3.5144773797847102</v>
      </c>
      <c r="AH9" s="75">
        <v>1.6165187508060599</v>
      </c>
      <c r="AI9" s="75">
        <v>110.05205597014</v>
      </c>
      <c r="AJ9" s="75">
        <v>6.20313994529507</v>
      </c>
      <c r="AK9" s="75">
        <v>19.031631834675402</v>
      </c>
      <c r="AL9" s="75">
        <v>19.031631834675402</v>
      </c>
      <c r="AM9" s="75">
        <v>5.5919680220814998</v>
      </c>
      <c r="AN9" s="75">
        <v>0</v>
      </c>
      <c r="AO9" s="75">
        <v>1.03610286435512</v>
      </c>
      <c r="AP9" s="75">
        <v>0</v>
      </c>
      <c r="AQ9" s="75">
        <v>69.651346930780505</v>
      </c>
      <c r="AR9" s="75">
        <v>0.49483986355506199</v>
      </c>
      <c r="AS9" s="75">
        <v>1.0929165465974399E-5</v>
      </c>
      <c r="AT9" s="75">
        <v>12.102206072156401</v>
      </c>
      <c r="AU9" s="75">
        <v>0.62269789397972697</v>
      </c>
      <c r="AV9" s="75">
        <v>27.219535688090001</v>
      </c>
      <c r="AW9" s="75">
        <v>3.6868484436945002</v>
      </c>
      <c r="AX9" s="75">
        <v>1.7901658088463701</v>
      </c>
      <c r="AY9" s="75">
        <v>175.06441915375501</v>
      </c>
      <c r="AZ9" s="75">
        <v>0</v>
      </c>
      <c r="BA9" s="75">
        <v>1611.63615690294</v>
      </c>
      <c r="BB9" s="75">
        <v>1900.2241176827199</v>
      </c>
      <c r="BC9" s="75">
        <v>211.136125024113</v>
      </c>
      <c r="BD9" s="75">
        <v>2111.3602427068299</v>
      </c>
      <c r="BE9" s="75">
        <v>3.0730309174865E-3</v>
      </c>
      <c r="BF9" s="75">
        <v>20.3292266136454</v>
      </c>
      <c r="BG9" s="75">
        <v>2.7861132926921699</v>
      </c>
      <c r="BH9" s="75">
        <v>0.36435043568842002</v>
      </c>
      <c r="BI9" s="75">
        <v>1051.2454775773399</v>
      </c>
      <c r="BJ9" s="75">
        <v>0.618586087732931</v>
      </c>
      <c r="BK9" s="75">
        <v>6.0311215463218604</v>
      </c>
      <c r="BL9" s="75">
        <v>27.566335973368101</v>
      </c>
      <c r="BM9" s="75">
        <v>0.59964227803590098</v>
      </c>
      <c r="BN9" s="75">
        <v>7.7117583513836097E-3</v>
      </c>
      <c r="BO9" s="75">
        <v>4.2422327309203602</v>
      </c>
      <c r="BP9" s="75">
        <v>807.04405415830297</v>
      </c>
      <c r="BQ9" s="75">
        <v>733.43175214713699</v>
      </c>
      <c r="BR9" s="75">
        <v>73.612302011166307</v>
      </c>
      <c r="BS9" s="75">
        <v>0.56027763907031003</v>
      </c>
      <c r="BT9" s="75">
        <v>4.63196580631293E-2</v>
      </c>
      <c r="BU9" s="75">
        <v>27.246460534510501</v>
      </c>
      <c r="BV9" s="75">
        <v>2.7303341986474599</v>
      </c>
      <c r="BW9" s="75">
        <v>188.455750370651</v>
      </c>
      <c r="BX9" s="75">
        <v>0.235502680269184</v>
      </c>
      <c r="BY9" s="75">
        <v>3.1023688442820299</v>
      </c>
      <c r="BZ9" s="75">
        <v>459.112373330688</v>
      </c>
      <c r="CA9" s="75">
        <v>28.680842659788102</v>
      </c>
      <c r="CB9" s="75">
        <v>4.0756841548305998</v>
      </c>
      <c r="CC9" s="75">
        <v>8.4115877136416497</v>
      </c>
      <c r="CD9" s="75">
        <v>2.51122120625892E-2</v>
      </c>
      <c r="CE9" s="75">
        <v>17.4814057287102</v>
      </c>
      <c r="CF9" s="75">
        <v>28.447385932919499</v>
      </c>
      <c r="CG9" s="75">
        <v>2.8301742766910699E-2</v>
      </c>
      <c r="CH9" s="75">
        <v>7.5960055223474203</v>
      </c>
      <c r="CI9" s="75">
        <v>68.784822376538401</v>
      </c>
      <c r="CJ9" s="75">
        <v>4.0272588436316799</v>
      </c>
      <c r="CK9" s="75">
        <v>1622.7833648043099</v>
      </c>
      <c r="CL9" s="75">
        <v>49.9271929002905</v>
      </c>
      <c r="CM9" s="89"/>
      <c r="CN9" s="44">
        <f t="shared" si="0"/>
        <v>3.0676870334207982E-3</v>
      </c>
      <c r="CO9" s="44">
        <f t="shared" si="1"/>
        <v>-4.8954334325893337E-4</v>
      </c>
      <c r="CP9" s="44">
        <f t="shared" si="2"/>
        <v>-1.6795384191217403E-3</v>
      </c>
      <c r="CQ9" s="44">
        <f t="shared" si="3"/>
        <v>2.1326364851883607E-3</v>
      </c>
      <c r="CR9" s="44">
        <f t="shared" si="4"/>
        <v>1.8684956305354363E-3</v>
      </c>
      <c r="CS9" s="44">
        <f t="shared" si="5"/>
        <v>-1.8720771247038837E-3</v>
      </c>
      <c r="CT9" s="44">
        <f t="shared" si="6"/>
        <v>5.496355187701085E-4</v>
      </c>
      <c r="CU9" s="102">
        <f t="shared" si="7"/>
        <v>7.4964211462931708E-3</v>
      </c>
      <c r="CV9" s="102">
        <f t="shared" si="8"/>
        <v>0.5566566558846241</v>
      </c>
      <c r="CW9" s="102">
        <f t="shared" si="9"/>
        <v>2.4040150247156843E-2</v>
      </c>
      <c r="CX9" s="44">
        <f t="shared" si="10"/>
        <v>1.0797553312437281E-5</v>
      </c>
      <c r="CY9" s="102">
        <f t="shared" si="11"/>
        <v>1.2730352576589948E-2</v>
      </c>
      <c r="CZ9" s="44">
        <f t="shared" si="12"/>
        <v>-8.4810141689306808E-5</v>
      </c>
      <c r="DA9" s="44">
        <f t="shared" si="13"/>
        <v>4.4924918651331469E-3</v>
      </c>
      <c r="DB9" s="102">
        <f t="shared" si="14"/>
        <v>2.3321749831306364E-4</v>
      </c>
      <c r="DC9" s="44">
        <f t="shared" si="15"/>
        <v>2.2457449622899782E-3</v>
      </c>
    </row>
    <row r="10" spans="1:107" x14ac:dyDescent="0.25">
      <c r="A10" s="89" t="s">
        <v>176</v>
      </c>
      <c r="B10" s="75">
        <v>1012.4820647</v>
      </c>
      <c r="C10" s="75">
        <v>124.79880461</v>
      </c>
      <c r="D10" s="75">
        <v>1011.0616242</v>
      </c>
      <c r="E10" s="75">
        <v>767.80072271999995</v>
      </c>
      <c r="F10" s="75">
        <v>708.76090821000003</v>
      </c>
      <c r="G10" s="75">
        <v>6.5658144074000004</v>
      </c>
      <c r="H10" s="75">
        <v>313.41069124000001</v>
      </c>
      <c r="I10" s="75">
        <v>12.641271435</v>
      </c>
      <c r="J10" s="75">
        <v>1.7583026206000001</v>
      </c>
      <c r="K10" s="75">
        <v>14.407865778</v>
      </c>
      <c r="L10" s="75">
        <v>0.47094027430000002</v>
      </c>
      <c r="M10" s="75">
        <v>0.24168600000000001</v>
      </c>
      <c r="N10" s="75">
        <v>8.1409900000000007E-3</v>
      </c>
      <c r="O10" s="75">
        <v>0.90328603200000002</v>
      </c>
      <c r="P10" s="75">
        <v>0.16960636309999999</v>
      </c>
      <c r="Q10" s="75">
        <v>0.49656556569999999</v>
      </c>
      <c r="R10" s="75"/>
      <c r="S10" s="75" t="s">
        <v>176</v>
      </c>
      <c r="T10" s="75">
        <v>3.6290622045117302E-4</v>
      </c>
      <c r="U10" s="75">
        <v>3.8229571763201603E-2</v>
      </c>
      <c r="V10" s="75">
        <v>8.1407148641677307E-3</v>
      </c>
      <c r="W10" s="75">
        <v>12.667941024375301</v>
      </c>
      <c r="X10" s="75">
        <v>12.667941024375301</v>
      </c>
      <c r="Y10" s="75">
        <v>10.4895499115395</v>
      </c>
      <c r="Z10" s="75">
        <v>1.92008824466674</v>
      </c>
      <c r="AA10" s="75">
        <v>1.76013240050155</v>
      </c>
      <c r="AB10" s="75">
        <v>0.90585090355771003</v>
      </c>
      <c r="AC10" s="75">
        <v>197.82568728252801</v>
      </c>
      <c r="AD10" s="75">
        <v>1015.64420972569</v>
      </c>
      <c r="AE10" s="75">
        <v>12.829450162866401</v>
      </c>
      <c r="AF10" s="75">
        <v>5.7112263475255798</v>
      </c>
      <c r="AG10" s="75">
        <v>2.9015659664015501</v>
      </c>
      <c r="AH10" s="75">
        <v>0.496693265839381</v>
      </c>
      <c r="AI10" s="75">
        <v>8.5298124428821094</v>
      </c>
      <c r="AJ10" s="75">
        <v>2.0869628438521299E-4</v>
      </c>
      <c r="AK10" s="75">
        <v>14.4404014643099</v>
      </c>
      <c r="AL10" s="75">
        <v>14.4404014643099</v>
      </c>
      <c r="AM10" s="75">
        <v>5.63462429175968</v>
      </c>
      <c r="AN10" s="75">
        <v>0</v>
      </c>
      <c r="AO10" s="75">
        <v>0.47093317647447502</v>
      </c>
      <c r="AP10" s="75">
        <v>0</v>
      </c>
      <c r="AQ10" s="75">
        <v>9.8402696409221697</v>
      </c>
      <c r="AR10" s="75">
        <v>6.1829100759492099E-2</v>
      </c>
      <c r="AS10" s="75">
        <v>4.9661360819457602E-6</v>
      </c>
      <c r="AT10" s="75">
        <v>7.8388617970248697</v>
      </c>
      <c r="AU10" s="75">
        <v>0.13816533906535</v>
      </c>
      <c r="AV10" s="75">
        <v>0.24173584531269901</v>
      </c>
      <c r="AW10" s="75">
        <v>3.7020793916896699</v>
      </c>
      <c r="AX10" s="75">
        <v>0.16982034238810101</v>
      </c>
      <c r="AY10" s="75">
        <v>124.75606618275199</v>
      </c>
      <c r="AZ10" s="75">
        <v>0</v>
      </c>
      <c r="BA10" s="75">
        <v>294.13111746777003</v>
      </c>
      <c r="BB10" s="75">
        <v>908.63969840770801</v>
      </c>
      <c r="BC10" s="75">
        <v>100.960078043618</v>
      </c>
      <c r="BD10" s="75">
        <v>1009.5997764513201</v>
      </c>
      <c r="BE10" s="75">
        <v>2.70221224571614E-3</v>
      </c>
      <c r="BF10" s="75">
        <v>4.9122122235266099</v>
      </c>
      <c r="BG10" s="75">
        <v>1.9808769498503599E-4</v>
      </c>
      <c r="BH10" s="75">
        <v>0.32872211290971498</v>
      </c>
      <c r="BI10" s="75">
        <v>145.59484191537501</v>
      </c>
      <c r="BJ10" s="75">
        <v>0.41481320789033999</v>
      </c>
      <c r="BK10" s="75">
        <v>6.3154065598527298</v>
      </c>
      <c r="BL10" s="75">
        <v>24.342631657269401</v>
      </c>
      <c r="BM10" s="75">
        <v>0.57416921576084101</v>
      </c>
      <c r="BN10" s="75">
        <v>3.5052569211351798E-3</v>
      </c>
      <c r="BO10" s="75">
        <v>1.87738410577776</v>
      </c>
      <c r="BP10" s="75">
        <v>768.62611359590301</v>
      </c>
      <c r="BQ10" s="75">
        <v>709.42135734442195</v>
      </c>
      <c r="BR10" s="75">
        <v>59.2047562514812</v>
      </c>
      <c r="BS10" s="75">
        <v>0.565059717698154</v>
      </c>
      <c r="BT10" s="75">
        <v>4.7096920694235399E-2</v>
      </c>
      <c r="BU10" s="75">
        <v>17.363578321951799</v>
      </c>
      <c r="BV10" s="75">
        <v>2.3366473211087002</v>
      </c>
      <c r="BW10" s="75">
        <v>185.35546553348999</v>
      </c>
      <c r="BX10" s="75">
        <v>9.8459068436977895E-2</v>
      </c>
      <c r="BY10" s="75">
        <v>3.3375695144871198</v>
      </c>
      <c r="BZ10" s="75">
        <v>463.388576640927</v>
      </c>
      <c r="CA10" s="75">
        <v>4.6604570176094304</v>
      </c>
      <c r="CB10" s="75">
        <v>0.62578944757684496</v>
      </c>
      <c r="CC10" s="75">
        <v>2.4241153678687302</v>
      </c>
      <c r="CD10" s="75">
        <v>2.23673737991699E-2</v>
      </c>
      <c r="CE10" s="75">
        <v>6.5564484421589704</v>
      </c>
      <c r="CF10" s="75">
        <v>8.0151161747912205</v>
      </c>
      <c r="CG10" s="75">
        <v>6.3082878222193105E-4</v>
      </c>
      <c r="CH10" s="75">
        <v>3.4784244873978602E-5</v>
      </c>
      <c r="CI10" s="75">
        <v>11.1592084261313</v>
      </c>
      <c r="CJ10" s="75">
        <v>1.94603251839481</v>
      </c>
      <c r="CK10" s="75">
        <v>313.55074598896601</v>
      </c>
      <c r="CL10" s="75">
        <v>10.1030610934924</v>
      </c>
      <c r="CM10" s="89"/>
      <c r="CN10" s="44">
        <f t="shared" si="0"/>
        <v>3.123161521509901E-3</v>
      </c>
      <c r="CO10" s="44">
        <f t="shared" si="1"/>
        <v>-3.4245862675984755E-4</v>
      </c>
      <c r="CP10" s="44">
        <f t="shared" si="2"/>
        <v>-1.445854252293091E-3</v>
      </c>
      <c r="CQ10" s="44">
        <f t="shared" si="3"/>
        <v>1.0750066410188254E-3</v>
      </c>
      <c r="CR10" s="44">
        <f t="shared" si="4"/>
        <v>9.3183628889735332E-4</v>
      </c>
      <c r="CS10" s="44">
        <f t="shared" si="5"/>
        <v>-1.4264742589242471E-3</v>
      </c>
      <c r="CT10" s="44">
        <f t="shared" si="6"/>
        <v>4.4687291429620999E-4</v>
      </c>
      <c r="CU10" s="102">
        <f t="shared" si="7"/>
        <v>2.1097236549687788E-3</v>
      </c>
      <c r="CV10" s="102">
        <f t="shared" si="8"/>
        <v>1.0406512963766585E-3</v>
      </c>
      <c r="CW10" s="102">
        <f t="shared" si="9"/>
        <v>2.2581891593951987E-3</v>
      </c>
      <c r="CX10" s="44">
        <f t="shared" si="10"/>
        <v>-1.5071604431248283E-5</v>
      </c>
      <c r="CY10" s="102">
        <f t="shared" si="11"/>
        <v>2.0623996714331152E-4</v>
      </c>
      <c r="CZ10" s="44">
        <f t="shared" si="12"/>
        <v>-3.379636042668184E-5</v>
      </c>
      <c r="DA10" s="44">
        <f t="shared" si="13"/>
        <v>2.8394898922891941E-3</v>
      </c>
      <c r="DB10" s="102">
        <f t="shared" si="14"/>
        <v>1.2616229968615978E-3</v>
      </c>
      <c r="DC10" s="44">
        <f t="shared" si="15"/>
        <v>2.5716672319192813E-4</v>
      </c>
    </row>
    <row r="11" spans="1:107" x14ac:dyDescent="0.25">
      <c r="A11" s="89" t="s">
        <v>177</v>
      </c>
      <c r="B11" s="75">
        <v>30507.982177999998</v>
      </c>
      <c r="C11" s="75">
        <v>960.22125732999996</v>
      </c>
      <c r="D11" s="75">
        <v>8802.6549964000005</v>
      </c>
      <c r="E11" s="75">
        <v>34935.735957999997</v>
      </c>
      <c r="F11" s="75">
        <v>31398.852793999999</v>
      </c>
      <c r="G11" s="75">
        <v>730.52101416000005</v>
      </c>
      <c r="H11" s="75">
        <v>39767.73833</v>
      </c>
      <c r="I11" s="75">
        <v>473.43981671</v>
      </c>
      <c r="J11" s="75">
        <v>162.66002861000001</v>
      </c>
      <c r="K11" s="75">
        <v>419.36363405999998</v>
      </c>
      <c r="L11" s="75">
        <v>26.036730965</v>
      </c>
      <c r="M11" s="75">
        <v>562.21756149999999</v>
      </c>
      <c r="N11" s="75">
        <v>2.2842820998</v>
      </c>
      <c r="O11" s="75">
        <v>29.062440378000002</v>
      </c>
      <c r="P11" s="75">
        <v>31.052523433000001</v>
      </c>
      <c r="Q11" s="75">
        <v>31.255546535000001</v>
      </c>
      <c r="R11" s="75"/>
      <c r="S11" s="75" t="s">
        <v>177</v>
      </c>
      <c r="T11" s="75">
        <v>533.46921841241397</v>
      </c>
      <c r="U11" s="75">
        <v>42.9433723927567</v>
      </c>
      <c r="V11" s="75">
        <v>2.2780748307090102</v>
      </c>
      <c r="W11" s="75">
        <v>474.343426734106</v>
      </c>
      <c r="X11" s="75">
        <v>474.343426734106</v>
      </c>
      <c r="Y11" s="75">
        <v>458.887175576282</v>
      </c>
      <c r="Z11" s="75">
        <v>141.816850224098</v>
      </c>
      <c r="AA11" s="75">
        <v>162.67781274542401</v>
      </c>
      <c r="AB11" s="75">
        <v>29.153690883384801</v>
      </c>
      <c r="AC11" s="75">
        <v>4562.5323118351998</v>
      </c>
      <c r="AD11" s="75">
        <v>30633.7625698837</v>
      </c>
      <c r="AE11" s="75">
        <v>394.57910470219701</v>
      </c>
      <c r="AF11" s="75">
        <v>173.169299929076</v>
      </c>
      <c r="AG11" s="75">
        <v>104.756668233507</v>
      </c>
      <c r="AH11" s="75">
        <v>31.2445704935534</v>
      </c>
      <c r="AI11" s="75">
        <v>3008.52287477544</v>
      </c>
      <c r="AJ11" s="75">
        <v>1.1542000783825701E-2</v>
      </c>
      <c r="AK11" s="75">
        <v>420.598333156433</v>
      </c>
      <c r="AL11" s="75">
        <v>420.598333156433</v>
      </c>
      <c r="AM11" s="75">
        <v>179.57733911872299</v>
      </c>
      <c r="AN11" s="75">
        <v>0</v>
      </c>
      <c r="AO11" s="75">
        <v>26.036770620964798</v>
      </c>
      <c r="AP11" s="75">
        <v>0</v>
      </c>
      <c r="AQ11" s="75">
        <v>1995.6628644928401</v>
      </c>
      <c r="AR11" s="75">
        <v>9.6720737749030405</v>
      </c>
      <c r="AS11" s="75">
        <v>2.7462470267029798E-4</v>
      </c>
      <c r="AT11" s="75">
        <v>331.62535599561198</v>
      </c>
      <c r="AU11" s="75">
        <v>10.2392170298887</v>
      </c>
      <c r="AV11" s="75">
        <v>562.22810923863403</v>
      </c>
      <c r="AW11" s="75">
        <v>135.28745135210099</v>
      </c>
      <c r="AX11" s="75">
        <v>31.0391704350494</v>
      </c>
      <c r="AY11" s="75">
        <v>959.52540326273004</v>
      </c>
      <c r="AZ11" s="75">
        <v>0</v>
      </c>
      <c r="BA11" s="75">
        <v>40327.142451429398</v>
      </c>
      <c r="BB11" s="75">
        <v>7906.9297991589201</v>
      </c>
      <c r="BC11" s="75">
        <v>878.54817942823104</v>
      </c>
      <c r="BD11" s="75">
        <v>8785.4779785871597</v>
      </c>
      <c r="BE11" s="75">
        <v>0.114406502409667</v>
      </c>
      <c r="BF11" s="75">
        <v>568.53894506712504</v>
      </c>
      <c r="BG11" s="75">
        <v>76.441944814162397</v>
      </c>
      <c r="BH11" s="75">
        <v>8.3664797626724408</v>
      </c>
      <c r="BI11" s="75">
        <v>26520.556741113702</v>
      </c>
      <c r="BJ11" s="75">
        <v>89.200085694758997</v>
      </c>
      <c r="BK11" s="75">
        <v>228.480615123706</v>
      </c>
      <c r="BL11" s="75">
        <v>1112.6165193097299</v>
      </c>
      <c r="BM11" s="75">
        <v>14.3403210133544</v>
      </c>
      <c r="BN11" s="75">
        <v>0.193793661711778</v>
      </c>
      <c r="BO11" s="75">
        <v>1157.10004668287</v>
      </c>
      <c r="BP11" s="75">
        <v>34927.966758530099</v>
      </c>
      <c r="BQ11" s="75">
        <v>31389.990306450301</v>
      </c>
      <c r="BR11" s="75">
        <v>3537.9764520797798</v>
      </c>
      <c r="BS11" s="75">
        <v>33.023475844397701</v>
      </c>
      <c r="BT11" s="75">
        <v>1.1990694411834399</v>
      </c>
      <c r="BU11" s="75">
        <v>2539.67820023479</v>
      </c>
      <c r="BV11" s="75">
        <v>79.914636633101296</v>
      </c>
      <c r="BW11" s="75">
        <v>6705.4109774742701</v>
      </c>
      <c r="BX11" s="75">
        <v>0.24044273480050901</v>
      </c>
      <c r="BY11" s="75">
        <v>83.795987850328203</v>
      </c>
      <c r="BZ11" s="75">
        <v>16763.533592155902</v>
      </c>
      <c r="CA11" s="75">
        <v>62.5641680399142</v>
      </c>
      <c r="CB11" s="75">
        <v>1707.6115960140401</v>
      </c>
      <c r="CC11" s="75">
        <v>864.74357132227703</v>
      </c>
      <c r="CD11" s="75">
        <v>0.54089549639819801</v>
      </c>
      <c r="CE11" s="75">
        <v>728.51112982688198</v>
      </c>
      <c r="CF11" s="75">
        <v>643.43840433250796</v>
      </c>
      <c r="CG11" s="75">
        <v>6.3091835760423697E-4</v>
      </c>
      <c r="CH11" s="75">
        <v>142.20320708807699</v>
      </c>
      <c r="CI11" s="75">
        <v>1977.0496166783701</v>
      </c>
      <c r="CJ11" s="75">
        <v>95.562552888559594</v>
      </c>
      <c r="CK11" s="75">
        <v>39773.4812370133</v>
      </c>
      <c r="CL11" s="75">
        <v>1300.0728272072399</v>
      </c>
      <c r="CM11" s="89"/>
      <c r="CN11" s="44">
        <f t="shared" si="0"/>
        <v>4.1228682759099277E-3</v>
      </c>
      <c r="CO11" s="44">
        <f t="shared" si="1"/>
        <v>-7.2468096489013199E-4</v>
      </c>
      <c r="CP11" s="44">
        <f t="shared" si="2"/>
        <v>-1.9513451134760705E-3</v>
      </c>
      <c r="CQ11" s="44">
        <f t="shared" si="3"/>
        <v>-2.2238545308557982E-4</v>
      </c>
      <c r="CR11" s="44">
        <f t="shared" si="4"/>
        <v>-2.8225513867788946E-4</v>
      </c>
      <c r="CS11" s="44">
        <f t="shared" si="5"/>
        <v>-2.7513025555180779E-3</v>
      </c>
      <c r="CT11" s="44">
        <f t="shared" si="6"/>
        <v>1.4441120502364465E-4</v>
      </c>
      <c r="CU11" s="102">
        <f t="shared" si="7"/>
        <v>1.9086058928995762E-3</v>
      </c>
      <c r="CV11" s="102">
        <f t="shared" si="8"/>
        <v>1.0933316301470975E-4</v>
      </c>
      <c r="CW11" s="102">
        <f t="shared" si="9"/>
        <v>2.9442207100302971E-3</v>
      </c>
      <c r="CX11" s="44">
        <f t="shared" si="10"/>
        <v>1.5230777186070441E-6</v>
      </c>
      <c r="CY11" s="102">
        <f t="shared" si="11"/>
        <v>1.8760955466961778E-5</v>
      </c>
      <c r="CZ11" s="44">
        <f t="shared" si="12"/>
        <v>-2.7173828887129409E-3</v>
      </c>
      <c r="DA11" s="44">
        <f t="shared" si="13"/>
        <v>3.1398087771691459E-3</v>
      </c>
      <c r="DB11" s="102">
        <f t="shared" si="14"/>
        <v>-4.3001329600193073E-4</v>
      </c>
      <c r="DC11" s="44">
        <f t="shared" si="15"/>
        <v>-3.5117099725993478E-4</v>
      </c>
    </row>
    <row r="12" spans="1:107" x14ac:dyDescent="0.25">
      <c r="A12" s="89" t="s">
        <v>178</v>
      </c>
      <c r="B12" s="75">
        <v>45898.581466000003</v>
      </c>
      <c r="C12" s="75">
        <v>2023.5881892</v>
      </c>
      <c r="D12" s="75">
        <v>22948.227778</v>
      </c>
      <c r="E12" s="75">
        <v>39723.131632999997</v>
      </c>
      <c r="F12" s="75">
        <v>34833.795325999999</v>
      </c>
      <c r="G12" s="75">
        <v>1639.7289138000001</v>
      </c>
      <c r="H12" s="75">
        <v>23801.889204999999</v>
      </c>
      <c r="I12" s="75">
        <v>317.9850323</v>
      </c>
      <c r="J12" s="75">
        <v>105.97597505</v>
      </c>
      <c r="K12" s="75">
        <v>254.26627450000001</v>
      </c>
      <c r="L12" s="75">
        <v>8.1724094809000007</v>
      </c>
      <c r="M12" s="75">
        <v>278.45948798000001</v>
      </c>
      <c r="N12" s="75">
        <v>4.7547914870000003</v>
      </c>
      <c r="O12" s="75">
        <v>19.411509966000001</v>
      </c>
      <c r="P12" s="75">
        <v>27.110594508999998</v>
      </c>
      <c r="Q12" s="75">
        <v>17.379449080000001</v>
      </c>
      <c r="R12" s="75"/>
      <c r="S12" s="75" t="s">
        <v>178</v>
      </c>
      <c r="T12" s="75">
        <v>313.91040023141699</v>
      </c>
      <c r="U12" s="75">
        <v>63.087031696336197</v>
      </c>
      <c r="V12" s="75">
        <v>4.7414432298285902</v>
      </c>
      <c r="W12" s="75">
        <v>318.21270198836999</v>
      </c>
      <c r="X12" s="75">
        <v>318.21270198836999</v>
      </c>
      <c r="Y12" s="75">
        <v>270.71486755487001</v>
      </c>
      <c r="Z12" s="75">
        <v>62.3216373019388</v>
      </c>
      <c r="AA12" s="75">
        <v>105.930620394298</v>
      </c>
      <c r="AB12" s="75">
        <v>19.4431240323838</v>
      </c>
      <c r="AC12" s="75">
        <v>2274.4337948947</v>
      </c>
      <c r="AD12" s="75">
        <v>45888.293519579798</v>
      </c>
      <c r="AE12" s="75">
        <v>235.705971295366</v>
      </c>
      <c r="AF12" s="75">
        <v>99.609663773996999</v>
      </c>
      <c r="AG12" s="75">
        <v>86.520947555895404</v>
      </c>
      <c r="AH12" s="75">
        <v>17.373130923712299</v>
      </c>
      <c r="AI12" s="75">
        <v>1989.4011520021199</v>
      </c>
      <c r="AJ12" s="75">
        <v>3.62273114051515E-3</v>
      </c>
      <c r="AK12" s="75">
        <v>254.75642439017099</v>
      </c>
      <c r="AL12" s="75">
        <v>254.75642439017099</v>
      </c>
      <c r="AM12" s="75">
        <v>116.350878992942</v>
      </c>
      <c r="AN12" s="75">
        <v>0</v>
      </c>
      <c r="AO12" s="75">
        <v>8.1724248628987493</v>
      </c>
      <c r="AP12" s="75">
        <v>0</v>
      </c>
      <c r="AQ12" s="75">
        <v>1172.71089775567</v>
      </c>
      <c r="AR12" s="75">
        <v>7.7594447594028297</v>
      </c>
      <c r="AS12" s="75">
        <v>8.6202339009895499E-5</v>
      </c>
      <c r="AT12" s="75">
        <v>235.43206720194999</v>
      </c>
      <c r="AU12" s="75">
        <v>15.3325625434481</v>
      </c>
      <c r="AV12" s="75">
        <v>278.46553997339799</v>
      </c>
      <c r="AW12" s="75">
        <v>113.529816249307</v>
      </c>
      <c r="AX12" s="75">
        <v>27.067503165229599</v>
      </c>
      <c r="AY12" s="75">
        <v>2022.0916598981401</v>
      </c>
      <c r="AZ12" s="75">
        <v>0</v>
      </c>
      <c r="BA12" s="75">
        <v>23841.366782188801</v>
      </c>
      <c r="BB12" s="75">
        <v>20613.133990337101</v>
      </c>
      <c r="BC12" s="75">
        <v>2290.34789960129</v>
      </c>
      <c r="BD12" s="75">
        <v>22903.481889938401</v>
      </c>
      <c r="BE12" s="75">
        <v>0.11684555265063699</v>
      </c>
      <c r="BF12" s="75">
        <v>342.17538682902602</v>
      </c>
      <c r="BG12" s="75">
        <v>44.571619265262903</v>
      </c>
      <c r="BH12" s="75">
        <v>3.6018159330456299</v>
      </c>
      <c r="BI12" s="75">
        <v>15221.9170027864</v>
      </c>
      <c r="BJ12" s="75">
        <v>174.396317250615</v>
      </c>
      <c r="BK12" s="75">
        <v>211.67259167975601</v>
      </c>
      <c r="BL12" s="75">
        <v>1275.3524518097099</v>
      </c>
      <c r="BM12" s="75">
        <v>6.1467051387313498</v>
      </c>
      <c r="BN12" s="75">
        <v>6.0828308384728497E-2</v>
      </c>
      <c r="BO12" s="75">
        <v>2391.2838857013699</v>
      </c>
      <c r="BP12" s="75">
        <v>39652.9952006612</v>
      </c>
      <c r="BQ12" s="75">
        <v>34771.965381065398</v>
      </c>
      <c r="BR12" s="75">
        <v>4881.0298195957803</v>
      </c>
      <c r="BS12" s="75">
        <v>44.4237283565094</v>
      </c>
      <c r="BT12" s="75">
        <v>0.50329775962223799</v>
      </c>
      <c r="BU12" s="75">
        <v>4688.4869720619199</v>
      </c>
      <c r="BV12" s="75">
        <v>66.453919016187399</v>
      </c>
      <c r="BW12" s="75">
        <v>5844.8281390785696</v>
      </c>
      <c r="BX12" s="75">
        <v>0.376232939005825</v>
      </c>
      <c r="BY12" s="75">
        <v>35.938401142545302</v>
      </c>
      <c r="BZ12" s="75">
        <v>14612.088689914401</v>
      </c>
      <c r="CA12" s="75">
        <v>44.343500883218297</v>
      </c>
      <c r="CB12" s="75">
        <v>3629.9034749582402</v>
      </c>
      <c r="CC12" s="75">
        <v>1786.1922149506399</v>
      </c>
      <c r="CD12" s="75">
        <v>0.25571506614086398</v>
      </c>
      <c r="CE12" s="75">
        <v>1635.19439259864</v>
      </c>
      <c r="CF12" s="75">
        <v>385.86439390030802</v>
      </c>
      <c r="CG12" s="75">
        <v>9.0130904602258395E-4</v>
      </c>
      <c r="CH12" s="75">
        <v>63.969819470448002</v>
      </c>
      <c r="CI12" s="75">
        <v>1127.8850273462101</v>
      </c>
      <c r="CJ12" s="75">
        <v>61.469322204599898</v>
      </c>
      <c r="CK12" s="75">
        <v>23802.994900047899</v>
      </c>
      <c r="CL12" s="75">
        <v>845.33270671789103</v>
      </c>
      <c r="CM12" s="89"/>
      <c r="CN12" s="44">
        <f t="shared" si="0"/>
        <v>-2.2414519341574973E-4</v>
      </c>
      <c r="CO12" s="44">
        <f t="shared" si="1"/>
        <v>-7.3954241769496134E-4</v>
      </c>
      <c r="CP12" s="44">
        <f t="shared" si="2"/>
        <v>-1.9498624684428363E-3</v>
      </c>
      <c r="CQ12" s="44">
        <f t="shared" si="3"/>
        <v>-1.7656319996817967E-3</v>
      </c>
      <c r="CR12" s="44">
        <f t="shared" si="4"/>
        <v>-1.7749988009044598E-3</v>
      </c>
      <c r="CS12" s="44">
        <f t="shared" si="5"/>
        <v>-2.7654090643870924E-3</v>
      </c>
      <c r="CT12" s="44">
        <f t="shared" si="6"/>
        <v>4.6454087672476591E-5</v>
      </c>
      <c r="CU12" s="102">
        <f t="shared" si="7"/>
        <v>7.1597611599275761E-4</v>
      </c>
      <c r="CV12" s="102">
        <f t="shared" si="8"/>
        <v>-4.2797111025022868E-4</v>
      </c>
      <c r="CW12" s="102">
        <f t="shared" si="9"/>
        <v>1.9277031180593431E-3</v>
      </c>
      <c r="CX12" s="44">
        <f t="shared" si="10"/>
        <v>1.8821864940149019E-6</v>
      </c>
      <c r="CY12" s="102">
        <f t="shared" si="11"/>
        <v>2.1733837988036828E-5</v>
      </c>
      <c r="CZ12" s="44">
        <f t="shared" si="12"/>
        <v>-2.8073275574555349E-3</v>
      </c>
      <c r="DA12" s="44">
        <f t="shared" si="13"/>
        <v>1.6286247921553964E-3</v>
      </c>
      <c r="DB12" s="102">
        <f t="shared" si="14"/>
        <v>-1.5894650984541879E-3</v>
      </c>
      <c r="DC12" s="44">
        <f t="shared" si="15"/>
        <v>-3.6354180495698837E-4</v>
      </c>
    </row>
    <row r="13" spans="1:107" x14ac:dyDescent="0.25">
      <c r="A13" s="89" t="s">
        <v>179</v>
      </c>
      <c r="B13" s="75">
        <v>8273.4452435000003</v>
      </c>
      <c r="C13" s="75">
        <v>628.46277898999995</v>
      </c>
      <c r="D13" s="75">
        <v>5483.0988460999997</v>
      </c>
      <c r="E13" s="75">
        <v>4807.1308521999999</v>
      </c>
      <c r="F13" s="75">
        <v>4060.4008973999998</v>
      </c>
      <c r="G13" s="75">
        <v>218.74368967000001</v>
      </c>
      <c r="H13" s="75">
        <v>24056.638561</v>
      </c>
      <c r="I13" s="75">
        <v>269.35017583000001</v>
      </c>
      <c r="J13" s="75">
        <v>45.136236426000004</v>
      </c>
      <c r="K13" s="75">
        <v>34.347277601000002</v>
      </c>
      <c r="L13" s="75">
        <v>3.3200325412999998</v>
      </c>
      <c r="M13" s="75">
        <v>472.73876316000002</v>
      </c>
      <c r="N13" s="75">
        <v>0.49306764609999998</v>
      </c>
      <c r="O13" s="75">
        <v>2.6007145030999999</v>
      </c>
      <c r="P13" s="75">
        <v>4.3785269080999996</v>
      </c>
      <c r="Q13" s="75">
        <v>9.2179763796999996</v>
      </c>
      <c r="R13" s="75"/>
      <c r="S13" s="75" t="s">
        <v>179</v>
      </c>
      <c r="T13" s="75">
        <v>1304.0170721992299</v>
      </c>
      <c r="U13" s="75">
        <v>7.6525244199916997</v>
      </c>
      <c r="V13" s="75">
        <v>0.49166973276730902</v>
      </c>
      <c r="W13" s="75">
        <v>269.40312201602802</v>
      </c>
      <c r="X13" s="75">
        <v>269.40312201602802</v>
      </c>
      <c r="Y13" s="75">
        <v>705.01176538133905</v>
      </c>
      <c r="Z13" s="75">
        <v>28.695974198698298</v>
      </c>
      <c r="AA13" s="75">
        <v>45.130642644425997</v>
      </c>
      <c r="AB13" s="75">
        <v>2.60213257200235</v>
      </c>
      <c r="AC13" s="75">
        <v>470.89159681083999</v>
      </c>
      <c r="AD13" s="75">
        <v>8275.5883083604695</v>
      </c>
      <c r="AE13" s="75">
        <v>32.946805787538501</v>
      </c>
      <c r="AF13" s="75">
        <v>15.0833142390274</v>
      </c>
      <c r="AG13" s="75">
        <v>11.162909307577801</v>
      </c>
      <c r="AH13" s="75">
        <v>9.2169689645066804</v>
      </c>
      <c r="AI13" s="75">
        <v>6449.9699110360498</v>
      </c>
      <c r="AJ13" s="75">
        <v>1.3569602775040299E-3</v>
      </c>
      <c r="AK13" s="75">
        <v>34.361807482556202</v>
      </c>
      <c r="AL13" s="75">
        <v>34.361807482556202</v>
      </c>
      <c r="AM13" s="75">
        <v>63.767387730521001</v>
      </c>
      <c r="AN13" s="75">
        <v>0</v>
      </c>
      <c r="AO13" s="75">
        <v>3.3200350677127202</v>
      </c>
      <c r="AP13" s="75">
        <v>0</v>
      </c>
      <c r="AQ13" s="75">
        <v>489.60286047359602</v>
      </c>
      <c r="AR13" s="75">
        <v>2.31629251397352</v>
      </c>
      <c r="AS13" s="75">
        <v>3.2286663971115003E-5</v>
      </c>
      <c r="AT13" s="75">
        <v>151.22149315104099</v>
      </c>
      <c r="AU13" s="75">
        <v>1.8696186692299801</v>
      </c>
      <c r="AV13" s="75">
        <v>472.83545767953302</v>
      </c>
      <c r="AW13" s="75">
        <v>54.304416437364402</v>
      </c>
      <c r="AX13" s="75">
        <v>4.3735870627878199</v>
      </c>
      <c r="AY13" s="75">
        <v>628.26639195412201</v>
      </c>
      <c r="AZ13" s="75">
        <v>0</v>
      </c>
      <c r="BA13" s="75">
        <v>25254.799571862401</v>
      </c>
      <c r="BB13" s="75">
        <v>4926.2544583805902</v>
      </c>
      <c r="BC13" s="75">
        <v>547.36128850917896</v>
      </c>
      <c r="BD13" s="75">
        <v>5473.61574688977</v>
      </c>
      <c r="BE13" s="75">
        <v>7.0990685234572901E-2</v>
      </c>
      <c r="BF13" s="75">
        <v>132.208919595699</v>
      </c>
      <c r="BG13" s="75">
        <v>179.87336165633701</v>
      </c>
      <c r="BH13" s="75">
        <v>0.73950265337279497</v>
      </c>
      <c r="BI13" s="75">
        <v>12432.6882522217</v>
      </c>
      <c r="BJ13" s="75">
        <v>18.5255523585597</v>
      </c>
      <c r="BK13" s="75">
        <v>28.372847597788699</v>
      </c>
      <c r="BL13" s="75">
        <v>151.54265238292001</v>
      </c>
      <c r="BM13" s="75">
        <v>1.12910200774924</v>
      </c>
      <c r="BN13" s="75">
        <v>6.9521780562950206E-2</v>
      </c>
      <c r="BO13" s="75">
        <v>247.82448133511801</v>
      </c>
      <c r="BP13" s="75">
        <v>4801.5526946149603</v>
      </c>
      <c r="BQ13" s="75">
        <v>4055.33788676431</v>
      </c>
      <c r="BR13" s="75">
        <v>746.21480785065899</v>
      </c>
      <c r="BS13" s="75">
        <v>4.9994018209075302</v>
      </c>
      <c r="BT13" s="75">
        <v>8.4349754217717399E-2</v>
      </c>
      <c r="BU13" s="75">
        <v>528.97594726544196</v>
      </c>
      <c r="BV13" s="75">
        <v>8.4375063087462792</v>
      </c>
      <c r="BW13" s="75">
        <v>715.65512629728198</v>
      </c>
      <c r="BX13" s="75">
        <v>1.0246547292999699</v>
      </c>
      <c r="BY13" s="75">
        <v>5.8295330153166098</v>
      </c>
      <c r="BZ13" s="75">
        <v>1779.4274199859999</v>
      </c>
      <c r="CA13" s="75">
        <v>17.012635012129099</v>
      </c>
      <c r="CB13" s="75">
        <v>374.39346033058303</v>
      </c>
      <c r="CC13" s="75">
        <v>188.262756986722</v>
      </c>
      <c r="CD13" s="75">
        <v>4.4070153717268197E-2</v>
      </c>
      <c r="CE13" s="75">
        <v>218.221067425938</v>
      </c>
      <c r="CF13" s="75">
        <v>145.2786238557</v>
      </c>
      <c r="CG13" s="75">
        <v>0.419177617815991</v>
      </c>
      <c r="CH13" s="75">
        <v>10.4059669082128</v>
      </c>
      <c r="CI13" s="75">
        <v>489.65220270138701</v>
      </c>
      <c r="CJ13" s="75">
        <v>264.37002461039998</v>
      </c>
      <c r="CK13" s="75">
        <v>24060.1448226106</v>
      </c>
      <c r="CL13" s="75">
        <v>319.61620163876597</v>
      </c>
      <c r="CM13" s="89"/>
      <c r="CN13" s="44">
        <f t="shared" si="0"/>
        <v>2.590293157681629E-4</v>
      </c>
      <c r="CO13" s="44">
        <f t="shared" si="1"/>
        <v>-3.1248793475652763E-4</v>
      </c>
      <c r="CP13" s="44">
        <f t="shared" si="2"/>
        <v>-1.7295145457709277E-3</v>
      </c>
      <c r="CQ13" s="44">
        <f t="shared" si="3"/>
        <v>-1.1603922914823089E-3</v>
      </c>
      <c r="CR13" s="44">
        <f t="shared" si="4"/>
        <v>-1.2469238293518774E-3</v>
      </c>
      <c r="CS13" s="44">
        <f t="shared" si="5"/>
        <v>-2.3891991803303768E-3</v>
      </c>
      <c r="CT13" s="44">
        <f t="shared" si="6"/>
        <v>1.4575027187235096E-4</v>
      </c>
      <c r="CU13" s="102">
        <f t="shared" si="7"/>
        <v>1.9657008154851287E-4</v>
      </c>
      <c r="CV13" s="102">
        <f t="shared" si="8"/>
        <v>-1.239310588772168E-4</v>
      </c>
      <c r="CW13" s="102">
        <f t="shared" si="9"/>
        <v>4.2302862325767045E-4</v>
      </c>
      <c r="CX13" s="44">
        <f t="shared" si="10"/>
        <v>7.6096022823057458E-7</v>
      </c>
      <c r="CY13" s="102">
        <f t="shared" si="11"/>
        <v>2.0454112729544898E-4</v>
      </c>
      <c r="CZ13" s="44">
        <f t="shared" si="12"/>
        <v>-2.8351349835017267E-3</v>
      </c>
      <c r="DA13" s="44">
        <f t="shared" si="13"/>
        <v>5.4526127364609971E-4</v>
      </c>
      <c r="DB13" s="102">
        <f t="shared" si="14"/>
        <v>-1.1281980026298824E-3</v>
      </c>
      <c r="DC13" s="44">
        <f t="shared" si="15"/>
        <v>-1.0928810747853614E-4</v>
      </c>
    </row>
    <row r="14" spans="1:107" x14ac:dyDescent="0.25">
      <c r="A14" s="89" t="s">
        <v>180</v>
      </c>
      <c r="B14" s="75">
        <v>27196.475094000001</v>
      </c>
      <c r="C14" s="75">
        <v>4739.8901431000004</v>
      </c>
      <c r="D14" s="75">
        <v>36251.813243999997</v>
      </c>
      <c r="E14" s="75">
        <v>9668.4229491999995</v>
      </c>
      <c r="F14" s="75">
        <v>8859.3738589000004</v>
      </c>
      <c r="G14" s="75">
        <v>254.67256012999999</v>
      </c>
      <c r="H14" s="75">
        <v>16436.886195999999</v>
      </c>
      <c r="I14" s="75">
        <v>211.217512</v>
      </c>
      <c r="J14" s="75">
        <v>52.713116653</v>
      </c>
      <c r="K14" s="75">
        <v>204.75559992999999</v>
      </c>
      <c r="L14" s="75">
        <v>11.050892293</v>
      </c>
      <c r="M14" s="75">
        <v>332.22489073000003</v>
      </c>
      <c r="N14" s="75">
        <v>0.17440826779999999</v>
      </c>
      <c r="O14" s="75">
        <v>11.870763866000001</v>
      </c>
      <c r="P14" s="75">
        <v>12.675435388</v>
      </c>
      <c r="Q14" s="75">
        <v>13.096493998</v>
      </c>
      <c r="R14" s="75"/>
      <c r="S14" s="75" t="s">
        <v>180</v>
      </c>
      <c r="T14" s="75">
        <v>358.70373242671502</v>
      </c>
      <c r="U14" s="75">
        <v>10.058704659597201</v>
      </c>
      <c r="V14" s="75">
        <v>0.17429026934695699</v>
      </c>
      <c r="W14" s="75">
        <v>211.97397705191</v>
      </c>
      <c r="X14" s="75">
        <v>211.97397705191</v>
      </c>
      <c r="Y14" s="75">
        <v>245.06245196393701</v>
      </c>
      <c r="Z14" s="75">
        <v>72.832780389677097</v>
      </c>
      <c r="AA14" s="75">
        <v>52.7589454661559</v>
      </c>
      <c r="AB14" s="75">
        <v>11.9430440588955</v>
      </c>
      <c r="AC14" s="75">
        <v>3295.80536405879</v>
      </c>
      <c r="AD14" s="75">
        <v>27283.964958327098</v>
      </c>
      <c r="AE14" s="75">
        <v>168.83095512496001</v>
      </c>
      <c r="AF14" s="75">
        <v>75.126069686751507</v>
      </c>
      <c r="AG14" s="75">
        <v>38.406390011534903</v>
      </c>
      <c r="AH14" s="75">
        <v>13.0971288400969</v>
      </c>
      <c r="AI14" s="75">
        <v>1806.8878652342501</v>
      </c>
      <c r="AJ14" s="75">
        <v>4.8988612119675104E-3</v>
      </c>
      <c r="AK14" s="75">
        <v>205.672142663003</v>
      </c>
      <c r="AL14" s="75">
        <v>205.672142663003</v>
      </c>
      <c r="AM14" s="75">
        <v>73.565825696114402</v>
      </c>
      <c r="AN14" s="75">
        <v>0</v>
      </c>
      <c r="AO14" s="75">
        <v>11.050915014600101</v>
      </c>
      <c r="AP14" s="75">
        <v>0</v>
      </c>
      <c r="AQ14" s="75">
        <v>559.02874661473504</v>
      </c>
      <c r="AR14" s="75">
        <v>2.4546697668710098</v>
      </c>
      <c r="AS14" s="75">
        <v>1.16559161935553E-4</v>
      </c>
      <c r="AT14" s="75">
        <v>134.32396120751201</v>
      </c>
      <c r="AU14" s="75">
        <v>1.9079535362298701</v>
      </c>
      <c r="AV14" s="75">
        <v>332.23836965880002</v>
      </c>
      <c r="AW14" s="75">
        <v>48.356540429247701</v>
      </c>
      <c r="AX14" s="75">
        <v>12.681068459677</v>
      </c>
      <c r="AY14" s="75">
        <v>4738.4885402679602</v>
      </c>
      <c r="AZ14" s="75">
        <v>0</v>
      </c>
      <c r="BA14" s="75">
        <v>15655.037519249099</v>
      </c>
      <c r="BB14" s="75">
        <v>32586.244179420901</v>
      </c>
      <c r="BC14" s="75">
        <v>3620.6943956793698</v>
      </c>
      <c r="BD14" s="75">
        <v>36206.938575100197</v>
      </c>
      <c r="BE14" s="75">
        <v>3.5552522283765597E-2</v>
      </c>
      <c r="BF14" s="75">
        <v>171.722841682314</v>
      </c>
      <c r="BG14" s="75">
        <v>51.025035889401899</v>
      </c>
      <c r="BH14" s="75">
        <v>4.42216397956315</v>
      </c>
      <c r="BI14" s="75">
        <v>9360.5308793743206</v>
      </c>
      <c r="BJ14" s="75">
        <v>7.1299666872798797</v>
      </c>
      <c r="BK14" s="75">
        <v>78.6920303027497</v>
      </c>
      <c r="BL14" s="75">
        <v>313.09557579545498</v>
      </c>
      <c r="BM14" s="75">
        <v>7.4251228800079296</v>
      </c>
      <c r="BN14" s="75">
        <v>8.2253047834785695E-2</v>
      </c>
      <c r="BO14" s="75">
        <v>38.675558391397502</v>
      </c>
      <c r="BP14" s="75">
        <v>9691.0276237344897</v>
      </c>
      <c r="BQ14" s="75">
        <v>8877.4093230571198</v>
      </c>
      <c r="BR14" s="75">
        <v>813.61830067736901</v>
      </c>
      <c r="BS14" s="75">
        <v>7.1458571133781899</v>
      </c>
      <c r="BT14" s="75">
        <v>0.55499398692659097</v>
      </c>
      <c r="BU14" s="75">
        <v>243.58718707650499</v>
      </c>
      <c r="BV14" s="75">
        <v>29.824273752762601</v>
      </c>
      <c r="BW14" s="75">
        <v>2289.0521464971298</v>
      </c>
      <c r="BX14" s="75">
        <v>3.0142492106902101</v>
      </c>
      <c r="BY14" s="75">
        <v>42.1334984758345</v>
      </c>
      <c r="BZ14" s="75">
        <v>5722.67137530934</v>
      </c>
      <c r="CA14" s="75">
        <v>112.35851497938199</v>
      </c>
      <c r="CB14" s="75">
        <v>33.004537231325401</v>
      </c>
      <c r="CC14" s="75">
        <v>56.559305837838998</v>
      </c>
      <c r="CD14" s="75">
        <v>0.33922748110914402</v>
      </c>
      <c r="CE14" s="75">
        <v>254.306763622414</v>
      </c>
      <c r="CF14" s="75">
        <v>271.97850526686898</v>
      </c>
      <c r="CG14" s="75">
        <v>4.86699071439673E-3</v>
      </c>
      <c r="CH14" s="75">
        <v>77.5892281228016</v>
      </c>
      <c r="CI14" s="75">
        <v>594.33790735145601</v>
      </c>
      <c r="CJ14" s="75">
        <v>82.142457902187502</v>
      </c>
      <c r="CK14" s="75">
        <v>16440.6737776749</v>
      </c>
      <c r="CL14" s="75">
        <v>411.47015840998301</v>
      </c>
      <c r="CM14" s="89"/>
      <c r="CN14" s="44">
        <f t="shared" si="0"/>
        <v>3.2169560218632486E-3</v>
      </c>
      <c r="CO14" s="44">
        <f t="shared" si="1"/>
        <v>-2.9570365340230104E-4</v>
      </c>
      <c r="CP14" s="44">
        <f t="shared" si="2"/>
        <v>-1.2378599822790116E-3</v>
      </c>
      <c r="CQ14" s="44">
        <f t="shared" si="3"/>
        <v>2.3379898307366227E-3</v>
      </c>
      <c r="CR14" s="44">
        <f t="shared" si="4"/>
        <v>2.035749302869884E-3</v>
      </c>
      <c r="CS14" s="44">
        <f t="shared" si="5"/>
        <v>-1.4363404812802504E-3</v>
      </c>
      <c r="CT14" s="44">
        <f t="shared" si="6"/>
        <v>2.3043182447913196E-4</v>
      </c>
      <c r="CU14" s="102">
        <f t="shared" si="7"/>
        <v>3.5814504429443261E-3</v>
      </c>
      <c r="CV14" s="102">
        <f t="shared" si="8"/>
        <v>8.69400560349754E-4</v>
      </c>
      <c r="CW14" s="102">
        <f t="shared" si="9"/>
        <v>4.4762767578339843E-3</v>
      </c>
      <c r="CX14" s="44">
        <f t="shared" si="10"/>
        <v>2.0560873726438065E-6</v>
      </c>
      <c r="CY14" s="102">
        <f t="shared" si="11"/>
        <v>4.0571700604312217E-5</v>
      </c>
      <c r="CZ14" s="44">
        <f t="shared" si="12"/>
        <v>-6.7656456045027044E-4</v>
      </c>
      <c r="DA14" s="44">
        <f t="shared" si="13"/>
        <v>6.0889251703947333E-3</v>
      </c>
      <c r="DB14" s="102">
        <f t="shared" si="14"/>
        <v>4.4440853545218593E-4</v>
      </c>
      <c r="DC14" s="44">
        <f t="shared" si="15"/>
        <v>4.8474202103051766E-5</v>
      </c>
    </row>
    <row r="15" spans="1:107" x14ac:dyDescent="0.25">
      <c r="A15" s="89" t="s">
        <v>181</v>
      </c>
      <c r="B15" s="75">
        <v>21962.196028999999</v>
      </c>
      <c r="C15" s="75">
        <v>2016.884873</v>
      </c>
      <c r="D15" s="75">
        <v>24275.464543999999</v>
      </c>
      <c r="E15" s="75">
        <v>6616.3968241000002</v>
      </c>
      <c r="F15" s="75">
        <v>5958.3460482999999</v>
      </c>
      <c r="G15" s="75">
        <v>239.00595810999999</v>
      </c>
      <c r="H15" s="75">
        <v>18343.498609999999</v>
      </c>
      <c r="I15" s="75">
        <v>159.73947367</v>
      </c>
      <c r="J15" s="75">
        <v>46.164968453999997</v>
      </c>
      <c r="K15" s="75">
        <v>111.732021</v>
      </c>
      <c r="L15" s="75">
        <v>6.1115300784000004</v>
      </c>
      <c r="M15" s="75">
        <v>261.41519389000001</v>
      </c>
      <c r="N15" s="75">
        <v>0.35922169139999999</v>
      </c>
      <c r="O15" s="75">
        <v>6.4678750280999999</v>
      </c>
      <c r="P15" s="75">
        <v>7.7692945606999997</v>
      </c>
      <c r="Q15" s="75">
        <v>10.595632685</v>
      </c>
      <c r="R15" s="75"/>
      <c r="S15" s="75" t="s">
        <v>181</v>
      </c>
      <c r="T15" s="75">
        <v>436.466227099435</v>
      </c>
      <c r="U15" s="75">
        <v>8.6500704115125604</v>
      </c>
      <c r="V15" s="75">
        <v>0.35836399192913199</v>
      </c>
      <c r="W15" s="75">
        <v>160.15606834634801</v>
      </c>
      <c r="X15" s="75">
        <v>160.15606834634801</v>
      </c>
      <c r="Y15" s="75">
        <v>237.64293313804799</v>
      </c>
      <c r="Z15" s="75">
        <v>38.099768579112101</v>
      </c>
      <c r="AA15" s="75">
        <v>46.186052449228399</v>
      </c>
      <c r="AB15" s="75">
        <v>6.5079503096301696</v>
      </c>
      <c r="AC15" s="75">
        <v>2507.6672610648702</v>
      </c>
      <c r="AD15" s="75">
        <v>21988.451156710002</v>
      </c>
      <c r="AE15" s="75">
        <v>89.682972907459401</v>
      </c>
      <c r="AF15" s="75">
        <v>39.589670445087002</v>
      </c>
      <c r="AG15" s="75">
        <v>22.371723764665401</v>
      </c>
      <c r="AH15" s="75">
        <v>10.595100784428899</v>
      </c>
      <c r="AI15" s="75">
        <v>2472.0189894649302</v>
      </c>
      <c r="AJ15" s="75">
        <v>2.70918701958531E-3</v>
      </c>
      <c r="AK15" s="75">
        <v>112.228720729893</v>
      </c>
      <c r="AL15" s="75">
        <v>112.228720729893</v>
      </c>
      <c r="AM15" s="75">
        <v>39.817507002938498</v>
      </c>
      <c r="AN15" s="75">
        <v>0</v>
      </c>
      <c r="AO15" s="75">
        <v>6.1115340874683701</v>
      </c>
      <c r="AP15" s="75">
        <v>0</v>
      </c>
      <c r="AQ15" s="75">
        <v>745.03877744365195</v>
      </c>
      <c r="AR15" s="75">
        <v>3.1964639321614801</v>
      </c>
      <c r="AS15" s="75">
        <v>6.4462222985184795E-5</v>
      </c>
      <c r="AT15" s="75">
        <v>78.536210954332006</v>
      </c>
      <c r="AU15" s="75">
        <v>1.77277821756223</v>
      </c>
      <c r="AV15" s="75">
        <v>261.42897378386198</v>
      </c>
      <c r="AW15" s="75">
        <v>28.362074556005499</v>
      </c>
      <c r="AX15" s="75">
        <v>7.7695291534111597</v>
      </c>
      <c r="AY15" s="75">
        <v>2015.3355084596801</v>
      </c>
      <c r="AZ15" s="75">
        <v>0</v>
      </c>
      <c r="BA15" s="75">
        <v>18392.7314779234</v>
      </c>
      <c r="BB15" s="75">
        <v>21804.535132040299</v>
      </c>
      <c r="BC15" s="75">
        <v>2422.7256954490999</v>
      </c>
      <c r="BD15" s="75">
        <v>24227.260827489401</v>
      </c>
      <c r="BE15" s="75">
        <v>2.2847804153805398E-2</v>
      </c>
      <c r="BF15" s="75">
        <v>199.79008477395999</v>
      </c>
      <c r="BG15" s="75">
        <v>60.995738796881398</v>
      </c>
      <c r="BH15" s="75">
        <v>2.4494463647436802</v>
      </c>
      <c r="BI15" s="75">
        <v>11397.1493439838</v>
      </c>
      <c r="BJ15" s="75">
        <v>13.8802667409624</v>
      </c>
      <c r="BK15" s="75">
        <v>47.2889622767131</v>
      </c>
      <c r="BL15" s="75">
        <v>214.78596710703999</v>
      </c>
      <c r="BM15" s="75">
        <v>4.2162943817413199</v>
      </c>
      <c r="BN15" s="75">
        <v>4.5488877130904902E-2</v>
      </c>
      <c r="BO15" s="75">
        <v>160.319487196106</v>
      </c>
      <c r="BP15" s="75">
        <v>6624.0139242674804</v>
      </c>
      <c r="BQ15" s="75">
        <v>5964.0712536545398</v>
      </c>
      <c r="BR15" s="75">
        <v>659.94267061293999</v>
      </c>
      <c r="BS15" s="75">
        <v>5.7771382465538998</v>
      </c>
      <c r="BT15" s="75">
        <v>0.26468889168141002</v>
      </c>
      <c r="BU15" s="75">
        <v>384.47474477642299</v>
      </c>
      <c r="BV15" s="75">
        <v>16.699032751864198</v>
      </c>
      <c r="BW15" s="75">
        <v>1349.6597837265799</v>
      </c>
      <c r="BX15" s="75">
        <v>3.1712673250770198</v>
      </c>
      <c r="BY15" s="75">
        <v>20.9016094677491</v>
      </c>
      <c r="BZ15" s="75">
        <v>3374.21395944597</v>
      </c>
      <c r="CA15" s="75">
        <v>117.111559019601</v>
      </c>
      <c r="CB15" s="75">
        <v>232.96159956789401</v>
      </c>
      <c r="CC15" s="75">
        <v>132.80884749196599</v>
      </c>
      <c r="CD15" s="75">
        <v>0.15266901833694299</v>
      </c>
      <c r="CE15" s="75">
        <v>238.448777589576</v>
      </c>
      <c r="CF15" s="75">
        <v>273.05819859507199</v>
      </c>
      <c r="CG15" s="75">
        <v>1.47675999167975E-2</v>
      </c>
      <c r="CH15" s="75">
        <v>41.686049443570496</v>
      </c>
      <c r="CI15" s="75">
        <v>749.98395007227396</v>
      </c>
      <c r="CJ15" s="75">
        <v>91.922129010790499</v>
      </c>
      <c r="CK15" s="75">
        <v>18344.5498697619</v>
      </c>
      <c r="CL15" s="75">
        <v>576.09774427493801</v>
      </c>
      <c r="CM15" s="89"/>
      <c r="CN15" s="44">
        <f t="shared" si="0"/>
        <v>1.1954691450406076E-3</v>
      </c>
      <c r="CO15" s="44">
        <f t="shared" si="1"/>
        <v>-7.6819681731028441E-4</v>
      </c>
      <c r="CP15" s="44">
        <f t="shared" si="2"/>
        <v>-1.9856969749529169E-3</v>
      </c>
      <c r="CQ15" s="44">
        <f t="shared" si="3"/>
        <v>1.1512459681582543E-3</v>
      </c>
      <c r="CR15" s="44">
        <f t="shared" si="4"/>
        <v>9.6087157545563309E-4</v>
      </c>
      <c r="CS15" s="44">
        <f t="shared" si="5"/>
        <v>-2.3312411323552083E-3</v>
      </c>
      <c r="CT15" s="44">
        <f t="shared" si="6"/>
        <v>5.7309665089115031E-5</v>
      </c>
      <c r="CU15" s="102">
        <f t="shared" si="7"/>
        <v>2.6079632465087501E-3</v>
      </c>
      <c r="CV15" s="102">
        <f t="shared" si="8"/>
        <v>4.5670983723102785E-4</v>
      </c>
      <c r="CW15" s="102">
        <f t="shared" si="9"/>
        <v>4.44545552338121E-3</v>
      </c>
      <c r="CX15" s="44">
        <f t="shared" si="10"/>
        <v>6.5598439642718485E-7</v>
      </c>
      <c r="CY15" s="102">
        <f t="shared" si="11"/>
        <v>5.2712673876805011E-5</v>
      </c>
      <c r="CZ15" s="44">
        <f t="shared" si="12"/>
        <v>-2.3876605767465657E-3</v>
      </c>
      <c r="DA15" s="44">
        <f t="shared" si="13"/>
        <v>6.1960506899191277E-3</v>
      </c>
      <c r="DB15" s="102">
        <f t="shared" si="14"/>
        <v>3.0194853513040354E-5</v>
      </c>
      <c r="DC15" s="44">
        <f t="shared" si="15"/>
        <v>-5.0199982097705465E-5</v>
      </c>
    </row>
    <row r="16" spans="1:107" x14ac:dyDescent="0.25">
      <c r="A16" s="89" t="s">
        <v>182</v>
      </c>
      <c r="B16" s="75">
        <v>11762.753921</v>
      </c>
      <c r="C16" s="75">
        <v>991.88362946999996</v>
      </c>
      <c r="D16" s="75">
        <v>15868.235699000001</v>
      </c>
      <c r="E16" s="75">
        <v>3007.8623756000002</v>
      </c>
      <c r="F16" s="75">
        <v>2719.9349452000001</v>
      </c>
      <c r="G16" s="75">
        <v>211.38349764</v>
      </c>
      <c r="H16" s="75">
        <v>17345.598016</v>
      </c>
      <c r="I16" s="75">
        <v>173.92906597999999</v>
      </c>
      <c r="J16" s="75">
        <v>29.346877603999999</v>
      </c>
      <c r="K16" s="75">
        <v>54.871615564999999</v>
      </c>
      <c r="L16" s="75">
        <v>3.1097631583999998</v>
      </c>
      <c r="M16" s="75">
        <v>299.05329659</v>
      </c>
      <c r="N16" s="75">
        <v>0.14996593790000001</v>
      </c>
      <c r="O16" s="75">
        <v>3.03085425</v>
      </c>
      <c r="P16" s="75">
        <v>3.3297436667000002</v>
      </c>
      <c r="Q16" s="75">
        <v>5.9475867458999998</v>
      </c>
      <c r="R16" s="75"/>
      <c r="S16" s="75" t="s">
        <v>182</v>
      </c>
      <c r="T16" s="75">
        <v>740.09480303268003</v>
      </c>
      <c r="U16" s="75">
        <v>3.27830368575153</v>
      </c>
      <c r="V16" s="75">
        <v>0.14958721339335301</v>
      </c>
      <c r="W16" s="75">
        <v>174.14733625192599</v>
      </c>
      <c r="X16" s="75">
        <v>174.14733625192599</v>
      </c>
      <c r="Y16" s="75">
        <v>350.59264415008499</v>
      </c>
      <c r="Z16" s="75">
        <v>16.554874625151498</v>
      </c>
      <c r="AA16" s="75">
        <v>29.357223807646101</v>
      </c>
      <c r="AB16" s="75">
        <v>3.0506570429043398</v>
      </c>
      <c r="AC16" s="75">
        <v>1284.45993459234</v>
      </c>
      <c r="AD16" s="75">
        <v>11773.624569101101</v>
      </c>
      <c r="AE16" s="75">
        <v>42.205890954124897</v>
      </c>
      <c r="AF16" s="75">
        <v>18.6788826872335</v>
      </c>
      <c r="AG16" s="75">
        <v>10.2388135008171</v>
      </c>
      <c r="AH16" s="75">
        <v>5.94765520006393</v>
      </c>
      <c r="AI16" s="75">
        <v>3766.2537082603799</v>
      </c>
      <c r="AJ16" s="75">
        <v>1.3785596948128001E-3</v>
      </c>
      <c r="AK16" s="75">
        <v>55.113560653858599</v>
      </c>
      <c r="AL16" s="75">
        <v>55.113560653858599</v>
      </c>
      <c r="AM16" s="75">
        <v>18.604130533860602</v>
      </c>
      <c r="AN16" s="75">
        <v>0</v>
      </c>
      <c r="AO16" s="75">
        <v>3.1097535333476598</v>
      </c>
      <c r="AP16" s="75">
        <v>0</v>
      </c>
      <c r="AQ16" s="75">
        <v>490.74859626162203</v>
      </c>
      <c r="AR16" s="75">
        <v>2.0170402114227901</v>
      </c>
      <c r="AS16" s="75">
        <v>3.2801455724218297E-5</v>
      </c>
      <c r="AT16" s="75">
        <v>39.677043608212202</v>
      </c>
      <c r="AU16" s="75">
        <v>0.72290672454592997</v>
      </c>
      <c r="AV16" s="75">
        <v>299.083023340772</v>
      </c>
      <c r="AW16" s="75">
        <v>12.929124777532699</v>
      </c>
      <c r="AX16" s="75">
        <v>3.33020589336477</v>
      </c>
      <c r="AY16" s="75">
        <v>991.12674772730998</v>
      </c>
      <c r="AZ16" s="75">
        <v>0</v>
      </c>
      <c r="BA16" s="75">
        <v>17827.710360290301</v>
      </c>
      <c r="BB16" s="75">
        <v>14253.5421899171</v>
      </c>
      <c r="BC16" s="75">
        <v>1583.7274562498201</v>
      </c>
      <c r="BD16" s="75">
        <v>15837.2696461669</v>
      </c>
      <c r="BE16" s="75">
        <v>1.0079217546662401E-2</v>
      </c>
      <c r="BF16" s="75">
        <v>129.100317977033</v>
      </c>
      <c r="BG16" s="75">
        <v>102.323068519271</v>
      </c>
      <c r="BH16" s="75">
        <v>1.21362651851606</v>
      </c>
      <c r="BI16" s="75">
        <v>9846.9095402106504</v>
      </c>
      <c r="BJ16" s="75">
        <v>5.1870229144000399</v>
      </c>
      <c r="BK16" s="75">
        <v>21.548402216747402</v>
      </c>
      <c r="BL16" s="75">
        <v>105.04582299090001</v>
      </c>
      <c r="BM16" s="75">
        <v>2.1777553312720102</v>
      </c>
      <c r="BN16" s="75">
        <v>2.3146331453892999E-2</v>
      </c>
      <c r="BO16" s="75">
        <v>54.925086536924603</v>
      </c>
      <c r="BP16" s="75">
        <v>3012.0923216303299</v>
      </c>
      <c r="BQ16" s="75">
        <v>2723.1535063060101</v>
      </c>
      <c r="BR16" s="75">
        <v>288.93881532432698</v>
      </c>
      <c r="BS16" s="75">
        <v>2.41370727536279</v>
      </c>
      <c r="BT16" s="75">
        <v>0.12695683024961801</v>
      </c>
      <c r="BU16" s="75">
        <v>180.93844329436601</v>
      </c>
      <c r="BV16" s="75">
        <v>7.7150358834195796</v>
      </c>
      <c r="BW16" s="75">
        <v>623.31323031134696</v>
      </c>
      <c r="BX16" s="75">
        <v>1.7157362284429301</v>
      </c>
      <c r="BY16" s="75">
        <v>10.227943730991999</v>
      </c>
      <c r="BZ16" s="75">
        <v>1558.3092286578801</v>
      </c>
      <c r="CA16" s="75">
        <v>64.803950711036805</v>
      </c>
      <c r="CB16" s="75">
        <v>79.063076087016398</v>
      </c>
      <c r="CC16" s="75">
        <v>69.131373016529096</v>
      </c>
      <c r="CD16" s="75">
        <v>7.7912150189873103E-2</v>
      </c>
      <c r="CE16" s="75">
        <v>210.85724159195701</v>
      </c>
      <c r="CF16" s="75">
        <v>153.27729012637201</v>
      </c>
      <c r="CG16" s="75">
        <v>1.01849330467633E-2</v>
      </c>
      <c r="CH16" s="75">
        <v>17.316805143086899</v>
      </c>
      <c r="CI16" s="75">
        <v>501.70279575160299</v>
      </c>
      <c r="CJ16" s="75">
        <v>149.47366045123701</v>
      </c>
      <c r="CK16" s="75">
        <v>17346.563991798699</v>
      </c>
      <c r="CL16" s="75">
        <v>343.96127269012101</v>
      </c>
      <c r="CM16" s="89"/>
      <c r="CN16" s="44">
        <f t="shared" si="0"/>
        <v>9.2415842192311766E-4</v>
      </c>
      <c r="CO16" s="44">
        <f t="shared" si="1"/>
        <v>-7.6307514329520079E-4</v>
      </c>
      <c r="CP16" s="44">
        <f t="shared" si="2"/>
        <v>-1.9514490092337106E-3</v>
      </c>
      <c r="CQ16" s="44">
        <f t="shared" si="3"/>
        <v>1.4062963999428261E-3</v>
      </c>
      <c r="CR16" s="44">
        <f t="shared" si="4"/>
        <v>1.1833228260440119E-3</v>
      </c>
      <c r="CS16" s="44">
        <f t="shared" si="5"/>
        <v>-2.4895796214860827E-3</v>
      </c>
      <c r="CT16" s="44">
        <f t="shared" si="6"/>
        <v>5.5689968014258115E-5</v>
      </c>
      <c r="CU16" s="102">
        <f t="shared" si="7"/>
        <v>1.2549384468671894E-3</v>
      </c>
      <c r="CV16" s="102">
        <f t="shared" si="8"/>
        <v>3.5254870333090784E-4</v>
      </c>
      <c r="CW16" s="102">
        <f t="shared" si="9"/>
        <v>4.4092940651983496E-3</v>
      </c>
      <c r="CX16" s="44">
        <f t="shared" si="10"/>
        <v>-3.095107842549165E-6</v>
      </c>
      <c r="CY16" s="102">
        <f t="shared" si="11"/>
        <v>9.9402852638519977E-5</v>
      </c>
      <c r="CZ16" s="44">
        <f t="shared" si="12"/>
        <v>-2.5254035146270309E-3</v>
      </c>
      <c r="DA16" s="44">
        <f t="shared" si="13"/>
        <v>6.5337331560367312E-3</v>
      </c>
      <c r="DB16" s="102">
        <f t="shared" si="14"/>
        <v>1.3881749198667371E-4</v>
      </c>
      <c r="DC16" s="44">
        <f t="shared" si="15"/>
        <v>1.1509569654849938E-5</v>
      </c>
    </row>
    <row r="17" spans="1:107" x14ac:dyDescent="0.25">
      <c r="A17" s="89" t="s">
        <v>183</v>
      </c>
      <c r="B17" s="75">
        <v>6204.3279356000003</v>
      </c>
      <c r="C17" s="75">
        <v>799.30758779999996</v>
      </c>
      <c r="D17" s="75">
        <v>7542.6101963000001</v>
      </c>
      <c r="E17" s="75">
        <v>2122.6706104999998</v>
      </c>
      <c r="F17" s="75">
        <v>1938.1735844</v>
      </c>
      <c r="G17" s="75">
        <v>60.347009272999998</v>
      </c>
      <c r="H17" s="75">
        <v>20256.234376</v>
      </c>
      <c r="I17" s="75">
        <v>200.56968212999999</v>
      </c>
      <c r="J17" s="75">
        <v>33.219995251</v>
      </c>
      <c r="K17" s="75">
        <v>44.043786003000001</v>
      </c>
      <c r="L17" s="75">
        <v>3.0005486475000001</v>
      </c>
      <c r="M17" s="75">
        <v>375.3713151</v>
      </c>
      <c r="N17" s="75">
        <v>2.26613952E-2</v>
      </c>
      <c r="O17" s="75">
        <v>2.5866961687000001</v>
      </c>
      <c r="P17" s="75">
        <v>3.6044899324999999</v>
      </c>
      <c r="Q17" s="75">
        <v>6.1009384623000003</v>
      </c>
      <c r="R17" s="75"/>
      <c r="S17" s="75" t="s">
        <v>183</v>
      </c>
      <c r="T17" s="75">
        <v>925.80628635170899</v>
      </c>
      <c r="U17" s="75">
        <v>2.84948928031034</v>
      </c>
      <c r="V17" s="75">
        <v>2.2594616550491099E-2</v>
      </c>
      <c r="W17" s="75">
        <v>200.780295108773</v>
      </c>
      <c r="X17" s="75">
        <v>200.780295108773</v>
      </c>
      <c r="Y17" s="75">
        <v>425.63405379305198</v>
      </c>
      <c r="Z17" s="75">
        <v>19.2258461550656</v>
      </c>
      <c r="AA17" s="75">
        <v>33.230782687196601</v>
      </c>
      <c r="AB17" s="75">
        <v>2.6049840127703399</v>
      </c>
      <c r="AC17" s="75">
        <v>779.91035948529805</v>
      </c>
      <c r="AD17" s="75">
        <v>6226.4287213831703</v>
      </c>
      <c r="AE17" s="75">
        <v>36.742564317342598</v>
      </c>
      <c r="AF17" s="75">
        <v>16.335134055890201</v>
      </c>
      <c r="AG17" s="75">
        <v>8.4453648550863196</v>
      </c>
      <c r="AH17" s="75">
        <v>6.1009582125465496</v>
      </c>
      <c r="AI17" s="75">
        <v>4636.3634837376803</v>
      </c>
      <c r="AJ17" s="75">
        <v>1.3300797516465699E-3</v>
      </c>
      <c r="AK17" s="75">
        <v>44.276635913064602</v>
      </c>
      <c r="AL17" s="75">
        <v>44.276635913064602</v>
      </c>
      <c r="AM17" s="75">
        <v>16.006711646894299</v>
      </c>
      <c r="AN17" s="75">
        <v>0</v>
      </c>
      <c r="AO17" s="75">
        <v>3.00054832078352</v>
      </c>
      <c r="AP17" s="75">
        <v>0</v>
      </c>
      <c r="AQ17" s="75">
        <v>567.83777017074101</v>
      </c>
      <c r="AR17" s="75">
        <v>2.25176776976673</v>
      </c>
      <c r="AS17" s="75">
        <v>3.1649188070306502E-5</v>
      </c>
      <c r="AT17" s="75">
        <v>38.712821664389303</v>
      </c>
      <c r="AU17" s="75">
        <v>0.44928309112791698</v>
      </c>
      <c r="AV17" s="75">
        <v>375.412204875832</v>
      </c>
      <c r="AW17" s="75">
        <v>10.6043741792785</v>
      </c>
      <c r="AX17" s="75">
        <v>3.60579661432301</v>
      </c>
      <c r="AY17" s="75">
        <v>799.12001289593695</v>
      </c>
      <c r="AZ17" s="75">
        <v>0</v>
      </c>
      <c r="BA17" s="75">
        <v>20958.774903906</v>
      </c>
      <c r="BB17" s="75">
        <v>6778.7436657947301</v>
      </c>
      <c r="BC17" s="75">
        <v>753.19344535061703</v>
      </c>
      <c r="BD17" s="75">
        <v>7531.9371111453502</v>
      </c>
      <c r="BE17" s="75">
        <v>7.6980397877985298E-3</v>
      </c>
      <c r="BF17" s="75">
        <v>147.06325160157499</v>
      </c>
      <c r="BG17" s="75">
        <v>128.01477548323999</v>
      </c>
      <c r="BH17" s="75">
        <v>0.95118700926492405</v>
      </c>
      <c r="BI17" s="75">
        <v>11419.5709125547</v>
      </c>
      <c r="BJ17" s="75">
        <v>1.93542937713917</v>
      </c>
      <c r="BK17" s="75">
        <v>16.6497924069511</v>
      </c>
      <c r="BL17" s="75">
        <v>69.047548985488106</v>
      </c>
      <c r="BM17" s="75">
        <v>1.60200203971626</v>
      </c>
      <c r="BN17" s="75">
        <v>2.2333428573003199E-2</v>
      </c>
      <c r="BO17" s="75">
        <v>14.452961022503599</v>
      </c>
      <c r="BP17" s="75">
        <v>2128.1799302980198</v>
      </c>
      <c r="BQ17" s="75">
        <v>1942.5533027193001</v>
      </c>
      <c r="BR17" s="75">
        <v>185.626627578718</v>
      </c>
      <c r="BS17" s="75">
        <v>1.6120560882289701</v>
      </c>
      <c r="BT17" s="75">
        <v>0.11312215361364999</v>
      </c>
      <c r="BU17" s="75">
        <v>64.002744431400401</v>
      </c>
      <c r="BV17" s="75">
        <v>6.2793872646703699</v>
      </c>
      <c r="BW17" s="75">
        <v>492.21270478347799</v>
      </c>
      <c r="BX17" s="75">
        <v>0.76656058213043698</v>
      </c>
      <c r="BY17" s="75">
        <v>8.6652452358669905</v>
      </c>
      <c r="BZ17" s="75">
        <v>1230.53377299007</v>
      </c>
      <c r="CA17" s="75">
        <v>30.009643992099502</v>
      </c>
      <c r="CB17" s="75">
        <v>16.700721195786901</v>
      </c>
      <c r="CC17" s="75">
        <v>16.9385900733588</v>
      </c>
      <c r="CD17" s="75">
        <v>6.7143651063454504E-2</v>
      </c>
      <c r="CE17" s="75">
        <v>60.239447712208602</v>
      </c>
      <c r="CF17" s="75">
        <v>157.874699071648</v>
      </c>
      <c r="CG17" s="75">
        <v>2.0799847968385699E-4</v>
      </c>
      <c r="CH17" s="75">
        <v>22.438595984737901</v>
      </c>
      <c r="CI17" s="75">
        <v>568.47030245176597</v>
      </c>
      <c r="CJ17" s="75">
        <v>180.69929377415599</v>
      </c>
      <c r="CK17" s="75">
        <v>20258.534443911602</v>
      </c>
      <c r="CL17" s="75">
        <v>369.56457783775397</v>
      </c>
      <c r="CM17" s="89"/>
      <c r="CN17" s="44">
        <f t="shared" si="0"/>
        <v>3.562156290346502E-3</v>
      </c>
      <c r="CO17" s="44">
        <f t="shared" si="1"/>
        <v>-2.346717420502543E-4</v>
      </c>
      <c r="CP17" s="44">
        <f t="shared" si="2"/>
        <v>-1.4150386771790975E-3</v>
      </c>
      <c r="CQ17" s="44">
        <f t="shared" si="3"/>
        <v>2.59546618809701E-3</v>
      </c>
      <c r="CR17" s="44">
        <f t="shared" si="4"/>
        <v>2.259714173462905E-3</v>
      </c>
      <c r="CS17" s="44">
        <f t="shared" si="5"/>
        <v>-1.7823842819584496E-3</v>
      </c>
      <c r="CT17" s="44">
        <f t="shared" si="6"/>
        <v>1.135486423047309E-4</v>
      </c>
      <c r="CU17" s="102">
        <f t="shared" si="7"/>
        <v>1.0500738523208327E-3</v>
      </c>
      <c r="CV17" s="102">
        <f t="shared" si="8"/>
        <v>3.247272046577561E-4</v>
      </c>
      <c r="CW17" s="102">
        <f t="shared" si="9"/>
        <v>5.2867823408446531E-3</v>
      </c>
      <c r="CX17" s="44">
        <f t="shared" si="10"/>
        <v>-1.0888558009703621E-7</v>
      </c>
      <c r="CY17" s="102">
        <f t="shared" si="11"/>
        <v>1.0893154108247812E-4</v>
      </c>
      <c r="CZ17" s="44">
        <f t="shared" si="12"/>
        <v>-2.9468022122883901E-3</v>
      </c>
      <c r="DA17" s="44">
        <f t="shared" si="13"/>
        <v>7.0699621747732115E-3</v>
      </c>
      <c r="DB17" s="102">
        <f t="shared" si="14"/>
        <v>3.6251504303794603E-4</v>
      </c>
      <c r="DC17" s="44">
        <f t="shared" si="15"/>
        <v>3.2372472975044382E-6</v>
      </c>
    </row>
    <row r="18" spans="1:107" x14ac:dyDescent="0.25">
      <c r="A18" s="89" t="s">
        <v>184</v>
      </c>
      <c r="B18" s="75">
        <v>6976.8155957999998</v>
      </c>
      <c r="C18" s="75">
        <v>655.21912865000002</v>
      </c>
      <c r="D18" s="75">
        <v>5308.1422464999996</v>
      </c>
      <c r="E18" s="75">
        <v>5579.8954820999998</v>
      </c>
      <c r="F18" s="75">
        <v>4982.0875016999998</v>
      </c>
      <c r="G18" s="75">
        <v>204.27025588999999</v>
      </c>
      <c r="H18" s="75">
        <v>13663.559783999999</v>
      </c>
      <c r="I18" s="75">
        <v>110.19429521000001</v>
      </c>
      <c r="J18" s="75">
        <v>38.442790252000002</v>
      </c>
      <c r="K18" s="75">
        <v>66.524668473999995</v>
      </c>
      <c r="L18" s="75">
        <v>3.6307358215000001</v>
      </c>
      <c r="M18" s="75">
        <v>172.30721324000001</v>
      </c>
      <c r="N18" s="75">
        <v>0.4417469859</v>
      </c>
      <c r="O18" s="75">
        <v>4.506043386</v>
      </c>
      <c r="P18" s="75">
        <v>5.6718702086999997</v>
      </c>
      <c r="Q18" s="75">
        <v>8.0265878121000007</v>
      </c>
      <c r="R18" s="75"/>
      <c r="S18" s="75" t="s">
        <v>184</v>
      </c>
      <c r="T18" s="75">
        <v>292.53934738639799</v>
      </c>
      <c r="U18" s="75">
        <v>7.9677507588743302</v>
      </c>
      <c r="V18" s="75">
        <v>0.44057255349389002</v>
      </c>
      <c r="W18" s="75">
        <v>110.440224608519</v>
      </c>
      <c r="X18" s="75">
        <v>110.440224608519</v>
      </c>
      <c r="Y18" s="75">
        <v>159.76990424572099</v>
      </c>
      <c r="Z18" s="75">
        <v>24.535230172717402</v>
      </c>
      <c r="AA18" s="75">
        <v>38.452646904341499</v>
      </c>
      <c r="AB18" s="75">
        <v>4.5301888994648998</v>
      </c>
      <c r="AC18" s="75">
        <v>718.20242668810295</v>
      </c>
      <c r="AD18" s="75">
        <v>7011.3043061690796</v>
      </c>
      <c r="AE18" s="75">
        <v>60.727865419869303</v>
      </c>
      <c r="AF18" s="75">
        <v>26.596422154537802</v>
      </c>
      <c r="AG18" s="75">
        <v>16.540229965993799</v>
      </c>
      <c r="AH18" s="75">
        <v>8.0265009256397502</v>
      </c>
      <c r="AI18" s="75">
        <v>1724.9709483361801</v>
      </c>
      <c r="AJ18" s="75">
        <v>1.6094570417844701E-3</v>
      </c>
      <c r="AK18" s="75">
        <v>66.847138442695396</v>
      </c>
      <c r="AL18" s="75">
        <v>66.847138442695396</v>
      </c>
      <c r="AM18" s="75">
        <v>27.596094496054899</v>
      </c>
      <c r="AN18" s="75">
        <v>0</v>
      </c>
      <c r="AO18" s="75">
        <v>3.6307461891455399</v>
      </c>
      <c r="AP18" s="75">
        <v>0</v>
      </c>
      <c r="AQ18" s="75">
        <v>638.08751844886797</v>
      </c>
      <c r="AR18" s="75">
        <v>2.7964260487419201</v>
      </c>
      <c r="AS18" s="75">
        <v>3.8296737694791003E-5</v>
      </c>
      <c r="AT18" s="75">
        <v>55.904821144090398</v>
      </c>
      <c r="AU18" s="75">
        <v>1.7361800840099799</v>
      </c>
      <c r="AV18" s="75">
        <v>172.3153338514</v>
      </c>
      <c r="AW18" s="75">
        <v>21.197892811940601</v>
      </c>
      <c r="AX18" s="75">
        <v>5.6700265642930496</v>
      </c>
      <c r="AY18" s="75">
        <v>654.95866489845002</v>
      </c>
      <c r="AZ18" s="75">
        <v>0</v>
      </c>
      <c r="BA18" s="75">
        <v>13823.014071109999</v>
      </c>
      <c r="BB18" s="75">
        <v>4771.3430890195496</v>
      </c>
      <c r="BC18" s="75">
        <v>530.148939665228</v>
      </c>
      <c r="BD18" s="75">
        <v>5301.49202868477</v>
      </c>
      <c r="BE18" s="75">
        <v>1.8333469026172101E-2</v>
      </c>
      <c r="BF18" s="75">
        <v>167.632593919801</v>
      </c>
      <c r="BG18" s="75">
        <v>40.862383857464501</v>
      </c>
      <c r="BH18" s="75">
        <v>1.2143441699212301</v>
      </c>
      <c r="BI18" s="75">
        <v>8783.2163865973307</v>
      </c>
      <c r="BJ18" s="75">
        <v>15.8584567841179</v>
      </c>
      <c r="BK18" s="75">
        <v>34.783399451930897</v>
      </c>
      <c r="BL18" s="75">
        <v>183.34506799495099</v>
      </c>
      <c r="BM18" s="75">
        <v>2.0675417815550299</v>
      </c>
      <c r="BN18" s="75">
        <v>2.70238446402883E-2</v>
      </c>
      <c r="BO18" s="75">
        <v>207.23741681465199</v>
      </c>
      <c r="BP18" s="75">
        <v>5580.7574705299303</v>
      </c>
      <c r="BQ18" s="75">
        <v>4982.2754210912799</v>
      </c>
      <c r="BR18" s="75">
        <v>598.482049438648</v>
      </c>
      <c r="BS18" s="75">
        <v>5.3639782083037</v>
      </c>
      <c r="BT18" s="75">
        <v>0.164692569292922</v>
      </c>
      <c r="BU18" s="75">
        <v>460.71987009375101</v>
      </c>
      <c r="BV18" s="75">
        <v>12.187151688795501</v>
      </c>
      <c r="BW18" s="75">
        <v>1020.29555781896</v>
      </c>
      <c r="BX18" s="75">
        <v>0.13767773340498299</v>
      </c>
      <c r="BY18" s="75">
        <v>11.8963361123695</v>
      </c>
      <c r="BZ18" s="75">
        <v>2550.8316499170401</v>
      </c>
      <c r="CA18" s="75">
        <v>13.206169881373199</v>
      </c>
      <c r="CB18" s="75">
        <v>308.71292103154201</v>
      </c>
      <c r="CC18" s="75">
        <v>167.34469142898001</v>
      </c>
      <c r="CD18" s="75">
        <v>8.7643647059860996E-2</v>
      </c>
      <c r="CE18" s="75">
        <v>203.73875064336301</v>
      </c>
      <c r="CF18" s="75">
        <v>210.699720627674</v>
      </c>
      <c r="CG18" s="75">
        <v>6.0388129448568899E-3</v>
      </c>
      <c r="CH18" s="75">
        <v>26.995753697060501</v>
      </c>
      <c r="CI18" s="75">
        <v>602.48174497594698</v>
      </c>
      <c r="CJ18" s="75">
        <v>59.141346542594903</v>
      </c>
      <c r="CK18" s="75">
        <v>13665.5219887894</v>
      </c>
      <c r="CL18" s="75">
        <v>476.91882006721198</v>
      </c>
      <c r="CM18" s="89"/>
      <c r="CN18" s="44">
        <f t="shared" si="0"/>
        <v>4.9433312226056037E-3</v>
      </c>
      <c r="CO18" s="44">
        <f t="shared" si="1"/>
        <v>-3.9752159264129825E-4</v>
      </c>
      <c r="CP18" s="44">
        <f t="shared" si="2"/>
        <v>-1.2528333843378953E-3</v>
      </c>
      <c r="CQ18" s="44">
        <f t="shared" si="3"/>
        <v>1.5448110680491166E-4</v>
      </c>
      <c r="CR18" s="44">
        <f t="shared" si="4"/>
        <v>3.7719006584273182E-5</v>
      </c>
      <c r="CS18" s="44">
        <f t="shared" si="5"/>
        <v>-2.6019708269382053E-3</v>
      </c>
      <c r="CT18" s="44">
        <f t="shared" si="6"/>
        <v>1.4360860715804057E-4</v>
      </c>
      <c r="CU18" s="102">
        <f t="shared" si="7"/>
        <v>2.2317797672767189E-3</v>
      </c>
      <c r="CV18" s="102">
        <f t="shared" si="8"/>
        <v>2.5639794294027746E-4</v>
      </c>
      <c r="CW18" s="102">
        <f t="shared" si="9"/>
        <v>4.8473743062910999E-3</v>
      </c>
      <c r="CX18" s="44">
        <f t="shared" si="10"/>
        <v>2.8555218692754234E-6</v>
      </c>
      <c r="CY18" s="102">
        <f t="shared" si="11"/>
        <v>4.7128679335539116E-5</v>
      </c>
      <c r="CZ18" s="44">
        <f t="shared" si="12"/>
        <v>-2.6586087593042295E-3</v>
      </c>
      <c r="DA18" s="44">
        <f t="shared" si="13"/>
        <v>5.3584733648855713E-3</v>
      </c>
      <c r="DB18" s="102">
        <f t="shared" si="14"/>
        <v>-3.250505281524466E-4</v>
      </c>
      <c r="DC18" s="44">
        <f t="shared" si="15"/>
        <v>-1.0824831458217857E-5</v>
      </c>
    </row>
    <row r="19" spans="1:107" x14ac:dyDescent="0.25">
      <c r="A19" s="89" t="s">
        <v>185</v>
      </c>
      <c r="B19" s="75">
        <v>36684.632085999998</v>
      </c>
      <c r="C19" s="75">
        <v>1262.3059811999999</v>
      </c>
      <c r="D19" s="75">
        <v>27778.777631000001</v>
      </c>
      <c r="E19" s="75">
        <v>19899.183530999999</v>
      </c>
      <c r="F19" s="75">
        <v>16623.163368000001</v>
      </c>
      <c r="G19" s="75">
        <v>4574.0949221000001</v>
      </c>
      <c r="H19" s="75">
        <v>28270.33149</v>
      </c>
      <c r="I19" s="75">
        <v>138.20993092000001</v>
      </c>
      <c r="J19" s="75">
        <v>98.954184601999998</v>
      </c>
      <c r="K19" s="75">
        <v>123.41176727</v>
      </c>
      <c r="L19" s="75">
        <v>3.540955157</v>
      </c>
      <c r="M19" s="75">
        <v>117.29356026000001</v>
      </c>
      <c r="N19" s="75">
        <v>2.3287635487</v>
      </c>
      <c r="O19" s="75">
        <v>8.6400094979999995</v>
      </c>
      <c r="P19" s="75">
        <v>13.074220167</v>
      </c>
      <c r="Q19" s="75">
        <v>17.448572407</v>
      </c>
      <c r="R19" s="75"/>
      <c r="S19" s="75" t="s">
        <v>185</v>
      </c>
      <c r="T19" s="75">
        <v>120.051013096931</v>
      </c>
      <c r="U19" s="75">
        <v>30.660051513110901</v>
      </c>
      <c r="V19" s="75">
        <v>2.3222333096852799</v>
      </c>
      <c r="W19" s="75">
        <v>138.30400300895599</v>
      </c>
      <c r="X19" s="75">
        <v>138.30400300895599</v>
      </c>
      <c r="Y19" s="75">
        <v>109.509278801633</v>
      </c>
      <c r="Z19" s="75">
        <v>26.744333918755299</v>
      </c>
      <c r="AA19" s="75">
        <v>98.9300005203892</v>
      </c>
      <c r="AB19" s="75">
        <v>8.6538306155082303</v>
      </c>
      <c r="AC19" s="75">
        <v>2644.0564226237102</v>
      </c>
      <c r="AD19" s="75">
        <v>36633.307103887302</v>
      </c>
      <c r="AE19" s="75">
        <v>103.148479849852</v>
      </c>
      <c r="AF19" s="75">
        <v>44.291776760848499</v>
      </c>
      <c r="AG19" s="75">
        <v>40.492224102444098</v>
      </c>
      <c r="AH19" s="75">
        <v>17.445719876320101</v>
      </c>
      <c r="AI19" s="75">
        <v>890.08863403853695</v>
      </c>
      <c r="AJ19" s="75">
        <v>1.5696695673718601E-3</v>
      </c>
      <c r="AK19" s="75">
        <v>123.59246027512501</v>
      </c>
      <c r="AL19" s="75">
        <v>123.59246027512501</v>
      </c>
      <c r="AM19" s="75">
        <v>51.658572177515197</v>
      </c>
      <c r="AN19" s="75">
        <v>0</v>
      </c>
      <c r="AO19" s="75">
        <v>3.5409647880311002</v>
      </c>
      <c r="AP19" s="75">
        <v>0</v>
      </c>
      <c r="AQ19" s="75">
        <v>1674.8203853497801</v>
      </c>
      <c r="AR19" s="75">
        <v>7.9916924687993003</v>
      </c>
      <c r="AS19" s="75">
        <v>3.7349235027199502E-5</v>
      </c>
      <c r="AT19" s="75">
        <v>108.813733646001</v>
      </c>
      <c r="AU19" s="75">
        <v>7.3942792353795497</v>
      </c>
      <c r="AV19" s="75">
        <v>117.296080836333</v>
      </c>
      <c r="AW19" s="75">
        <v>52.1578004316397</v>
      </c>
      <c r="AX19" s="75">
        <v>13.0525828294075</v>
      </c>
      <c r="AY19" s="75">
        <v>1259.8370073865799</v>
      </c>
      <c r="AZ19" s="75">
        <v>0</v>
      </c>
      <c r="BA19" s="75">
        <v>28348.172580785598</v>
      </c>
      <c r="BB19" s="75">
        <v>24934.354936732801</v>
      </c>
      <c r="BC19" s="75">
        <v>2770.48423262289</v>
      </c>
      <c r="BD19" s="75">
        <v>27704.839169355699</v>
      </c>
      <c r="BE19" s="75">
        <v>5.4903902314998497E-2</v>
      </c>
      <c r="BF19" s="75">
        <v>428.42558640222097</v>
      </c>
      <c r="BG19" s="75">
        <v>17.1270595549197</v>
      </c>
      <c r="BH19" s="75">
        <v>14.7204606488202</v>
      </c>
      <c r="BI19" s="75">
        <v>21352.9567211098</v>
      </c>
      <c r="BJ19" s="75">
        <v>93.332095209907493</v>
      </c>
      <c r="BK19" s="75">
        <v>99.401447835887893</v>
      </c>
      <c r="BL19" s="75">
        <v>611.38982053274594</v>
      </c>
      <c r="BM19" s="75">
        <v>9.8095518293402009</v>
      </c>
      <c r="BN19" s="75">
        <v>2.6355688861698499E-2</v>
      </c>
      <c r="BO19" s="75">
        <v>1173.6799595121099</v>
      </c>
      <c r="BP19" s="75">
        <v>19860.7226298883</v>
      </c>
      <c r="BQ19" s="75">
        <v>16591.574419049299</v>
      </c>
      <c r="BR19" s="75">
        <v>3269.1482108390201</v>
      </c>
      <c r="BS19" s="75">
        <v>21.245292698622599</v>
      </c>
      <c r="BT19" s="75">
        <v>0.25506988519430901</v>
      </c>
      <c r="BU19" s="75">
        <v>2394.61944972635</v>
      </c>
      <c r="BV19" s="75">
        <v>30.135694934329798</v>
      </c>
      <c r="BW19" s="75">
        <v>2692.5917638629398</v>
      </c>
      <c r="BX19" s="75">
        <v>4.3587472052558098</v>
      </c>
      <c r="BY19" s="75">
        <v>15.9567894330263</v>
      </c>
      <c r="BZ19" s="75">
        <v>6731.4865014302404</v>
      </c>
      <c r="CA19" s="75">
        <v>141.82723062207901</v>
      </c>
      <c r="CB19" s="75">
        <v>1802.7166812502401</v>
      </c>
      <c r="CC19" s="75">
        <v>894.83417922474496</v>
      </c>
      <c r="CD19" s="75">
        <v>1.0145581407320401</v>
      </c>
      <c r="CE19" s="75">
        <v>4561.0961103280997</v>
      </c>
      <c r="CF19" s="75">
        <v>420.07949153963199</v>
      </c>
      <c r="CG19" s="75">
        <v>83.693378655511296</v>
      </c>
      <c r="CH19" s="75">
        <v>28.390299594992499</v>
      </c>
      <c r="CI19" s="75">
        <v>1797.4705952300201</v>
      </c>
      <c r="CJ19" s="75">
        <v>28.8930652311182</v>
      </c>
      <c r="CK19" s="75">
        <v>28268.149759420601</v>
      </c>
      <c r="CL19" s="75">
        <v>936.83990992279405</v>
      </c>
      <c r="CM19" s="89"/>
      <c r="CN19" s="44">
        <f t="shared" si="0"/>
        <v>-1.3990867345316186E-3</v>
      </c>
      <c r="CO19" s="44">
        <f t="shared" si="1"/>
        <v>-1.9559234054114987E-3</v>
      </c>
      <c r="CP19" s="44">
        <f t="shared" si="2"/>
        <v>-2.6616888124619924E-3</v>
      </c>
      <c r="CQ19" s="44">
        <f t="shared" si="3"/>
        <v>-1.9327878981458026E-3</v>
      </c>
      <c r="CR19" s="44">
        <f t="shared" si="4"/>
        <v>-1.9002970885500722E-3</v>
      </c>
      <c r="CS19" s="44">
        <f t="shared" si="5"/>
        <v>-2.8418325358959789E-3</v>
      </c>
      <c r="CT19" s="44">
        <f t="shared" si="6"/>
        <v>-7.7173859109895421E-5</v>
      </c>
      <c r="CU19" s="102">
        <f t="shared" si="7"/>
        <v>6.8064637851844698E-4</v>
      </c>
      <c r="CV19" s="102">
        <f t="shared" si="8"/>
        <v>-2.4439675500402547E-4</v>
      </c>
      <c r="CW19" s="102">
        <f t="shared" si="9"/>
        <v>1.4641472942340092E-3</v>
      </c>
      <c r="CX19" s="44">
        <f t="shared" si="10"/>
        <v>2.7198963763064468E-6</v>
      </c>
      <c r="CY19" s="102">
        <f t="shared" si="11"/>
        <v>2.1489469050223951E-5</v>
      </c>
      <c r="CZ19" s="44">
        <f t="shared" si="12"/>
        <v>-2.8041657635725094E-3</v>
      </c>
      <c r="DA19" s="44">
        <f t="shared" si="13"/>
        <v>1.5996646197472485E-3</v>
      </c>
      <c r="DB19" s="102">
        <f t="shared" si="14"/>
        <v>-1.6549620027903162E-3</v>
      </c>
      <c r="DC19" s="44">
        <f t="shared" si="15"/>
        <v>-1.6348218142789807E-4</v>
      </c>
    </row>
    <row r="20" spans="1:107" x14ac:dyDescent="0.25">
      <c r="A20" s="89" t="s">
        <v>186</v>
      </c>
      <c r="B20" s="75">
        <v>10327.985434</v>
      </c>
      <c r="C20" s="75">
        <v>282.3247336</v>
      </c>
      <c r="D20" s="75">
        <v>12107.794223999999</v>
      </c>
      <c r="E20" s="75">
        <v>7222.7074581999996</v>
      </c>
      <c r="F20" s="75">
        <v>6348.6900225999998</v>
      </c>
      <c r="G20" s="75">
        <v>718.45264859999997</v>
      </c>
      <c r="H20" s="75">
        <v>3365.8584661999998</v>
      </c>
      <c r="I20" s="75">
        <v>51.020253981000003</v>
      </c>
      <c r="J20" s="75">
        <v>14.968350015</v>
      </c>
      <c r="K20" s="75">
        <v>39.836826760000001</v>
      </c>
      <c r="L20" s="75">
        <v>2.1547817129000002</v>
      </c>
      <c r="M20" s="75">
        <v>45.929047060000002</v>
      </c>
      <c r="N20" s="75">
        <v>0.97105757479999999</v>
      </c>
      <c r="O20" s="75">
        <v>2.7739278124000002</v>
      </c>
      <c r="P20" s="75">
        <v>4.6776185602</v>
      </c>
      <c r="Q20" s="75">
        <v>2.0881205052</v>
      </c>
      <c r="R20" s="75"/>
      <c r="S20" s="75" t="s">
        <v>186</v>
      </c>
      <c r="T20" s="75">
        <v>69.675064161576699</v>
      </c>
      <c r="U20" s="75">
        <v>11.3266351082071</v>
      </c>
      <c r="V20" s="75">
        <v>0.96826148397859302</v>
      </c>
      <c r="W20" s="75">
        <v>51.046043496697301</v>
      </c>
      <c r="X20" s="75">
        <v>51.046043496697301</v>
      </c>
      <c r="Y20" s="75">
        <v>47.391684486019898</v>
      </c>
      <c r="Z20" s="75">
        <v>7.4726729455200402</v>
      </c>
      <c r="AA20" s="75">
        <v>14.956135878878101</v>
      </c>
      <c r="AB20" s="75">
        <v>2.7783323291937898</v>
      </c>
      <c r="AC20" s="75">
        <v>371.00705765520797</v>
      </c>
      <c r="AD20" s="75">
        <v>10317.743298224699</v>
      </c>
      <c r="AE20" s="75">
        <v>31.445176546444198</v>
      </c>
      <c r="AF20" s="75">
        <v>13.031801783002299</v>
      </c>
      <c r="AG20" s="75">
        <v>13.191347123249299</v>
      </c>
      <c r="AH20" s="75">
        <v>2.08735408055247</v>
      </c>
      <c r="AI20" s="75">
        <v>356.83001099693701</v>
      </c>
      <c r="AJ20" s="75">
        <v>9.5521233773982102E-4</v>
      </c>
      <c r="AK20" s="75">
        <v>39.900978457245202</v>
      </c>
      <c r="AL20" s="75">
        <v>39.900978457245202</v>
      </c>
      <c r="AM20" s="75">
        <v>16.0900023390241</v>
      </c>
      <c r="AN20" s="75">
        <v>0</v>
      </c>
      <c r="AO20" s="75">
        <v>2.1547888334132499</v>
      </c>
      <c r="AP20" s="75">
        <v>0</v>
      </c>
      <c r="AQ20" s="75">
        <v>112.59769198183299</v>
      </c>
      <c r="AR20" s="75">
        <v>1.0074509218140699</v>
      </c>
      <c r="AS20" s="75">
        <v>2.2728603274304501E-5</v>
      </c>
      <c r="AT20" s="75">
        <v>34.241163444296902</v>
      </c>
      <c r="AU20" s="75">
        <v>2.68143529852455</v>
      </c>
      <c r="AV20" s="75">
        <v>45.931023612720701</v>
      </c>
      <c r="AW20" s="75">
        <v>17.344652406952498</v>
      </c>
      <c r="AX20" s="75">
        <v>4.6691476904325402</v>
      </c>
      <c r="AY20" s="75">
        <v>281.97063506340999</v>
      </c>
      <c r="AZ20" s="75">
        <v>0</v>
      </c>
      <c r="BA20" s="75">
        <v>3418.9442968082499</v>
      </c>
      <c r="BB20" s="75">
        <v>10871.183633106801</v>
      </c>
      <c r="BC20" s="75">
        <v>1207.9087273047901</v>
      </c>
      <c r="BD20" s="75">
        <v>12079.0923604116</v>
      </c>
      <c r="BE20" s="75">
        <v>1.8844759996494601E-2</v>
      </c>
      <c r="BF20" s="75">
        <v>35.815519906964902</v>
      </c>
      <c r="BG20" s="75">
        <v>9.7718518913664099</v>
      </c>
      <c r="BH20" s="75">
        <v>0.40023347938954001</v>
      </c>
      <c r="BI20" s="75">
        <v>2189.0971640437101</v>
      </c>
      <c r="BJ20" s="75">
        <v>31.720640442688001</v>
      </c>
      <c r="BK20" s="75">
        <v>33.003076990911403</v>
      </c>
      <c r="BL20" s="75">
        <v>279.77027949095202</v>
      </c>
      <c r="BM20" s="75">
        <v>1.24211320623687</v>
      </c>
      <c r="BN20" s="75">
        <v>1.6038297590899302E-2</v>
      </c>
      <c r="BO20" s="75">
        <v>436.22312461074603</v>
      </c>
      <c r="BP20" s="75">
        <v>7208.0699796604804</v>
      </c>
      <c r="BQ20" s="75">
        <v>6335.6830461243298</v>
      </c>
      <c r="BR20" s="75">
        <v>872.38693353615804</v>
      </c>
      <c r="BS20" s="75">
        <v>7.6055852995805697</v>
      </c>
      <c r="BT20" s="75">
        <v>4.8082304932290501E-2</v>
      </c>
      <c r="BU20" s="75">
        <v>1059.3023977468699</v>
      </c>
      <c r="BV20" s="75">
        <v>9.9669363029591391</v>
      </c>
      <c r="BW20" s="75">
        <v>959.94838759459105</v>
      </c>
      <c r="BX20" s="75">
        <v>0.25253988635173602</v>
      </c>
      <c r="BY20" s="75">
        <v>3.5931739391634498</v>
      </c>
      <c r="BZ20" s="75">
        <v>2400.4966210860998</v>
      </c>
      <c r="CA20" s="75">
        <v>23.360215027188499</v>
      </c>
      <c r="CB20" s="75">
        <v>668.89499793316702</v>
      </c>
      <c r="CC20" s="75">
        <v>443.17156103771401</v>
      </c>
      <c r="CD20" s="75">
        <v>2.72564743685135E-2</v>
      </c>
      <c r="CE20" s="75">
        <v>716.38523335372497</v>
      </c>
      <c r="CF20" s="75">
        <v>33.992076815870199</v>
      </c>
      <c r="CG20" s="75">
        <v>1.03773618765742</v>
      </c>
      <c r="CH20" s="75">
        <v>8.3243021967634192</v>
      </c>
      <c r="CI20" s="75">
        <v>116.515367537514</v>
      </c>
      <c r="CJ20" s="75">
        <v>12.7151286549314</v>
      </c>
      <c r="CK20" s="75">
        <v>3364.7306862437099</v>
      </c>
      <c r="CL20" s="75">
        <v>71.7341331652364</v>
      </c>
      <c r="CM20" s="89"/>
      <c r="CN20" s="44">
        <f t="shared" si="0"/>
        <v>-9.9168766655921233E-4</v>
      </c>
      <c r="CO20" s="44">
        <f t="shared" si="1"/>
        <v>-1.2542242830615941E-3</v>
      </c>
      <c r="CP20" s="44">
        <f t="shared" si="2"/>
        <v>-2.3705278647292321E-3</v>
      </c>
      <c r="CQ20" s="44">
        <f t="shared" si="3"/>
        <v>-2.0265916381399509E-3</v>
      </c>
      <c r="CR20" s="44">
        <f t="shared" si="4"/>
        <v>-2.0487654034718732E-3</v>
      </c>
      <c r="CS20" s="44">
        <f t="shared" si="5"/>
        <v>-2.8775942997825068E-3</v>
      </c>
      <c r="CT20" s="44">
        <f t="shared" si="6"/>
        <v>-3.3506458088333919E-4</v>
      </c>
      <c r="CU20" s="102">
        <f t="shared" si="7"/>
        <v>5.0547603520166443E-4</v>
      </c>
      <c r="CV20" s="102">
        <f t="shared" si="8"/>
        <v>-8.1599749535919035E-4</v>
      </c>
      <c r="CW20" s="102">
        <f t="shared" si="9"/>
        <v>1.6103616292454158E-3</v>
      </c>
      <c r="CX20" s="44">
        <f t="shared" si="10"/>
        <v>3.3045172079676667E-6</v>
      </c>
      <c r="CY20" s="102">
        <f t="shared" si="11"/>
        <v>4.3034916838497133E-5</v>
      </c>
      <c r="CZ20" s="44">
        <f t="shared" si="12"/>
        <v>-2.8794284643553262E-3</v>
      </c>
      <c r="DA20" s="44">
        <f t="shared" si="13"/>
        <v>1.5878267538544308E-3</v>
      </c>
      <c r="DB20" s="102">
        <f t="shared" si="14"/>
        <v>-1.810936411005181E-3</v>
      </c>
      <c r="DC20" s="44">
        <f t="shared" si="15"/>
        <v>-3.6704042971728049E-4</v>
      </c>
    </row>
    <row r="21" spans="1:107" x14ac:dyDescent="0.25">
      <c r="A21" s="89" t="s">
        <v>187</v>
      </c>
      <c r="B21" s="75">
        <v>8727.4043395999997</v>
      </c>
      <c r="C21" s="75">
        <v>1072.9381232000001</v>
      </c>
      <c r="D21" s="75">
        <v>10419.611454</v>
      </c>
      <c r="E21" s="75">
        <v>6603.9197744000003</v>
      </c>
      <c r="F21" s="75">
        <v>4831.9857648999996</v>
      </c>
      <c r="G21" s="75">
        <v>7765.5290820999999</v>
      </c>
      <c r="H21" s="75">
        <v>7633.2132351</v>
      </c>
      <c r="I21" s="75">
        <v>97.568851656000007</v>
      </c>
      <c r="J21" s="75">
        <v>24.322199066</v>
      </c>
      <c r="K21" s="75">
        <v>92.226506082</v>
      </c>
      <c r="L21" s="75">
        <v>4.6754217850000002</v>
      </c>
      <c r="M21" s="75">
        <v>170.03658401000001</v>
      </c>
      <c r="N21" s="75">
        <v>8.3497616499999996E-2</v>
      </c>
      <c r="O21" s="75">
        <v>5.6484654560000003</v>
      </c>
      <c r="P21" s="75">
        <v>7.9619773340000002</v>
      </c>
      <c r="Q21" s="75">
        <v>5.8661413198999997</v>
      </c>
      <c r="R21" s="75"/>
      <c r="S21" s="75" t="s">
        <v>187</v>
      </c>
      <c r="T21" s="75">
        <v>159.345103534011</v>
      </c>
      <c r="U21" s="75">
        <v>5.7532980881956997</v>
      </c>
      <c r="V21" s="75">
        <v>8.3336085771175503E-2</v>
      </c>
      <c r="W21" s="75">
        <v>97.9095212301591</v>
      </c>
      <c r="X21" s="75">
        <v>97.9095212301591</v>
      </c>
      <c r="Y21" s="75">
        <v>107.36470939268099</v>
      </c>
      <c r="Z21" s="75">
        <v>38.5466523431814</v>
      </c>
      <c r="AA21" s="75">
        <v>24.342451749659499</v>
      </c>
      <c r="AB21" s="75">
        <v>5.68132260752538</v>
      </c>
      <c r="AC21" s="75">
        <v>1242.4579547635799</v>
      </c>
      <c r="AD21" s="75">
        <v>8772.9586913363892</v>
      </c>
      <c r="AE21" s="75">
        <v>80.051043590892604</v>
      </c>
      <c r="AF21" s="75">
        <v>37.301018333407598</v>
      </c>
      <c r="AG21" s="75">
        <v>19.935118808517899</v>
      </c>
      <c r="AH21" s="75">
        <v>5.86557742634358</v>
      </c>
      <c r="AI21" s="75">
        <v>805.19119573756996</v>
      </c>
      <c r="AJ21" s="75">
        <v>2.0722763289323502E-3</v>
      </c>
      <c r="AK21" s="75">
        <v>92.650153193835806</v>
      </c>
      <c r="AL21" s="75">
        <v>92.650153193835806</v>
      </c>
      <c r="AM21" s="75">
        <v>35.070198156169603</v>
      </c>
      <c r="AN21" s="75">
        <v>0</v>
      </c>
      <c r="AO21" s="75">
        <v>4.6754130751941299</v>
      </c>
      <c r="AP21" s="75">
        <v>0</v>
      </c>
      <c r="AQ21" s="75">
        <v>298.07383536751502</v>
      </c>
      <c r="AR21" s="75">
        <v>1.3079996958186</v>
      </c>
      <c r="AS21" s="75">
        <v>4.9314605514156301E-5</v>
      </c>
      <c r="AT21" s="75">
        <v>66.671460610781693</v>
      </c>
      <c r="AU21" s="75">
        <v>0.99413005143824096</v>
      </c>
      <c r="AV21" s="75">
        <v>170.03821740425599</v>
      </c>
      <c r="AW21" s="75">
        <v>23.329751227029799</v>
      </c>
      <c r="AX21" s="75">
        <v>7.9607733513107002</v>
      </c>
      <c r="AY21" s="75">
        <v>1072.6324541091401</v>
      </c>
      <c r="AZ21" s="75">
        <v>0</v>
      </c>
      <c r="BA21" s="75">
        <v>7553.31015085126</v>
      </c>
      <c r="BB21" s="75">
        <v>9364.1306575174804</v>
      </c>
      <c r="BC21" s="75">
        <v>1040.4589949899901</v>
      </c>
      <c r="BD21" s="75">
        <v>10404.5896525074</v>
      </c>
      <c r="BE21" s="75">
        <v>1.7234014184082599E-2</v>
      </c>
      <c r="BF21" s="75">
        <v>89.840482470058305</v>
      </c>
      <c r="BG21" s="75">
        <v>22.848353262520501</v>
      </c>
      <c r="BH21" s="75">
        <v>23.6179503408896</v>
      </c>
      <c r="BI21" s="75">
        <v>4622.22433156633</v>
      </c>
      <c r="BJ21" s="75">
        <v>16.704264074031201</v>
      </c>
      <c r="BK21" s="75">
        <v>36.699465687814403</v>
      </c>
      <c r="BL21" s="75">
        <v>182.361717290299</v>
      </c>
      <c r="BM21" s="75">
        <v>13.961324941439701</v>
      </c>
      <c r="BN21" s="75">
        <v>3.4799656078969399E-2</v>
      </c>
      <c r="BO21" s="75">
        <v>36.557534361789401</v>
      </c>
      <c r="BP21" s="75">
        <v>6608.6539775067904</v>
      </c>
      <c r="BQ21" s="75">
        <v>4838.5791552819901</v>
      </c>
      <c r="BR21" s="75">
        <v>1770.0748222247901</v>
      </c>
      <c r="BS21" s="75">
        <v>3.6513626018948702</v>
      </c>
      <c r="BT21" s="75">
        <v>0.35631475101550297</v>
      </c>
      <c r="BU21" s="75">
        <v>403.64195450762497</v>
      </c>
      <c r="BV21" s="75">
        <v>13.7919313745266</v>
      </c>
      <c r="BW21" s="75">
        <v>1118.25563154152</v>
      </c>
      <c r="BX21" s="75">
        <v>1.9245835679602199</v>
      </c>
      <c r="BY21" s="75">
        <v>18.688037557940198</v>
      </c>
      <c r="BZ21" s="75">
        <v>2795.7450454978798</v>
      </c>
      <c r="CA21" s="75">
        <v>32.426937968492801</v>
      </c>
      <c r="CB21" s="75">
        <v>74.448097488384306</v>
      </c>
      <c r="CC21" s="75">
        <v>96.436554219922002</v>
      </c>
      <c r="CD21" s="75">
        <v>1.70258582097367</v>
      </c>
      <c r="CE21" s="75">
        <v>7743.55781138357</v>
      </c>
      <c r="CF21" s="75">
        <v>120.885765311087</v>
      </c>
      <c r="CG21" s="75">
        <v>165.97830513732001</v>
      </c>
      <c r="CH21" s="75">
        <v>43.271956977567697</v>
      </c>
      <c r="CI21" s="75">
        <v>297.85470978792398</v>
      </c>
      <c r="CJ21" s="75">
        <v>27.1377505432894</v>
      </c>
      <c r="CK21" s="75">
        <v>7635.1526870483904</v>
      </c>
      <c r="CL21" s="75">
        <v>213.03063317819399</v>
      </c>
      <c r="CM21" s="89"/>
      <c r="CN21" s="44">
        <f t="shared" si="0"/>
        <v>5.2196907538349839E-3</v>
      </c>
      <c r="CO21" s="44">
        <f t="shared" si="1"/>
        <v>-2.8488976600842328E-4</v>
      </c>
      <c r="CP21" s="44">
        <f t="shared" si="2"/>
        <v>-1.4416853794325256E-3</v>
      </c>
      <c r="CQ21" s="44">
        <f t="shared" si="3"/>
        <v>7.1687774360042786E-4</v>
      </c>
      <c r="CR21" s="44">
        <f t="shared" si="4"/>
        <v>1.3645301751270694E-3</v>
      </c>
      <c r="CS21" s="44">
        <f t="shared" si="5"/>
        <v>-2.8293333891537369E-3</v>
      </c>
      <c r="CT21" s="44">
        <f t="shared" si="6"/>
        <v>2.5408067201268672E-4</v>
      </c>
      <c r="CU21" s="102">
        <f t="shared" si="7"/>
        <v>3.4915812616120321E-3</v>
      </c>
      <c r="CV21" s="102">
        <f t="shared" si="8"/>
        <v>8.3268308118615239E-4</v>
      </c>
      <c r="CW21" s="102">
        <f t="shared" si="9"/>
        <v>4.5935504860081574E-3</v>
      </c>
      <c r="CX21" s="44">
        <f t="shared" si="10"/>
        <v>-1.8628920065038711E-6</v>
      </c>
      <c r="CY21" s="102">
        <f t="shared" si="11"/>
        <v>9.6061342650788396E-6</v>
      </c>
      <c r="CZ21" s="44">
        <f t="shared" si="12"/>
        <v>-1.9345549680989257E-3</v>
      </c>
      <c r="DA21" s="44">
        <f t="shared" si="13"/>
        <v>5.8170049514028061E-3</v>
      </c>
      <c r="DB21" s="102">
        <f t="shared" si="14"/>
        <v>-1.5121654317686083E-4</v>
      </c>
      <c r="DC21" s="44">
        <f t="shared" si="15"/>
        <v>-9.6126827784849084E-5</v>
      </c>
    </row>
    <row r="22" spans="1:107" x14ac:dyDescent="0.25">
      <c r="A22" s="89" t="s">
        <v>339</v>
      </c>
      <c r="B22" s="75">
        <v>12368.674575999999</v>
      </c>
      <c r="C22" s="75">
        <v>1658.4303218</v>
      </c>
      <c r="D22" s="75">
        <v>17034.781433</v>
      </c>
      <c r="E22" s="75">
        <v>5730.510464</v>
      </c>
      <c r="F22" s="75">
        <v>5251.1381471000004</v>
      </c>
      <c r="G22" s="75">
        <v>168.63669517</v>
      </c>
      <c r="H22" s="75">
        <v>7824.7355303000004</v>
      </c>
      <c r="I22" s="75">
        <v>91.621246150000005</v>
      </c>
      <c r="J22" s="75">
        <v>45.383968746999997</v>
      </c>
      <c r="K22" s="75">
        <v>112.28616337</v>
      </c>
      <c r="L22" s="75">
        <v>1.2496101E-3</v>
      </c>
      <c r="M22" s="75">
        <v>8.9251075973000003</v>
      </c>
      <c r="N22" s="75">
        <v>6.6629093299999997E-2</v>
      </c>
      <c r="O22" s="75">
        <v>6.3012686595999998</v>
      </c>
      <c r="P22" s="75">
        <v>1.7612145171</v>
      </c>
      <c r="Q22" s="75">
        <v>15.459396943</v>
      </c>
      <c r="R22" s="75"/>
      <c r="S22" s="75" t="s">
        <v>339</v>
      </c>
      <c r="T22" s="75">
        <v>22.217051818515301</v>
      </c>
      <c r="U22" s="75">
        <v>9.7395650833681007</v>
      </c>
      <c r="V22" s="75">
        <v>6.6562285132546806E-2</v>
      </c>
      <c r="W22" s="75">
        <v>94.060663799885603</v>
      </c>
      <c r="X22" s="75">
        <v>94.060663799885603</v>
      </c>
      <c r="Y22" s="75">
        <v>81.952357826518295</v>
      </c>
      <c r="Z22" s="75">
        <v>12.597712319515599</v>
      </c>
      <c r="AA22" s="75">
        <v>49.638307680662898</v>
      </c>
      <c r="AB22" s="75">
        <v>6.34086935072947</v>
      </c>
      <c r="AC22" s="75">
        <v>91487.715886521895</v>
      </c>
      <c r="AD22" s="75">
        <v>12422.106061718299</v>
      </c>
      <c r="AE22" s="75">
        <v>97.022612831266997</v>
      </c>
      <c r="AF22" s="75">
        <v>612.60227111632105</v>
      </c>
      <c r="AG22" s="75">
        <v>22.151579318829</v>
      </c>
      <c r="AH22" s="75">
        <v>15.460305529761801</v>
      </c>
      <c r="AI22" s="75">
        <v>528.808171087696</v>
      </c>
      <c r="AJ22" s="75">
        <v>5.5395475091353899E-7</v>
      </c>
      <c r="AK22" s="75">
        <v>118.6336382137</v>
      </c>
      <c r="AL22" s="75">
        <v>118.6336382137</v>
      </c>
      <c r="AM22" s="75">
        <v>39.691249203056401</v>
      </c>
      <c r="AN22" s="75">
        <v>0</v>
      </c>
      <c r="AO22" s="75">
        <v>1.2497193150239399E-3</v>
      </c>
      <c r="AP22" s="75">
        <v>0</v>
      </c>
      <c r="AQ22" s="75">
        <v>331.78609348355599</v>
      </c>
      <c r="AR22" s="75">
        <v>1.43479667727861</v>
      </c>
      <c r="AS22" s="75">
        <v>1.31803592269553E-8</v>
      </c>
      <c r="AT22" s="75">
        <v>56.640132025282099</v>
      </c>
      <c r="AU22" s="75">
        <v>4.6538506169281897</v>
      </c>
      <c r="AV22" s="75">
        <v>9.7822879874673898</v>
      </c>
      <c r="AW22" s="75">
        <v>26.065611573339801</v>
      </c>
      <c r="AX22" s="75">
        <v>2.3317731562200001</v>
      </c>
      <c r="AY22" s="75">
        <v>1657.9229886186299</v>
      </c>
      <c r="AZ22" s="75">
        <v>0</v>
      </c>
      <c r="BA22" s="75">
        <v>8227.9755945038796</v>
      </c>
      <c r="BB22" s="75">
        <v>15313.5482672663</v>
      </c>
      <c r="BC22" s="75">
        <v>1701.5059633415401</v>
      </c>
      <c r="BD22" s="75">
        <v>17015.054230607799</v>
      </c>
      <c r="BE22" s="75">
        <v>1.8169438471083599E-2</v>
      </c>
      <c r="BF22" s="75">
        <v>109.55042832884099</v>
      </c>
      <c r="BG22" s="75">
        <v>3.0608890528826702</v>
      </c>
      <c r="BH22" s="75">
        <v>2.2546984992035699</v>
      </c>
      <c r="BI22" s="75">
        <v>4819.8005577241702</v>
      </c>
      <c r="BJ22" s="75">
        <v>3.0220129135732998</v>
      </c>
      <c r="BK22" s="75">
        <v>40.596251139513903</v>
      </c>
      <c r="BL22" s="75">
        <v>228.226710759106</v>
      </c>
      <c r="BM22" s="75">
        <v>4.3880351229352303</v>
      </c>
      <c r="BN22" s="75">
        <v>9.3014658531611306E-6</v>
      </c>
      <c r="BO22" s="75">
        <v>12.439632070636</v>
      </c>
      <c r="BP22" s="75">
        <v>5743.0141450105002</v>
      </c>
      <c r="BQ22" s="75">
        <v>5261.0935970517003</v>
      </c>
      <c r="BR22" s="75">
        <v>481.920547958795</v>
      </c>
      <c r="BS22" s="75">
        <v>3.6965057645353401</v>
      </c>
      <c r="BT22" s="75">
        <v>0.29323522192276003</v>
      </c>
      <c r="BU22" s="75">
        <v>330.87221448767298</v>
      </c>
      <c r="BV22" s="75">
        <v>15.3833164128595</v>
      </c>
      <c r="BW22" s="75">
        <v>1270.8683562889501</v>
      </c>
      <c r="BX22" s="75">
        <v>1.12782213583778</v>
      </c>
      <c r="BY22" s="75">
        <v>21.635616175311501</v>
      </c>
      <c r="BZ22" s="75">
        <v>3177.5008028131001</v>
      </c>
      <c r="CA22" s="75">
        <v>61.406042387963602</v>
      </c>
      <c r="CB22" s="75">
        <v>9.4551729426743094</v>
      </c>
      <c r="CC22" s="75">
        <v>139.17286004508401</v>
      </c>
      <c r="CD22" s="75">
        <v>0.16034495731300599</v>
      </c>
      <c r="CE22" s="75">
        <v>168.27355498514601</v>
      </c>
      <c r="CF22" s="75">
        <v>103.747377945346</v>
      </c>
      <c r="CG22" s="75">
        <v>0.206982684462375</v>
      </c>
      <c r="CH22" s="75">
        <v>9.2293794437936997E-8</v>
      </c>
      <c r="CI22" s="75">
        <v>707.55380850301003</v>
      </c>
      <c r="CJ22" s="75">
        <v>40.197733482365798</v>
      </c>
      <c r="CK22" s="75">
        <v>7826.88195075976</v>
      </c>
      <c r="CL22" s="75">
        <v>208.93700318259201</v>
      </c>
      <c r="CM22" s="89"/>
      <c r="CN22" s="44">
        <f t="shared" si="0"/>
        <v>4.3199039145210899E-3</v>
      </c>
      <c r="CO22" s="44">
        <f t="shared" si="1"/>
        <v>-3.0591166520607579E-4</v>
      </c>
      <c r="CP22" s="44">
        <f t="shared" si="2"/>
        <v>-1.1580543295956613E-3</v>
      </c>
      <c r="CQ22" s="44">
        <f t="shared" si="3"/>
        <v>2.1819489012454333E-3</v>
      </c>
      <c r="CR22" s="44">
        <f t="shared" si="4"/>
        <v>1.8958651768089278E-3</v>
      </c>
      <c r="CS22" s="44">
        <f t="shared" si="5"/>
        <v>-2.153387698258161E-3</v>
      </c>
      <c r="CT22" s="44">
        <f t="shared" si="6"/>
        <v>2.7431220537076952E-4</v>
      </c>
      <c r="CU22" s="102">
        <f t="shared" si="7"/>
        <v>2.6625021514025744E-2</v>
      </c>
      <c r="CV22" s="102">
        <f t="shared" si="8"/>
        <v>9.3741007036633919E-2</v>
      </c>
      <c r="CW22" s="102">
        <f t="shared" si="9"/>
        <v>5.6529448092229345E-2</v>
      </c>
      <c r="CX22" s="44">
        <f t="shared" si="10"/>
        <v>8.7399280735593187E-5</v>
      </c>
      <c r="CY22" s="102">
        <f t="shared" si="11"/>
        <v>9.6041462898072125E-2</v>
      </c>
      <c r="CZ22" s="44">
        <f t="shared" si="12"/>
        <v>-1.002687627045823E-3</v>
      </c>
      <c r="DA22" s="44">
        <f t="shared" si="13"/>
        <v>6.2845584387420808E-3</v>
      </c>
      <c r="DB22" s="102">
        <f t="shared" si="14"/>
        <v>0.32395749273034435</v>
      </c>
      <c r="DC22" s="44">
        <f t="shared" si="15"/>
        <v>5.8772458275757057E-5</v>
      </c>
    </row>
    <row r="23" spans="1:107" x14ac:dyDescent="0.25">
      <c r="A23" s="89" t="s">
        <v>189</v>
      </c>
      <c r="B23" s="75">
        <v>25678.051787</v>
      </c>
      <c r="C23" s="75">
        <v>3686.4996523</v>
      </c>
      <c r="D23" s="75">
        <v>29849.064429999999</v>
      </c>
      <c r="E23" s="75">
        <v>11957.685595000001</v>
      </c>
      <c r="F23" s="75">
        <v>10671.583334000001</v>
      </c>
      <c r="G23" s="75">
        <v>477.76931858</v>
      </c>
      <c r="H23" s="75">
        <v>27940.864291999998</v>
      </c>
      <c r="I23" s="75">
        <v>294.79732554999998</v>
      </c>
      <c r="J23" s="75">
        <v>70.773385215000005</v>
      </c>
      <c r="K23" s="75">
        <v>161.89828875000001</v>
      </c>
      <c r="L23" s="75">
        <v>11.395803878000001</v>
      </c>
      <c r="M23" s="75">
        <v>482.59863464</v>
      </c>
      <c r="N23" s="75">
        <v>0.91633983379999995</v>
      </c>
      <c r="O23" s="75">
        <v>9.9366496882999993</v>
      </c>
      <c r="P23" s="75">
        <v>12.697930911</v>
      </c>
      <c r="Q23" s="75">
        <v>14.847511690999999</v>
      </c>
      <c r="R23" s="75"/>
      <c r="S23" s="75" t="s">
        <v>189</v>
      </c>
      <c r="T23" s="75">
        <v>931.47797110660395</v>
      </c>
      <c r="U23" s="75">
        <v>17.149998468699899</v>
      </c>
      <c r="V23" s="75">
        <v>0.91394883272572303</v>
      </c>
      <c r="W23" s="75">
        <v>295.40201174132102</v>
      </c>
      <c r="X23" s="75">
        <v>295.40201174132102</v>
      </c>
      <c r="Y23" s="75">
        <v>478.79431457246301</v>
      </c>
      <c r="Z23" s="75">
        <v>55.268038299620997</v>
      </c>
      <c r="AA23" s="75">
        <v>70.798255137791699</v>
      </c>
      <c r="AB23" s="75">
        <v>9.9950176058375</v>
      </c>
      <c r="AC23" s="75">
        <v>2258.2422196622902</v>
      </c>
      <c r="AD23" s="75">
        <v>25744.9931568092</v>
      </c>
      <c r="AE23" s="75">
        <v>134.623669270281</v>
      </c>
      <c r="AF23" s="75">
        <v>59.009410451904898</v>
      </c>
      <c r="AG23" s="75">
        <v>36.199931419098498</v>
      </c>
      <c r="AH23" s="75">
        <v>14.8468417761487</v>
      </c>
      <c r="AI23" s="75">
        <v>4949.0271738782503</v>
      </c>
      <c r="AJ23" s="75">
        <v>5.0516528023274703E-3</v>
      </c>
      <c r="AK23" s="75">
        <v>162.65717660443499</v>
      </c>
      <c r="AL23" s="75">
        <v>162.65717660443499</v>
      </c>
      <c r="AM23" s="75">
        <v>60.848027731009203</v>
      </c>
      <c r="AN23" s="75">
        <v>0</v>
      </c>
      <c r="AO23" s="75">
        <v>11.3957952608729</v>
      </c>
      <c r="AP23" s="75">
        <v>0</v>
      </c>
      <c r="AQ23" s="75">
        <v>944.35702709540999</v>
      </c>
      <c r="AR23" s="75">
        <v>4.3547951476565396</v>
      </c>
      <c r="AS23" s="75">
        <v>1.2020440432460401E-4</v>
      </c>
      <c r="AT23" s="75">
        <v>123.89431787110099</v>
      </c>
      <c r="AU23" s="75">
        <v>3.6716165799747502</v>
      </c>
      <c r="AV23" s="75">
        <v>482.63259545814299</v>
      </c>
      <c r="AW23" s="75">
        <v>46.221212950263002</v>
      </c>
      <c r="AX23" s="75">
        <v>12.694677481396701</v>
      </c>
      <c r="AY23" s="75">
        <v>3685.3685327964999</v>
      </c>
      <c r="AZ23" s="75">
        <v>0</v>
      </c>
      <c r="BA23" s="75">
        <v>27931.1145087275</v>
      </c>
      <c r="BB23" s="75">
        <v>26832.146636723399</v>
      </c>
      <c r="BC23" s="75">
        <v>2981.3502173336101</v>
      </c>
      <c r="BD23" s="75">
        <v>29813.496854057001</v>
      </c>
      <c r="BE23" s="75">
        <v>3.9693962308303098E-2</v>
      </c>
      <c r="BF23" s="75">
        <v>260.04617094286101</v>
      </c>
      <c r="BG23" s="75">
        <v>129.59735960346501</v>
      </c>
      <c r="BH23" s="75">
        <v>3.0285274733378502</v>
      </c>
      <c r="BI23" s="75">
        <v>15897.8423238082</v>
      </c>
      <c r="BJ23" s="75">
        <v>33.612399587074201</v>
      </c>
      <c r="BK23" s="75">
        <v>77.960941608381901</v>
      </c>
      <c r="BL23" s="75">
        <v>390.32996586142798</v>
      </c>
      <c r="BM23" s="75">
        <v>5.0550662509851803</v>
      </c>
      <c r="BN23" s="75">
        <v>8.4820286158831998E-2</v>
      </c>
      <c r="BO23" s="75">
        <v>426.145733858033</v>
      </c>
      <c r="BP23" s="75">
        <v>11962.147765469201</v>
      </c>
      <c r="BQ23" s="75">
        <v>10674.124345284799</v>
      </c>
      <c r="BR23" s="75">
        <v>1288.02342018441</v>
      </c>
      <c r="BS23" s="75">
        <v>11.325692419848201</v>
      </c>
      <c r="BT23" s="75">
        <v>0.37685910227792502</v>
      </c>
      <c r="BU23" s="75">
        <v>944.303886065136</v>
      </c>
      <c r="BV23" s="75">
        <v>27.487341304144099</v>
      </c>
      <c r="BW23" s="75">
        <v>2212.1707572325299</v>
      </c>
      <c r="BX23" s="75">
        <v>1.89095730738493</v>
      </c>
      <c r="BY23" s="75">
        <v>28.907849365895501</v>
      </c>
      <c r="BZ23" s="75">
        <v>5530.4840824087696</v>
      </c>
      <c r="CA23" s="75">
        <v>73.5926312199676</v>
      </c>
      <c r="CB23" s="75">
        <v>633.82394908425499</v>
      </c>
      <c r="CC23" s="75">
        <v>346.88982652931799</v>
      </c>
      <c r="CD23" s="75">
        <v>0.245689539840275</v>
      </c>
      <c r="CE23" s="75">
        <v>476.69908578823498</v>
      </c>
      <c r="CF23" s="75">
        <v>358.09825920750899</v>
      </c>
      <c r="CG23" s="75">
        <v>3.7161418392367598E-2</v>
      </c>
      <c r="CH23" s="75">
        <v>61.114188168313497</v>
      </c>
      <c r="CI23" s="75">
        <v>907.36890706097802</v>
      </c>
      <c r="CJ23" s="75">
        <v>192.10231395382101</v>
      </c>
      <c r="CK23" s="75">
        <v>27944.8844749417</v>
      </c>
      <c r="CL23" s="75">
        <v>740.95972930841504</v>
      </c>
      <c r="CM23" s="89"/>
      <c r="CN23" s="44">
        <f t="shared" si="0"/>
        <v>2.6069489369551675E-3</v>
      </c>
      <c r="CO23" s="44">
        <f t="shared" si="1"/>
        <v>-3.0682750852677491E-4</v>
      </c>
      <c r="CP23" s="44">
        <f t="shared" si="2"/>
        <v>-1.1915809296605747E-3</v>
      </c>
      <c r="CQ23" s="44">
        <f t="shared" si="3"/>
        <v>3.7316338799422315E-4</v>
      </c>
      <c r="CR23" s="44">
        <f t="shared" si="4"/>
        <v>2.3811005408192547E-4</v>
      </c>
      <c r="CS23" s="44">
        <f t="shared" si="5"/>
        <v>-2.2400617832595655E-3</v>
      </c>
      <c r="CT23" s="44">
        <f t="shared" si="6"/>
        <v>1.4388183914743782E-4</v>
      </c>
      <c r="CU23" s="102">
        <f t="shared" si="7"/>
        <v>2.0511929346471525E-3</v>
      </c>
      <c r="CV23" s="102">
        <f t="shared" si="8"/>
        <v>3.514021932982709E-4</v>
      </c>
      <c r="CW23" s="102">
        <f t="shared" si="9"/>
        <v>4.6874359222341573E-3</v>
      </c>
      <c r="CX23" s="44">
        <f t="shared" si="10"/>
        <v>-7.5616667266436254E-7</v>
      </c>
      <c r="CY23" s="102">
        <f t="shared" si="11"/>
        <v>7.037072984742309E-5</v>
      </c>
      <c r="CZ23" s="44">
        <f t="shared" si="12"/>
        <v>-2.6092951392952114E-3</v>
      </c>
      <c r="DA23" s="44">
        <f t="shared" si="13"/>
        <v>5.8740037506028369E-3</v>
      </c>
      <c r="DB23" s="102">
        <f t="shared" si="14"/>
        <v>-2.5621730233869525E-4</v>
      </c>
      <c r="DC23" s="44">
        <f t="shared" si="15"/>
        <v>-4.5119671581403539E-5</v>
      </c>
    </row>
    <row r="24" spans="1:107" x14ac:dyDescent="0.25">
      <c r="A24" s="89" t="s">
        <v>190</v>
      </c>
      <c r="B24" s="75">
        <v>18227.492033999999</v>
      </c>
      <c r="C24" s="75">
        <v>1657.3270227</v>
      </c>
      <c r="D24" s="75">
        <v>19932.922041999998</v>
      </c>
      <c r="E24" s="75">
        <v>8793.7775445000007</v>
      </c>
      <c r="F24" s="75">
        <v>7790.7040932999998</v>
      </c>
      <c r="G24" s="75">
        <v>422.62242530999998</v>
      </c>
      <c r="H24" s="75">
        <v>24938.471169</v>
      </c>
      <c r="I24" s="75">
        <v>267.74692496</v>
      </c>
      <c r="J24" s="75">
        <v>52.621758694</v>
      </c>
      <c r="K24" s="75">
        <v>96.016729537000003</v>
      </c>
      <c r="L24" s="75">
        <v>1.0056265999999999E-3</v>
      </c>
      <c r="M24" s="75">
        <v>340.39625967000001</v>
      </c>
      <c r="N24" s="75">
        <v>0.79126649120000003</v>
      </c>
      <c r="O24" s="75">
        <v>6.0280786866999998</v>
      </c>
      <c r="P24" s="75">
        <v>4.0302593293999998</v>
      </c>
      <c r="Q24" s="75">
        <v>9.3047520819000002</v>
      </c>
      <c r="R24" s="75"/>
      <c r="S24" s="75" t="s">
        <v>190</v>
      </c>
      <c r="T24" s="75">
        <v>997.89594112982797</v>
      </c>
      <c r="U24" s="75">
        <v>9.0962710229206305</v>
      </c>
      <c r="V24" s="75">
        <v>0.78896725085527297</v>
      </c>
      <c r="W24" s="75">
        <v>268.067985540758</v>
      </c>
      <c r="X24" s="75">
        <v>268.067985540758</v>
      </c>
      <c r="Y24" s="75">
        <v>503.06936899611401</v>
      </c>
      <c r="Z24" s="75">
        <v>9.0559912005124499</v>
      </c>
      <c r="AA24" s="75">
        <v>52.628687511934601</v>
      </c>
      <c r="AB24" s="75">
        <v>6.0573401005976999</v>
      </c>
      <c r="AC24" s="75">
        <v>1463.65620664537</v>
      </c>
      <c r="AD24" s="75">
        <v>18249.110094412899</v>
      </c>
      <c r="AE24" s="75">
        <v>79.180512234296501</v>
      </c>
      <c r="AF24" s="75">
        <v>34.376973265112397</v>
      </c>
      <c r="AG24" s="75">
        <v>23.3647889219897</v>
      </c>
      <c r="AH24" s="75">
        <v>9.3041707587134894</v>
      </c>
      <c r="AI24" s="75">
        <v>5152.5055853615904</v>
      </c>
      <c r="AJ24" s="75">
        <v>4.4577896701885498E-7</v>
      </c>
      <c r="AK24" s="75">
        <v>96.396193809526906</v>
      </c>
      <c r="AL24" s="75">
        <v>96.396193809526906</v>
      </c>
      <c r="AM24" s="75">
        <v>36.6279453899947</v>
      </c>
      <c r="AN24" s="75">
        <v>0</v>
      </c>
      <c r="AO24" s="75">
        <v>1.0055880727040201E-3</v>
      </c>
      <c r="AP24" s="75">
        <v>0</v>
      </c>
      <c r="AQ24" s="75">
        <v>777.36563393040001</v>
      </c>
      <c r="AR24" s="75">
        <v>3.5966536322031302</v>
      </c>
      <c r="AS24" s="75">
        <v>1.0606981395018101E-8</v>
      </c>
      <c r="AT24" s="75">
        <v>66.735405121822595</v>
      </c>
      <c r="AU24" s="75">
        <v>2.95220143423998</v>
      </c>
      <c r="AV24" s="75">
        <v>340.46196088468201</v>
      </c>
      <c r="AW24" s="75">
        <v>30.069366700066102</v>
      </c>
      <c r="AX24" s="75">
        <v>4.0248348391240301</v>
      </c>
      <c r="AY24" s="75">
        <v>1656.52424191041</v>
      </c>
      <c r="AZ24" s="75">
        <v>0</v>
      </c>
      <c r="BA24" s="75">
        <v>25471.626769181501</v>
      </c>
      <c r="BB24" s="75">
        <v>17911.219145466399</v>
      </c>
      <c r="BC24" s="75">
        <v>1990.1355293595</v>
      </c>
      <c r="BD24" s="75">
        <v>19901.3546748259</v>
      </c>
      <c r="BE24" s="75">
        <v>2.721451141806E-2</v>
      </c>
      <c r="BF24" s="75">
        <v>206.73184765329</v>
      </c>
      <c r="BG24" s="75">
        <v>137.48221354591399</v>
      </c>
      <c r="BH24" s="75">
        <v>1.7575655667807499</v>
      </c>
      <c r="BI24" s="75">
        <v>14259.5636598158</v>
      </c>
      <c r="BJ24" s="75">
        <v>30.313091951476199</v>
      </c>
      <c r="BK24" s="75">
        <v>52.800569022856401</v>
      </c>
      <c r="BL24" s="75">
        <v>290.53578685053202</v>
      </c>
      <c r="BM24" s="75">
        <v>2.9993059761790501</v>
      </c>
      <c r="BN24" s="75">
        <v>7.4851946956794804E-6</v>
      </c>
      <c r="BO24" s="75">
        <v>398.16726619156998</v>
      </c>
      <c r="BP24" s="75">
        <v>8789.4263873698401</v>
      </c>
      <c r="BQ24" s="75">
        <v>7786.2364947128799</v>
      </c>
      <c r="BR24" s="75">
        <v>1003.18989265695</v>
      </c>
      <c r="BS24" s="75">
        <v>8.8517809146976703</v>
      </c>
      <c r="BT24" s="75">
        <v>0.20590140224099801</v>
      </c>
      <c r="BU24" s="75">
        <v>850.98773577605402</v>
      </c>
      <c r="BV24" s="75">
        <v>17.7942866706349</v>
      </c>
      <c r="BW24" s="75">
        <v>1482.67781829505</v>
      </c>
      <c r="BX24" s="75">
        <v>1.4518792990404299</v>
      </c>
      <c r="BY24" s="75">
        <v>15.9453908274497</v>
      </c>
      <c r="BZ24" s="75">
        <v>3706.7327332682898</v>
      </c>
      <c r="CA24" s="75">
        <v>57.987091268106902</v>
      </c>
      <c r="CB24" s="75">
        <v>599.68870199573405</v>
      </c>
      <c r="CC24" s="75">
        <v>325.19370281695501</v>
      </c>
      <c r="CD24" s="75">
        <v>0.13297040213407399</v>
      </c>
      <c r="CE24" s="75">
        <v>421.54515615139098</v>
      </c>
      <c r="CF24" s="75">
        <v>201.760026500679</v>
      </c>
      <c r="CG24" s="75">
        <v>9.1849264344538301E-2</v>
      </c>
      <c r="CH24" s="75">
        <v>7.4271329521234502E-8</v>
      </c>
      <c r="CI24" s="75">
        <v>781.91295900799696</v>
      </c>
      <c r="CJ24" s="75">
        <v>202.383298849055</v>
      </c>
      <c r="CK24" s="75">
        <v>24941.592527543999</v>
      </c>
      <c r="CL24" s="75">
        <v>516.51539836642996</v>
      </c>
      <c r="CM24" s="89"/>
      <c r="CN24" s="44">
        <f t="shared" si="0"/>
        <v>1.1860139822075305E-3</v>
      </c>
      <c r="CO24" s="44">
        <f t="shared" si="1"/>
        <v>-4.8438285178157181E-4</v>
      </c>
      <c r="CP24" s="44">
        <f t="shared" si="2"/>
        <v>-1.58367985925918E-3</v>
      </c>
      <c r="CQ24" s="44">
        <f t="shared" si="3"/>
        <v>-4.9479954526277165E-4</v>
      </c>
      <c r="CR24" s="44">
        <f t="shared" si="4"/>
        <v>-5.7345248049686149E-4</v>
      </c>
      <c r="CS24" s="44">
        <f t="shared" si="5"/>
        <v>-2.5490108761237781E-3</v>
      </c>
      <c r="CT24" s="44">
        <f t="shared" si="6"/>
        <v>1.2516238557070197E-4</v>
      </c>
      <c r="CU24" s="102">
        <f t="shared" si="7"/>
        <v>1.1991195820679013E-3</v>
      </c>
      <c r="CV24" s="102">
        <f t="shared" si="8"/>
        <v>1.3167210877333048E-4</v>
      </c>
      <c r="CW24" s="102">
        <f t="shared" si="9"/>
        <v>3.9520641283733423E-3</v>
      </c>
      <c r="CX24" s="44">
        <f t="shared" si="10"/>
        <v>-3.8311731193099835E-5</v>
      </c>
      <c r="CY24" s="102">
        <f t="shared" si="11"/>
        <v>1.9301391485823771E-4</v>
      </c>
      <c r="CZ24" s="44">
        <f t="shared" si="12"/>
        <v>-2.9057724171285622E-3</v>
      </c>
      <c r="DA24" s="44">
        <f t="shared" si="13"/>
        <v>4.8541857892898388E-3</v>
      </c>
      <c r="DB24" s="102">
        <f t="shared" si="14"/>
        <v>-1.3459407528441255E-3</v>
      </c>
      <c r="DC24" s="44">
        <f t="shared" si="15"/>
        <v>-6.2475945774164565E-5</v>
      </c>
    </row>
    <row r="25" spans="1:107" x14ac:dyDescent="0.25">
      <c r="A25" s="89" t="s">
        <v>191</v>
      </c>
      <c r="B25" s="75">
        <v>11350.869925000001</v>
      </c>
      <c r="C25" s="75">
        <v>481.44052123</v>
      </c>
      <c r="D25" s="75">
        <v>7893.8356884000004</v>
      </c>
      <c r="E25" s="75">
        <v>7494.6242835000003</v>
      </c>
      <c r="F25" s="75">
        <v>6392.3174636000003</v>
      </c>
      <c r="G25" s="75">
        <v>935.94943623999995</v>
      </c>
      <c r="H25" s="75">
        <v>23363.088313</v>
      </c>
      <c r="I25" s="75">
        <v>70.730552849999995</v>
      </c>
      <c r="J25" s="75">
        <v>78.355655386999999</v>
      </c>
      <c r="K25" s="75">
        <v>54.410128409999999</v>
      </c>
      <c r="L25" s="75">
        <v>1.9266156016</v>
      </c>
      <c r="M25" s="75">
        <v>86.196754364</v>
      </c>
      <c r="N25" s="75">
        <v>0.83065148680000001</v>
      </c>
      <c r="O25" s="75">
        <v>3.8783848327000001</v>
      </c>
      <c r="P25" s="75">
        <v>5.9594898972000001</v>
      </c>
      <c r="Q25" s="75">
        <v>13.835847982000001</v>
      </c>
      <c r="R25" s="75"/>
      <c r="S25" s="75" t="s">
        <v>191</v>
      </c>
      <c r="T25" s="75">
        <v>110.301075846986</v>
      </c>
      <c r="U25" s="75">
        <v>11.755697864326899</v>
      </c>
      <c r="V25" s="75">
        <v>0.82833348334407597</v>
      </c>
      <c r="W25" s="75">
        <v>70.840763331382902</v>
      </c>
      <c r="X25" s="75">
        <v>70.840763331382902</v>
      </c>
      <c r="Y25" s="75">
        <v>73.055455283900102</v>
      </c>
      <c r="Z25" s="75">
        <v>16.1536743878107</v>
      </c>
      <c r="AA25" s="75">
        <v>78.3523177601665</v>
      </c>
      <c r="AB25" s="75">
        <v>3.8905978767101899</v>
      </c>
      <c r="AC25" s="75">
        <v>801.72474911014297</v>
      </c>
      <c r="AD25" s="75">
        <v>11352.259143932</v>
      </c>
      <c r="AE25" s="75">
        <v>48.241773472724702</v>
      </c>
      <c r="AF25" s="75">
        <v>20.794880602231601</v>
      </c>
      <c r="AG25" s="75">
        <v>16.8526915842533</v>
      </c>
      <c r="AH25" s="75">
        <v>13.8347668902696</v>
      </c>
      <c r="AI25" s="75">
        <v>983.33416255675002</v>
      </c>
      <c r="AJ25" s="75">
        <v>8.5407202409895698E-4</v>
      </c>
      <c r="AK25" s="75">
        <v>54.576454807252702</v>
      </c>
      <c r="AL25" s="75">
        <v>54.576454807252702</v>
      </c>
      <c r="AM25" s="75">
        <v>23.363703312137599</v>
      </c>
      <c r="AN25" s="75">
        <v>0</v>
      </c>
      <c r="AO25" s="75">
        <v>1.9266198111852499</v>
      </c>
      <c r="AP25" s="75">
        <v>0</v>
      </c>
      <c r="AQ25" s="75">
        <v>1451.7053981497199</v>
      </c>
      <c r="AR25" s="75">
        <v>6.1404391765692097</v>
      </c>
      <c r="AS25" s="75">
        <v>2.0321592805954699E-5</v>
      </c>
      <c r="AT25" s="75">
        <v>51.310270266535703</v>
      </c>
      <c r="AU25" s="75">
        <v>2.7292398618788698</v>
      </c>
      <c r="AV25" s="75">
        <v>86.199402718828793</v>
      </c>
      <c r="AW25" s="75">
        <v>21.731793116375499</v>
      </c>
      <c r="AX25" s="75">
        <v>5.9525403643316404</v>
      </c>
      <c r="AY25" s="75">
        <v>480.83476167066198</v>
      </c>
      <c r="AZ25" s="75">
        <v>0</v>
      </c>
      <c r="BA25" s="75">
        <v>23418.155251354401</v>
      </c>
      <c r="BB25" s="75">
        <v>7088.1345755053198</v>
      </c>
      <c r="BC25" s="75">
        <v>787.57066097940299</v>
      </c>
      <c r="BD25" s="75">
        <v>7875.7052364847204</v>
      </c>
      <c r="BE25" s="75">
        <v>2.1764500567932901E-2</v>
      </c>
      <c r="BF25" s="75">
        <v>359.875960376791</v>
      </c>
      <c r="BG25" s="75">
        <v>15.570995888096499</v>
      </c>
      <c r="BH25" s="75">
        <v>3.9497373730385701</v>
      </c>
      <c r="BI25" s="75">
        <v>17625.076768317202</v>
      </c>
      <c r="BJ25" s="75">
        <v>32.202014602931001</v>
      </c>
      <c r="BK25" s="75">
        <v>39.318690497197302</v>
      </c>
      <c r="BL25" s="75">
        <v>234.94692920738299</v>
      </c>
      <c r="BM25" s="75">
        <v>3.0085246822312901</v>
      </c>
      <c r="BN25" s="75">
        <v>1.4340049734728799E-2</v>
      </c>
      <c r="BO25" s="75">
        <v>414.03498419186798</v>
      </c>
      <c r="BP25" s="75">
        <v>7483.8194790509297</v>
      </c>
      <c r="BQ25" s="75">
        <v>6383.1623540841401</v>
      </c>
      <c r="BR25" s="75">
        <v>1100.65712496679</v>
      </c>
      <c r="BS25" s="75">
        <v>7.9293520490748799</v>
      </c>
      <c r="BT25" s="75">
        <v>0.11694647492562101</v>
      </c>
      <c r="BU25" s="75">
        <v>847.97307697040799</v>
      </c>
      <c r="BV25" s="75">
        <v>12.466631738179</v>
      </c>
      <c r="BW25" s="75">
        <v>1094.10250609236</v>
      </c>
      <c r="BX25" s="75">
        <v>0.90204299052563697</v>
      </c>
      <c r="BY25" s="75">
        <v>7.7704552114508099</v>
      </c>
      <c r="BZ25" s="75">
        <v>2735.2637501733302</v>
      </c>
      <c r="CA25" s="75">
        <v>34.024424765011197</v>
      </c>
      <c r="CB25" s="75">
        <v>632.12385353825198</v>
      </c>
      <c r="CC25" s="75">
        <v>316.76261164128601</v>
      </c>
      <c r="CD25" s="75">
        <v>0.27590659995149802</v>
      </c>
      <c r="CE25" s="75">
        <v>933.30723552333905</v>
      </c>
      <c r="CF25" s="75">
        <v>375.246722283559</v>
      </c>
      <c r="CG25" s="75">
        <v>14.1262708723799</v>
      </c>
      <c r="CH25" s="75">
        <v>18.108762520091499</v>
      </c>
      <c r="CI25" s="75">
        <v>1472.74773902113</v>
      </c>
      <c r="CJ25" s="75">
        <v>24.637540786600301</v>
      </c>
      <c r="CK25" s="75">
        <v>23363.4501339858</v>
      </c>
      <c r="CL25" s="75">
        <v>888.87369135364997</v>
      </c>
      <c r="CM25" s="89"/>
      <c r="CN25" s="44">
        <f t="shared" si="0"/>
        <v>1.2238876325591354E-4</v>
      </c>
      <c r="CO25" s="44">
        <f t="shared" si="1"/>
        <v>-1.2582230465155099E-3</v>
      </c>
      <c r="CP25" s="44">
        <f t="shared" si="2"/>
        <v>-2.2967860785248809E-3</v>
      </c>
      <c r="CQ25" s="44">
        <f t="shared" si="3"/>
        <v>-1.441673930587586E-3</v>
      </c>
      <c r="CR25" s="44">
        <f t="shared" si="4"/>
        <v>-1.4322050755445842E-3</v>
      </c>
      <c r="CS25" s="44">
        <f t="shared" si="5"/>
        <v>-2.8230165160154927E-3</v>
      </c>
      <c r="CT25" s="44">
        <f t="shared" si="6"/>
        <v>1.5486864619616182E-5</v>
      </c>
      <c r="CU25" s="102">
        <f t="shared" si="7"/>
        <v>1.5581736172292232E-3</v>
      </c>
      <c r="CV25" s="102">
        <f t="shared" si="8"/>
        <v>-4.2595863910708563E-5</v>
      </c>
      <c r="CW25" s="102">
        <f t="shared" si="9"/>
        <v>3.0569013915823502E-3</v>
      </c>
      <c r="CX25" s="44">
        <f t="shared" si="10"/>
        <v>2.184963750133095E-6</v>
      </c>
      <c r="CY25" s="102">
        <f t="shared" si="11"/>
        <v>3.0724530735914336E-5</v>
      </c>
      <c r="CZ25" s="44">
        <f t="shared" si="12"/>
        <v>-2.7905848514807397E-3</v>
      </c>
      <c r="DA25" s="44">
        <f t="shared" si="13"/>
        <v>3.1490026227457774E-3</v>
      </c>
      <c r="DB25" s="102">
        <f t="shared" si="14"/>
        <v>-1.1661288110623217E-3</v>
      </c>
      <c r="DC25" s="44">
        <f t="shared" si="15"/>
        <v>-7.8137005538564779E-5</v>
      </c>
    </row>
    <row r="26" spans="1:107" x14ac:dyDescent="0.25">
      <c r="A26" s="89" t="s">
        <v>192</v>
      </c>
      <c r="B26" s="75">
        <v>11326.472250999999</v>
      </c>
      <c r="C26" s="75">
        <v>1276.6875391000001</v>
      </c>
      <c r="D26" s="75">
        <v>13329.209362</v>
      </c>
      <c r="E26" s="75">
        <v>5214.6398987000002</v>
      </c>
      <c r="F26" s="75">
        <v>4694.3398386999997</v>
      </c>
      <c r="G26" s="75">
        <v>657.83064853999997</v>
      </c>
      <c r="H26" s="75">
        <v>18990.795599000001</v>
      </c>
      <c r="I26" s="75">
        <v>159.96400686000001</v>
      </c>
      <c r="J26" s="75">
        <v>48.314553627999999</v>
      </c>
      <c r="K26" s="75">
        <v>91.067153966999996</v>
      </c>
      <c r="L26" s="75">
        <v>6.2666996902000003</v>
      </c>
      <c r="M26" s="75">
        <v>274.28613008999997</v>
      </c>
      <c r="N26" s="75">
        <v>0.2154106274</v>
      </c>
      <c r="O26" s="75">
        <v>5.5956343525000003</v>
      </c>
      <c r="P26" s="75">
        <v>6.6393799850999997</v>
      </c>
      <c r="Q26" s="75">
        <v>10.325126874</v>
      </c>
      <c r="R26" s="75"/>
      <c r="S26" s="75" t="s">
        <v>192</v>
      </c>
      <c r="T26" s="75">
        <v>500.30296444188701</v>
      </c>
      <c r="U26" s="75">
        <v>6.3583133278009099</v>
      </c>
      <c r="V26" s="75">
        <v>0.21488516520253401</v>
      </c>
      <c r="W26" s="75">
        <v>160.363238203782</v>
      </c>
      <c r="X26" s="75">
        <v>160.363238203782</v>
      </c>
      <c r="Y26" s="75">
        <v>259.41828824165401</v>
      </c>
      <c r="Z26" s="75">
        <v>34.887399486595697</v>
      </c>
      <c r="AA26" s="75">
        <v>48.3356105210745</v>
      </c>
      <c r="AB26" s="75">
        <v>5.6335043546200003</v>
      </c>
      <c r="AC26" s="75">
        <v>1408.6357957532</v>
      </c>
      <c r="AD26" s="75">
        <v>11375.1278483484</v>
      </c>
      <c r="AE26" s="75">
        <v>78.432039878526396</v>
      </c>
      <c r="AF26" s="75">
        <v>34.762336687776603</v>
      </c>
      <c r="AG26" s="75">
        <v>18.728933187403801</v>
      </c>
      <c r="AH26" s="75">
        <v>10.324909715491501</v>
      </c>
      <c r="AI26" s="75">
        <v>2752.1218147497202</v>
      </c>
      <c r="AJ26" s="75">
        <v>2.7779906846715401E-3</v>
      </c>
      <c r="AK26" s="75">
        <v>91.554210280556205</v>
      </c>
      <c r="AL26" s="75">
        <v>91.554210280556205</v>
      </c>
      <c r="AM26" s="75">
        <v>34.447062857626101</v>
      </c>
      <c r="AN26" s="75">
        <v>0</v>
      </c>
      <c r="AO26" s="75">
        <v>6.2667074712875497</v>
      </c>
      <c r="AP26" s="75">
        <v>0</v>
      </c>
      <c r="AQ26" s="75">
        <v>784.059363059475</v>
      </c>
      <c r="AR26" s="75">
        <v>3.2309759913592702</v>
      </c>
      <c r="AS26" s="75">
        <v>6.6096439904516702E-5</v>
      </c>
      <c r="AT26" s="75">
        <v>68.8430852261355</v>
      </c>
      <c r="AU26" s="75">
        <v>1.22903735877173</v>
      </c>
      <c r="AV26" s="75">
        <v>274.30491595830102</v>
      </c>
      <c r="AW26" s="75">
        <v>23.606583998946299</v>
      </c>
      <c r="AX26" s="75">
        <v>6.6409716210670604</v>
      </c>
      <c r="AY26" s="75">
        <v>1276.17306563435</v>
      </c>
      <c r="AZ26" s="75">
        <v>0</v>
      </c>
      <c r="BA26" s="75">
        <v>19185.5791602594</v>
      </c>
      <c r="BB26" s="75">
        <v>11976.891358305</v>
      </c>
      <c r="BC26" s="75">
        <v>1330.7658000185099</v>
      </c>
      <c r="BD26" s="75">
        <v>13307.6571583236</v>
      </c>
      <c r="BE26" s="75">
        <v>1.81423607017102E-2</v>
      </c>
      <c r="BF26" s="75">
        <v>206.59761836564101</v>
      </c>
      <c r="BG26" s="75">
        <v>69.726285980250296</v>
      </c>
      <c r="BH26" s="75">
        <v>2.45063997949701</v>
      </c>
      <c r="BI26" s="75">
        <v>11845.0508857778</v>
      </c>
      <c r="BJ26" s="75">
        <v>7.8133481564399698</v>
      </c>
      <c r="BK26" s="75">
        <v>37.172903899425101</v>
      </c>
      <c r="BL26" s="75">
        <v>173.53534850443901</v>
      </c>
      <c r="BM26" s="75">
        <v>3.5280063431383799</v>
      </c>
      <c r="BN26" s="75">
        <v>4.6643792115169398E-2</v>
      </c>
      <c r="BO26" s="75">
        <v>80.682362962350595</v>
      </c>
      <c r="BP26" s="75">
        <v>5223.76427036117</v>
      </c>
      <c r="BQ26" s="75">
        <v>4701.5125420499699</v>
      </c>
      <c r="BR26" s="75">
        <v>522.25172831120403</v>
      </c>
      <c r="BS26" s="75">
        <v>4.1703719569878199</v>
      </c>
      <c r="BT26" s="75">
        <v>0.236895676787204</v>
      </c>
      <c r="BU26" s="75">
        <v>265.80325567111402</v>
      </c>
      <c r="BV26" s="75">
        <v>13.783043037969099</v>
      </c>
      <c r="BW26" s="75">
        <v>1111.7876021649299</v>
      </c>
      <c r="BX26" s="75">
        <v>1.1334161219596799</v>
      </c>
      <c r="BY26" s="75">
        <v>17.555401439287401</v>
      </c>
      <c r="BZ26" s="75">
        <v>2779.4884711938498</v>
      </c>
      <c r="CA26" s="75">
        <v>47.941198736151897</v>
      </c>
      <c r="CB26" s="75">
        <v>113.341965650887</v>
      </c>
      <c r="CC26" s="75">
        <v>88.809614705269496</v>
      </c>
      <c r="CD26" s="75">
        <v>0.17325079350959199</v>
      </c>
      <c r="CE26" s="75">
        <v>655.92633311706004</v>
      </c>
      <c r="CF26" s="75">
        <v>262.09127940361702</v>
      </c>
      <c r="CG26" s="75">
        <v>9.9506983523536991</v>
      </c>
      <c r="CH26" s="75">
        <v>38.566472975058801</v>
      </c>
      <c r="CI26" s="75">
        <v>763.21020202388297</v>
      </c>
      <c r="CJ26" s="75">
        <v>100.93414499806499</v>
      </c>
      <c r="CK26" s="75">
        <v>18993.284286115799</v>
      </c>
      <c r="CL26" s="75">
        <v>572.51117763344701</v>
      </c>
      <c r="CM26" s="89"/>
      <c r="CN26" s="44">
        <f t="shared" si="0"/>
        <v>4.2957415398342811E-3</v>
      </c>
      <c r="CO26" s="44">
        <f t="shared" si="1"/>
        <v>-4.0297523857151164E-4</v>
      </c>
      <c r="CP26" s="44">
        <f t="shared" si="2"/>
        <v>-1.6169153841819285E-3</v>
      </c>
      <c r="CQ26" s="44">
        <f t="shared" si="3"/>
        <v>1.7497606428095787E-3</v>
      </c>
      <c r="CR26" s="44">
        <f t="shared" si="4"/>
        <v>1.5279471867031336E-3</v>
      </c>
      <c r="CS26" s="44">
        <f t="shared" si="5"/>
        <v>-2.8948414415874346E-3</v>
      </c>
      <c r="CT26" s="44">
        <f t="shared" si="6"/>
        <v>1.3104701711016514E-4</v>
      </c>
      <c r="CU26" s="102">
        <f t="shared" si="7"/>
        <v>2.4957573370326842E-3</v>
      </c>
      <c r="CV26" s="102">
        <f t="shared" si="8"/>
        <v>4.3582919624239239E-4</v>
      </c>
      <c r="CW26" s="102">
        <f t="shared" si="9"/>
        <v>5.3483203585422681E-3</v>
      </c>
      <c r="CX26" s="44">
        <f t="shared" si="10"/>
        <v>1.2416563636462253E-6</v>
      </c>
      <c r="CY26" s="102">
        <f t="shared" si="11"/>
        <v>6.8490041019892903E-5</v>
      </c>
      <c r="CZ26" s="44">
        <f t="shared" si="12"/>
        <v>-2.4393513161736994E-3</v>
      </c>
      <c r="DA26" s="44">
        <f t="shared" si="13"/>
        <v>6.7677764010939312E-3</v>
      </c>
      <c r="DB26" s="102">
        <f t="shared" si="14"/>
        <v>2.3972659655459031E-4</v>
      </c>
      <c r="DC26" s="44">
        <f t="shared" si="15"/>
        <v>-2.1032042622800693E-5</v>
      </c>
    </row>
    <row r="27" spans="1:107" x14ac:dyDescent="0.25">
      <c r="A27" s="89" t="s">
        <v>193</v>
      </c>
      <c r="B27" s="75">
        <v>3627.3503193000001</v>
      </c>
      <c r="C27" s="75">
        <v>299.08554178999998</v>
      </c>
      <c r="D27" s="75">
        <v>4588.0588484</v>
      </c>
      <c r="E27" s="75">
        <v>1407.8384618</v>
      </c>
      <c r="F27" s="75">
        <v>1260.8592853</v>
      </c>
      <c r="G27" s="75">
        <v>88.783556090999994</v>
      </c>
      <c r="H27" s="75">
        <v>10447.4103</v>
      </c>
      <c r="I27" s="75">
        <v>59.951990608999999</v>
      </c>
      <c r="J27" s="75">
        <v>27.750332656000001</v>
      </c>
      <c r="K27" s="75">
        <v>19.673419794000001</v>
      </c>
      <c r="L27" s="75">
        <v>1.3792064701</v>
      </c>
      <c r="M27" s="75">
        <v>100.59072346000001</v>
      </c>
      <c r="N27" s="75">
        <v>0.1030799629</v>
      </c>
      <c r="O27" s="75">
        <v>1.1733260430000001</v>
      </c>
      <c r="P27" s="75">
        <v>1.4607323147</v>
      </c>
      <c r="Q27" s="75">
        <v>4.6238539499</v>
      </c>
      <c r="R27" s="75"/>
      <c r="S27" s="75" t="s">
        <v>193</v>
      </c>
      <c r="T27" s="75">
        <v>244.935702398763</v>
      </c>
      <c r="U27" s="75">
        <v>1.7812372320444401</v>
      </c>
      <c r="V27" s="75">
        <v>0.102778389450162</v>
      </c>
      <c r="W27" s="75">
        <v>60.025133188747198</v>
      </c>
      <c r="X27" s="75">
        <v>60.025133188747198</v>
      </c>
      <c r="Y27" s="75">
        <v>117.06900368319501</v>
      </c>
      <c r="Z27" s="75">
        <v>6.0386587132861802</v>
      </c>
      <c r="AA27" s="75">
        <v>27.752274868302798</v>
      </c>
      <c r="AB27" s="75">
        <v>1.1795877416396401</v>
      </c>
      <c r="AC27" s="75">
        <v>358.54343851592699</v>
      </c>
      <c r="AD27" s="75">
        <v>3631.8926661353498</v>
      </c>
      <c r="AE27" s="75">
        <v>15.9152404863255</v>
      </c>
      <c r="AF27" s="75">
        <v>6.9876902326668304</v>
      </c>
      <c r="AG27" s="75">
        <v>4.2073329646051301</v>
      </c>
      <c r="AH27" s="75">
        <v>4.6238746898955503</v>
      </c>
      <c r="AI27" s="75">
        <v>1273.70666651741</v>
      </c>
      <c r="AJ27" s="75">
        <v>6.1142555963254199E-4</v>
      </c>
      <c r="AK27" s="75">
        <v>19.7528641062246</v>
      </c>
      <c r="AL27" s="75">
        <v>19.7528641062246</v>
      </c>
      <c r="AM27" s="75">
        <v>7.1930179435693899</v>
      </c>
      <c r="AN27" s="75">
        <v>0</v>
      </c>
      <c r="AO27" s="75">
        <v>1.3791980255354499</v>
      </c>
      <c r="AP27" s="75">
        <v>0</v>
      </c>
      <c r="AQ27" s="75">
        <v>482.46733993847101</v>
      </c>
      <c r="AR27" s="75">
        <v>1.92793700559647</v>
      </c>
      <c r="AS27" s="75">
        <v>1.4547456767051499E-5</v>
      </c>
      <c r="AT27" s="75">
        <v>15.985133416814699</v>
      </c>
      <c r="AU27" s="75">
        <v>0.40632327381894501</v>
      </c>
      <c r="AV27" s="75">
        <v>100.610537244225</v>
      </c>
      <c r="AW27" s="75">
        <v>5.3894571630346801</v>
      </c>
      <c r="AX27" s="75">
        <v>1.46028491604193</v>
      </c>
      <c r="AY27" s="75">
        <v>299.04056545544699</v>
      </c>
      <c r="AZ27" s="75">
        <v>0</v>
      </c>
      <c r="BA27" s="75">
        <v>10605.751545605301</v>
      </c>
      <c r="BB27" s="75">
        <v>4122.2151551601901</v>
      </c>
      <c r="BC27" s="75">
        <v>458.02400489690598</v>
      </c>
      <c r="BD27" s="75">
        <v>4580.2391600571</v>
      </c>
      <c r="BE27" s="75">
        <v>4.5424878935204204E-3</v>
      </c>
      <c r="BF27" s="75">
        <v>119.847675380379</v>
      </c>
      <c r="BG27" s="75">
        <v>33.877235000100796</v>
      </c>
      <c r="BH27" s="75">
        <v>0.39443369213556101</v>
      </c>
      <c r="BI27" s="75">
        <v>7083.1083506136001</v>
      </c>
      <c r="BJ27" s="75">
        <v>3.6409873571542701</v>
      </c>
      <c r="BK27" s="75">
        <v>9.1030889563870598</v>
      </c>
      <c r="BL27" s="75">
        <v>48.357190038746197</v>
      </c>
      <c r="BM27" s="75">
        <v>0.70742890867904595</v>
      </c>
      <c r="BN27" s="75">
        <v>1.0265674920771401E-2</v>
      </c>
      <c r="BO27" s="75">
        <v>45.303090847511697</v>
      </c>
      <c r="BP27" s="75">
        <v>1408.1056700448501</v>
      </c>
      <c r="BQ27" s="75">
        <v>1260.9426024853101</v>
      </c>
      <c r="BR27" s="75">
        <v>147.16306755953801</v>
      </c>
      <c r="BS27" s="75">
        <v>1.2728817134322099</v>
      </c>
      <c r="BT27" s="75">
        <v>4.5373064321720398E-2</v>
      </c>
      <c r="BU27" s="75">
        <v>114.729716008311</v>
      </c>
      <c r="BV27" s="75">
        <v>3.1779030872424001</v>
      </c>
      <c r="BW27" s="75">
        <v>262.51683939879899</v>
      </c>
      <c r="BX27" s="75">
        <v>0.39885121580493399</v>
      </c>
      <c r="BY27" s="75">
        <v>3.5267926209097298</v>
      </c>
      <c r="BZ27" s="75">
        <v>656.30378472637801</v>
      </c>
      <c r="CA27" s="75">
        <v>16.809029113543399</v>
      </c>
      <c r="CB27" s="75">
        <v>67.442103951564405</v>
      </c>
      <c r="CC27" s="75">
        <v>43.984611112838003</v>
      </c>
      <c r="CD27" s="75">
        <v>2.7260110179290899E-2</v>
      </c>
      <c r="CE27" s="75">
        <v>88.553738030500895</v>
      </c>
      <c r="CF27" s="75">
        <v>117.55814266843799</v>
      </c>
      <c r="CG27" s="75">
        <v>4.2362595554864702E-3</v>
      </c>
      <c r="CH27" s="75">
        <v>6.3667892053575201</v>
      </c>
      <c r="CI27" s="75">
        <v>504.72477661950097</v>
      </c>
      <c r="CJ27" s="75">
        <v>49.7774935213479</v>
      </c>
      <c r="CK27" s="75">
        <v>10448.212098965399</v>
      </c>
      <c r="CL27" s="75">
        <v>269.136431396734</v>
      </c>
      <c r="CM27" s="89"/>
      <c r="CN27" s="44">
        <f t="shared" si="0"/>
        <v>1.2522492826737132E-3</v>
      </c>
      <c r="CO27" s="44">
        <f t="shared" si="1"/>
        <v>-1.5037950107452621E-4</v>
      </c>
      <c r="CP27" s="44">
        <f t="shared" si="2"/>
        <v>-1.7043565920317214E-3</v>
      </c>
      <c r="CQ27" s="44">
        <f t="shared" si="3"/>
        <v>1.8980035856415841E-4</v>
      </c>
      <c r="CR27" s="44">
        <f t="shared" si="4"/>
        <v>6.6079685720247093E-5</v>
      </c>
      <c r="CS27" s="44">
        <f t="shared" si="5"/>
        <v>-2.5885205618880998E-3</v>
      </c>
      <c r="CT27" s="44">
        <f t="shared" si="6"/>
        <v>7.6746192824449455E-5</v>
      </c>
      <c r="CU27" s="102">
        <f t="shared" si="7"/>
        <v>1.2200192021016619E-3</v>
      </c>
      <c r="CV27" s="102">
        <f t="shared" si="8"/>
        <v>6.9988793535319927E-5</v>
      </c>
      <c r="CW27" s="102">
        <f t="shared" si="9"/>
        <v>4.0381546806024854E-3</v>
      </c>
      <c r="CX27" s="44">
        <f t="shared" si="10"/>
        <v>-6.1227703996033483E-6</v>
      </c>
      <c r="CY27" s="102">
        <f t="shared" si="11"/>
        <v>1.9697426903259561E-4</v>
      </c>
      <c r="CZ27" s="44">
        <f t="shared" si="12"/>
        <v>-2.9256262939341784E-3</v>
      </c>
      <c r="DA27" s="44">
        <f t="shared" si="13"/>
        <v>5.3367081358135244E-3</v>
      </c>
      <c r="DB27" s="102">
        <f t="shared" si="14"/>
        <v>-3.0628380954374949E-4</v>
      </c>
      <c r="DC27" s="44">
        <f t="shared" si="15"/>
        <v>4.4854348288291521E-6</v>
      </c>
    </row>
    <row r="28" spans="1:107" x14ac:dyDescent="0.25">
      <c r="A28" s="89" t="s">
        <v>194</v>
      </c>
      <c r="B28" s="75">
        <v>3546.5885666999998</v>
      </c>
      <c r="C28" s="75">
        <v>453.54514003999998</v>
      </c>
      <c r="D28" s="75">
        <v>4245.6767502000002</v>
      </c>
      <c r="E28" s="75">
        <v>1442.8056855</v>
      </c>
      <c r="F28" s="75">
        <v>1317.0094713999999</v>
      </c>
      <c r="G28" s="75">
        <v>51.009798613999997</v>
      </c>
      <c r="H28" s="75">
        <v>12721.367174999999</v>
      </c>
      <c r="I28" s="75">
        <v>153.54411224</v>
      </c>
      <c r="J28" s="75">
        <v>15.595153870000001</v>
      </c>
      <c r="K28" s="75">
        <v>29.123978584</v>
      </c>
      <c r="L28" s="75">
        <v>1.6686560043000001</v>
      </c>
      <c r="M28" s="75">
        <v>276.43415528999998</v>
      </c>
      <c r="N28" s="75">
        <v>2.8588155300000001E-2</v>
      </c>
      <c r="O28" s="75">
        <v>1.7454190801</v>
      </c>
      <c r="P28" s="75">
        <v>1.9693176513999999</v>
      </c>
      <c r="Q28" s="75">
        <v>3.1910047778999999</v>
      </c>
      <c r="R28" s="75"/>
      <c r="S28" s="75" t="s">
        <v>194</v>
      </c>
      <c r="T28" s="75">
        <v>718.75949417654294</v>
      </c>
      <c r="U28" s="75">
        <v>1.7325796430438201</v>
      </c>
      <c r="V28" s="75">
        <v>2.8539067288731099E-2</v>
      </c>
      <c r="W28" s="75">
        <v>153.685636443531</v>
      </c>
      <c r="X28" s="75">
        <v>153.685636443531</v>
      </c>
      <c r="Y28" s="75">
        <v>331.17692833290897</v>
      </c>
      <c r="Z28" s="75">
        <v>10.761377500725899</v>
      </c>
      <c r="AA28" s="75">
        <v>15.6024787372197</v>
      </c>
      <c r="AB28" s="75">
        <v>1.75729171703603</v>
      </c>
      <c r="AC28" s="75">
        <v>462.92483084674598</v>
      </c>
      <c r="AD28" s="75">
        <v>3562.1896671263298</v>
      </c>
      <c r="AE28" s="75">
        <v>24.759508096171899</v>
      </c>
      <c r="AF28" s="75">
        <v>11.005205467195101</v>
      </c>
      <c r="AG28" s="75">
        <v>5.7103742188230999</v>
      </c>
      <c r="AH28" s="75">
        <v>3.1911002347572399</v>
      </c>
      <c r="AI28" s="75">
        <v>3604.9213697188402</v>
      </c>
      <c r="AJ28" s="75">
        <v>7.3963835915838905E-4</v>
      </c>
      <c r="AK28" s="75">
        <v>29.276193098478</v>
      </c>
      <c r="AL28" s="75">
        <v>29.276193098478</v>
      </c>
      <c r="AM28" s="75">
        <v>10.8135825031873</v>
      </c>
      <c r="AN28" s="75">
        <v>0</v>
      </c>
      <c r="AO28" s="75">
        <v>1.6686464135647601</v>
      </c>
      <c r="AP28" s="75">
        <v>0</v>
      </c>
      <c r="AQ28" s="75">
        <v>246.362643415902</v>
      </c>
      <c r="AR28" s="75">
        <v>0.99965969937659904</v>
      </c>
      <c r="AS28" s="75">
        <v>1.7600845153691901E-5</v>
      </c>
      <c r="AT28" s="75">
        <v>25.401244114085198</v>
      </c>
      <c r="AU28" s="75">
        <v>0.309929742815163</v>
      </c>
      <c r="AV28" s="75">
        <v>276.46972861320899</v>
      </c>
      <c r="AW28" s="75">
        <v>7.1901753074847496</v>
      </c>
      <c r="AX28" s="75">
        <v>1.9701429941477899</v>
      </c>
      <c r="AY28" s="75">
        <v>453.527219978174</v>
      </c>
      <c r="AZ28" s="75">
        <v>0</v>
      </c>
      <c r="BA28" s="75">
        <v>13314.453738873501</v>
      </c>
      <c r="BB28" s="75">
        <v>3816.3149320017401</v>
      </c>
      <c r="BC28" s="75">
        <v>424.03534794204</v>
      </c>
      <c r="BD28" s="75">
        <v>4240.3502799437701</v>
      </c>
      <c r="BE28" s="75">
        <v>5.3259104998436297E-3</v>
      </c>
      <c r="BF28" s="75">
        <v>66.675371952677807</v>
      </c>
      <c r="BG28" s="75">
        <v>99.266011255317807</v>
      </c>
      <c r="BH28" s="75">
        <v>0.61695360151457501</v>
      </c>
      <c r="BI28" s="75">
        <v>6448.0172972502796</v>
      </c>
      <c r="BJ28" s="75">
        <v>1.3661571897242499</v>
      </c>
      <c r="BK28" s="75">
        <v>11.236367169210199</v>
      </c>
      <c r="BL28" s="75">
        <v>46.586189288843997</v>
      </c>
      <c r="BM28" s="75">
        <v>1.03396986355594</v>
      </c>
      <c r="BN28" s="75">
        <v>1.24200331556958E-2</v>
      </c>
      <c r="BO28" s="75">
        <v>11.1178262623389</v>
      </c>
      <c r="BP28" s="75">
        <v>1446.33535209107</v>
      </c>
      <c r="BQ28" s="75">
        <v>1319.8131896693001</v>
      </c>
      <c r="BR28" s="75">
        <v>126.522162421777</v>
      </c>
      <c r="BS28" s="75">
        <v>1.1090993049267699</v>
      </c>
      <c r="BT28" s="75">
        <v>7.6553499602947606E-2</v>
      </c>
      <c r="BU28" s="75">
        <v>44.750684127383003</v>
      </c>
      <c r="BV28" s="75">
        <v>4.2447162954634301</v>
      </c>
      <c r="BW28" s="75">
        <v>333.29876856275098</v>
      </c>
      <c r="BX28" s="75">
        <v>0.38436077586159401</v>
      </c>
      <c r="BY28" s="75">
        <v>5.7670908391342399</v>
      </c>
      <c r="BZ28" s="75">
        <v>833.25018477267395</v>
      </c>
      <c r="CA28" s="75">
        <v>15.3110068865734</v>
      </c>
      <c r="CB28" s="75">
        <v>13.2748181131742</v>
      </c>
      <c r="CC28" s="75">
        <v>11.6422882670017</v>
      </c>
      <c r="CD28" s="75">
        <v>4.4741702982302303E-2</v>
      </c>
      <c r="CE28" s="75">
        <v>50.898325495946203</v>
      </c>
      <c r="CF28" s="75">
        <v>86.4187556347146</v>
      </c>
      <c r="CG28" s="75">
        <v>0.29504131701692499</v>
      </c>
      <c r="CH28" s="75">
        <v>11.6370144555023</v>
      </c>
      <c r="CI28" s="75">
        <v>230.56151038055299</v>
      </c>
      <c r="CJ28" s="75">
        <v>144.10431261604199</v>
      </c>
      <c r="CK28" s="75">
        <v>12723.2779590711</v>
      </c>
      <c r="CL28" s="75">
        <v>198.342734164136</v>
      </c>
      <c r="CM28" s="89"/>
      <c r="CN28" s="44">
        <f t="shared" si="0"/>
        <v>4.398903377971026E-3</v>
      </c>
      <c r="CO28" s="44">
        <f t="shared" si="1"/>
        <v>-3.951108774838854E-5</v>
      </c>
      <c r="CP28" s="44">
        <f t="shared" si="2"/>
        <v>-1.254563305126605E-3</v>
      </c>
      <c r="CQ28" s="44">
        <f t="shared" si="3"/>
        <v>2.4463908248648597E-3</v>
      </c>
      <c r="CR28" s="44">
        <f t="shared" si="4"/>
        <v>2.1288520167738363E-3</v>
      </c>
      <c r="CS28" s="44">
        <f t="shared" si="5"/>
        <v>-2.1853275465235785E-3</v>
      </c>
      <c r="CT28" s="44">
        <f t="shared" si="6"/>
        <v>1.5020272937765842E-4</v>
      </c>
      <c r="CU28" s="102">
        <f t="shared" si="7"/>
        <v>9.217169025001723E-4</v>
      </c>
      <c r="CV28" s="102">
        <f t="shared" si="8"/>
        <v>4.6968867898058585E-4</v>
      </c>
      <c r="CW28" s="102">
        <f t="shared" si="9"/>
        <v>5.2264327155364491E-3</v>
      </c>
      <c r="CX28" s="44">
        <f t="shared" si="10"/>
        <v>-5.7475808166986926E-6</v>
      </c>
      <c r="CY28" s="102">
        <f t="shared" si="11"/>
        <v>1.2868642506092763E-4</v>
      </c>
      <c r="CZ28" s="44">
        <f t="shared" si="12"/>
        <v>-1.7170751576580981E-3</v>
      </c>
      <c r="DA28" s="44">
        <f t="shared" si="13"/>
        <v>6.8021697891315624E-3</v>
      </c>
      <c r="DB28" s="102">
        <f t="shared" si="14"/>
        <v>4.1910087344378501E-4</v>
      </c>
      <c r="DC28" s="44">
        <f t="shared" si="15"/>
        <v>2.9914357352612655E-5</v>
      </c>
    </row>
    <row r="29" spans="1:107" x14ac:dyDescent="0.25">
      <c r="A29" s="89" t="s">
        <v>195</v>
      </c>
      <c r="B29" s="75">
        <v>4223.9999854999996</v>
      </c>
      <c r="C29" s="75">
        <v>598.26042794</v>
      </c>
      <c r="D29" s="75">
        <v>4873.7826194999998</v>
      </c>
      <c r="E29" s="75">
        <v>2575.4970385000001</v>
      </c>
      <c r="F29" s="75">
        <v>2185.1652365999998</v>
      </c>
      <c r="G29" s="75">
        <v>311.41150482</v>
      </c>
      <c r="H29" s="75">
        <v>8227.0685520000006</v>
      </c>
      <c r="I29" s="75">
        <v>59.503305679</v>
      </c>
      <c r="J29" s="75">
        <v>23.475512151</v>
      </c>
      <c r="K29" s="75">
        <v>49.490699122000002</v>
      </c>
      <c r="L29" s="75">
        <v>7.1871833428</v>
      </c>
      <c r="M29" s="75">
        <v>99.514483350000006</v>
      </c>
      <c r="N29" s="75">
        <v>4.0954565999999998E-2</v>
      </c>
      <c r="O29" s="75">
        <v>3.1474577428999999</v>
      </c>
      <c r="P29" s="75">
        <v>3.4134667365000002</v>
      </c>
      <c r="Q29" s="75">
        <v>5.1030549001000001</v>
      </c>
      <c r="R29" s="75"/>
      <c r="S29" s="75" t="s">
        <v>195</v>
      </c>
      <c r="T29" s="75">
        <v>123.436274613929</v>
      </c>
      <c r="U29" s="75">
        <v>4.5359265423365001</v>
      </c>
      <c r="V29" s="75">
        <v>4.0885186220492503E-2</v>
      </c>
      <c r="W29" s="75">
        <v>61.285975585514599</v>
      </c>
      <c r="X29" s="75">
        <v>61.285975585514599</v>
      </c>
      <c r="Y29" s="75">
        <v>76.778661459977798</v>
      </c>
      <c r="Z29" s="75">
        <v>20.2941000047222</v>
      </c>
      <c r="AA29" s="75">
        <v>26.9788158862047</v>
      </c>
      <c r="AB29" s="75">
        <v>3.1632287922012599</v>
      </c>
      <c r="AC29" s="75">
        <v>687.27684422135906</v>
      </c>
      <c r="AD29" s="75">
        <v>4245.8242058235001</v>
      </c>
      <c r="AE29" s="75">
        <v>49.110147226964401</v>
      </c>
      <c r="AF29" s="75">
        <v>22.086048103911899</v>
      </c>
      <c r="AG29" s="75">
        <v>11.5519512627898</v>
      </c>
      <c r="AH29" s="75">
        <v>5.1021088477653302</v>
      </c>
      <c r="AI29" s="75">
        <v>766.91205773003298</v>
      </c>
      <c r="AJ29" s="75">
        <v>0.52041369028781903</v>
      </c>
      <c r="AK29" s="75">
        <v>52.317956911426997</v>
      </c>
      <c r="AL29" s="75">
        <v>52.317956911426997</v>
      </c>
      <c r="AM29" s="75">
        <v>19.417558960525099</v>
      </c>
      <c r="AN29" s="75">
        <v>0</v>
      </c>
      <c r="AO29" s="75">
        <v>7.1871605529936096</v>
      </c>
      <c r="AP29" s="75">
        <v>0</v>
      </c>
      <c r="AQ29" s="75">
        <v>407.00283451361003</v>
      </c>
      <c r="AR29" s="75">
        <v>2.1387706969987201</v>
      </c>
      <c r="AS29" s="75">
        <v>1.2384018185670099E-2</v>
      </c>
      <c r="AT29" s="75">
        <v>43.0445655932742</v>
      </c>
      <c r="AU29" s="75">
        <v>1.7048594606423699</v>
      </c>
      <c r="AV29" s="75">
        <v>101.32416577475399</v>
      </c>
      <c r="AW29" s="75">
        <v>12.6531445032366</v>
      </c>
      <c r="AX29" s="75">
        <v>3.6471763202004999</v>
      </c>
      <c r="AY29" s="75">
        <v>597.703931496221</v>
      </c>
      <c r="AZ29" s="75">
        <v>0</v>
      </c>
      <c r="BA29" s="75">
        <v>8219.6404841349795</v>
      </c>
      <c r="BB29" s="75">
        <v>4378.7705112011299</v>
      </c>
      <c r="BC29" s="75">
        <v>486.53017443255698</v>
      </c>
      <c r="BD29" s="75">
        <v>4865.3006856336897</v>
      </c>
      <c r="BE29" s="75">
        <v>1.6360036609710499E-2</v>
      </c>
      <c r="BF29" s="75">
        <v>115.86683460975399</v>
      </c>
      <c r="BG29" s="75">
        <v>17.820568693763501</v>
      </c>
      <c r="BH29" s="75">
        <v>3.0560980201392201</v>
      </c>
      <c r="BI29" s="75">
        <v>5424.1947845533095</v>
      </c>
      <c r="BJ29" s="75">
        <v>2.9844968413278399</v>
      </c>
      <c r="BK29" s="75">
        <v>17.870013467484501</v>
      </c>
      <c r="BL29" s="75">
        <v>78.359705973202793</v>
      </c>
      <c r="BM29" s="75">
        <v>2.6751137224491099</v>
      </c>
      <c r="BN29" s="75">
        <v>0.83366118936765599</v>
      </c>
      <c r="BO29" s="75">
        <v>10.730140976647499</v>
      </c>
      <c r="BP29" s="75">
        <v>2579.7936800523798</v>
      </c>
      <c r="BQ29" s="75">
        <v>2188.85076784593</v>
      </c>
      <c r="BR29" s="75">
        <v>390.94291220643998</v>
      </c>
      <c r="BS29" s="75">
        <v>1.69757995041805</v>
      </c>
      <c r="BT29" s="75">
        <v>0.153393954176932</v>
      </c>
      <c r="BU29" s="75">
        <v>120.29855139249401</v>
      </c>
      <c r="BV29" s="75">
        <v>6.7605462807476</v>
      </c>
      <c r="BW29" s="75">
        <v>540.49900057099705</v>
      </c>
      <c r="BX29" s="75">
        <v>0.41857646566025603</v>
      </c>
      <c r="BY29" s="75">
        <v>9.3692797911120795</v>
      </c>
      <c r="BZ29" s="75">
        <v>1351.24537928978</v>
      </c>
      <c r="CA29" s="75">
        <v>19.6509245357677</v>
      </c>
      <c r="CB29" s="75">
        <v>13.3453789797009</v>
      </c>
      <c r="CC29" s="75">
        <v>26.078372500316799</v>
      </c>
      <c r="CD29" s="75">
        <v>2.47547847991313</v>
      </c>
      <c r="CE29" s="75">
        <v>310.55994033058198</v>
      </c>
      <c r="CF29" s="75">
        <v>136.145611829719</v>
      </c>
      <c r="CG29" s="75">
        <v>5.3404122077392202</v>
      </c>
      <c r="CH29" s="75">
        <v>21.651291472934702</v>
      </c>
      <c r="CI29" s="75">
        <v>399.44256470628801</v>
      </c>
      <c r="CJ29" s="75">
        <v>26.132019667051299</v>
      </c>
      <c r="CK29" s="75">
        <v>8228.0297421143405</v>
      </c>
      <c r="CL29" s="75">
        <v>305.44811933052699</v>
      </c>
      <c r="CM29" s="89"/>
      <c r="CN29" s="44">
        <f t="shared" si="0"/>
        <v>5.1667188443224044E-3</v>
      </c>
      <c r="CO29" s="44">
        <f t="shared" si="1"/>
        <v>-9.3019096331540792E-4</v>
      </c>
      <c r="CP29" s="44">
        <f t="shared" si="2"/>
        <v>-1.7403184607318945E-3</v>
      </c>
      <c r="CQ29" s="44">
        <f t="shared" si="3"/>
        <v>1.6682766425862837E-3</v>
      </c>
      <c r="CR29" s="44">
        <f t="shared" si="4"/>
        <v>1.6866144418738183E-3</v>
      </c>
      <c r="CS29" s="44">
        <f t="shared" si="5"/>
        <v>-2.7345312431865344E-3</v>
      </c>
      <c r="CT29" s="44">
        <f t="shared" si="6"/>
        <v>1.1683263707656566E-4</v>
      </c>
      <c r="CU29" s="102">
        <f t="shared" si="7"/>
        <v>2.9959174304222586E-2</v>
      </c>
      <c r="CV29" s="102">
        <f t="shared" si="8"/>
        <v>0.149232260095994</v>
      </c>
      <c r="CW29" s="102">
        <f t="shared" si="9"/>
        <v>5.7127052953070911E-2</v>
      </c>
      <c r="CX29" s="44">
        <f t="shared" si="10"/>
        <v>-3.1708953707585459E-6</v>
      </c>
      <c r="CY29" s="102">
        <f t="shared" si="11"/>
        <v>1.8185116013607752E-2</v>
      </c>
      <c r="CZ29" s="44">
        <f t="shared" si="12"/>
        <v>-1.6940670182537068E-3</v>
      </c>
      <c r="DA29" s="44">
        <f t="shared" si="13"/>
        <v>5.010726303422532E-3</v>
      </c>
      <c r="DB29" s="102">
        <f t="shared" si="14"/>
        <v>6.8466928709589217E-2</v>
      </c>
      <c r="DC29" s="44">
        <f t="shared" si="15"/>
        <v>-1.8538940951845991E-4</v>
      </c>
    </row>
    <row r="30" spans="1:107" x14ac:dyDescent="0.25">
      <c r="A30" s="89" t="s">
        <v>196</v>
      </c>
      <c r="B30" s="75">
        <v>2958.2023159999999</v>
      </c>
      <c r="C30" s="75">
        <v>205.6214444</v>
      </c>
      <c r="D30" s="75">
        <v>4176.8123648999999</v>
      </c>
      <c r="E30" s="75">
        <v>1771.7254171</v>
      </c>
      <c r="F30" s="75">
        <v>1583.6712371000001</v>
      </c>
      <c r="G30" s="75">
        <v>304.96991515000002</v>
      </c>
      <c r="H30" s="75">
        <v>1955.6690524000001</v>
      </c>
      <c r="I30" s="75">
        <v>23.549183721999999</v>
      </c>
      <c r="J30" s="75">
        <v>9.7063151105000003</v>
      </c>
      <c r="K30" s="75">
        <v>23.467333881999998</v>
      </c>
      <c r="L30" s="75">
        <v>1.7510441697000001</v>
      </c>
      <c r="M30" s="75">
        <v>33.918789990000001</v>
      </c>
      <c r="N30" s="75">
        <v>0.11002865589999999</v>
      </c>
      <c r="O30" s="75">
        <v>1.3428517475999999</v>
      </c>
      <c r="P30" s="75">
        <v>1.7512690661000001</v>
      </c>
      <c r="Q30" s="75">
        <v>2.3681792599000002</v>
      </c>
      <c r="R30" s="75"/>
      <c r="S30" s="75" t="s">
        <v>196</v>
      </c>
      <c r="T30" s="75">
        <v>35.449943837733599</v>
      </c>
      <c r="U30" s="75">
        <v>4.4822559304038299</v>
      </c>
      <c r="V30" s="75">
        <v>0.109717718170941</v>
      </c>
      <c r="W30" s="75">
        <v>23.627377041919299</v>
      </c>
      <c r="X30" s="75">
        <v>23.627377041919299</v>
      </c>
      <c r="Y30" s="75">
        <v>24.719218666644501</v>
      </c>
      <c r="Z30" s="75">
        <v>7.4514704428677696</v>
      </c>
      <c r="AA30" s="75">
        <v>9.7099045445781194</v>
      </c>
      <c r="AB30" s="75">
        <v>1.35060679904125</v>
      </c>
      <c r="AC30" s="75">
        <v>9080.3895564789891</v>
      </c>
      <c r="AD30" s="75">
        <v>2967.6805441007</v>
      </c>
      <c r="AE30" s="75">
        <v>18.282114665725299</v>
      </c>
      <c r="AF30" s="75">
        <v>64.025253140924903</v>
      </c>
      <c r="AG30" s="75">
        <v>4.8142324658717799</v>
      </c>
      <c r="AH30" s="75">
        <v>2.3681876879633101</v>
      </c>
      <c r="AI30" s="75">
        <v>194.101388222732</v>
      </c>
      <c r="AJ30" s="75">
        <v>7.7617611002717103E-4</v>
      </c>
      <c r="AK30" s="75">
        <v>23.5668668932753</v>
      </c>
      <c r="AL30" s="75">
        <v>23.5668668932753</v>
      </c>
      <c r="AM30" s="75">
        <v>8.1884896865684507</v>
      </c>
      <c r="AN30" s="75">
        <v>0</v>
      </c>
      <c r="AO30" s="75">
        <v>1.75105638214917</v>
      </c>
      <c r="AP30" s="75">
        <v>0</v>
      </c>
      <c r="AQ30" s="75">
        <v>73.023267882063706</v>
      </c>
      <c r="AR30" s="75">
        <v>0.36943941631321098</v>
      </c>
      <c r="AS30" s="75">
        <v>1.8470021731234499E-5</v>
      </c>
      <c r="AT30" s="75">
        <v>15.5431153821665</v>
      </c>
      <c r="AU30" s="75">
        <v>0.82063712056967397</v>
      </c>
      <c r="AV30" s="75">
        <v>33.919471413706503</v>
      </c>
      <c r="AW30" s="75">
        <v>6.1080731934463204</v>
      </c>
      <c r="AX30" s="75">
        <v>1.7508512455849099</v>
      </c>
      <c r="AY30" s="75">
        <v>205.522223139712</v>
      </c>
      <c r="AZ30" s="75">
        <v>0</v>
      </c>
      <c r="BA30" s="75">
        <v>2016.6124288871599</v>
      </c>
      <c r="BB30" s="75">
        <v>3754.2519512557901</v>
      </c>
      <c r="BC30" s="75">
        <v>417.13902355087299</v>
      </c>
      <c r="BD30" s="75">
        <v>4171.3909748066699</v>
      </c>
      <c r="BE30" s="75">
        <v>5.1027993981602304E-3</v>
      </c>
      <c r="BF30" s="75">
        <v>22.6584003635421</v>
      </c>
      <c r="BG30" s="75">
        <v>5.0528355525376503</v>
      </c>
      <c r="BH30" s="75">
        <v>0.40020771617696499</v>
      </c>
      <c r="BI30" s="75">
        <v>1217.0440119281</v>
      </c>
      <c r="BJ30" s="75">
        <v>4.0145441007071296</v>
      </c>
      <c r="BK30" s="75">
        <v>10.121643336254399</v>
      </c>
      <c r="BL30" s="75">
        <v>71.690904280824697</v>
      </c>
      <c r="BM30" s="75">
        <v>0.85425907505084298</v>
      </c>
      <c r="BN30" s="75">
        <v>1.30332341253437E-2</v>
      </c>
      <c r="BO30" s="75">
        <v>50.742811885117099</v>
      </c>
      <c r="BP30" s="75">
        <v>1772.30671000898</v>
      </c>
      <c r="BQ30" s="75">
        <v>1584.0026787474401</v>
      </c>
      <c r="BR30" s="75">
        <v>188.30403126153999</v>
      </c>
      <c r="BS30" s="75">
        <v>1.44633171514079</v>
      </c>
      <c r="BT30" s="75">
        <v>5.1902718739837997E-2</v>
      </c>
      <c r="BU30" s="75">
        <v>182.91566163461701</v>
      </c>
      <c r="BV30" s="75">
        <v>3.5585209852455599</v>
      </c>
      <c r="BW30" s="75">
        <v>314.07169574011903</v>
      </c>
      <c r="BX30" s="75">
        <v>0.173873054889576</v>
      </c>
      <c r="BY30" s="75">
        <v>3.7973664577787298</v>
      </c>
      <c r="BZ30" s="75">
        <v>785.41196183799195</v>
      </c>
      <c r="CA30" s="75">
        <v>10.638669423671599</v>
      </c>
      <c r="CB30" s="75">
        <v>76.426259913909405</v>
      </c>
      <c r="CC30" s="75">
        <v>78.281251343441497</v>
      </c>
      <c r="CD30" s="75">
        <v>3.04497173123453E-2</v>
      </c>
      <c r="CE30" s="75">
        <v>304.09129674763102</v>
      </c>
      <c r="CF30" s="75">
        <v>25.634489811028399</v>
      </c>
      <c r="CG30" s="75">
        <v>3.65070364611408</v>
      </c>
      <c r="CH30" s="75">
        <v>8.14882750450953</v>
      </c>
      <c r="CI30" s="75">
        <v>110.72867070618599</v>
      </c>
      <c r="CJ30" s="75">
        <v>8.9738611575588205</v>
      </c>
      <c r="CK30" s="75">
        <v>1956.0725627077099</v>
      </c>
      <c r="CL30" s="75">
        <v>45.427254001559703</v>
      </c>
      <c r="CM30" s="89"/>
      <c r="CN30" s="44">
        <f t="shared" si="0"/>
        <v>3.2040499898993752E-3</v>
      </c>
      <c r="CO30" s="44">
        <f t="shared" si="1"/>
        <v>-4.8254334842132103E-4</v>
      </c>
      <c r="CP30" s="44">
        <f t="shared" si="2"/>
        <v>-1.2979730999862246E-3</v>
      </c>
      <c r="CQ30" s="44">
        <f t="shared" si="3"/>
        <v>3.2809424269110329E-4</v>
      </c>
      <c r="CR30" s="44">
        <f t="shared" si="4"/>
        <v>2.0928690227835402E-4</v>
      </c>
      <c r="CS30" s="44">
        <f t="shared" si="5"/>
        <v>-2.8810002518997644E-3</v>
      </c>
      <c r="CT30" s="44">
        <f t="shared" si="6"/>
        <v>2.0632852333307895E-4</v>
      </c>
      <c r="CU30" s="102">
        <f t="shared" si="7"/>
        <v>3.3204259154957969E-3</v>
      </c>
      <c r="CV30" s="102">
        <f t="shared" si="8"/>
        <v>3.6980399227263156E-4</v>
      </c>
      <c r="CW30" s="102">
        <f t="shared" si="9"/>
        <v>4.2413429568002974E-3</v>
      </c>
      <c r="CX30" s="44">
        <f t="shared" si="10"/>
        <v>6.9743809900736126E-6</v>
      </c>
      <c r="CY30" s="102">
        <f t="shared" si="11"/>
        <v>2.0089858945552736E-5</v>
      </c>
      <c r="CZ30" s="44">
        <f t="shared" si="12"/>
        <v>-2.8259704393879723E-3</v>
      </c>
      <c r="DA30" s="44">
        <f t="shared" si="13"/>
        <v>5.7750615100365717E-3</v>
      </c>
      <c r="DB30" s="102">
        <f t="shared" si="14"/>
        <v>-2.3858156532204043E-4</v>
      </c>
      <c r="DC30" s="44">
        <f t="shared" si="15"/>
        <v>3.558878946635788E-6</v>
      </c>
    </row>
    <row r="31" spans="1:107" x14ac:dyDescent="0.25">
      <c r="A31" s="89" t="s">
        <v>197</v>
      </c>
      <c r="B31" s="75">
        <v>17221.241116000001</v>
      </c>
      <c r="C31" s="75">
        <v>450.44886683999999</v>
      </c>
      <c r="D31" s="75">
        <v>20547.239974</v>
      </c>
      <c r="E31" s="75">
        <v>7913.1355868999999</v>
      </c>
      <c r="F31" s="75">
        <v>7260.4240106999996</v>
      </c>
      <c r="G31" s="75">
        <v>240.38223525000001</v>
      </c>
      <c r="H31" s="75">
        <v>14744.644464000001</v>
      </c>
      <c r="I31" s="75">
        <v>139.70936695</v>
      </c>
      <c r="J31" s="75">
        <v>50.663279949</v>
      </c>
      <c r="K31" s="75">
        <v>160.9610108</v>
      </c>
      <c r="L31" s="75">
        <v>6.8173927521</v>
      </c>
      <c r="M31" s="75">
        <v>186.28443666999999</v>
      </c>
      <c r="N31" s="75">
        <v>7.9706360800000001E-2</v>
      </c>
      <c r="O31" s="75">
        <v>10.056358128999999</v>
      </c>
      <c r="P31" s="75">
        <v>13.961724129</v>
      </c>
      <c r="Q31" s="75">
        <v>97.631638875999997</v>
      </c>
      <c r="R31" s="75"/>
      <c r="S31" s="75" t="s">
        <v>197</v>
      </c>
      <c r="T31" s="75">
        <v>95.930614764628004</v>
      </c>
      <c r="U31" s="75">
        <v>15.471522090917601</v>
      </c>
      <c r="V31" s="75">
        <v>7.9629981861256499E-2</v>
      </c>
      <c r="W31" s="75">
        <v>140.237174212002</v>
      </c>
      <c r="X31" s="75">
        <v>140.237174212002</v>
      </c>
      <c r="Y31" s="75">
        <v>113.255125002893</v>
      </c>
      <c r="Z31" s="75">
        <v>54.854169110249103</v>
      </c>
      <c r="AA31" s="75">
        <v>88.866918627773103</v>
      </c>
      <c r="AB31" s="75">
        <v>10.1057391458409</v>
      </c>
      <c r="AC31" s="75">
        <v>53054.2856429163</v>
      </c>
      <c r="AD31" s="75">
        <v>17286.573218031601</v>
      </c>
      <c r="AE31" s="75">
        <v>156.71562860044901</v>
      </c>
      <c r="AF31" s="75">
        <v>419.37528051012703</v>
      </c>
      <c r="AG31" s="75">
        <v>30.593755924128999</v>
      </c>
      <c r="AH31" s="75">
        <v>97.636759119374702</v>
      </c>
      <c r="AI31" s="75">
        <v>1837.43623451036</v>
      </c>
      <c r="AJ31" s="75">
        <v>3.0220777479235102E-3</v>
      </c>
      <c r="AK31" s="75">
        <v>161.66994225842799</v>
      </c>
      <c r="AL31" s="75">
        <v>161.66994225842799</v>
      </c>
      <c r="AM31" s="75">
        <v>68.734835665461802</v>
      </c>
      <c r="AN31" s="75">
        <v>0</v>
      </c>
      <c r="AO31" s="75">
        <v>6.81736761162274</v>
      </c>
      <c r="AP31" s="75">
        <v>0</v>
      </c>
      <c r="AQ31" s="75">
        <v>460.74708362290897</v>
      </c>
      <c r="AR31" s="75">
        <v>2.2534894479001499</v>
      </c>
      <c r="AS31" s="75">
        <v>7.1913654960178893E-5</v>
      </c>
      <c r="AT31" s="75">
        <v>137.63118105707099</v>
      </c>
      <c r="AU31" s="75">
        <v>4.0114897145719999</v>
      </c>
      <c r="AV31" s="75">
        <v>186.28518265953701</v>
      </c>
      <c r="AW31" s="75">
        <v>42.490133377311103</v>
      </c>
      <c r="AX31" s="75">
        <v>13.9655250299642</v>
      </c>
      <c r="AY31" s="75">
        <v>450.29319360439098</v>
      </c>
      <c r="AZ31" s="75">
        <v>0</v>
      </c>
      <c r="BA31" s="75">
        <v>14653.020269955899</v>
      </c>
      <c r="BB31" s="75">
        <v>18472.353502097099</v>
      </c>
      <c r="BC31" s="75">
        <v>2052.4838778418898</v>
      </c>
      <c r="BD31" s="75">
        <v>20524.837379938999</v>
      </c>
      <c r="BE31" s="75">
        <v>2.7300455815252599E-2</v>
      </c>
      <c r="BF31" s="75">
        <v>165.293418400326</v>
      </c>
      <c r="BG31" s="75">
        <v>14.401862627798501</v>
      </c>
      <c r="BH31" s="75">
        <v>4.9634597584836602</v>
      </c>
      <c r="BI31" s="75">
        <v>8439.6989401478095</v>
      </c>
      <c r="BJ31" s="75">
        <v>7.1119238479472102</v>
      </c>
      <c r="BK31" s="75">
        <v>79.0716621196338</v>
      </c>
      <c r="BL31" s="75">
        <v>267.29697669163397</v>
      </c>
      <c r="BM31" s="75">
        <v>7.6950608266230098</v>
      </c>
      <c r="BN31" s="75">
        <v>5.0743040835110803E-2</v>
      </c>
      <c r="BO31" s="75">
        <v>38.170333724653702</v>
      </c>
      <c r="BP31" s="75">
        <v>7928.5208111460097</v>
      </c>
      <c r="BQ31" s="75">
        <v>7272.6941722575802</v>
      </c>
      <c r="BR31" s="75">
        <v>655.82663888842899</v>
      </c>
      <c r="BS31" s="75">
        <v>5.71148429482409</v>
      </c>
      <c r="BT31" s="75">
        <v>0.48603162342851802</v>
      </c>
      <c r="BU31" s="75">
        <v>274.06016137832898</v>
      </c>
      <c r="BV31" s="75">
        <v>24.2113321538605</v>
      </c>
      <c r="BW31" s="75">
        <v>1838.7446073292599</v>
      </c>
      <c r="BX31" s="75">
        <v>9.6297678422813409</v>
      </c>
      <c r="BY31" s="75">
        <v>33.669482883866003</v>
      </c>
      <c r="BZ31" s="75">
        <v>4575.4319419963904</v>
      </c>
      <c r="CA31" s="75">
        <v>175.74059348180501</v>
      </c>
      <c r="CB31" s="75">
        <v>33.354254556678001</v>
      </c>
      <c r="CC31" s="75">
        <v>72.595633194993198</v>
      </c>
      <c r="CD31" s="75">
        <v>0.43931499385461598</v>
      </c>
      <c r="CE31" s="75">
        <v>240.19967779890499</v>
      </c>
      <c r="CF31" s="75">
        <v>524.56443865543997</v>
      </c>
      <c r="CG31" s="75">
        <v>0.29507633174710701</v>
      </c>
      <c r="CH31" s="75">
        <v>57.289633674143097</v>
      </c>
      <c r="CI31" s="75">
        <v>751.70025031306704</v>
      </c>
      <c r="CJ31" s="75">
        <v>30.726752927528501</v>
      </c>
      <c r="CK31" s="75">
        <v>14748.085518830199</v>
      </c>
      <c r="CL31" s="75">
        <v>852.88187708973305</v>
      </c>
      <c r="CM31" s="89"/>
      <c r="CN31" s="44">
        <f t="shared" si="0"/>
        <v>3.7936930092048182E-3</v>
      </c>
      <c r="CO31" s="44">
        <f t="shared" si="1"/>
        <v>-3.4559579803385425E-4</v>
      </c>
      <c r="CP31" s="44">
        <f t="shared" si="2"/>
        <v>-1.0902969980079358E-3</v>
      </c>
      <c r="CQ31" s="44">
        <f t="shared" si="3"/>
        <v>1.9442639491075626E-3</v>
      </c>
      <c r="CR31" s="44">
        <f t="shared" si="4"/>
        <v>1.6900061951612721E-3</v>
      </c>
      <c r="CS31" s="44">
        <f t="shared" si="5"/>
        <v>-7.5944651610864767E-4</v>
      </c>
      <c r="CT31" s="44">
        <f t="shared" si="6"/>
        <v>2.3337658894387306E-4</v>
      </c>
      <c r="CU31" s="102">
        <f t="shared" si="7"/>
        <v>3.7778945930725927E-3</v>
      </c>
      <c r="CV31" s="102">
        <f t="shared" si="8"/>
        <v>0.75406958880733055</v>
      </c>
      <c r="CW31" s="102">
        <f t="shared" si="9"/>
        <v>4.4043675850723319E-3</v>
      </c>
      <c r="CX31" s="44">
        <f t="shared" si="10"/>
        <v>-3.6876967741434868E-6</v>
      </c>
      <c r="CY31" s="102">
        <f t="shared" si="11"/>
        <v>4.0045725255337086E-6</v>
      </c>
      <c r="CZ31" s="44">
        <f t="shared" si="12"/>
        <v>-9.5825399600356039E-4</v>
      </c>
      <c r="DA31" s="44">
        <f t="shared" si="13"/>
        <v>4.9104274338140543E-3</v>
      </c>
      <c r="DB31" s="102">
        <f t="shared" si="14"/>
        <v>2.7223722006542106E-4</v>
      </c>
      <c r="DC31" s="44">
        <f t="shared" si="15"/>
        <v>5.2444509112544841E-5</v>
      </c>
    </row>
    <row r="32" spans="1:107" x14ac:dyDescent="0.25">
      <c r="A32" s="89" t="s">
        <v>198</v>
      </c>
      <c r="B32" s="75">
        <v>3986.9110737999999</v>
      </c>
      <c r="C32" s="75">
        <v>473.09773007000001</v>
      </c>
      <c r="D32" s="75">
        <v>5155.3349017</v>
      </c>
      <c r="E32" s="75">
        <v>2008.3056151000001</v>
      </c>
      <c r="F32" s="75">
        <v>1676.7498874</v>
      </c>
      <c r="G32" s="75">
        <v>409.49981936</v>
      </c>
      <c r="H32" s="75">
        <v>13499.997327999999</v>
      </c>
      <c r="I32" s="75">
        <v>155.95599845000001</v>
      </c>
      <c r="J32" s="75">
        <v>18.633614458</v>
      </c>
      <c r="K32" s="75">
        <v>32.012506100000003</v>
      </c>
      <c r="L32" s="75">
        <v>2.4587649853000002</v>
      </c>
      <c r="M32" s="75">
        <v>278.37322401</v>
      </c>
      <c r="N32" s="75">
        <v>6.4539256200000006E-2</v>
      </c>
      <c r="O32" s="75">
        <v>1.9486477674</v>
      </c>
      <c r="P32" s="75">
        <v>2.2042075302000002</v>
      </c>
      <c r="Q32" s="75">
        <v>3.5445756296000002</v>
      </c>
      <c r="R32" s="75"/>
      <c r="S32" s="75" t="s">
        <v>198</v>
      </c>
      <c r="T32" s="75">
        <v>716.86804139951505</v>
      </c>
      <c r="U32" s="75">
        <v>1.95738914277285</v>
      </c>
      <c r="V32" s="75">
        <v>6.4370938245346704E-2</v>
      </c>
      <c r="W32" s="75">
        <v>156.093815427897</v>
      </c>
      <c r="X32" s="75">
        <v>156.093815427897</v>
      </c>
      <c r="Y32" s="75">
        <v>331.79287491988902</v>
      </c>
      <c r="Z32" s="75">
        <v>11.7725265218877</v>
      </c>
      <c r="AA32" s="75">
        <v>18.6391813366313</v>
      </c>
      <c r="AB32" s="75">
        <v>1.9597594969613901</v>
      </c>
      <c r="AC32" s="75">
        <v>498.97831353663202</v>
      </c>
      <c r="AD32" s="75">
        <v>4000.18600928365</v>
      </c>
      <c r="AE32" s="75">
        <v>27.344566375335202</v>
      </c>
      <c r="AF32" s="75">
        <v>12.3133891223224</v>
      </c>
      <c r="AG32" s="75">
        <v>6.6050063904353502</v>
      </c>
      <c r="AH32" s="75">
        <v>3.5446478578562801</v>
      </c>
      <c r="AI32" s="75">
        <v>3621.97354071377</v>
      </c>
      <c r="AJ32" s="75">
        <v>1.08997500459787E-3</v>
      </c>
      <c r="AK32" s="75">
        <v>32.154726117272702</v>
      </c>
      <c r="AL32" s="75">
        <v>32.154726117272702</v>
      </c>
      <c r="AM32" s="75">
        <v>12.033309718056101</v>
      </c>
      <c r="AN32" s="75">
        <v>0</v>
      </c>
      <c r="AO32" s="75">
        <v>2.4587687482166598</v>
      </c>
      <c r="AP32" s="75">
        <v>0</v>
      </c>
      <c r="AQ32" s="75">
        <v>296.90965900017301</v>
      </c>
      <c r="AR32" s="75">
        <v>1.21156864426252</v>
      </c>
      <c r="AS32" s="75">
        <v>2.5933350997504201E-5</v>
      </c>
      <c r="AT32" s="75">
        <v>27.8654919837638</v>
      </c>
      <c r="AU32" s="75">
        <v>0.39685398075422301</v>
      </c>
      <c r="AV32" s="75">
        <v>278.418315430191</v>
      </c>
      <c r="AW32" s="75">
        <v>8.1685129705994406</v>
      </c>
      <c r="AX32" s="75">
        <v>2.2046969180890699</v>
      </c>
      <c r="AY32" s="75">
        <v>472.91561365333399</v>
      </c>
      <c r="AZ32" s="75">
        <v>0</v>
      </c>
      <c r="BA32" s="75">
        <v>14101.2716032562</v>
      </c>
      <c r="BB32" s="75">
        <v>4632.0947500873599</v>
      </c>
      <c r="BC32" s="75">
        <v>514.67750507140204</v>
      </c>
      <c r="BD32" s="75">
        <v>5146.7722551587603</v>
      </c>
      <c r="BE32" s="75">
        <v>6.17943298537562E-3</v>
      </c>
      <c r="BF32" s="75">
        <v>79.385584099737002</v>
      </c>
      <c r="BG32" s="75">
        <v>99.026416152367801</v>
      </c>
      <c r="BH32" s="75">
        <v>3.0285992503182801</v>
      </c>
      <c r="BI32" s="75">
        <v>7063.7331883331399</v>
      </c>
      <c r="BJ32" s="75">
        <v>3.5808173489420501</v>
      </c>
      <c r="BK32" s="75">
        <v>13.137603593313299</v>
      </c>
      <c r="BL32" s="75">
        <v>63.389836134856701</v>
      </c>
      <c r="BM32" s="75">
        <v>2.35061166619818</v>
      </c>
      <c r="BN32" s="75">
        <v>1.8301036659060702E-2</v>
      </c>
      <c r="BO32" s="75">
        <v>22.5052702636176</v>
      </c>
      <c r="BP32" s="75">
        <v>2010.4009994712501</v>
      </c>
      <c r="BQ32" s="75">
        <v>1678.72376283264</v>
      </c>
      <c r="BR32" s="75">
        <v>331.67723663861199</v>
      </c>
      <c r="BS32" s="75">
        <v>1.3920522535094799</v>
      </c>
      <c r="BT32" s="75">
        <v>9.7236757871878396E-2</v>
      </c>
      <c r="BU32" s="75">
        <v>112.795612364622</v>
      </c>
      <c r="BV32" s="75">
        <v>4.8562675863247202</v>
      </c>
      <c r="BW32" s="75">
        <v>392.95203930841001</v>
      </c>
      <c r="BX32" s="75">
        <v>0.533154922535094</v>
      </c>
      <c r="BY32" s="75">
        <v>6.4203246762237001</v>
      </c>
      <c r="BZ32" s="75">
        <v>982.38084443636001</v>
      </c>
      <c r="CA32" s="75">
        <v>17.751680895273999</v>
      </c>
      <c r="CB32" s="75">
        <v>33.9472906197743</v>
      </c>
      <c r="CC32" s="75">
        <v>35.120635280565601</v>
      </c>
      <c r="CD32" s="75">
        <v>0.21726533253966901</v>
      </c>
      <c r="CE32" s="75">
        <v>408.36588891394803</v>
      </c>
      <c r="CF32" s="75">
        <v>98.722584906183201</v>
      </c>
      <c r="CG32" s="75">
        <v>7.0724731055517802</v>
      </c>
      <c r="CH32" s="75">
        <v>12.6553325162817</v>
      </c>
      <c r="CI32" s="75">
        <v>278.313176089732</v>
      </c>
      <c r="CJ32" s="75">
        <v>142.729494418135</v>
      </c>
      <c r="CK32" s="75">
        <v>13501.9773662483</v>
      </c>
      <c r="CL32" s="75">
        <v>234.208075724222</v>
      </c>
      <c r="CM32" s="89"/>
      <c r="CN32" s="44">
        <f t="shared" si="0"/>
        <v>3.3296291885932402E-3</v>
      </c>
      <c r="CO32" s="44">
        <f t="shared" si="1"/>
        <v>-3.8494460042975373E-4</v>
      </c>
      <c r="CP32" s="44">
        <f t="shared" si="2"/>
        <v>-1.6609292518350498E-3</v>
      </c>
      <c r="CQ32" s="44">
        <f t="shared" si="3"/>
        <v>1.0433593151835531E-3</v>
      </c>
      <c r="CR32" s="44">
        <f t="shared" si="4"/>
        <v>1.1772032593964693E-3</v>
      </c>
      <c r="CS32" s="44">
        <f t="shared" si="5"/>
        <v>-2.7690621398177339E-3</v>
      </c>
      <c r="CT32" s="44">
        <f t="shared" si="6"/>
        <v>1.4666952890383887E-4</v>
      </c>
      <c r="CU32" s="102">
        <f t="shared" si="7"/>
        <v>8.8369142108486233E-4</v>
      </c>
      <c r="CV32" s="102">
        <f t="shared" si="8"/>
        <v>2.9875463205739967E-4</v>
      </c>
      <c r="CW32" s="102">
        <f t="shared" si="9"/>
        <v>4.4426392869222706E-3</v>
      </c>
      <c r="CX32" s="44">
        <f t="shared" si="10"/>
        <v>1.5304092428909798E-6</v>
      </c>
      <c r="CY32" s="102">
        <f t="shared" si="11"/>
        <v>1.6198188727152769E-4</v>
      </c>
      <c r="CZ32" s="44">
        <f t="shared" si="12"/>
        <v>-2.6079934068608309E-3</v>
      </c>
      <c r="DA32" s="44">
        <f t="shared" si="13"/>
        <v>5.7022771109711537E-3</v>
      </c>
      <c r="DB32" s="102">
        <f t="shared" si="14"/>
        <v>2.2202441574333502E-4</v>
      </c>
      <c r="DC32" s="44">
        <f t="shared" si="15"/>
        <v>2.0377123759692515E-5</v>
      </c>
    </row>
    <row r="33" spans="1:107" x14ac:dyDescent="0.25">
      <c r="A33" s="89" t="s">
        <v>199</v>
      </c>
      <c r="B33" s="75">
        <v>40239.649035000002</v>
      </c>
      <c r="C33" s="75">
        <v>5610.9458828999996</v>
      </c>
      <c r="D33" s="75">
        <v>52265.025238000002</v>
      </c>
      <c r="E33" s="75">
        <v>25844.678651999999</v>
      </c>
      <c r="F33" s="75">
        <v>23507.525603999999</v>
      </c>
      <c r="G33" s="75">
        <v>2391.8542705999998</v>
      </c>
      <c r="H33" s="75">
        <v>32377.823532999999</v>
      </c>
      <c r="I33" s="75">
        <v>594.66475429000002</v>
      </c>
      <c r="J33" s="75">
        <v>54.171966048000002</v>
      </c>
      <c r="K33" s="75">
        <v>416.19642871000002</v>
      </c>
      <c r="L33" s="75">
        <v>14.240007748</v>
      </c>
      <c r="M33" s="75">
        <v>833.35043208000002</v>
      </c>
      <c r="N33" s="75">
        <v>0.84177878360000002</v>
      </c>
      <c r="O33" s="75">
        <v>24.873383474000001</v>
      </c>
      <c r="P33" s="75">
        <v>22.769596162999999</v>
      </c>
      <c r="Q33" s="75">
        <v>7.4591230931999997</v>
      </c>
      <c r="R33" s="75"/>
      <c r="S33" s="75" t="s">
        <v>199</v>
      </c>
      <c r="T33" s="75">
        <v>1474.7334667566899</v>
      </c>
      <c r="U33" s="75">
        <v>28.325662944856902</v>
      </c>
      <c r="V33" s="75">
        <v>0.83931391331448901</v>
      </c>
      <c r="W33" s="75">
        <v>595.573968026123</v>
      </c>
      <c r="X33" s="75">
        <v>595.573968026123</v>
      </c>
      <c r="Y33" s="75">
        <v>855.32865111559397</v>
      </c>
      <c r="Z33" s="75">
        <v>127.69305090327001</v>
      </c>
      <c r="AA33" s="75">
        <v>54.2272276475273</v>
      </c>
      <c r="AB33" s="75">
        <v>24.9609404483686</v>
      </c>
      <c r="AC33" s="75">
        <v>5237.0884948788798</v>
      </c>
      <c r="AD33" s="75">
        <v>40343.3010540959</v>
      </c>
      <c r="AE33" s="75">
        <v>346.85947772645</v>
      </c>
      <c r="AF33" s="75">
        <v>153.851453244071</v>
      </c>
      <c r="AG33" s="75">
        <v>83.676092706049701</v>
      </c>
      <c r="AH33" s="75">
        <v>7.4679754486548999</v>
      </c>
      <c r="AI33" s="75">
        <v>7058.0099928068403</v>
      </c>
      <c r="AJ33" s="75">
        <v>6.3124978079167901E-3</v>
      </c>
      <c r="AK33" s="75">
        <v>417.30606880602198</v>
      </c>
      <c r="AL33" s="75">
        <v>417.30606880602198</v>
      </c>
      <c r="AM33" s="75">
        <v>154.773196498027</v>
      </c>
      <c r="AN33" s="75">
        <v>0</v>
      </c>
      <c r="AO33" s="75">
        <v>14.2400815856964</v>
      </c>
      <c r="AP33" s="75">
        <v>0</v>
      </c>
      <c r="AQ33" s="75">
        <v>590.97061627227004</v>
      </c>
      <c r="AR33" s="75">
        <v>3.3184962076173701</v>
      </c>
      <c r="AS33" s="75">
        <v>1.50201956125806E-4</v>
      </c>
      <c r="AT33" s="75">
        <v>279.66114325305898</v>
      </c>
      <c r="AU33" s="75">
        <v>5.7532147893283003</v>
      </c>
      <c r="AV33" s="75">
        <v>833.39288208711798</v>
      </c>
      <c r="AW33" s="75">
        <v>107.530248691924</v>
      </c>
      <c r="AX33" s="75">
        <v>22.768491918228701</v>
      </c>
      <c r="AY33" s="75">
        <v>5609.66094783875</v>
      </c>
      <c r="AZ33" s="75">
        <v>0</v>
      </c>
      <c r="BA33" s="75">
        <v>32549.6288329282</v>
      </c>
      <c r="BB33" s="75">
        <v>46978.685183837901</v>
      </c>
      <c r="BC33" s="75">
        <v>5219.8534000606296</v>
      </c>
      <c r="BD33" s="75">
        <v>52198.538583898502</v>
      </c>
      <c r="BE33" s="75">
        <v>8.2976238470892902E-2</v>
      </c>
      <c r="BF33" s="75">
        <v>221.95592518742001</v>
      </c>
      <c r="BG33" s="75">
        <v>205.75318588347599</v>
      </c>
      <c r="BH33" s="75">
        <v>8.3994322987042302</v>
      </c>
      <c r="BI33" s="75">
        <v>16009.3155447477</v>
      </c>
      <c r="BJ33" s="75">
        <v>37.821075701207498</v>
      </c>
      <c r="BK33" s="75">
        <v>180.36422024504299</v>
      </c>
      <c r="BL33" s="75">
        <v>932.81403086470698</v>
      </c>
      <c r="BM33" s="75">
        <v>15.620447584671201</v>
      </c>
      <c r="BN33" s="75">
        <v>0.105989512613193</v>
      </c>
      <c r="BO33" s="75">
        <v>420.77084033576301</v>
      </c>
      <c r="BP33" s="75">
        <v>25857.7306170556</v>
      </c>
      <c r="BQ33" s="75">
        <v>23516.8236144045</v>
      </c>
      <c r="BR33" s="75">
        <v>2340.9070026510599</v>
      </c>
      <c r="BS33" s="75">
        <v>20.233199216918202</v>
      </c>
      <c r="BT33" s="75">
        <v>1.16040137281811</v>
      </c>
      <c r="BU33" s="75">
        <v>1646.6441350551399</v>
      </c>
      <c r="BV33" s="75">
        <v>65.6659188203067</v>
      </c>
      <c r="BW33" s="75">
        <v>5392.49790406587</v>
      </c>
      <c r="BX33" s="75">
        <v>2.8003895816178499</v>
      </c>
      <c r="BY33" s="75">
        <v>83.705889946372494</v>
      </c>
      <c r="BZ33" s="75">
        <v>13483.0263742235</v>
      </c>
      <c r="CA33" s="75">
        <v>141.80051502802101</v>
      </c>
      <c r="CB33" s="75">
        <v>597.29988951536802</v>
      </c>
      <c r="CC33" s="75">
        <v>627.25659328582299</v>
      </c>
      <c r="CD33" s="75">
        <v>0.63688277804416904</v>
      </c>
      <c r="CE33" s="75">
        <v>2385.4468365715902</v>
      </c>
      <c r="CF33" s="75">
        <v>225.57019768585599</v>
      </c>
      <c r="CG33" s="75">
        <v>23.570796026609699</v>
      </c>
      <c r="CH33" s="75">
        <v>124.504493450948</v>
      </c>
      <c r="CI33" s="75">
        <v>596.65173145740698</v>
      </c>
      <c r="CJ33" s="75">
        <v>262.67943171229598</v>
      </c>
      <c r="CK33" s="75">
        <v>32384.1428501353</v>
      </c>
      <c r="CL33" s="75">
        <v>405.76842094478297</v>
      </c>
      <c r="CM33" s="89"/>
      <c r="CN33" s="44">
        <f t="shared" si="0"/>
        <v>2.5758678711571953E-3</v>
      </c>
      <c r="CO33" s="44">
        <f t="shared" si="1"/>
        <v>-2.2900507117090276E-4</v>
      </c>
      <c r="CP33" s="44">
        <f t="shared" si="2"/>
        <v>-1.2721060364696783E-3</v>
      </c>
      <c r="CQ33" s="44">
        <f t="shared" si="3"/>
        <v>5.0501556747317429E-4</v>
      </c>
      <c r="CR33" s="44">
        <f t="shared" si="4"/>
        <v>3.9553335221805333E-4</v>
      </c>
      <c r="CS33" s="44">
        <f t="shared" si="5"/>
        <v>-2.6788563614297085E-3</v>
      </c>
      <c r="CT33" s="44">
        <f t="shared" si="6"/>
        <v>1.951742410622703E-4</v>
      </c>
      <c r="CU33" s="102">
        <f t="shared" si="7"/>
        <v>1.5289517826031821E-3</v>
      </c>
      <c r="CV33" s="102">
        <f t="shared" si="8"/>
        <v>1.0201143425057383E-3</v>
      </c>
      <c r="CW33" s="102">
        <f t="shared" si="9"/>
        <v>2.6661451648234699E-3</v>
      </c>
      <c r="CX33" s="44">
        <f t="shared" si="10"/>
        <v>5.1852286674607087E-6</v>
      </c>
      <c r="CY33" s="102">
        <f t="shared" si="11"/>
        <v>5.0938963350640625E-5</v>
      </c>
      <c r="CZ33" s="44">
        <f t="shared" si="12"/>
        <v>-2.9281686988707465E-3</v>
      </c>
      <c r="DA33" s="44">
        <f t="shared" si="13"/>
        <v>3.5201071241522937E-3</v>
      </c>
      <c r="DB33" s="102">
        <f t="shared" si="14"/>
        <v>-4.8496458320700563E-5</v>
      </c>
      <c r="DC33" s="44">
        <f t="shared" si="15"/>
        <v>1.1867823260579226E-3</v>
      </c>
    </row>
    <row r="34" spans="1:107" x14ac:dyDescent="0.25">
      <c r="A34" s="89" t="s">
        <v>200</v>
      </c>
      <c r="B34" s="75">
        <v>13285.530057</v>
      </c>
      <c r="C34" s="75">
        <v>1680.3959665</v>
      </c>
      <c r="D34" s="75">
        <v>10510.575606</v>
      </c>
      <c r="E34" s="75">
        <v>9641.8300811999998</v>
      </c>
      <c r="F34" s="75">
        <v>8753.2288363999996</v>
      </c>
      <c r="G34" s="75">
        <v>161.658671</v>
      </c>
      <c r="H34" s="75">
        <v>15935.585675</v>
      </c>
      <c r="I34" s="75">
        <v>165.77459404000001</v>
      </c>
      <c r="J34" s="75">
        <v>67.075594632000005</v>
      </c>
      <c r="K34" s="75">
        <v>157.85487975000001</v>
      </c>
      <c r="L34" s="75">
        <v>9.4918296399000006</v>
      </c>
      <c r="M34" s="75">
        <v>45.502162052000003</v>
      </c>
      <c r="N34" s="75">
        <v>0.35318252109999998</v>
      </c>
      <c r="O34" s="75">
        <v>10.211891101999999</v>
      </c>
      <c r="P34" s="75">
        <v>3.3526668109000002</v>
      </c>
      <c r="Q34" s="75">
        <v>13.679826815</v>
      </c>
      <c r="R34" s="75"/>
      <c r="S34" s="75" t="s">
        <v>200</v>
      </c>
      <c r="T34" s="75">
        <v>134.694544173938</v>
      </c>
      <c r="U34" s="75">
        <v>15.1270059156261</v>
      </c>
      <c r="V34" s="75">
        <v>0.35231606764515899</v>
      </c>
      <c r="W34" s="75">
        <v>172.81355859263499</v>
      </c>
      <c r="X34" s="75">
        <v>172.81355859263499</v>
      </c>
      <c r="Y34" s="75">
        <v>177.26548403946799</v>
      </c>
      <c r="Z34" s="75">
        <v>23.940825850978001</v>
      </c>
      <c r="AA34" s="75">
        <v>88.764071273758603</v>
      </c>
      <c r="AB34" s="75">
        <v>10.268219205493599</v>
      </c>
      <c r="AC34" s="75">
        <v>2153.8397756991399</v>
      </c>
      <c r="AD34" s="75">
        <v>13367.092957180699</v>
      </c>
      <c r="AE34" s="75">
        <v>164.908979874935</v>
      </c>
      <c r="AF34" s="75">
        <v>73.934594922838002</v>
      </c>
      <c r="AG34" s="75">
        <v>41.094405873008498</v>
      </c>
      <c r="AH34" s="75">
        <v>13.6768185310417</v>
      </c>
      <c r="AI34" s="75">
        <v>994.58691672160296</v>
      </c>
      <c r="AJ34" s="75">
        <v>3.23135636808773</v>
      </c>
      <c r="AK34" s="75">
        <v>170.50444647880201</v>
      </c>
      <c r="AL34" s="75">
        <v>170.50444647880201</v>
      </c>
      <c r="AM34" s="75">
        <v>63.4868653633634</v>
      </c>
      <c r="AN34" s="75">
        <v>0</v>
      </c>
      <c r="AO34" s="75">
        <v>9.4918171152741699</v>
      </c>
      <c r="AP34" s="75">
        <v>0</v>
      </c>
      <c r="AQ34" s="75">
        <v>831.269324844842</v>
      </c>
      <c r="AR34" s="75">
        <v>6.6958353741174204</v>
      </c>
      <c r="AS34" s="75">
        <v>7.6883526191232801E-2</v>
      </c>
      <c r="AT34" s="75">
        <v>135.55338904927399</v>
      </c>
      <c r="AU34" s="75">
        <v>9.7514759496495191</v>
      </c>
      <c r="AV34" s="75">
        <v>57.0408854565501</v>
      </c>
      <c r="AW34" s="75">
        <v>43.892848352662199</v>
      </c>
      <c r="AX34" s="75">
        <v>4.8132976425349803</v>
      </c>
      <c r="AY34" s="75">
        <v>1679.9889814077601</v>
      </c>
      <c r="AZ34" s="75">
        <v>0</v>
      </c>
      <c r="BA34" s="75">
        <v>15989.88</v>
      </c>
      <c r="BB34" s="75">
        <v>9446.3004303135494</v>
      </c>
      <c r="BC34" s="75">
        <v>1049.5896560183401</v>
      </c>
      <c r="BD34" s="75">
        <v>10495.890086331799</v>
      </c>
      <c r="BE34" s="75">
        <v>7.9949928597117595E-2</v>
      </c>
      <c r="BF34" s="75">
        <v>257.82489705815698</v>
      </c>
      <c r="BG34" s="75">
        <v>20.849619733035301</v>
      </c>
      <c r="BH34" s="75">
        <v>3.2583412019599098</v>
      </c>
      <c r="BI34" s="75">
        <v>10676.7606805697</v>
      </c>
      <c r="BJ34" s="75">
        <v>15.0072738233105</v>
      </c>
      <c r="BK34" s="75">
        <v>69.202764023876</v>
      </c>
      <c r="BL34" s="75">
        <v>314.629171591241</v>
      </c>
      <c r="BM34" s="75">
        <v>5.5482117550444503</v>
      </c>
      <c r="BN34" s="75">
        <v>7.0648817165186797E-2</v>
      </c>
      <c r="BO34" s="75">
        <v>172.564741633735</v>
      </c>
      <c r="BP34" s="75">
        <v>9654.8655491873506</v>
      </c>
      <c r="BQ34" s="75">
        <v>8763.2924170698607</v>
      </c>
      <c r="BR34" s="75">
        <v>891.57313211748396</v>
      </c>
      <c r="BS34" s="75">
        <v>8.1035679949514101</v>
      </c>
      <c r="BT34" s="75">
        <v>0.43561840705038102</v>
      </c>
      <c r="BU34" s="75">
        <v>467.626423100029</v>
      </c>
      <c r="BV34" s="75">
        <v>25.418034428920201</v>
      </c>
      <c r="BW34" s="75">
        <v>2075.4583674774099</v>
      </c>
      <c r="BX34" s="75">
        <v>0.929583181820687</v>
      </c>
      <c r="BY34" s="75">
        <v>31.402253929573298</v>
      </c>
      <c r="BZ34" s="75">
        <v>5189.0432782728903</v>
      </c>
      <c r="CA34" s="75">
        <v>67.8571292038488</v>
      </c>
      <c r="CB34" s="75">
        <v>242.03611607885901</v>
      </c>
      <c r="CC34" s="75">
        <v>142.34117037098201</v>
      </c>
      <c r="CD34" s="75">
        <v>0.21685098103473899</v>
      </c>
      <c r="CE34" s="75">
        <v>161.29590562454101</v>
      </c>
      <c r="CF34" s="75">
        <v>258.52687546208301</v>
      </c>
      <c r="CG34" s="75">
        <v>5.63320629163842E-2</v>
      </c>
      <c r="CH34" s="75">
        <v>0.538403993236794</v>
      </c>
      <c r="CI34" s="75">
        <v>864.42916050577799</v>
      </c>
      <c r="CJ34" s="75">
        <v>58.247240656121903</v>
      </c>
      <c r="CK34" s="75">
        <v>15939.0600313056</v>
      </c>
      <c r="CL34" s="75">
        <v>574.57376181160896</v>
      </c>
      <c r="CM34" s="89"/>
      <c r="CN34" s="44">
        <f t="shared" si="0"/>
        <v>6.1392281550501342E-3</v>
      </c>
      <c r="CO34" s="44">
        <f t="shared" si="1"/>
        <v>-2.4219594688005506E-4</v>
      </c>
      <c r="CP34" s="44">
        <f t="shared" si="2"/>
        <v>-1.3972136463979751E-3</v>
      </c>
      <c r="CQ34" s="44">
        <f t="shared" si="3"/>
        <v>1.3519703082890693E-3</v>
      </c>
      <c r="CR34" s="44">
        <f t="shared" si="4"/>
        <v>1.1496992547495146E-3</v>
      </c>
      <c r="CS34" s="44">
        <f t="shared" si="5"/>
        <v>-2.2440205230871376E-3</v>
      </c>
      <c r="CT34" s="44">
        <f t="shared" si="6"/>
        <v>2.1802501498583549E-4</v>
      </c>
      <c r="CU34" s="102">
        <f t="shared" si="7"/>
        <v>4.246105739783345E-2</v>
      </c>
      <c r="CV34" s="102">
        <f t="shared" si="8"/>
        <v>0.32334378488553267</v>
      </c>
      <c r="CW34" s="102">
        <f t="shared" si="9"/>
        <v>8.0134150739182328E-2</v>
      </c>
      <c r="CX34" s="44">
        <f t="shared" si="10"/>
        <v>-1.319516500594375E-6</v>
      </c>
      <c r="CY34" s="102">
        <f t="shared" si="11"/>
        <v>0.25358626676604096</v>
      </c>
      <c r="CZ34" s="44">
        <f t="shared" si="12"/>
        <v>-2.4532738827006111E-3</v>
      </c>
      <c r="DA34" s="44">
        <f t="shared" si="13"/>
        <v>5.515932644695771E-3</v>
      </c>
      <c r="DB34" s="102">
        <f t="shared" si="14"/>
        <v>0.43566238878443275</v>
      </c>
      <c r="DC34" s="44">
        <f t="shared" si="15"/>
        <v>-2.1990658207758052E-4</v>
      </c>
    </row>
    <row r="35" spans="1:107" x14ac:dyDescent="0.25">
      <c r="A35" s="89" t="s">
        <v>201</v>
      </c>
      <c r="B35" s="75">
        <v>5496.3832548</v>
      </c>
      <c r="C35" s="75">
        <v>246.44975611000001</v>
      </c>
      <c r="D35" s="75">
        <v>11933.724996000001</v>
      </c>
      <c r="E35" s="75">
        <v>5227.9522559999996</v>
      </c>
      <c r="F35" s="75">
        <v>1608.1182375000001</v>
      </c>
      <c r="G35" s="75">
        <v>28027.018378000001</v>
      </c>
      <c r="H35" s="75">
        <v>6299.3093159999999</v>
      </c>
      <c r="I35" s="75">
        <v>42.803616863999999</v>
      </c>
      <c r="J35" s="75">
        <v>13.95669655</v>
      </c>
      <c r="K35" s="75">
        <v>13.805821628</v>
      </c>
      <c r="L35" s="75">
        <v>0.5782251424</v>
      </c>
      <c r="M35" s="75">
        <v>75.888118419999998</v>
      </c>
      <c r="N35" s="75">
        <v>9.9012611200000003E-2</v>
      </c>
      <c r="O35" s="75">
        <v>0.66860658159999997</v>
      </c>
      <c r="P35" s="75">
        <v>0.98551649829999999</v>
      </c>
      <c r="Q35" s="75">
        <v>2.4049346571000001</v>
      </c>
      <c r="R35" s="75"/>
      <c r="S35" s="75" t="s">
        <v>201</v>
      </c>
      <c r="T35" s="75">
        <v>186.46986546623</v>
      </c>
      <c r="U35" s="75">
        <v>0.59849345159118705</v>
      </c>
      <c r="V35" s="75">
        <v>9.8743817495281397E-2</v>
      </c>
      <c r="W35" s="75">
        <v>42.850542579276699</v>
      </c>
      <c r="X35" s="75">
        <v>42.850542579276699</v>
      </c>
      <c r="Y35" s="75">
        <v>87.000145144116104</v>
      </c>
      <c r="Z35" s="75">
        <v>4.1369818289444797</v>
      </c>
      <c r="AA35" s="75">
        <v>13.9566183761484</v>
      </c>
      <c r="AB35" s="75">
        <v>0.67269264229565295</v>
      </c>
      <c r="AC35" s="75">
        <v>336.73760120447099</v>
      </c>
      <c r="AD35" s="75">
        <v>5489.92320988552</v>
      </c>
      <c r="AE35" s="75">
        <v>8.9562186377985409</v>
      </c>
      <c r="AF35" s="75">
        <v>7.7488655257487702</v>
      </c>
      <c r="AG35" s="75">
        <v>5.3220663269131503</v>
      </c>
      <c r="AH35" s="75">
        <v>2.40502294474109</v>
      </c>
      <c r="AI35" s="75">
        <v>961.73080043806794</v>
      </c>
      <c r="AJ35" s="75">
        <v>2.56318976545908E-4</v>
      </c>
      <c r="AK35" s="75">
        <v>13.850789300759301</v>
      </c>
      <c r="AL35" s="75">
        <v>13.850789300759301</v>
      </c>
      <c r="AM35" s="75">
        <v>3.92629305485461</v>
      </c>
      <c r="AN35" s="75">
        <v>0</v>
      </c>
      <c r="AO35" s="75">
        <v>0.57822723914096996</v>
      </c>
      <c r="AP35" s="75">
        <v>0</v>
      </c>
      <c r="AQ35" s="75">
        <v>235.00591320475999</v>
      </c>
      <c r="AR35" s="75">
        <v>0.91839986479845803</v>
      </c>
      <c r="AS35" s="75">
        <v>6.0989553768580599E-6</v>
      </c>
      <c r="AT35" s="75">
        <v>9.0981874255148103</v>
      </c>
      <c r="AU35" s="75">
        <v>0.10666378361479199</v>
      </c>
      <c r="AV35" s="75">
        <v>75.899191560464502</v>
      </c>
      <c r="AW35" s="75">
        <v>2.5985386769839298</v>
      </c>
      <c r="AX35" s="75">
        <v>0.98550005812080299</v>
      </c>
      <c r="AY35" s="75">
        <v>246.17636138196701</v>
      </c>
      <c r="AZ35" s="75">
        <v>0</v>
      </c>
      <c r="BA35" s="75">
        <v>6435.6812109988496</v>
      </c>
      <c r="BB35" s="75">
        <v>10712.377060824399</v>
      </c>
      <c r="BC35" s="75">
        <v>1190.2643581040199</v>
      </c>
      <c r="BD35" s="75">
        <v>11902.641418928401</v>
      </c>
      <c r="BE35" s="75">
        <v>1.9230145892573801E-3</v>
      </c>
      <c r="BF35" s="75">
        <v>59.384361872600302</v>
      </c>
      <c r="BG35" s="75">
        <v>25.785113818117399</v>
      </c>
      <c r="BH35" s="75">
        <v>48.867733897716498</v>
      </c>
      <c r="BI35" s="75">
        <v>4112.5806364209002</v>
      </c>
      <c r="BJ35" s="75">
        <v>28.6868846800818</v>
      </c>
      <c r="BK35" s="75">
        <v>4.75028277242237</v>
      </c>
      <c r="BL35" s="75">
        <v>83.643928275930307</v>
      </c>
      <c r="BM35" s="75">
        <v>24.520737309589499</v>
      </c>
      <c r="BN35" s="75">
        <v>4.3038730666843097E-3</v>
      </c>
      <c r="BO35" s="75">
        <v>6.9438460941263296</v>
      </c>
      <c r="BP35" s="75">
        <v>5215.7993600362997</v>
      </c>
      <c r="BQ35" s="75">
        <v>1605.89868608336</v>
      </c>
      <c r="BR35" s="75">
        <v>3609.90067395294</v>
      </c>
      <c r="BS35" s="75">
        <v>0.38438125500311399</v>
      </c>
      <c r="BT35" s="75">
        <v>0.25858039884918699</v>
      </c>
      <c r="BU35" s="75">
        <v>601.26613384259997</v>
      </c>
      <c r="BV35" s="75">
        <v>1.5288201613783201</v>
      </c>
      <c r="BW35" s="75">
        <v>162.45382074879899</v>
      </c>
      <c r="BX35" s="75">
        <v>3.3193059693447302</v>
      </c>
      <c r="BY35" s="75">
        <v>2.7559767832360502</v>
      </c>
      <c r="BZ35" s="75">
        <v>406.138517689335</v>
      </c>
      <c r="CA35" s="75">
        <v>26.076451122520702</v>
      </c>
      <c r="CB35" s="75">
        <v>79.345326516642103</v>
      </c>
      <c r="CC35" s="75">
        <v>147.500853392637</v>
      </c>
      <c r="CD35" s="75">
        <v>3.5292524226039799</v>
      </c>
      <c r="CE35" s="75">
        <v>27947.101581794199</v>
      </c>
      <c r="CF35" s="75">
        <v>62.163990284141803</v>
      </c>
      <c r="CG35" s="75">
        <v>624.61714157332801</v>
      </c>
      <c r="CH35" s="75">
        <v>4.5784447969122102</v>
      </c>
      <c r="CI35" s="75">
        <v>248.29009708503</v>
      </c>
      <c r="CJ35" s="75">
        <v>37.688659818006201</v>
      </c>
      <c r="CK35" s="75">
        <v>6298.7444552103398</v>
      </c>
      <c r="CL35" s="75">
        <v>145.273022003656</v>
      </c>
      <c r="CM35" s="89"/>
      <c r="CN35" s="44">
        <f t="shared" ref="CN35:CN51" si="16">IF(AD35=0,"",(AD35-B35)/B35)</f>
        <v>-1.175326503812931E-3</v>
      </c>
      <c r="CO35" s="44">
        <f t="shared" ref="CO35:CO61" si="17">IF(AY35=0,"",(AY35-C35)/C35)</f>
        <v>-1.1093325160807647E-3</v>
      </c>
      <c r="CP35" s="44">
        <f t="shared" ref="CP35:CP61" si="18">IF(BD35=0,"",(BD35-D35)/D35)</f>
        <v>-2.6046835403043924E-3</v>
      </c>
      <c r="CQ35" s="44">
        <f t="shared" ref="CQ35:CQ61" si="19">IF(BP35=0,"",(BP35-E35)/E35)</f>
        <v>-2.3245996460186207E-3</v>
      </c>
      <c r="CR35" s="44">
        <f t="shared" ref="CR35:CR61" si="20">IF(BQ35=0,"",(BQ35-F35)/F35)</f>
        <v>-1.3802165567692688E-3</v>
      </c>
      <c r="CS35" s="44">
        <f t="shared" ref="CS35:CS61" si="21">IF(CE35=0,"",(CE35-G35)/G35)</f>
        <v>-2.8514198380992619E-3</v>
      </c>
      <c r="CT35" s="44">
        <f t="shared" ref="CT35:CT61" si="22">IF(CK35=0,"",(CK35-H35)/H35)</f>
        <v>-8.9670273568780558E-5</v>
      </c>
      <c r="CU35" s="102">
        <f t="shared" ref="CU35:CU61" si="23">IF(X35=0,"",(X35-I35)/I35)</f>
        <v>1.0963025724157172E-3</v>
      </c>
      <c r="CV35" s="102">
        <f t="shared" ref="CV35:CV51" si="24">IF(AA35=0,"",AA35-J35)/J35</f>
        <v>-5.6011715465739942E-6</v>
      </c>
      <c r="CW35" s="102">
        <f t="shared" ref="CW35:CW61" si="25">IF(AL35=0,"",(AL35-K35)/K35)</f>
        <v>3.2571529584374888E-3</v>
      </c>
      <c r="CX35" s="44">
        <f t="shared" ref="CX35:CX61" si="26">IF(AO35=0,"",(AO35-L35)/L35)</f>
        <v>3.6261670692080982E-6</v>
      </c>
      <c r="CY35" s="102">
        <f t="shared" ref="CY35:CY61" si="27">IF(AV35=0,"",(AV35-M35)/M35)</f>
        <v>1.4591402046918342E-4</v>
      </c>
      <c r="CZ35" s="44">
        <f t="shared" ref="CZ35:CZ51" si="28">IF(V35=0,"",(V35-N35)/N35)</f>
        <v>-2.7147421066964668E-3</v>
      </c>
      <c r="DA35" s="44">
        <f t="shared" ref="DA35:DA51" si="29">IF(AB35=0,"",(AB35-O35)/O35)</f>
        <v>6.1113079172431858E-3</v>
      </c>
      <c r="DB35" s="102">
        <f t="shared" ref="DB35:DB61" si="30">IF(AX35=0,"",(AX35-P35)/P35)</f>
        <v>-1.6681789929804394E-5</v>
      </c>
      <c r="DC35" s="44">
        <f t="shared" ref="DC35:DC51" si="31">IF(AH35=0,"",(AH35-Q35)/Q35)</f>
        <v>3.6711035299555957E-5</v>
      </c>
    </row>
    <row r="36" spans="1:107" x14ac:dyDescent="0.25">
      <c r="A36" s="89" t="s">
        <v>202</v>
      </c>
      <c r="B36" s="75">
        <v>19602.228109</v>
      </c>
      <c r="C36" s="75">
        <v>3353.712473</v>
      </c>
      <c r="D36" s="75">
        <v>20962.538345000001</v>
      </c>
      <c r="E36" s="75">
        <v>11319.742182</v>
      </c>
      <c r="F36" s="75">
        <v>10174.497292</v>
      </c>
      <c r="G36" s="75">
        <v>310.87564416999999</v>
      </c>
      <c r="H36" s="75">
        <v>33719.063165</v>
      </c>
      <c r="I36" s="75">
        <v>255.75528510999999</v>
      </c>
      <c r="J36" s="75">
        <v>90.991724777000002</v>
      </c>
      <c r="K36" s="75">
        <v>173.16708954999999</v>
      </c>
      <c r="L36" s="75">
        <v>11.986440857</v>
      </c>
      <c r="M36" s="75">
        <v>440.30664951</v>
      </c>
      <c r="N36" s="75">
        <v>0.66903729739999995</v>
      </c>
      <c r="O36" s="75">
        <v>10.911680592</v>
      </c>
      <c r="P36" s="75">
        <v>14.390741185</v>
      </c>
      <c r="Q36" s="75">
        <v>21.242825846999999</v>
      </c>
      <c r="R36" s="75"/>
      <c r="S36" s="75" t="s">
        <v>202</v>
      </c>
      <c r="T36" s="75">
        <v>671.85758737655703</v>
      </c>
      <c r="U36" s="75">
        <v>16.281744592464399</v>
      </c>
      <c r="V36" s="75">
        <v>0.667409174212378</v>
      </c>
      <c r="W36" s="75">
        <v>256.49727504638798</v>
      </c>
      <c r="X36" s="75">
        <v>256.49727504638798</v>
      </c>
      <c r="Y36" s="75">
        <v>366.34744722999699</v>
      </c>
      <c r="Z36" s="75">
        <v>68.969836325172594</v>
      </c>
      <c r="AA36" s="75">
        <v>91.029069473671697</v>
      </c>
      <c r="AB36" s="75">
        <v>10.9835263506318</v>
      </c>
      <c r="AC36" s="75">
        <v>2053.5786646318202</v>
      </c>
      <c r="AD36" s="75">
        <v>19709.206881595201</v>
      </c>
      <c r="AE36" s="75">
        <v>150.82036441293801</v>
      </c>
      <c r="AF36" s="75">
        <v>66.503961272870498</v>
      </c>
      <c r="AG36" s="75">
        <v>38.088248305938897</v>
      </c>
      <c r="AH36" s="75">
        <v>21.240279900760601</v>
      </c>
      <c r="AI36" s="75">
        <v>3984.3076574953002</v>
      </c>
      <c r="AJ36" s="75">
        <v>5.3135870236914202E-3</v>
      </c>
      <c r="AK36" s="75">
        <v>174.11354561082501</v>
      </c>
      <c r="AL36" s="75">
        <v>174.11354561082501</v>
      </c>
      <c r="AM36" s="75">
        <v>67.110496561892802</v>
      </c>
      <c r="AN36" s="75">
        <v>0</v>
      </c>
      <c r="AO36" s="75">
        <v>11.9864441675292</v>
      </c>
      <c r="AP36" s="75">
        <v>0</v>
      </c>
      <c r="AQ36" s="75">
        <v>1575.0063473877001</v>
      </c>
      <c r="AR36" s="75">
        <v>6.6492887116482304</v>
      </c>
      <c r="AS36" s="75">
        <v>1.26430041264405E-4</v>
      </c>
      <c r="AT36" s="75">
        <v>136.39311876494401</v>
      </c>
      <c r="AU36" s="75">
        <v>3.1622368311733502</v>
      </c>
      <c r="AV36" s="75">
        <v>440.32337070672202</v>
      </c>
      <c r="AW36" s="75">
        <v>48.297969490225299</v>
      </c>
      <c r="AX36" s="75">
        <v>14.391325710256</v>
      </c>
      <c r="AY36" s="75">
        <v>3353.3120350600998</v>
      </c>
      <c r="AZ36" s="75">
        <v>0</v>
      </c>
      <c r="BA36" s="75">
        <v>33602.181435208797</v>
      </c>
      <c r="BB36" s="75">
        <v>18853.828523862201</v>
      </c>
      <c r="BC36" s="75">
        <v>2094.86937532917</v>
      </c>
      <c r="BD36" s="75">
        <v>20948.6978991914</v>
      </c>
      <c r="BE36" s="75">
        <v>3.9355625926749099E-2</v>
      </c>
      <c r="BF36" s="75">
        <v>413.283455685609</v>
      </c>
      <c r="BG36" s="75">
        <v>94.185356718189695</v>
      </c>
      <c r="BH36" s="75">
        <v>3.2827277129802601</v>
      </c>
      <c r="BI36" s="75">
        <v>21522.352534836798</v>
      </c>
      <c r="BJ36" s="75">
        <v>24.686308817936801</v>
      </c>
      <c r="BK36" s="75">
        <v>77.469034338089699</v>
      </c>
      <c r="BL36" s="75">
        <v>368.63830850377798</v>
      </c>
      <c r="BM36" s="75">
        <v>5.44004755479863</v>
      </c>
      <c r="BN36" s="75">
        <v>8.9216294361128101E-2</v>
      </c>
      <c r="BO36" s="75">
        <v>301.982655356956</v>
      </c>
      <c r="BP36" s="75">
        <v>11333.228945664599</v>
      </c>
      <c r="BQ36" s="75">
        <v>10184.595638897001</v>
      </c>
      <c r="BR36" s="75">
        <v>1148.6333067676301</v>
      </c>
      <c r="BS36" s="75">
        <v>10.1011293642421</v>
      </c>
      <c r="BT36" s="75">
        <v>0.43379857504257602</v>
      </c>
      <c r="BU36" s="75">
        <v>720.45702896322098</v>
      </c>
      <c r="BV36" s="75">
        <v>28.259706969361201</v>
      </c>
      <c r="BW36" s="75">
        <v>2263.0752642514999</v>
      </c>
      <c r="BX36" s="75">
        <v>0.93190476198349803</v>
      </c>
      <c r="BY36" s="75">
        <v>32.223387333344299</v>
      </c>
      <c r="BZ36" s="75">
        <v>5657.8416084922001</v>
      </c>
      <c r="CA36" s="75">
        <v>44.5770541975293</v>
      </c>
      <c r="CB36" s="75">
        <v>440.37471727376402</v>
      </c>
      <c r="CC36" s="75">
        <v>249.04686304337</v>
      </c>
      <c r="CD36" s="75">
        <v>0.26193129008967297</v>
      </c>
      <c r="CE36" s="75">
        <v>310.27466982192101</v>
      </c>
      <c r="CF36" s="75">
        <v>546.26507220946598</v>
      </c>
      <c r="CG36" s="75">
        <v>9.6232249039832005E-2</v>
      </c>
      <c r="CH36" s="75">
        <v>78.368148016368096</v>
      </c>
      <c r="CI36" s="75">
        <v>1498.2277388242701</v>
      </c>
      <c r="CJ36" s="75">
        <v>140.039084003505</v>
      </c>
      <c r="CK36" s="75">
        <v>33724.448300511998</v>
      </c>
      <c r="CL36" s="75">
        <v>1182.61825761973</v>
      </c>
      <c r="CM36" s="89"/>
      <c r="CN36" s="44">
        <f t="shared" si="16"/>
        <v>5.4574802415488519E-3</v>
      </c>
      <c r="CO36" s="44">
        <f t="shared" si="17"/>
        <v>-1.1940139267277529E-4</v>
      </c>
      <c r="CP36" s="44">
        <f t="shared" si="18"/>
        <v>-6.602466543323875E-4</v>
      </c>
      <c r="CQ36" s="44">
        <f t="shared" si="19"/>
        <v>1.1914373532327764E-3</v>
      </c>
      <c r="CR36" s="44">
        <f t="shared" si="20"/>
        <v>9.9251556191782197E-4</v>
      </c>
      <c r="CS36" s="44">
        <f t="shared" si="21"/>
        <v>-1.933166394181526E-3</v>
      </c>
      <c r="CT36" s="44">
        <f t="shared" si="22"/>
        <v>1.5970596471340812E-4</v>
      </c>
      <c r="CU36" s="102">
        <f t="shared" si="23"/>
        <v>2.9011714697073261E-3</v>
      </c>
      <c r="CV36" s="102">
        <f t="shared" si="24"/>
        <v>4.1041860414470476E-4</v>
      </c>
      <c r="CW36" s="102">
        <f t="shared" si="25"/>
        <v>5.4655654448228742E-3</v>
      </c>
      <c r="CX36" s="44">
        <f t="shared" si="26"/>
        <v>2.7618950776146737E-7</v>
      </c>
      <c r="CY36" s="102">
        <f t="shared" si="27"/>
        <v>3.797625300600218E-5</v>
      </c>
      <c r="CZ36" s="44">
        <f t="shared" si="28"/>
        <v>-2.4335312753849992E-3</v>
      </c>
      <c r="DA36" s="44">
        <f t="shared" si="29"/>
        <v>6.5842981771730962E-3</v>
      </c>
      <c r="DB36" s="102">
        <f t="shared" si="30"/>
        <v>4.0618148049918526E-5</v>
      </c>
      <c r="DC36" s="44">
        <f t="shared" si="31"/>
        <v>-1.1984969691577414E-4</v>
      </c>
    </row>
    <row r="37" spans="1:107" x14ac:dyDescent="0.25">
      <c r="A37" s="89" t="s">
        <v>203</v>
      </c>
      <c r="B37" s="75">
        <v>11225.548374</v>
      </c>
      <c r="C37" s="75">
        <v>788.43654001000004</v>
      </c>
      <c r="D37" s="75">
        <v>8010.6609564</v>
      </c>
      <c r="E37" s="75">
        <v>8099.2286923000001</v>
      </c>
      <c r="F37" s="75">
        <v>7040.2155861000001</v>
      </c>
      <c r="G37" s="75">
        <v>513.76170943</v>
      </c>
      <c r="H37" s="75">
        <v>20024.264827999999</v>
      </c>
      <c r="I37" s="75">
        <v>151.16341453999999</v>
      </c>
      <c r="J37" s="75">
        <v>50.754837059000003</v>
      </c>
      <c r="K37" s="75">
        <v>72.615442779999995</v>
      </c>
      <c r="L37" s="75">
        <v>4.0730534664000002</v>
      </c>
      <c r="M37" s="75">
        <v>223.7143307</v>
      </c>
      <c r="N37" s="75">
        <v>0.79321400890000004</v>
      </c>
      <c r="O37" s="75">
        <v>5.0336612576000004</v>
      </c>
      <c r="P37" s="75">
        <v>6.8103587083999999</v>
      </c>
      <c r="Q37" s="75">
        <v>10.134376490999999</v>
      </c>
      <c r="R37" s="75"/>
      <c r="S37" s="75" t="s">
        <v>203</v>
      </c>
      <c r="T37" s="75">
        <v>468.28915087863601</v>
      </c>
      <c r="U37" s="75">
        <v>12.1110651060434</v>
      </c>
      <c r="V37" s="75">
        <v>0.79102190323830601</v>
      </c>
      <c r="W37" s="75">
        <v>151.356564553179</v>
      </c>
      <c r="X37" s="75">
        <v>151.356564553179</v>
      </c>
      <c r="Y37" s="75">
        <v>241.940598502786</v>
      </c>
      <c r="Z37" s="75">
        <v>22.2768415913852</v>
      </c>
      <c r="AA37" s="75">
        <v>50.756546233511799</v>
      </c>
      <c r="AB37" s="75">
        <v>5.0526028483425298</v>
      </c>
      <c r="AC37" s="75">
        <v>875.776687955846</v>
      </c>
      <c r="AD37" s="75">
        <v>11242.0494813737</v>
      </c>
      <c r="AE37" s="75">
        <v>65.077754013698893</v>
      </c>
      <c r="AF37" s="75">
        <v>28.277366511101</v>
      </c>
      <c r="AG37" s="75">
        <v>20.329022947639999</v>
      </c>
      <c r="AH37" s="75">
        <v>10.133205033695001</v>
      </c>
      <c r="AI37" s="75">
        <v>2584.0036262028598</v>
      </c>
      <c r="AJ37" s="75">
        <v>1.8055974688366699E-3</v>
      </c>
      <c r="AK37" s="75">
        <v>72.871867570747597</v>
      </c>
      <c r="AL37" s="75">
        <v>72.871867570747597</v>
      </c>
      <c r="AM37" s="75">
        <v>30.594336639597898</v>
      </c>
      <c r="AN37" s="75">
        <v>0</v>
      </c>
      <c r="AO37" s="75">
        <v>4.0730504044053797</v>
      </c>
      <c r="AP37" s="75">
        <v>0</v>
      </c>
      <c r="AQ37" s="75">
        <v>917.58806104651103</v>
      </c>
      <c r="AR37" s="75">
        <v>4.1008005034356501</v>
      </c>
      <c r="AS37" s="75">
        <v>4.2959791563280702E-5</v>
      </c>
      <c r="AT37" s="75">
        <v>64.365071851661696</v>
      </c>
      <c r="AU37" s="75">
        <v>2.80352197742797</v>
      </c>
      <c r="AV37" s="75">
        <v>223.74039112511699</v>
      </c>
      <c r="AW37" s="75">
        <v>26.149046210618799</v>
      </c>
      <c r="AX37" s="75">
        <v>6.8040050965340102</v>
      </c>
      <c r="AY37" s="75">
        <v>788.03985533050104</v>
      </c>
      <c r="AZ37" s="75">
        <v>0</v>
      </c>
      <c r="BA37" s="75">
        <v>20328.972204236099</v>
      </c>
      <c r="BB37" s="75">
        <v>7197.5198371467704</v>
      </c>
      <c r="BC37" s="75">
        <v>799.72509891808102</v>
      </c>
      <c r="BD37" s="75">
        <v>7997.2449360648498</v>
      </c>
      <c r="BE37" s="75">
        <v>2.4675671440850502E-2</v>
      </c>
      <c r="BF37" s="75">
        <v>236.75909437161599</v>
      </c>
      <c r="BG37" s="75">
        <v>65.010469167517797</v>
      </c>
      <c r="BH37" s="75">
        <v>3.5196148527587998</v>
      </c>
      <c r="BI37" s="75">
        <v>13071.441517217499</v>
      </c>
      <c r="BJ37" s="75">
        <v>30.7861560850322</v>
      </c>
      <c r="BK37" s="75">
        <v>46.005006714176197</v>
      </c>
      <c r="BL37" s="75">
        <v>255.311380920099</v>
      </c>
      <c r="BM37" s="75">
        <v>3.19448566400458</v>
      </c>
      <c r="BN37" s="75">
        <v>3.03161186891318E-2</v>
      </c>
      <c r="BO37" s="75">
        <v>396.24586976195502</v>
      </c>
      <c r="BP37" s="75">
        <v>8091.6160200292798</v>
      </c>
      <c r="BQ37" s="75">
        <v>7033.4832522917104</v>
      </c>
      <c r="BR37" s="75">
        <v>1058.13276773756</v>
      </c>
      <c r="BS37" s="75">
        <v>8.3386709384524593</v>
      </c>
      <c r="BT37" s="75">
        <v>0.17242295885624201</v>
      </c>
      <c r="BU37" s="75">
        <v>817.71050431830304</v>
      </c>
      <c r="BV37" s="75">
        <v>15.239200498685401</v>
      </c>
      <c r="BW37" s="75">
        <v>1298.1189473040199</v>
      </c>
      <c r="BX37" s="75">
        <v>0.61396238066105602</v>
      </c>
      <c r="BY37" s="75">
        <v>11.9215489805276</v>
      </c>
      <c r="BZ37" s="75">
        <v>3245.2988664936001</v>
      </c>
      <c r="CA37" s="75">
        <v>24.788358984482301</v>
      </c>
      <c r="CB37" s="75">
        <v>600.64977488604802</v>
      </c>
      <c r="CC37" s="75">
        <v>300.07357126716101</v>
      </c>
      <c r="CD37" s="75">
        <v>0.252952148679706</v>
      </c>
      <c r="CE37" s="75">
        <v>512.34979455965401</v>
      </c>
      <c r="CF37" s="75">
        <v>262.90568619139702</v>
      </c>
      <c r="CG37" s="75">
        <v>4.2500157229671904</v>
      </c>
      <c r="CH37" s="75">
        <v>23.823855362491699</v>
      </c>
      <c r="CI37" s="75">
        <v>911.94309983566598</v>
      </c>
      <c r="CJ37" s="75">
        <v>95.307769249226993</v>
      </c>
      <c r="CK37" s="75">
        <v>20026.125379167399</v>
      </c>
      <c r="CL37" s="75">
        <v>602.77738973243197</v>
      </c>
      <c r="CM37" s="89"/>
      <c r="CN37" s="44">
        <f t="shared" si="16"/>
        <v>1.4699600254647219E-3</v>
      </c>
      <c r="CO37" s="44">
        <f t="shared" si="17"/>
        <v>-5.0312822829592853E-4</v>
      </c>
      <c r="CP37" s="44">
        <f t="shared" si="18"/>
        <v>-1.6747707097042655E-3</v>
      </c>
      <c r="CQ37" s="44">
        <f t="shared" si="19"/>
        <v>-9.3992558550147151E-4</v>
      </c>
      <c r="CR37" s="44">
        <f t="shared" si="20"/>
        <v>-9.5626813212678068E-4</v>
      </c>
      <c r="CS37" s="44">
        <f t="shared" si="21"/>
        <v>-2.7481901520306951E-3</v>
      </c>
      <c r="CT37" s="44">
        <f t="shared" si="22"/>
        <v>9.2914830251241982E-5</v>
      </c>
      <c r="CU37" s="102">
        <f t="shared" si="23"/>
        <v>1.2777563524003167E-3</v>
      </c>
      <c r="CV37" s="102">
        <f t="shared" si="24"/>
        <v>3.3675105878250895E-5</v>
      </c>
      <c r="CW37" s="102">
        <f t="shared" si="25"/>
        <v>3.5312707728641303E-3</v>
      </c>
      <c r="CX37" s="44">
        <f t="shared" si="26"/>
        <v>-7.5176882547280822E-7</v>
      </c>
      <c r="CY37" s="102">
        <f t="shared" si="27"/>
        <v>1.1648974402059135E-4</v>
      </c>
      <c r="CZ37" s="44">
        <f t="shared" si="28"/>
        <v>-2.7635740633652752E-3</v>
      </c>
      <c r="DA37" s="44">
        <f t="shared" si="29"/>
        <v>3.7629847884441468E-3</v>
      </c>
      <c r="DB37" s="102">
        <f t="shared" si="30"/>
        <v>-9.3293351173309919E-4</v>
      </c>
      <c r="DC37" s="44">
        <f t="shared" si="31"/>
        <v>-1.1559243985447954E-4</v>
      </c>
    </row>
    <row r="38" spans="1:107" x14ac:dyDescent="0.25">
      <c r="A38" s="89" t="s">
        <v>204</v>
      </c>
      <c r="B38" s="75">
        <v>14015.494255</v>
      </c>
      <c r="C38" s="75">
        <v>741.32029107999995</v>
      </c>
      <c r="D38" s="75">
        <v>8945.9152639000004</v>
      </c>
      <c r="E38" s="75">
        <v>11375.113939999999</v>
      </c>
      <c r="F38" s="75">
        <v>9866.5210014000004</v>
      </c>
      <c r="G38" s="75">
        <v>833.96658767999998</v>
      </c>
      <c r="H38" s="75">
        <v>10962.13156</v>
      </c>
      <c r="I38" s="75">
        <v>162.28903007</v>
      </c>
      <c r="J38" s="75">
        <v>40.184411332000003</v>
      </c>
      <c r="K38" s="75">
        <v>98.626793801000005</v>
      </c>
      <c r="L38" s="75">
        <v>5.5051432696999996</v>
      </c>
      <c r="M38" s="75">
        <v>212.34779571000001</v>
      </c>
      <c r="N38" s="75">
        <v>1.0928207193999999</v>
      </c>
      <c r="O38" s="75">
        <v>6.9393336067</v>
      </c>
      <c r="P38" s="75">
        <v>8.6812129838000001</v>
      </c>
      <c r="Q38" s="75">
        <v>5.9516447696999997</v>
      </c>
      <c r="R38" s="75"/>
      <c r="S38" s="75" t="s">
        <v>204</v>
      </c>
      <c r="T38" s="75">
        <v>387.95657539638302</v>
      </c>
      <c r="U38" s="75">
        <v>16.116991777254199</v>
      </c>
      <c r="V38" s="75">
        <v>1.0897504473096999</v>
      </c>
      <c r="W38" s="75">
        <v>162.46258025141</v>
      </c>
      <c r="X38" s="75">
        <v>162.46258025141</v>
      </c>
      <c r="Y38" s="75">
        <v>221.55810100090901</v>
      </c>
      <c r="Z38" s="75">
        <v>29.0963151176765</v>
      </c>
      <c r="AA38" s="75">
        <v>40.178862268131503</v>
      </c>
      <c r="AB38" s="75">
        <v>6.9574701265316303</v>
      </c>
      <c r="AC38" s="75">
        <v>1156.6858970184501</v>
      </c>
      <c r="AD38" s="75">
        <v>14026.2131395911</v>
      </c>
      <c r="AE38" s="75">
        <v>89.569009702757398</v>
      </c>
      <c r="AF38" s="75">
        <v>38.925959993593104</v>
      </c>
      <c r="AG38" s="75">
        <v>27.978845558935099</v>
      </c>
      <c r="AH38" s="75">
        <v>5.95050489974515</v>
      </c>
      <c r="AI38" s="75">
        <v>1995.0328059383501</v>
      </c>
      <c r="AJ38" s="75">
        <v>2.4402763851272798E-3</v>
      </c>
      <c r="AK38" s="75">
        <v>98.877553828615802</v>
      </c>
      <c r="AL38" s="75">
        <v>98.877553828615802</v>
      </c>
      <c r="AM38" s="75">
        <v>42.2430184413234</v>
      </c>
      <c r="AN38" s="75">
        <v>0</v>
      </c>
      <c r="AO38" s="75">
        <v>5.5051542758556398</v>
      </c>
      <c r="AP38" s="75">
        <v>0</v>
      </c>
      <c r="AQ38" s="75">
        <v>346.05961046704999</v>
      </c>
      <c r="AR38" s="75">
        <v>2.1281594779904101</v>
      </c>
      <c r="AS38" s="75">
        <v>5.8065776542162103E-5</v>
      </c>
      <c r="AT38" s="75">
        <v>83.581264887731393</v>
      </c>
      <c r="AU38" s="75">
        <v>3.8566419590830998</v>
      </c>
      <c r="AV38" s="75">
        <v>212.36619531821</v>
      </c>
      <c r="AW38" s="75">
        <v>36.119036457662602</v>
      </c>
      <c r="AX38" s="75">
        <v>8.6722397386919408</v>
      </c>
      <c r="AY38" s="75">
        <v>741.04144291318698</v>
      </c>
      <c r="AZ38" s="75">
        <v>0</v>
      </c>
      <c r="BA38" s="75">
        <v>11241.534551827899</v>
      </c>
      <c r="BB38" s="75">
        <v>8035.7608158512203</v>
      </c>
      <c r="BC38" s="75">
        <v>892.86258843521398</v>
      </c>
      <c r="BD38" s="75">
        <v>8928.6234042864398</v>
      </c>
      <c r="BE38" s="75">
        <v>3.4036752574604902E-2</v>
      </c>
      <c r="BF38" s="75">
        <v>105.62986547563</v>
      </c>
      <c r="BG38" s="75">
        <v>54.067867306740098</v>
      </c>
      <c r="BH38" s="75">
        <v>4.9995152233557603</v>
      </c>
      <c r="BI38" s="75">
        <v>6136.0815686105898</v>
      </c>
      <c r="BJ38" s="75">
        <v>42.406073507939297</v>
      </c>
      <c r="BK38" s="75">
        <v>64.562546296510604</v>
      </c>
      <c r="BL38" s="75">
        <v>360.28948988354</v>
      </c>
      <c r="BM38" s="75">
        <v>4.6006952190567496</v>
      </c>
      <c r="BN38" s="75">
        <v>4.0975586237096101E-2</v>
      </c>
      <c r="BO38" s="75">
        <v>545.39928474346402</v>
      </c>
      <c r="BP38" s="75">
        <v>11361.663150836999</v>
      </c>
      <c r="BQ38" s="75">
        <v>9854.9581261838503</v>
      </c>
      <c r="BR38" s="75">
        <v>1506.7050246531801</v>
      </c>
      <c r="BS38" s="75">
        <v>11.5690042166702</v>
      </c>
      <c r="BT38" s="75">
        <v>0.25143084585834102</v>
      </c>
      <c r="BU38" s="75">
        <v>1147.42367273488</v>
      </c>
      <c r="BV38" s="75">
        <v>21.243531772460901</v>
      </c>
      <c r="BW38" s="75">
        <v>1824.7059166542599</v>
      </c>
      <c r="BX38" s="75">
        <v>0.71090754542899204</v>
      </c>
      <c r="BY38" s="75">
        <v>16.960438569861701</v>
      </c>
      <c r="BZ38" s="75">
        <v>4561.8378530288701</v>
      </c>
      <c r="CA38" s="75">
        <v>29.693811255888001</v>
      </c>
      <c r="CB38" s="75">
        <v>826.75458209736701</v>
      </c>
      <c r="CC38" s="75">
        <v>420.850219571531</v>
      </c>
      <c r="CD38" s="75">
        <v>0.35198868654133297</v>
      </c>
      <c r="CE38" s="75">
        <v>831.62871381162597</v>
      </c>
      <c r="CF38" s="75">
        <v>128.57062082674301</v>
      </c>
      <c r="CG38" s="75">
        <v>9.6536354668342206</v>
      </c>
      <c r="CH38" s="75">
        <v>29.854248859774</v>
      </c>
      <c r="CI38" s="75">
        <v>335.66804235676398</v>
      </c>
      <c r="CJ38" s="75">
        <v>76.606229807152801</v>
      </c>
      <c r="CK38" s="75">
        <v>10963.527705263999</v>
      </c>
      <c r="CL38" s="75">
        <v>259.74614789564998</v>
      </c>
      <c r="CM38" s="89"/>
      <c r="CN38" s="44">
        <f t="shared" si="16"/>
        <v>7.6478819769602944E-4</v>
      </c>
      <c r="CO38" s="44">
        <f t="shared" si="17"/>
        <v>-3.7615072751714468E-4</v>
      </c>
      <c r="CP38" s="44">
        <f t="shared" si="18"/>
        <v>-1.9329335348546636E-3</v>
      </c>
      <c r="CQ38" s="44">
        <f t="shared" si="19"/>
        <v>-1.1824751148822412E-3</v>
      </c>
      <c r="CR38" s="44">
        <f t="shared" si="20"/>
        <v>-1.1719303303068457E-3</v>
      </c>
      <c r="CS38" s="44">
        <f t="shared" si="21"/>
        <v>-2.8033183857853377E-3</v>
      </c>
      <c r="CT38" s="44">
        <f t="shared" si="22"/>
        <v>1.2736074698228145E-4</v>
      </c>
      <c r="CU38" s="102">
        <f t="shared" si="23"/>
        <v>1.0693894795917524E-3</v>
      </c>
      <c r="CV38" s="102">
        <f t="shared" si="24"/>
        <v>-1.3808996286281767E-4</v>
      </c>
      <c r="CW38" s="102">
        <f t="shared" si="25"/>
        <v>2.5425142393025331E-3</v>
      </c>
      <c r="CX38" s="44">
        <f t="shared" si="26"/>
        <v>1.9992496291205144E-6</v>
      </c>
      <c r="CY38" s="102">
        <f t="shared" si="27"/>
        <v>8.6648454006641012E-5</v>
      </c>
      <c r="CZ38" s="44">
        <f t="shared" si="28"/>
        <v>-2.8094929349305078E-3</v>
      </c>
      <c r="DA38" s="44">
        <f t="shared" si="29"/>
        <v>2.6135823494808402E-3</v>
      </c>
      <c r="DB38" s="102">
        <f t="shared" si="30"/>
        <v>-1.033639552998442E-3</v>
      </c>
      <c r="DC38" s="44">
        <f t="shared" si="31"/>
        <v>-1.9152183958505499E-4</v>
      </c>
    </row>
    <row r="39" spans="1:107" x14ac:dyDescent="0.25">
      <c r="A39" s="89" t="s">
        <v>340</v>
      </c>
      <c r="B39" s="75">
        <v>39932.480062000002</v>
      </c>
      <c r="C39" s="75">
        <v>3394.7785832999998</v>
      </c>
      <c r="D39" s="75">
        <v>44644.819512000002</v>
      </c>
      <c r="E39" s="75">
        <v>22923.090705999999</v>
      </c>
      <c r="F39" s="75">
        <v>20081.559178</v>
      </c>
      <c r="G39" s="75">
        <v>2965.3184821</v>
      </c>
      <c r="H39" s="75">
        <v>28400.945015000001</v>
      </c>
      <c r="I39" s="75">
        <v>409.52300819999999</v>
      </c>
      <c r="J39" s="75">
        <v>69.371368473999993</v>
      </c>
      <c r="K39" s="75">
        <v>247.96016401</v>
      </c>
      <c r="L39" s="75">
        <v>13.252700391999999</v>
      </c>
      <c r="M39" s="75">
        <v>616.15598241999999</v>
      </c>
      <c r="N39" s="75">
        <v>1.9511951408999999</v>
      </c>
      <c r="O39" s="75">
        <v>15.493061871</v>
      </c>
      <c r="P39" s="75">
        <v>24.377221985999999</v>
      </c>
      <c r="Q39" s="75">
        <v>14.904445951</v>
      </c>
      <c r="R39" s="75"/>
      <c r="S39" s="75" t="s">
        <v>340</v>
      </c>
      <c r="T39" s="75">
        <v>1152.0171319241299</v>
      </c>
      <c r="U39" s="75">
        <v>30.9294632727545</v>
      </c>
      <c r="V39" s="75">
        <v>1.9458780048086901</v>
      </c>
      <c r="W39" s="75">
        <v>410.25847644770403</v>
      </c>
      <c r="X39" s="75">
        <v>410.25847644770403</v>
      </c>
      <c r="Y39" s="75">
        <v>615.58612308315298</v>
      </c>
      <c r="Z39" s="75">
        <v>76.891794722814694</v>
      </c>
      <c r="AA39" s="75">
        <v>69.393611955584802</v>
      </c>
      <c r="AB39" s="75">
        <v>15.566756157471399</v>
      </c>
      <c r="AC39" s="75">
        <v>3497.2849767180301</v>
      </c>
      <c r="AD39" s="75">
        <v>39997.750828596101</v>
      </c>
      <c r="AE39" s="75">
        <v>205.17672898855199</v>
      </c>
      <c r="AF39" s="75">
        <v>90.761719094278007</v>
      </c>
      <c r="AG39" s="75">
        <v>59.768384895824603</v>
      </c>
      <c r="AH39" s="75">
        <v>14.903310911386701</v>
      </c>
      <c r="AI39" s="75">
        <v>5638.1339689604702</v>
      </c>
      <c r="AJ39" s="75">
        <v>5.8749041054608504E-3</v>
      </c>
      <c r="AK39" s="75">
        <v>248.91735111208001</v>
      </c>
      <c r="AL39" s="75">
        <v>248.91735111208001</v>
      </c>
      <c r="AM39" s="75">
        <v>93.994914465714004</v>
      </c>
      <c r="AN39" s="75">
        <v>0</v>
      </c>
      <c r="AO39" s="75">
        <v>13.252698880382701</v>
      </c>
      <c r="AP39" s="75">
        <v>0</v>
      </c>
      <c r="AQ39" s="75">
        <v>691.93932795754199</v>
      </c>
      <c r="AR39" s="75">
        <v>4.0521923816299301</v>
      </c>
      <c r="AS39" s="75">
        <v>1.39781051140269E-4</v>
      </c>
      <c r="AT39" s="75">
        <v>186.507048309612</v>
      </c>
      <c r="AU39" s="75">
        <v>6.9082850994934804</v>
      </c>
      <c r="AV39" s="75">
        <v>616.17934077364202</v>
      </c>
      <c r="AW39" s="75">
        <v>75.113501185633396</v>
      </c>
      <c r="AX39" s="75">
        <v>24.3525977746785</v>
      </c>
      <c r="AY39" s="75">
        <v>3393.3650367499399</v>
      </c>
      <c r="AZ39" s="75">
        <v>0</v>
      </c>
      <c r="BA39" s="75">
        <v>28931.326682098999</v>
      </c>
      <c r="BB39" s="75">
        <v>40110.762052194397</v>
      </c>
      <c r="BC39" s="75">
        <v>4456.7517505073301</v>
      </c>
      <c r="BD39" s="75">
        <v>44567.513802701702</v>
      </c>
      <c r="BE39" s="75">
        <v>6.7050668483116402E-2</v>
      </c>
      <c r="BF39" s="75">
        <v>217.81243057802899</v>
      </c>
      <c r="BG39" s="75">
        <v>160.433877474837</v>
      </c>
      <c r="BH39" s="75">
        <v>21.500197246427099</v>
      </c>
      <c r="BI39" s="75">
        <v>15518.9347130683</v>
      </c>
      <c r="BJ39" s="75">
        <v>78.110979241279296</v>
      </c>
      <c r="BK39" s="75">
        <v>130.269827522501</v>
      </c>
      <c r="BL39" s="75">
        <v>803.64827101418098</v>
      </c>
      <c r="BM39" s="75">
        <v>16.867205326587101</v>
      </c>
      <c r="BN39" s="75">
        <v>9.8641593500774394E-2</v>
      </c>
      <c r="BO39" s="75">
        <v>894.67045510011701</v>
      </c>
      <c r="BP39" s="75">
        <v>22913.555354434098</v>
      </c>
      <c r="BQ39" s="75">
        <v>20072.332536927199</v>
      </c>
      <c r="BR39" s="75">
        <v>2841.2228175068999</v>
      </c>
      <c r="BS39" s="75">
        <v>21.014650677645601</v>
      </c>
      <c r="BT39" s="75">
        <v>0.63688823525521199</v>
      </c>
      <c r="BU39" s="75">
        <v>2414.6370882454999</v>
      </c>
      <c r="BV39" s="75">
        <v>44.076144058819303</v>
      </c>
      <c r="BW39" s="75">
        <v>3801.4864560150299</v>
      </c>
      <c r="BX39" s="75">
        <v>3.8478393371803898</v>
      </c>
      <c r="BY39" s="75">
        <v>41.601461235580302</v>
      </c>
      <c r="BZ39" s="75">
        <v>9504.30060704266</v>
      </c>
      <c r="CA39" s="75">
        <v>133.92491422447699</v>
      </c>
      <c r="CB39" s="75">
        <v>1372.46171746666</v>
      </c>
      <c r="CC39" s="75">
        <v>921.56166445653298</v>
      </c>
      <c r="CD39" s="75">
        <v>1.5424431117137001</v>
      </c>
      <c r="CE39" s="75">
        <v>2957.1618519794702</v>
      </c>
      <c r="CF39" s="75">
        <v>283.996816119919</v>
      </c>
      <c r="CG39" s="75">
        <v>7.19837901726771</v>
      </c>
      <c r="CH39" s="75">
        <v>82.991247792799101</v>
      </c>
      <c r="CI39" s="75">
        <v>729.20442712651197</v>
      </c>
      <c r="CJ39" s="75">
        <v>232.488520270295</v>
      </c>
      <c r="CK39" s="75">
        <v>28403.693344356401</v>
      </c>
      <c r="CL39" s="75">
        <v>480.42461348005401</v>
      </c>
      <c r="CM39" s="89"/>
      <c r="CN39" s="44">
        <f t="shared" si="16"/>
        <v>1.6345282460482815E-3</v>
      </c>
      <c r="CO39" s="44">
        <f t="shared" si="17"/>
        <v>-4.1638843752979301E-4</v>
      </c>
      <c r="CP39" s="44">
        <f t="shared" si="18"/>
        <v>-1.7315717734623399E-3</v>
      </c>
      <c r="CQ39" s="44">
        <f t="shared" si="19"/>
        <v>-4.1597146249589082E-4</v>
      </c>
      <c r="CR39" s="44">
        <f t="shared" si="20"/>
        <v>-4.5945840116382936E-4</v>
      </c>
      <c r="CS39" s="44">
        <f t="shared" si="21"/>
        <v>-2.7506759121379118E-3</v>
      </c>
      <c r="CT39" s="44">
        <f t="shared" si="22"/>
        <v>9.6768940433092246E-5</v>
      </c>
      <c r="CU39" s="102">
        <f t="shared" si="23"/>
        <v>1.7959143515200282E-3</v>
      </c>
      <c r="CV39" s="102">
        <f t="shared" si="24"/>
        <v>3.206435460927323E-4</v>
      </c>
      <c r="CW39" s="102">
        <f t="shared" si="25"/>
        <v>3.8602454789528639E-3</v>
      </c>
      <c r="CX39" s="44">
        <f t="shared" si="26"/>
        <v>-1.1406107843506043E-7</v>
      </c>
      <c r="CY39" s="102">
        <f t="shared" si="27"/>
        <v>3.7909805809718152E-5</v>
      </c>
      <c r="CZ39" s="44">
        <f t="shared" si="28"/>
        <v>-2.7250662836610148E-3</v>
      </c>
      <c r="DA39" s="44">
        <f t="shared" si="29"/>
        <v>4.7565992497158082E-3</v>
      </c>
      <c r="DB39" s="102">
        <f t="shared" si="30"/>
        <v>-1.0101319722009394E-3</v>
      </c>
      <c r="DC39" s="44">
        <f t="shared" si="31"/>
        <v>-7.615443184070972E-5</v>
      </c>
    </row>
    <row r="40" spans="1:107" x14ac:dyDescent="0.25">
      <c r="A40" s="89" t="s">
        <v>206</v>
      </c>
      <c r="B40" s="75">
        <v>1727.2343922</v>
      </c>
      <c r="C40" s="75">
        <v>265.70730868999999</v>
      </c>
      <c r="D40" s="75">
        <v>2456.3704327</v>
      </c>
      <c r="E40" s="75">
        <v>1051.4455078000001</v>
      </c>
      <c r="F40" s="75">
        <v>959.73779425999999</v>
      </c>
      <c r="G40" s="75">
        <v>40.290261270999999</v>
      </c>
      <c r="H40" s="75">
        <v>1025.6504013000001</v>
      </c>
      <c r="I40" s="75">
        <v>15.876115509</v>
      </c>
      <c r="J40" s="75">
        <v>3.8728095575000001</v>
      </c>
      <c r="K40" s="75">
        <v>19.153734583999999</v>
      </c>
      <c r="L40" s="75">
        <v>0.70325945320000005</v>
      </c>
      <c r="M40" s="75">
        <v>20.968373592999999</v>
      </c>
      <c r="N40" s="75">
        <v>1.5131660599999999E-2</v>
      </c>
      <c r="O40" s="75">
        <v>1.0991095778</v>
      </c>
      <c r="P40" s="75">
        <v>1.1004731735</v>
      </c>
      <c r="Q40" s="75">
        <v>0.89119373889999998</v>
      </c>
      <c r="R40" s="75"/>
      <c r="S40" s="75" t="s">
        <v>206</v>
      </c>
      <c r="T40" s="75">
        <v>11.078405497518499</v>
      </c>
      <c r="U40" s="75">
        <v>0.888566324420487</v>
      </c>
      <c r="V40" s="75">
        <v>1.50979183461631E-2</v>
      </c>
      <c r="W40" s="75">
        <v>15.9436110423598</v>
      </c>
      <c r="X40" s="75">
        <v>15.9436110423598</v>
      </c>
      <c r="Y40" s="75">
        <v>13.239234456257501</v>
      </c>
      <c r="Z40" s="75">
        <v>6.2446081289068802</v>
      </c>
      <c r="AA40" s="75">
        <v>3.8771819424543401</v>
      </c>
      <c r="AB40" s="75">
        <v>1.1056283166204799</v>
      </c>
      <c r="AC40" s="75">
        <v>229.75893384370301</v>
      </c>
      <c r="AD40" s="75">
        <v>1736.8129949238601</v>
      </c>
      <c r="AE40" s="75">
        <v>15.573254817863999</v>
      </c>
      <c r="AF40" s="75">
        <v>6.92139480607152</v>
      </c>
      <c r="AG40" s="75">
        <v>3.5930476511284901</v>
      </c>
      <c r="AH40" s="75">
        <v>0.89140761709629202</v>
      </c>
      <c r="AI40" s="75">
        <v>59.347277471776401</v>
      </c>
      <c r="AJ40" s="75">
        <v>3.6896836436338799E-4</v>
      </c>
      <c r="AK40" s="75">
        <v>19.2377845846745</v>
      </c>
      <c r="AL40" s="75">
        <v>19.2377845846745</v>
      </c>
      <c r="AM40" s="75">
        <v>6.7892292356994401</v>
      </c>
      <c r="AN40" s="75">
        <v>0</v>
      </c>
      <c r="AO40" s="75">
        <v>0.70325288868214397</v>
      </c>
      <c r="AP40" s="75">
        <v>0</v>
      </c>
      <c r="AQ40" s="75">
        <v>42.262357109354703</v>
      </c>
      <c r="AR40" s="75">
        <v>0.19523185103214799</v>
      </c>
      <c r="AS40" s="75">
        <v>8.78134686135677E-6</v>
      </c>
      <c r="AT40" s="75">
        <v>11.958005800451099</v>
      </c>
      <c r="AU40" s="75">
        <v>0.19518388165589101</v>
      </c>
      <c r="AV40" s="75">
        <v>20.968644074039599</v>
      </c>
      <c r="AW40" s="75">
        <v>4.5164657230691496</v>
      </c>
      <c r="AX40" s="75">
        <v>1.10090908589907</v>
      </c>
      <c r="AY40" s="75">
        <v>265.55982728991302</v>
      </c>
      <c r="AZ40" s="75">
        <v>0</v>
      </c>
      <c r="BA40" s="75">
        <v>985.14770195715505</v>
      </c>
      <c r="BB40" s="75">
        <v>2208.78137910128</v>
      </c>
      <c r="BC40" s="75">
        <v>245.42010754146</v>
      </c>
      <c r="BD40" s="75">
        <v>2454.2014866427398</v>
      </c>
      <c r="BE40" s="75">
        <v>3.3034455526270799E-3</v>
      </c>
      <c r="BF40" s="75">
        <v>13.5179456657131</v>
      </c>
      <c r="BG40" s="75">
        <v>1.6594692453402</v>
      </c>
      <c r="BH40" s="75">
        <v>0.37062515914615002</v>
      </c>
      <c r="BI40" s="75">
        <v>629.09929794474101</v>
      </c>
      <c r="BJ40" s="75">
        <v>0.85258383130232396</v>
      </c>
      <c r="BK40" s="75">
        <v>7.1983077431835802</v>
      </c>
      <c r="BL40" s="75">
        <v>40.929422885078502</v>
      </c>
      <c r="BM40" s="75">
        <v>0.72703754691710998</v>
      </c>
      <c r="BN40" s="75">
        <v>5.6847352359221098E-3</v>
      </c>
      <c r="BO40" s="75">
        <v>7.1881626349641996</v>
      </c>
      <c r="BP40" s="75">
        <v>1053.3451078877299</v>
      </c>
      <c r="BQ40" s="75">
        <v>961.24110440443098</v>
      </c>
      <c r="BR40" s="75">
        <v>92.104003483302705</v>
      </c>
      <c r="BS40" s="75">
        <v>0.71616427630527302</v>
      </c>
      <c r="BT40" s="75">
        <v>5.0273228503557602E-2</v>
      </c>
      <c r="BU40" s="75">
        <v>67.788456709491498</v>
      </c>
      <c r="BV40" s="75">
        <v>2.70927456913418</v>
      </c>
      <c r="BW40" s="75">
        <v>226.181933563716</v>
      </c>
      <c r="BX40" s="75">
        <v>0.106127404663878</v>
      </c>
      <c r="BY40" s="75">
        <v>3.6440257279386201</v>
      </c>
      <c r="BZ40" s="75">
        <v>565.46410533683695</v>
      </c>
      <c r="CA40" s="75">
        <v>5.9668152292288701</v>
      </c>
      <c r="CB40" s="75">
        <v>9.3318244128816108</v>
      </c>
      <c r="CC40" s="75">
        <v>27.950555553718399</v>
      </c>
      <c r="CD40" s="75">
        <v>2.6539085412567401E-2</v>
      </c>
      <c r="CE40" s="75">
        <v>40.214233524584202</v>
      </c>
      <c r="CF40" s="75">
        <v>17.3065938625565</v>
      </c>
      <c r="CG40" s="75">
        <v>0.16874949140473</v>
      </c>
      <c r="CH40" s="75">
        <v>6.4364164814726301</v>
      </c>
      <c r="CI40" s="75">
        <v>41.6789077925539</v>
      </c>
      <c r="CJ40" s="75">
        <v>1.39469163957075</v>
      </c>
      <c r="CK40" s="75">
        <v>1026.08425745575</v>
      </c>
      <c r="CL40" s="75">
        <v>30.635217266974198</v>
      </c>
      <c r="CM40" s="89"/>
      <c r="CN40" s="44">
        <f t="shared" si="16"/>
        <v>5.5456299197815719E-3</v>
      </c>
      <c r="CO40" s="44">
        <f t="shared" si="17"/>
        <v>-5.5505210155525053E-4</v>
      </c>
      <c r="CP40" s="44">
        <f t="shared" si="18"/>
        <v>-8.8298817979018417E-4</v>
      </c>
      <c r="CQ40" s="44">
        <f t="shared" si="19"/>
        <v>1.8066557645050627E-3</v>
      </c>
      <c r="CR40" s="44">
        <f t="shared" si="20"/>
        <v>1.5663758928969927E-3</v>
      </c>
      <c r="CS40" s="44">
        <f t="shared" si="21"/>
        <v>-1.8870005807214655E-3</v>
      </c>
      <c r="CT40" s="44">
        <f t="shared" si="22"/>
        <v>4.2300588504623834E-4</v>
      </c>
      <c r="CU40" s="102">
        <f t="shared" si="23"/>
        <v>4.2513884030093802E-3</v>
      </c>
      <c r="CV40" s="102">
        <f t="shared" si="24"/>
        <v>1.1289956011063171E-3</v>
      </c>
      <c r="CW40" s="102">
        <f t="shared" si="25"/>
        <v>4.3881782064951764E-3</v>
      </c>
      <c r="CX40" s="44">
        <f t="shared" si="26"/>
        <v>-9.3344182238971617E-6</v>
      </c>
      <c r="CY40" s="102">
        <f t="shared" si="27"/>
        <v>1.2899476366159263E-5</v>
      </c>
      <c r="CZ40" s="44">
        <f t="shared" si="28"/>
        <v>-2.2299108292779986E-3</v>
      </c>
      <c r="DA40" s="44">
        <f t="shared" si="29"/>
        <v>5.9309271360622386E-3</v>
      </c>
      <c r="DB40" s="102">
        <f t="shared" si="30"/>
        <v>3.9611360782529565E-4</v>
      </c>
      <c r="DC40" s="44">
        <f t="shared" si="31"/>
        <v>2.3999068547769266E-4</v>
      </c>
    </row>
    <row r="41" spans="1:107" x14ac:dyDescent="0.25">
      <c r="A41" s="89" t="s">
        <v>207</v>
      </c>
      <c r="B41" s="75">
        <v>18068.094044000001</v>
      </c>
      <c r="C41" s="75">
        <v>623.17992935999996</v>
      </c>
      <c r="D41" s="75">
        <v>8796.2530093999994</v>
      </c>
      <c r="E41" s="75">
        <v>15051.110645999999</v>
      </c>
      <c r="F41" s="75">
        <v>13142.219719000001</v>
      </c>
      <c r="G41" s="75">
        <v>1078.5685837999999</v>
      </c>
      <c r="H41" s="75">
        <v>15236.432650000001</v>
      </c>
      <c r="I41" s="75">
        <v>118.68162731</v>
      </c>
      <c r="J41" s="75">
        <v>65.158110789999995</v>
      </c>
      <c r="K41" s="75">
        <v>103.14191753</v>
      </c>
      <c r="L41" s="75">
        <v>4.9098978088000003</v>
      </c>
      <c r="M41" s="75">
        <v>112.37720219000001</v>
      </c>
      <c r="N41" s="75">
        <v>1.7088355707</v>
      </c>
      <c r="O41" s="75">
        <v>7.7432809287</v>
      </c>
      <c r="P41" s="75">
        <v>10.923333012000001</v>
      </c>
      <c r="Q41" s="75">
        <v>10.522048358999999</v>
      </c>
      <c r="R41" s="75"/>
      <c r="S41" s="75" t="s">
        <v>207</v>
      </c>
      <c r="T41" s="75">
        <v>89.496136582292607</v>
      </c>
      <c r="U41" s="75">
        <v>24.060021017155002</v>
      </c>
      <c r="V41" s="75">
        <v>1.7039784756537399</v>
      </c>
      <c r="W41" s="75">
        <v>118.834623156977</v>
      </c>
      <c r="X41" s="75">
        <v>118.834623156977</v>
      </c>
      <c r="Y41" s="75">
        <v>90.403107886770499</v>
      </c>
      <c r="Z41" s="75">
        <v>28.715308467128501</v>
      </c>
      <c r="AA41" s="75">
        <v>65.144304135653201</v>
      </c>
      <c r="AB41" s="75">
        <v>7.7615962592035803</v>
      </c>
      <c r="AC41" s="75">
        <v>1074.3330903056301</v>
      </c>
      <c r="AD41" s="75">
        <v>18072.713003411602</v>
      </c>
      <c r="AE41" s="75">
        <v>95.503747507351306</v>
      </c>
      <c r="AF41" s="75">
        <v>40.657180150372099</v>
      </c>
      <c r="AG41" s="75">
        <v>33.826935483791701</v>
      </c>
      <c r="AH41" s="75">
        <v>10.5185541465301</v>
      </c>
      <c r="AI41" s="75">
        <v>929.31149613259004</v>
      </c>
      <c r="AJ41" s="75">
        <v>2.1765541032562198E-3</v>
      </c>
      <c r="AK41" s="75">
        <v>103.407290672296</v>
      </c>
      <c r="AL41" s="75">
        <v>103.407290672296</v>
      </c>
      <c r="AM41" s="75">
        <v>46.5998295269736</v>
      </c>
      <c r="AN41" s="75">
        <v>0</v>
      </c>
      <c r="AO41" s="75">
        <v>4.9098806742615801</v>
      </c>
      <c r="AP41" s="75">
        <v>0</v>
      </c>
      <c r="AQ41" s="75">
        <v>900.61885288268604</v>
      </c>
      <c r="AR41" s="75">
        <v>4.6685178561584397</v>
      </c>
      <c r="AS41" s="75">
        <v>5.1787436715846297E-5</v>
      </c>
      <c r="AT41" s="75">
        <v>95.792452005584394</v>
      </c>
      <c r="AU41" s="75">
        <v>5.71069137579215</v>
      </c>
      <c r="AV41" s="75">
        <v>112.378366618472</v>
      </c>
      <c r="AW41" s="75">
        <v>44.162955896746901</v>
      </c>
      <c r="AX41" s="75">
        <v>10.9081433233432</v>
      </c>
      <c r="AY41" s="75">
        <v>622.62124951911596</v>
      </c>
      <c r="AZ41" s="75">
        <v>0</v>
      </c>
      <c r="BA41" s="75">
        <v>15241.165769826401</v>
      </c>
      <c r="BB41" s="75">
        <v>7899.5518493802201</v>
      </c>
      <c r="BC41" s="75">
        <v>877.72782953421802</v>
      </c>
      <c r="BD41" s="75">
        <v>8777.2796789144395</v>
      </c>
      <c r="BE41" s="75">
        <v>4.4512422666210298E-2</v>
      </c>
      <c r="BF41" s="75">
        <v>239.93052594553399</v>
      </c>
      <c r="BG41" s="75">
        <v>12.9688167037302</v>
      </c>
      <c r="BH41" s="75">
        <v>2.6792123135854302</v>
      </c>
      <c r="BI41" s="75">
        <v>10567.844780565099</v>
      </c>
      <c r="BJ41" s="75">
        <v>64.684776815092803</v>
      </c>
      <c r="BK41" s="75">
        <v>80.723738333415895</v>
      </c>
      <c r="BL41" s="75">
        <v>479.64879703698801</v>
      </c>
      <c r="BM41" s="75">
        <v>3.1615699441679501</v>
      </c>
      <c r="BN41" s="75">
        <v>3.6545062473475498E-2</v>
      </c>
      <c r="BO41" s="75">
        <v>875.96523200890499</v>
      </c>
      <c r="BP41" s="75">
        <v>15027.4218733425</v>
      </c>
      <c r="BQ41" s="75">
        <v>13121.365055493899</v>
      </c>
      <c r="BR41" s="75">
        <v>1906.0568178486101</v>
      </c>
      <c r="BS41" s="75">
        <v>16.5869683228889</v>
      </c>
      <c r="BT41" s="75">
        <v>0.21157637494006101</v>
      </c>
      <c r="BU41" s="75">
        <v>1725.9073062274999</v>
      </c>
      <c r="BV41" s="75">
        <v>25.5446323197583</v>
      </c>
      <c r="BW41" s="75">
        <v>2242.7118177659399</v>
      </c>
      <c r="BX41" s="75">
        <v>0.458148446017074</v>
      </c>
      <c r="BY41" s="75">
        <v>14.846265399009001</v>
      </c>
      <c r="BZ41" s="75">
        <v>5606.8511088697396</v>
      </c>
      <c r="CA41" s="75">
        <v>26.643613603776899</v>
      </c>
      <c r="CB41" s="75">
        <v>1329.8921546321801</v>
      </c>
      <c r="CC41" s="75">
        <v>651.27019817347002</v>
      </c>
      <c r="CD41" s="75">
        <v>0.18500744787446799</v>
      </c>
      <c r="CE41" s="75">
        <v>1075.5337765240799</v>
      </c>
      <c r="CF41" s="75">
        <v>271.82007300631699</v>
      </c>
      <c r="CG41" s="75">
        <v>11.1276293774698</v>
      </c>
      <c r="CH41" s="75">
        <v>30.8562054240676</v>
      </c>
      <c r="CI41" s="75">
        <v>842.52469496615095</v>
      </c>
      <c r="CJ41" s="75">
        <v>11.2446670551232</v>
      </c>
      <c r="CK41" s="75">
        <v>15237.086743497701</v>
      </c>
      <c r="CL41" s="75">
        <v>680.601893297007</v>
      </c>
      <c r="CM41" s="89"/>
      <c r="CN41" s="44">
        <f t="shared" si="16"/>
        <v>2.5564176278649724E-4</v>
      </c>
      <c r="CO41" s="44">
        <f t="shared" si="17"/>
        <v>-8.9649845022729763E-4</v>
      </c>
      <c r="CP41" s="44">
        <f t="shared" si="18"/>
        <v>-2.1569787118770152E-3</v>
      </c>
      <c r="CQ41" s="44">
        <f t="shared" si="19"/>
        <v>-1.5738886793576431E-3</v>
      </c>
      <c r="CR41" s="44">
        <f t="shared" si="20"/>
        <v>-1.5868448368696103E-3</v>
      </c>
      <c r="CS41" s="44">
        <f t="shared" si="21"/>
        <v>-2.8137360215219746E-3</v>
      </c>
      <c r="CT41" s="44">
        <f t="shared" si="22"/>
        <v>4.2929569717893232E-5</v>
      </c>
      <c r="CU41" s="102">
        <f t="shared" si="23"/>
        <v>1.2891283212470347E-3</v>
      </c>
      <c r="CV41" s="102">
        <f t="shared" si="24"/>
        <v>-2.1189463873948347E-4</v>
      </c>
      <c r="CW41" s="102">
        <f t="shared" si="25"/>
        <v>2.572893239247879E-3</v>
      </c>
      <c r="CX41" s="44">
        <f t="shared" si="26"/>
        <v>-3.4897953251503178E-6</v>
      </c>
      <c r="CY41" s="102">
        <f t="shared" si="27"/>
        <v>1.0361785569516128E-5</v>
      </c>
      <c r="CZ41" s="44">
        <f t="shared" si="28"/>
        <v>-2.8423419605377509E-3</v>
      </c>
      <c r="DA41" s="44">
        <f t="shared" si="29"/>
        <v>2.3653191292202385E-3</v>
      </c>
      <c r="DB41" s="102">
        <f t="shared" si="30"/>
        <v>-1.3905726979222823E-3</v>
      </c>
      <c r="DC41" s="44">
        <f t="shared" si="31"/>
        <v>-3.3208481378158418E-4</v>
      </c>
    </row>
    <row r="42" spans="1:107" x14ac:dyDescent="0.25">
      <c r="A42" s="89" t="s">
        <v>208</v>
      </c>
      <c r="B42" s="75">
        <v>3248.2457226000001</v>
      </c>
      <c r="C42" s="75">
        <v>236.23427713000001</v>
      </c>
      <c r="D42" s="75">
        <v>4259.062293</v>
      </c>
      <c r="E42" s="75">
        <v>926.07206148</v>
      </c>
      <c r="F42" s="75">
        <v>642.93478950999997</v>
      </c>
      <c r="G42" s="75">
        <v>1827.5643309</v>
      </c>
      <c r="H42" s="75">
        <v>9678.9930368999994</v>
      </c>
      <c r="I42" s="75">
        <v>109.49111028999999</v>
      </c>
      <c r="J42" s="75">
        <v>10.610783591000001</v>
      </c>
      <c r="K42" s="75">
        <v>13.738084625000001</v>
      </c>
      <c r="L42" s="75">
        <v>0.66122412269999997</v>
      </c>
      <c r="M42" s="75">
        <v>200.5210912</v>
      </c>
      <c r="N42" s="75">
        <v>1.6606566600000001E-2</v>
      </c>
      <c r="O42" s="75">
        <v>0.7324613204</v>
      </c>
      <c r="P42" s="75">
        <v>0.92046389709999998</v>
      </c>
      <c r="Q42" s="75">
        <v>1.9622632427</v>
      </c>
      <c r="R42" s="75"/>
      <c r="S42" s="75" t="s">
        <v>208</v>
      </c>
      <c r="T42" s="75">
        <v>546.71983324659004</v>
      </c>
      <c r="U42" s="75">
        <v>0.96863834730748799</v>
      </c>
      <c r="V42" s="75">
        <v>1.65609560576865E-2</v>
      </c>
      <c r="W42" s="75">
        <v>109.560677666787</v>
      </c>
      <c r="X42" s="75">
        <v>109.560677666787</v>
      </c>
      <c r="Y42" s="75">
        <v>247.405604244779</v>
      </c>
      <c r="Z42" s="75">
        <v>4.7407998260009601</v>
      </c>
      <c r="AA42" s="75">
        <v>10.6137852411364</v>
      </c>
      <c r="AB42" s="75">
        <v>0.73754147287036897</v>
      </c>
      <c r="AC42" s="75">
        <v>369.30092616811601</v>
      </c>
      <c r="AD42" s="75">
        <v>3250.0218412694198</v>
      </c>
      <c r="AE42" s="75">
        <v>10.3373596169263</v>
      </c>
      <c r="AF42" s="75">
        <v>4.8289416355054398</v>
      </c>
      <c r="AG42" s="75">
        <v>2.61122360825056</v>
      </c>
      <c r="AH42" s="75">
        <v>1.9623713192352701</v>
      </c>
      <c r="AI42" s="75">
        <v>2714.6202749846402</v>
      </c>
      <c r="AJ42" s="75">
        <v>2.9311319625998202E-4</v>
      </c>
      <c r="AK42" s="75">
        <v>13.799113984977399</v>
      </c>
      <c r="AL42" s="75">
        <v>13.799113984977399</v>
      </c>
      <c r="AM42" s="75">
        <v>4.5285273762754397</v>
      </c>
      <c r="AN42" s="75">
        <v>0</v>
      </c>
      <c r="AO42" s="75">
        <v>0.66122378746749499</v>
      </c>
      <c r="AP42" s="75">
        <v>0</v>
      </c>
      <c r="AQ42" s="75">
        <v>189.64527503265001</v>
      </c>
      <c r="AR42" s="75">
        <v>0.75158850965591295</v>
      </c>
      <c r="AS42" s="75">
        <v>6.9741288245756701E-6</v>
      </c>
      <c r="AT42" s="75">
        <v>12.822344904689199</v>
      </c>
      <c r="AU42" s="75">
        <v>0.13732279419551699</v>
      </c>
      <c r="AV42" s="75">
        <v>200.55393217724199</v>
      </c>
      <c r="AW42" s="75">
        <v>3.0346297730935801</v>
      </c>
      <c r="AX42" s="75">
        <v>0.92073519470618004</v>
      </c>
      <c r="AY42" s="75">
        <v>236.04185555515099</v>
      </c>
      <c r="AZ42" s="75">
        <v>0</v>
      </c>
      <c r="BA42" s="75">
        <v>10166.9855248929</v>
      </c>
      <c r="BB42" s="75">
        <v>3825.0001639687598</v>
      </c>
      <c r="BC42" s="75">
        <v>424.99955298445099</v>
      </c>
      <c r="BD42" s="75">
        <v>4249.9997169532098</v>
      </c>
      <c r="BE42" s="75">
        <v>2.2487713413079399E-3</v>
      </c>
      <c r="BF42" s="75">
        <v>49.461520240755704</v>
      </c>
      <c r="BG42" s="75">
        <v>75.431852765739094</v>
      </c>
      <c r="BH42" s="75">
        <v>3.3857736491454302</v>
      </c>
      <c r="BI42" s="75">
        <v>5047.7366904313803</v>
      </c>
      <c r="BJ42" s="75">
        <v>2.5378712781847099</v>
      </c>
      <c r="BK42" s="75">
        <v>4.9627218150652803</v>
      </c>
      <c r="BL42" s="75">
        <v>24.946568260938999</v>
      </c>
      <c r="BM42" s="75">
        <v>2.0728008442599899</v>
      </c>
      <c r="BN42" s="75">
        <v>4.9215643066188404E-3</v>
      </c>
      <c r="BO42" s="75">
        <v>6.3708331050447198</v>
      </c>
      <c r="BP42" s="75">
        <v>926.65594014705403</v>
      </c>
      <c r="BQ42" s="75">
        <v>643.86438110893005</v>
      </c>
      <c r="BR42" s="75">
        <v>282.79155903812301</v>
      </c>
      <c r="BS42" s="75">
        <v>0.48138049019769902</v>
      </c>
      <c r="BT42" s="75">
        <v>4.5889662847159E-2</v>
      </c>
      <c r="BU42" s="75">
        <v>59.977965604589997</v>
      </c>
      <c r="BV42" s="75">
        <v>1.77378829566185</v>
      </c>
      <c r="BW42" s="75">
        <v>144.094603505348</v>
      </c>
      <c r="BX42" s="75">
        <v>0.70325040625671698</v>
      </c>
      <c r="BY42" s="75">
        <v>2.5912385442881001</v>
      </c>
      <c r="BZ42" s="75">
        <v>360.23947459338399</v>
      </c>
      <c r="CA42" s="75">
        <v>19.675110350736301</v>
      </c>
      <c r="CB42" s="75">
        <v>12.801477116574899</v>
      </c>
      <c r="CC42" s="75">
        <v>16.6331514999696</v>
      </c>
      <c r="CD42" s="75">
        <v>0.240670872864961</v>
      </c>
      <c r="CE42" s="75">
        <v>1822.3623583546901</v>
      </c>
      <c r="CF42" s="75">
        <v>54.575088114397303</v>
      </c>
      <c r="CG42" s="75">
        <v>39.968377632125701</v>
      </c>
      <c r="CH42" s="75">
        <v>5.2708470497225797</v>
      </c>
      <c r="CI42" s="75">
        <v>190.655203083949</v>
      </c>
      <c r="CJ42" s="75">
        <v>108.846019907247</v>
      </c>
      <c r="CK42" s="75">
        <v>9680.0857929749709</v>
      </c>
      <c r="CL42" s="75">
        <v>132.65200077744501</v>
      </c>
      <c r="CM42" s="89"/>
      <c r="CN42" s="44">
        <f t="shared" si="16"/>
        <v>5.4679319888337749E-4</v>
      </c>
      <c r="CO42" s="44">
        <f t="shared" si="17"/>
        <v>-8.1453706543666146E-4</v>
      </c>
      <c r="CP42" s="44">
        <f t="shared" si="18"/>
        <v>-2.1278336458438194E-3</v>
      </c>
      <c r="CQ42" s="44">
        <f t="shared" si="19"/>
        <v>6.3048945253882144E-4</v>
      </c>
      <c r="CR42" s="44">
        <f t="shared" si="20"/>
        <v>1.4458567402123995E-3</v>
      </c>
      <c r="CS42" s="44">
        <f t="shared" si="21"/>
        <v>-2.8463964071503535E-3</v>
      </c>
      <c r="CT42" s="44">
        <f t="shared" si="22"/>
        <v>1.1289976868517979E-4</v>
      </c>
      <c r="CU42" s="102">
        <f t="shared" si="23"/>
        <v>6.3537009171565505E-4</v>
      </c>
      <c r="CV42" s="102">
        <f t="shared" si="24"/>
        <v>2.8288675484298563E-4</v>
      </c>
      <c r="CW42" s="102">
        <f t="shared" si="25"/>
        <v>4.4423485255244274E-3</v>
      </c>
      <c r="CX42" s="44">
        <f t="shared" si="26"/>
        <v>-5.0698771183486561E-7</v>
      </c>
      <c r="CY42" s="102">
        <f t="shared" si="27"/>
        <v>1.6377816939582297E-4</v>
      </c>
      <c r="CZ42" s="44">
        <f t="shared" si="28"/>
        <v>-2.7465365606338605E-3</v>
      </c>
      <c r="DA42" s="44">
        <f t="shared" si="29"/>
        <v>6.9357279748160344E-3</v>
      </c>
      <c r="DB42" s="102">
        <f t="shared" si="30"/>
        <v>2.9474008381512898E-4</v>
      </c>
      <c r="DC42" s="44">
        <f t="shared" si="31"/>
        <v>5.5077490582460941E-5</v>
      </c>
    </row>
    <row r="43" spans="1:107" x14ac:dyDescent="0.25">
      <c r="A43" s="89" t="s">
        <v>209</v>
      </c>
      <c r="B43" s="75">
        <v>9688.4587687000003</v>
      </c>
      <c r="C43" s="75">
        <v>986.87361596999995</v>
      </c>
      <c r="D43" s="75">
        <v>7048.1362639999998</v>
      </c>
      <c r="E43" s="75">
        <v>6307.7326875999997</v>
      </c>
      <c r="F43" s="75">
        <v>5708.7184317000001</v>
      </c>
      <c r="G43" s="75">
        <v>109.52186764</v>
      </c>
      <c r="H43" s="75">
        <v>18717.528748000001</v>
      </c>
      <c r="I43" s="75">
        <v>131.70599314</v>
      </c>
      <c r="J43" s="75">
        <v>60.557019554999997</v>
      </c>
      <c r="K43" s="75">
        <v>107.17926859000001</v>
      </c>
      <c r="L43" s="75">
        <v>5.2329634492999997</v>
      </c>
      <c r="M43" s="75">
        <v>196.51753162</v>
      </c>
      <c r="N43" s="75">
        <v>0.20180318159999999</v>
      </c>
      <c r="O43" s="75">
        <v>6.7862025881000001</v>
      </c>
      <c r="P43" s="75">
        <v>7.2339971623999997</v>
      </c>
      <c r="Q43" s="75">
        <v>13.497630439</v>
      </c>
      <c r="R43" s="75"/>
      <c r="S43" s="75" t="s">
        <v>209</v>
      </c>
      <c r="T43" s="75">
        <v>255.328920722578</v>
      </c>
      <c r="U43" s="75">
        <v>7.2795416971706297</v>
      </c>
      <c r="V43" s="75">
        <v>0.201329461711233</v>
      </c>
      <c r="W43" s="75">
        <v>132.32805781054299</v>
      </c>
      <c r="X43" s="75">
        <v>132.32805781054299</v>
      </c>
      <c r="Y43" s="75">
        <v>163.46936514609999</v>
      </c>
      <c r="Z43" s="75">
        <v>39.005733946240802</v>
      </c>
      <c r="AA43" s="75">
        <v>61.311753251511803</v>
      </c>
      <c r="AB43" s="75">
        <v>6.8250515463947599</v>
      </c>
      <c r="AC43" s="75">
        <v>1421.7344407246101</v>
      </c>
      <c r="AD43" s="75">
        <v>9744.8813346340503</v>
      </c>
      <c r="AE43" s="75">
        <v>102.786368849382</v>
      </c>
      <c r="AF43" s="75">
        <v>43.094015562849897</v>
      </c>
      <c r="AG43" s="75">
        <v>23.067490127857901</v>
      </c>
      <c r="AH43" s="75">
        <v>13.496787948946</v>
      </c>
      <c r="AI43" s="75">
        <v>1809.77422146355</v>
      </c>
      <c r="AJ43" s="75">
        <v>0.111425410960456</v>
      </c>
      <c r="AK43" s="75">
        <v>108.086806356232</v>
      </c>
      <c r="AL43" s="75">
        <v>108.086806356232</v>
      </c>
      <c r="AM43" s="75">
        <v>42.0906414890542</v>
      </c>
      <c r="AN43" s="75">
        <v>0</v>
      </c>
      <c r="AO43" s="75">
        <v>5.2329414494397399</v>
      </c>
      <c r="AP43" s="75">
        <v>0</v>
      </c>
      <c r="AQ43" s="75">
        <v>984.12377894585995</v>
      </c>
      <c r="AR43" s="75">
        <v>4.1518935665293597</v>
      </c>
      <c r="AS43" s="75">
        <v>2.6511021199192302E-3</v>
      </c>
      <c r="AT43" s="75">
        <v>81.1503237739459</v>
      </c>
      <c r="AU43" s="75">
        <v>1.73114877695861</v>
      </c>
      <c r="AV43" s="75">
        <v>196.91575895804499</v>
      </c>
      <c r="AW43" s="75">
        <v>28.868810870409501</v>
      </c>
      <c r="AX43" s="75">
        <v>7.2849331765442296</v>
      </c>
      <c r="AY43" s="75">
        <v>986.35304534146701</v>
      </c>
      <c r="AZ43" s="75">
        <v>0</v>
      </c>
      <c r="BA43" s="75">
        <v>18822.450221950301</v>
      </c>
      <c r="BB43" s="75">
        <v>6333.7683524308704</v>
      </c>
      <c r="BC43" s="75">
        <v>703.75234986469104</v>
      </c>
      <c r="BD43" s="75">
        <v>7037.5207022955601</v>
      </c>
      <c r="BE43" s="75">
        <v>2.3696433079157201E-2</v>
      </c>
      <c r="BF43" s="75">
        <v>259.704873285129</v>
      </c>
      <c r="BG43" s="75">
        <v>36.099790788000298</v>
      </c>
      <c r="BH43" s="75">
        <v>2.2040884317972602</v>
      </c>
      <c r="BI43" s="75">
        <v>12501.373053589101</v>
      </c>
      <c r="BJ43" s="75">
        <v>8.7247996092307503</v>
      </c>
      <c r="BK43" s="75">
        <v>45.559736646880197</v>
      </c>
      <c r="BL43" s="75">
        <v>202.01418113174199</v>
      </c>
      <c r="BM43" s="75">
        <v>3.7284456711696001</v>
      </c>
      <c r="BN43" s="75">
        <v>0.47894425023561898</v>
      </c>
      <c r="BO43" s="75">
        <v>96.421671351488399</v>
      </c>
      <c r="BP43" s="75">
        <v>6317.3775556145602</v>
      </c>
      <c r="BQ43" s="75">
        <v>5716.2363948700604</v>
      </c>
      <c r="BR43" s="75">
        <v>601.14116074450101</v>
      </c>
      <c r="BS43" s="75">
        <v>5.1279179889438096</v>
      </c>
      <c r="BT43" s="75">
        <v>0.29256260277672103</v>
      </c>
      <c r="BU43" s="75">
        <v>305.53147457023601</v>
      </c>
      <c r="BV43" s="75">
        <v>16.813935514476</v>
      </c>
      <c r="BW43" s="75">
        <v>1368.94657527406</v>
      </c>
      <c r="BX43" s="75">
        <v>0.74421726670965604</v>
      </c>
      <c r="BY43" s="75">
        <v>21.266533624563799</v>
      </c>
      <c r="BZ43" s="75">
        <v>3422.46002028252</v>
      </c>
      <c r="CA43" s="75">
        <v>37.826851957504502</v>
      </c>
      <c r="CB43" s="75">
        <v>132.80083341986401</v>
      </c>
      <c r="CC43" s="75">
        <v>82.970819865848696</v>
      </c>
      <c r="CD43" s="75">
        <v>0.14963736751599699</v>
      </c>
      <c r="CE43" s="75">
        <v>109.296023100911</v>
      </c>
      <c r="CF43" s="75">
        <v>327.60724360579798</v>
      </c>
      <c r="CG43" s="75">
        <v>9.0478670549155996E-2</v>
      </c>
      <c r="CH43" s="75">
        <v>40.864235318917899</v>
      </c>
      <c r="CI43" s="75">
        <v>925.33815681783005</v>
      </c>
      <c r="CJ43" s="75">
        <v>50.156199099680798</v>
      </c>
      <c r="CK43" s="75">
        <v>18720.312267508802</v>
      </c>
      <c r="CL43" s="75">
        <v>758.262964645377</v>
      </c>
      <c r="CM43" s="89"/>
      <c r="CN43" s="44">
        <f t="shared" si="16"/>
        <v>5.8236885020692295E-3</v>
      </c>
      <c r="CO43" s="44">
        <f t="shared" si="17"/>
        <v>-5.2749472689192034E-4</v>
      </c>
      <c r="CP43" s="44">
        <f t="shared" si="18"/>
        <v>-1.5061515990633014E-3</v>
      </c>
      <c r="CQ43" s="44">
        <f t="shared" si="19"/>
        <v>1.5290546527947663E-3</v>
      </c>
      <c r="CR43" s="44">
        <f t="shared" si="20"/>
        <v>1.3169266027053832E-3</v>
      </c>
      <c r="CS43" s="44">
        <f t="shared" si="21"/>
        <v>-2.0620953966138562E-3</v>
      </c>
      <c r="CT43" s="44">
        <f t="shared" si="22"/>
        <v>1.4871191310970408E-4</v>
      </c>
      <c r="CU43" s="102">
        <f t="shared" si="23"/>
        <v>4.7231310869942306E-3</v>
      </c>
      <c r="CV43" s="102">
        <f t="shared" si="24"/>
        <v>1.2463190924155884E-2</v>
      </c>
      <c r="CW43" s="102">
        <f t="shared" si="25"/>
        <v>8.4674748966953785E-3</v>
      </c>
      <c r="CX43" s="44">
        <f t="shared" si="26"/>
        <v>-4.2040920929210694E-6</v>
      </c>
      <c r="CY43" s="102">
        <f t="shared" si="27"/>
        <v>2.0264214330507156E-3</v>
      </c>
      <c r="CZ43" s="44">
        <f t="shared" si="28"/>
        <v>-2.3474351841784244E-3</v>
      </c>
      <c r="DA43" s="44">
        <f t="shared" si="29"/>
        <v>5.7246976921796677E-3</v>
      </c>
      <c r="DB43" s="102">
        <f t="shared" si="30"/>
        <v>7.0411990771822482E-3</v>
      </c>
      <c r="DC43" s="44">
        <f t="shared" si="31"/>
        <v>-6.2417626397987918E-5</v>
      </c>
    </row>
    <row r="44" spans="1:107" x14ac:dyDescent="0.25">
      <c r="A44" s="89" t="s">
        <v>210</v>
      </c>
      <c r="B44" s="75">
        <v>54760.989321000001</v>
      </c>
      <c r="C44" s="75">
        <v>3961.8549026000001</v>
      </c>
      <c r="D44" s="75">
        <v>54763.814223000001</v>
      </c>
      <c r="E44" s="75">
        <v>13564.516578999999</v>
      </c>
      <c r="F44" s="75">
        <v>10412.127311</v>
      </c>
      <c r="G44" s="75">
        <v>5186.5795512000004</v>
      </c>
      <c r="H44" s="75">
        <v>91666.811740999998</v>
      </c>
      <c r="I44" s="75">
        <v>617.90568713000005</v>
      </c>
      <c r="J44" s="75">
        <v>223.94813532000001</v>
      </c>
      <c r="K44" s="75">
        <v>260.25003097000001</v>
      </c>
      <c r="L44" s="75">
        <v>19.824847985000002</v>
      </c>
      <c r="M44" s="75">
        <v>1263.3311441999999</v>
      </c>
      <c r="N44" s="75">
        <v>0.40786926530000001</v>
      </c>
      <c r="O44" s="75">
        <v>13.807135565999999</v>
      </c>
      <c r="P44" s="75">
        <v>26.954544575</v>
      </c>
      <c r="Q44" s="75">
        <v>46.529621120999998</v>
      </c>
      <c r="R44" s="75"/>
      <c r="S44" s="75" t="s">
        <v>210</v>
      </c>
      <c r="T44" s="75">
        <v>2354.0904042171201</v>
      </c>
      <c r="U44" s="75">
        <v>27.413151643665</v>
      </c>
      <c r="V44" s="75">
        <v>0.40715977198669101</v>
      </c>
      <c r="W44" s="75">
        <v>619.24505271960402</v>
      </c>
      <c r="X44" s="75">
        <v>619.24505271960402</v>
      </c>
      <c r="Y44" s="75">
        <v>1116.4875683216601</v>
      </c>
      <c r="Z44" s="75">
        <v>139.28980167323601</v>
      </c>
      <c r="AA44" s="75">
        <v>225.090606857442</v>
      </c>
      <c r="AB44" s="75">
        <v>13.932624077616801</v>
      </c>
      <c r="AC44" s="75">
        <v>4751.7791121131104</v>
      </c>
      <c r="AD44" s="75">
        <v>55386.857863518497</v>
      </c>
      <c r="AE44" s="75">
        <v>210.79572207346601</v>
      </c>
      <c r="AF44" s="75">
        <v>121.32733858028</v>
      </c>
      <c r="AG44" s="75">
        <v>44.313779608932499</v>
      </c>
      <c r="AH44" s="75">
        <v>46.527196243750197</v>
      </c>
      <c r="AI44" s="75">
        <v>12840.1888254844</v>
      </c>
      <c r="AJ44" s="75">
        <v>8.7882099145723501E-3</v>
      </c>
      <c r="AK44" s="75">
        <v>261.83569124988901</v>
      </c>
      <c r="AL44" s="75">
        <v>261.83569124988901</v>
      </c>
      <c r="AM44" s="75">
        <v>95.902052058096501</v>
      </c>
      <c r="AN44" s="75">
        <v>0</v>
      </c>
      <c r="AO44" s="75">
        <v>19.824773072921001</v>
      </c>
      <c r="AP44" s="75">
        <v>0</v>
      </c>
      <c r="AQ44" s="75">
        <v>3919.9342893472099</v>
      </c>
      <c r="AR44" s="75">
        <v>15.3616187815236</v>
      </c>
      <c r="AS44" s="75">
        <v>2.09102090221567E-4</v>
      </c>
      <c r="AT44" s="75">
        <v>235.26778716018799</v>
      </c>
      <c r="AU44" s="75">
        <v>2.1497727381257499</v>
      </c>
      <c r="AV44" s="75">
        <v>1263.40841119524</v>
      </c>
      <c r="AW44" s="75">
        <v>64.803160205987197</v>
      </c>
      <c r="AX44" s="75">
        <v>26.964150019333498</v>
      </c>
      <c r="AY44" s="75">
        <v>3959.7141106940599</v>
      </c>
      <c r="AZ44" s="75">
        <v>0</v>
      </c>
      <c r="BA44" s="75">
        <v>93258.137488935507</v>
      </c>
      <c r="BB44" s="75">
        <v>49192.638642190002</v>
      </c>
      <c r="BC44" s="75">
        <v>5465.8493225426801</v>
      </c>
      <c r="BD44" s="75">
        <v>54658.487964732798</v>
      </c>
      <c r="BE44" s="75">
        <v>5.4391324672483102E-2</v>
      </c>
      <c r="BF44" s="75">
        <v>1023.0137310093</v>
      </c>
      <c r="BG44" s="75">
        <v>327.87795349456098</v>
      </c>
      <c r="BH44" s="75">
        <v>5.00063687667895</v>
      </c>
      <c r="BI44" s="75">
        <v>59362.729700354801</v>
      </c>
      <c r="BJ44" s="75">
        <v>6.7350985597204396</v>
      </c>
      <c r="BK44" s="75">
        <v>84.598798901436794</v>
      </c>
      <c r="BL44" s="75">
        <v>417.86816896542598</v>
      </c>
      <c r="BM44" s="75">
        <v>9.4915880652237306</v>
      </c>
      <c r="BN44" s="75">
        <v>0.14755918177185401</v>
      </c>
      <c r="BO44" s="75">
        <v>25.1194903201662</v>
      </c>
      <c r="BP44" s="75">
        <v>13608.996421698501</v>
      </c>
      <c r="BQ44" s="75">
        <v>10447.3843971571</v>
      </c>
      <c r="BR44" s="75">
        <v>3161.6120245413999</v>
      </c>
      <c r="BS44" s="75">
        <v>7.4251062393557996</v>
      </c>
      <c r="BT44" s="75">
        <v>0.60506364242133603</v>
      </c>
      <c r="BU44" s="75">
        <v>642.78068129301096</v>
      </c>
      <c r="BV44" s="75">
        <v>31.023751009992399</v>
      </c>
      <c r="BW44" s="75">
        <v>2528.6063654623899</v>
      </c>
      <c r="BX44" s="75">
        <v>4.9438235032655902</v>
      </c>
      <c r="BY44" s="75">
        <v>45.369964368899304</v>
      </c>
      <c r="BZ44" s="75">
        <v>6321.6192328521702</v>
      </c>
      <c r="CA44" s="75">
        <v>251.65305126561699</v>
      </c>
      <c r="CB44" s="75">
        <v>17.204762415273599</v>
      </c>
      <c r="CC44" s="75">
        <v>298.39007149291399</v>
      </c>
      <c r="CD44" s="75">
        <v>0.45423400698203698</v>
      </c>
      <c r="CE44" s="75">
        <v>5172.0268992320398</v>
      </c>
      <c r="CF44" s="75">
        <v>1246.33074725398</v>
      </c>
      <c r="CG44" s="75">
        <v>71.866556192309204</v>
      </c>
      <c r="CH44" s="75">
        <v>171.56521813063</v>
      </c>
      <c r="CI44" s="75">
        <v>3873.8658403611298</v>
      </c>
      <c r="CJ44" s="75">
        <v>470.27159319152702</v>
      </c>
      <c r="CK44" s="75">
        <v>91673.019772593296</v>
      </c>
      <c r="CL44" s="75">
        <v>2721.81395971541</v>
      </c>
      <c r="CM44" s="89"/>
      <c r="CN44" s="44">
        <f t="shared" si="16"/>
        <v>1.1429094877189971E-2</v>
      </c>
      <c r="CO44" s="44">
        <f t="shared" si="17"/>
        <v>-5.403509110177893E-4</v>
      </c>
      <c r="CP44" s="44">
        <f t="shared" si="18"/>
        <v>-1.9232820022051667E-3</v>
      </c>
      <c r="CQ44" s="44">
        <f t="shared" si="19"/>
        <v>3.2791321710176867E-3</v>
      </c>
      <c r="CR44" s="44">
        <f t="shared" si="20"/>
        <v>3.386155883807967E-3</v>
      </c>
      <c r="CS44" s="44">
        <f t="shared" si="21"/>
        <v>-2.8058283545643551E-3</v>
      </c>
      <c r="CT44" s="44">
        <f t="shared" si="22"/>
        <v>6.7723873836024294E-5</v>
      </c>
      <c r="CU44" s="102">
        <f t="shared" si="23"/>
        <v>2.1675890309813335E-3</v>
      </c>
      <c r="CV44" s="102">
        <f t="shared" si="24"/>
        <v>5.1015005586427927E-3</v>
      </c>
      <c r="CW44" s="102">
        <f t="shared" si="25"/>
        <v>6.0928341640496594E-3</v>
      </c>
      <c r="CX44" s="44">
        <f t="shared" si="26"/>
        <v>-3.7786962632518449E-6</v>
      </c>
      <c r="CY44" s="102">
        <f t="shared" si="27"/>
        <v>6.1161315934296105E-5</v>
      </c>
      <c r="CZ44" s="44">
        <f t="shared" si="28"/>
        <v>-1.7395115878298451E-3</v>
      </c>
      <c r="DA44" s="44">
        <f t="shared" si="29"/>
        <v>9.0886709279378707E-3</v>
      </c>
      <c r="DB44" s="102">
        <f t="shared" si="30"/>
        <v>3.5635713698562929E-4</v>
      </c>
      <c r="DC44" s="44">
        <f t="shared" si="31"/>
        <v>-5.2114700085249967E-5</v>
      </c>
    </row>
    <row r="45" spans="1:107" x14ac:dyDescent="0.25">
      <c r="A45" s="89" t="s">
        <v>211</v>
      </c>
      <c r="B45" s="75">
        <v>4361.7586203999999</v>
      </c>
      <c r="C45" s="75">
        <v>1261.1565270000001</v>
      </c>
      <c r="D45" s="75">
        <v>6022.9837749999997</v>
      </c>
      <c r="E45" s="75">
        <v>2189.3671321000002</v>
      </c>
      <c r="F45" s="75">
        <v>1967.1909450999999</v>
      </c>
      <c r="G45" s="75">
        <v>270.64560420999999</v>
      </c>
      <c r="H45" s="75">
        <v>8803.1501391000002</v>
      </c>
      <c r="I45" s="75">
        <v>79.591609946000005</v>
      </c>
      <c r="J45" s="75">
        <v>30.940766955000001</v>
      </c>
      <c r="K45" s="75">
        <v>39.343583295999998</v>
      </c>
      <c r="L45" s="75">
        <v>1.5871180170999999</v>
      </c>
      <c r="M45" s="75">
        <v>149.20746625000001</v>
      </c>
      <c r="N45" s="75">
        <v>6.1494902999999997E-2</v>
      </c>
      <c r="O45" s="75">
        <v>2.3288653937000001</v>
      </c>
      <c r="P45" s="75">
        <v>3.1588944248000002</v>
      </c>
      <c r="Q45" s="75">
        <v>7.6094463401999999</v>
      </c>
      <c r="R45" s="75"/>
      <c r="S45" s="75" t="s">
        <v>211</v>
      </c>
      <c r="T45" s="75">
        <v>277.84473385804398</v>
      </c>
      <c r="U45" s="75">
        <v>8.9300221487272893</v>
      </c>
      <c r="V45" s="75">
        <v>6.1376310830729301E-2</v>
      </c>
      <c r="W45" s="75">
        <v>80.125306283841894</v>
      </c>
      <c r="X45" s="75">
        <v>80.125306283841894</v>
      </c>
      <c r="Y45" s="75">
        <v>137.77053256517101</v>
      </c>
      <c r="Z45" s="75">
        <v>18.056506830179199</v>
      </c>
      <c r="AA45" s="75">
        <v>39.042665186619303</v>
      </c>
      <c r="AB45" s="75">
        <v>2.3446793114703999</v>
      </c>
      <c r="AC45" s="75">
        <v>56704.832024846997</v>
      </c>
      <c r="AD45" s="75">
        <v>4385.0250406653404</v>
      </c>
      <c r="AE45" s="75">
        <v>34.157748485725698</v>
      </c>
      <c r="AF45" s="75">
        <v>372.94508373777398</v>
      </c>
      <c r="AG45" s="75">
        <v>7.9093745173522896</v>
      </c>
      <c r="AH45" s="75">
        <v>7.6096672048534097</v>
      </c>
      <c r="AI45" s="75">
        <v>1403.83015883711</v>
      </c>
      <c r="AJ45" s="75">
        <v>0.179942563254259</v>
      </c>
      <c r="AK45" s="75">
        <v>40.213799177523804</v>
      </c>
      <c r="AL45" s="75">
        <v>40.213799177523804</v>
      </c>
      <c r="AM45" s="75">
        <v>14.702025620389</v>
      </c>
      <c r="AN45" s="75">
        <v>0</v>
      </c>
      <c r="AO45" s="75">
        <v>1.5871063386377899</v>
      </c>
      <c r="AP45" s="75">
        <v>0</v>
      </c>
      <c r="AQ45" s="75">
        <v>292.88071349853197</v>
      </c>
      <c r="AR45" s="75">
        <v>1.3549860933803901</v>
      </c>
      <c r="AS45" s="75">
        <v>4.2815357590349698E-3</v>
      </c>
      <c r="AT45" s="75">
        <v>33.551300566626701</v>
      </c>
      <c r="AU45" s="75">
        <v>3.1081383921627799</v>
      </c>
      <c r="AV45" s="75">
        <v>149.86794617896999</v>
      </c>
      <c r="AW45" s="75">
        <v>9.7948056418332907</v>
      </c>
      <c r="AX45" s="75">
        <v>3.2413780805697798</v>
      </c>
      <c r="AY45" s="75">
        <v>1261.17765410693</v>
      </c>
      <c r="AZ45" s="75">
        <v>0</v>
      </c>
      <c r="BA45" s="75">
        <v>9315.8304126501207</v>
      </c>
      <c r="BB45" s="75">
        <v>5414.7264354018098</v>
      </c>
      <c r="BC45" s="75">
        <v>601.63642926811997</v>
      </c>
      <c r="BD45" s="75">
        <v>6016.3628646699399</v>
      </c>
      <c r="BE45" s="75">
        <v>9.9211637161067193E-3</v>
      </c>
      <c r="BF45" s="75">
        <v>85.617708199788296</v>
      </c>
      <c r="BG45" s="75">
        <v>38.8267817573809</v>
      </c>
      <c r="BH45" s="75">
        <v>1.3829666617062599</v>
      </c>
      <c r="BI45" s="75">
        <v>5156.4423956867704</v>
      </c>
      <c r="BJ45" s="75">
        <v>4.2722990544376298</v>
      </c>
      <c r="BK45" s="75">
        <v>16.666418327022502</v>
      </c>
      <c r="BL45" s="75">
        <v>74.263728533871102</v>
      </c>
      <c r="BM45" s="75">
        <v>2.03122941064942</v>
      </c>
      <c r="BN45" s="75">
        <v>0.13428716865909299</v>
      </c>
      <c r="BO45" s="75">
        <v>11.5197381140561</v>
      </c>
      <c r="BP45" s="75">
        <v>2193.9733335128499</v>
      </c>
      <c r="BQ45" s="75">
        <v>1970.8259008150001</v>
      </c>
      <c r="BR45" s="75">
        <v>223.14743269785001</v>
      </c>
      <c r="BS45" s="75">
        <v>1.63032144909803</v>
      </c>
      <c r="BT45" s="75">
        <v>0.16832888896972401</v>
      </c>
      <c r="BU45" s="75">
        <v>101.360161824765</v>
      </c>
      <c r="BV45" s="75">
        <v>6.2047521000677799</v>
      </c>
      <c r="BW45" s="75">
        <v>484.75593120697499</v>
      </c>
      <c r="BX45" s="75">
        <v>0.33456791614720199</v>
      </c>
      <c r="BY45" s="75">
        <v>8.7021988344163397</v>
      </c>
      <c r="BZ45" s="75">
        <v>1211.92460035163</v>
      </c>
      <c r="CA45" s="75">
        <v>21.8814373555259</v>
      </c>
      <c r="CB45" s="75">
        <v>14.661780089287101</v>
      </c>
      <c r="CC45" s="75">
        <v>30.691464336711899</v>
      </c>
      <c r="CD45" s="75">
        <v>0.121126546525791</v>
      </c>
      <c r="CE45" s="75">
        <v>269.94287469920602</v>
      </c>
      <c r="CF45" s="75">
        <v>96.130935332227395</v>
      </c>
      <c r="CG45" s="75">
        <v>1.59457434905118E-3</v>
      </c>
      <c r="CH45" s="75">
        <v>20.362116143086499</v>
      </c>
      <c r="CI45" s="75">
        <v>509.36992213909599</v>
      </c>
      <c r="CJ45" s="75">
        <v>71.186714713027598</v>
      </c>
      <c r="CK45" s="75">
        <v>8804.6681417792406</v>
      </c>
      <c r="CL45" s="75">
        <v>202.47615871769</v>
      </c>
      <c r="CM45" s="89"/>
      <c r="CN45" s="44">
        <f t="shared" si="16"/>
        <v>5.3341833627663657E-3</v>
      </c>
      <c r="CO45" s="44">
        <f t="shared" si="17"/>
        <v>1.6752168725803841E-5</v>
      </c>
      <c r="CP45" s="44">
        <f t="shared" si="18"/>
        <v>-1.0992741434140449E-3</v>
      </c>
      <c r="CQ45" s="44">
        <f t="shared" si="19"/>
        <v>2.1038963019562331E-3</v>
      </c>
      <c r="CR45" s="44">
        <f t="shared" si="20"/>
        <v>1.8477899789312935E-3</v>
      </c>
      <c r="CS45" s="44">
        <f t="shared" si="21"/>
        <v>-2.596493347250926E-3</v>
      </c>
      <c r="CT45" s="44">
        <f t="shared" si="22"/>
        <v>1.7243857656114542E-4</v>
      </c>
      <c r="CU45" s="102">
        <f t="shared" si="23"/>
        <v>6.7054346331727934E-3</v>
      </c>
      <c r="CV45" s="102">
        <f t="shared" si="24"/>
        <v>0.26185188762135847</v>
      </c>
      <c r="CW45" s="102">
        <f t="shared" si="25"/>
        <v>2.2118368705177867E-2</v>
      </c>
      <c r="CX45" s="44">
        <f t="shared" si="26"/>
        <v>-7.3582821719149558E-6</v>
      </c>
      <c r="CY45" s="102">
        <f t="shared" si="27"/>
        <v>4.4265876605888476E-3</v>
      </c>
      <c r="CZ45" s="44">
        <f t="shared" si="28"/>
        <v>-1.9284877849257748E-3</v>
      </c>
      <c r="DA45" s="44">
        <f t="shared" si="29"/>
        <v>6.7903957923799493E-3</v>
      </c>
      <c r="DB45" s="102">
        <f t="shared" si="30"/>
        <v>2.6111558247155404E-2</v>
      </c>
      <c r="DC45" s="44">
        <f t="shared" si="31"/>
        <v>2.9025062210250641E-5</v>
      </c>
    </row>
    <row r="46" spans="1:107" x14ac:dyDescent="0.25">
      <c r="A46" s="89" t="s">
        <v>212</v>
      </c>
      <c r="B46" s="75">
        <v>2148.2889607000002</v>
      </c>
      <c r="C46" s="75">
        <v>88.358766720999995</v>
      </c>
      <c r="D46" s="75">
        <v>3300.7181461999999</v>
      </c>
      <c r="E46" s="75">
        <v>1260.9530663</v>
      </c>
      <c r="F46" s="75">
        <v>1127.2455797</v>
      </c>
      <c r="G46" s="75">
        <v>145.86541087000001</v>
      </c>
      <c r="H46" s="75">
        <v>4004.5789055999999</v>
      </c>
      <c r="I46" s="75">
        <v>55.907025679999997</v>
      </c>
      <c r="J46" s="75">
        <v>4.4063670301000002</v>
      </c>
      <c r="K46" s="75">
        <v>13.466560701000001</v>
      </c>
      <c r="L46" s="75">
        <v>0.82590194169999998</v>
      </c>
      <c r="M46" s="75">
        <v>109.2736225</v>
      </c>
      <c r="N46" s="75">
        <v>0.1144139997</v>
      </c>
      <c r="O46" s="75">
        <v>0.7888863559</v>
      </c>
      <c r="P46" s="75">
        <v>1.5962178142000001</v>
      </c>
      <c r="Q46" s="75">
        <v>0.81149777710000004</v>
      </c>
      <c r="R46" s="75"/>
      <c r="S46" s="75" t="s">
        <v>212</v>
      </c>
      <c r="T46" s="75">
        <v>253.82403790488499</v>
      </c>
      <c r="U46" s="75">
        <v>2.4869043180315602</v>
      </c>
      <c r="V46" s="75">
        <v>0.114069693099616</v>
      </c>
      <c r="W46" s="75">
        <v>55.945435948630497</v>
      </c>
      <c r="X46" s="75">
        <v>55.945435948630497</v>
      </c>
      <c r="Y46" s="75">
        <v>115.05378956017699</v>
      </c>
      <c r="Z46" s="75">
        <v>6.6091724723836398</v>
      </c>
      <c r="AA46" s="75">
        <v>4.4069170490509801</v>
      </c>
      <c r="AB46" s="75">
        <v>0.79253910425864604</v>
      </c>
      <c r="AC46" s="75">
        <v>170.33103679224601</v>
      </c>
      <c r="AD46" s="75">
        <v>2150.9322415163301</v>
      </c>
      <c r="AE46" s="75">
        <v>10.3409190318844</v>
      </c>
      <c r="AF46" s="75">
        <v>4.5058306792003799</v>
      </c>
      <c r="AG46" s="75">
        <v>2.9756603110233302</v>
      </c>
      <c r="AH46" s="75">
        <v>0.81147064591114204</v>
      </c>
      <c r="AI46" s="75">
        <v>1217.6466182286799</v>
      </c>
      <c r="AJ46" s="75">
        <v>3.66099947819353E-4</v>
      </c>
      <c r="AK46" s="75">
        <v>13.5128425459223</v>
      </c>
      <c r="AL46" s="75">
        <v>13.5128425459223</v>
      </c>
      <c r="AM46" s="75">
        <v>4.7300062775098803</v>
      </c>
      <c r="AN46" s="75">
        <v>0</v>
      </c>
      <c r="AO46" s="75">
        <v>0.82590439425255202</v>
      </c>
      <c r="AP46" s="75">
        <v>0</v>
      </c>
      <c r="AQ46" s="75">
        <v>44.675824876515698</v>
      </c>
      <c r="AR46" s="75">
        <v>0.24226848270863099</v>
      </c>
      <c r="AS46" s="75">
        <v>8.7113810259263494E-6</v>
      </c>
      <c r="AT46" s="75">
        <v>12.509275207151401</v>
      </c>
      <c r="AU46" s="75">
        <v>0.35702762896498402</v>
      </c>
      <c r="AV46" s="75">
        <v>109.279785020133</v>
      </c>
      <c r="AW46" s="75">
        <v>3.8036736412417498</v>
      </c>
      <c r="AX46" s="75">
        <v>1.5954613853808699</v>
      </c>
      <c r="AY46" s="75">
        <v>88.298716459156694</v>
      </c>
      <c r="AZ46" s="75">
        <v>0</v>
      </c>
      <c r="BA46" s="75">
        <v>4235.5313027662396</v>
      </c>
      <c r="BB46" s="75">
        <v>2964.69388836896</v>
      </c>
      <c r="BC46" s="75">
        <v>329.41044202450399</v>
      </c>
      <c r="BD46" s="75">
        <v>3294.1043303934698</v>
      </c>
      <c r="BE46" s="75">
        <v>3.39318449249932E-3</v>
      </c>
      <c r="BF46" s="75">
        <v>14.132457527450301</v>
      </c>
      <c r="BG46" s="75">
        <v>35.145987519622103</v>
      </c>
      <c r="BH46" s="75">
        <v>0.21740565055639099</v>
      </c>
      <c r="BI46" s="75">
        <v>1959.37184749483</v>
      </c>
      <c r="BJ46" s="75">
        <v>3.5617650776853602</v>
      </c>
      <c r="BK46" s="75">
        <v>6.6140559775569399</v>
      </c>
      <c r="BL46" s="75">
        <v>53.060641004866604</v>
      </c>
      <c r="BM46" s="75">
        <v>0.52477846062269495</v>
      </c>
      <c r="BN46" s="75">
        <v>6.1473663034551798E-3</v>
      </c>
      <c r="BO46" s="75">
        <v>46.683916929843399</v>
      </c>
      <c r="BP46" s="75">
        <v>1260.15848413399</v>
      </c>
      <c r="BQ46" s="75">
        <v>1126.4421637252599</v>
      </c>
      <c r="BR46" s="75">
        <v>133.71632040873601</v>
      </c>
      <c r="BS46" s="75">
        <v>1.0838925090251701</v>
      </c>
      <c r="BT46" s="75">
        <v>2.80343703875174E-2</v>
      </c>
      <c r="BU46" s="75">
        <v>155.63648997723701</v>
      </c>
      <c r="BV46" s="75">
        <v>2.21781427823431</v>
      </c>
      <c r="BW46" s="75">
        <v>204.512547165131</v>
      </c>
      <c r="BX46" s="75">
        <v>0.12567940453160001</v>
      </c>
      <c r="BY46" s="75">
        <v>2.0475281712109399</v>
      </c>
      <c r="BZ46" s="75">
        <v>511.454865766078</v>
      </c>
      <c r="CA46" s="75">
        <v>7.8679549838694403</v>
      </c>
      <c r="CB46" s="75">
        <v>71.213571994686902</v>
      </c>
      <c r="CC46" s="75">
        <v>67.438011144364197</v>
      </c>
      <c r="CD46" s="75">
        <v>1.5018476936898201E-2</v>
      </c>
      <c r="CE46" s="75">
        <v>145.44880229016101</v>
      </c>
      <c r="CF46" s="75">
        <v>17.8873472601549</v>
      </c>
      <c r="CG46" s="75">
        <v>0.612353080749791</v>
      </c>
      <c r="CH46" s="75">
        <v>8.5149006023648202</v>
      </c>
      <c r="CI46" s="75">
        <v>45.633102631188301</v>
      </c>
      <c r="CJ46" s="75">
        <v>49.284656631405902</v>
      </c>
      <c r="CK46" s="75">
        <v>4004.7391234422898</v>
      </c>
      <c r="CL46" s="75">
        <v>29.776325910337398</v>
      </c>
      <c r="CM46" s="89"/>
      <c r="CN46" s="44">
        <f t="shared" si="16"/>
        <v>1.2304121394677956E-3</v>
      </c>
      <c r="CO46" s="44">
        <f t="shared" si="17"/>
        <v>-6.7961860573399345E-4</v>
      </c>
      <c r="CP46" s="44">
        <f t="shared" si="18"/>
        <v>-2.0037505517229055E-3</v>
      </c>
      <c r="CQ46" s="44">
        <f t="shared" si="19"/>
        <v>-6.3014412450860873E-4</v>
      </c>
      <c r="CR46" s="44">
        <f t="shared" si="20"/>
        <v>-7.1272488374178101E-4</v>
      </c>
      <c r="CS46" s="44">
        <f t="shared" si="21"/>
        <v>-2.8561163154045342E-3</v>
      </c>
      <c r="CT46" s="44">
        <f t="shared" si="22"/>
        <v>4.0008661601328031E-5</v>
      </c>
      <c r="CU46" s="102">
        <f t="shared" si="23"/>
        <v>6.8703831340182831E-4</v>
      </c>
      <c r="CV46" s="102">
        <f t="shared" si="24"/>
        <v>1.2482368064728927E-4</v>
      </c>
      <c r="CW46" s="102">
        <f t="shared" si="25"/>
        <v>3.4367977058064199E-3</v>
      </c>
      <c r="CX46" s="44">
        <f t="shared" si="26"/>
        <v>2.9695444800596655E-6</v>
      </c>
      <c r="CY46" s="102">
        <f t="shared" si="27"/>
        <v>5.6395312903652598E-5</v>
      </c>
      <c r="CZ46" s="44">
        <f t="shared" si="28"/>
        <v>-3.0093048166028665E-3</v>
      </c>
      <c r="DA46" s="44">
        <f t="shared" si="29"/>
        <v>4.6302592652636351E-3</v>
      </c>
      <c r="DB46" s="102">
        <f t="shared" si="30"/>
        <v>-4.7388822026729122E-4</v>
      </c>
      <c r="DC46" s="44">
        <f t="shared" si="31"/>
        <v>-3.3433472800080164E-5</v>
      </c>
    </row>
    <row r="47" spans="1:107" x14ac:dyDescent="0.25">
      <c r="A47" s="89" t="s">
        <v>213</v>
      </c>
      <c r="B47" s="75">
        <v>30130.787337999998</v>
      </c>
      <c r="C47" s="75">
        <v>1364.3166535</v>
      </c>
      <c r="D47" s="75">
        <v>19013.681085</v>
      </c>
      <c r="E47" s="75">
        <v>20178.583763999999</v>
      </c>
      <c r="F47" s="75">
        <v>17793.938314999999</v>
      </c>
      <c r="G47" s="75">
        <v>1490.9570166000001</v>
      </c>
      <c r="H47" s="75">
        <v>22374.405429999999</v>
      </c>
      <c r="I47" s="75">
        <v>216.8635337</v>
      </c>
      <c r="J47" s="75">
        <v>95.929951251000006</v>
      </c>
      <c r="K47" s="75">
        <v>175.84994004999999</v>
      </c>
      <c r="L47" s="75">
        <v>6.5071679291000004</v>
      </c>
      <c r="M47" s="75">
        <v>242.90753810999999</v>
      </c>
      <c r="N47" s="75">
        <v>2.0227907451</v>
      </c>
      <c r="O47" s="75">
        <v>12.247847496</v>
      </c>
      <c r="P47" s="75">
        <v>15.439259313000001</v>
      </c>
      <c r="Q47" s="75">
        <v>13.569427678</v>
      </c>
      <c r="R47" s="75"/>
      <c r="S47" s="75" t="s">
        <v>213</v>
      </c>
      <c r="T47" s="75">
        <v>307.40350233394901</v>
      </c>
      <c r="U47" s="75">
        <v>29.580761354558199</v>
      </c>
      <c r="V47" s="75">
        <v>2.01714316364848</v>
      </c>
      <c r="W47" s="75">
        <v>217.20897501922599</v>
      </c>
      <c r="X47" s="75">
        <v>217.20897501922599</v>
      </c>
      <c r="Y47" s="75">
        <v>222.68296785461001</v>
      </c>
      <c r="Z47" s="75">
        <v>50.032183180423601</v>
      </c>
      <c r="AA47" s="75">
        <v>728.54853874333298</v>
      </c>
      <c r="AB47" s="75">
        <v>12.284912834796099</v>
      </c>
      <c r="AC47" s="75">
        <v>8791.2517937132598</v>
      </c>
      <c r="AD47" s="75">
        <v>30152.888759359899</v>
      </c>
      <c r="AE47" s="75">
        <v>872.36282769465402</v>
      </c>
      <c r="AF47" s="75">
        <v>289.059671806322</v>
      </c>
      <c r="AG47" s="75">
        <v>49.590574129899601</v>
      </c>
      <c r="AH47" s="75">
        <v>13.5668756317549</v>
      </c>
      <c r="AI47" s="75">
        <v>3345.4173438521698</v>
      </c>
      <c r="AJ47" s="75">
        <v>2.88455046120175E-3</v>
      </c>
      <c r="AK47" s="75">
        <v>176.35404937599299</v>
      </c>
      <c r="AL47" s="75">
        <v>176.35404937599299</v>
      </c>
      <c r="AM47" s="75">
        <v>74.298904306437507</v>
      </c>
      <c r="AN47" s="75">
        <v>0</v>
      </c>
      <c r="AO47" s="75">
        <v>6.5071623879873499</v>
      </c>
      <c r="AP47" s="75">
        <v>0</v>
      </c>
      <c r="AQ47" s="75">
        <v>944.87500457948704</v>
      </c>
      <c r="AR47" s="75">
        <v>5.10758624221054</v>
      </c>
      <c r="AS47" s="75">
        <v>6.8632388242350706E-5</v>
      </c>
      <c r="AT47" s="75">
        <v>146.454678699792</v>
      </c>
      <c r="AU47" s="75">
        <v>7.0949722119375798</v>
      </c>
      <c r="AV47" s="75">
        <v>242.91646316434401</v>
      </c>
      <c r="AW47" s="75">
        <v>64.399878687314896</v>
      </c>
      <c r="AX47" s="75">
        <v>15.422829332717701</v>
      </c>
      <c r="AY47" s="75">
        <v>1363.33350766745</v>
      </c>
      <c r="AZ47" s="75">
        <v>0</v>
      </c>
      <c r="BA47" s="75">
        <v>22690.505020365199</v>
      </c>
      <c r="BB47" s="75">
        <v>17079.966106657401</v>
      </c>
      <c r="BC47" s="75">
        <v>1897.77440789805</v>
      </c>
      <c r="BD47" s="75">
        <v>18977.7405145554</v>
      </c>
      <c r="BE47" s="75">
        <v>6.1187583790286403E-2</v>
      </c>
      <c r="BF47" s="75">
        <v>285.19795209975899</v>
      </c>
      <c r="BG47" s="75">
        <v>43.418561139738301</v>
      </c>
      <c r="BH47" s="75">
        <v>3.7248492467357699</v>
      </c>
      <c r="BI47" s="75">
        <v>12504.0967447404</v>
      </c>
      <c r="BJ47" s="75">
        <v>75.8878418315998</v>
      </c>
      <c r="BK47" s="75">
        <v>115.330041775382</v>
      </c>
      <c r="BL47" s="75">
        <v>655.74063789634897</v>
      </c>
      <c r="BM47" s="75">
        <v>5.6322876385742697</v>
      </c>
      <c r="BN47" s="75">
        <v>4.8433462371511797E-2</v>
      </c>
      <c r="BO47" s="75">
        <v>1017.2908827085899</v>
      </c>
      <c r="BP47" s="75">
        <v>20156.250107593401</v>
      </c>
      <c r="BQ47" s="75">
        <v>17773.748069155801</v>
      </c>
      <c r="BR47" s="75">
        <v>2382.5020384375798</v>
      </c>
      <c r="BS47" s="75">
        <v>21.129723107414598</v>
      </c>
      <c r="BT47" s="75">
        <v>0.40251424125354701</v>
      </c>
      <c r="BU47" s="75">
        <v>2094.6410560249501</v>
      </c>
      <c r="BV47" s="75">
        <v>37.7135545378285</v>
      </c>
      <c r="BW47" s="75">
        <v>3254.7064245881502</v>
      </c>
      <c r="BX47" s="75">
        <v>1.3035122872401901</v>
      </c>
      <c r="BY47" s="75">
        <v>28.963336577324299</v>
      </c>
      <c r="BZ47" s="75">
        <v>8137.00045437258</v>
      </c>
      <c r="CA47" s="75">
        <v>64.127635715782702</v>
      </c>
      <c r="CB47" s="75">
        <v>1537.0786824738</v>
      </c>
      <c r="CC47" s="75">
        <v>786.90331312797196</v>
      </c>
      <c r="CD47" s="75">
        <v>0.250523257714799</v>
      </c>
      <c r="CE47" s="75">
        <v>1488.4167547567399</v>
      </c>
      <c r="CF47" s="75">
        <v>328.35791680376002</v>
      </c>
      <c r="CG47" s="75">
        <v>3.4455173473415002</v>
      </c>
      <c r="CH47" s="75">
        <v>51.566931712981201</v>
      </c>
      <c r="CI47" s="75">
        <v>888.32083265430595</v>
      </c>
      <c r="CJ47" s="75">
        <v>58.832418093493601</v>
      </c>
      <c r="CK47" s="75">
        <v>22376.1081652584</v>
      </c>
      <c r="CL47" s="75">
        <v>748.11843777332194</v>
      </c>
      <c r="CM47" s="89"/>
      <c r="CN47" s="44">
        <f t="shared" si="16"/>
        <v>7.3351622418533287E-4</v>
      </c>
      <c r="CO47" s="44">
        <f t="shared" si="17"/>
        <v>-7.2061411112138711E-4</v>
      </c>
      <c r="CP47" s="44">
        <f t="shared" si="18"/>
        <v>-1.8902478843485803E-3</v>
      </c>
      <c r="CQ47" s="44">
        <f t="shared" si="19"/>
        <v>-1.1067999948758734E-3</v>
      </c>
      <c r="CR47" s="44">
        <f t="shared" si="20"/>
        <v>-1.134669879527354E-3</v>
      </c>
      <c r="CS47" s="44">
        <f t="shared" si="21"/>
        <v>-1.7037793946957762E-3</v>
      </c>
      <c r="CT47" s="44">
        <f t="shared" si="22"/>
        <v>7.6101922070200692E-5</v>
      </c>
      <c r="CU47" s="102">
        <f t="shared" si="23"/>
        <v>1.5928972166609288E-3</v>
      </c>
      <c r="CV47" s="102">
        <f t="shared" si="24"/>
        <v>6.594588856165382</v>
      </c>
      <c r="CW47" s="102">
        <f t="shared" si="25"/>
        <v>2.8667017222164782E-3</v>
      </c>
      <c r="CX47" s="44">
        <f t="shared" si="26"/>
        <v>-8.5153982667606101E-7</v>
      </c>
      <c r="CY47" s="102">
        <f t="shared" si="27"/>
        <v>3.674259931767537E-5</v>
      </c>
      <c r="CZ47" s="44">
        <f t="shared" si="28"/>
        <v>-2.7919751290145451E-3</v>
      </c>
      <c r="DA47" s="44">
        <f t="shared" si="29"/>
        <v>3.0262737030489601E-3</v>
      </c>
      <c r="DB47" s="102">
        <f t="shared" si="30"/>
        <v>-1.0641689441970867E-3</v>
      </c>
      <c r="DC47" s="44">
        <f t="shared" si="31"/>
        <v>-1.8807324123459315E-4</v>
      </c>
    </row>
    <row r="48" spans="1:107" x14ac:dyDescent="0.25">
      <c r="A48" s="89" t="s">
        <v>214</v>
      </c>
      <c r="B48" s="75">
        <v>16101.251096</v>
      </c>
      <c r="C48" s="75">
        <v>1757.7739953</v>
      </c>
      <c r="D48" s="75">
        <v>13823.328159000001</v>
      </c>
      <c r="E48" s="75">
        <v>8722.3620085999992</v>
      </c>
      <c r="F48" s="75">
        <v>7832.9261716999999</v>
      </c>
      <c r="G48" s="75">
        <v>451.10712113</v>
      </c>
      <c r="H48" s="75">
        <v>21059.826077999998</v>
      </c>
      <c r="I48" s="75">
        <v>253.10484887999999</v>
      </c>
      <c r="J48" s="75">
        <v>64.853902227999995</v>
      </c>
      <c r="K48" s="75">
        <v>146.12095851000001</v>
      </c>
      <c r="L48" s="75">
        <v>8.5077050646999997</v>
      </c>
      <c r="M48" s="75">
        <v>368.88785009999998</v>
      </c>
      <c r="N48" s="75">
        <v>0.36976094320000003</v>
      </c>
      <c r="O48" s="75">
        <v>10.935937783</v>
      </c>
      <c r="P48" s="75">
        <v>9.3823898976999995</v>
      </c>
      <c r="Q48" s="75">
        <v>10.653580910000001</v>
      </c>
      <c r="R48" s="75"/>
      <c r="S48" s="75" t="s">
        <v>214</v>
      </c>
      <c r="T48" s="75">
        <v>674.806165055831</v>
      </c>
      <c r="U48" s="75">
        <v>19.759880431637601</v>
      </c>
      <c r="V48" s="75">
        <v>0.36875488026339098</v>
      </c>
      <c r="W48" s="75">
        <v>252.31133028311999</v>
      </c>
      <c r="X48" s="75">
        <v>252.31133028311999</v>
      </c>
      <c r="Y48" s="75">
        <v>363.74504622047198</v>
      </c>
      <c r="Z48" s="75">
        <v>47.694686482619602</v>
      </c>
      <c r="AA48" s="75">
        <v>64.870505436962006</v>
      </c>
      <c r="AB48" s="75">
        <v>10.9751370341433</v>
      </c>
      <c r="AC48" s="75">
        <v>1909.3722038384999</v>
      </c>
      <c r="AD48" s="75">
        <v>16149.736738416001</v>
      </c>
      <c r="AE48" s="75">
        <v>131.43763247677401</v>
      </c>
      <c r="AF48" s="75">
        <v>64.674017938634904</v>
      </c>
      <c r="AG48" s="75">
        <v>30.577585319359098</v>
      </c>
      <c r="AH48" s="75">
        <v>10.653687631635</v>
      </c>
      <c r="AI48" s="75">
        <v>3285.0549997890998</v>
      </c>
      <c r="AJ48" s="75">
        <v>3.7713438886955199E-3</v>
      </c>
      <c r="AK48" s="75">
        <v>146.62879887540501</v>
      </c>
      <c r="AL48" s="75">
        <v>146.62879887540501</v>
      </c>
      <c r="AM48" s="75">
        <v>88.2308373729133</v>
      </c>
      <c r="AN48" s="75">
        <v>0</v>
      </c>
      <c r="AO48" s="75">
        <v>8.5077100969151704</v>
      </c>
      <c r="AP48" s="75">
        <v>0</v>
      </c>
      <c r="AQ48" s="75">
        <v>721.91361955976197</v>
      </c>
      <c r="AR48" s="75">
        <v>4.3994452429078903</v>
      </c>
      <c r="AS48" s="75">
        <v>8.9738659934340004E-5</v>
      </c>
      <c r="AT48" s="75">
        <v>99.184231777252606</v>
      </c>
      <c r="AU48" s="75">
        <v>3.5262815301088501</v>
      </c>
      <c r="AV48" s="75">
        <v>366.67895867382299</v>
      </c>
      <c r="AW48" s="75">
        <v>51.448785666857198</v>
      </c>
      <c r="AX48" s="75">
        <v>9.3823736419975106</v>
      </c>
      <c r="AY48" s="75">
        <v>1757.5843907737601</v>
      </c>
      <c r="AZ48" s="75">
        <v>0</v>
      </c>
      <c r="BA48" s="75">
        <v>21407.784173569798</v>
      </c>
      <c r="BB48" s="75">
        <v>12420.872837659301</v>
      </c>
      <c r="BC48" s="75">
        <v>1380.0975162882901</v>
      </c>
      <c r="BD48" s="75">
        <v>13800.9703539476</v>
      </c>
      <c r="BE48" s="75">
        <v>2.7897891446402801E-2</v>
      </c>
      <c r="BF48" s="75">
        <v>208.99686748723201</v>
      </c>
      <c r="BG48" s="75">
        <v>94.0266708947414</v>
      </c>
      <c r="BH48" s="75">
        <v>4.1449270130127696</v>
      </c>
      <c r="BI48" s="75">
        <v>12721.8762997146</v>
      </c>
      <c r="BJ48" s="75">
        <v>15.3154804845759</v>
      </c>
      <c r="BK48" s="75">
        <v>89.984452951713195</v>
      </c>
      <c r="BL48" s="75">
        <v>311.73173674829201</v>
      </c>
      <c r="BM48" s="75">
        <v>5.3790795459580902</v>
      </c>
      <c r="BN48" s="75">
        <v>6.3323554015994293E-2</v>
      </c>
      <c r="BO48" s="75">
        <v>194.19294813626701</v>
      </c>
      <c r="BP48" s="75">
        <v>8728.8044832174292</v>
      </c>
      <c r="BQ48" s="75">
        <v>7837.8626445516702</v>
      </c>
      <c r="BR48" s="75">
        <v>890.94183866576202</v>
      </c>
      <c r="BS48" s="75">
        <v>7.24204811708747</v>
      </c>
      <c r="BT48" s="75">
        <v>0.35847454411173002</v>
      </c>
      <c r="BU48" s="75">
        <v>493.52010032022099</v>
      </c>
      <c r="BV48" s="75">
        <v>23.281109440962901</v>
      </c>
      <c r="BW48" s="75">
        <v>1814.2384992146001</v>
      </c>
      <c r="BX48" s="75">
        <v>7.6320840281750497</v>
      </c>
      <c r="BY48" s="75">
        <v>26.888531507906301</v>
      </c>
      <c r="BZ48" s="75">
        <v>4432.2429311551596</v>
      </c>
      <c r="CA48" s="75">
        <v>60.097178065707901</v>
      </c>
      <c r="CB48" s="75">
        <v>244.184938502069</v>
      </c>
      <c r="CC48" s="75">
        <v>167.18046074174401</v>
      </c>
      <c r="CD48" s="75">
        <v>0.281518545787243</v>
      </c>
      <c r="CE48" s="75">
        <v>449.92215858242798</v>
      </c>
      <c r="CF48" s="75">
        <v>263.42982236736401</v>
      </c>
      <c r="CG48" s="75">
        <v>4.0642814681062802</v>
      </c>
      <c r="CH48" s="75">
        <v>51.056841019522203</v>
      </c>
      <c r="CI48" s="75">
        <v>764.61348364517903</v>
      </c>
      <c r="CJ48" s="75">
        <v>131.4561527674</v>
      </c>
      <c r="CK48" s="75">
        <v>20983.5508994306</v>
      </c>
      <c r="CL48" s="75">
        <v>412.115347088519</v>
      </c>
      <c r="CM48" s="89"/>
      <c r="CN48" s="44">
        <f t="shared" si="16"/>
        <v>3.0112965835335545E-3</v>
      </c>
      <c r="CO48" s="44">
        <f t="shared" si="17"/>
        <v>-1.0786627106038085E-4</v>
      </c>
      <c r="CP48" s="44">
        <f t="shared" si="18"/>
        <v>-1.6173966786605235E-3</v>
      </c>
      <c r="CQ48" s="44">
        <f t="shared" si="19"/>
        <v>7.3861582574512319E-4</v>
      </c>
      <c r="CR48" s="44">
        <f t="shared" si="20"/>
        <v>6.3022078128420359E-4</v>
      </c>
      <c r="CS48" s="44">
        <f t="shared" si="21"/>
        <v>-2.6267875013893448E-3</v>
      </c>
      <c r="CT48" s="44">
        <f t="shared" si="22"/>
        <v>-3.6218332614379213E-3</v>
      </c>
      <c r="CU48" s="102">
        <f t="shared" si="23"/>
        <v>-3.1351378702990482E-3</v>
      </c>
      <c r="CV48" s="102">
        <f t="shared" si="24"/>
        <v>2.5600940562743845E-4</v>
      </c>
      <c r="CW48" s="102">
        <f t="shared" si="25"/>
        <v>3.4754792918378461E-3</v>
      </c>
      <c r="CX48" s="44">
        <f t="shared" si="26"/>
        <v>5.914891421971796E-7</v>
      </c>
      <c r="CY48" s="102">
        <f t="shared" si="27"/>
        <v>-5.9879755475226214E-3</v>
      </c>
      <c r="CZ48" s="44">
        <f t="shared" si="28"/>
        <v>-2.7208469556095675E-3</v>
      </c>
      <c r="DA48" s="44">
        <f t="shared" si="29"/>
        <v>3.5844435037144648E-3</v>
      </c>
      <c r="DB48" s="102">
        <f t="shared" si="30"/>
        <v>-1.7325758859116885E-6</v>
      </c>
      <c r="DC48" s="44">
        <f t="shared" si="31"/>
        <v>1.0017442576448572E-5</v>
      </c>
    </row>
    <row r="49" spans="1:107" x14ac:dyDescent="0.25">
      <c r="A49" s="89" t="s">
        <v>215</v>
      </c>
      <c r="B49" s="75">
        <v>1497.3608956999999</v>
      </c>
      <c r="C49" s="75">
        <v>300.54440233000003</v>
      </c>
      <c r="D49" s="75">
        <v>1586.1563217999999</v>
      </c>
      <c r="E49" s="75">
        <v>1066.7147554999999</v>
      </c>
      <c r="F49" s="75">
        <v>974.22168527999997</v>
      </c>
      <c r="G49" s="75">
        <v>21.992463067999999</v>
      </c>
      <c r="H49" s="75">
        <v>5207.5841951000002</v>
      </c>
      <c r="I49" s="75">
        <v>26.836996194000001</v>
      </c>
      <c r="J49" s="75">
        <v>16.860358843</v>
      </c>
      <c r="K49" s="75">
        <v>22.061820676</v>
      </c>
      <c r="L49" s="75">
        <v>2.0521910963000001</v>
      </c>
      <c r="M49" s="75">
        <v>48.742159442000002</v>
      </c>
      <c r="N49" s="75">
        <v>1.1197632000000001E-2</v>
      </c>
      <c r="O49" s="75">
        <v>1.3922033466999999</v>
      </c>
      <c r="P49" s="75">
        <v>1.6952260792</v>
      </c>
      <c r="Q49" s="75">
        <v>3.5955858898000002</v>
      </c>
      <c r="R49" s="75"/>
      <c r="S49" s="75" t="s">
        <v>215</v>
      </c>
      <c r="T49" s="75">
        <v>56.331419860816403</v>
      </c>
      <c r="U49" s="75">
        <v>1.33747583879543</v>
      </c>
      <c r="V49" s="75">
        <v>1.1197496452765901E-2</v>
      </c>
      <c r="W49" s="75">
        <v>26.952787657455399</v>
      </c>
      <c r="X49" s="75">
        <v>26.952787657455399</v>
      </c>
      <c r="Y49" s="75">
        <v>33.798643223432897</v>
      </c>
      <c r="Z49" s="75">
        <v>9.6772457848036506</v>
      </c>
      <c r="AA49" s="75">
        <v>16.8673703659457</v>
      </c>
      <c r="AB49" s="75">
        <v>1.4033185495610601</v>
      </c>
      <c r="AC49" s="75">
        <v>241.09062222345099</v>
      </c>
      <c r="AD49" s="75">
        <v>1516.33020122687</v>
      </c>
      <c r="AE49" s="75">
        <v>19.8803486844273</v>
      </c>
      <c r="AF49" s="75">
        <v>8.8625111137892496</v>
      </c>
      <c r="AG49" s="75">
        <v>4.5072029369186</v>
      </c>
      <c r="AH49" s="75">
        <v>3.5955482308009299</v>
      </c>
      <c r="AI49" s="75">
        <v>388.80237181583902</v>
      </c>
      <c r="AJ49" s="75">
        <v>9.0970099274128105E-4</v>
      </c>
      <c r="AK49" s="75">
        <v>22.2079472471667</v>
      </c>
      <c r="AL49" s="75">
        <v>22.2079472471667</v>
      </c>
      <c r="AM49" s="75">
        <v>8.6209204304766907</v>
      </c>
      <c r="AN49" s="75">
        <v>0</v>
      </c>
      <c r="AO49" s="75">
        <v>2.0521907386475702</v>
      </c>
      <c r="AP49" s="75">
        <v>0</v>
      </c>
      <c r="AQ49" s="75">
        <v>290.42644350003502</v>
      </c>
      <c r="AR49" s="75">
        <v>1.14894195848389</v>
      </c>
      <c r="AS49" s="75">
        <v>2.1645895366331001E-5</v>
      </c>
      <c r="AT49" s="75">
        <v>17.113101399561099</v>
      </c>
      <c r="AU49" s="75">
        <v>0.21535947088025001</v>
      </c>
      <c r="AV49" s="75">
        <v>48.7428439566009</v>
      </c>
      <c r="AW49" s="75">
        <v>5.6251948179217797</v>
      </c>
      <c r="AX49" s="75">
        <v>1.6960781055483201</v>
      </c>
      <c r="AY49" s="75">
        <v>300.49637653047603</v>
      </c>
      <c r="AZ49" s="75">
        <v>0</v>
      </c>
      <c r="BA49" s="75">
        <v>5189.0189124599701</v>
      </c>
      <c r="BB49" s="75">
        <v>1427.68325078567</v>
      </c>
      <c r="BC49" s="75">
        <v>158.63167592012601</v>
      </c>
      <c r="BD49" s="75">
        <v>1586.31492670579</v>
      </c>
      <c r="BE49" s="75">
        <v>4.0779837746213804E-3</v>
      </c>
      <c r="BF49" s="75">
        <v>74.027716071451806</v>
      </c>
      <c r="BG49" s="75">
        <v>7.9888248493492204</v>
      </c>
      <c r="BH49" s="75">
        <v>0.58000999961418997</v>
      </c>
      <c r="BI49" s="75">
        <v>3627.5262383577701</v>
      </c>
      <c r="BJ49" s="75">
        <v>0.63453899436167904</v>
      </c>
      <c r="BK49" s="75">
        <v>8.2174749338888997</v>
      </c>
      <c r="BL49" s="75">
        <v>35.486037470857603</v>
      </c>
      <c r="BM49" s="75">
        <v>0.79547409172329697</v>
      </c>
      <c r="BN49" s="75">
        <v>1.5274730071594999E-2</v>
      </c>
      <c r="BO49" s="75">
        <v>2.5425166367389198</v>
      </c>
      <c r="BP49" s="75">
        <v>1070.3150111099101</v>
      </c>
      <c r="BQ49" s="75">
        <v>977.10809236677096</v>
      </c>
      <c r="BR49" s="75">
        <v>93.206918743144897</v>
      </c>
      <c r="BS49" s="75">
        <v>0.77793405821304296</v>
      </c>
      <c r="BT49" s="75">
        <v>6.01127054128981E-2</v>
      </c>
      <c r="BU49" s="75">
        <v>27.8489635223245</v>
      </c>
      <c r="BV49" s="75">
        <v>3.2100753184851998</v>
      </c>
      <c r="BW49" s="75">
        <v>253.072109735059</v>
      </c>
      <c r="BX49" s="75">
        <v>3.5864816779377903E-2</v>
      </c>
      <c r="BY49" s="75">
        <v>4.3259820192132796</v>
      </c>
      <c r="BZ49" s="75">
        <v>632.74560436956006</v>
      </c>
      <c r="CA49" s="75">
        <v>3.1537448520931002</v>
      </c>
      <c r="CB49" s="75">
        <v>1.10405026273582</v>
      </c>
      <c r="CC49" s="75">
        <v>5.6122251770035803</v>
      </c>
      <c r="CD49" s="75">
        <v>4.3843524727591399E-2</v>
      </c>
      <c r="CE49" s="75">
        <v>21.9603247161273</v>
      </c>
      <c r="CF49" s="75">
        <v>89.735102325732697</v>
      </c>
      <c r="CG49" s="75">
        <v>1.7401915736261001E-2</v>
      </c>
      <c r="CH49" s="75">
        <v>11.005520215747399</v>
      </c>
      <c r="CI49" s="75">
        <v>280.68745427565398</v>
      </c>
      <c r="CJ49" s="75">
        <v>11.280315228962101</v>
      </c>
      <c r="CK49" s="75">
        <v>5208.4908206154096</v>
      </c>
      <c r="CL49" s="75">
        <v>201.83678718625001</v>
      </c>
      <c r="CM49" s="89"/>
      <c r="CN49" s="44">
        <f t="shared" si="16"/>
        <v>1.2668492666894567E-2</v>
      </c>
      <c r="CO49" s="44">
        <f t="shared" si="17"/>
        <v>-1.5979602066008673E-4</v>
      </c>
      <c r="CP49" s="44">
        <f t="shared" si="18"/>
        <v>9.9993237495080625E-5</v>
      </c>
      <c r="CQ49" s="44">
        <f t="shared" si="19"/>
        <v>3.3750874742729331E-3</v>
      </c>
      <c r="CR49" s="44">
        <f t="shared" si="20"/>
        <v>2.9627826298502151E-3</v>
      </c>
      <c r="CS49" s="44">
        <f t="shared" si="21"/>
        <v>-1.4613348115365195E-3</v>
      </c>
      <c r="CT49" s="44">
        <f t="shared" si="22"/>
        <v>1.7409714014080378E-4</v>
      </c>
      <c r="CU49" s="102">
        <f t="shared" si="23"/>
        <v>4.3146208546724759E-3</v>
      </c>
      <c r="CV49" s="102">
        <f t="shared" si="24"/>
        <v>4.1585846487546854E-4</v>
      </c>
      <c r="CW49" s="102">
        <f t="shared" si="25"/>
        <v>6.6235046197100347E-3</v>
      </c>
      <c r="CX49" s="44">
        <f t="shared" si="26"/>
        <v>-1.7427832648679877E-7</v>
      </c>
      <c r="CY49" s="102">
        <f t="shared" si="27"/>
        <v>1.4043583803729395E-5</v>
      </c>
      <c r="CZ49" s="44">
        <f t="shared" si="28"/>
        <v>-1.2104990957026811E-5</v>
      </c>
      <c r="DA49" s="44">
        <f t="shared" si="29"/>
        <v>7.9838932203452947E-3</v>
      </c>
      <c r="DB49" s="102">
        <f t="shared" si="30"/>
        <v>5.0260337472045487E-4</v>
      </c>
      <c r="DC49" s="44">
        <f t="shared" si="31"/>
        <v>-1.0473675285326493E-5</v>
      </c>
    </row>
    <row r="50" spans="1:107" x14ac:dyDescent="0.25">
      <c r="A50" s="89" t="s">
        <v>216</v>
      </c>
      <c r="B50" s="75">
        <v>23278.930092999999</v>
      </c>
      <c r="C50" s="75">
        <v>1849.7891665</v>
      </c>
      <c r="D50" s="75">
        <v>20168.661153000001</v>
      </c>
      <c r="E50" s="75">
        <v>13533.711093</v>
      </c>
      <c r="F50" s="75">
        <v>11868.921531</v>
      </c>
      <c r="G50" s="75">
        <v>608.95190502000003</v>
      </c>
      <c r="H50" s="75">
        <v>42330.755155999999</v>
      </c>
      <c r="I50" s="75">
        <v>588.62390942000002</v>
      </c>
      <c r="J50" s="75">
        <v>47.067523352000002</v>
      </c>
      <c r="K50" s="75">
        <v>108.22945488000001</v>
      </c>
      <c r="L50" s="75">
        <v>6.2822713844000004</v>
      </c>
      <c r="M50" s="75">
        <v>1011.6076045999999</v>
      </c>
      <c r="N50" s="75">
        <v>1.5243742654000001</v>
      </c>
      <c r="O50" s="75">
        <v>7.3719021037000001</v>
      </c>
      <c r="P50" s="75">
        <v>11.180307517999999</v>
      </c>
      <c r="Q50" s="75">
        <v>8.3291044430000003</v>
      </c>
      <c r="R50" s="75"/>
      <c r="S50" s="75" t="s">
        <v>216</v>
      </c>
      <c r="T50" s="75">
        <v>2684.10954032065</v>
      </c>
      <c r="U50" s="75">
        <v>22.094401615864999</v>
      </c>
      <c r="V50" s="75">
        <v>1.520050815109</v>
      </c>
      <c r="W50" s="75">
        <v>588.96227518761896</v>
      </c>
      <c r="X50" s="75">
        <v>588.96227518761896</v>
      </c>
      <c r="Y50" s="75">
        <v>1235.34953281972</v>
      </c>
      <c r="Z50" s="75">
        <v>31.673810683314102</v>
      </c>
      <c r="AA50" s="75">
        <v>47.065328641293199</v>
      </c>
      <c r="AB50" s="75">
        <v>7.4008642140550602</v>
      </c>
      <c r="AC50" s="75">
        <v>1460.9149636516199</v>
      </c>
      <c r="AD50" s="75">
        <v>23292.7374401913</v>
      </c>
      <c r="AE50" s="75">
        <v>92.125661351186594</v>
      </c>
      <c r="AF50" s="75">
        <v>39.304919545737398</v>
      </c>
      <c r="AG50" s="75">
        <v>31.513882586933899</v>
      </c>
      <c r="AH50" s="75">
        <v>8.3282577278790999</v>
      </c>
      <c r="AI50" s="75">
        <v>13187.8721347557</v>
      </c>
      <c r="AJ50" s="75">
        <v>2.78487692134184E-3</v>
      </c>
      <c r="AK50" s="75">
        <v>108.620110451871</v>
      </c>
      <c r="AL50" s="75">
        <v>108.620110451871</v>
      </c>
      <c r="AM50" s="75">
        <v>44.240981610179603</v>
      </c>
      <c r="AN50" s="75">
        <v>0</v>
      </c>
      <c r="AO50" s="75">
        <v>6.2822746857807203</v>
      </c>
      <c r="AP50" s="75">
        <v>0</v>
      </c>
      <c r="AQ50" s="75">
        <v>559.45331176185698</v>
      </c>
      <c r="AR50" s="75">
        <v>3.2239347095464499</v>
      </c>
      <c r="AS50" s="75">
        <v>6.6265739741849593E-5</v>
      </c>
      <c r="AT50" s="75">
        <v>109.999603654377</v>
      </c>
      <c r="AU50" s="75">
        <v>5.1079604356615196</v>
      </c>
      <c r="AV50" s="75">
        <v>1011.74372701237</v>
      </c>
      <c r="AW50" s="75">
        <v>40.889491200494</v>
      </c>
      <c r="AX50" s="75">
        <v>11.167804635610199</v>
      </c>
      <c r="AY50" s="75">
        <v>1848.8648154160401</v>
      </c>
      <c r="AZ50" s="75">
        <v>0</v>
      </c>
      <c r="BA50" s="75">
        <v>44526.615223245499</v>
      </c>
      <c r="BB50" s="75">
        <v>18122.944179103401</v>
      </c>
      <c r="BC50" s="75">
        <v>2013.66023623406</v>
      </c>
      <c r="BD50" s="75">
        <v>20136.604415337501</v>
      </c>
      <c r="BE50" s="75">
        <v>4.0603537140353599E-2</v>
      </c>
      <c r="BF50" s="75">
        <v>165.938108468449</v>
      </c>
      <c r="BG50" s="75">
        <v>370.54008524405299</v>
      </c>
      <c r="BH50" s="75">
        <v>1.7999903907141299</v>
      </c>
      <c r="BI50" s="75">
        <v>20135.8005582962</v>
      </c>
      <c r="BJ50" s="75">
        <v>56.994467403010397</v>
      </c>
      <c r="BK50" s="75">
        <v>74.626494189167502</v>
      </c>
      <c r="BL50" s="75">
        <v>436.91572683851598</v>
      </c>
      <c r="BM50" s="75">
        <v>2.8893650811025302</v>
      </c>
      <c r="BN50" s="75">
        <v>4.6759703257880099E-2</v>
      </c>
      <c r="BO50" s="75">
        <v>770.51060395619402</v>
      </c>
      <c r="BP50" s="75">
        <v>13516.893519961</v>
      </c>
      <c r="BQ50" s="75">
        <v>11853.6314883797</v>
      </c>
      <c r="BR50" s="75">
        <v>1663.2620315812101</v>
      </c>
      <c r="BS50" s="75">
        <v>14.7788001132073</v>
      </c>
      <c r="BT50" s="75">
        <v>0.20157592610327499</v>
      </c>
      <c r="BU50" s="75">
        <v>1529.25830503149</v>
      </c>
      <c r="BV50" s="75">
        <v>23.905492473971599</v>
      </c>
      <c r="BW50" s="75">
        <v>2048.8750237713298</v>
      </c>
      <c r="BX50" s="75">
        <v>1.3519754185750399</v>
      </c>
      <c r="BY50" s="75">
        <v>15.5691062591423</v>
      </c>
      <c r="BZ50" s="75">
        <v>5122.2294024702696</v>
      </c>
      <c r="CA50" s="75">
        <v>54.149411486040002</v>
      </c>
      <c r="CB50" s="75">
        <v>1168.47343680726</v>
      </c>
      <c r="CC50" s="75">
        <v>585.06801919123404</v>
      </c>
      <c r="CD50" s="75">
        <v>0.136943355214206</v>
      </c>
      <c r="CE50" s="75">
        <v>607.35269001669997</v>
      </c>
      <c r="CF50" s="75">
        <v>192.306618752925</v>
      </c>
      <c r="CG50" s="75">
        <v>0.574539648444363</v>
      </c>
      <c r="CH50" s="75">
        <v>35.946075307448098</v>
      </c>
      <c r="CI50" s="75">
        <v>537.86613311077201</v>
      </c>
      <c r="CJ50" s="75">
        <v>534.23382123156102</v>
      </c>
      <c r="CK50" s="75">
        <v>42336.440824748999</v>
      </c>
      <c r="CL50" s="75">
        <v>434.005616413339</v>
      </c>
      <c r="CM50" s="89"/>
      <c r="CN50" s="44">
        <f t="shared" si="16"/>
        <v>5.9312636517831708E-4</v>
      </c>
      <c r="CO50" s="44">
        <f t="shared" si="17"/>
        <v>-4.9970618311537783E-4</v>
      </c>
      <c r="CP50" s="44">
        <f t="shared" si="18"/>
        <v>-1.5894331021438217E-3</v>
      </c>
      <c r="CQ50" s="44">
        <f t="shared" si="19"/>
        <v>-1.2426431245231694E-3</v>
      </c>
      <c r="CR50" s="44">
        <f t="shared" si="20"/>
        <v>-1.2882419502365124E-3</v>
      </c>
      <c r="CS50" s="44">
        <f t="shared" si="21"/>
        <v>-2.6261762055700215E-3</v>
      </c>
      <c r="CT50" s="44">
        <f t="shared" si="22"/>
        <v>1.3431531585124572E-4</v>
      </c>
      <c r="CU50" s="102">
        <f t="shared" si="23"/>
        <v>5.7484203785120968E-4</v>
      </c>
      <c r="CV50" s="102">
        <f t="shared" si="24"/>
        <v>-4.6628982162277622E-5</v>
      </c>
      <c r="CW50" s="102">
        <f t="shared" si="25"/>
        <v>3.6095125149076595E-3</v>
      </c>
      <c r="CX50" s="44">
        <f t="shared" si="26"/>
        <v>5.2550749846768286E-7</v>
      </c>
      <c r="CY50" s="102">
        <f t="shared" si="27"/>
        <v>1.3456048743706132E-4</v>
      </c>
      <c r="CZ50" s="44">
        <f t="shared" si="28"/>
        <v>-2.8362131197915714E-3</v>
      </c>
      <c r="DA50" s="44">
        <f t="shared" si="29"/>
        <v>3.9287160827222436E-3</v>
      </c>
      <c r="DB50" s="102">
        <f t="shared" si="30"/>
        <v>-1.1182950352367855E-3</v>
      </c>
      <c r="DC50" s="44">
        <f t="shared" si="31"/>
        <v>-1.0165740226873977E-4</v>
      </c>
    </row>
    <row r="51" spans="1:107" x14ac:dyDescent="0.25">
      <c r="A51" s="89" t="s">
        <v>217</v>
      </c>
      <c r="B51" s="75">
        <v>689.46772712999996</v>
      </c>
      <c r="C51" s="75">
        <v>137.40450766999999</v>
      </c>
      <c r="D51" s="75">
        <v>954.51907972000004</v>
      </c>
      <c r="E51" s="75">
        <v>405.42789847</v>
      </c>
      <c r="F51" s="75">
        <v>371.80374246999997</v>
      </c>
      <c r="G51" s="75">
        <v>5.8519264257000003</v>
      </c>
      <c r="H51" s="75">
        <v>8337.8246531000004</v>
      </c>
      <c r="I51" s="75">
        <v>29.666795930999999</v>
      </c>
      <c r="J51" s="75">
        <v>21.87200056</v>
      </c>
      <c r="K51" s="75">
        <v>8.4161163467000009</v>
      </c>
      <c r="L51" s="75">
        <v>0.69661415589999998</v>
      </c>
      <c r="M51" s="75">
        <v>41.925860299999997</v>
      </c>
      <c r="N51" s="75">
        <v>3.6860159999999999E-3</v>
      </c>
      <c r="O51" s="75">
        <v>0.51784490220000001</v>
      </c>
      <c r="P51" s="75">
        <v>0.1715905932</v>
      </c>
      <c r="Q51" s="75">
        <v>4.0083425430000004</v>
      </c>
      <c r="R51" s="75"/>
      <c r="S51" s="75" t="s">
        <v>217</v>
      </c>
      <c r="T51" s="75">
        <v>122.591401454768</v>
      </c>
      <c r="U51" s="75">
        <v>1.80581214527742E-2</v>
      </c>
      <c r="V51" s="75">
        <v>3.6858919279807202E-3</v>
      </c>
      <c r="W51" s="75">
        <v>29.708359515800201</v>
      </c>
      <c r="X51" s="75">
        <v>29.708359515800201</v>
      </c>
      <c r="Y51" s="75">
        <v>60.287239180376602</v>
      </c>
      <c r="Z51" s="75">
        <v>1.0293593511103201</v>
      </c>
      <c r="AA51" s="75">
        <v>21.874194589073799</v>
      </c>
      <c r="AB51" s="75">
        <v>0.52137693958335696</v>
      </c>
      <c r="AC51" s="75">
        <v>94.970610641624305</v>
      </c>
      <c r="AD51" s="75">
        <v>695.44289613254102</v>
      </c>
      <c r="AE51" s="75">
        <v>7.3864096184791403</v>
      </c>
      <c r="AF51" s="75">
        <v>3.2882329070295402</v>
      </c>
      <c r="AG51" s="75">
        <v>1.6706438098963201</v>
      </c>
      <c r="AH51" s="75">
        <v>4.0084487658667198</v>
      </c>
      <c r="AI51" s="75">
        <v>654.84347436685505</v>
      </c>
      <c r="AJ51" s="75">
        <v>3.0879457766332103E-4</v>
      </c>
      <c r="AK51" s="75">
        <v>8.4625915470110193</v>
      </c>
      <c r="AL51" s="75">
        <v>8.4625915470110193</v>
      </c>
      <c r="AM51" s="75">
        <v>3.2073659485674901</v>
      </c>
      <c r="AN51" s="75">
        <v>0</v>
      </c>
      <c r="AO51" s="75">
        <v>0.69661084440329302</v>
      </c>
      <c r="AP51" s="75">
        <v>0</v>
      </c>
      <c r="AQ51" s="75">
        <v>457.746836397724</v>
      </c>
      <c r="AR51" s="75">
        <v>1.7661358054693299</v>
      </c>
      <c r="AS51" s="75">
        <v>7.3475971478860503E-6</v>
      </c>
      <c r="AT51" s="75">
        <v>6.2312901845640898</v>
      </c>
      <c r="AU51" s="75">
        <v>7.9940466283657599E-2</v>
      </c>
      <c r="AV51" s="75">
        <v>41.9351218583177</v>
      </c>
      <c r="AW51" s="75">
        <v>2.0952140580726102</v>
      </c>
      <c r="AX51" s="75">
        <v>0.17189910631187499</v>
      </c>
      <c r="AY51" s="75">
        <v>137.43654937989399</v>
      </c>
      <c r="AZ51" s="75">
        <v>0</v>
      </c>
      <c r="BA51" s="75">
        <v>8420.97234621383</v>
      </c>
      <c r="BB51" s="75">
        <v>859.07787837761805</v>
      </c>
      <c r="BC51" s="75">
        <v>95.453270784900596</v>
      </c>
      <c r="BD51" s="75">
        <v>954.53114916251798</v>
      </c>
      <c r="BE51" s="75">
        <v>1.5144278872435001E-3</v>
      </c>
      <c r="BF51" s="75">
        <v>111.392319827378</v>
      </c>
      <c r="BG51" s="75">
        <v>16.889934955399301</v>
      </c>
      <c r="BH51" s="75">
        <v>0.17239092379172899</v>
      </c>
      <c r="BI51" s="75">
        <v>6099.6160645943201</v>
      </c>
      <c r="BJ51" s="75">
        <v>0.227670812017394</v>
      </c>
      <c r="BK51" s="75">
        <v>3.2504244993027802</v>
      </c>
      <c r="BL51" s="75">
        <v>13.0205583105981</v>
      </c>
      <c r="BM51" s="75">
        <v>0.28322655235701599</v>
      </c>
      <c r="BN51" s="75">
        <v>5.1850612058179802E-3</v>
      </c>
      <c r="BO51" s="75">
        <v>0.97743445438361498</v>
      </c>
      <c r="BP51" s="75">
        <v>406.576631305136</v>
      </c>
      <c r="BQ51" s="75">
        <v>372.72324577406999</v>
      </c>
      <c r="BR51" s="75">
        <v>33.853385531065797</v>
      </c>
      <c r="BS51" s="75">
        <v>0.29848820648489499</v>
      </c>
      <c r="BT51" s="75">
        <v>2.3572776633211501E-2</v>
      </c>
      <c r="BU51" s="75">
        <v>9.0310022894999307</v>
      </c>
      <c r="BV51" s="75">
        <v>1.2625549262829501</v>
      </c>
      <c r="BW51" s="75">
        <v>97.289068492093605</v>
      </c>
      <c r="BX51" s="75">
        <v>2.6695617983101501E-2</v>
      </c>
      <c r="BY51" s="75">
        <v>1.7317621482938901</v>
      </c>
      <c r="BZ51" s="75">
        <v>243.22268334463101</v>
      </c>
      <c r="CA51" s="75">
        <v>2.40614313267701</v>
      </c>
      <c r="CB51" s="75">
        <v>0.32194432844458298</v>
      </c>
      <c r="CC51" s="75">
        <v>1.56453901001449</v>
      </c>
      <c r="CD51" s="75">
        <v>1.4044020051037E-2</v>
      </c>
      <c r="CE51" s="75">
        <v>5.85178768343832</v>
      </c>
      <c r="CF51" s="75">
        <v>102.12399656761001</v>
      </c>
      <c r="CG51" s="75">
        <v>1.1716657811141E-3</v>
      </c>
      <c r="CH51" s="75">
        <v>5.1452289348809698E-5</v>
      </c>
      <c r="CI51" s="75">
        <v>483.70753644543203</v>
      </c>
      <c r="CJ51" s="75">
        <v>26.724638042957</v>
      </c>
      <c r="CK51" s="75">
        <v>8338.4851153843993</v>
      </c>
      <c r="CL51" s="75">
        <v>234.97371426140401</v>
      </c>
      <c r="CM51" s="89"/>
      <c r="CN51" s="44">
        <f t="shared" si="16"/>
        <v>8.6663505301596815E-3</v>
      </c>
      <c r="CO51" s="44">
        <f t="shared" si="17"/>
        <v>2.3319256724063398E-4</v>
      </c>
      <c r="CP51" s="44">
        <f t="shared" si="18"/>
        <v>1.2644527253956317E-5</v>
      </c>
      <c r="CQ51" s="44">
        <f t="shared" si="19"/>
        <v>2.8333837890068226E-3</v>
      </c>
      <c r="CR51" s="44">
        <f t="shared" si="20"/>
        <v>2.4730878122998243E-3</v>
      </c>
      <c r="CS51" s="44">
        <f t="shared" si="21"/>
        <v>-2.3708818530423915E-5</v>
      </c>
      <c r="CT51" s="44">
        <f t="shared" si="22"/>
        <v>7.9212781735972165E-5</v>
      </c>
      <c r="CU51" s="102">
        <f t="shared" si="23"/>
        <v>1.4010136078352077E-3</v>
      </c>
      <c r="CV51" s="102">
        <f t="shared" si="24"/>
        <v>1.0031222648243801E-4</v>
      </c>
      <c r="CW51" s="102">
        <f t="shared" si="25"/>
        <v>5.5221670419565464E-3</v>
      </c>
      <c r="CX51" s="44">
        <f t="shared" si="26"/>
        <v>-4.7537028624990408E-6</v>
      </c>
      <c r="CY51" s="102">
        <f t="shared" si="27"/>
        <v>2.2090323851276081E-4</v>
      </c>
      <c r="CZ51" s="44">
        <f t="shared" si="28"/>
        <v>-3.3660195528084175E-5</v>
      </c>
      <c r="DA51" s="44">
        <f t="shared" si="29"/>
        <v>6.820647202186449E-3</v>
      </c>
      <c r="DB51" s="102">
        <f t="shared" si="30"/>
        <v>1.7979605182400625E-3</v>
      </c>
      <c r="DC51" s="44">
        <f t="shared" si="31"/>
        <v>2.6500446401459936E-5</v>
      </c>
    </row>
    <row r="52" spans="1:107" x14ac:dyDescent="0.25">
      <c r="A52" s="89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AA52" s="75"/>
      <c r="AB52" s="75"/>
      <c r="AC52" s="75"/>
      <c r="AD52" s="75"/>
      <c r="AE52" s="75"/>
      <c r="AF52" s="75"/>
      <c r="AG52" s="75"/>
      <c r="AI52" s="75"/>
      <c r="AK52" s="75"/>
      <c r="AL52" s="75"/>
      <c r="AO52" s="75"/>
      <c r="AP52" s="75"/>
      <c r="AQ52" s="75"/>
      <c r="AR52" s="75"/>
      <c r="AU52" s="75"/>
      <c r="AV52" s="75"/>
      <c r="AX52" s="75"/>
      <c r="AY52" s="75"/>
      <c r="AZ52" s="75"/>
      <c r="BB52" s="75"/>
      <c r="BC52" s="75"/>
      <c r="BD52" s="75"/>
      <c r="BE52" s="75"/>
      <c r="BF52" s="75"/>
      <c r="BH52" s="75"/>
      <c r="BI52" s="75"/>
      <c r="BJ52" s="75"/>
      <c r="BK52" s="75"/>
      <c r="BL52" s="75"/>
      <c r="BM52" s="75"/>
      <c r="BN52" s="75"/>
      <c r="BO52" s="75"/>
      <c r="BP52" s="75"/>
      <c r="BQ52" s="75"/>
      <c r="BR52" s="75"/>
      <c r="BS52" s="75"/>
      <c r="BT52" s="75"/>
      <c r="BU52" s="75"/>
      <c r="BV52" s="75"/>
      <c r="BW52" s="75"/>
      <c r="BX52" s="75"/>
      <c r="BY52" s="75"/>
      <c r="BZ52" s="75"/>
      <c r="CA52" s="75"/>
      <c r="CB52" s="75"/>
      <c r="CC52" s="75"/>
      <c r="CD52" s="75"/>
      <c r="CE52" s="75"/>
      <c r="CF52" s="75"/>
      <c r="CG52" s="75"/>
      <c r="CH52" s="75"/>
      <c r="CI52" s="75"/>
      <c r="CJ52" s="75"/>
      <c r="CK52" s="75"/>
      <c r="CL52" s="75"/>
      <c r="CM52" s="75"/>
      <c r="CN52" s="44"/>
      <c r="CO52" s="44" t="str">
        <f t="shared" si="17"/>
        <v/>
      </c>
      <c r="CP52" s="44" t="str">
        <f t="shared" si="18"/>
        <v/>
      </c>
      <c r="CQ52" s="44" t="str">
        <f t="shared" si="19"/>
        <v/>
      </c>
      <c r="CR52" s="44" t="str">
        <f t="shared" si="20"/>
        <v/>
      </c>
      <c r="CS52" s="44" t="str">
        <f t="shared" si="21"/>
        <v/>
      </c>
      <c r="CT52" s="44" t="str">
        <f t="shared" si="22"/>
        <v/>
      </c>
      <c r="CU52" s="102" t="str">
        <f t="shared" si="23"/>
        <v/>
      </c>
      <c r="CV52" s="102"/>
      <c r="CW52" s="102" t="str">
        <f t="shared" si="25"/>
        <v/>
      </c>
      <c r="CX52" s="44" t="str">
        <f t="shared" si="26"/>
        <v/>
      </c>
      <c r="CY52" s="102" t="str">
        <f t="shared" si="27"/>
        <v/>
      </c>
      <c r="CZ52" s="89"/>
      <c r="DA52" s="89"/>
      <c r="DB52" s="102" t="str">
        <f t="shared" si="30"/>
        <v/>
      </c>
      <c r="DC52" s="44"/>
    </row>
    <row r="53" spans="1:107" x14ac:dyDescent="0.25">
      <c r="A53" s="89"/>
      <c r="B53" s="75"/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AA53" s="75"/>
      <c r="AB53" s="75"/>
      <c r="AC53" s="75"/>
      <c r="AD53" s="75"/>
      <c r="AE53" s="75"/>
      <c r="AF53" s="75"/>
      <c r="AG53" s="75"/>
      <c r="AI53" s="75"/>
      <c r="AK53" s="75"/>
      <c r="AL53" s="75"/>
      <c r="AO53" s="75"/>
      <c r="AP53" s="75"/>
      <c r="AQ53" s="75"/>
      <c r="AR53" s="75"/>
      <c r="AU53" s="75"/>
      <c r="AV53" s="75"/>
      <c r="AX53" s="75"/>
      <c r="AY53" s="75"/>
      <c r="AZ53" s="75"/>
      <c r="BB53" s="75"/>
      <c r="BC53" s="75"/>
      <c r="BD53" s="75"/>
      <c r="BE53" s="75"/>
      <c r="BF53" s="75"/>
      <c r="BH53" s="75"/>
      <c r="BI53" s="75"/>
      <c r="BJ53" s="75"/>
      <c r="BK53" s="75"/>
      <c r="BL53" s="75"/>
      <c r="BM53" s="75"/>
      <c r="BN53" s="75"/>
      <c r="BO53" s="75"/>
      <c r="BP53" s="75"/>
      <c r="BQ53" s="75"/>
      <c r="BR53" s="75"/>
      <c r="BS53" s="75"/>
      <c r="BT53" s="75"/>
      <c r="BU53" s="75"/>
      <c r="BV53" s="75"/>
      <c r="BW53" s="75"/>
      <c r="BX53" s="75"/>
      <c r="BY53" s="75"/>
      <c r="BZ53" s="75"/>
      <c r="CA53" s="75"/>
      <c r="CB53" s="75"/>
      <c r="CC53" s="75"/>
      <c r="CD53" s="75"/>
      <c r="CE53" s="75"/>
      <c r="CF53" s="75"/>
      <c r="CG53" s="75"/>
      <c r="CH53" s="75"/>
      <c r="CI53" s="75"/>
      <c r="CJ53" s="75"/>
      <c r="CK53" s="75"/>
      <c r="CL53" s="75"/>
      <c r="CM53" s="75"/>
      <c r="CN53" s="44"/>
      <c r="CO53" s="44" t="str">
        <f t="shared" si="17"/>
        <v/>
      </c>
      <c r="CP53" s="44" t="str">
        <f t="shared" si="18"/>
        <v/>
      </c>
      <c r="CQ53" s="44" t="str">
        <f t="shared" si="19"/>
        <v/>
      </c>
      <c r="CR53" s="44" t="str">
        <f t="shared" si="20"/>
        <v/>
      </c>
      <c r="CS53" s="44" t="str">
        <f t="shared" si="21"/>
        <v/>
      </c>
      <c r="CT53" s="44" t="str">
        <f t="shared" si="22"/>
        <v/>
      </c>
      <c r="CU53" s="102" t="str">
        <f t="shared" si="23"/>
        <v/>
      </c>
      <c r="CV53" s="102"/>
      <c r="CW53" s="102" t="str">
        <f t="shared" si="25"/>
        <v/>
      </c>
      <c r="CX53" s="44" t="str">
        <f t="shared" si="26"/>
        <v/>
      </c>
      <c r="CY53" s="102" t="str">
        <f t="shared" si="27"/>
        <v/>
      </c>
      <c r="CZ53" s="89"/>
      <c r="DA53" s="89"/>
      <c r="DB53" s="102" t="str">
        <f t="shared" si="30"/>
        <v/>
      </c>
      <c r="DC53" s="44"/>
    </row>
    <row r="54" spans="1:107" x14ac:dyDescent="0.25">
      <c r="A54" s="89" t="s">
        <v>341</v>
      </c>
      <c r="B54" s="75">
        <v>94.982804208999994</v>
      </c>
      <c r="C54" s="75">
        <v>96.938854914999993</v>
      </c>
      <c r="D54" s="75">
        <v>93.137732896000003</v>
      </c>
      <c r="E54" s="75">
        <v>69.804632581999996</v>
      </c>
      <c r="F54" s="75">
        <v>50.128374819000001</v>
      </c>
      <c r="G54" s="75">
        <v>7.8803577821999999</v>
      </c>
      <c r="H54" s="75">
        <v>1405.3959175</v>
      </c>
      <c r="I54" s="75">
        <v>8.5140921866999992</v>
      </c>
      <c r="J54" s="75">
        <v>1.2304940929999999</v>
      </c>
      <c r="K54" s="75">
        <v>0.46875479530000003</v>
      </c>
      <c r="L54" s="75">
        <v>8.9473172000000004E-2</v>
      </c>
      <c r="M54" s="75">
        <v>97.179090889999998</v>
      </c>
      <c r="N54" s="75">
        <v>4.5506671999999996E-3</v>
      </c>
      <c r="O54" s="75">
        <v>3.0464413100000001E-2</v>
      </c>
      <c r="P54" s="75">
        <v>3.3189399536000002</v>
      </c>
      <c r="Q54" s="75">
        <v>0.23839656980000001</v>
      </c>
      <c r="R54" s="75"/>
      <c r="S54" s="75" t="s">
        <v>342</v>
      </c>
      <c r="T54" s="75">
        <v>0</v>
      </c>
      <c r="U54" s="75">
        <v>0</v>
      </c>
      <c r="V54" s="75">
        <v>0</v>
      </c>
      <c r="W54" s="75">
        <v>0</v>
      </c>
      <c r="X54" s="75">
        <v>0</v>
      </c>
      <c r="Y54" s="75">
        <v>0</v>
      </c>
      <c r="Z54" s="75">
        <v>0</v>
      </c>
      <c r="AA54" s="75">
        <v>0</v>
      </c>
      <c r="AB54" s="75">
        <v>0</v>
      </c>
      <c r="AC54" s="75">
        <v>0</v>
      </c>
      <c r="AD54" s="75">
        <v>0</v>
      </c>
      <c r="AE54" s="75">
        <v>0</v>
      </c>
      <c r="AF54" s="75">
        <v>0</v>
      </c>
      <c r="AG54" s="75">
        <v>0</v>
      </c>
      <c r="AH54" s="75">
        <v>0</v>
      </c>
      <c r="AI54" s="75">
        <v>0</v>
      </c>
      <c r="AJ54" s="75">
        <v>0</v>
      </c>
      <c r="AK54" s="75">
        <v>0</v>
      </c>
      <c r="AL54" s="75">
        <v>0</v>
      </c>
      <c r="AM54" s="75">
        <v>0</v>
      </c>
      <c r="AN54" s="75">
        <v>0</v>
      </c>
      <c r="AO54" s="75">
        <v>0</v>
      </c>
      <c r="AP54" s="75">
        <v>0</v>
      </c>
      <c r="AQ54" s="75">
        <v>0</v>
      </c>
      <c r="AR54" s="75">
        <v>0</v>
      </c>
      <c r="AS54" s="75">
        <v>0</v>
      </c>
      <c r="AT54" s="75">
        <v>0</v>
      </c>
      <c r="AU54" s="75">
        <v>0</v>
      </c>
      <c r="AV54" s="75">
        <v>0</v>
      </c>
      <c r="AW54" s="75">
        <v>0</v>
      </c>
      <c r="AX54" s="75">
        <v>0</v>
      </c>
      <c r="AY54" s="75">
        <v>0</v>
      </c>
      <c r="AZ54" s="75">
        <v>0</v>
      </c>
      <c r="BA54" s="75">
        <v>0</v>
      </c>
      <c r="BB54" s="75">
        <v>0</v>
      </c>
      <c r="BC54" s="75">
        <v>0</v>
      </c>
      <c r="BD54" s="75">
        <v>0</v>
      </c>
      <c r="BE54" s="75">
        <v>0</v>
      </c>
      <c r="BF54" s="75">
        <v>0</v>
      </c>
      <c r="BG54" s="75">
        <v>0</v>
      </c>
      <c r="BH54" s="75">
        <v>0</v>
      </c>
      <c r="BI54" s="75">
        <v>0</v>
      </c>
      <c r="BJ54" s="75">
        <v>0</v>
      </c>
      <c r="BK54" s="75">
        <v>0</v>
      </c>
      <c r="BL54" s="75">
        <v>0</v>
      </c>
      <c r="BM54" s="75">
        <v>0</v>
      </c>
      <c r="BN54" s="75">
        <v>0</v>
      </c>
      <c r="BO54" s="75">
        <v>0</v>
      </c>
      <c r="BP54" s="75">
        <v>0</v>
      </c>
      <c r="BQ54" s="75">
        <v>0</v>
      </c>
      <c r="BR54" s="75">
        <v>0</v>
      </c>
      <c r="BS54" s="75">
        <v>0</v>
      </c>
      <c r="BT54" s="75">
        <v>0</v>
      </c>
      <c r="BU54" s="75">
        <v>0</v>
      </c>
      <c r="BV54" s="75">
        <v>0</v>
      </c>
      <c r="BW54" s="75">
        <v>0</v>
      </c>
      <c r="BX54" s="75">
        <v>0</v>
      </c>
      <c r="BY54" s="75">
        <v>0</v>
      </c>
      <c r="BZ54" s="75">
        <v>0</v>
      </c>
      <c r="CA54" s="75">
        <v>0</v>
      </c>
      <c r="CB54" s="75">
        <v>0</v>
      </c>
      <c r="CC54" s="75">
        <v>0</v>
      </c>
      <c r="CD54" s="75">
        <v>0</v>
      </c>
      <c r="CE54" s="75">
        <v>0</v>
      </c>
      <c r="CF54" s="75">
        <v>0</v>
      </c>
      <c r="CG54" s="75">
        <v>0</v>
      </c>
      <c r="CH54" s="75">
        <v>0</v>
      </c>
      <c r="CI54" s="75">
        <v>0</v>
      </c>
      <c r="CJ54" s="75">
        <v>0</v>
      </c>
      <c r="CK54" s="75">
        <v>0</v>
      </c>
      <c r="CL54" s="75">
        <v>0</v>
      </c>
      <c r="CM54" s="75"/>
      <c r="CN54" s="44" t="e">
        <f>IF(#REF!=0,"",(#REF!-B54)/B54)</f>
        <v>#REF!</v>
      </c>
      <c r="CO54" s="44" t="str">
        <f t="shared" si="17"/>
        <v/>
      </c>
      <c r="CP54" s="44" t="str">
        <f t="shared" si="18"/>
        <v/>
      </c>
      <c r="CQ54" s="44" t="str">
        <f t="shared" si="19"/>
        <v/>
      </c>
      <c r="CR54" s="44" t="str">
        <f t="shared" si="20"/>
        <v/>
      </c>
      <c r="CS54" s="44" t="str">
        <f t="shared" si="21"/>
        <v/>
      </c>
      <c r="CT54" s="44" t="str">
        <f t="shared" si="22"/>
        <v/>
      </c>
      <c r="CU54" s="102" t="str">
        <f t="shared" si="23"/>
        <v/>
      </c>
      <c r="CV54" s="102"/>
      <c r="CW54" s="102" t="str">
        <f t="shared" si="25"/>
        <v/>
      </c>
      <c r="CX54" s="44" t="str">
        <f t="shared" si="26"/>
        <v/>
      </c>
      <c r="CY54" s="102" t="str">
        <f t="shared" si="27"/>
        <v/>
      </c>
      <c r="CZ54" s="89"/>
      <c r="DA54" s="89"/>
      <c r="DB54" s="102" t="str">
        <f t="shared" si="30"/>
        <v/>
      </c>
      <c r="DC54" s="44" t="str">
        <f>IF(AH54=0,"",(AH54-Q54)/Q54)</f>
        <v/>
      </c>
    </row>
    <row r="55" spans="1:107" s="21" customFormat="1" x14ac:dyDescent="0.25">
      <c r="A55" s="89" t="s">
        <v>343</v>
      </c>
      <c r="B55" s="75">
        <v>33767.084751000002</v>
      </c>
      <c r="C55" s="75">
        <v>265.22829410999998</v>
      </c>
      <c r="D55" s="75">
        <v>13076.127423</v>
      </c>
      <c r="E55" s="75">
        <v>7536.8234739999998</v>
      </c>
      <c r="F55" s="75">
        <v>6820.9897025</v>
      </c>
      <c r="G55" s="75">
        <v>770.87566391999997</v>
      </c>
      <c r="H55" s="75">
        <v>2648.0519859999999</v>
      </c>
      <c r="I55" s="75">
        <v>11.677781856999999</v>
      </c>
      <c r="J55" s="75">
        <v>19.959959641000001</v>
      </c>
      <c r="K55" s="75">
        <v>14.009000999</v>
      </c>
      <c r="L55" s="75">
        <v>0.60100508100000005</v>
      </c>
      <c r="M55" s="75">
        <v>14.699802569999999</v>
      </c>
      <c r="N55" s="75">
        <v>0.13354938220000001</v>
      </c>
      <c r="O55" s="75">
        <v>0.77883065750000002</v>
      </c>
      <c r="P55" s="75">
        <v>1.3253393418999999</v>
      </c>
      <c r="Q55" s="75">
        <v>2.3910988259999999</v>
      </c>
      <c r="R55" s="75"/>
      <c r="S55" s="75" t="s">
        <v>343</v>
      </c>
      <c r="T55" s="75">
        <v>1.22838154861062</v>
      </c>
      <c r="U55" s="75">
        <v>0.14745527721451401</v>
      </c>
      <c r="V55" s="75">
        <v>8.9900335846343007E-3</v>
      </c>
      <c r="W55" s="75">
        <v>1.4064872397985899</v>
      </c>
      <c r="X55" s="75">
        <v>1.4064872397985899</v>
      </c>
      <c r="Y55" s="75">
        <v>1.05909237808991</v>
      </c>
      <c r="Z55" s="75">
        <v>0.68200181888277001</v>
      </c>
      <c r="AA55" s="75">
        <v>3.73013378077213</v>
      </c>
      <c r="AB55" s="75">
        <v>6.8029268272892005E-2</v>
      </c>
      <c r="AC55" s="75">
        <v>17.304179090563601</v>
      </c>
      <c r="AD55" s="75">
        <v>1381.8257425552599</v>
      </c>
      <c r="AE55" s="75">
        <v>1.4611607727927001</v>
      </c>
      <c r="AF55" s="75">
        <v>0.74156988811293201</v>
      </c>
      <c r="AG55" s="75">
        <v>0.35654527247788498</v>
      </c>
      <c r="AH55" s="75">
        <v>0.14945882448537701</v>
      </c>
      <c r="AI55" s="75">
        <v>6.1436101354686796</v>
      </c>
      <c r="AJ55" s="75">
        <v>2.7401659530744498E-3</v>
      </c>
      <c r="AK55" s="75">
        <v>1.6869455869355401</v>
      </c>
      <c r="AL55" s="75">
        <v>1.6869455869355401</v>
      </c>
      <c r="AM55" s="75">
        <v>0.60251319048313101</v>
      </c>
      <c r="AN55" s="75">
        <v>0</v>
      </c>
      <c r="AO55" s="75">
        <v>5.2846168120820998E-2</v>
      </c>
      <c r="AP55" s="75">
        <v>0</v>
      </c>
      <c r="AQ55" s="75">
        <v>9.2435015260774893</v>
      </c>
      <c r="AR55" s="75">
        <v>4.2486625138761197E-2</v>
      </c>
      <c r="AS55" s="75">
        <v>6.5190854352685702E-5</v>
      </c>
      <c r="AT55" s="75">
        <v>1.1719746631151899</v>
      </c>
      <c r="AU55" s="75">
        <v>3.1198273315872702E-2</v>
      </c>
      <c r="AV55" s="75">
        <v>2.62785676463555</v>
      </c>
      <c r="AW55" s="75">
        <v>0.41230565625347898</v>
      </c>
      <c r="AX55" s="75">
        <v>0.16275452016585901</v>
      </c>
      <c r="AY55" s="75">
        <v>9.2496403734629897</v>
      </c>
      <c r="AZ55" s="75">
        <v>0</v>
      </c>
      <c r="BA55" s="75">
        <v>199.37009021313099</v>
      </c>
      <c r="BB55" s="75">
        <v>509.532314324862</v>
      </c>
      <c r="BC55" s="75">
        <v>56.614718288111</v>
      </c>
      <c r="BD55" s="75">
        <v>566.14703261297302</v>
      </c>
      <c r="BE55" s="75">
        <v>3.4059304265440901E-4</v>
      </c>
      <c r="BF55" s="75">
        <v>3.04560223639665</v>
      </c>
      <c r="BG55" s="75">
        <v>0.188314147890532</v>
      </c>
      <c r="BH55" s="75">
        <v>6.8435815122604398</v>
      </c>
      <c r="BI55" s="75">
        <v>146.25075943953999</v>
      </c>
      <c r="BJ55" s="75">
        <v>31.419227950969201</v>
      </c>
      <c r="BK55" s="75">
        <v>1.41018294195781</v>
      </c>
      <c r="BL55" s="75">
        <v>6.9300749123938301</v>
      </c>
      <c r="BM55" s="75">
        <v>6.0977095548316997</v>
      </c>
      <c r="BN55" s="75">
        <v>1.4388690315333099</v>
      </c>
      <c r="BO55" s="75">
        <v>3.58508803750061</v>
      </c>
      <c r="BP55" s="75">
        <v>361.55642874906198</v>
      </c>
      <c r="BQ55" s="75">
        <v>318.16337797882198</v>
      </c>
      <c r="BR55" s="75">
        <v>43.393050770239697</v>
      </c>
      <c r="BS55" s="75">
        <v>1.4087591624310301</v>
      </c>
      <c r="BT55" s="75">
        <v>0.571755743455855</v>
      </c>
      <c r="BU55" s="75">
        <v>154.460875748055</v>
      </c>
      <c r="BV55" s="75">
        <v>0.84716904898119005</v>
      </c>
      <c r="BW55" s="75">
        <v>17.513816020987999</v>
      </c>
      <c r="BX55" s="75">
        <v>0.38640475984501499</v>
      </c>
      <c r="BY55" s="75">
        <v>0.34410573576503101</v>
      </c>
      <c r="BZ55" s="75">
        <v>43.784517835942999</v>
      </c>
      <c r="CA55" s="75">
        <v>1.47386117319939</v>
      </c>
      <c r="CB55" s="75">
        <v>29.056507882074701</v>
      </c>
      <c r="CC55" s="75">
        <v>11.3703825649674</v>
      </c>
      <c r="CD55" s="75">
        <v>0.69434953486885198</v>
      </c>
      <c r="CE55" s="75">
        <v>36.397564407700798</v>
      </c>
      <c r="CF55" s="75">
        <v>3.6397086280536501</v>
      </c>
      <c r="CG55" s="75">
        <v>0.46264333022040699</v>
      </c>
      <c r="CH55" s="75">
        <v>0.83013154451272197</v>
      </c>
      <c r="CI55" s="75">
        <v>10.0014288003223</v>
      </c>
      <c r="CJ55" s="75">
        <v>4.70597134265116E-2</v>
      </c>
      <c r="CK55" s="75">
        <v>199.07677931182599</v>
      </c>
      <c r="CL55" s="75">
        <v>5.5685642066955499</v>
      </c>
      <c r="CM55" s="75"/>
      <c r="CN55" s="44">
        <f>IF(AD55=0,"",(AD55-B55)/B55)</f>
        <v>-0.95907773049569123</v>
      </c>
      <c r="CO55" s="44">
        <f t="shared" si="17"/>
        <v>-0.9651257404324034</v>
      </c>
      <c r="CP55" s="44">
        <f t="shared" si="18"/>
        <v>-0.95670376906719645</v>
      </c>
      <c r="CQ55" s="44">
        <f t="shared" si="19"/>
        <v>-0.95202800888247763</v>
      </c>
      <c r="CR55" s="44">
        <f t="shared" si="20"/>
        <v>-0.95335524727999377</v>
      </c>
      <c r="CS55" s="44">
        <f t="shared" si="21"/>
        <v>-0.95278413094192838</v>
      </c>
      <c r="CT55" s="44">
        <f t="shared" si="22"/>
        <v>-0.92482142330878458</v>
      </c>
      <c r="CU55" s="102">
        <f t="shared" si="23"/>
        <v>-0.87955869898738503</v>
      </c>
      <c r="CV55" s="102">
        <f>IF(AA55=0,"",AA55-J55)/J55</f>
        <v>-0.81311917218960617</v>
      </c>
      <c r="CW55" s="102">
        <f t="shared" si="25"/>
        <v>-0.87958130725695871</v>
      </c>
      <c r="CX55" s="44">
        <f t="shared" si="26"/>
        <v>-0.91207034717095681</v>
      </c>
      <c r="CY55" s="102">
        <f t="shared" si="27"/>
        <v>-0.8212318327323257</v>
      </c>
      <c r="CZ55" s="44">
        <f>IF(V55=0,"",(V55-N55)/N55)</f>
        <v>-0.93268382499013691</v>
      </c>
      <c r="DA55" s="44">
        <f>IF(AB55=0,"",(AB55-O55)/O55)</f>
        <v>-0.91265204108520592</v>
      </c>
      <c r="DB55" s="102">
        <f t="shared" si="30"/>
        <v>-0.87719785037654219</v>
      </c>
      <c r="DC55" s="44">
        <f>IF(AH55=0,"",(AH55-Q55)/Q55)</f>
        <v>-0.93749366489573238</v>
      </c>
    </row>
    <row r="56" spans="1:107" s="21" customFormat="1" x14ac:dyDescent="0.25">
      <c r="A56" s="89" t="s">
        <v>344</v>
      </c>
      <c r="B56" s="75">
        <v>1014.2546835000001</v>
      </c>
      <c r="C56" s="75">
        <v>55.199396548000003</v>
      </c>
      <c r="D56" s="75">
        <v>449.15035313999999</v>
      </c>
      <c r="E56" s="75">
        <v>1266.0426507</v>
      </c>
      <c r="F56" s="75">
        <v>1168.1466313000001</v>
      </c>
      <c r="G56" s="75">
        <v>3.106213404</v>
      </c>
      <c r="H56" s="75">
        <v>8277.8709161999996</v>
      </c>
      <c r="I56" s="75">
        <v>24.035987889000001</v>
      </c>
      <c r="J56" s="75">
        <v>25.208692851999999</v>
      </c>
      <c r="K56" s="75">
        <v>23.345254790999999</v>
      </c>
      <c r="L56" s="75">
        <v>1.5426031533</v>
      </c>
      <c r="M56" s="75">
        <v>43.442992500000003</v>
      </c>
      <c r="N56" s="75">
        <v>9.8014973999999994E-3</v>
      </c>
      <c r="O56" s="75">
        <v>1.5351560192</v>
      </c>
      <c r="P56" s="75">
        <v>1.8668287801000001</v>
      </c>
      <c r="Q56" s="75">
        <v>4.9971201097</v>
      </c>
      <c r="R56" s="75"/>
      <c r="S56" s="75" t="s">
        <v>344</v>
      </c>
      <c r="T56" s="75">
        <v>0</v>
      </c>
      <c r="U56" s="75">
        <v>0</v>
      </c>
      <c r="V56" s="75">
        <v>0</v>
      </c>
      <c r="W56" s="75">
        <v>0</v>
      </c>
      <c r="X56" s="75">
        <v>0</v>
      </c>
      <c r="Y56" s="75">
        <v>0</v>
      </c>
      <c r="Z56" s="75">
        <v>0</v>
      </c>
      <c r="AA56" s="75">
        <v>0</v>
      </c>
      <c r="AB56" s="75">
        <v>0</v>
      </c>
      <c r="AC56" s="75">
        <v>0</v>
      </c>
      <c r="AD56" s="75">
        <v>0</v>
      </c>
      <c r="AE56" s="75">
        <v>0</v>
      </c>
      <c r="AF56" s="75">
        <v>0</v>
      </c>
      <c r="AG56" s="75">
        <v>0</v>
      </c>
      <c r="AH56" s="75">
        <v>0</v>
      </c>
      <c r="AI56" s="75">
        <v>0</v>
      </c>
      <c r="AJ56" s="75">
        <v>0</v>
      </c>
      <c r="AK56" s="75">
        <v>0</v>
      </c>
      <c r="AL56" s="75">
        <v>0</v>
      </c>
      <c r="AM56" s="75">
        <v>0</v>
      </c>
      <c r="AN56" s="75">
        <v>0</v>
      </c>
      <c r="AO56" s="75">
        <v>0</v>
      </c>
      <c r="AP56" s="75">
        <v>0</v>
      </c>
      <c r="AQ56" s="75">
        <v>0</v>
      </c>
      <c r="AR56" s="75">
        <v>0</v>
      </c>
      <c r="AS56" s="75">
        <v>0</v>
      </c>
      <c r="AT56" s="75">
        <v>0</v>
      </c>
      <c r="AU56" s="75">
        <v>0</v>
      </c>
      <c r="AV56" s="75">
        <v>0</v>
      </c>
      <c r="AW56" s="75">
        <v>0</v>
      </c>
      <c r="AX56" s="75">
        <v>0</v>
      </c>
      <c r="AY56" s="75">
        <v>0</v>
      </c>
      <c r="AZ56" s="75">
        <v>0</v>
      </c>
      <c r="BA56" s="75">
        <v>0</v>
      </c>
      <c r="BB56" s="75">
        <v>0</v>
      </c>
      <c r="BC56" s="75">
        <v>0</v>
      </c>
      <c r="BD56" s="75">
        <v>0</v>
      </c>
      <c r="BE56" s="75">
        <v>0</v>
      </c>
      <c r="BF56" s="75">
        <v>0</v>
      </c>
      <c r="BG56" s="75">
        <v>0</v>
      </c>
      <c r="BH56" s="75">
        <v>0</v>
      </c>
      <c r="BI56" s="75">
        <v>0</v>
      </c>
      <c r="BJ56" s="75">
        <v>0</v>
      </c>
      <c r="BK56" s="75">
        <v>0</v>
      </c>
      <c r="BL56" s="75">
        <v>0</v>
      </c>
      <c r="BM56" s="75">
        <v>0</v>
      </c>
      <c r="BN56" s="75">
        <v>0</v>
      </c>
      <c r="BO56" s="75">
        <v>0</v>
      </c>
      <c r="BP56" s="75">
        <v>0</v>
      </c>
      <c r="BQ56" s="75">
        <v>0</v>
      </c>
      <c r="BR56" s="75">
        <v>0</v>
      </c>
      <c r="BS56" s="75">
        <v>0</v>
      </c>
      <c r="BT56" s="75">
        <v>0</v>
      </c>
      <c r="BU56" s="75">
        <v>0</v>
      </c>
      <c r="BV56" s="75">
        <v>0</v>
      </c>
      <c r="BW56" s="75">
        <v>0</v>
      </c>
      <c r="BX56" s="75">
        <v>0</v>
      </c>
      <c r="BY56" s="75">
        <v>0</v>
      </c>
      <c r="BZ56" s="75">
        <v>0</v>
      </c>
      <c r="CA56" s="75">
        <v>0</v>
      </c>
      <c r="CB56" s="75">
        <v>0</v>
      </c>
      <c r="CC56" s="75">
        <v>0</v>
      </c>
      <c r="CD56" s="75">
        <v>0</v>
      </c>
      <c r="CE56" s="75">
        <v>0</v>
      </c>
      <c r="CF56" s="75">
        <v>0</v>
      </c>
      <c r="CG56" s="75">
        <v>0</v>
      </c>
      <c r="CH56" s="75">
        <v>0</v>
      </c>
      <c r="CI56" s="75">
        <v>0</v>
      </c>
      <c r="CJ56" s="75">
        <v>0</v>
      </c>
      <c r="CK56" s="75">
        <v>0</v>
      </c>
      <c r="CL56" s="75">
        <v>0</v>
      </c>
      <c r="CM56" s="75"/>
      <c r="CN56" s="44" t="str">
        <f>IF(AD56=0,"",(AD56-B56)/B56)</f>
        <v/>
      </c>
      <c r="CO56" s="44" t="str">
        <f t="shared" si="17"/>
        <v/>
      </c>
      <c r="CP56" s="44" t="str">
        <f t="shared" si="18"/>
        <v/>
      </c>
      <c r="CQ56" s="44" t="str">
        <f t="shared" si="19"/>
        <v/>
      </c>
      <c r="CR56" s="44" t="str">
        <f t="shared" si="20"/>
        <v/>
      </c>
      <c r="CS56" s="44" t="str">
        <f t="shared" si="21"/>
        <v/>
      </c>
      <c r="CT56" s="44" t="str">
        <f t="shared" si="22"/>
        <v/>
      </c>
      <c r="CU56" s="102" t="str">
        <f t="shared" si="23"/>
        <v/>
      </c>
      <c r="CV56" s="102" t="e">
        <f>IF(AA56=0,"",AA56-J56)/J56</f>
        <v>#VALUE!</v>
      </c>
      <c r="CW56" s="102" t="str">
        <f t="shared" si="25"/>
        <v/>
      </c>
      <c r="CX56" s="44" t="str">
        <f t="shared" si="26"/>
        <v/>
      </c>
      <c r="CY56" s="102" t="str">
        <f t="shared" si="27"/>
        <v/>
      </c>
      <c r="CZ56" s="44" t="str">
        <f>IF(V56=0,"",(V56-N56)/N56)</f>
        <v/>
      </c>
      <c r="DA56" s="44" t="str">
        <f>IF(AB56=0,"",(AB56-O56)/O56)</f>
        <v/>
      </c>
      <c r="DB56" s="102" t="str">
        <f t="shared" si="30"/>
        <v/>
      </c>
      <c r="DC56" s="44" t="str">
        <f>IF(AH56=0,"",(AH56-Q56)/Q56)</f>
        <v/>
      </c>
    </row>
    <row r="57" spans="1:107" s="21" customFormat="1" x14ac:dyDescent="0.25">
      <c r="A57" s="89" t="s">
        <v>345</v>
      </c>
      <c r="B57" s="75">
        <v>4871.7610757000002</v>
      </c>
      <c r="C57" s="75">
        <v>65.820916893000003</v>
      </c>
      <c r="D57" s="75">
        <v>5841.0497525000001</v>
      </c>
      <c r="E57" s="75">
        <v>2701.0929019999999</v>
      </c>
      <c r="F57" s="75">
        <v>2238.7044741</v>
      </c>
      <c r="G57" s="75">
        <v>384.28351694999998</v>
      </c>
      <c r="H57" s="75">
        <v>3430.205817</v>
      </c>
      <c r="I57" s="75">
        <v>17.796396447999999</v>
      </c>
      <c r="J57" s="75">
        <v>14.31059984</v>
      </c>
      <c r="K57" s="75">
        <v>17.110185023</v>
      </c>
      <c r="L57" s="75">
        <v>3.2444751288</v>
      </c>
      <c r="M57" s="75">
        <v>1.6119597949</v>
      </c>
      <c r="N57" s="75">
        <v>0.43092503380000002</v>
      </c>
      <c r="O57" s="75">
        <v>1.3226666132</v>
      </c>
      <c r="P57" s="75">
        <v>1.5424397044</v>
      </c>
      <c r="Q57" s="75">
        <v>2.1581920242999999</v>
      </c>
      <c r="R57" s="75"/>
      <c r="S57" s="75" t="s">
        <v>345</v>
      </c>
      <c r="T57" s="75">
        <v>6.4462969118757297E-7</v>
      </c>
      <c r="U57" s="75">
        <v>9.97437530139939E-4</v>
      </c>
      <c r="V57" s="75">
        <v>8.9063883133649703E-5</v>
      </c>
      <c r="W57" s="75">
        <v>4.1538471886770501E-3</v>
      </c>
      <c r="X57" s="75">
        <v>4.1538471886770501E-3</v>
      </c>
      <c r="Y57" s="75">
        <v>2.4703036624282798E-3</v>
      </c>
      <c r="Z57" s="75">
        <v>2.0585309779152001E-4</v>
      </c>
      <c r="AA57" s="75">
        <v>1.27351806245694E-3</v>
      </c>
      <c r="AB57" s="75">
        <v>3.2649456387660799E-4</v>
      </c>
      <c r="AC57" s="75">
        <v>5.4827437035224198E-2</v>
      </c>
      <c r="AD57" s="75">
        <v>1.04229102994428</v>
      </c>
      <c r="AE57" s="75">
        <v>3.9277385082425297E-3</v>
      </c>
      <c r="AF57" s="75">
        <v>1.65587735908331E-3</v>
      </c>
      <c r="AG57" s="75">
        <v>1.46634473916566E-3</v>
      </c>
      <c r="AH57" s="75">
        <v>2.8861816304281903E-4</v>
      </c>
      <c r="AI57" s="75">
        <v>1.19886462064518E-6</v>
      </c>
      <c r="AJ57" s="75">
        <v>3.70727561081807E-7</v>
      </c>
      <c r="AK57" s="75">
        <v>4.0524450721738103E-3</v>
      </c>
      <c r="AL57" s="75">
        <v>4.0524450721738103E-3</v>
      </c>
      <c r="AM57" s="75">
        <v>1.81525177175548E-3</v>
      </c>
      <c r="AN57" s="75">
        <v>0</v>
      </c>
      <c r="AO57" s="75">
        <v>8.3630503039621904E-4</v>
      </c>
      <c r="AP57" s="75">
        <v>0</v>
      </c>
      <c r="AQ57" s="75">
        <v>1.28897290938452E-2</v>
      </c>
      <c r="AR57" s="75">
        <v>1.06276365880168E-4</v>
      </c>
      <c r="AS57" s="75">
        <v>8.8211661921217202E-9</v>
      </c>
      <c r="AT57" s="75">
        <v>3.1143742446590201E-3</v>
      </c>
      <c r="AU57" s="75">
        <v>2.6540920429680802E-4</v>
      </c>
      <c r="AV57" s="75">
        <v>2.1116917210932501E-4</v>
      </c>
      <c r="AW57" s="75">
        <v>1.8039751538219801E-3</v>
      </c>
      <c r="AX57" s="75">
        <v>3.36158690209824E-4</v>
      </c>
      <c r="AY57" s="75">
        <v>1.5544976823911301E-2</v>
      </c>
      <c r="AZ57" s="75">
        <v>0</v>
      </c>
      <c r="BA57" s="75">
        <v>0.26073752321742399</v>
      </c>
      <c r="BB57" s="75">
        <v>0.43188010824693901</v>
      </c>
      <c r="BC57" s="75">
        <v>4.7986713625115002E-2</v>
      </c>
      <c r="BD57" s="75">
        <v>0.47986682187205398</v>
      </c>
      <c r="BE57" s="75">
        <v>1.88780264389292E-6</v>
      </c>
      <c r="BF57" s="75">
        <v>4.0682076202759104E-3</v>
      </c>
      <c r="BG57" s="75">
        <v>3.51835005415104E-7</v>
      </c>
      <c r="BH57" s="75">
        <v>5.83641704834186E-5</v>
      </c>
      <c r="BI57" s="75">
        <v>0.18207541242414699</v>
      </c>
      <c r="BJ57" s="75">
        <v>3.0215170003913198E-3</v>
      </c>
      <c r="BK57" s="75">
        <v>2.9641256193609902E-3</v>
      </c>
      <c r="BL57" s="75">
        <v>1.9964755810556799E-2</v>
      </c>
      <c r="BM57" s="75">
        <v>9.1892061707369297E-5</v>
      </c>
      <c r="BN57" s="75">
        <v>6.2242541488229797E-6</v>
      </c>
      <c r="BO57" s="75">
        <v>4.1427584230339001E-2</v>
      </c>
      <c r="BP57" s="75">
        <v>0.62080476809691498</v>
      </c>
      <c r="BQ57" s="75">
        <v>0.53369913914581901</v>
      </c>
      <c r="BR57" s="75">
        <v>8.7105628951095901E-2</v>
      </c>
      <c r="BS57" s="75">
        <v>7.19039115505657E-4</v>
      </c>
      <c r="BT57" s="75">
        <v>1.8283701780783399E-6</v>
      </c>
      <c r="BU57" s="75">
        <v>7.9174633619383095E-2</v>
      </c>
      <c r="BV57" s="75">
        <v>9.0211511433720799E-4</v>
      </c>
      <c r="BW57" s="75">
        <v>8.3112793972563506E-2</v>
      </c>
      <c r="BX57" s="75">
        <v>1.5379465048474101E-4</v>
      </c>
      <c r="BY57" s="75">
        <v>2.6304502389259098E-4</v>
      </c>
      <c r="BZ57" s="75">
        <v>0.20778146684524099</v>
      </c>
      <c r="CA57" s="75">
        <v>2.0196525528089599E-3</v>
      </c>
      <c r="CB57" s="75">
        <v>6.3187343265155405E-2</v>
      </c>
      <c r="CC57" s="75">
        <v>3.08665244685483E-2</v>
      </c>
      <c r="CD57" s="75">
        <v>2.0915535420007999E-6</v>
      </c>
      <c r="CE57" s="75">
        <v>2.9959154968391199E-2</v>
      </c>
      <c r="CF57" s="75">
        <v>6.7394956818730501E-3</v>
      </c>
      <c r="CG57" s="75">
        <v>1.2572838748436099E-8</v>
      </c>
      <c r="CH57" s="75">
        <v>6.1774100178023495E-8</v>
      </c>
      <c r="CI57" s="75">
        <v>1.58790159056863E-2</v>
      </c>
      <c r="CJ57" s="75">
        <v>1.68400820780766E-3</v>
      </c>
      <c r="CK57" s="75">
        <v>0.25288719500432599</v>
      </c>
      <c r="CL57" s="75">
        <v>7.0395861307230396E-3</v>
      </c>
      <c r="CM57" s="75"/>
      <c r="CN57" s="44">
        <f>IF(AD57=0,"",(AD57-B57)/B57)</f>
        <v>-0.99978605456758896</v>
      </c>
      <c r="CO57" s="44">
        <f t="shared" si="17"/>
        <v>-0.99976382922697371</v>
      </c>
      <c r="CP57" s="44">
        <f t="shared" si="18"/>
        <v>-0.99991784579104703</v>
      </c>
      <c r="CQ57" s="44">
        <f t="shared" si="19"/>
        <v>-0.99977016534024532</v>
      </c>
      <c r="CR57" s="44">
        <f t="shared" si="20"/>
        <v>-0.9997616035768363</v>
      </c>
      <c r="CS57" s="44">
        <f t="shared" si="21"/>
        <v>-0.99992203892790887</v>
      </c>
      <c r="CT57" s="44">
        <f t="shared" si="22"/>
        <v>-0.99992627637859188</v>
      </c>
      <c r="CU57" s="102">
        <f t="shared" si="23"/>
        <v>-0.99976659054540551</v>
      </c>
      <c r="CV57" s="102">
        <f>IF(AA57=0,"",AA57-J57)/J57</f>
        <v>-0.99991100875737604</v>
      </c>
      <c r="CW57" s="102">
        <f t="shared" si="25"/>
        <v>-0.99976315597600351</v>
      </c>
      <c r="CX57" s="44">
        <f t="shared" si="26"/>
        <v>-0.99974223718869881</v>
      </c>
      <c r="CY57" s="102">
        <f t="shared" si="27"/>
        <v>-0.99986899848694888</v>
      </c>
      <c r="CZ57" s="44">
        <f>IF(V57=0,"",(V57-N57)/N57)</f>
        <v>-0.99979331931044191</v>
      </c>
      <c r="DA57" s="44">
        <f>IF(AB57=0,"",(AB57-O57)/O57)</f>
        <v>-0.99975315430160694</v>
      </c>
      <c r="DB57" s="102">
        <f t="shared" si="30"/>
        <v>-0.99978206040129103</v>
      </c>
      <c r="DC57" s="44">
        <f>IF(AH57=0,"",(AH57-Q57)/Q57)</f>
        <v>-0.999866268543395</v>
      </c>
    </row>
    <row r="58" spans="1:107" x14ac:dyDescent="0.25">
      <c r="A58" s="89" t="s">
        <v>346</v>
      </c>
      <c r="B58" s="75">
        <v>125.15662155</v>
      </c>
      <c r="C58" s="75">
        <v>1.2473016401000001</v>
      </c>
      <c r="D58" s="75">
        <v>53.977215282000003</v>
      </c>
      <c r="E58" s="75">
        <v>76.854542469999998</v>
      </c>
      <c r="F58" s="75">
        <v>66.675384719999997</v>
      </c>
      <c r="G58" s="75">
        <v>3.1647436847999999</v>
      </c>
      <c r="H58" s="75">
        <v>221.03923897000001</v>
      </c>
      <c r="I58" s="75">
        <v>0.60288792209999997</v>
      </c>
      <c r="J58" s="75">
        <v>0.98202909890000001</v>
      </c>
      <c r="K58" s="75">
        <v>0.60461029700000002</v>
      </c>
      <c r="L58" s="75"/>
      <c r="M58" s="75">
        <v>9.1514228999999992E-3</v>
      </c>
      <c r="N58" s="75">
        <v>4.6630647400000003E-2</v>
      </c>
      <c r="O58" s="75">
        <v>5.8226661399999997E-2</v>
      </c>
      <c r="P58" s="75">
        <v>0.14017462889999999</v>
      </c>
      <c r="Q58" s="75">
        <v>0.12079613140000001</v>
      </c>
      <c r="R58" s="75"/>
      <c r="S58" s="75" t="s">
        <v>346</v>
      </c>
      <c r="T58" s="75">
        <v>0</v>
      </c>
      <c r="U58" s="75">
        <v>0</v>
      </c>
      <c r="V58" s="75">
        <v>0</v>
      </c>
      <c r="W58" s="75">
        <v>0</v>
      </c>
      <c r="X58" s="75">
        <v>0</v>
      </c>
      <c r="Y58" s="75">
        <v>0</v>
      </c>
      <c r="Z58" s="75">
        <v>0</v>
      </c>
      <c r="AA58" s="75">
        <v>0</v>
      </c>
      <c r="AB58" s="75">
        <v>0</v>
      </c>
      <c r="AC58" s="75">
        <v>0</v>
      </c>
      <c r="AD58" s="75">
        <v>0</v>
      </c>
      <c r="AE58" s="75">
        <v>0</v>
      </c>
      <c r="AF58" s="75">
        <v>0</v>
      </c>
      <c r="AG58" s="75">
        <v>0</v>
      </c>
      <c r="AH58" s="75">
        <v>0</v>
      </c>
      <c r="AI58" s="75">
        <v>0</v>
      </c>
      <c r="AJ58" s="75">
        <v>0</v>
      </c>
      <c r="AK58" s="75">
        <v>0</v>
      </c>
      <c r="AL58" s="75">
        <v>0</v>
      </c>
      <c r="AM58" s="75">
        <v>0</v>
      </c>
      <c r="AN58" s="75">
        <v>0</v>
      </c>
      <c r="AO58" s="75">
        <v>0</v>
      </c>
      <c r="AP58" s="75">
        <v>0</v>
      </c>
      <c r="AQ58" s="75">
        <v>0</v>
      </c>
      <c r="AR58" s="75">
        <v>0</v>
      </c>
      <c r="AS58" s="75">
        <v>0</v>
      </c>
      <c r="AT58" s="75">
        <v>0</v>
      </c>
      <c r="AU58" s="75">
        <v>0</v>
      </c>
      <c r="AV58" s="75">
        <v>0</v>
      </c>
      <c r="AW58" s="75">
        <v>0</v>
      </c>
      <c r="AX58" s="75">
        <v>0</v>
      </c>
      <c r="AY58" s="75">
        <v>0</v>
      </c>
      <c r="AZ58" s="75">
        <v>0</v>
      </c>
      <c r="BA58" s="75">
        <v>0</v>
      </c>
      <c r="BB58" s="75">
        <v>0</v>
      </c>
      <c r="BC58" s="75">
        <v>0</v>
      </c>
      <c r="BD58" s="75">
        <v>0</v>
      </c>
      <c r="BE58" s="75">
        <v>0</v>
      </c>
      <c r="BF58" s="75">
        <v>0</v>
      </c>
      <c r="BG58" s="75">
        <v>0</v>
      </c>
      <c r="BH58" s="75">
        <v>0</v>
      </c>
      <c r="BI58" s="75">
        <v>0</v>
      </c>
      <c r="BJ58" s="75">
        <v>0</v>
      </c>
      <c r="BK58" s="75">
        <v>0</v>
      </c>
      <c r="BL58" s="75">
        <v>0</v>
      </c>
      <c r="BM58" s="75">
        <v>0</v>
      </c>
      <c r="BN58" s="75">
        <v>0</v>
      </c>
      <c r="BO58" s="75">
        <v>0</v>
      </c>
      <c r="BP58" s="75">
        <v>0</v>
      </c>
      <c r="BQ58" s="75">
        <v>0</v>
      </c>
      <c r="BR58" s="75">
        <v>0</v>
      </c>
      <c r="BS58" s="75">
        <v>0</v>
      </c>
      <c r="BT58" s="75">
        <v>0</v>
      </c>
      <c r="BU58" s="75">
        <v>0</v>
      </c>
      <c r="BV58" s="75">
        <v>0</v>
      </c>
      <c r="BW58" s="75">
        <v>0</v>
      </c>
      <c r="BX58" s="75">
        <v>0</v>
      </c>
      <c r="BY58" s="75">
        <v>0</v>
      </c>
      <c r="BZ58" s="75">
        <v>0</v>
      </c>
      <c r="CA58" s="75">
        <v>0</v>
      </c>
      <c r="CB58" s="75">
        <v>0</v>
      </c>
      <c r="CC58" s="75">
        <v>0</v>
      </c>
      <c r="CD58" s="75">
        <v>0</v>
      </c>
      <c r="CE58" s="75">
        <v>0</v>
      </c>
      <c r="CF58" s="75">
        <v>0</v>
      </c>
      <c r="CG58" s="75">
        <v>0</v>
      </c>
      <c r="CH58" s="75">
        <v>0</v>
      </c>
      <c r="CI58" s="75">
        <v>0</v>
      </c>
      <c r="CJ58" s="75">
        <v>0</v>
      </c>
      <c r="CK58" s="75">
        <v>0</v>
      </c>
      <c r="CL58" s="75">
        <v>0</v>
      </c>
      <c r="CM58" s="75"/>
      <c r="CN58" s="44" t="e">
        <f>IF(#REF!=0,"",(#REF!-B58)/B58)</f>
        <v>#REF!</v>
      </c>
      <c r="CO58" s="44" t="str">
        <f t="shared" si="17"/>
        <v/>
      </c>
      <c r="CP58" s="44" t="str">
        <f t="shared" si="18"/>
        <v/>
      </c>
      <c r="CQ58" s="44" t="str">
        <f t="shared" si="19"/>
        <v/>
      </c>
      <c r="CR58" s="44" t="str">
        <f t="shared" si="20"/>
        <v/>
      </c>
      <c r="CS58" s="44" t="str">
        <f t="shared" si="21"/>
        <v/>
      </c>
      <c r="CT58" s="44" t="str">
        <f t="shared" si="22"/>
        <v/>
      </c>
      <c r="CU58" s="102" t="str">
        <f t="shared" si="23"/>
        <v/>
      </c>
      <c r="CV58" s="102"/>
      <c r="CW58" s="102" t="str">
        <f t="shared" si="25"/>
        <v/>
      </c>
      <c r="CX58" s="44" t="str">
        <f t="shared" si="26"/>
        <v/>
      </c>
      <c r="CY58" s="102" t="str">
        <f t="shared" si="27"/>
        <v/>
      </c>
      <c r="CZ58" s="89"/>
      <c r="DA58" s="89"/>
      <c r="DB58" s="102" t="str">
        <f t="shared" si="30"/>
        <v/>
      </c>
      <c r="DC58" s="44" t="str">
        <f>IF(AH58=0,"",(AH58-Q58)/Q58)</f>
        <v/>
      </c>
    </row>
    <row r="59" spans="1:107" s="21" customFormat="1" x14ac:dyDescent="0.25">
      <c r="A59" s="33" t="s">
        <v>379</v>
      </c>
      <c r="B59" s="75"/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  <c r="AA59" s="75"/>
      <c r="AB59" s="75"/>
      <c r="AC59" s="75"/>
      <c r="AD59" s="75"/>
      <c r="AE59" s="75"/>
      <c r="AF59" s="75"/>
      <c r="AG59" s="75"/>
      <c r="AH59" s="75"/>
      <c r="AI59" s="75"/>
      <c r="AJ59" s="75"/>
      <c r="AK59" s="75"/>
      <c r="AL59" s="75"/>
      <c r="AM59" s="75"/>
      <c r="AN59" s="75"/>
      <c r="AO59" s="75"/>
      <c r="AP59" s="75"/>
      <c r="AQ59" s="75"/>
      <c r="AR59" s="75"/>
      <c r="AS59" s="75"/>
      <c r="AT59" s="75"/>
      <c r="AU59" s="75"/>
      <c r="AV59" s="75"/>
      <c r="AW59" s="75"/>
      <c r="AX59" s="75"/>
      <c r="AY59" s="75"/>
      <c r="AZ59" s="75"/>
      <c r="BA59" s="75"/>
      <c r="BB59" s="75"/>
      <c r="BC59" s="75"/>
      <c r="BD59" s="75"/>
      <c r="BE59" s="75"/>
      <c r="BF59" s="75"/>
      <c r="BG59" s="75"/>
      <c r="BH59" s="75"/>
      <c r="BI59" s="75"/>
      <c r="BJ59" s="75"/>
      <c r="BK59" s="75"/>
      <c r="BL59" s="75"/>
      <c r="BM59" s="75"/>
      <c r="BN59" s="75"/>
      <c r="BO59" s="75"/>
      <c r="BP59" s="75"/>
      <c r="BQ59" s="75"/>
      <c r="BR59" s="75"/>
      <c r="BS59" s="75"/>
      <c r="BT59" s="75"/>
      <c r="BU59" s="75"/>
      <c r="BV59" s="75"/>
      <c r="BW59" s="75"/>
      <c r="BX59" s="75"/>
      <c r="BY59" s="75"/>
      <c r="BZ59" s="75"/>
      <c r="CA59" s="75"/>
      <c r="CB59" s="75"/>
      <c r="CC59" s="75"/>
      <c r="CD59" s="75"/>
      <c r="CE59" s="75"/>
      <c r="CF59" s="75"/>
      <c r="CG59" s="75"/>
      <c r="CH59" s="75"/>
      <c r="CI59" s="75"/>
      <c r="CJ59" s="75"/>
      <c r="CK59" s="75"/>
      <c r="CL59" s="75"/>
      <c r="CM59" s="75"/>
      <c r="CN59" s="44" t="str">
        <f>IF(B59=0,"",(#REF!-B59)/B59)</f>
        <v/>
      </c>
      <c r="CO59" s="44" t="str">
        <f t="shared" si="17"/>
        <v/>
      </c>
      <c r="CP59" s="44" t="str">
        <f t="shared" si="18"/>
        <v/>
      </c>
      <c r="CQ59" s="44" t="str">
        <f t="shared" si="19"/>
        <v/>
      </c>
      <c r="CR59" s="44" t="str">
        <f t="shared" si="20"/>
        <v/>
      </c>
      <c r="CS59" s="44" t="str">
        <f t="shared" si="21"/>
        <v/>
      </c>
      <c r="CT59" s="44" t="str">
        <f t="shared" si="22"/>
        <v/>
      </c>
      <c r="CU59" s="102" t="str">
        <f t="shared" si="23"/>
        <v/>
      </c>
      <c r="CV59" s="102"/>
      <c r="CW59" s="102" t="str">
        <f t="shared" si="25"/>
        <v/>
      </c>
      <c r="CX59" s="44" t="str">
        <f t="shared" si="26"/>
        <v/>
      </c>
      <c r="CY59" s="102" t="str">
        <f t="shared" si="27"/>
        <v/>
      </c>
      <c r="CZ59" s="89"/>
      <c r="DA59" s="89"/>
      <c r="DB59" s="102" t="str">
        <f t="shared" si="30"/>
        <v/>
      </c>
      <c r="DC59" s="44"/>
    </row>
    <row r="60" spans="1:107" s="21" customFormat="1" x14ac:dyDescent="0.25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75"/>
      <c r="S60" s="75"/>
      <c r="T60" s="75"/>
      <c r="U60" s="75"/>
      <c r="V60" s="75"/>
      <c r="W60" s="75"/>
      <c r="X60" s="75"/>
      <c r="Y60" s="75"/>
      <c r="Z60" s="75"/>
      <c r="AA60" s="75"/>
      <c r="AB60" s="75"/>
      <c r="AC60" s="75"/>
      <c r="AD60" s="75"/>
      <c r="AE60" s="75"/>
      <c r="AF60" s="75"/>
      <c r="AG60" s="75"/>
      <c r="AH60" s="75"/>
      <c r="AI60" s="75"/>
      <c r="AJ60" s="75"/>
      <c r="AK60" s="75"/>
      <c r="AL60" s="75"/>
      <c r="AM60" s="75"/>
      <c r="AN60" s="75"/>
      <c r="AO60" s="75"/>
      <c r="AP60" s="75"/>
      <c r="AQ60" s="75"/>
      <c r="AR60" s="75"/>
      <c r="AS60" s="75"/>
      <c r="AT60" s="75"/>
      <c r="AU60" s="75"/>
      <c r="AV60" s="75"/>
      <c r="AW60" s="75"/>
      <c r="AX60" s="75"/>
      <c r="AY60" s="75"/>
      <c r="AZ60" s="75"/>
      <c r="BA60" s="75"/>
      <c r="BB60" s="75"/>
      <c r="BC60" s="75"/>
      <c r="BD60" s="75"/>
      <c r="BE60" s="75"/>
      <c r="BF60" s="75"/>
      <c r="BG60" s="75"/>
      <c r="BH60" s="75"/>
      <c r="BI60" s="75"/>
      <c r="BJ60" s="75"/>
      <c r="BK60" s="75"/>
      <c r="BL60" s="75"/>
      <c r="BM60" s="75"/>
      <c r="BN60" s="75"/>
      <c r="BO60" s="75"/>
      <c r="BP60" s="75"/>
      <c r="BQ60" s="75"/>
      <c r="BR60" s="75"/>
      <c r="BS60" s="75"/>
      <c r="BT60" s="75"/>
      <c r="BU60" s="75"/>
      <c r="BV60" s="75"/>
      <c r="BW60" s="75"/>
      <c r="BX60" s="75"/>
      <c r="BY60" s="75"/>
      <c r="BZ60" s="75"/>
      <c r="CA60" s="75"/>
      <c r="CB60" s="75"/>
      <c r="CC60" s="75"/>
      <c r="CD60" s="75"/>
      <c r="CE60" s="75"/>
      <c r="CF60" s="75"/>
      <c r="CG60" s="75"/>
      <c r="CH60" s="75"/>
      <c r="CI60" s="75"/>
      <c r="CJ60" s="75"/>
      <c r="CK60" s="75"/>
      <c r="CL60" s="75"/>
      <c r="CM60" s="75"/>
      <c r="CN60" s="44" t="str">
        <f>IF(B60=0,"",(#REF!-B60)/B60)</f>
        <v/>
      </c>
      <c r="CO60" s="44" t="str">
        <f t="shared" si="17"/>
        <v/>
      </c>
      <c r="CP60" s="44" t="str">
        <f t="shared" si="18"/>
        <v/>
      </c>
      <c r="CQ60" s="44" t="str">
        <f t="shared" si="19"/>
        <v/>
      </c>
      <c r="CR60" s="44" t="str">
        <f t="shared" si="20"/>
        <v/>
      </c>
      <c r="CS60" s="44" t="str">
        <f t="shared" si="21"/>
        <v/>
      </c>
      <c r="CT60" s="44" t="str">
        <f t="shared" si="22"/>
        <v/>
      </c>
      <c r="CU60" s="102" t="str">
        <f t="shared" si="23"/>
        <v/>
      </c>
      <c r="CV60" s="102"/>
      <c r="CW60" s="102" t="str">
        <f t="shared" si="25"/>
        <v/>
      </c>
      <c r="CX60" s="44" t="str">
        <f t="shared" si="26"/>
        <v/>
      </c>
      <c r="CY60" s="102" t="str">
        <f t="shared" si="27"/>
        <v/>
      </c>
      <c r="CZ60" s="89"/>
      <c r="DA60" s="89"/>
      <c r="DB60" s="102" t="str">
        <f t="shared" si="30"/>
        <v/>
      </c>
      <c r="DC60" s="44"/>
    </row>
    <row r="61" spans="1:107" x14ac:dyDescent="0.25">
      <c r="A61" s="1" t="s">
        <v>353</v>
      </c>
      <c r="B61" s="1">
        <f>SUM(B3:B58)</f>
        <v>842394.76183918933</v>
      </c>
      <c r="C61" s="1">
        <f t="shared" ref="C61:M61" si="32">SUM(C3:C58)</f>
        <v>69593.983086527107</v>
      </c>
      <c r="D61" s="1">
        <f t="shared" si="32"/>
        <v>741247.73514123808</v>
      </c>
      <c r="E61" s="1">
        <f t="shared" si="32"/>
        <v>489860.06054672203</v>
      </c>
      <c r="F61" s="1">
        <f t="shared" si="32"/>
        <v>421788.39878952899</v>
      </c>
      <c r="G61" s="1">
        <f t="shared" si="32"/>
        <v>75759.622822087113</v>
      </c>
      <c r="H61" s="1">
        <f t="shared" si="32"/>
        <v>949760.13797191007</v>
      </c>
      <c r="I61" s="1">
        <f t="shared" si="32"/>
        <v>9444.4545884327981</v>
      </c>
      <c r="J61" s="1">
        <f t="shared" si="32"/>
        <v>2497.6979647700005</v>
      </c>
      <c r="K61" s="1">
        <f t="shared" si="32"/>
        <v>5292.5220495089998</v>
      </c>
      <c r="L61" s="1">
        <f t="shared" si="32"/>
        <v>296.78232933430002</v>
      </c>
      <c r="M61" s="1">
        <f t="shared" si="32"/>
        <v>14713.318984506102</v>
      </c>
      <c r="N61" s="1">
        <f>SUM(N3:N58)</f>
        <v>36.592739452299995</v>
      </c>
      <c r="O61" s="1">
        <f>SUM(O3:O58)</f>
        <v>338.51096976010001</v>
      </c>
      <c r="P61" s="1">
        <f>SUM(P3:P58)</f>
        <v>452.19025787259994</v>
      </c>
      <c r="Q61" s="1"/>
      <c r="R61" s="75"/>
      <c r="S61" s="75"/>
      <c r="T61" s="1">
        <f t="shared" ref="T61:CI61" si="33">SUM(T3:T58)</f>
        <v>27405.293162161124</v>
      </c>
      <c r="U61" s="1">
        <f t="shared" si="33"/>
        <v>845.8327966510559</v>
      </c>
      <c r="V61" s="1">
        <f t="shared" si="33"/>
        <v>35.878515270638125</v>
      </c>
      <c r="W61" s="1">
        <f t="shared" si="33"/>
        <v>9461.1161745756526</v>
      </c>
      <c r="X61" s="1">
        <f t="shared" si="33"/>
        <v>9461.1161745756526</v>
      </c>
      <c r="Y61" s="1">
        <f t="shared" si="33"/>
        <v>14907.899456004838</v>
      </c>
      <c r="Z61" s="1">
        <f t="shared" si="33"/>
        <v>2137.1892800174833</v>
      </c>
      <c r="AA61" s="1">
        <f t="shared" si="33"/>
        <v>3361.0019139358751</v>
      </c>
      <c r="AB61" s="1">
        <f t="shared" si="33"/>
        <v>336.45094540777728</v>
      </c>
      <c r="AC61" s="1">
        <f t="shared" si="33"/>
        <v>1140929.3075594944</v>
      </c>
      <c r="AD61" s="1">
        <f t="shared" si="33"/>
        <v>805950.68029246863</v>
      </c>
      <c r="AE61" s="1">
        <f t="shared" si="33"/>
        <v>5735.1310391592797</v>
      </c>
      <c r="AF61" s="1">
        <f t="shared" si="33"/>
        <v>22711.450328737534</v>
      </c>
      <c r="AG61" s="1">
        <f t="shared" si="33"/>
        <v>1346.240580565405</v>
      </c>
      <c r="AH61" s="1"/>
      <c r="AI61" s="1">
        <f t="shared" si="33"/>
        <v>154832.41698075936</v>
      </c>
      <c r="AJ61" s="1">
        <f t="shared" si="33"/>
        <v>23.039118734762798</v>
      </c>
      <c r="AK61" s="1">
        <f t="shared" si="33"/>
        <v>5358.6409076899263</v>
      </c>
      <c r="AL61" s="1">
        <f t="shared" si="33"/>
        <v>5358.6409076899263</v>
      </c>
      <c r="AM61" s="1"/>
      <c r="AN61" s="1"/>
      <c r="AO61" s="1">
        <f t="shared" si="33"/>
        <v>291.35827799991245</v>
      </c>
      <c r="AP61" s="1">
        <f t="shared" si="33"/>
        <v>0</v>
      </c>
      <c r="AQ61" s="1">
        <f t="shared" si="33"/>
        <v>32830.672735281572</v>
      </c>
      <c r="AR61" s="1">
        <f t="shared" si="33"/>
        <v>180.4574753744545</v>
      </c>
      <c r="AS61" s="1"/>
      <c r="AT61" s="1">
        <f t="shared" si="33"/>
        <v>6270.9151548972523</v>
      </c>
      <c r="AU61" s="1">
        <f t="shared" si="33"/>
        <v>246.93088862443932</v>
      </c>
      <c r="AV61" s="1">
        <f t="shared" si="33"/>
        <v>14608.134206933904</v>
      </c>
      <c r="AW61" s="1"/>
      <c r="AX61" s="1">
        <f t="shared" si="33"/>
        <v>451.30034054900858</v>
      </c>
      <c r="AY61" s="1">
        <f t="shared" si="33"/>
        <v>69088.589732360095</v>
      </c>
      <c r="AZ61" s="1">
        <f t="shared" si="33"/>
        <v>0</v>
      </c>
      <c r="BA61" s="1">
        <f t="shared" si="33"/>
        <v>969766.34739231574</v>
      </c>
      <c r="BB61" s="1">
        <f t="shared" si="33"/>
        <v>648993.94195138291</v>
      </c>
      <c r="BC61" s="1">
        <f t="shared" si="33"/>
        <v>72110.443970578621</v>
      </c>
      <c r="BD61" s="1">
        <f t="shared" si="33"/>
        <v>721104.38592196151</v>
      </c>
      <c r="BE61" s="1">
        <f t="shared" si="33"/>
        <v>1.8074366106093491</v>
      </c>
      <c r="BF61" s="1">
        <f t="shared" si="33"/>
        <v>10542.063706279409</v>
      </c>
      <c r="BG61" s="1"/>
      <c r="BH61" s="1">
        <f t="shared" si="33"/>
        <v>252.39503036691153</v>
      </c>
      <c r="BI61" s="1">
        <f t="shared" si="33"/>
        <v>549602.72540266265</v>
      </c>
      <c r="BJ61" s="1">
        <f t="shared" si="33"/>
        <v>1484.8905673052989</v>
      </c>
      <c r="BK61" s="1">
        <f t="shared" si="33"/>
        <v>3055.4407470197325</v>
      </c>
      <c r="BL61" s="1">
        <f t="shared" si="33"/>
        <v>15659.893098825227</v>
      </c>
      <c r="BM61" s="1">
        <f t="shared" si="33"/>
        <v>318.48072037549059</v>
      </c>
      <c r="BN61" s="1">
        <f t="shared" si="33"/>
        <v>124.52539825081774</v>
      </c>
      <c r="BO61" s="1">
        <f t="shared" si="33"/>
        <v>17312.24388502341</v>
      </c>
      <c r="BP61" s="1">
        <f t="shared" si="33"/>
        <v>478473.75382091</v>
      </c>
      <c r="BQ61" s="1">
        <f t="shared" si="33"/>
        <v>411657.11693904462</v>
      </c>
      <c r="BR61" s="1">
        <f t="shared" si="33"/>
        <v>66816.636881864935</v>
      </c>
      <c r="BS61" s="1">
        <f t="shared" si="33"/>
        <v>431.44132928168915</v>
      </c>
      <c r="BT61" s="1">
        <f t="shared" si="33"/>
        <v>18.941379762893394</v>
      </c>
      <c r="BU61" s="1">
        <f t="shared" si="33"/>
        <v>44281.830278988207</v>
      </c>
      <c r="BV61" s="1">
        <f t="shared" si="33"/>
        <v>1066.4571923680371</v>
      </c>
      <c r="BW61" s="1">
        <f t="shared" si="33"/>
        <v>81328.145988661257</v>
      </c>
      <c r="BX61" s="1">
        <f t="shared" si="33"/>
        <v>165.64121624183488</v>
      </c>
      <c r="BY61" s="1">
        <f t="shared" si="33"/>
        <v>1057.7897678670256</v>
      </c>
      <c r="BZ61" s="1">
        <f t="shared" si="33"/>
        <v>203185.82941828793</v>
      </c>
      <c r="CA61" s="1">
        <f t="shared" si="33"/>
        <v>3494.5483113910823</v>
      </c>
      <c r="CB61" s="1">
        <f t="shared" si="33"/>
        <v>25989.934323464786</v>
      </c>
      <c r="CC61" s="1">
        <f t="shared" si="33"/>
        <v>15870.787249693691</v>
      </c>
      <c r="CD61" s="1">
        <f t="shared" si="33"/>
        <v>52.449347260312436</v>
      </c>
      <c r="CE61" s="1">
        <f t="shared" si="33"/>
        <v>74427.713138586609</v>
      </c>
      <c r="CF61" s="1">
        <f t="shared" si="33"/>
        <v>11599.919527475895</v>
      </c>
      <c r="CG61" s="1">
        <f t="shared" si="33"/>
        <v>1107.4502550627421</v>
      </c>
      <c r="CH61" s="1">
        <f t="shared" si="33"/>
        <v>1951.9135160570081</v>
      </c>
      <c r="CI61" s="1">
        <f t="shared" si="33"/>
        <v>38106.349064581584</v>
      </c>
      <c r="CJ61" s="1">
        <f>SUM(CJ3:CJ58)</f>
        <v>5769.8999292316012</v>
      </c>
      <c r="CK61" s="1">
        <f>SUM(CK3:CK58)</f>
        <v>934008.37308555387</v>
      </c>
      <c r="CL61" s="1">
        <f>SUM(CL3:CL58)</f>
        <v>23885.243485350697</v>
      </c>
      <c r="CM61" s="1"/>
      <c r="CN61" s="44">
        <f>IF(AD61=0,"",(AD61-B61)/B61)</f>
        <v>-4.3262474077061942E-2</v>
      </c>
      <c r="CO61" s="44">
        <f t="shared" si="17"/>
        <v>-7.2620265682832091E-3</v>
      </c>
      <c r="CP61" s="44">
        <f t="shared" si="18"/>
        <v>-2.7174921776237787E-2</v>
      </c>
      <c r="CQ61" s="44">
        <f t="shared" si="19"/>
        <v>-2.3243998935336803E-2</v>
      </c>
      <c r="CR61" s="44">
        <f t="shared" si="20"/>
        <v>-2.4019821027699367E-2</v>
      </c>
      <c r="CS61" s="44">
        <f t="shared" si="21"/>
        <v>-1.7580732768804074E-2</v>
      </c>
      <c r="CT61" s="44">
        <f t="shared" si="22"/>
        <v>-1.658499262770919E-2</v>
      </c>
      <c r="CU61" s="102">
        <f t="shared" si="23"/>
        <v>1.7641660497008443E-3</v>
      </c>
      <c r="CV61" s="102">
        <f>IF(AA61=0,"",AA61-J61)/J61</f>
        <v>0.3456398497107202</v>
      </c>
      <c r="CW61" s="102">
        <f t="shared" si="25"/>
        <v>1.2492882894471931E-2</v>
      </c>
      <c r="CX61" s="44">
        <f t="shared" si="26"/>
        <v>-1.8276193689004436E-2</v>
      </c>
      <c r="CY61" s="102">
        <f t="shared" si="27"/>
        <v>-7.1489497157618325E-3</v>
      </c>
      <c r="CZ61" s="44">
        <f>IF(V61=0,"",(V61-N61)/N61)</f>
        <v>-1.9518193837137755E-2</v>
      </c>
      <c r="DA61" s="44">
        <f>IF(AB61=0,"",(AB61-O61)/O61)</f>
        <v>-6.0855468104405903E-3</v>
      </c>
      <c r="DB61" s="102">
        <f t="shared" si="30"/>
        <v>-1.9680152504348899E-3</v>
      </c>
      <c r="DC61" s="44" t="str">
        <f>IF(AH61=0,"",(AH61-Q61)/Q61)</f>
        <v/>
      </c>
    </row>
    <row r="62" spans="1:107" x14ac:dyDescent="0.25">
      <c r="A62" s="33" t="s">
        <v>219</v>
      </c>
      <c r="B62" s="75">
        <f>SUM(B2:B51)</f>
        <v>802521.52190323023</v>
      </c>
      <c r="C62" s="75">
        <f t="shared" ref="C62:M62" si="34">SUM(C2:C51)</f>
        <v>69109.548322420989</v>
      </c>
      <c r="D62" s="75">
        <f t="shared" si="34"/>
        <v>721734.29266441998</v>
      </c>
      <c r="E62" s="75">
        <f t="shared" si="34"/>
        <v>478209.44234497001</v>
      </c>
      <c r="F62" s="75">
        <f t="shared" si="34"/>
        <v>411443.75422209001</v>
      </c>
      <c r="G62" s="75">
        <f t="shared" si="34"/>
        <v>74590.312326346117</v>
      </c>
      <c r="H62" s="75">
        <f t="shared" si="34"/>
        <v>933777.57409623999</v>
      </c>
      <c r="I62" s="75">
        <f t="shared" si="34"/>
        <v>9381.8274421299975</v>
      </c>
      <c r="J62" s="75">
        <f t="shared" si="34"/>
        <v>2436.0061892451008</v>
      </c>
      <c r="K62" s="75">
        <f t="shared" si="34"/>
        <v>5236.9842436036997</v>
      </c>
      <c r="L62" s="75">
        <f t="shared" si="34"/>
        <v>291.30477279920007</v>
      </c>
      <c r="M62" s="75">
        <f t="shared" si="34"/>
        <v>14556.375987328302</v>
      </c>
      <c r="N62" s="75">
        <f>SUM(N2:N51)</f>
        <v>35.967282224299993</v>
      </c>
      <c r="O62" s="75">
        <f>SUM(O2:O51)</f>
        <v>334.78562539570004</v>
      </c>
      <c r="P62" s="75">
        <f>SUM(P2:P51)</f>
        <v>443.9965354636999</v>
      </c>
      <c r="Q62" s="75"/>
      <c r="R62" s="75"/>
      <c r="S62" s="75"/>
      <c r="T62" s="75">
        <f>SUM(T2:T54)</f>
        <v>27404.064779967885</v>
      </c>
      <c r="U62" s="75">
        <f t="shared" ref="U62:CJ62" si="35">SUM(U2:U54)</f>
        <v>845.68434393631128</v>
      </c>
      <c r="V62" s="75">
        <f t="shared" si="35"/>
        <v>35.869436173170364</v>
      </c>
      <c r="W62" s="75">
        <f t="shared" si="35"/>
        <v>9459.7055334886645</v>
      </c>
      <c r="X62" s="75">
        <f t="shared" si="35"/>
        <v>9459.7055334886645</v>
      </c>
      <c r="Y62" s="75">
        <f t="shared" si="35"/>
        <v>14906.837893323087</v>
      </c>
      <c r="Z62" s="75">
        <f t="shared" si="35"/>
        <v>2136.5070723455028</v>
      </c>
      <c r="AA62" s="75">
        <f t="shared" si="35"/>
        <v>3357.2705066370404</v>
      </c>
      <c r="AB62" s="75">
        <f t="shared" si="35"/>
        <v>336.38258964494054</v>
      </c>
      <c r="AC62" s="75">
        <f t="shared" si="35"/>
        <v>1140911.9485529668</v>
      </c>
      <c r="AD62" s="75">
        <f t="shared" si="35"/>
        <v>804567.81225888338</v>
      </c>
      <c r="AE62" s="75">
        <f t="shared" si="35"/>
        <v>5733.6659506479782</v>
      </c>
      <c r="AF62" s="75">
        <f t="shared" si="35"/>
        <v>22710.707102972061</v>
      </c>
      <c r="AG62" s="75">
        <f t="shared" si="35"/>
        <v>1345.882568948188</v>
      </c>
      <c r="AI62" s="75">
        <f t="shared" si="35"/>
        <v>154826.27336942501</v>
      </c>
      <c r="AJ62" s="75">
        <f t="shared" si="35"/>
        <v>23.036378198082161</v>
      </c>
      <c r="AK62" s="75">
        <f t="shared" si="35"/>
        <v>5356.9499096579184</v>
      </c>
      <c r="AL62" s="75">
        <f t="shared" si="35"/>
        <v>5356.9499096579184</v>
      </c>
      <c r="AO62" s="75">
        <f t="shared" si="35"/>
        <v>291.3045955267612</v>
      </c>
      <c r="AP62" s="75">
        <f t="shared" si="35"/>
        <v>0</v>
      </c>
      <c r="AQ62" s="75">
        <f t="shared" si="35"/>
        <v>32821.416344026402</v>
      </c>
      <c r="AR62" s="75">
        <f t="shared" si="35"/>
        <v>180.41488247294987</v>
      </c>
      <c r="AT62" s="75">
        <f t="shared" si="35"/>
        <v>6269.7400658598926</v>
      </c>
      <c r="AU62" s="75">
        <f t="shared" si="35"/>
        <v>246.89942494191914</v>
      </c>
      <c r="AV62" s="75">
        <f t="shared" si="35"/>
        <v>14605.506139000097</v>
      </c>
      <c r="AX62" s="75">
        <f t="shared" si="35"/>
        <v>451.13724987015252</v>
      </c>
      <c r="AY62" s="75">
        <f t="shared" si="35"/>
        <v>69079.324547009805</v>
      </c>
      <c r="AZ62" s="75">
        <f t="shared" si="35"/>
        <v>0</v>
      </c>
      <c r="BA62" s="75">
        <f t="shared" si="35"/>
        <v>969566.7165645794</v>
      </c>
      <c r="BB62" s="75">
        <f t="shared" si="35"/>
        <v>648483.97775694984</v>
      </c>
      <c r="BC62" s="75">
        <f t="shared" si="35"/>
        <v>72053.781265576879</v>
      </c>
      <c r="BD62" s="75">
        <f t="shared" si="35"/>
        <v>720537.75902252668</v>
      </c>
      <c r="BE62" s="75">
        <f t="shared" si="35"/>
        <v>1.8070941297640508</v>
      </c>
      <c r="BF62" s="75">
        <f t="shared" si="35"/>
        <v>10539.014035835393</v>
      </c>
      <c r="BH62" s="75">
        <f t="shared" si="35"/>
        <v>245.5513904904806</v>
      </c>
      <c r="BI62" s="75">
        <f t="shared" si="35"/>
        <v>549456.29256781063</v>
      </c>
      <c r="BJ62" s="75">
        <f t="shared" si="35"/>
        <v>1453.4683178373293</v>
      </c>
      <c r="BK62" s="75">
        <f t="shared" si="35"/>
        <v>3054.0275999521555</v>
      </c>
      <c r="BL62" s="75">
        <f t="shared" si="35"/>
        <v>15652.943059157022</v>
      </c>
      <c r="BM62" s="75">
        <f t="shared" si="35"/>
        <v>312.38291892859718</v>
      </c>
      <c r="BN62" s="75">
        <f t="shared" si="35"/>
        <v>123.08652299503028</v>
      </c>
      <c r="BO62" s="75">
        <f t="shared" si="35"/>
        <v>17308.61736940168</v>
      </c>
      <c r="BP62" s="75">
        <f t="shared" si="35"/>
        <v>478111.57658739283</v>
      </c>
      <c r="BQ62" s="75">
        <f t="shared" si="35"/>
        <v>411338.41986192664</v>
      </c>
      <c r="BR62" s="75">
        <f t="shared" si="35"/>
        <v>66773.156725465742</v>
      </c>
      <c r="BS62" s="75">
        <f t="shared" si="35"/>
        <v>430.03185108014264</v>
      </c>
      <c r="BT62" s="75">
        <f t="shared" si="35"/>
        <v>18.369622191067361</v>
      </c>
      <c r="BU62" s="75">
        <f t="shared" si="35"/>
        <v>44127.290228606536</v>
      </c>
      <c r="BV62" s="75">
        <f t="shared" si="35"/>
        <v>1065.6091212039416</v>
      </c>
      <c r="BW62" s="75">
        <f t="shared" si="35"/>
        <v>81310.549059846293</v>
      </c>
      <c r="BX62" s="75">
        <f t="shared" si="35"/>
        <v>165.25465768733937</v>
      </c>
      <c r="BY62" s="75">
        <f t="shared" si="35"/>
        <v>1057.4453990862366</v>
      </c>
      <c r="BZ62" s="75">
        <f t="shared" si="35"/>
        <v>203141.83711898513</v>
      </c>
      <c r="CA62" s="75">
        <f t="shared" si="35"/>
        <v>3493.0724305653298</v>
      </c>
      <c r="CB62" s="75">
        <f t="shared" si="35"/>
        <v>25960.814628239445</v>
      </c>
      <c r="CC62" s="75">
        <f t="shared" si="35"/>
        <v>15859.386000604254</v>
      </c>
      <c r="CD62" s="75">
        <f t="shared" si="35"/>
        <v>51.754995633890047</v>
      </c>
      <c r="CE62" s="75">
        <f t="shared" si="35"/>
        <v>74391.285615023939</v>
      </c>
      <c r="CF62" s="75">
        <f t="shared" si="35"/>
        <v>11596.273079352159</v>
      </c>
      <c r="CG62" s="75">
        <f t="shared" si="35"/>
        <v>1106.987611719949</v>
      </c>
      <c r="CH62" s="75">
        <f t="shared" si="35"/>
        <v>1951.0833844507213</v>
      </c>
      <c r="CI62" s="75">
        <f t="shared" si="35"/>
        <v>38096.331756765358</v>
      </c>
      <c r="CJ62" s="75">
        <f t="shared" si="35"/>
        <v>5769.8511855099669</v>
      </c>
      <c r="CK62" s="75">
        <f>SUM(CK2:CK54)</f>
        <v>933809.04341904703</v>
      </c>
      <c r="CL62" s="75">
        <f>SUM(CL2:CL54)</f>
        <v>23879.667881557871</v>
      </c>
      <c r="CM62" s="75"/>
      <c r="CZ62" s="89"/>
      <c r="DA62" s="89"/>
      <c r="DC62" s="89"/>
    </row>
    <row r="63" spans="1:107" x14ac:dyDescent="0.25">
      <c r="A63" s="89" t="s">
        <v>349</v>
      </c>
      <c r="B63" s="75">
        <f>+B3+B5+B8+B9+B11+B12+B14+B15+B16+B17+B18+B19+B20+B21+B22+B23+B24+B25+B26+B28+B30+B31+B33+B34+B35+B36+B37+B39+B40+B41+B42+B43+B44+B46+B47+B49+B50+B10</f>
        <v>654768.43316330004</v>
      </c>
      <c r="C63" s="75">
        <f t="shared" ref="C63:P63" si="36">+C3+C5+C8+C9+C11+C12+C14+C15+C16+C17+C18+C19+C20+C21+C22+C23+C24+C25+C26+C28+C30+C31+C33+C34+C35+C36+C37+C39+C40+C41+C42+C43+C44+C46+C47+C49+C50+C10</f>
        <v>52146.410786280998</v>
      </c>
      <c r="D63" s="75">
        <f t="shared" si="36"/>
        <v>602527.83973559982</v>
      </c>
      <c r="E63" s="75">
        <f t="shared" si="36"/>
        <v>392952.39227080002</v>
      </c>
      <c r="F63" s="75">
        <f t="shared" si="36"/>
        <v>342103.65192481998</v>
      </c>
      <c r="G63" s="75">
        <f t="shared" si="36"/>
        <v>66791.171139213431</v>
      </c>
      <c r="H63" s="75">
        <f t="shared" si="36"/>
        <v>700178.26009304018</v>
      </c>
      <c r="I63" s="75">
        <f t="shared" si="36"/>
        <v>7033.134662344999</v>
      </c>
      <c r="J63" s="75">
        <f t="shared" si="36"/>
        <v>2003.3682763401005</v>
      </c>
      <c r="K63" s="75">
        <f t="shared" si="36"/>
        <v>4370.0206133330012</v>
      </c>
      <c r="L63" s="75">
        <f t="shared" si="36"/>
        <v>213.34809271499998</v>
      </c>
      <c r="M63" s="75">
        <f t="shared" si="36"/>
        <v>10088.223353998299</v>
      </c>
      <c r="N63" s="75">
        <f t="shared" si="36"/>
        <v>31.7997135556</v>
      </c>
      <c r="O63" s="75">
        <f t="shared" si="36"/>
        <v>282.0461832881</v>
      </c>
      <c r="P63" s="75">
        <f t="shared" si="36"/>
        <v>351.48962946829988</v>
      </c>
      <c r="Q63" s="75"/>
      <c r="R63" s="75"/>
      <c r="S63" s="75"/>
      <c r="T63" s="75"/>
      <c r="U63" s="75"/>
      <c r="V63" s="75"/>
      <c r="W63" s="75"/>
      <c r="X63" s="75"/>
      <c r="Y63" s="75"/>
      <c r="AA63" s="75"/>
      <c r="AB63" s="75"/>
      <c r="AC63" s="75"/>
      <c r="AD63" s="75"/>
      <c r="AE63" s="75"/>
      <c r="AF63" s="75"/>
      <c r="AG63" s="75"/>
      <c r="AI63" s="75"/>
      <c r="AK63" s="75"/>
      <c r="AL63" s="75"/>
      <c r="AO63" s="75"/>
      <c r="AP63" s="75"/>
      <c r="AQ63" s="75"/>
      <c r="AR63" s="75"/>
      <c r="AU63" s="75"/>
      <c r="AV63" s="75"/>
      <c r="AX63" s="75"/>
      <c r="AY63" s="75"/>
      <c r="AZ63" s="75"/>
      <c r="BB63" s="75"/>
      <c r="BC63" s="75"/>
      <c r="BD63" s="75"/>
      <c r="BE63" s="75"/>
      <c r="BF63" s="75"/>
      <c r="BH63" s="75"/>
      <c r="BI63" s="75"/>
      <c r="BJ63" s="75"/>
      <c r="BK63" s="75"/>
      <c r="BL63" s="75"/>
      <c r="BM63" s="75"/>
      <c r="BN63" s="75"/>
      <c r="BO63" s="75"/>
      <c r="BP63" s="75"/>
      <c r="BQ63" s="75"/>
      <c r="BR63" s="75"/>
      <c r="BS63" s="75"/>
      <c r="BT63" s="75"/>
      <c r="BU63" s="75"/>
      <c r="BV63" s="75"/>
      <c r="BW63" s="75"/>
      <c r="BX63" s="75"/>
      <c r="BY63" s="75"/>
      <c r="BZ63" s="75"/>
      <c r="CA63" s="75"/>
      <c r="CB63" s="75"/>
      <c r="CC63" s="75"/>
      <c r="CD63" s="75"/>
      <c r="CE63" s="75"/>
      <c r="CF63" s="75"/>
      <c r="CG63" s="75"/>
      <c r="CH63" s="75"/>
      <c r="CI63" s="75"/>
      <c r="CJ63" s="75"/>
      <c r="CK63" s="75"/>
      <c r="CL63" s="75"/>
      <c r="CM63" s="75"/>
      <c r="CZ63" s="89"/>
      <c r="DA63" s="89"/>
      <c r="DC63" s="89"/>
    </row>
    <row r="64" spans="1:107" x14ac:dyDescent="0.25">
      <c r="A64" s="89"/>
      <c r="B64" s="75"/>
      <c r="C64" s="75"/>
      <c r="D64" s="75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AA64" s="75"/>
      <c r="AB64" s="75"/>
      <c r="AC64" s="75"/>
      <c r="AD64" s="75"/>
      <c r="AE64" s="75"/>
      <c r="AF64" s="75"/>
      <c r="AG64" s="75"/>
      <c r="AI64" s="75"/>
      <c r="AK64" s="75"/>
      <c r="AL64" s="75"/>
      <c r="AO64" s="75"/>
      <c r="AP64" s="75"/>
      <c r="AQ64" s="75"/>
      <c r="AR64" s="75"/>
      <c r="AU64" s="75"/>
      <c r="AV64" s="75"/>
      <c r="AX64" s="75"/>
      <c r="AY64" s="75"/>
      <c r="AZ64" s="75"/>
      <c r="BB64" s="75"/>
      <c r="BC64" s="75"/>
      <c r="BD64" s="75"/>
      <c r="BE64" s="75"/>
      <c r="BF64" s="75"/>
      <c r="BH64" s="75"/>
      <c r="BI64" s="75"/>
      <c r="BJ64" s="75"/>
      <c r="BK64" s="75"/>
      <c r="BL64" s="75"/>
      <c r="BM64" s="75"/>
      <c r="BN64" s="75"/>
      <c r="BO64" s="75"/>
      <c r="BP64" s="75"/>
      <c r="BQ64" s="75"/>
      <c r="BR64" s="75"/>
      <c r="BS64" s="75"/>
      <c r="BT64" s="75"/>
      <c r="BU64" s="75"/>
      <c r="BV64" s="75"/>
      <c r="BW64" s="75"/>
      <c r="BX64" s="75"/>
      <c r="BY64" s="75"/>
      <c r="BZ64" s="75"/>
      <c r="CA64" s="75"/>
      <c r="CB64" s="75"/>
      <c r="CC64" s="75"/>
      <c r="CD64" s="75"/>
      <c r="CE64" s="75"/>
      <c r="CF64" s="75"/>
      <c r="CG64" s="75"/>
      <c r="CH64" s="75"/>
      <c r="CI64" s="75"/>
      <c r="CJ64" s="75"/>
      <c r="CK64" s="75"/>
      <c r="CL64" s="75"/>
      <c r="CM64" s="75"/>
      <c r="CZ64" s="89"/>
      <c r="DA64" s="89"/>
      <c r="DC64" s="89"/>
    </row>
    <row r="65" spans="2:21" x14ac:dyDescent="0.25">
      <c r="B65" s="75"/>
      <c r="C65" s="75"/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</row>
    <row r="66" spans="2:21" x14ac:dyDescent="0.25">
      <c r="B66" s="75"/>
      <c r="C66" s="75"/>
      <c r="D66" s="75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</row>
    <row r="67" spans="2:21" x14ac:dyDescent="0.25">
      <c r="B67" s="75"/>
      <c r="C67" s="75"/>
      <c r="D67" s="75"/>
      <c r="E67" s="75"/>
      <c r="F67" s="75"/>
      <c r="G67" s="75"/>
      <c r="H67" s="75"/>
      <c r="I67" s="75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5"/>
    </row>
    <row r="68" spans="2:21" x14ac:dyDescent="0.25">
      <c r="B68" s="75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</row>
    <row r="69" spans="2:21" x14ac:dyDescent="0.25">
      <c r="B69" s="75"/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1BC3F0-E710-42C0-8923-8208A6C27885}">
  <dimension ref="A1:DC63"/>
  <sheetViews>
    <sheetView zoomScale="85" zoomScaleNormal="85" workbookViewId="0">
      <pane xSplit="1" ySplit="2" topLeftCell="L24" activePane="bottomRight" state="frozen"/>
      <selection pane="topRight" activeCell="J26" sqref="J26"/>
      <selection pane="bottomLeft" activeCell="J26" sqref="J26"/>
      <selection pane="bottomRight" activeCell="J26" sqref="J26"/>
    </sheetView>
  </sheetViews>
  <sheetFormatPr defaultColWidth="9.140625" defaultRowHeight="15" x14ac:dyDescent="0.25"/>
  <cols>
    <col min="1" max="1" width="19.140625" style="74" customWidth="1"/>
    <col min="2" max="13" width="9.140625" style="74" customWidth="1"/>
    <col min="14" max="14" width="9.140625" style="89" customWidth="1"/>
    <col min="15" max="15" width="9.140625" style="74" customWidth="1"/>
    <col min="16" max="16" width="15.140625" style="74" bestFit="1" customWidth="1"/>
    <col min="17" max="23" width="9.140625" style="74" customWidth="1"/>
    <col min="24" max="24" width="9.140625" style="89" customWidth="1"/>
    <col min="25" max="27" width="9.140625" style="74" customWidth="1"/>
    <col min="28" max="28" width="9.140625" style="89" customWidth="1"/>
    <col min="29" max="32" width="9.140625" style="74" customWidth="1"/>
    <col min="33" max="34" width="9.140625" style="89" customWidth="1"/>
    <col min="35" max="36" width="9.140625" style="74" customWidth="1"/>
    <col min="37" max="37" width="9.140625" style="89" customWidth="1"/>
    <col min="38" max="40" width="9.140625" style="74" customWidth="1"/>
    <col min="41" max="41" width="9.140625" style="89" customWidth="1"/>
    <col min="42" max="45" width="9.140625" style="74" customWidth="1"/>
    <col min="46" max="46" width="9.140625" style="89" customWidth="1"/>
    <col min="47" max="53" width="9.140625" style="74" customWidth="1"/>
    <col min="54" max="55" width="9.140625" style="74"/>
    <col min="56" max="56" width="9.140625" style="89"/>
    <col min="57" max="57" width="9.140625" style="74" customWidth="1"/>
    <col min="58" max="60" width="9.140625" style="96"/>
    <col min="61" max="61" width="9.140625" style="74"/>
    <col min="62" max="62" width="9.140625" style="96"/>
    <col min="63" max="106" width="9.140625" style="74"/>
    <col min="107" max="107" width="9.140625" style="74" customWidth="1"/>
    <col min="108" max="16384" width="9.140625" style="74"/>
  </cols>
  <sheetData>
    <row r="1" spans="1:107" x14ac:dyDescent="0.25">
      <c r="A1" s="89"/>
      <c r="B1" s="89" t="s">
        <v>329</v>
      </c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O1" s="89"/>
      <c r="P1" s="89" t="s">
        <v>354</v>
      </c>
      <c r="Q1" s="89"/>
      <c r="R1" s="89"/>
      <c r="S1" s="89"/>
      <c r="T1" s="89"/>
      <c r="U1" s="89"/>
      <c r="V1" s="89"/>
      <c r="W1" s="89"/>
      <c r="Y1" s="89"/>
      <c r="Z1" s="89"/>
      <c r="AA1" s="89"/>
      <c r="AC1" s="89"/>
      <c r="AD1" s="89"/>
      <c r="AE1" s="89"/>
      <c r="AF1" s="89"/>
      <c r="AI1" s="89"/>
      <c r="AJ1" s="89"/>
      <c r="AL1" s="89"/>
      <c r="AM1" s="89"/>
      <c r="AN1" s="89"/>
      <c r="AP1" s="89"/>
      <c r="AQ1" s="89"/>
      <c r="AR1" s="89"/>
      <c r="AS1" s="89"/>
      <c r="AU1" s="89"/>
      <c r="AV1" s="89"/>
      <c r="AW1" s="89"/>
      <c r="AX1" s="89"/>
      <c r="AY1" s="89"/>
      <c r="AZ1" s="89"/>
      <c r="BA1" s="89"/>
      <c r="BB1" s="89"/>
      <c r="BC1" s="89"/>
      <c r="BE1" s="89" t="s">
        <v>380</v>
      </c>
      <c r="BI1" s="89"/>
      <c r="BK1" s="89"/>
      <c r="BL1" s="89"/>
      <c r="BM1" s="89"/>
      <c r="BN1" s="89"/>
      <c r="BO1" s="89"/>
      <c r="BP1" s="89"/>
      <c r="BQ1" s="89"/>
      <c r="BR1" s="89"/>
      <c r="BS1" s="89"/>
      <c r="BT1" s="89"/>
      <c r="BU1" s="89"/>
      <c r="BV1" s="89"/>
      <c r="BW1" s="89"/>
      <c r="BX1" s="89"/>
      <c r="BY1" s="89"/>
      <c r="BZ1" s="89"/>
      <c r="CA1" s="89"/>
      <c r="CB1" s="89"/>
      <c r="CC1" s="89"/>
      <c r="CD1" s="89"/>
      <c r="CE1" s="89"/>
      <c r="CF1" s="89"/>
      <c r="CG1" s="89"/>
      <c r="CH1" s="89"/>
      <c r="CI1" s="89"/>
      <c r="CJ1" s="89"/>
      <c r="CK1" s="89"/>
      <c r="CL1" s="89"/>
      <c r="CM1" s="89"/>
      <c r="CN1" s="89"/>
      <c r="CO1" s="89"/>
      <c r="CP1" s="89"/>
      <c r="CQ1" s="89"/>
      <c r="CR1" s="89"/>
      <c r="CS1" s="89"/>
      <c r="CT1" s="89"/>
      <c r="CU1" s="89"/>
      <c r="CV1" s="89"/>
      <c r="CW1" s="89"/>
      <c r="CX1" s="89"/>
      <c r="CY1" s="89"/>
      <c r="CZ1" s="89"/>
      <c r="DA1" s="89"/>
      <c r="DB1" s="89"/>
      <c r="DC1" s="89"/>
    </row>
    <row r="2" spans="1:107" x14ac:dyDescent="0.25">
      <c r="A2" s="89" t="s">
        <v>373</v>
      </c>
      <c r="B2" s="89" t="s">
        <v>54</v>
      </c>
      <c r="C2" s="89" t="s">
        <v>82</v>
      </c>
      <c r="D2" s="89" t="s">
        <v>163</v>
      </c>
      <c r="E2" s="89" t="s">
        <v>164</v>
      </c>
      <c r="F2" s="89" t="s">
        <v>165</v>
      </c>
      <c r="G2" s="89" t="s">
        <v>140</v>
      </c>
      <c r="H2" s="75" t="s">
        <v>166</v>
      </c>
      <c r="I2" s="75" t="s">
        <v>355</v>
      </c>
      <c r="J2" s="75" t="s">
        <v>356</v>
      </c>
      <c r="K2" s="75" t="s">
        <v>374</v>
      </c>
      <c r="L2" s="75" t="s">
        <v>357</v>
      </c>
      <c r="M2" s="75" t="s">
        <v>377</v>
      </c>
      <c r="N2" s="75" t="s">
        <v>378</v>
      </c>
      <c r="O2" s="75"/>
      <c r="P2" s="89" t="s">
        <v>336</v>
      </c>
      <c r="Q2" s="89" t="s">
        <v>358</v>
      </c>
      <c r="R2" s="89" t="s">
        <v>36</v>
      </c>
      <c r="S2" s="89" t="s">
        <v>40</v>
      </c>
      <c r="T2" s="89" t="s">
        <v>42</v>
      </c>
      <c r="U2" s="89" t="s">
        <v>44</v>
      </c>
      <c r="V2" s="89" t="s">
        <v>359</v>
      </c>
      <c r="W2" s="89" t="s">
        <v>46</v>
      </c>
      <c r="X2" s="89" t="s">
        <v>50</v>
      </c>
      <c r="Y2" s="89" t="s">
        <v>56</v>
      </c>
      <c r="Z2" s="89" t="s">
        <v>58</v>
      </c>
      <c r="AA2" s="89" t="s">
        <v>60</v>
      </c>
      <c r="AB2" s="89" t="s">
        <v>378</v>
      </c>
      <c r="AC2" s="89" t="s">
        <v>62</v>
      </c>
      <c r="AD2" s="89" t="s">
        <v>360</v>
      </c>
      <c r="AE2" s="89" t="s">
        <v>64</v>
      </c>
      <c r="AF2" s="89" t="s">
        <v>66</v>
      </c>
      <c r="AG2" s="89" t="s">
        <v>361</v>
      </c>
      <c r="AH2" s="89" t="s">
        <v>362</v>
      </c>
      <c r="AI2" s="89" t="s">
        <v>72</v>
      </c>
      <c r="AJ2" s="89" t="s">
        <v>74</v>
      </c>
      <c r="AK2" s="89" t="s">
        <v>363</v>
      </c>
      <c r="AL2" s="89" t="s">
        <v>364</v>
      </c>
      <c r="AM2" s="89" t="s">
        <v>76</v>
      </c>
      <c r="AN2" s="89" t="s">
        <v>78</v>
      </c>
      <c r="AO2" s="89" t="s">
        <v>365</v>
      </c>
      <c r="AP2" s="89" t="s">
        <v>80</v>
      </c>
      <c r="AQ2" s="89" t="s">
        <v>366</v>
      </c>
      <c r="AR2" s="89" t="s">
        <v>92</v>
      </c>
      <c r="AS2" s="89" t="s">
        <v>94</v>
      </c>
      <c r="AT2" s="89" t="s">
        <v>367</v>
      </c>
      <c r="AU2" s="89" t="s">
        <v>98</v>
      </c>
      <c r="AV2" s="89" t="s">
        <v>130</v>
      </c>
      <c r="AW2" s="89" t="s">
        <v>142</v>
      </c>
      <c r="AX2" s="89" t="s">
        <v>146</v>
      </c>
      <c r="AY2" s="89" t="s">
        <v>148</v>
      </c>
      <c r="AZ2" s="89" t="s">
        <v>152</v>
      </c>
      <c r="BA2" s="89" t="s">
        <v>154</v>
      </c>
      <c r="BB2" s="89" t="s">
        <v>156</v>
      </c>
      <c r="BC2" s="89"/>
      <c r="BD2" s="89" t="s">
        <v>366</v>
      </c>
      <c r="BE2" s="89" t="s">
        <v>166</v>
      </c>
      <c r="BF2" s="96" t="s">
        <v>355</v>
      </c>
      <c r="BG2" s="96" t="s">
        <v>356</v>
      </c>
      <c r="BH2" s="100" t="s">
        <v>374</v>
      </c>
      <c r="BI2" s="89" t="s">
        <v>357</v>
      </c>
      <c r="BJ2" s="96" t="s">
        <v>377</v>
      </c>
      <c r="BK2" s="89" t="s">
        <v>378</v>
      </c>
      <c r="BL2" s="89"/>
      <c r="BM2" s="89"/>
      <c r="BN2" s="89"/>
      <c r="BO2" s="89"/>
      <c r="BP2" s="89"/>
      <c r="BQ2" s="89"/>
      <c r="BR2" s="89"/>
      <c r="BS2" s="89"/>
      <c r="BT2" s="89"/>
      <c r="BU2" s="89"/>
      <c r="BV2" s="89"/>
      <c r="BW2" s="89"/>
      <c r="BX2" s="89"/>
      <c r="BY2" s="89"/>
      <c r="BZ2" s="89"/>
      <c r="CA2" s="89"/>
      <c r="CB2" s="89"/>
      <c r="CC2" s="89"/>
      <c r="CD2" s="89"/>
      <c r="CE2" s="89"/>
      <c r="CF2" s="89"/>
      <c r="CG2" s="89"/>
      <c r="CH2" s="89"/>
      <c r="CI2" s="89"/>
      <c r="CJ2" s="89"/>
      <c r="CK2" s="89"/>
      <c r="CL2" s="89"/>
      <c r="CM2" s="89"/>
      <c r="CN2" s="89"/>
      <c r="CO2" s="89"/>
      <c r="CP2" s="89"/>
      <c r="CQ2" s="89"/>
      <c r="CR2" s="89"/>
      <c r="CS2" s="89"/>
      <c r="CT2" s="89"/>
      <c r="CU2" s="89"/>
      <c r="CV2" s="89"/>
      <c r="CW2" s="89"/>
      <c r="CX2" s="89"/>
      <c r="CY2" s="89"/>
      <c r="CZ2" s="89"/>
      <c r="DA2" s="89"/>
      <c r="DB2" s="89"/>
      <c r="DC2" s="89"/>
    </row>
    <row r="3" spans="1:107" x14ac:dyDescent="0.25">
      <c r="A3" s="33" t="s">
        <v>168</v>
      </c>
      <c r="B3" s="75"/>
      <c r="C3" s="75"/>
      <c r="D3" s="75"/>
      <c r="E3" s="75"/>
      <c r="F3" s="75"/>
      <c r="G3" s="75"/>
      <c r="H3" s="75">
        <v>43118.733636999998</v>
      </c>
      <c r="I3" s="75">
        <v>1.2762424552</v>
      </c>
      <c r="J3" s="75">
        <v>1.2348513403000001</v>
      </c>
      <c r="K3" s="75">
        <v>0.1005511521</v>
      </c>
      <c r="L3" s="75">
        <v>225.47325516000001</v>
      </c>
      <c r="M3" s="75">
        <v>108.57580433</v>
      </c>
      <c r="N3" s="75">
        <v>210.91245685000001</v>
      </c>
      <c r="O3" s="75"/>
      <c r="P3" s="75" t="s">
        <v>168</v>
      </c>
      <c r="Q3" s="75">
        <v>17.660532184537001</v>
      </c>
      <c r="R3" s="75">
        <v>9653.8194996469902</v>
      </c>
      <c r="S3" s="75">
        <v>1.2762408973044801</v>
      </c>
      <c r="T3" s="75">
        <v>1.2762408973044801</v>
      </c>
      <c r="U3" s="75">
        <v>1.8840588963011899</v>
      </c>
      <c r="V3" s="75">
        <v>119.27239344687</v>
      </c>
      <c r="W3" s="75">
        <v>1.2348495455294899</v>
      </c>
      <c r="X3" s="75">
        <v>0</v>
      </c>
      <c r="Y3" s="75">
        <v>0</v>
      </c>
      <c r="Z3" s="75">
        <v>5.6210904709019703E-2</v>
      </c>
      <c r="AA3" s="75">
        <v>0</v>
      </c>
      <c r="AB3" s="75">
        <v>210.91229370047299</v>
      </c>
      <c r="AC3" s="75">
        <v>6749.8399338459103</v>
      </c>
      <c r="AD3" s="75">
        <v>9.7884876634506703</v>
      </c>
      <c r="AE3" s="75">
        <v>0.151308204041843</v>
      </c>
      <c r="AF3" s="75">
        <v>0.151308204041843</v>
      </c>
      <c r="AG3" s="75">
        <v>0.5831012547487</v>
      </c>
      <c r="AH3" s="75">
        <v>0</v>
      </c>
      <c r="AI3" s="75">
        <v>25.320495614339102</v>
      </c>
      <c r="AJ3" s="75">
        <v>0</v>
      </c>
      <c r="AK3" s="75">
        <v>0</v>
      </c>
      <c r="AL3" s="75">
        <v>7122.03485800824</v>
      </c>
      <c r="AM3" s="75">
        <v>154.925711129218</v>
      </c>
      <c r="AN3" s="75">
        <v>225.47385610212601</v>
      </c>
      <c r="AO3" s="75">
        <v>0</v>
      </c>
      <c r="AP3" s="75">
        <v>136.778832930069</v>
      </c>
      <c r="AQ3" s="75">
        <v>57452.715625589</v>
      </c>
      <c r="AR3" s="75">
        <v>8.4290338573154298</v>
      </c>
      <c r="AS3" s="75">
        <v>53.745707038983198</v>
      </c>
      <c r="AT3" s="75">
        <v>3.6753540893777101</v>
      </c>
      <c r="AU3" s="75">
        <v>17380.309659438801</v>
      </c>
      <c r="AV3" s="75">
        <v>1749.7406293664901</v>
      </c>
      <c r="AW3" s="75">
        <v>4124.0449741816801</v>
      </c>
      <c r="AX3" s="75">
        <v>526.93163646920505</v>
      </c>
      <c r="AY3" s="75">
        <v>1235.6909164317599</v>
      </c>
      <c r="AZ3" s="75">
        <v>696.83614223118695</v>
      </c>
      <c r="BA3" s="75">
        <v>43118.706297723103</v>
      </c>
      <c r="BB3" s="89">
        <v>1646.4878023439201</v>
      </c>
      <c r="BC3" s="89"/>
      <c r="BD3" s="91">
        <f>AQ3/BA3</f>
        <v>1.332431340330422</v>
      </c>
      <c r="BE3" s="40">
        <f t="shared" ref="BE3:BE34" si="0">(BA3-H3)/(H3+1E-50)</f>
        <v>-6.3404637817549896E-7</v>
      </c>
      <c r="BF3" s="100">
        <f t="shared" ref="BF3:BF34" si="1">(T3-I3)/(I3+1E-50)</f>
        <v>-1.2206893083471524E-6</v>
      </c>
      <c r="BG3" s="100">
        <f t="shared" ref="BG3:BG34" si="2">(W3-J3)/(J3+1E-50)</f>
        <v>-1.453430426511557E-6</v>
      </c>
      <c r="BH3" s="100">
        <f t="shared" ref="BH3:BH34" si="3">(AE3-K3)/(K3+1E-50)</f>
        <v>0.50478836772913516</v>
      </c>
      <c r="BI3" s="40">
        <f t="shared" ref="BI3:BI34" si="4">(AN3-L3)/(L3+1E-50)</f>
        <v>2.6652479273982497E-6</v>
      </c>
      <c r="BJ3" s="100">
        <f t="shared" ref="BJ3:BJ34" si="5">(AP3-M3)/(M3+1E-50)</f>
        <v>0.25975426821937325</v>
      </c>
      <c r="BK3" s="40">
        <f>(AB3-N3)/(N3+1E-50)</f>
        <v>-7.7354144682899737E-7</v>
      </c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  <c r="CW3" s="40"/>
      <c r="CX3" s="40"/>
      <c r="CY3" s="40"/>
      <c r="CZ3" s="40"/>
      <c r="DA3" s="40"/>
      <c r="DB3" s="40"/>
      <c r="DC3" s="40"/>
    </row>
    <row r="4" spans="1:107" x14ac:dyDescent="0.25">
      <c r="A4" s="33" t="s">
        <v>170</v>
      </c>
      <c r="B4" s="75"/>
      <c r="C4" s="75"/>
      <c r="D4" s="75"/>
      <c r="E4" s="75"/>
      <c r="F4" s="75"/>
      <c r="G4" s="75"/>
      <c r="H4" s="75">
        <v>55766.456093000001</v>
      </c>
      <c r="I4" s="75">
        <v>2.520827315</v>
      </c>
      <c r="J4" s="75">
        <v>9.3761495026000006</v>
      </c>
      <c r="K4" s="75">
        <v>0.12129383539999999</v>
      </c>
      <c r="L4" s="75">
        <v>348.47451620999999</v>
      </c>
      <c r="M4" s="75">
        <v>77.867559107000005</v>
      </c>
      <c r="N4" s="75">
        <v>251.87624969000001</v>
      </c>
      <c r="O4" s="75"/>
      <c r="P4" s="75" t="s">
        <v>170</v>
      </c>
      <c r="Q4" s="75">
        <v>24.544307802224701</v>
      </c>
      <c r="R4" s="75">
        <v>9028.6554118756994</v>
      </c>
      <c r="S4" s="75">
        <v>2.5208044305961899</v>
      </c>
      <c r="T4" s="75">
        <v>2.5208044305961899</v>
      </c>
      <c r="U4" s="75">
        <v>5.7619889957886397</v>
      </c>
      <c r="V4" s="75">
        <v>164.06999741946899</v>
      </c>
      <c r="W4" s="75">
        <v>9.3761400476919494</v>
      </c>
      <c r="X4" s="75">
        <v>0</v>
      </c>
      <c r="Y4" s="75">
        <v>0</v>
      </c>
      <c r="Z4" s="75">
        <v>7.5543512418045994E-2</v>
      </c>
      <c r="AA4" s="75">
        <v>0</v>
      </c>
      <c r="AB4" s="75">
        <v>251.87481238635101</v>
      </c>
      <c r="AC4" s="75">
        <v>8411.0351212769801</v>
      </c>
      <c r="AD4" s="75">
        <v>11.594770384232501</v>
      </c>
      <c r="AE4" s="75">
        <v>0.18316084735351601</v>
      </c>
      <c r="AF4" s="75">
        <v>0.18316084735351601</v>
      </c>
      <c r="AG4" s="75">
        <v>0.86752837311463404</v>
      </c>
      <c r="AH4" s="75">
        <v>0</v>
      </c>
      <c r="AI4" s="75">
        <v>8.1387099995546492</v>
      </c>
      <c r="AJ4" s="75">
        <v>0</v>
      </c>
      <c r="AK4" s="75">
        <v>0</v>
      </c>
      <c r="AL4" s="75">
        <v>10457.8701919535</v>
      </c>
      <c r="AM4" s="75">
        <v>291.980295527485</v>
      </c>
      <c r="AN4" s="75">
        <v>348.47300914677697</v>
      </c>
      <c r="AO4" s="75">
        <v>0</v>
      </c>
      <c r="AP4" s="75">
        <v>102.44015707057601</v>
      </c>
      <c r="AQ4" s="75">
        <v>70203.042742880396</v>
      </c>
      <c r="AR4" s="75">
        <v>6.0012612498901596</v>
      </c>
      <c r="AS4" s="75">
        <v>46.743641468989203</v>
      </c>
      <c r="AT4" s="75">
        <v>4.8369005793217204</v>
      </c>
      <c r="AU4" s="75">
        <v>20961.8168454107</v>
      </c>
      <c r="AV4" s="75">
        <v>2281.3333876975398</v>
      </c>
      <c r="AW4" s="75">
        <v>4684.7430898585098</v>
      </c>
      <c r="AX4" s="75">
        <v>727.516202056407</v>
      </c>
      <c r="AY4" s="75">
        <v>1730.10330773389</v>
      </c>
      <c r="AZ4" s="75">
        <v>731.71493430512896</v>
      </c>
      <c r="BA4" s="75">
        <v>55765.743968870702</v>
      </c>
      <c r="BB4" s="89">
        <v>2194.0403802693099</v>
      </c>
      <c r="BC4" s="89"/>
      <c r="BD4" s="91">
        <f t="shared" ref="BD4:BD51" si="6">AQ4/BA4</f>
        <v>1.2588918885771312</v>
      </c>
      <c r="BE4" s="40">
        <f t="shared" si="0"/>
        <v>-1.276975764985518E-5</v>
      </c>
      <c r="BF4" s="100">
        <f t="shared" si="1"/>
        <v>-9.0781322758527689E-6</v>
      </c>
      <c r="BG4" s="100">
        <f t="shared" si="2"/>
        <v>-1.0083998819059232E-6</v>
      </c>
      <c r="BH4" s="100">
        <f t="shared" si="3"/>
        <v>0.51005899639905372</v>
      </c>
      <c r="BI4" s="40">
        <f t="shared" si="4"/>
        <v>-4.3247444301152472E-6</v>
      </c>
      <c r="BJ4" s="100">
        <f t="shared" si="5"/>
        <v>0.31556913103966827</v>
      </c>
      <c r="BK4" s="40">
        <f t="shared" ref="BK4:BK51" si="7">(AB4-N4)/(N4+1E-50)</f>
        <v>-5.7063881599297381E-6</v>
      </c>
      <c r="BL4" s="40"/>
      <c r="BM4" s="40"/>
      <c r="BN4" s="40"/>
      <c r="BO4" s="89"/>
      <c r="BP4" s="89"/>
      <c r="BQ4" s="40"/>
      <c r="BR4" s="89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</row>
    <row r="5" spans="1:107" x14ac:dyDescent="0.25">
      <c r="A5" s="33" t="s">
        <v>171</v>
      </c>
      <c r="B5" s="75"/>
      <c r="C5" s="75"/>
      <c r="D5" s="75"/>
      <c r="E5" s="75"/>
      <c r="F5" s="75"/>
      <c r="G5" s="75"/>
      <c r="H5" s="75">
        <v>32530.445792999999</v>
      </c>
      <c r="I5" s="75">
        <v>0.78525621919999999</v>
      </c>
      <c r="J5" s="75">
        <v>2.0757100455000002</v>
      </c>
      <c r="K5" s="75">
        <v>0.15136410410000001</v>
      </c>
      <c r="L5" s="75">
        <v>134.65143610999999</v>
      </c>
      <c r="M5" s="75">
        <v>92.589218251999995</v>
      </c>
      <c r="N5" s="75">
        <v>123.43647489999999</v>
      </c>
      <c r="O5" s="75"/>
      <c r="P5" s="75" t="s">
        <v>171</v>
      </c>
      <c r="Q5" s="75">
        <v>10.7180387997804</v>
      </c>
      <c r="R5" s="75">
        <v>5877.5671166273796</v>
      </c>
      <c r="S5" s="75">
        <v>0.78525601392386102</v>
      </c>
      <c r="T5" s="75">
        <v>0.78525601392386102</v>
      </c>
      <c r="U5" s="75">
        <v>0.89047391559218803</v>
      </c>
      <c r="V5" s="75">
        <v>73.365307352958993</v>
      </c>
      <c r="W5" s="75">
        <v>2.0757120267425102</v>
      </c>
      <c r="X5" s="75">
        <v>0</v>
      </c>
      <c r="Y5" s="75">
        <v>0</v>
      </c>
      <c r="Z5" s="75">
        <v>3.4160571562549001E-2</v>
      </c>
      <c r="AA5" s="75">
        <v>0</v>
      </c>
      <c r="AB5" s="75">
        <v>123.436503378726</v>
      </c>
      <c r="AC5" s="75">
        <v>4382.9391675654797</v>
      </c>
      <c r="AD5" s="75">
        <v>5.84405321846977</v>
      </c>
      <c r="AE5" s="75">
        <v>0.18261668892763799</v>
      </c>
      <c r="AF5" s="75">
        <v>0.18261668892763799</v>
      </c>
      <c r="AG5" s="75">
        <v>0.34932747622833299</v>
      </c>
      <c r="AH5" s="75">
        <v>0</v>
      </c>
      <c r="AI5" s="75">
        <v>31.581794298330401</v>
      </c>
      <c r="AJ5" s="75">
        <v>0</v>
      </c>
      <c r="AK5" s="75">
        <v>0</v>
      </c>
      <c r="AL5" s="75">
        <v>4836.74830286217</v>
      </c>
      <c r="AM5" s="75">
        <v>90.271416892728595</v>
      </c>
      <c r="AN5" s="75">
        <v>134.651702276175</v>
      </c>
      <c r="AO5" s="75">
        <v>0</v>
      </c>
      <c r="AP5" s="75">
        <v>115.010198851342</v>
      </c>
      <c r="AQ5" s="75">
        <v>41278.918088923398</v>
      </c>
      <c r="AR5" s="75">
        <v>23.261606244615301</v>
      </c>
      <c r="AS5" s="75">
        <v>44.276351125233496</v>
      </c>
      <c r="AT5" s="75">
        <v>2.2411991776860498</v>
      </c>
      <c r="AU5" s="75">
        <v>12510.1827697647</v>
      </c>
      <c r="AV5" s="75">
        <v>956.42696917438502</v>
      </c>
      <c r="AW5" s="75">
        <v>3206.3849625785001</v>
      </c>
      <c r="AX5" s="75">
        <v>320.77921072136502</v>
      </c>
      <c r="AY5" s="75">
        <v>727.19659140051203</v>
      </c>
      <c r="AZ5" s="75">
        <v>555.10520074630801</v>
      </c>
      <c r="BA5" s="75">
        <v>32530.438043287701</v>
      </c>
      <c r="BB5" s="89">
        <v>1050.4333181030399</v>
      </c>
      <c r="BC5" s="89"/>
      <c r="BD5" s="91">
        <f t="shared" si="6"/>
        <v>1.2689321316237501</v>
      </c>
      <c r="BE5" s="40">
        <f t="shared" si="0"/>
        <v>-2.3822951421277459E-7</v>
      </c>
      <c r="BF5" s="100">
        <f t="shared" si="1"/>
        <v>-2.6141294262533662E-7</v>
      </c>
      <c r="BG5" s="100">
        <f t="shared" si="2"/>
        <v>9.5448905031173736E-7</v>
      </c>
      <c r="BH5" s="100">
        <f t="shared" si="3"/>
        <v>0.2064728953635579</v>
      </c>
      <c r="BI5" s="40">
        <f t="shared" si="4"/>
        <v>1.976705059366708E-6</v>
      </c>
      <c r="BJ5" s="100">
        <f t="shared" si="5"/>
        <v>0.2421554153132478</v>
      </c>
      <c r="BK5" s="40">
        <f t="shared" si="7"/>
        <v>2.3071564569225657E-7</v>
      </c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  <c r="CW5" s="40"/>
      <c r="CX5" s="40"/>
      <c r="CY5" s="40"/>
      <c r="CZ5" s="40"/>
      <c r="DA5" s="40"/>
      <c r="DB5" s="40"/>
      <c r="DC5" s="40"/>
    </row>
    <row r="6" spans="1:107" x14ac:dyDescent="0.25">
      <c r="A6" s="33" t="s">
        <v>172</v>
      </c>
      <c r="B6" s="75"/>
      <c r="C6" s="75"/>
      <c r="D6" s="75"/>
      <c r="E6" s="75"/>
      <c r="F6" s="75"/>
      <c r="G6" s="75"/>
      <c r="H6" s="75">
        <v>194400.91521000001</v>
      </c>
      <c r="I6" s="75">
        <v>3.7164788664000001</v>
      </c>
      <c r="J6" s="75">
        <v>38.278382327999999</v>
      </c>
      <c r="K6" s="75">
        <v>0.43613946440000001</v>
      </c>
      <c r="L6" s="75">
        <v>1349.7270473000001</v>
      </c>
      <c r="M6" s="75">
        <v>159.25070205</v>
      </c>
      <c r="N6" s="75">
        <v>476.68126397999998</v>
      </c>
      <c r="O6" s="75"/>
      <c r="P6" s="75" t="s">
        <v>172</v>
      </c>
      <c r="Q6" s="75">
        <v>117.434721370319</v>
      </c>
      <c r="R6" s="75">
        <v>28420.192534734</v>
      </c>
      <c r="S6" s="75">
        <v>3.7164787393000598</v>
      </c>
      <c r="T6" s="75">
        <v>3.7164787393000598</v>
      </c>
      <c r="U6" s="75">
        <v>15.4204466983779</v>
      </c>
      <c r="V6" s="75">
        <v>1214.20074081137</v>
      </c>
      <c r="W6" s="75">
        <v>38.2783120747875</v>
      </c>
      <c r="X6" s="75">
        <v>0</v>
      </c>
      <c r="Y6" s="75">
        <v>0</v>
      </c>
      <c r="Z6" s="75">
        <v>0.470928603399838</v>
      </c>
      <c r="AA6" s="75">
        <v>0</v>
      </c>
      <c r="AB6" s="75">
        <v>476.68013530534398</v>
      </c>
      <c r="AC6" s="75">
        <v>42468.4925503333</v>
      </c>
      <c r="AD6" s="75">
        <v>87.071137315050194</v>
      </c>
      <c r="AE6" s="75">
        <v>0.70715718019584295</v>
      </c>
      <c r="AF6" s="75">
        <v>0.70715718019584295</v>
      </c>
      <c r="AG6" s="75">
        <v>0.49276873448966602</v>
      </c>
      <c r="AH6" s="75">
        <v>0</v>
      </c>
      <c r="AI6" s="75">
        <v>65.085554362508802</v>
      </c>
      <c r="AJ6" s="75">
        <v>0</v>
      </c>
      <c r="AK6" s="75">
        <v>0</v>
      </c>
      <c r="AL6" s="75">
        <v>23087.208764732201</v>
      </c>
      <c r="AM6" s="75">
        <v>849.87166087865603</v>
      </c>
      <c r="AN6" s="75">
        <v>1349.72599039137</v>
      </c>
      <c r="AO6" s="75">
        <v>0</v>
      </c>
      <c r="AP6" s="75">
        <v>263.14739078146403</v>
      </c>
      <c r="AQ6" s="75">
        <v>241856.81244674401</v>
      </c>
      <c r="AR6" s="75">
        <v>82.808753358728495</v>
      </c>
      <c r="AS6" s="75">
        <v>162.91506514861899</v>
      </c>
      <c r="AT6" s="75">
        <v>13.7242871890396</v>
      </c>
      <c r="AU6" s="75">
        <v>75877.097411865194</v>
      </c>
      <c r="AV6" s="75">
        <v>7226.3254014122003</v>
      </c>
      <c r="AW6" s="75">
        <v>15024.167039108601</v>
      </c>
      <c r="AX6" s="75">
        <v>4883.8768755214696</v>
      </c>
      <c r="AY6" s="75">
        <v>4964.2614966670599</v>
      </c>
      <c r="AZ6" s="75">
        <v>2899.4969515728399</v>
      </c>
      <c r="BA6" s="75">
        <v>194399.83569712899</v>
      </c>
      <c r="BB6" s="89">
        <v>5786.9243516623401</v>
      </c>
      <c r="BC6" s="89"/>
      <c r="BD6" s="91">
        <f t="shared" si="6"/>
        <v>1.2441204570952005</v>
      </c>
      <c r="BE6" s="40">
        <f t="shared" si="0"/>
        <v>-5.553023605109651E-6</v>
      </c>
      <c r="BF6" s="100">
        <f t="shared" si="1"/>
        <v>-3.4199021417636223E-8</v>
      </c>
      <c r="BG6" s="100">
        <f t="shared" si="2"/>
        <v>-1.835323444365984E-6</v>
      </c>
      <c r="BH6" s="100">
        <f t="shared" si="3"/>
        <v>0.62140149635090658</v>
      </c>
      <c r="BI6" s="40">
        <f t="shared" si="4"/>
        <v>-7.8305360493165653E-7</v>
      </c>
      <c r="BJ6" s="100">
        <f t="shared" si="5"/>
        <v>0.65240961197674052</v>
      </c>
      <c r="BK6" s="40">
        <f t="shared" si="7"/>
        <v>-2.3677764185191569E-6</v>
      </c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  <c r="CF6" s="40"/>
      <c r="CG6" s="40"/>
      <c r="CH6" s="40"/>
      <c r="CI6" s="40"/>
      <c r="CJ6" s="40"/>
      <c r="CK6" s="40"/>
      <c r="CL6" s="40"/>
      <c r="CM6" s="40"/>
      <c r="CN6" s="40"/>
      <c r="CO6" s="40"/>
      <c r="CP6" s="40"/>
      <c r="CQ6" s="40"/>
      <c r="CR6" s="40"/>
      <c r="CS6" s="40"/>
      <c r="CT6" s="40"/>
      <c r="CU6" s="40"/>
      <c r="CV6" s="40"/>
      <c r="CW6" s="40"/>
      <c r="CX6" s="40"/>
      <c r="CY6" s="40"/>
      <c r="CZ6" s="40"/>
      <c r="DA6" s="40"/>
      <c r="DB6" s="40"/>
      <c r="DC6" s="40"/>
    </row>
    <row r="7" spans="1:107" x14ac:dyDescent="0.25">
      <c r="A7" s="33" t="s">
        <v>173</v>
      </c>
      <c r="B7" s="75"/>
      <c r="C7" s="75"/>
      <c r="D7" s="75"/>
      <c r="E7" s="75"/>
      <c r="F7" s="75"/>
      <c r="G7" s="75"/>
      <c r="H7" s="75">
        <v>40732.506609999997</v>
      </c>
      <c r="I7" s="75">
        <v>1.1196110798000001</v>
      </c>
      <c r="J7" s="75">
        <v>3.1124125307999999</v>
      </c>
      <c r="K7" s="75">
        <v>0.1275723127</v>
      </c>
      <c r="L7" s="75">
        <v>197.14385127</v>
      </c>
      <c r="M7" s="75">
        <v>215.78014719000001</v>
      </c>
      <c r="N7" s="75">
        <v>147.01232997</v>
      </c>
      <c r="O7" s="75"/>
      <c r="P7" s="75" t="s">
        <v>173</v>
      </c>
      <c r="Q7" s="75">
        <v>16.852193536578898</v>
      </c>
      <c r="R7" s="75">
        <v>5704.3262850668498</v>
      </c>
      <c r="S7" s="75">
        <v>1.119610108466</v>
      </c>
      <c r="T7" s="75">
        <v>1.119610108466</v>
      </c>
      <c r="U7" s="75">
        <v>0.22611017098050501</v>
      </c>
      <c r="V7" s="75">
        <v>115.62345982851301</v>
      </c>
      <c r="W7" s="75">
        <v>3.1124153876812</v>
      </c>
      <c r="X7" s="75">
        <v>0</v>
      </c>
      <c r="Y7" s="75">
        <v>0</v>
      </c>
      <c r="Z7" s="75">
        <v>5.7388773976731401E-2</v>
      </c>
      <c r="AA7" s="75">
        <v>0</v>
      </c>
      <c r="AB7" s="75">
        <v>147.01204129795099</v>
      </c>
      <c r="AC7" s="75">
        <v>6633.8548989184501</v>
      </c>
      <c r="AD7" s="75">
        <v>8.9306278256857503</v>
      </c>
      <c r="AE7" s="75">
        <v>0.18725540773129801</v>
      </c>
      <c r="AF7" s="75">
        <v>0.18725540773129801</v>
      </c>
      <c r="AG7" s="75">
        <v>0.49374370276067198</v>
      </c>
      <c r="AH7" s="75">
        <v>0</v>
      </c>
      <c r="AI7" s="75">
        <v>1.7751678928362999</v>
      </c>
      <c r="AJ7" s="75">
        <v>0</v>
      </c>
      <c r="AK7" s="75">
        <v>0</v>
      </c>
      <c r="AL7" s="75">
        <v>7636.3969158586196</v>
      </c>
      <c r="AM7" s="75">
        <v>63.300152322498697</v>
      </c>
      <c r="AN7" s="75">
        <v>197.14372628159001</v>
      </c>
      <c r="AO7" s="75">
        <v>0</v>
      </c>
      <c r="AP7" s="75">
        <v>234.993344523551</v>
      </c>
      <c r="AQ7" s="75">
        <v>50462.479953151698</v>
      </c>
      <c r="AR7" s="75">
        <v>16.7405811001655</v>
      </c>
      <c r="AS7" s="75">
        <v>84.432408249105706</v>
      </c>
      <c r="AT7" s="75">
        <v>3.8882273489167298</v>
      </c>
      <c r="AU7" s="75">
        <v>14133.2417271793</v>
      </c>
      <c r="AV7" s="75">
        <v>1296.96844094517</v>
      </c>
      <c r="AW7" s="75">
        <v>3869.63023974212</v>
      </c>
      <c r="AX7" s="75">
        <v>533.46297466561498</v>
      </c>
      <c r="AY7" s="75">
        <v>656.222425119695</v>
      </c>
      <c r="AZ7" s="75">
        <v>594.31637918623005</v>
      </c>
      <c r="BA7" s="75">
        <v>40732.467845147301</v>
      </c>
      <c r="BB7" s="89">
        <v>1244.4230203172301</v>
      </c>
      <c r="BC7" s="89"/>
      <c r="BD7" s="91">
        <f t="shared" si="6"/>
        <v>1.2388760765734843</v>
      </c>
      <c r="BE7" s="40">
        <f t="shared" si="0"/>
        <v>-9.5169327699150764E-7</v>
      </c>
      <c r="BF7" s="100">
        <f t="shared" si="1"/>
        <v>-8.6756376177978521E-7</v>
      </c>
      <c r="BG7" s="100">
        <f t="shared" si="2"/>
        <v>9.1789927324273343E-7</v>
      </c>
      <c r="BH7" s="100">
        <f t="shared" si="3"/>
        <v>0.46783736821993049</v>
      </c>
      <c r="BI7" s="40">
        <f t="shared" si="4"/>
        <v>-6.339959840910368E-7</v>
      </c>
      <c r="BJ7" s="100">
        <f t="shared" si="5"/>
        <v>8.9040616496721903E-2</v>
      </c>
      <c r="BK7" s="40">
        <f t="shared" si="7"/>
        <v>-1.9635907346582918E-6</v>
      </c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40"/>
      <c r="CN7" s="40"/>
      <c r="CO7" s="40"/>
      <c r="CP7" s="40"/>
      <c r="CQ7" s="40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40"/>
    </row>
    <row r="8" spans="1:107" x14ac:dyDescent="0.25">
      <c r="A8" s="33" t="s">
        <v>174</v>
      </c>
      <c r="B8" s="75"/>
      <c r="C8" s="75"/>
      <c r="D8" s="75"/>
      <c r="E8" s="75"/>
      <c r="F8" s="75"/>
      <c r="G8" s="75"/>
      <c r="H8" s="75">
        <v>22724.385807999999</v>
      </c>
      <c r="I8" s="75">
        <v>0.68645686530000005</v>
      </c>
      <c r="J8" s="75">
        <v>0.47778054739999998</v>
      </c>
      <c r="K8" s="75">
        <v>3.7576594300000002E-2</v>
      </c>
      <c r="L8" s="75">
        <v>133.25944734999999</v>
      </c>
      <c r="M8" s="75">
        <v>0.91690437530000002</v>
      </c>
      <c r="N8" s="75">
        <v>93.178742123999996</v>
      </c>
      <c r="O8" s="75"/>
      <c r="P8" s="75" t="s">
        <v>174</v>
      </c>
      <c r="Q8" s="75">
        <v>11.1580491112661</v>
      </c>
      <c r="R8" s="75">
        <v>3787.7886655871598</v>
      </c>
      <c r="S8" s="75">
        <v>0.68645448271962195</v>
      </c>
      <c r="T8" s="75">
        <v>0.68645448271962195</v>
      </c>
      <c r="U8" s="75">
        <v>2.1008357306337699</v>
      </c>
      <c r="V8" s="75">
        <v>78.478469965215595</v>
      </c>
      <c r="W8" s="75">
        <v>0.47777898106891498</v>
      </c>
      <c r="X8" s="75">
        <v>0</v>
      </c>
      <c r="Y8" s="75">
        <v>0</v>
      </c>
      <c r="Z8" s="75">
        <v>3.86560562200432E-2</v>
      </c>
      <c r="AA8" s="75">
        <v>0</v>
      </c>
      <c r="AB8" s="75">
        <v>93.178766153336895</v>
      </c>
      <c r="AC8" s="75">
        <v>4641.4831717195102</v>
      </c>
      <c r="AD8" s="75">
        <v>6.89212687186187</v>
      </c>
      <c r="AE8" s="75">
        <v>7.4131295774511399E-2</v>
      </c>
      <c r="AF8" s="75">
        <v>7.4131295774511399E-2</v>
      </c>
      <c r="AG8" s="75">
        <v>0.30461774926834101</v>
      </c>
      <c r="AH8" s="75">
        <v>0</v>
      </c>
      <c r="AI8" s="75">
        <v>23.848336494424</v>
      </c>
      <c r="AJ8" s="75">
        <v>0</v>
      </c>
      <c r="AK8" s="75">
        <v>0</v>
      </c>
      <c r="AL8" s="75">
        <v>3110.6669197156498</v>
      </c>
      <c r="AM8" s="75">
        <v>107.32862177262599</v>
      </c>
      <c r="AN8" s="75">
        <v>133.25977944377399</v>
      </c>
      <c r="AO8" s="75">
        <v>0</v>
      </c>
      <c r="AP8" s="75">
        <v>21.878150319897301</v>
      </c>
      <c r="AQ8" s="75">
        <v>29000.1078693981</v>
      </c>
      <c r="AR8" s="75">
        <v>1.13962972730137</v>
      </c>
      <c r="AS8" s="75">
        <v>13.992077064600901</v>
      </c>
      <c r="AT8" s="75">
        <v>2.3863910024219201</v>
      </c>
      <c r="AU8" s="75">
        <v>9945.2480707121504</v>
      </c>
      <c r="AV8" s="75">
        <v>956.578119851628</v>
      </c>
      <c r="AW8" s="75">
        <v>1833.6971539537999</v>
      </c>
      <c r="AX8" s="75">
        <v>355.33072422022002</v>
      </c>
      <c r="AY8" s="75">
        <v>696.03974022132195</v>
      </c>
      <c r="AZ8" s="75">
        <v>311.589191995237</v>
      </c>
      <c r="BA8" s="75">
        <v>22724.3637839029</v>
      </c>
      <c r="BB8" s="89">
        <v>857.47326275599903</v>
      </c>
      <c r="BC8" s="89"/>
      <c r="BD8" s="91">
        <f t="shared" si="6"/>
        <v>1.2761680874841788</v>
      </c>
      <c r="BE8" s="40">
        <f t="shared" si="0"/>
        <v>-9.6918338235543455E-7</v>
      </c>
      <c r="BF8" s="100">
        <f t="shared" si="1"/>
        <v>-3.4708377154341006E-6</v>
      </c>
      <c r="BG8" s="100">
        <f t="shared" si="2"/>
        <v>-3.2783483830073348E-6</v>
      </c>
      <c r="BH8" s="100">
        <f t="shared" si="3"/>
        <v>0.9728050706956004</v>
      </c>
      <c r="BI8" s="40">
        <f t="shared" si="4"/>
        <v>2.4920842807747895E-6</v>
      </c>
      <c r="BJ8" s="100">
        <f t="shared" si="5"/>
        <v>22.86088550699634</v>
      </c>
      <c r="BK8" s="40">
        <f t="shared" si="7"/>
        <v>2.5788432373294443E-7</v>
      </c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0"/>
      <c r="CQ8" s="40"/>
      <c r="CR8" s="40"/>
      <c r="CS8" s="40"/>
      <c r="CT8" s="40"/>
      <c r="CU8" s="40"/>
      <c r="CV8" s="40"/>
      <c r="CW8" s="40"/>
      <c r="CX8" s="40"/>
      <c r="CY8" s="40"/>
      <c r="CZ8" s="40"/>
      <c r="DA8" s="40"/>
      <c r="DB8" s="40"/>
      <c r="DC8" s="40"/>
    </row>
    <row r="9" spans="1:107" x14ac:dyDescent="0.25">
      <c r="A9" s="33" t="s">
        <v>175</v>
      </c>
      <c r="B9" s="75"/>
      <c r="C9" s="75"/>
      <c r="D9" s="75"/>
      <c r="E9" s="75"/>
      <c r="F9" s="75"/>
      <c r="G9" s="75"/>
      <c r="H9" s="75">
        <v>4436.2876280999999</v>
      </c>
      <c r="I9" s="75">
        <v>0.23919336429999999</v>
      </c>
      <c r="J9" s="75">
        <v>0.39903871289999998</v>
      </c>
      <c r="K9" s="75">
        <v>7.1712078999999996E-3</v>
      </c>
      <c r="L9" s="75">
        <v>35.508525792999997</v>
      </c>
      <c r="M9" s="75">
        <v>0.1467265656</v>
      </c>
      <c r="N9" s="75">
        <v>8.8921133523000009</v>
      </c>
      <c r="O9" s="75"/>
      <c r="P9" s="75" t="s">
        <v>175</v>
      </c>
      <c r="Q9" s="75">
        <v>2.60228623273533</v>
      </c>
      <c r="R9" s="75">
        <v>655.77784215071904</v>
      </c>
      <c r="S9" s="75">
        <v>0.23919341738408401</v>
      </c>
      <c r="T9" s="75">
        <v>0.23919341738408401</v>
      </c>
      <c r="U9" s="75">
        <v>0.15320177337588201</v>
      </c>
      <c r="V9" s="75">
        <v>22.604043312435699</v>
      </c>
      <c r="W9" s="75">
        <v>0.39903904917746602</v>
      </c>
      <c r="X9" s="75">
        <v>0</v>
      </c>
      <c r="Y9" s="75">
        <v>0</v>
      </c>
      <c r="Z9" s="75">
        <v>9.9376009044461998E-3</v>
      </c>
      <c r="AA9" s="75">
        <v>0</v>
      </c>
      <c r="AB9" s="75">
        <v>8.8920654105391996</v>
      </c>
      <c r="AC9" s="75">
        <v>973.35560172872795</v>
      </c>
      <c r="AD9" s="75">
        <v>1.5812443436013599</v>
      </c>
      <c r="AE9" s="75">
        <v>1.43726498789111E-2</v>
      </c>
      <c r="AF9" s="75">
        <v>1.43726498789111E-2</v>
      </c>
      <c r="AG9" s="75">
        <v>1.3090238798039999E-2</v>
      </c>
      <c r="AH9" s="75">
        <v>0</v>
      </c>
      <c r="AI9" s="75">
        <v>2.08296733930786</v>
      </c>
      <c r="AJ9" s="75">
        <v>0</v>
      </c>
      <c r="AK9" s="75">
        <v>0</v>
      </c>
      <c r="AL9" s="75">
        <v>728.92296750960202</v>
      </c>
      <c r="AM9" s="75">
        <v>8.5772009605538102</v>
      </c>
      <c r="AN9" s="75">
        <v>35.508850907301102</v>
      </c>
      <c r="AO9" s="75">
        <v>0</v>
      </c>
      <c r="AP9" s="75">
        <v>4.5756499608125099</v>
      </c>
      <c r="AQ9" s="75">
        <v>5563.3646287141</v>
      </c>
      <c r="AR9" s="75">
        <v>1.3431984454814601</v>
      </c>
      <c r="AS9" s="75">
        <v>1.8700283989483899</v>
      </c>
      <c r="AT9" s="75">
        <v>0.36454888517766298</v>
      </c>
      <c r="AU9" s="75">
        <v>1647.4976252021299</v>
      </c>
      <c r="AV9" s="75">
        <v>122.771938495455</v>
      </c>
      <c r="AW9" s="75">
        <v>318.28504812400899</v>
      </c>
      <c r="AX9" s="75">
        <v>97.205183426247004</v>
      </c>
      <c r="AY9" s="75">
        <v>60.254020813328999</v>
      </c>
      <c r="AZ9" s="75">
        <v>63.206519871029499</v>
      </c>
      <c r="BA9" s="75">
        <v>4436.2861023936603</v>
      </c>
      <c r="BB9" s="89">
        <v>78.047377308983201</v>
      </c>
      <c r="BC9" s="89"/>
      <c r="BD9" s="91">
        <f t="shared" si="6"/>
        <v>1.254059026020055</v>
      </c>
      <c r="BE9" s="40">
        <f t="shared" si="0"/>
        <v>-3.4391510820235502E-7</v>
      </c>
      <c r="BF9" s="100">
        <f t="shared" si="1"/>
        <v>2.2192958476392475E-7</v>
      </c>
      <c r="BG9" s="100">
        <f t="shared" si="2"/>
        <v>8.4271890212337792E-7</v>
      </c>
      <c r="BH9" s="100">
        <f t="shared" si="3"/>
        <v>1.0042160371492088</v>
      </c>
      <c r="BI9" s="40">
        <f t="shared" si="4"/>
        <v>9.1559504047248224E-6</v>
      </c>
      <c r="BJ9" s="100">
        <f t="shared" si="5"/>
        <v>30.184877408542778</v>
      </c>
      <c r="BK9" s="40">
        <f t="shared" si="7"/>
        <v>-5.39149231479946E-6</v>
      </c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</row>
    <row r="10" spans="1:107" x14ac:dyDescent="0.25">
      <c r="A10" s="33" t="s">
        <v>176</v>
      </c>
      <c r="B10" s="75"/>
      <c r="C10" s="75"/>
      <c r="D10" s="75"/>
      <c r="E10" s="75"/>
      <c r="F10" s="75"/>
      <c r="G10" s="75"/>
      <c r="H10" s="75">
        <v>4035.5825963000002</v>
      </c>
      <c r="I10" s="75">
        <v>0.1374343445</v>
      </c>
      <c r="J10" s="75">
        <v>0.14889144439999999</v>
      </c>
      <c r="K10" s="75">
        <v>7.3906305999999998E-3</v>
      </c>
      <c r="L10" s="75">
        <v>22.923180692999999</v>
      </c>
      <c r="M10" s="75">
        <v>7.9356521641000004</v>
      </c>
      <c r="N10" s="75">
        <v>17.367020835999998</v>
      </c>
      <c r="O10" s="75"/>
      <c r="P10" s="75" t="s">
        <v>176</v>
      </c>
      <c r="Q10" s="75">
        <v>1.9311934408703699</v>
      </c>
      <c r="R10" s="75">
        <v>716.175783158895</v>
      </c>
      <c r="S10" s="75">
        <v>0.13743438064306601</v>
      </c>
      <c r="T10" s="75">
        <v>0.13743438064306601</v>
      </c>
      <c r="U10" s="75">
        <v>3.0325819276112401E-2</v>
      </c>
      <c r="V10" s="75">
        <v>13.145763687605101</v>
      </c>
      <c r="W10" s="75">
        <v>0.148891629006872</v>
      </c>
      <c r="X10" s="75">
        <v>0</v>
      </c>
      <c r="Y10" s="75">
        <v>0</v>
      </c>
      <c r="Z10" s="75">
        <v>6.4506827473998999E-3</v>
      </c>
      <c r="AA10" s="75">
        <v>0</v>
      </c>
      <c r="AB10" s="75">
        <v>17.367026308360501</v>
      </c>
      <c r="AC10" s="75">
        <v>808.48439075518195</v>
      </c>
      <c r="AD10" s="75">
        <v>0.85566643476799398</v>
      </c>
      <c r="AE10" s="75">
        <v>1.47155814624359E-2</v>
      </c>
      <c r="AF10" s="75">
        <v>1.47155814624359E-2</v>
      </c>
      <c r="AG10" s="75">
        <v>6.1044971975947201E-2</v>
      </c>
      <c r="AH10" s="75">
        <v>0</v>
      </c>
      <c r="AI10" s="75">
        <v>0.60888440502212704</v>
      </c>
      <c r="AJ10" s="75">
        <v>0</v>
      </c>
      <c r="AK10" s="75">
        <v>0</v>
      </c>
      <c r="AL10" s="75">
        <v>728.685432385127</v>
      </c>
      <c r="AM10" s="75">
        <v>8.3528342496844701</v>
      </c>
      <c r="AN10" s="75">
        <v>22.923056990801101</v>
      </c>
      <c r="AO10" s="75">
        <v>0</v>
      </c>
      <c r="AP10" s="75">
        <v>12.100631179153099</v>
      </c>
      <c r="AQ10" s="75">
        <v>5247.7360218698504</v>
      </c>
      <c r="AR10" s="75">
        <v>0.32606481274822502</v>
      </c>
      <c r="AS10" s="75">
        <v>4.3930063123839203</v>
      </c>
      <c r="AT10" s="75">
        <v>0.47823058437639099</v>
      </c>
      <c r="AU10" s="75">
        <v>1562.1039731014</v>
      </c>
      <c r="AV10" s="75">
        <v>155.28095421330801</v>
      </c>
      <c r="AW10" s="75">
        <v>333.29591748765699</v>
      </c>
      <c r="AX10" s="75">
        <v>60.640464984981101</v>
      </c>
      <c r="AY10" s="75">
        <v>81.143181199645099</v>
      </c>
      <c r="AZ10" s="75">
        <v>61.657435030340899</v>
      </c>
      <c r="BA10" s="75">
        <v>4035.58206540011</v>
      </c>
      <c r="BB10" s="89">
        <v>99.816293561952307</v>
      </c>
      <c r="BC10" s="89"/>
      <c r="BD10" s="91">
        <f t="shared" si="6"/>
        <v>1.3003665733531702</v>
      </c>
      <c r="BE10" s="40">
        <f t="shared" si="0"/>
        <v>-1.3155470804220973E-7</v>
      </c>
      <c r="BF10" s="100">
        <f t="shared" si="1"/>
        <v>2.6298423544556739E-7</v>
      </c>
      <c r="BG10" s="100">
        <f t="shared" si="2"/>
        <v>1.2398756204911434E-6</v>
      </c>
      <c r="BH10" s="100">
        <f t="shared" si="3"/>
        <v>0.99111310778215611</v>
      </c>
      <c r="BI10" s="40">
        <f t="shared" si="4"/>
        <v>-5.3963802211894286E-6</v>
      </c>
      <c r="BJ10" s="100">
        <f t="shared" si="5"/>
        <v>0.52484394841485071</v>
      </c>
      <c r="BK10" s="40">
        <f t="shared" si="7"/>
        <v>3.1510070461707877E-7</v>
      </c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  <c r="CS10" s="40"/>
      <c r="CT10" s="40"/>
      <c r="CU10" s="40"/>
      <c r="CV10" s="40"/>
      <c r="CW10" s="40"/>
      <c r="CX10" s="40"/>
      <c r="CY10" s="40"/>
      <c r="CZ10" s="40"/>
      <c r="DA10" s="40"/>
      <c r="DB10" s="40"/>
      <c r="DC10" s="40"/>
    </row>
    <row r="11" spans="1:107" x14ac:dyDescent="0.25">
      <c r="A11" s="33" t="s">
        <v>177</v>
      </c>
      <c r="B11" s="75"/>
      <c r="C11" s="75"/>
      <c r="D11" s="75"/>
      <c r="E11" s="75"/>
      <c r="F11" s="75"/>
      <c r="G11" s="75"/>
      <c r="H11" s="75">
        <v>163459.27742</v>
      </c>
      <c r="I11" s="75">
        <v>5.6306822459000001</v>
      </c>
      <c r="J11" s="75">
        <v>0.82731887289999995</v>
      </c>
      <c r="K11" s="75">
        <v>0.455633022</v>
      </c>
      <c r="L11" s="75">
        <v>909.85079699000005</v>
      </c>
      <c r="M11" s="75">
        <v>172.02795936999999</v>
      </c>
      <c r="N11" s="75">
        <v>843.11836653</v>
      </c>
      <c r="O11" s="75"/>
      <c r="P11" s="75" t="s">
        <v>177</v>
      </c>
      <c r="Q11" s="75">
        <v>72.3624188877629</v>
      </c>
      <c r="R11" s="75">
        <v>41170.722432334398</v>
      </c>
      <c r="S11" s="75">
        <v>5.63067481253292</v>
      </c>
      <c r="T11" s="75">
        <v>5.63067481253292</v>
      </c>
      <c r="U11" s="75">
        <v>4.7647537306916403</v>
      </c>
      <c r="V11" s="75">
        <v>480.60457799402599</v>
      </c>
      <c r="W11" s="75">
        <v>0.82731572184077995</v>
      </c>
      <c r="X11" s="75">
        <v>0</v>
      </c>
      <c r="Y11" s="75">
        <v>0</v>
      </c>
      <c r="Z11" s="75">
        <v>0.224570934104704</v>
      </c>
      <c r="AA11" s="75">
        <v>0</v>
      </c>
      <c r="AB11" s="75">
        <v>843.11831296184005</v>
      </c>
      <c r="AC11" s="75">
        <v>27846.280844496101</v>
      </c>
      <c r="AD11" s="75">
        <v>33.6363612681482</v>
      </c>
      <c r="AE11" s="75">
        <v>0.67976539197186903</v>
      </c>
      <c r="AF11" s="75">
        <v>0.67976539197186903</v>
      </c>
      <c r="AG11" s="75">
        <v>2.56270589131389</v>
      </c>
      <c r="AH11" s="75">
        <v>0</v>
      </c>
      <c r="AI11" s="75">
        <v>54.5782617817732</v>
      </c>
      <c r="AJ11" s="75">
        <v>0</v>
      </c>
      <c r="AK11" s="75">
        <v>0</v>
      </c>
      <c r="AL11" s="75">
        <v>26337.516607572899</v>
      </c>
      <c r="AM11" s="75">
        <v>561.19776582756504</v>
      </c>
      <c r="AN11" s="75">
        <v>909.85222936523905</v>
      </c>
      <c r="AO11" s="75">
        <v>0</v>
      </c>
      <c r="AP11" s="75">
        <v>250.09206675199701</v>
      </c>
      <c r="AQ11" s="75">
        <v>225231.010493118</v>
      </c>
      <c r="AR11" s="75">
        <v>34.596880367472203</v>
      </c>
      <c r="AS11" s="75">
        <v>121.791758634567</v>
      </c>
      <c r="AT11" s="75">
        <v>16.2026261857519</v>
      </c>
      <c r="AU11" s="75">
        <v>67553.962124747399</v>
      </c>
      <c r="AV11" s="75">
        <v>6261.3651462522903</v>
      </c>
      <c r="AW11" s="75">
        <v>14086.6132104936</v>
      </c>
      <c r="AX11" s="75">
        <v>2134.1076903359799</v>
      </c>
      <c r="AY11" s="75">
        <v>4416.6020889015699</v>
      </c>
      <c r="AZ11" s="75">
        <v>3082.3236038248001</v>
      </c>
      <c r="BA11" s="75">
        <v>163459.034547969</v>
      </c>
      <c r="BB11" s="89">
        <v>4816.9601959158599</v>
      </c>
      <c r="BC11" s="89"/>
      <c r="BD11" s="91">
        <f t="shared" si="6"/>
        <v>1.3779049357288433</v>
      </c>
      <c r="BE11" s="40">
        <f t="shared" si="0"/>
        <v>-1.4858259184277904E-6</v>
      </c>
      <c r="BF11" s="100">
        <f t="shared" si="1"/>
        <v>-1.3201538917423926E-6</v>
      </c>
      <c r="BG11" s="100">
        <f t="shared" si="2"/>
        <v>-3.8087602292347153E-6</v>
      </c>
      <c r="BH11" s="100">
        <f t="shared" si="3"/>
        <v>0.49191423612810276</v>
      </c>
      <c r="BI11" s="40">
        <f t="shared" si="4"/>
        <v>1.574296844871881E-6</v>
      </c>
      <c r="BJ11" s="100">
        <f t="shared" si="5"/>
        <v>0.45378732426916552</v>
      </c>
      <c r="BK11" s="40">
        <f t="shared" si="7"/>
        <v>-6.3535752608852849E-8</v>
      </c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</row>
    <row r="12" spans="1:107" x14ac:dyDescent="0.25">
      <c r="A12" s="33" t="s">
        <v>178</v>
      </c>
      <c r="B12" s="75"/>
      <c r="C12" s="75"/>
      <c r="D12" s="75"/>
      <c r="E12" s="75"/>
      <c r="F12" s="75"/>
      <c r="G12" s="75"/>
      <c r="H12" s="75">
        <v>90633.034417999996</v>
      </c>
      <c r="I12" s="75">
        <v>2.7769071532999998</v>
      </c>
      <c r="J12" s="75">
        <v>1.9388050676999999</v>
      </c>
      <c r="K12" s="75">
        <v>0.26629533090000002</v>
      </c>
      <c r="L12" s="75">
        <v>472.53745877</v>
      </c>
      <c r="M12" s="75">
        <v>136.71588155000001</v>
      </c>
      <c r="N12" s="75">
        <v>437.08513726000001</v>
      </c>
      <c r="O12" s="75"/>
      <c r="P12" s="75" t="s">
        <v>178</v>
      </c>
      <c r="Q12" s="75">
        <v>36.868371184087898</v>
      </c>
      <c r="R12" s="75">
        <v>20726.677714242102</v>
      </c>
      <c r="S12" s="75">
        <v>2.7769060913359098</v>
      </c>
      <c r="T12" s="75">
        <v>2.7769060913359098</v>
      </c>
      <c r="U12" s="75">
        <v>2.4468562874599402</v>
      </c>
      <c r="V12" s="75">
        <v>247.88629405947299</v>
      </c>
      <c r="W12" s="75">
        <v>1.93880462039141</v>
      </c>
      <c r="X12" s="75">
        <v>0</v>
      </c>
      <c r="Y12" s="75">
        <v>0</v>
      </c>
      <c r="Z12" s="75">
        <v>0.115684252878751</v>
      </c>
      <c r="AA12" s="75">
        <v>0</v>
      </c>
      <c r="AB12" s="75">
        <v>437.08503705636002</v>
      </c>
      <c r="AC12" s="75">
        <v>14588.264791191699</v>
      </c>
      <c r="AD12" s="75">
        <v>18.610452361329202</v>
      </c>
      <c r="AE12" s="75">
        <v>0.37674626641249498</v>
      </c>
      <c r="AF12" s="75">
        <v>0.37674626641249498</v>
      </c>
      <c r="AG12" s="75">
        <v>1.2683935858964801</v>
      </c>
      <c r="AH12" s="75">
        <v>0</v>
      </c>
      <c r="AI12" s="75">
        <v>63.512262473261998</v>
      </c>
      <c r="AJ12" s="75">
        <v>0</v>
      </c>
      <c r="AK12" s="75">
        <v>0</v>
      </c>
      <c r="AL12" s="75">
        <v>14304.855750966901</v>
      </c>
      <c r="AM12" s="75">
        <v>291.242979262311</v>
      </c>
      <c r="AN12" s="75">
        <v>472.53872619695801</v>
      </c>
      <c r="AO12" s="75">
        <v>0</v>
      </c>
      <c r="AP12" s="75">
        <v>204.70979352585201</v>
      </c>
      <c r="AQ12" s="75">
        <v>121532.51886748501</v>
      </c>
      <c r="AR12" s="75">
        <v>26.8256537352738</v>
      </c>
      <c r="AS12" s="75">
        <v>85.0281537041012</v>
      </c>
      <c r="AT12" s="75">
        <v>7.9969682643249298</v>
      </c>
      <c r="AU12" s="75">
        <v>37080.330840024697</v>
      </c>
      <c r="AV12" s="75">
        <v>3440.8723557108501</v>
      </c>
      <c r="AW12" s="75">
        <v>8334.6722356624196</v>
      </c>
      <c r="AX12" s="75">
        <v>1092.5841940795999</v>
      </c>
      <c r="AY12" s="75">
        <v>2423.7781333163198</v>
      </c>
      <c r="AZ12" s="75">
        <v>1581.2754589902599</v>
      </c>
      <c r="BA12" s="75">
        <v>90632.991428539797</v>
      </c>
      <c r="BB12" s="89">
        <v>2846.9097178843799</v>
      </c>
      <c r="BC12" s="89"/>
      <c r="BD12" s="91">
        <f t="shared" si="6"/>
        <v>1.3409302391095428</v>
      </c>
      <c r="BE12" s="40">
        <f t="shared" si="0"/>
        <v>-4.7432440582507613E-7</v>
      </c>
      <c r="BF12" s="100">
        <f t="shared" si="1"/>
        <v>-3.8242693448965864E-7</v>
      </c>
      <c r="BG12" s="100">
        <f t="shared" si="2"/>
        <v>-2.3071354485190521E-7</v>
      </c>
      <c r="BH12" s="100">
        <f t="shared" si="3"/>
        <v>0.41476857720037086</v>
      </c>
      <c r="BI12" s="40">
        <f t="shared" si="4"/>
        <v>2.6821724595292974E-6</v>
      </c>
      <c r="BJ12" s="100">
        <f t="shared" si="5"/>
        <v>0.49733733349029485</v>
      </c>
      <c r="BK12" s="40">
        <f t="shared" si="7"/>
        <v>-2.2925428353924642E-7</v>
      </c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  <c r="CG12" s="40"/>
      <c r="CH12" s="40"/>
      <c r="CI12" s="40"/>
      <c r="CJ12" s="40"/>
      <c r="CK12" s="40"/>
      <c r="CL12" s="40"/>
      <c r="CM12" s="40"/>
      <c r="CN12" s="40"/>
      <c r="CO12" s="40"/>
      <c r="CP12" s="40"/>
      <c r="CQ12" s="40"/>
      <c r="CR12" s="40"/>
      <c r="CS12" s="40"/>
      <c r="CT12" s="40"/>
      <c r="CU12" s="40"/>
      <c r="CV12" s="40"/>
      <c r="CW12" s="40"/>
      <c r="CX12" s="40"/>
      <c r="CY12" s="40"/>
      <c r="CZ12" s="40"/>
      <c r="DA12" s="40"/>
      <c r="DB12" s="40"/>
      <c r="DC12" s="40"/>
    </row>
    <row r="13" spans="1:107" x14ac:dyDescent="0.25">
      <c r="A13" s="33" t="s">
        <v>179</v>
      </c>
      <c r="B13" s="75"/>
      <c r="C13" s="75"/>
      <c r="D13" s="75"/>
      <c r="E13" s="75"/>
      <c r="F13" s="75"/>
      <c r="G13" s="75"/>
      <c r="H13" s="75">
        <v>22030.337729999999</v>
      </c>
      <c r="I13" s="75">
        <v>0.47858943180000002</v>
      </c>
      <c r="J13" s="75">
        <v>0.98998836749999997</v>
      </c>
      <c r="K13" s="75">
        <v>0.13314189930000001</v>
      </c>
      <c r="L13" s="75">
        <v>89.495159439999995</v>
      </c>
      <c r="M13" s="75">
        <v>77.477081869000003</v>
      </c>
      <c r="N13" s="75">
        <v>83.330580765999997</v>
      </c>
      <c r="O13" s="75"/>
      <c r="P13" s="75" t="s">
        <v>179</v>
      </c>
      <c r="Q13" s="75">
        <v>6.5820905969701897</v>
      </c>
      <c r="R13" s="75">
        <v>3493.9073417046502</v>
      </c>
      <c r="S13" s="75">
        <v>0.47858962721456999</v>
      </c>
      <c r="T13" s="75">
        <v>0.47858962721456999</v>
      </c>
      <c r="U13" s="75">
        <v>0.54533786899750303</v>
      </c>
      <c r="V13" s="75">
        <v>43.886070182914899</v>
      </c>
      <c r="W13" s="75">
        <v>0.98998642692342698</v>
      </c>
      <c r="X13" s="75">
        <v>0</v>
      </c>
      <c r="Y13" s="75">
        <v>0</v>
      </c>
      <c r="Z13" s="75">
        <v>2.0637752944876998E-2</v>
      </c>
      <c r="AA13" s="75">
        <v>0</v>
      </c>
      <c r="AB13" s="75">
        <v>83.330417771837702</v>
      </c>
      <c r="AC13" s="75">
        <v>2689.5688019130598</v>
      </c>
      <c r="AD13" s="75">
        <v>3.60826151136538</v>
      </c>
      <c r="AE13" s="75">
        <v>0.154030619627638</v>
      </c>
      <c r="AF13" s="75">
        <v>0.154030619627638</v>
      </c>
      <c r="AG13" s="75">
        <v>0.23762122526805399</v>
      </c>
      <c r="AH13" s="75">
        <v>0</v>
      </c>
      <c r="AI13" s="75">
        <v>13.800437277543301</v>
      </c>
      <c r="AJ13" s="75">
        <v>0</v>
      </c>
      <c r="AK13" s="75">
        <v>0</v>
      </c>
      <c r="AL13" s="75">
        <v>3185.2119610124701</v>
      </c>
      <c r="AM13" s="75">
        <v>57.591036707531401</v>
      </c>
      <c r="AN13" s="75">
        <v>89.495269434976393</v>
      </c>
      <c r="AO13" s="75">
        <v>0</v>
      </c>
      <c r="AP13" s="75">
        <v>85.640060389220906</v>
      </c>
      <c r="AQ13" s="75">
        <v>27324.896627479498</v>
      </c>
      <c r="AR13" s="75">
        <v>21.570636410007999</v>
      </c>
      <c r="AS13" s="75">
        <v>33.109157553663202</v>
      </c>
      <c r="AT13" s="75">
        <v>1.5072632018366701</v>
      </c>
      <c r="AU13" s="75">
        <v>7922.3271792370797</v>
      </c>
      <c r="AV13" s="75">
        <v>638.09449258325799</v>
      </c>
      <c r="AW13" s="75">
        <v>2067.7265515602699</v>
      </c>
      <c r="AX13" s="75">
        <v>194.98023782600501</v>
      </c>
      <c r="AY13" s="75">
        <v>483.00795884610898</v>
      </c>
      <c r="AZ13" s="75">
        <v>392.77551324121703</v>
      </c>
      <c r="BA13" s="75">
        <v>22030.319193439002</v>
      </c>
      <c r="BB13" s="89">
        <v>691.06194055024298</v>
      </c>
      <c r="BC13" s="89"/>
      <c r="BD13" s="91">
        <f t="shared" si="6"/>
        <v>1.2403313990846447</v>
      </c>
      <c r="BE13" s="40">
        <f t="shared" si="0"/>
        <v>-8.4141065946996058E-7</v>
      </c>
      <c r="BF13" s="100">
        <f t="shared" si="1"/>
        <v>4.0831359195524134E-7</v>
      </c>
      <c r="BG13" s="100">
        <f t="shared" si="2"/>
        <v>-1.9602013889214993E-6</v>
      </c>
      <c r="BH13" s="100">
        <f t="shared" si="3"/>
        <v>0.15689065904468436</v>
      </c>
      <c r="BI13" s="40">
        <f t="shared" si="4"/>
        <v>1.2290606227931393E-6</v>
      </c>
      <c r="BJ13" s="100">
        <f t="shared" si="5"/>
        <v>0.10535991190301994</v>
      </c>
      <c r="BK13" s="40">
        <f t="shared" si="7"/>
        <v>-1.955994555622406E-6</v>
      </c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  <c r="BY13" s="40"/>
      <c r="BZ13" s="40"/>
      <c r="CA13" s="40"/>
      <c r="CB13" s="40"/>
      <c r="CC13" s="40"/>
      <c r="CD13" s="40"/>
      <c r="CE13" s="40"/>
      <c r="CF13" s="40"/>
      <c r="CG13" s="40"/>
      <c r="CH13" s="40"/>
      <c r="CI13" s="40"/>
      <c r="CJ13" s="40"/>
      <c r="CK13" s="40"/>
      <c r="CL13" s="40"/>
      <c r="CM13" s="40"/>
      <c r="CN13" s="40"/>
      <c r="CO13" s="40"/>
      <c r="CP13" s="40"/>
      <c r="CQ13" s="40"/>
      <c r="CR13" s="40"/>
      <c r="CS13" s="40"/>
      <c r="CT13" s="40"/>
      <c r="CU13" s="40"/>
      <c r="CV13" s="40"/>
      <c r="CW13" s="40"/>
      <c r="CX13" s="40"/>
      <c r="CY13" s="40"/>
      <c r="CZ13" s="40"/>
      <c r="DA13" s="40"/>
      <c r="DB13" s="40"/>
      <c r="DC13" s="40"/>
    </row>
    <row r="14" spans="1:107" x14ac:dyDescent="0.25">
      <c r="A14" s="33" t="s">
        <v>180</v>
      </c>
      <c r="B14" s="75"/>
      <c r="C14" s="75"/>
      <c r="D14" s="75"/>
      <c r="E14" s="75"/>
      <c r="F14" s="75"/>
      <c r="G14" s="75"/>
      <c r="H14" s="75">
        <v>111119.21094999999</v>
      </c>
      <c r="I14" s="75">
        <v>3.2590820650999999</v>
      </c>
      <c r="J14" s="75">
        <v>10.449613489000001</v>
      </c>
      <c r="K14" s="75">
        <v>0.39850607339999999</v>
      </c>
      <c r="L14" s="75">
        <v>530.19200572</v>
      </c>
      <c r="M14" s="75">
        <v>299.06805293000002</v>
      </c>
      <c r="N14" s="75">
        <v>497.59513626</v>
      </c>
      <c r="O14" s="75"/>
      <c r="P14" s="75" t="s">
        <v>180</v>
      </c>
      <c r="Q14" s="75">
        <v>43.336849773054901</v>
      </c>
      <c r="R14" s="75">
        <v>23599.310944581099</v>
      </c>
      <c r="S14" s="75">
        <v>3.25907916400062</v>
      </c>
      <c r="T14" s="75">
        <v>3.25907916400062</v>
      </c>
      <c r="U14" s="75">
        <v>1.610533114446</v>
      </c>
      <c r="V14" s="75">
        <v>290.67523207553103</v>
      </c>
      <c r="W14" s="75">
        <v>10.4495861265871</v>
      </c>
      <c r="X14" s="75">
        <v>0</v>
      </c>
      <c r="Y14" s="75">
        <v>0</v>
      </c>
      <c r="Z14" s="75">
        <v>0.136530525698453</v>
      </c>
      <c r="AA14" s="75">
        <v>0</v>
      </c>
      <c r="AB14" s="75">
        <v>497.594790158222</v>
      </c>
      <c r="AC14" s="75">
        <v>16611.7306504193</v>
      </c>
      <c r="AD14" s="75">
        <v>22.0939740191168</v>
      </c>
      <c r="AE14" s="75">
        <v>0.52832236558487999</v>
      </c>
      <c r="AF14" s="75">
        <v>0.52832236558487999</v>
      </c>
      <c r="AG14" s="75">
        <v>1.4673557587113899</v>
      </c>
      <c r="AH14" s="75">
        <v>0</v>
      </c>
      <c r="AI14" s="75">
        <v>51.9707005550896</v>
      </c>
      <c r="AJ14" s="75">
        <v>0</v>
      </c>
      <c r="AK14" s="75">
        <v>0</v>
      </c>
      <c r="AL14" s="75">
        <v>18876.456186928401</v>
      </c>
      <c r="AM14" s="75">
        <v>278.96928778317903</v>
      </c>
      <c r="AN14" s="75">
        <v>530.19304235271795</v>
      </c>
      <c r="AO14" s="75">
        <v>0</v>
      </c>
      <c r="AP14" s="75">
        <v>372.80716005141602</v>
      </c>
      <c r="AQ14" s="75">
        <v>146573.805937047</v>
      </c>
      <c r="AR14" s="75">
        <v>50.430760806141599</v>
      </c>
      <c r="AS14" s="75">
        <v>148.307925450288</v>
      </c>
      <c r="AT14" s="75">
        <v>9.3461444043006594</v>
      </c>
      <c r="AU14" s="75">
        <v>42490.748344258303</v>
      </c>
      <c r="AV14" s="75">
        <v>3489.9207626771599</v>
      </c>
      <c r="AW14" s="75">
        <v>10644.185091605999</v>
      </c>
      <c r="AX14" s="75">
        <v>1288.30381226845</v>
      </c>
      <c r="AY14" s="75">
        <v>2349.0490201788002</v>
      </c>
      <c r="AZ14" s="75">
        <v>1962.77579746324</v>
      </c>
      <c r="BA14" s="75">
        <v>111119.17156015499</v>
      </c>
      <c r="BB14" s="89">
        <v>3239.1181606322102</v>
      </c>
      <c r="BC14" s="89"/>
      <c r="BD14" s="91">
        <f t="shared" si="6"/>
        <v>1.3190685628689955</v>
      </c>
      <c r="BE14" s="40">
        <f t="shared" si="0"/>
        <v>-3.5448276370583843E-7</v>
      </c>
      <c r="BF14" s="100">
        <f t="shared" si="1"/>
        <v>-8.9015843169578955E-7</v>
      </c>
      <c r="BG14" s="100">
        <f t="shared" si="2"/>
        <v>-2.6185095678039656E-6</v>
      </c>
      <c r="BH14" s="100">
        <f t="shared" si="3"/>
        <v>0.32575737447940234</v>
      </c>
      <c r="BI14" s="40">
        <f t="shared" si="4"/>
        <v>1.9552024677317671E-6</v>
      </c>
      <c r="BJ14" s="100">
        <f t="shared" si="5"/>
        <v>0.24656296919375537</v>
      </c>
      <c r="BK14" s="40">
        <f t="shared" si="7"/>
        <v>-6.9554895694564418E-7</v>
      </c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  <c r="BX14" s="40"/>
      <c r="BY14" s="40"/>
      <c r="BZ14" s="40"/>
      <c r="CA14" s="40"/>
      <c r="CB14" s="40"/>
      <c r="CC14" s="40"/>
      <c r="CD14" s="40"/>
      <c r="CE14" s="40"/>
      <c r="CF14" s="40"/>
      <c r="CG14" s="40"/>
      <c r="CH14" s="40"/>
      <c r="CI14" s="40"/>
      <c r="CJ14" s="40"/>
      <c r="CK14" s="40"/>
      <c r="CL14" s="40"/>
      <c r="CM14" s="40"/>
      <c r="CN14" s="40"/>
      <c r="CO14" s="40"/>
      <c r="CP14" s="40"/>
      <c r="CQ14" s="40"/>
      <c r="CR14" s="40"/>
      <c r="CS14" s="40"/>
      <c r="CT14" s="40"/>
      <c r="CU14" s="40"/>
      <c r="CV14" s="40"/>
      <c r="CW14" s="40"/>
      <c r="CX14" s="40"/>
      <c r="CY14" s="40"/>
      <c r="CZ14" s="40"/>
      <c r="DA14" s="40"/>
      <c r="DB14" s="40"/>
      <c r="DC14" s="40"/>
    </row>
    <row r="15" spans="1:107" x14ac:dyDescent="0.25">
      <c r="A15" s="33" t="s">
        <v>181</v>
      </c>
      <c r="B15" s="75"/>
      <c r="C15" s="75"/>
      <c r="D15" s="75"/>
      <c r="E15" s="75"/>
      <c r="F15" s="75"/>
      <c r="G15" s="75"/>
      <c r="H15" s="75">
        <v>73195.970103</v>
      </c>
      <c r="I15" s="75">
        <v>1.7520903199</v>
      </c>
      <c r="J15" s="75">
        <v>11.20358525</v>
      </c>
      <c r="K15" s="75">
        <v>0.20033857090000001</v>
      </c>
      <c r="L15" s="75">
        <v>320.96871821000002</v>
      </c>
      <c r="M15" s="75">
        <v>268.50414307</v>
      </c>
      <c r="N15" s="75">
        <v>337.63869041999999</v>
      </c>
      <c r="O15" s="75"/>
      <c r="P15" s="75" t="s">
        <v>181</v>
      </c>
      <c r="Q15" s="75">
        <v>25.0698296700937</v>
      </c>
      <c r="R15" s="75">
        <v>13740.8023355607</v>
      </c>
      <c r="S15" s="75">
        <v>1.75208906336135</v>
      </c>
      <c r="T15" s="75">
        <v>1.75208906336135</v>
      </c>
      <c r="U15" s="75">
        <v>2.0752599682699699</v>
      </c>
      <c r="V15" s="75">
        <v>172.656722948273</v>
      </c>
      <c r="W15" s="75">
        <v>11.2035950926815</v>
      </c>
      <c r="X15" s="75">
        <v>0</v>
      </c>
      <c r="Y15" s="75">
        <v>0</v>
      </c>
      <c r="Z15" s="75">
        <v>8.0926828876945703E-2</v>
      </c>
      <c r="AA15" s="75">
        <v>0</v>
      </c>
      <c r="AB15" s="75">
        <v>337.63823192476002</v>
      </c>
      <c r="AC15" s="75">
        <v>10093.911478959501</v>
      </c>
      <c r="AD15" s="75">
        <v>14.9655001310096</v>
      </c>
      <c r="AE15" s="75">
        <v>0.27000204498378999</v>
      </c>
      <c r="AF15" s="75">
        <v>0.27000204498378999</v>
      </c>
      <c r="AG15" s="75">
        <v>0.78918798734039797</v>
      </c>
      <c r="AH15" s="75">
        <v>0</v>
      </c>
      <c r="AI15" s="75">
        <v>74.986039734894305</v>
      </c>
      <c r="AJ15" s="75">
        <v>0</v>
      </c>
      <c r="AK15" s="75">
        <v>0</v>
      </c>
      <c r="AL15" s="75">
        <v>12214.375247378501</v>
      </c>
      <c r="AM15" s="75">
        <v>220.27846435668499</v>
      </c>
      <c r="AN15" s="75">
        <v>320.96990967925399</v>
      </c>
      <c r="AO15" s="75">
        <v>0</v>
      </c>
      <c r="AP15" s="75">
        <v>336.112217787867</v>
      </c>
      <c r="AQ15" s="75">
        <v>93354.736252142495</v>
      </c>
      <c r="AR15" s="75">
        <v>26.645190258542002</v>
      </c>
      <c r="AS15" s="75">
        <v>128.557066841851</v>
      </c>
      <c r="AT15" s="75">
        <v>5.0193909919083399</v>
      </c>
      <c r="AU15" s="75">
        <v>28246.1699209576</v>
      </c>
      <c r="AV15" s="75">
        <v>2758.2965339317202</v>
      </c>
      <c r="AW15" s="75">
        <v>7761.9648159627995</v>
      </c>
      <c r="AX15" s="75">
        <v>753.99987030252998</v>
      </c>
      <c r="AY15" s="75">
        <v>1935.45779371547</v>
      </c>
      <c r="AZ15" s="75">
        <v>1046.2605384205399</v>
      </c>
      <c r="BA15" s="75">
        <v>73195.919495251801</v>
      </c>
      <c r="BB15" s="89">
        <v>2993.3670503487201</v>
      </c>
      <c r="BC15" s="89"/>
      <c r="BD15" s="91">
        <f t="shared" si="6"/>
        <v>1.2754090241082139</v>
      </c>
      <c r="BE15" s="40">
        <f t="shared" si="0"/>
        <v>-6.9140074415924707E-7</v>
      </c>
      <c r="BF15" s="100">
        <f t="shared" si="1"/>
        <v>-7.171654541703246E-7</v>
      </c>
      <c r="BG15" s="100">
        <f t="shared" si="2"/>
        <v>8.7852962069090648E-7</v>
      </c>
      <c r="BH15" s="100">
        <f t="shared" si="3"/>
        <v>0.34772871629678764</v>
      </c>
      <c r="BI15" s="40">
        <f t="shared" si="4"/>
        <v>3.7121039726621689E-6</v>
      </c>
      <c r="BJ15" s="100">
        <f t="shared" si="5"/>
        <v>0.25179527565144993</v>
      </c>
      <c r="BK15" s="40">
        <f t="shared" si="7"/>
        <v>-1.3579463875952062E-6</v>
      </c>
      <c r="BL15" s="40"/>
      <c r="BM15" s="40"/>
      <c r="BN15" s="40"/>
      <c r="BO15" s="40"/>
      <c r="BP15" s="40"/>
      <c r="BQ15" s="40"/>
      <c r="BR15" s="40"/>
      <c r="BS15" s="40"/>
      <c r="BT15" s="40"/>
      <c r="BU15" s="40"/>
      <c r="BV15" s="40"/>
      <c r="BW15" s="40"/>
      <c r="BX15" s="40"/>
      <c r="BY15" s="40"/>
      <c r="BZ15" s="40"/>
      <c r="CA15" s="40"/>
      <c r="CB15" s="40"/>
      <c r="CC15" s="40"/>
      <c r="CD15" s="40"/>
      <c r="CE15" s="40"/>
      <c r="CF15" s="40"/>
      <c r="CG15" s="40"/>
      <c r="CH15" s="40"/>
      <c r="CI15" s="40"/>
      <c r="CJ15" s="40"/>
      <c r="CK15" s="40"/>
      <c r="CL15" s="40"/>
      <c r="CM15" s="40"/>
      <c r="CN15" s="40"/>
      <c r="CO15" s="40"/>
      <c r="CP15" s="40"/>
      <c r="CQ15" s="40"/>
      <c r="CR15" s="40"/>
      <c r="CS15" s="40"/>
      <c r="CT15" s="40"/>
      <c r="CU15" s="40"/>
      <c r="CV15" s="40"/>
      <c r="CW15" s="40"/>
      <c r="CX15" s="40"/>
      <c r="CY15" s="40"/>
      <c r="CZ15" s="40"/>
      <c r="DA15" s="40"/>
      <c r="DB15" s="40"/>
      <c r="DC15" s="40"/>
    </row>
    <row r="16" spans="1:107" x14ac:dyDescent="0.25">
      <c r="A16" s="33" t="s">
        <v>182</v>
      </c>
      <c r="B16" s="75"/>
      <c r="C16" s="75"/>
      <c r="D16" s="75"/>
      <c r="E16" s="75"/>
      <c r="F16" s="75"/>
      <c r="G16" s="75"/>
      <c r="H16" s="75">
        <v>43564.130123000003</v>
      </c>
      <c r="I16" s="75">
        <v>0.82036173030000004</v>
      </c>
      <c r="J16" s="75">
        <v>13.613438249</v>
      </c>
      <c r="K16" s="75">
        <v>0.26337713000000001</v>
      </c>
      <c r="L16" s="75">
        <v>146.21801453</v>
      </c>
      <c r="M16" s="75">
        <v>174.03640758</v>
      </c>
      <c r="N16" s="75">
        <v>160.64514722999999</v>
      </c>
      <c r="O16" s="75"/>
      <c r="P16" s="75" t="s">
        <v>182</v>
      </c>
      <c r="Q16" s="75">
        <v>11.5463507110981</v>
      </c>
      <c r="R16" s="75">
        <v>6101.2808688646601</v>
      </c>
      <c r="S16" s="75">
        <v>0.820362728515168</v>
      </c>
      <c r="T16" s="75">
        <v>0.820362728515168</v>
      </c>
      <c r="U16" s="75">
        <v>1.3499150196067999</v>
      </c>
      <c r="V16" s="75">
        <v>79.174848988804698</v>
      </c>
      <c r="W16" s="75">
        <v>13.613430833207101</v>
      </c>
      <c r="X16" s="75">
        <v>0</v>
      </c>
      <c r="Y16" s="75">
        <v>0</v>
      </c>
      <c r="Z16" s="75">
        <v>3.7017275219619998E-2</v>
      </c>
      <c r="AA16" s="75">
        <v>0</v>
      </c>
      <c r="AB16" s="75">
        <v>160.64504827303301</v>
      </c>
      <c r="AC16" s="75">
        <v>4665.7659572142002</v>
      </c>
      <c r="AD16" s="75">
        <v>6.6509865607759204</v>
      </c>
      <c r="AE16" s="75">
        <v>0.29600238260648398</v>
      </c>
      <c r="AF16" s="75">
        <v>0.29600238260648398</v>
      </c>
      <c r="AG16" s="75">
        <v>0.37209902774141901</v>
      </c>
      <c r="AH16" s="75">
        <v>0</v>
      </c>
      <c r="AI16" s="75">
        <v>37.762587395515901</v>
      </c>
      <c r="AJ16" s="75">
        <v>0</v>
      </c>
      <c r="AK16" s="75">
        <v>0</v>
      </c>
      <c r="AL16" s="75">
        <v>6663.5502360384799</v>
      </c>
      <c r="AM16" s="75">
        <v>106.66977449980099</v>
      </c>
      <c r="AN16" s="75">
        <v>146.218281562708</v>
      </c>
      <c r="AO16" s="75">
        <v>0</v>
      </c>
      <c r="AP16" s="75">
        <v>199.55385378616501</v>
      </c>
      <c r="AQ16" s="75">
        <v>52668.643474484197</v>
      </c>
      <c r="AR16" s="75">
        <v>45.9382941834766</v>
      </c>
      <c r="AS16" s="75">
        <v>83.564940385913602</v>
      </c>
      <c r="AT16" s="75">
        <v>2.3563890410716901</v>
      </c>
      <c r="AU16" s="75">
        <v>15158.588608161501</v>
      </c>
      <c r="AV16" s="75">
        <v>959.31824942812898</v>
      </c>
      <c r="AW16" s="75">
        <v>4561.6086900202599</v>
      </c>
      <c r="AX16" s="75">
        <v>345.92800860807102</v>
      </c>
      <c r="AY16" s="75">
        <v>787.39990195957205</v>
      </c>
      <c r="AZ16" s="75">
        <v>726.98685555859004</v>
      </c>
      <c r="BA16" s="75">
        <v>43564.108042240499</v>
      </c>
      <c r="BB16" s="89">
        <v>1514.3695773750101</v>
      </c>
      <c r="BC16" s="89"/>
      <c r="BD16" s="91">
        <f t="shared" si="6"/>
        <v>1.2089916640417793</v>
      </c>
      <c r="BE16" s="40">
        <f t="shared" si="0"/>
        <v>-5.0685643075973826E-7</v>
      </c>
      <c r="BF16" s="100">
        <f t="shared" si="1"/>
        <v>1.2167987987491693E-6</v>
      </c>
      <c r="BG16" s="100">
        <f t="shared" si="2"/>
        <v>-5.4474062784344951E-7</v>
      </c>
      <c r="BH16" s="100">
        <f t="shared" si="3"/>
        <v>0.12387276224964547</v>
      </c>
      <c r="BI16" s="40">
        <f t="shared" si="4"/>
        <v>1.8262640814388332E-6</v>
      </c>
      <c r="BJ16" s="100">
        <f t="shared" si="5"/>
        <v>0.14662131079920906</v>
      </c>
      <c r="BK16" s="40">
        <f t="shared" si="7"/>
        <v>-6.159972379254854E-7</v>
      </c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  <c r="BZ16" s="40"/>
      <c r="CA16" s="40"/>
      <c r="CB16" s="40"/>
      <c r="CC16" s="40"/>
      <c r="CD16" s="40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0"/>
      <c r="CP16" s="40"/>
      <c r="CQ16" s="40"/>
      <c r="CR16" s="40"/>
      <c r="CS16" s="40"/>
      <c r="CT16" s="40"/>
      <c r="CU16" s="40"/>
      <c r="CV16" s="40"/>
      <c r="CW16" s="40"/>
      <c r="CX16" s="40"/>
      <c r="CY16" s="40"/>
      <c r="CZ16" s="40"/>
      <c r="DA16" s="40"/>
      <c r="DB16" s="40"/>
      <c r="DC16" s="40"/>
    </row>
    <row r="17" spans="1:107" x14ac:dyDescent="0.25">
      <c r="A17" s="33" t="s">
        <v>183</v>
      </c>
      <c r="B17" s="75"/>
      <c r="C17" s="75"/>
      <c r="D17" s="75"/>
      <c r="E17" s="75"/>
      <c r="F17" s="75"/>
      <c r="G17" s="75"/>
      <c r="H17" s="75">
        <v>37473.784120999997</v>
      </c>
      <c r="I17" s="75">
        <v>0.75563313730000004</v>
      </c>
      <c r="J17" s="75">
        <v>8.4638638803999999</v>
      </c>
      <c r="K17" s="75">
        <v>0.27151475000000003</v>
      </c>
      <c r="L17" s="75">
        <v>128.57322866000001</v>
      </c>
      <c r="M17" s="75">
        <v>117.43101261</v>
      </c>
      <c r="N17" s="75">
        <v>135.72516241</v>
      </c>
      <c r="O17" s="75"/>
      <c r="P17" s="75" t="s">
        <v>183</v>
      </c>
      <c r="Q17" s="75">
        <v>9.9805846241487508</v>
      </c>
      <c r="R17" s="75">
        <v>5511.1038622455399</v>
      </c>
      <c r="S17" s="75">
        <v>0.75563345749144695</v>
      </c>
      <c r="T17" s="75">
        <v>0.75563345749144695</v>
      </c>
      <c r="U17" s="75">
        <v>0.59144972389721895</v>
      </c>
      <c r="V17" s="75">
        <v>67.353610415411794</v>
      </c>
      <c r="W17" s="75">
        <v>8.46386123718184</v>
      </c>
      <c r="X17" s="75">
        <v>0</v>
      </c>
      <c r="Y17" s="75">
        <v>0</v>
      </c>
      <c r="Z17" s="75">
        <v>3.1308615916205498E-2</v>
      </c>
      <c r="AA17" s="75">
        <v>0</v>
      </c>
      <c r="AB17" s="75">
        <v>135.725009589747</v>
      </c>
      <c r="AC17" s="75">
        <v>4022.81358212341</v>
      </c>
      <c r="AD17" s="75">
        <v>4.9964476990578</v>
      </c>
      <c r="AE17" s="75">
        <v>0.30156188884717899</v>
      </c>
      <c r="AF17" s="75">
        <v>0.30156188884717899</v>
      </c>
      <c r="AG17" s="75">
        <v>0.34290929930794301</v>
      </c>
      <c r="AH17" s="75">
        <v>0</v>
      </c>
      <c r="AI17" s="75">
        <v>26.108840472329099</v>
      </c>
      <c r="AJ17" s="75">
        <v>0</v>
      </c>
      <c r="AK17" s="75">
        <v>0</v>
      </c>
      <c r="AL17" s="75">
        <v>5319.8807009368202</v>
      </c>
      <c r="AM17" s="75">
        <v>76.476481884277106</v>
      </c>
      <c r="AN17" s="75">
        <v>128.57327559820101</v>
      </c>
      <c r="AO17" s="75">
        <v>0</v>
      </c>
      <c r="AP17" s="75">
        <v>133.24286497544699</v>
      </c>
      <c r="AQ17" s="75">
        <v>45745.521896415798</v>
      </c>
      <c r="AR17" s="75">
        <v>47.085038593856702</v>
      </c>
      <c r="AS17" s="75">
        <v>57.886676011359199</v>
      </c>
      <c r="AT17" s="75">
        <v>2.17077135722498</v>
      </c>
      <c r="AU17" s="75">
        <v>12918.4192078539</v>
      </c>
      <c r="AV17" s="75">
        <v>814.29791813019699</v>
      </c>
      <c r="AW17" s="75">
        <v>3628.4310961077099</v>
      </c>
      <c r="AX17" s="75">
        <v>295.909095817771</v>
      </c>
      <c r="AY17" s="75">
        <v>624.92872101164699</v>
      </c>
      <c r="AZ17" s="75">
        <v>708.91849670331897</v>
      </c>
      <c r="BA17" s="75">
        <v>37473.766786377601</v>
      </c>
      <c r="BB17" s="89">
        <v>1034.5409924037999</v>
      </c>
      <c r="BC17" s="89"/>
      <c r="BD17" s="91">
        <f t="shared" si="6"/>
        <v>1.2207345516449426</v>
      </c>
      <c r="BE17" s="40">
        <f t="shared" si="0"/>
        <v>-4.6257998232778025E-7</v>
      </c>
      <c r="BF17" s="100">
        <f t="shared" si="1"/>
        <v>4.2373928710441837E-7</v>
      </c>
      <c r="BG17" s="100">
        <f t="shared" si="2"/>
        <v>-3.1229450251727214E-7</v>
      </c>
      <c r="BH17" s="100">
        <f t="shared" si="3"/>
        <v>0.11066484913684786</v>
      </c>
      <c r="BI17" s="40">
        <f t="shared" si="4"/>
        <v>3.6506978540183962E-7</v>
      </c>
      <c r="BJ17" s="100">
        <f t="shared" si="5"/>
        <v>0.13464801174762683</v>
      </c>
      <c r="BK17" s="40">
        <f t="shared" si="7"/>
        <v>-1.1259537309001573E-6</v>
      </c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0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0"/>
      <c r="DC17" s="40"/>
    </row>
    <row r="18" spans="1:107" x14ac:dyDescent="0.25">
      <c r="A18" s="33" t="s">
        <v>184</v>
      </c>
      <c r="B18" s="75"/>
      <c r="C18" s="75"/>
      <c r="D18" s="75"/>
      <c r="E18" s="75"/>
      <c r="F18" s="75"/>
      <c r="G18" s="75"/>
      <c r="H18" s="75">
        <v>40821.542534</v>
      </c>
      <c r="I18" s="75">
        <v>1.1604045577</v>
      </c>
      <c r="J18" s="75">
        <v>5.5871492764999999</v>
      </c>
      <c r="K18" s="75">
        <v>0.1009475133</v>
      </c>
      <c r="L18" s="75">
        <v>198.27544395999999</v>
      </c>
      <c r="M18" s="75">
        <v>83.507333957</v>
      </c>
      <c r="N18" s="75">
        <v>194.13375698999999</v>
      </c>
      <c r="O18" s="75"/>
      <c r="P18" s="75" t="s">
        <v>184</v>
      </c>
      <c r="Q18" s="75">
        <v>15.4226454277863</v>
      </c>
      <c r="R18" s="75">
        <v>8671.4254436412793</v>
      </c>
      <c r="S18" s="75">
        <v>1.1604083711945901</v>
      </c>
      <c r="T18" s="75">
        <v>1.1604083711945901</v>
      </c>
      <c r="U18" s="75">
        <v>1.16049827477124</v>
      </c>
      <c r="V18" s="75">
        <v>106.394788687088</v>
      </c>
      <c r="W18" s="75">
        <v>5.5871498822204302</v>
      </c>
      <c r="X18" s="75">
        <v>0</v>
      </c>
      <c r="Y18" s="75">
        <v>0</v>
      </c>
      <c r="Z18" s="75">
        <v>4.9036382011918102E-2</v>
      </c>
      <c r="AA18" s="75">
        <v>0</v>
      </c>
      <c r="AB18" s="75">
        <v>194.13382798486401</v>
      </c>
      <c r="AC18" s="75">
        <v>6613.5072756591699</v>
      </c>
      <c r="AD18" s="75">
        <v>8.0536885454593001</v>
      </c>
      <c r="AE18" s="75">
        <v>0.14712192390446699</v>
      </c>
      <c r="AF18" s="75">
        <v>0.14712192390446699</v>
      </c>
      <c r="AG18" s="75">
        <v>0.50155205588915197</v>
      </c>
      <c r="AH18" s="75">
        <v>0</v>
      </c>
      <c r="AI18" s="75">
        <v>54.939514493158399</v>
      </c>
      <c r="AJ18" s="75">
        <v>0</v>
      </c>
      <c r="AK18" s="75">
        <v>0</v>
      </c>
      <c r="AL18" s="75">
        <v>6157.60912126536</v>
      </c>
      <c r="AM18" s="75">
        <v>122.53123709205001</v>
      </c>
      <c r="AN18" s="75">
        <v>198.27606089611299</v>
      </c>
      <c r="AO18" s="75">
        <v>0</v>
      </c>
      <c r="AP18" s="75">
        <v>108.211123714267</v>
      </c>
      <c r="AQ18" s="75">
        <v>53709.764629154997</v>
      </c>
      <c r="AR18" s="75">
        <v>9.7355403216589007</v>
      </c>
      <c r="AS18" s="75">
        <v>52.456983601095601</v>
      </c>
      <c r="AT18" s="75">
        <v>3.2782373581401401</v>
      </c>
      <c r="AU18" s="75">
        <v>17394.260313698898</v>
      </c>
      <c r="AV18" s="75">
        <v>1490.2213286454901</v>
      </c>
      <c r="AW18" s="75">
        <v>4087.4237628166902</v>
      </c>
      <c r="AX18" s="75">
        <v>462.246613224599</v>
      </c>
      <c r="AY18" s="75">
        <v>1107.30032039207</v>
      </c>
      <c r="AZ18" s="75">
        <v>646.59310574771303</v>
      </c>
      <c r="BA18" s="75">
        <v>40821.5284553866</v>
      </c>
      <c r="BB18" s="89">
        <v>1440.2974080558799</v>
      </c>
      <c r="BC18" s="89"/>
      <c r="BD18" s="91">
        <f t="shared" si="6"/>
        <v>1.3157215484435818</v>
      </c>
      <c r="BE18" s="40">
        <f t="shared" si="0"/>
        <v>-3.4488195511070684E-7</v>
      </c>
      <c r="BF18" s="100">
        <f t="shared" si="1"/>
        <v>3.286349200203824E-6</v>
      </c>
      <c r="BG18" s="100">
        <f t="shared" si="2"/>
        <v>1.0841314600373577E-7</v>
      </c>
      <c r="BH18" s="100">
        <f t="shared" si="3"/>
        <v>0.4574100846570035</v>
      </c>
      <c r="BI18" s="40">
        <f t="shared" si="4"/>
        <v>3.1115104356003888E-6</v>
      </c>
      <c r="BJ18" s="100">
        <f t="shared" si="5"/>
        <v>0.2958277864551106</v>
      </c>
      <c r="BK18" s="40">
        <f t="shared" si="7"/>
        <v>3.6570076795817212E-7</v>
      </c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0"/>
      <c r="DC18" s="40"/>
    </row>
    <row r="19" spans="1:107" x14ac:dyDescent="0.25">
      <c r="A19" s="33" t="s">
        <v>185</v>
      </c>
      <c r="B19" s="75"/>
      <c r="C19" s="75"/>
      <c r="D19" s="75"/>
      <c r="E19" s="75"/>
      <c r="F19" s="75"/>
      <c r="G19" s="75"/>
      <c r="H19" s="75">
        <v>39915.445308000002</v>
      </c>
      <c r="I19" s="75">
        <v>1.2032700612</v>
      </c>
      <c r="J19" s="75">
        <v>1.3099813913</v>
      </c>
      <c r="K19" s="75">
        <v>0.1198503576</v>
      </c>
      <c r="L19" s="75">
        <v>196.65686880000001</v>
      </c>
      <c r="M19" s="75">
        <v>116.04763563</v>
      </c>
      <c r="N19" s="75">
        <v>185.18339459000001</v>
      </c>
      <c r="O19" s="75"/>
      <c r="P19" s="75" t="s">
        <v>185</v>
      </c>
      <c r="Q19" s="75">
        <v>15.832452929809801</v>
      </c>
      <c r="R19" s="75">
        <v>8889.0891878482198</v>
      </c>
      <c r="S19" s="75">
        <v>1.2032701634021601</v>
      </c>
      <c r="T19" s="75">
        <v>1.2032701634021601</v>
      </c>
      <c r="U19" s="75">
        <v>1.0805968185832999</v>
      </c>
      <c r="V19" s="75">
        <v>105.660139725801</v>
      </c>
      <c r="W19" s="75">
        <v>1.3099829188352301</v>
      </c>
      <c r="X19" s="75">
        <v>0</v>
      </c>
      <c r="Y19" s="75">
        <v>0</v>
      </c>
      <c r="Z19" s="75">
        <v>4.94985710320376E-2</v>
      </c>
      <c r="AA19" s="75">
        <v>0</v>
      </c>
      <c r="AB19" s="75">
        <v>185.18315916899101</v>
      </c>
      <c r="AC19" s="75">
        <v>6076.2512100755403</v>
      </c>
      <c r="AD19" s="75">
        <v>7.7964371632991103</v>
      </c>
      <c r="AE19" s="75">
        <v>0.16775410836956001</v>
      </c>
      <c r="AF19" s="75">
        <v>0.16775410836956001</v>
      </c>
      <c r="AG19" s="75">
        <v>0.55036515006994202</v>
      </c>
      <c r="AH19" s="75">
        <v>0</v>
      </c>
      <c r="AI19" s="75">
        <v>16.166455536783499</v>
      </c>
      <c r="AJ19" s="75">
        <v>0</v>
      </c>
      <c r="AK19" s="75">
        <v>0</v>
      </c>
      <c r="AL19" s="75">
        <v>6776.5315881374199</v>
      </c>
      <c r="AM19" s="75">
        <v>122.33213643075401</v>
      </c>
      <c r="AN19" s="75">
        <v>196.65747762116399</v>
      </c>
      <c r="AO19" s="75">
        <v>0</v>
      </c>
      <c r="AP19" s="75">
        <v>136.99017343048999</v>
      </c>
      <c r="AQ19" s="75">
        <v>53214.143886638303</v>
      </c>
      <c r="AR19" s="75">
        <v>12.74167568371</v>
      </c>
      <c r="AS19" s="75">
        <v>52.973712144656297</v>
      </c>
      <c r="AT19" s="75">
        <v>3.4690744658745101</v>
      </c>
      <c r="AU19" s="75">
        <v>15637.251350114901</v>
      </c>
      <c r="AV19" s="75">
        <v>1425.3528892387501</v>
      </c>
      <c r="AW19" s="75">
        <v>3805.87025662415</v>
      </c>
      <c r="AX19" s="75">
        <v>468.35161971107698</v>
      </c>
      <c r="AY19" s="75">
        <v>988.54523878551504</v>
      </c>
      <c r="AZ19" s="75">
        <v>691.07115861657701</v>
      </c>
      <c r="BA19" s="75">
        <v>39915.418797599101</v>
      </c>
      <c r="BB19" s="89">
        <v>1333.37443356009</v>
      </c>
      <c r="BC19" s="89"/>
      <c r="BD19" s="91">
        <f t="shared" si="6"/>
        <v>1.3331726307689178</v>
      </c>
      <c r="BE19" s="40">
        <f t="shared" si="0"/>
        <v>-6.641639770458084E-7</v>
      </c>
      <c r="BF19" s="100">
        <f t="shared" si="1"/>
        <v>8.493700904214572E-8</v>
      </c>
      <c r="BG19" s="100">
        <f t="shared" si="2"/>
        <v>1.1660739917593385E-6</v>
      </c>
      <c r="BH19" s="100">
        <f t="shared" si="3"/>
        <v>0.39969635242506785</v>
      </c>
      <c r="BI19" s="40">
        <f t="shared" si="4"/>
        <v>3.0958550682426033E-6</v>
      </c>
      <c r="BJ19" s="100">
        <f t="shared" si="5"/>
        <v>0.1804650106552971</v>
      </c>
      <c r="BK19" s="40">
        <f t="shared" si="7"/>
        <v>-1.2712857409056031E-6</v>
      </c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</row>
    <row r="20" spans="1:107" x14ac:dyDescent="0.25">
      <c r="A20" s="33" t="s">
        <v>186</v>
      </c>
      <c r="B20" s="75"/>
      <c r="C20" s="75"/>
      <c r="D20" s="75"/>
      <c r="E20" s="75"/>
      <c r="F20" s="75"/>
      <c r="G20" s="75"/>
      <c r="H20" s="75">
        <v>9191.3545759999997</v>
      </c>
      <c r="I20" s="75">
        <v>0.26074439620000001</v>
      </c>
      <c r="J20" s="75">
        <v>0.24766295120000001</v>
      </c>
      <c r="K20" s="75">
        <v>1.6344091599999999E-2</v>
      </c>
      <c r="L20" s="75">
        <v>49.771649211000003</v>
      </c>
      <c r="M20" s="75">
        <v>0.36935043550000002</v>
      </c>
      <c r="N20" s="75">
        <v>35.236355316999997</v>
      </c>
      <c r="O20" s="75"/>
      <c r="P20" s="75" t="s">
        <v>186</v>
      </c>
      <c r="Q20" s="75">
        <v>4.0488357827084798</v>
      </c>
      <c r="R20" s="75">
        <v>1424.6214635517599</v>
      </c>
      <c r="S20" s="75">
        <v>0.260744395955885</v>
      </c>
      <c r="T20" s="75">
        <v>0.260744395955885</v>
      </c>
      <c r="U20" s="75">
        <v>1.02021990194943</v>
      </c>
      <c r="V20" s="75">
        <v>28.465044408354402</v>
      </c>
      <c r="W20" s="75">
        <v>0.247661052956412</v>
      </c>
      <c r="X20" s="75">
        <v>0</v>
      </c>
      <c r="Y20" s="75">
        <v>0</v>
      </c>
      <c r="Z20" s="75">
        <v>1.38800964713702E-2</v>
      </c>
      <c r="AA20" s="75">
        <v>0</v>
      </c>
      <c r="AB20" s="75">
        <v>35.2363328963607</v>
      </c>
      <c r="AC20" s="75">
        <v>1775.6363827446401</v>
      </c>
      <c r="AD20" s="75">
        <v>2.2946883306850299</v>
      </c>
      <c r="AE20" s="75">
        <v>3.02199840092153E-2</v>
      </c>
      <c r="AF20" s="75">
        <v>3.02199840092153E-2</v>
      </c>
      <c r="AG20" s="75">
        <v>0.11562024637113601</v>
      </c>
      <c r="AH20" s="75">
        <v>0</v>
      </c>
      <c r="AI20" s="75">
        <v>11.274749817006899</v>
      </c>
      <c r="AJ20" s="75">
        <v>0</v>
      </c>
      <c r="AK20" s="75">
        <v>0</v>
      </c>
      <c r="AL20" s="75">
        <v>1240.8643180951001</v>
      </c>
      <c r="AM20" s="75">
        <v>50.4163631079658</v>
      </c>
      <c r="AN20" s="75">
        <v>49.771734586413899</v>
      </c>
      <c r="AO20" s="75">
        <v>0</v>
      </c>
      <c r="AP20" s="75">
        <v>11.186223426702</v>
      </c>
      <c r="AQ20" s="75">
        <v>11555.4208225444</v>
      </c>
      <c r="AR20" s="75">
        <v>0.97043309284411605</v>
      </c>
      <c r="AS20" s="75">
        <v>5.6779765725513496</v>
      </c>
      <c r="AT20" s="75">
        <v>0.90581459617222604</v>
      </c>
      <c r="AU20" s="75">
        <v>4021.0329544106098</v>
      </c>
      <c r="AV20" s="75">
        <v>343.83597857689398</v>
      </c>
      <c r="AW20" s="75">
        <v>768.00728855140403</v>
      </c>
      <c r="AX20" s="75">
        <v>128.410621632128</v>
      </c>
      <c r="AY20" s="75">
        <v>300.86623354101698</v>
      </c>
      <c r="AZ20" s="75">
        <v>120.302846931331</v>
      </c>
      <c r="BA20" s="75">
        <v>9191.3459788245891</v>
      </c>
      <c r="BB20" s="89">
        <v>408.28441343491198</v>
      </c>
      <c r="BC20" s="89"/>
      <c r="BD20" s="91">
        <f t="shared" si="6"/>
        <v>1.2572065994650039</v>
      </c>
      <c r="BE20" s="40">
        <f t="shared" si="0"/>
        <v>-9.3535455949686782E-7</v>
      </c>
      <c r="BF20" s="100">
        <f t="shared" si="1"/>
        <v>-9.3622340324455634E-10</v>
      </c>
      <c r="BG20" s="100">
        <f t="shared" si="2"/>
        <v>-7.6646247604395443E-6</v>
      </c>
      <c r="BH20" s="100">
        <f t="shared" si="3"/>
        <v>0.84898523263387127</v>
      </c>
      <c r="BI20" s="40">
        <f t="shared" si="4"/>
        <v>1.7153422731467758E-6</v>
      </c>
      <c r="BJ20" s="100">
        <f t="shared" si="5"/>
        <v>29.286206137970019</v>
      </c>
      <c r="BK20" s="40">
        <f t="shared" si="7"/>
        <v>-6.3629280314134099E-7</v>
      </c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0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0"/>
      <c r="DC20" s="40"/>
    </row>
    <row r="21" spans="1:107" x14ac:dyDescent="0.25">
      <c r="A21" s="33" t="s">
        <v>187</v>
      </c>
      <c r="B21" s="75"/>
      <c r="C21" s="75"/>
      <c r="D21" s="75"/>
      <c r="E21" s="75"/>
      <c r="F21" s="75"/>
      <c r="G21" s="75"/>
      <c r="H21" s="75">
        <v>37078.112176000002</v>
      </c>
      <c r="I21" s="75">
        <v>1.1686329643</v>
      </c>
      <c r="J21" s="75">
        <v>0.92746798149999998</v>
      </c>
      <c r="K21" s="75">
        <v>7.9294586200000003E-2</v>
      </c>
      <c r="L21" s="75">
        <v>211.58107297000001</v>
      </c>
      <c r="M21" s="75">
        <v>42.206359198000001</v>
      </c>
      <c r="N21" s="75">
        <v>155.83124509999999</v>
      </c>
      <c r="O21" s="75"/>
      <c r="P21" s="75" t="s">
        <v>187</v>
      </c>
      <c r="Q21" s="75">
        <v>17.4243205748534</v>
      </c>
      <c r="R21" s="75">
        <v>6185.2438632375897</v>
      </c>
      <c r="S21" s="75">
        <v>1.16863247739201</v>
      </c>
      <c r="T21" s="75">
        <v>1.16863247739201</v>
      </c>
      <c r="U21" s="75">
        <v>1.01711752698291</v>
      </c>
      <c r="V21" s="75">
        <v>120.881354717645</v>
      </c>
      <c r="W21" s="75">
        <v>0.92746875617019997</v>
      </c>
      <c r="X21" s="75">
        <v>0</v>
      </c>
      <c r="Y21" s="75">
        <v>0</v>
      </c>
      <c r="Z21" s="75">
        <v>5.9180317671456199E-2</v>
      </c>
      <c r="AA21" s="75">
        <v>0</v>
      </c>
      <c r="AB21" s="75">
        <v>155.830919230267</v>
      </c>
      <c r="AC21" s="75">
        <v>7452.0094084755401</v>
      </c>
      <c r="AD21" s="75">
        <v>9.0447105436735793</v>
      </c>
      <c r="AE21" s="75">
        <v>0.14152729391136301</v>
      </c>
      <c r="AF21" s="75">
        <v>0.14152729391136301</v>
      </c>
      <c r="AG21" s="75">
        <v>0.51626444754002798</v>
      </c>
      <c r="AH21" s="75">
        <v>0</v>
      </c>
      <c r="AI21" s="75">
        <v>28.551476946774599</v>
      </c>
      <c r="AJ21" s="75">
        <v>0</v>
      </c>
      <c r="AK21" s="75">
        <v>0</v>
      </c>
      <c r="AL21" s="75">
        <v>5554.5596354692098</v>
      </c>
      <c r="AM21" s="75">
        <v>121.531026437893</v>
      </c>
      <c r="AN21" s="75">
        <v>211.58125896322301</v>
      </c>
      <c r="AO21" s="75">
        <v>0</v>
      </c>
      <c r="AP21" s="75">
        <v>66.786937360310603</v>
      </c>
      <c r="AQ21" s="75">
        <v>47481.480034392102</v>
      </c>
      <c r="AR21" s="75">
        <v>4.9533956410109097</v>
      </c>
      <c r="AS21" s="75">
        <v>34.116290853877601</v>
      </c>
      <c r="AT21" s="75">
        <v>4.0575410223966202</v>
      </c>
      <c r="AU21" s="75">
        <v>15506.776509654501</v>
      </c>
      <c r="AV21" s="75">
        <v>1518.8720281383801</v>
      </c>
      <c r="AW21" s="75">
        <v>3036.7963074182799</v>
      </c>
      <c r="AX21" s="75">
        <v>550.87618909350795</v>
      </c>
      <c r="AY21" s="75">
        <v>935.04439736431902</v>
      </c>
      <c r="AZ21" s="75">
        <v>548.92914598521702</v>
      </c>
      <c r="BA21" s="75">
        <v>37078.0769750381</v>
      </c>
      <c r="BB21" s="89">
        <v>1129.2622930290299</v>
      </c>
      <c r="BC21" s="89"/>
      <c r="BD21" s="91">
        <f t="shared" si="6"/>
        <v>1.2805809769033554</v>
      </c>
      <c r="BE21" s="40">
        <f t="shared" si="0"/>
        <v>-9.4937308929793502E-7</v>
      </c>
      <c r="BF21" s="100">
        <f t="shared" si="1"/>
        <v>-4.1664748881945616E-7</v>
      </c>
      <c r="BG21" s="100">
        <f t="shared" si="2"/>
        <v>8.3525276930304621E-7</v>
      </c>
      <c r="BH21" s="100">
        <f t="shared" si="3"/>
        <v>0.7848292133639132</v>
      </c>
      <c r="BI21" s="40">
        <f t="shared" si="4"/>
        <v>8.7906361560720025E-7</v>
      </c>
      <c r="BJ21" s="100">
        <f t="shared" si="5"/>
        <v>0.58239039399246217</v>
      </c>
      <c r="BK21" s="40">
        <f t="shared" si="7"/>
        <v>-2.0911706941739545E-6</v>
      </c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  <c r="CD21" s="40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0"/>
      <c r="CP21" s="40"/>
      <c r="CQ21" s="40"/>
      <c r="CR21" s="40"/>
      <c r="CS21" s="40"/>
      <c r="CT21" s="40"/>
      <c r="CU21" s="40"/>
      <c r="CV21" s="40"/>
      <c r="CW21" s="40"/>
      <c r="CX21" s="40"/>
      <c r="CY21" s="40"/>
      <c r="CZ21" s="40"/>
      <c r="DA21" s="40"/>
      <c r="DB21" s="40"/>
      <c r="DC21" s="40"/>
    </row>
    <row r="22" spans="1:107" x14ac:dyDescent="0.25">
      <c r="A22" s="33" t="s">
        <v>339</v>
      </c>
      <c r="B22" s="75"/>
      <c r="C22" s="75"/>
      <c r="D22" s="75"/>
      <c r="E22" s="75"/>
      <c r="F22" s="75"/>
      <c r="G22" s="75"/>
      <c r="H22" s="75">
        <v>39196.138510999997</v>
      </c>
      <c r="I22" s="75">
        <v>0.6131203731</v>
      </c>
      <c r="J22" s="75">
        <v>1.4075051485000001</v>
      </c>
      <c r="K22" s="75">
        <v>7.2178319699999993E-2</v>
      </c>
      <c r="L22" s="75">
        <v>197.3314732</v>
      </c>
      <c r="M22" s="75">
        <v>1.7481533975000001</v>
      </c>
      <c r="N22" s="75">
        <v>163.38402316</v>
      </c>
      <c r="O22" s="75"/>
      <c r="P22" s="75" t="s">
        <v>339</v>
      </c>
      <c r="Q22" s="75">
        <v>20.067874010302599</v>
      </c>
      <c r="R22" s="75">
        <v>6642.2524369436696</v>
      </c>
      <c r="S22" s="75">
        <v>0.61311983637249301</v>
      </c>
      <c r="T22" s="75">
        <v>0.61311983637249301</v>
      </c>
      <c r="U22" s="75">
        <v>1.4800654607913399</v>
      </c>
      <c r="V22" s="75">
        <v>177.62115473762699</v>
      </c>
      <c r="W22" s="75">
        <v>1.40750749693677</v>
      </c>
      <c r="X22" s="75">
        <v>0</v>
      </c>
      <c r="Y22" s="75">
        <v>0</v>
      </c>
      <c r="Z22" s="75">
        <v>7.0433282744092995E-2</v>
      </c>
      <c r="AA22" s="75">
        <v>0</v>
      </c>
      <c r="AB22" s="75">
        <v>163.38395338388901</v>
      </c>
      <c r="AC22" s="75">
        <v>9347.2066145931694</v>
      </c>
      <c r="AD22" s="75">
        <v>9.1363517910817595</v>
      </c>
      <c r="AE22" s="75">
        <v>0.14442301487520201</v>
      </c>
      <c r="AF22" s="75">
        <v>0.14442301487520201</v>
      </c>
      <c r="AG22" s="75">
        <v>0.58817179587427104</v>
      </c>
      <c r="AH22" s="75">
        <v>0</v>
      </c>
      <c r="AI22" s="75">
        <v>50.338075733259402</v>
      </c>
      <c r="AJ22" s="75">
        <v>0</v>
      </c>
      <c r="AK22" s="75">
        <v>0</v>
      </c>
      <c r="AL22" s="75">
        <v>4699.30697859062</v>
      </c>
      <c r="AM22" s="75">
        <v>134.96279255981901</v>
      </c>
      <c r="AN22" s="75">
        <v>197.33236443381199</v>
      </c>
      <c r="AO22" s="75">
        <v>0</v>
      </c>
      <c r="AP22" s="75">
        <v>28.975355704037501</v>
      </c>
      <c r="AQ22" s="75">
        <v>50868.1477941103</v>
      </c>
      <c r="AR22" s="75">
        <v>1.4316497829377901</v>
      </c>
      <c r="AS22" s="75">
        <v>26.325965818857199</v>
      </c>
      <c r="AT22" s="75">
        <v>4.6858315556500596</v>
      </c>
      <c r="AU22" s="75">
        <v>18253.100946202801</v>
      </c>
      <c r="AV22" s="75">
        <v>1296.0412150800501</v>
      </c>
      <c r="AW22" s="75">
        <v>3215.5635369926699</v>
      </c>
      <c r="AX22" s="75">
        <v>730.39361593050103</v>
      </c>
      <c r="AY22" s="75">
        <v>1023.95159627225</v>
      </c>
      <c r="AZ22" s="75">
        <v>640.753474216173</v>
      </c>
      <c r="BA22" s="75">
        <v>39196.1091284578</v>
      </c>
      <c r="BB22" s="89">
        <v>1101.2933937892201</v>
      </c>
      <c r="BC22" s="89"/>
      <c r="BD22" s="91">
        <f t="shared" si="6"/>
        <v>1.297785645697628</v>
      </c>
      <c r="BE22" s="40">
        <f t="shared" si="0"/>
        <v>-7.496284918337826E-7</v>
      </c>
      <c r="BF22" s="100">
        <f t="shared" si="1"/>
        <v>-8.7540315171842488E-7</v>
      </c>
      <c r="BG22" s="100">
        <f t="shared" si="2"/>
        <v>1.6685102519459094E-6</v>
      </c>
      <c r="BH22" s="100">
        <f t="shared" si="3"/>
        <v>1.0009196040511597</v>
      </c>
      <c r="BI22" s="40">
        <f t="shared" si="4"/>
        <v>4.5164301341880082E-6</v>
      </c>
      <c r="BJ22" s="100">
        <f t="shared" si="5"/>
        <v>15.574835907120386</v>
      </c>
      <c r="BK22" s="40">
        <f t="shared" si="7"/>
        <v>-4.2706814069653272E-7</v>
      </c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  <c r="BZ22" s="40"/>
      <c r="CA22" s="40"/>
      <c r="CB22" s="40"/>
      <c r="CC22" s="40"/>
      <c r="CD22" s="40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0"/>
      <c r="CP22" s="40"/>
      <c r="CQ22" s="40"/>
      <c r="CR22" s="40"/>
      <c r="CS22" s="40"/>
      <c r="CT22" s="40"/>
      <c r="CU22" s="40"/>
      <c r="CV22" s="40"/>
      <c r="CW22" s="40"/>
      <c r="CX22" s="40"/>
      <c r="CY22" s="40"/>
      <c r="CZ22" s="40"/>
      <c r="DA22" s="40"/>
      <c r="DB22" s="40"/>
      <c r="DC22" s="40"/>
    </row>
    <row r="23" spans="1:107" x14ac:dyDescent="0.25">
      <c r="A23" s="33" t="s">
        <v>189</v>
      </c>
      <c r="B23" s="75"/>
      <c r="C23" s="75"/>
      <c r="D23" s="75"/>
      <c r="E23" s="75"/>
      <c r="F23" s="75"/>
      <c r="G23" s="75"/>
      <c r="H23" s="75">
        <v>95236.723280000006</v>
      </c>
      <c r="I23" s="75">
        <v>2.5833773706000001</v>
      </c>
      <c r="J23" s="75">
        <v>12.288716565</v>
      </c>
      <c r="K23" s="75">
        <v>0.2001329667</v>
      </c>
      <c r="L23" s="75">
        <v>450.87082340000001</v>
      </c>
      <c r="M23" s="75">
        <v>306.42539687999999</v>
      </c>
      <c r="N23" s="75">
        <v>439.78157293999999</v>
      </c>
      <c r="O23" s="75"/>
      <c r="P23" s="75" t="s">
        <v>189</v>
      </c>
      <c r="Q23" s="75">
        <v>35.846109996585398</v>
      </c>
      <c r="R23" s="75">
        <v>19580.7129942926</v>
      </c>
      <c r="S23" s="75">
        <v>2.5833748185368202</v>
      </c>
      <c r="T23" s="75">
        <v>2.5833748185368202</v>
      </c>
      <c r="U23" s="75">
        <v>4.8053128624441497</v>
      </c>
      <c r="V23" s="75">
        <v>244.438605819206</v>
      </c>
      <c r="W23" s="75">
        <v>12.288711447411</v>
      </c>
      <c r="X23" s="75">
        <v>0</v>
      </c>
      <c r="Y23" s="75">
        <v>0</v>
      </c>
      <c r="Z23" s="75">
        <v>0.114544617543491</v>
      </c>
      <c r="AA23" s="75">
        <v>0</v>
      </c>
      <c r="AB23" s="75">
        <v>439.78080913759402</v>
      </c>
      <c r="AC23" s="75">
        <v>14248.9538185731</v>
      </c>
      <c r="AD23" s="75">
        <v>20.112013718343</v>
      </c>
      <c r="AE23" s="75">
        <v>0.30291623923303201</v>
      </c>
      <c r="AF23" s="75">
        <v>0.30291623923303201</v>
      </c>
      <c r="AG23" s="75">
        <v>1.16423617162871</v>
      </c>
      <c r="AH23" s="75">
        <v>0</v>
      </c>
      <c r="AI23" s="75">
        <v>80.916203191134699</v>
      </c>
      <c r="AJ23" s="75">
        <v>0</v>
      </c>
      <c r="AK23" s="75">
        <v>0</v>
      </c>
      <c r="AL23" s="75">
        <v>16364.9212639011</v>
      </c>
      <c r="AM23" s="75">
        <v>348.224271250333</v>
      </c>
      <c r="AN23" s="75">
        <v>450.87177966649199</v>
      </c>
      <c r="AO23" s="75">
        <v>0</v>
      </c>
      <c r="AP23" s="75">
        <v>388.934628725896</v>
      </c>
      <c r="AQ23" s="75">
        <v>124275.412176568</v>
      </c>
      <c r="AR23" s="75">
        <v>19.032065213125499</v>
      </c>
      <c r="AS23" s="75">
        <v>151.867529847925</v>
      </c>
      <c r="AT23" s="75">
        <v>7.4054464684318004</v>
      </c>
      <c r="AU23" s="75">
        <v>37968.866076522398</v>
      </c>
      <c r="AV23" s="75">
        <v>3246.8887501388199</v>
      </c>
      <c r="AW23" s="75">
        <v>9844.7730642516908</v>
      </c>
      <c r="AX23" s="75">
        <v>1072.9004954746499</v>
      </c>
      <c r="AY23" s="75">
        <v>2518.4174351691499</v>
      </c>
      <c r="AZ23" s="75">
        <v>1406.8834754296099</v>
      </c>
      <c r="BA23" s="75">
        <v>95236.662639704096</v>
      </c>
      <c r="BB23" s="89">
        <v>4019.11807692295</v>
      </c>
      <c r="BC23" s="89"/>
      <c r="BD23" s="91">
        <f t="shared" si="6"/>
        <v>1.3049114567015252</v>
      </c>
      <c r="BE23" s="40">
        <f t="shared" si="0"/>
        <v>-6.3673227953220284E-7</v>
      </c>
      <c r="BF23" s="100">
        <f t="shared" si="1"/>
        <v>-9.8787858442145895E-7</v>
      </c>
      <c r="BG23" s="100">
        <f t="shared" si="2"/>
        <v>-4.1644617422920345E-7</v>
      </c>
      <c r="BH23" s="100">
        <f t="shared" si="3"/>
        <v>0.51357492085301715</v>
      </c>
      <c r="BI23" s="40">
        <f t="shared" si="4"/>
        <v>2.120932298904352E-6</v>
      </c>
      <c r="BJ23" s="100">
        <f t="shared" si="5"/>
        <v>0.26926368599338929</v>
      </c>
      <c r="BK23" s="40">
        <f t="shared" si="7"/>
        <v>-1.7367767386524597E-6</v>
      </c>
      <c r="BL23" s="40"/>
      <c r="BM23" s="40"/>
      <c r="BN23" s="40"/>
      <c r="BO23" s="40"/>
      <c r="BP23" s="40"/>
      <c r="BQ23" s="40"/>
      <c r="BR23" s="40"/>
      <c r="BS23" s="40"/>
      <c r="BT23" s="40"/>
      <c r="BU23" s="40"/>
      <c r="BV23" s="40"/>
      <c r="BW23" s="40"/>
      <c r="BX23" s="40"/>
      <c r="BY23" s="40"/>
      <c r="BZ23" s="40"/>
      <c r="CA23" s="40"/>
      <c r="CB23" s="40"/>
      <c r="CC23" s="40"/>
      <c r="CD23" s="40"/>
      <c r="CE23" s="40"/>
      <c r="CF23" s="40"/>
      <c r="CG23" s="40"/>
      <c r="CH23" s="40"/>
      <c r="CI23" s="40"/>
      <c r="CJ23" s="40"/>
      <c r="CK23" s="40"/>
      <c r="CL23" s="40"/>
      <c r="CM23" s="40"/>
      <c r="CN23" s="40"/>
      <c r="CO23" s="40"/>
      <c r="CP23" s="40"/>
      <c r="CQ23" s="40"/>
      <c r="CR23" s="40"/>
      <c r="CS23" s="40"/>
      <c r="CT23" s="40"/>
      <c r="CU23" s="40"/>
      <c r="CV23" s="40"/>
      <c r="CW23" s="40"/>
      <c r="CX23" s="40"/>
      <c r="CY23" s="40"/>
      <c r="CZ23" s="40"/>
      <c r="DA23" s="40"/>
      <c r="DB23" s="40"/>
      <c r="DC23" s="40"/>
    </row>
    <row r="24" spans="1:107" x14ac:dyDescent="0.25">
      <c r="A24" s="33" t="s">
        <v>190</v>
      </c>
      <c r="B24" s="75"/>
      <c r="C24" s="75"/>
      <c r="D24" s="75"/>
      <c r="E24" s="75"/>
      <c r="F24" s="75"/>
      <c r="G24" s="75"/>
      <c r="H24" s="75">
        <v>69146.210374999995</v>
      </c>
      <c r="I24" s="75">
        <v>1.4675345537</v>
      </c>
      <c r="J24" s="75">
        <v>37.063999526000003</v>
      </c>
      <c r="K24" s="75">
        <v>0.2175441343</v>
      </c>
      <c r="L24" s="75">
        <v>258.54398457000002</v>
      </c>
      <c r="M24" s="75">
        <v>380.86469360000001</v>
      </c>
      <c r="N24" s="75">
        <v>311.07435462000001</v>
      </c>
      <c r="O24" s="75"/>
      <c r="P24" s="75" t="s">
        <v>190</v>
      </c>
      <c r="Q24" s="75">
        <v>20.126899052490401</v>
      </c>
      <c r="R24" s="75">
        <v>10589.216665350599</v>
      </c>
      <c r="S24" s="75">
        <v>1.46753342191008</v>
      </c>
      <c r="T24" s="75">
        <v>1.46753342191008</v>
      </c>
      <c r="U24" s="75">
        <v>1.5568103943798599</v>
      </c>
      <c r="V24" s="75">
        <v>138.26040397068999</v>
      </c>
      <c r="W24" s="75">
        <v>37.063971081622299</v>
      </c>
      <c r="X24" s="75">
        <v>0</v>
      </c>
      <c r="Y24" s="75">
        <v>0</v>
      </c>
      <c r="Z24" s="75">
        <v>6.4103669729330903E-2</v>
      </c>
      <c r="AA24" s="75">
        <v>0</v>
      </c>
      <c r="AB24" s="75">
        <v>311.07378230030201</v>
      </c>
      <c r="AC24" s="75">
        <v>7444.5922907035101</v>
      </c>
      <c r="AD24" s="75">
        <v>11.023593485559701</v>
      </c>
      <c r="AE24" s="75">
        <v>0.25643765659149298</v>
      </c>
      <c r="AF24" s="75">
        <v>0.25643765659149298</v>
      </c>
      <c r="AG24" s="75">
        <v>0.65991732588016605</v>
      </c>
      <c r="AH24" s="75">
        <v>0</v>
      </c>
      <c r="AI24" s="75">
        <v>92.043318356476604</v>
      </c>
      <c r="AJ24" s="75">
        <v>0</v>
      </c>
      <c r="AK24" s="75">
        <v>0</v>
      </c>
      <c r="AL24" s="75">
        <v>13153.4532639177</v>
      </c>
      <c r="AM24" s="75">
        <v>172.66482279237201</v>
      </c>
      <c r="AN24" s="75">
        <v>258.544603695528</v>
      </c>
      <c r="AO24" s="75">
        <v>0</v>
      </c>
      <c r="AP24" s="75">
        <v>441.44973365885602</v>
      </c>
      <c r="AQ24" s="75">
        <v>84369.415902158798</v>
      </c>
      <c r="AR24" s="75">
        <v>34.491405931689101</v>
      </c>
      <c r="AS24" s="75">
        <v>189.692975099433</v>
      </c>
      <c r="AT24" s="75">
        <v>3.29898916777146</v>
      </c>
      <c r="AU24" s="75">
        <v>24977.071238453002</v>
      </c>
      <c r="AV24" s="75">
        <v>1388.53010725268</v>
      </c>
      <c r="AW24" s="75">
        <v>8622.5492265018092</v>
      </c>
      <c r="AX24" s="75">
        <v>584.28587524854697</v>
      </c>
      <c r="AY24" s="75">
        <v>1351.91239504645</v>
      </c>
      <c r="AZ24" s="75">
        <v>881.78747597989297</v>
      </c>
      <c r="BA24" s="75">
        <v>69146.146882499103</v>
      </c>
      <c r="BB24" s="89">
        <v>2924.2863202448598</v>
      </c>
      <c r="BC24" s="89"/>
      <c r="BD24" s="91">
        <f t="shared" si="6"/>
        <v>1.2201607711493858</v>
      </c>
      <c r="BE24" s="40">
        <f t="shared" si="0"/>
        <v>-9.1823543977709277E-7</v>
      </c>
      <c r="BF24" s="100">
        <f t="shared" si="1"/>
        <v>-7.7121858367991048E-7</v>
      </c>
      <c r="BG24" s="100">
        <f t="shared" si="2"/>
        <v>-7.6743951188590088E-7</v>
      </c>
      <c r="BH24" s="100">
        <f t="shared" si="3"/>
        <v>0.17878451384884333</v>
      </c>
      <c r="BI24" s="40">
        <f t="shared" si="4"/>
        <v>2.3946622815674617E-6</v>
      </c>
      <c r="BJ24" s="100">
        <f t="shared" si="5"/>
        <v>0.15907234531559111</v>
      </c>
      <c r="BK24" s="40">
        <f t="shared" si="7"/>
        <v>-1.8398163959656752E-6</v>
      </c>
      <c r="BL24" s="40"/>
      <c r="BM24" s="40"/>
      <c r="BN24" s="40"/>
      <c r="BO24" s="40"/>
      <c r="BP24" s="40"/>
      <c r="BQ24" s="40"/>
      <c r="BR24" s="40"/>
      <c r="BS24" s="40"/>
      <c r="BT24" s="40"/>
      <c r="BU24" s="40"/>
      <c r="BV24" s="40"/>
      <c r="BW24" s="40"/>
      <c r="BX24" s="40"/>
      <c r="BY24" s="40"/>
      <c r="BZ24" s="40"/>
      <c r="CA24" s="40"/>
      <c r="CB24" s="40"/>
      <c r="CC24" s="40"/>
      <c r="CD24" s="40"/>
      <c r="CE24" s="40"/>
      <c r="CF24" s="40"/>
      <c r="CG24" s="40"/>
      <c r="CH24" s="40"/>
      <c r="CI24" s="40"/>
      <c r="CJ24" s="40"/>
      <c r="CK24" s="40"/>
      <c r="CL24" s="40"/>
      <c r="CM24" s="40"/>
      <c r="CN24" s="40"/>
      <c r="CO24" s="40"/>
      <c r="CP24" s="40"/>
      <c r="CQ24" s="40"/>
      <c r="CR24" s="40"/>
      <c r="CS24" s="40"/>
      <c r="CT24" s="40"/>
      <c r="CU24" s="40"/>
      <c r="CV24" s="40"/>
      <c r="CW24" s="40"/>
      <c r="CX24" s="40"/>
      <c r="CY24" s="40"/>
      <c r="CZ24" s="40"/>
      <c r="DA24" s="40"/>
      <c r="DB24" s="40"/>
      <c r="DC24" s="40"/>
    </row>
    <row r="25" spans="1:107" x14ac:dyDescent="0.25">
      <c r="A25" s="33" t="s">
        <v>191</v>
      </c>
      <c r="B25" s="75"/>
      <c r="C25" s="75"/>
      <c r="D25" s="75"/>
      <c r="E25" s="75"/>
      <c r="F25" s="75"/>
      <c r="G25" s="75"/>
      <c r="H25" s="75">
        <v>28683.126842000001</v>
      </c>
      <c r="I25" s="75">
        <v>0.7770913827</v>
      </c>
      <c r="J25" s="75">
        <v>0.66720279549999995</v>
      </c>
      <c r="K25" s="75">
        <v>0.1025326852</v>
      </c>
      <c r="L25" s="75">
        <v>179.54791598</v>
      </c>
      <c r="M25" s="75">
        <v>66.856997101000005</v>
      </c>
      <c r="N25" s="75">
        <v>137.68267871</v>
      </c>
      <c r="O25" s="75"/>
      <c r="P25" s="75" t="s">
        <v>191</v>
      </c>
      <c r="Q25" s="75">
        <v>10.422459021047301</v>
      </c>
      <c r="R25" s="75">
        <v>5838.0336462339001</v>
      </c>
      <c r="S25" s="75">
        <v>0.77708933195868202</v>
      </c>
      <c r="T25" s="75">
        <v>0.77708933195868202</v>
      </c>
      <c r="U25" s="75">
        <v>2.5074967350295201</v>
      </c>
      <c r="V25" s="75">
        <v>70.525893647155499</v>
      </c>
      <c r="W25" s="75">
        <v>0.66720188753825205</v>
      </c>
      <c r="X25" s="75">
        <v>0</v>
      </c>
      <c r="Y25" s="75">
        <v>0</v>
      </c>
      <c r="Z25" s="75">
        <v>3.3247984431085099E-2</v>
      </c>
      <c r="AA25" s="75">
        <v>0</v>
      </c>
      <c r="AB25" s="75">
        <v>137.68247608797199</v>
      </c>
      <c r="AC25" s="75">
        <v>4060.7751354176498</v>
      </c>
      <c r="AD25" s="75">
        <v>5.6426669456436596</v>
      </c>
      <c r="AE25" s="75">
        <v>0.133127788298219</v>
      </c>
      <c r="AF25" s="75">
        <v>0.133127788298219</v>
      </c>
      <c r="AG25" s="75">
        <v>0.33723149780849498</v>
      </c>
      <c r="AH25" s="75">
        <v>0</v>
      </c>
      <c r="AI25" s="75">
        <v>12.370471168539501</v>
      </c>
      <c r="AJ25" s="75">
        <v>0</v>
      </c>
      <c r="AK25" s="75">
        <v>0</v>
      </c>
      <c r="AL25" s="75">
        <v>4252.7285719204001</v>
      </c>
      <c r="AM25" s="75">
        <v>154.699343838235</v>
      </c>
      <c r="AN25" s="75">
        <v>179.548350420015</v>
      </c>
      <c r="AO25" s="75">
        <v>0</v>
      </c>
      <c r="AP25" s="75">
        <v>80.261808038851996</v>
      </c>
      <c r="AQ25" s="75">
        <v>37328.827444457202</v>
      </c>
      <c r="AR25" s="75">
        <v>13.449070722098</v>
      </c>
      <c r="AS25" s="75">
        <v>31.842847197820699</v>
      </c>
      <c r="AT25" s="75">
        <v>2.1833288366545802</v>
      </c>
      <c r="AU25" s="75">
        <v>11237.0446001894</v>
      </c>
      <c r="AV25" s="75">
        <v>984.94752027245602</v>
      </c>
      <c r="AW25" s="75">
        <v>2574.8621211403301</v>
      </c>
      <c r="AX25" s="75">
        <v>312.454972775785</v>
      </c>
      <c r="AY25" s="75">
        <v>996.71538076111096</v>
      </c>
      <c r="AZ25" s="75">
        <v>479.33846666611498</v>
      </c>
      <c r="BA25" s="75">
        <v>28683.115517342099</v>
      </c>
      <c r="BB25" s="89">
        <v>1258.7084300089</v>
      </c>
      <c r="BC25" s="89"/>
      <c r="BD25" s="91">
        <f t="shared" si="6"/>
        <v>1.3014216472366058</v>
      </c>
      <c r="BE25" s="40">
        <f t="shared" si="0"/>
        <v>-3.9481950362427809E-7</v>
      </c>
      <c r="BF25" s="100">
        <f t="shared" si="1"/>
        <v>-2.6389963441073978E-6</v>
      </c>
      <c r="BG25" s="100">
        <f t="shared" si="2"/>
        <v>-1.3608482368805941E-6</v>
      </c>
      <c r="BH25" s="100">
        <f t="shared" si="3"/>
        <v>0.29839365894436753</v>
      </c>
      <c r="BI25" s="40">
        <f t="shared" si="4"/>
        <v>2.4196327349592831E-6</v>
      </c>
      <c r="BJ25" s="100">
        <f t="shared" si="5"/>
        <v>0.20049974601164805</v>
      </c>
      <c r="BK25" s="40">
        <f t="shared" si="7"/>
        <v>-1.4716595428804245E-6</v>
      </c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  <c r="CD25" s="40"/>
      <c r="CE25" s="40"/>
      <c r="CF25" s="40"/>
      <c r="CG25" s="40"/>
      <c r="CH25" s="40"/>
      <c r="CI25" s="40"/>
      <c r="CJ25" s="40"/>
      <c r="CK25" s="40"/>
      <c r="CL25" s="40"/>
      <c r="CM25" s="40"/>
      <c r="CN25" s="40"/>
      <c r="CO25" s="40"/>
      <c r="CP25" s="40"/>
      <c r="CQ25" s="40"/>
      <c r="CR25" s="40"/>
      <c r="CS25" s="40"/>
      <c r="CT25" s="40"/>
      <c r="CU25" s="40"/>
      <c r="CV25" s="40"/>
      <c r="CW25" s="40"/>
      <c r="CX25" s="40"/>
      <c r="CY25" s="40"/>
      <c r="CZ25" s="40"/>
      <c r="DA25" s="40"/>
      <c r="DB25" s="40"/>
      <c r="DC25" s="40"/>
    </row>
    <row r="26" spans="1:107" x14ac:dyDescent="0.25">
      <c r="A26" s="33" t="s">
        <v>192</v>
      </c>
      <c r="B26" s="75"/>
      <c r="C26" s="75"/>
      <c r="D26" s="75"/>
      <c r="E26" s="75"/>
      <c r="F26" s="75"/>
      <c r="G26" s="75"/>
      <c r="H26" s="75">
        <v>68763.818436000001</v>
      </c>
      <c r="I26" s="75">
        <v>1.5956238961</v>
      </c>
      <c r="J26" s="75">
        <v>25.626191747</v>
      </c>
      <c r="K26" s="75">
        <v>0.20143882439999999</v>
      </c>
      <c r="L26" s="75">
        <v>278.15706053999997</v>
      </c>
      <c r="M26" s="75">
        <v>341.33046084</v>
      </c>
      <c r="N26" s="75">
        <v>313.52110139000001</v>
      </c>
      <c r="O26" s="75"/>
      <c r="P26" s="75" t="s">
        <v>192</v>
      </c>
      <c r="Q26" s="75">
        <v>21.377912602021802</v>
      </c>
      <c r="R26" s="75">
        <v>11880.3393951526</v>
      </c>
      <c r="S26" s="75">
        <v>1.5956264525715</v>
      </c>
      <c r="T26" s="75">
        <v>1.5956264525715</v>
      </c>
      <c r="U26" s="75">
        <v>1.5212418823143501</v>
      </c>
      <c r="V26" s="75">
        <v>145.443037052623</v>
      </c>
      <c r="W26" s="75">
        <v>25.6261290628659</v>
      </c>
      <c r="X26" s="75">
        <v>0</v>
      </c>
      <c r="Y26" s="75">
        <v>0</v>
      </c>
      <c r="Z26" s="75">
        <v>6.7529967488380999E-2</v>
      </c>
      <c r="AA26" s="75">
        <v>0</v>
      </c>
      <c r="AB26" s="75">
        <v>313.52093735223599</v>
      </c>
      <c r="AC26" s="75">
        <v>8783.6237298564592</v>
      </c>
      <c r="AD26" s="75">
        <v>11.128178037409601</v>
      </c>
      <c r="AE26" s="75">
        <v>0.26487810683434099</v>
      </c>
      <c r="AF26" s="75">
        <v>0.26487810683434099</v>
      </c>
      <c r="AG26" s="75">
        <v>0.71832764795632598</v>
      </c>
      <c r="AH26" s="75">
        <v>0</v>
      </c>
      <c r="AI26" s="75">
        <v>58.002474071829198</v>
      </c>
      <c r="AJ26" s="75">
        <v>0</v>
      </c>
      <c r="AK26" s="75">
        <v>0</v>
      </c>
      <c r="AL26" s="75">
        <v>12623.214441366399</v>
      </c>
      <c r="AM26" s="75">
        <v>180.78747636235099</v>
      </c>
      <c r="AN26" s="75">
        <v>278.157661773472</v>
      </c>
      <c r="AO26" s="75">
        <v>0</v>
      </c>
      <c r="AP26" s="75">
        <v>387.18075968763799</v>
      </c>
      <c r="AQ26" s="75">
        <v>86476.696671130994</v>
      </c>
      <c r="AR26" s="75">
        <v>28.782143832221699</v>
      </c>
      <c r="AS26" s="75">
        <v>161.686697904054</v>
      </c>
      <c r="AT26" s="75">
        <v>4.5701965639542204</v>
      </c>
      <c r="AU26" s="75">
        <v>25341.601569827799</v>
      </c>
      <c r="AV26" s="75">
        <v>1958.1342539046</v>
      </c>
      <c r="AW26" s="75">
        <v>7793.1125931933102</v>
      </c>
      <c r="AX26" s="75">
        <v>636.37103919121296</v>
      </c>
      <c r="AY26" s="75">
        <v>1474.5403200011799</v>
      </c>
      <c r="AZ26" s="75">
        <v>977.10556278609101</v>
      </c>
      <c r="BA26" s="75">
        <v>68763.760737556193</v>
      </c>
      <c r="BB26" s="89">
        <v>2760.65345628153</v>
      </c>
      <c r="BC26" s="89"/>
      <c r="BD26" s="91">
        <f t="shared" si="6"/>
        <v>1.257591146027891</v>
      </c>
      <c r="BE26" s="40">
        <f t="shared" si="0"/>
        <v>-8.3908144022248639E-7</v>
      </c>
      <c r="BF26" s="100">
        <f t="shared" si="1"/>
        <v>1.6021767449689166E-6</v>
      </c>
      <c r="BG26" s="100">
        <f t="shared" si="2"/>
        <v>-2.446096350137716E-6</v>
      </c>
      <c r="BH26" s="100">
        <f t="shared" si="3"/>
        <v>0.31493076184940738</v>
      </c>
      <c r="BI26" s="40">
        <f t="shared" si="4"/>
        <v>2.161489163202034E-6</v>
      </c>
      <c r="BJ26" s="100">
        <f t="shared" si="5"/>
        <v>0.13432817784501952</v>
      </c>
      <c r="BK26" s="40">
        <f t="shared" si="7"/>
        <v>-5.2321123935705481E-7</v>
      </c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  <c r="CB26" s="40"/>
      <c r="CC26" s="40"/>
      <c r="CD26" s="40"/>
      <c r="CE26" s="40"/>
      <c r="CF26" s="40"/>
      <c r="CG26" s="40"/>
      <c r="CH26" s="40"/>
      <c r="CI26" s="40"/>
      <c r="CJ26" s="40"/>
      <c r="CK26" s="40"/>
      <c r="CL26" s="40"/>
      <c r="CM26" s="40"/>
      <c r="CN26" s="40"/>
      <c r="CO26" s="40"/>
      <c r="CP26" s="40"/>
      <c r="CQ26" s="40"/>
      <c r="CR26" s="40"/>
      <c r="CS26" s="40"/>
      <c r="CT26" s="40"/>
      <c r="CU26" s="40"/>
      <c r="CV26" s="40"/>
      <c r="CW26" s="40"/>
      <c r="CX26" s="40"/>
      <c r="CY26" s="40"/>
      <c r="CZ26" s="40"/>
      <c r="DA26" s="40"/>
      <c r="DB26" s="40"/>
      <c r="DC26" s="40"/>
    </row>
    <row r="27" spans="1:107" x14ac:dyDescent="0.25">
      <c r="A27" s="33" t="s">
        <v>193</v>
      </c>
      <c r="B27" s="75"/>
      <c r="C27" s="75"/>
      <c r="D27" s="75"/>
      <c r="E27" s="75"/>
      <c r="F27" s="75"/>
      <c r="G27" s="75"/>
      <c r="H27" s="75">
        <v>13904.37912</v>
      </c>
      <c r="I27" s="75">
        <v>0.28004919919999999</v>
      </c>
      <c r="J27" s="75">
        <v>1.4166144061999999</v>
      </c>
      <c r="K27" s="75">
        <v>6.36105161E-2</v>
      </c>
      <c r="L27" s="75">
        <v>46.386564354999997</v>
      </c>
      <c r="M27" s="75">
        <v>98.169174342999995</v>
      </c>
      <c r="N27" s="75">
        <v>46.098841944999997</v>
      </c>
      <c r="O27" s="75"/>
      <c r="P27" s="75" t="s">
        <v>193</v>
      </c>
      <c r="Q27" s="75">
        <v>3.6716720510179499</v>
      </c>
      <c r="R27" s="75">
        <v>2076.8069950474101</v>
      </c>
      <c r="S27" s="75">
        <v>0.28004875500669202</v>
      </c>
      <c r="T27" s="75">
        <v>0.28004875500669202</v>
      </c>
      <c r="U27" s="75">
        <v>0.19073461918226101</v>
      </c>
      <c r="V27" s="75">
        <v>24.536092955913901</v>
      </c>
      <c r="W27" s="75">
        <v>1.4166115819246199</v>
      </c>
      <c r="X27" s="75">
        <v>0</v>
      </c>
      <c r="Y27" s="75">
        <v>0</v>
      </c>
      <c r="Z27" s="75">
        <v>1.14670405356569E-2</v>
      </c>
      <c r="AA27" s="75">
        <v>0</v>
      </c>
      <c r="AB27" s="75">
        <v>46.098788068112299</v>
      </c>
      <c r="AC27" s="75">
        <v>1430.05122473647</v>
      </c>
      <c r="AD27" s="75">
        <v>1.7948079668716901</v>
      </c>
      <c r="AE27" s="75">
        <v>7.4754488559577101E-2</v>
      </c>
      <c r="AF27" s="75">
        <v>7.4754488559577101E-2</v>
      </c>
      <c r="AG27" s="75">
        <v>0.127958578676962</v>
      </c>
      <c r="AH27" s="75">
        <v>0</v>
      </c>
      <c r="AI27" s="75">
        <v>5.4152779244671896</v>
      </c>
      <c r="AJ27" s="75">
        <v>0</v>
      </c>
      <c r="AK27" s="75">
        <v>0</v>
      </c>
      <c r="AL27" s="75">
        <v>2660.3965165448699</v>
      </c>
      <c r="AM27" s="75">
        <v>28.398928275939301</v>
      </c>
      <c r="AN27" s="75">
        <v>46.386644898564199</v>
      </c>
      <c r="AO27" s="75">
        <v>0</v>
      </c>
      <c r="AP27" s="75">
        <v>108.093897562271</v>
      </c>
      <c r="AQ27" s="75">
        <v>17006.3701936209</v>
      </c>
      <c r="AR27" s="75">
        <v>10.964155338294599</v>
      </c>
      <c r="AS27" s="75">
        <v>36.158396295468897</v>
      </c>
      <c r="AT27" s="75">
        <v>0.80681797713528602</v>
      </c>
      <c r="AU27" s="75">
        <v>4498.69255968583</v>
      </c>
      <c r="AV27" s="75">
        <v>317.66415731667399</v>
      </c>
      <c r="AW27" s="75">
        <v>1581.9753421032699</v>
      </c>
      <c r="AX27" s="75">
        <v>108.568628830816</v>
      </c>
      <c r="AY27" s="75">
        <v>225.513410753893</v>
      </c>
      <c r="AZ27" s="75">
        <v>210.867466805866</v>
      </c>
      <c r="BA27" s="75">
        <v>13904.362618208999</v>
      </c>
      <c r="BB27" s="75">
        <v>524.23941712232602</v>
      </c>
      <c r="BC27" s="89"/>
      <c r="BD27" s="91">
        <f t="shared" si="6"/>
        <v>1.2230959922858704</v>
      </c>
      <c r="BE27" s="40">
        <f t="shared" si="0"/>
        <v>-1.1868053120474112E-6</v>
      </c>
      <c r="BF27" s="100">
        <f t="shared" si="1"/>
        <v>-1.5861259708578961E-6</v>
      </c>
      <c r="BG27" s="100">
        <f t="shared" si="2"/>
        <v>-1.9936796969225655E-6</v>
      </c>
      <c r="BH27" s="100">
        <f t="shared" si="3"/>
        <v>0.17519072541493025</v>
      </c>
      <c r="BI27" s="40">
        <f t="shared" si="4"/>
        <v>1.7363554581401475E-6</v>
      </c>
      <c r="BJ27" s="100">
        <f t="shared" si="5"/>
        <v>0.10109816330525845</v>
      </c>
      <c r="BK27" s="40">
        <f t="shared" si="7"/>
        <v>-1.1687254044721518E-6</v>
      </c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  <c r="BX27" s="40"/>
      <c r="BY27" s="40"/>
      <c r="BZ27" s="40"/>
      <c r="CA27" s="40"/>
      <c r="CB27" s="40"/>
      <c r="CC27" s="40"/>
      <c r="CD27" s="40"/>
      <c r="CE27" s="40"/>
      <c r="CF27" s="40"/>
      <c r="CG27" s="40"/>
      <c r="CH27" s="40"/>
      <c r="CI27" s="40"/>
      <c r="CJ27" s="40"/>
      <c r="CK27" s="40"/>
      <c r="CL27" s="40"/>
      <c r="CM27" s="40"/>
      <c r="CN27" s="40"/>
      <c r="CO27" s="40"/>
      <c r="CP27" s="40"/>
      <c r="CQ27" s="40"/>
      <c r="CR27" s="40"/>
      <c r="CS27" s="40"/>
      <c r="CT27" s="40"/>
      <c r="CU27" s="40"/>
      <c r="CV27" s="40"/>
      <c r="CW27" s="40"/>
      <c r="CX27" s="40"/>
      <c r="CY27" s="40"/>
      <c r="CZ27" s="40"/>
      <c r="DA27" s="40"/>
      <c r="DB27" s="40"/>
      <c r="DC27" s="40"/>
    </row>
    <row r="28" spans="1:107" x14ac:dyDescent="0.25">
      <c r="A28" s="33" t="s">
        <v>194</v>
      </c>
      <c r="B28" s="75"/>
      <c r="C28" s="75"/>
      <c r="D28" s="75"/>
      <c r="E28" s="75"/>
      <c r="F28" s="75"/>
      <c r="G28" s="75"/>
      <c r="H28" s="75">
        <v>28105.282483999999</v>
      </c>
      <c r="I28" s="75">
        <v>0.50209656380000001</v>
      </c>
      <c r="J28" s="75">
        <v>7.3850796879000002</v>
      </c>
      <c r="K28" s="75">
        <v>0.21623461059999999</v>
      </c>
      <c r="L28" s="75">
        <v>85.679196320000003</v>
      </c>
      <c r="M28" s="75">
        <v>100.45108818999999</v>
      </c>
      <c r="N28" s="75">
        <v>97.750624243000004</v>
      </c>
      <c r="O28" s="75"/>
      <c r="P28" s="75" t="s">
        <v>194</v>
      </c>
      <c r="Q28" s="75">
        <v>6.8576324329135998</v>
      </c>
      <c r="R28" s="75">
        <v>3768.0909505038599</v>
      </c>
      <c r="S28" s="75">
        <v>0.50209579097954204</v>
      </c>
      <c r="T28" s="75">
        <v>0.50209579097954204</v>
      </c>
      <c r="U28" s="75">
        <v>0.42053504094369998</v>
      </c>
      <c r="V28" s="75">
        <v>46.506591380718604</v>
      </c>
      <c r="W28" s="75">
        <v>7.38507255604494</v>
      </c>
      <c r="X28" s="75">
        <v>0</v>
      </c>
      <c r="Y28" s="75">
        <v>0</v>
      </c>
      <c r="Z28" s="75">
        <v>2.1761324072214799E-2</v>
      </c>
      <c r="AA28" s="75">
        <v>0</v>
      </c>
      <c r="AB28" s="75">
        <v>97.750517476544402</v>
      </c>
      <c r="AC28" s="75">
        <v>2712.53191255507</v>
      </c>
      <c r="AD28" s="75">
        <v>3.70440370276956</v>
      </c>
      <c r="AE28" s="75">
        <v>0.236214042167395</v>
      </c>
      <c r="AF28" s="75">
        <v>0.236214042167395</v>
      </c>
      <c r="AG28" s="75">
        <v>0.227905307248157</v>
      </c>
      <c r="AH28" s="75">
        <v>0</v>
      </c>
      <c r="AI28" s="75">
        <v>18.377029914015701</v>
      </c>
      <c r="AJ28" s="75">
        <v>0</v>
      </c>
      <c r="AK28" s="75">
        <v>0</v>
      </c>
      <c r="AL28" s="75">
        <v>3994.1650205449</v>
      </c>
      <c r="AM28" s="75">
        <v>54.713820426929402</v>
      </c>
      <c r="AN28" s="75">
        <v>85.679710452028999</v>
      </c>
      <c r="AO28" s="75">
        <v>0</v>
      </c>
      <c r="AP28" s="75">
        <v>113.958780516952</v>
      </c>
      <c r="AQ28" s="75">
        <v>33713.339655417498</v>
      </c>
      <c r="AR28" s="75">
        <v>38.714980720687699</v>
      </c>
      <c r="AS28" s="75">
        <v>47.418742501705701</v>
      </c>
      <c r="AT28" s="75">
        <v>1.4432103734461901</v>
      </c>
      <c r="AU28" s="75">
        <v>9292.9226611319591</v>
      </c>
      <c r="AV28" s="75">
        <v>613.54160584505496</v>
      </c>
      <c r="AW28" s="75">
        <v>2773.6932644691001</v>
      </c>
      <c r="AX28" s="75">
        <v>204.446358679127</v>
      </c>
      <c r="AY28" s="75">
        <v>447.852838894755</v>
      </c>
      <c r="AZ28" s="75">
        <v>522.35503923168699</v>
      </c>
      <c r="BA28" s="75">
        <v>28105.271696842399</v>
      </c>
      <c r="BB28" s="75">
        <v>822.35941886427702</v>
      </c>
      <c r="BC28" s="89"/>
      <c r="BD28" s="91">
        <f t="shared" si="6"/>
        <v>1.1995379379024171</v>
      </c>
      <c r="BE28" s="40">
        <f t="shared" si="0"/>
        <v>-3.838124596781896E-7</v>
      </c>
      <c r="BF28" s="100">
        <f t="shared" si="1"/>
        <v>-1.5391869088142222E-6</v>
      </c>
      <c r="BG28" s="100">
        <f t="shared" si="2"/>
        <v>-9.6571132089190696E-7</v>
      </c>
      <c r="BH28" s="100">
        <f t="shared" si="3"/>
        <v>9.2397010413628078E-2</v>
      </c>
      <c r="BI28" s="40">
        <f t="shared" si="4"/>
        <v>6.0006635341946432E-6</v>
      </c>
      <c r="BJ28" s="100">
        <f t="shared" si="5"/>
        <v>0.13447034343124931</v>
      </c>
      <c r="BK28" s="40">
        <f t="shared" si="7"/>
        <v>-1.0922329798774666E-6</v>
      </c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  <c r="BX28" s="40"/>
      <c r="BY28" s="40"/>
      <c r="BZ28" s="40"/>
      <c r="CA28" s="40"/>
      <c r="CB28" s="40"/>
      <c r="CC28" s="40"/>
      <c r="CD28" s="40"/>
      <c r="CE28" s="40"/>
      <c r="CF28" s="40"/>
      <c r="CG28" s="40"/>
      <c r="CH28" s="40"/>
      <c r="CI28" s="40"/>
      <c r="CJ28" s="40"/>
      <c r="CK28" s="40"/>
      <c r="CL28" s="40"/>
      <c r="CM28" s="40"/>
      <c r="CN28" s="40"/>
      <c r="CO28" s="40"/>
      <c r="CP28" s="40"/>
      <c r="CQ28" s="40"/>
      <c r="CR28" s="40"/>
      <c r="CS28" s="40"/>
      <c r="CT28" s="40"/>
      <c r="CU28" s="40"/>
      <c r="CV28" s="40"/>
      <c r="CW28" s="40"/>
      <c r="CX28" s="40"/>
      <c r="CY28" s="40"/>
      <c r="CZ28" s="40"/>
      <c r="DA28" s="40"/>
      <c r="DB28" s="40"/>
      <c r="DC28" s="40"/>
    </row>
    <row r="29" spans="1:107" x14ac:dyDescent="0.25">
      <c r="A29" s="33" t="s">
        <v>195</v>
      </c>
      <c r="B29" s="75"/>
      <c r="C29" s="75"/>
      <c r="D29" s="75"/>
      <c r="E29" s="75"/>
      <c r="F29" s="75"/>
      <c r="G29" s="75"/>
      <c r="H29" s="75">
        <v>24866.489967000001</v>
      </c>
      <c r="I29" s="75">
        <v>0.81316010989999998</v>
      </c>
      <c r="J29" s="75">
        <v>3.3509329485000001</v>
      </c>
      <c r="K29" s="75">
        <v>4.7782551600000001E-2</v>
      </c>
      <c r="L29" s="75">
        <v>133.21901353000001</v>
      </c>
      <c r="M29" s="75">
        <v>71.217261551999997</v>
      </c>
      <c r="N29" s="75">
        <v>129.66883558999999</v>
      </c>
      <c r="O29" s="75"/>
      <c r="P29" s="75" t="s">
        <v>195</v>
      </c>
      <c r="Q29" s="75">
        <v>10.6352514528939</v>
      </c>
      <c r="R29" s="75">
        <v>5939.3250465137398</v>
      </c>
      <c r="S29" s="75">
        <v>0.81316095205993</v>
      </c>
      <c r="T29" s="75">
        <v>0.81316095205993</v>
      </c>
      <c r="U29" s="75">
        <v>0.52041840947733997</v>
      </c>
      <c r="V29" s="75">
        <v>70.879638360342298</v>
      </c>
      <c r="W29" s="75">
        <v>3.35091946734368</v>
      </c>
      <c r="X29" s="75">
        <v>0</v>
      </c>
      <c r="Y29" s="75">
        <v>0</v>
      </c>
      <c r="Z29" s="75">
        <v>3.3182414746985002E-2</v>
      </c>
      <c r="AA29" s="75">
        <v>0</v>
      </c>
      <c r="AB29" s="75">
        <v>129.667951128103</v>
      </c>
      <c r="AC29" s="75">
        <v>4082.6459643642202</v>
      </c>
      <c r="AD29" s="75">
        <v>5.1627199092070502</v>
      </c>
      <c r="AE29" s="75">
        <v>8.0146708854363397E-2</v>
      </c>
      <c r="AF29" s="75">
        <v>8.0146708854363397E-2</v>
      </c>
      <c r="AG29" s="75">
        <v>0.37176990373882002</v>
      </c>
      <c r="AH29" s="75">
        <v>0</v>
      </c>
      <c r="AI29" s="75">
        <v>9.4817351001144505</v>
      </c>
      <c r="AJ29" s="75">
        <v>0</v>
      </c>
      <c r="AK29" s="75">
        <v>0</v>
      </c>
      <c r="AL29" s="75">
        <v>4524.2701521918698</v>
      </c>
      <c r="AM29" s="75">
        <v>76.199886113039696</v>
      </c>
      <c r="AN29" s="75">
        <v>133.218505553672</v>
      </c>
      <c r="AO29" s="75">
        <v>0</v>
      </c>
      <c r="AP29" s="75">
        <v>83.580369701242304</v>
      </c>
      <c r="AQ29" s="75">
        <v>33782.1947050491</v>
      </c>
      <c r="AR29" s="75">
        <v>2.0649031991162201</v>
      </c>
      <c r="AS29" s="75">
        <v>36.0754033385086</v>
      </c>
      <c r="AT29" s="75">
        <v>2.3436054193973899</v>
      </c>
      <c r="AU29" s="75">
        <v>9968.6968102934497</v>
      </c>
      <c r="AV29" s="75">
        <v>870.50771896752099</v>
      </c>
      <c r="AW29" s="75">
        <v>2418.5211698472699</v>
      </c>
      <c r="AX29" s="75">
        <v>314.30765275832198</v>
      </c>
      <c r="AY29" s="75">
        <v>619.32408717624901</v>
      </c>
      <c r="AZ29" s="75">
        <v>419.87274424715901</v>
      </c>
      <c r="BA29" s="75">
        <v>24866.253246140499</v>
      </c>
      <c r="BB29" s="75">
        <v>822.30537698988996</v>
      </c>
      <c r="BC29" s="89"/>
      <c r="BD29" s="91">
        <f t="shared" si="6"/>
        <v>1.3585558857884008</v>
      </c>
      <c r="BE29" s="40">
        <f t="shared" si="0"/>
        <v>-9.5196732557161542E-6</v>
      </c>
      <c r="BF29" s="100">
        <f t="shared" si="1"/>
        <v>1.0356631120507628E-6</v>
      </c>
      <c r="BG29" s="100">
        <f t="shared" si="2"/>
        <v>-4.0231053641928432E-6</v>
      </c>
      <c r="BH29" s="100">
        <f t="shared" si="3"/>
        <v>0.67732166179177833</v>
      </c>
      <c r="BI29" s="40">
        <f t="shared" si="4"/>
        <v>-3.8130917993546785E-6</v>
      </c>
      <c r="BJ29" s="100">
        <f t="shared" si="5"/>
        <v>0.17359707295421997</v>
      </c>
      <c r="BK29" s="40">
        <f t="shared" si="7"/>
        <v>-6.8209288142604498E-6</v>
      </c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  <c r="CF29" s="40"/>
      <c r="CG29" s="40"/>
      <c r="CH29" s="40"/>
      <c r="CI29" s="40"/>
      <c r="CJ29" s="40"/>
      <c r="CK29" s="40"/>
      <c r="CL29" s="40"/>
      <c r="CM29" s="40"/>
      <c r="CN29" s="40"/>
      <c r="CO29" s="40"/>
      <c r="CP29" s="40"/>
      <c r="CQ29" s="40"/>
      <c r="CR29" s="40"/>
      <c r="CS29" s="40"/>
      <c r="CT29" s="40"/>
      <c r="CU29" s="40"/>
      <c r="CV29" s="40"/>
      <c r="CW29" s="40"/>
      <c r="CX29" s="40"/>
      <c r="CY29" s="40"/>
      <c r="CZ29" s="40"/>
      <c r="DA29" s="40"/>
      <c r="DB29" s="40"/>
      <c r="DC29" s="40"/>
    </row>
    <row r="30" spans="1:107" x14ac:dyDescent="0.25">
      <c r="A30" s="33" t="s">
        <v>196</v>
      </c>
      <c r="B30" s="75"/>
      <c r="C30" s="75"/>
      <c r="D30" s="75"/>
      <c r="E30" s="75"/>
      <c r="F30" s="75"/>
      <c r="G30" s="75"/>
      <c r="H30" s="75">
        <v>9361.7100090999993</v>
      </c>
      <c r="I30" s="75">
        <v>0.26372133110000001</v>
      </c>
      <c r="J30" s="75">
        <v>0.1313964819</v>
      </c>
      <c r="K30" s="75">
        <v>1.6517351499999999E-2</v>
      </c>
      <c r="L30" s="75">
        <v>51.843147205999998</v>
      </c>
      <c r="M30" s="75">
        <v>26.651510723000001</v>
      </c>
      <c r="N30" s="75">
        <v>37.392778194000002</v>
      </c>
      <c r="O30" s="75"/>
      <c r="P30" s="75" t="s">
        <v>196</v>
      </c>
      <c r="Q30" s="75">
        <v>4.2944731637383802</v>
      </c>
      <c r="R30" s="75">
        <v>1457.6854086380299</v>
      </c>
      <c r="S30" s="75">
        <v>0.26372166187727902</v>
      </c>
      <c r="T30" s="75">
        <v>0.26372166187727902</v>
      </c>
      <c r="U30" s="75">
        <v>0.29720812670513702</v>
      </c>
      <c r="V30" s="75">
        <v>30.2073978798017</v>
      </c>
      <c r="W30" s="75">
        <v>0.131397749679832</v>
      </c>
      <c r="X30" s="75">
        <v>0</v>
      </c>
      <c r="Y30" s="75">
        <v>0</v>
      </c>
      <c r="Z30" s="75">
        <v>1.4936823189338399E-2</v>
      </c>
      <c r="AA30" s="75">
        <v>0</v>
      </c>
      <c r="AB30" s="75">
        <v>37.392761792363203</v>
      </c>
      <c r="AC30" s="75">
        <v>1754.9475560492699</v>
      </c>
      <c r="AD30" s="75">
        <v>2.6830926403104001</v>
      </c>
      <c r="AE30" s="75">
        <v>3.05584294911843E-2</v>
      </c>
      <c r="AF30" s="75">
        <v>3.05584294911843E-2</v>
      </c>
      <c r="AG30" s="75">
        <v>0.114664514166349</v>
      </c>
      <c r="AH30" s="75">
        <v>0</v>
      </c>
      <c r="AI30" s="75">
        <v>7.4377382040719402</v>
      </c>
      <c r="AJ30" s="75">
        <v>0</v>
      </c>
      <c r="AK30" s="75">
        <v>0</v>
      </c>
      <c r="AL30" s="75">
        <v>1487.80390101377</v>
      </c>
      <c r="AM30" s="75">
        <v>32.454018012136501</v>
      </c>
      <c r="AN30" s="75">
        <v>51.843297453959103</v>
      </c>
      <c r="AO30" s="75">
        <v>0</v>
      </c>
      <c r="AP30" s="75">
        <v>33.293586839367499</v>
      </c>
      <c r="AQ30" s="75">
        <v>11772.590249618301</v>
      </c>
      <c r="AR30" s="75">
        <v>1.1095655363087999</v>
      </c>
      <c r="AS30" s="75">
        <v>13.2483636138163</v>
      </c>
      <c r="AT30" s="75">
        <v>0.91135289707832201</v>
      </c>
      <c r="AU30" s="75">
        <v>3769.6930298020602</v>
      </c>
      <c r="AV30" s="75">
        <v>388.04405193048802</v>
      </c>
      <c r="AW30" s="75">
        <v>844.555035961513</v>
      </c>
      <c r="AX30" s="75">
        <v>137.20264035655799</v>
      </c>
      <c r="AY30" s="75">
        <v>242.042241491845</v>
      </c>
      <c r="AZ30" s="75">
        <v>122.592880940491</v>
      </c>
      <c r="BA30" s="75">
        <v>9361.7061152906899</v>
      </c>
      <c r="BB30" s="75">
        <v>344.99332689313599</v>
      </c>
      <c r="BC30" s="89"/>
      <c r="BD30" s="91">
        <f t="shared" si="6"/>
        <v>1.2575261501095252</v>
      </c>
      <c r="BE30" s="40">
        <f t="shared" si="0"/>
        <v>-4.159292806111082E-7</v>
      </c>
      <c r="BF30" s="100">
        <f t="shared" si="1"/>
        <v>1.254268199057192E-6</v>
      </c>
      <c r="BG30" s="100">
        <f t="shared" si="2"/>
        <v>9.6485066698255949E-6</v>
      </c>
      <c r="BH30" s="100">
        <f t="shared" si="3"/>
        <v>0.85008047392975206</v>
      </c>
      <c r="BI30" s="40">
        <f t="shared" si="4"/>
        <v>2.8981257350818044E-6</v>
      </c>
      <c r="BJ30" s="100">
        <f t="shared" si="5"/>
        <v>0.24921949773884486</v>
      </c>
      <c r="BK30" s="40">
        <f t="shared" si="7"/>
        <v>-4.3863113657540202E-7</v>
      </c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  <c r="BX30" s="40"/>
      <c r="BY30" s="40"/>
      <c r="BZ30" s="40"/>
      <c r="CA30" s="40"/>
      <c r="CB30" s="40"/>
      <c r="CC30" s="40"/>
      <c r="CD30" s="40"/>
      <c r="CE30" s="40"/>
      <c r="CF30" s="40"/>
      <c r="CG30" s="40"/>
      <c r="CH30" s="40"/>
      <c r="CI30" s="40"/>
      <c r="CJ30" s="40"/>
      <c r="CK30" s="40"/>
      <c r="CL30" s="40"/>
      <c r="CM30" s="40"/>
      <c r="CN30" s="40"/>
      <c r="CO30" s="40"/>
      <c r="CP30" s="40"/>
      <c r="CQ30" s="40"/>
      <c r="CR30" s="40"/>
      <c r="CS30" s="40"/>
      <c r="CT30" s="40"/>
      <c r="CU30" s="40"/>
      <c r="CV30" s="40"/>
      <c r="CW30" s="40"/>
      <c r="CX30" s="40"/>
      <c r="CY30" s="40"/>
      <c r="CZ30" s="40"/>
      <c r="DA30" s="40"/>
      <c r="DB30" s="40"/>
      <c r="DC30" s="40"/>
    </row>
    <row r="31" spans="1:107" x14ac:dyDescent="0.25">
      <c r="A31" s="33" t="s">
        <v>197</v>
      </c>
      <c r="B31" s="75"/>
      <c r="C31" s="75"/>
      <c r="D31" s="75"/>
      <c r="E31" s="75"/>
      <c r="F31" s="75"/>
      <c r="G31" s="75"/>
      <c r="H31" s="75">
        <v>58542.998143999997</v>
      </c>
      <c r="I31" s="75">
        <v>1.8019427308</v>
      </c>
      <c r="J31" s="75">
        <v>6.2109215235999997</v>
      </c>
      <c r="K31" s="75">
        <v>3.7987919699999997E-2</v>
      </c>
      <c r="L31" s="75">
        <v>443.14026371</v>
      </c>
      <c r="M31" s="75">
        <v>51.280360369999997</v>
      </c>
      <c r="N31" s="75">
        <v>149.02691838999999</v>
      </c>
      <c r="O31" s="75"/>
      <c r="P31" s="75" t="s">
        <v>197</v>
      </c>
      <c r="Q31" s="75">
        <v>45.781446127006902</v>
      </c>
      <c r="R31" s="75">
        <v>10437.4354740606</v>
      </c>
      <c r="S31" s="75">
        <v>1.80194099462894</v>
      </c>
      <c r="T31" s="75">
        <v>1.80194099462894</v>
      </c>
      <c r="U31" s="75">
        <v>4.4402308978157699</v>
      </c>
      <c r="V31" s="75">
        <v>299.81513712902802</v>
      </c>
      <c r="W31" s="75">
        <v>6.3408192802356496</v>
      </c>
      <c r="X31" s="75">
        <v>0</v>
      </c>
      <c r="Y31" s="75">
        <v>0</v>
      </c>
      <c r="Z31" s="75">
        <v>0.13626107860870701</v>
      </c>
      <c r="AA31" s="75">
        <v>0</v>
      </c>
      <c r="AB31" s="75">
        <v>149.02677016746799</v>
      </c>
      <c r="AC31" s="75">
        <v>12302.326751258201</v>
      </c>
      <c r="AD31" s="75">
        <v>28.882568189101399</v>
      </c>
      <c r="AE31" s="75">
        <v>0.11605914495887799</v>
      </c>
      <c r="AF31" s="75">
        <v>0.11605914495887799</v>
      </c>
      <c r="AG31" s="75">
        <v>0.141924481130309</v>
      </c>
      <c r="AH31" s="75">
        <v>0</v>
      </c>
      <c r="AI31" s="75">
        <v>44.933077825890997</v>
      </c>
      <c r="AJ31" s="75">
        <v>0</v>
      </c>
      <c r="AK31" s="75">
        <v>0</v>
      </c>
      <c r="AL31" s="75">
        <v>7824.0771360847302</v>
      </c>
      <c r="AM31" s="75">
        <v>277.10200859421201</v>
      </c>
      <c r="AN31" s="75">
        <v>444.13136340007799</v>
      </c>
      <c r="AO31" s="75">
        <v>0</v>
      </c>
      <c r="AP31" s="75">
        <v>96.445861110073096</v>
      </c>
      <c r="AQ31" s="75">
        <v>74595.416040609096</v>
      </c>
      <c r="AR31" s="75">
        <v>7.050777961544</v>
      </c>
      <c r="AS31" s="75">
        <v>46.525161061525502</v>
      </c>
      <c r="AT31" s="75">
        <v>3.95354029086857</v>
      </c>
      <c r="AU31" s="75">
        <v>24166.480932068898</v>
      </c>
      <c r="AV31" s="75">
        <v>2526.84557745553</v>
      </c>
      <c r="AW31" s="75">
        <v>4941.8561800798598</v>
      </c>
      <c r="AX31" s="75">
        <v>1298.1322641275799</v>
      </c>
      <c r="AY31" s="75">
        <v>1471.59030212225</v>
      </c>
      <c r="AZ31" s="75">
        <v>746.21701964582701</v>
      </c>
      <c r="BA31" s="75">
        <v>58542.954498806699</v>
      </c>
      <c r="BB31" s="75">
        <v>2146.2234703558202</v>
      </c>
      <c r="BC31" s="89"/>
      <c r="BD31" s="91">
        <f t="shared" si="6"/>
        <v>1.2741997167589074</v>
      </c>
      <c r="BE31" s="40">
        <f t="shared" si="0"/>
        <v>-7.45523712177051E-7</v>
      </c>
      <c r="BF31" s="100">
        <f t="shared" si="1"/>
        <v>-9.6349957762455341E-7</v>
      </c>
      <c r="BG31" s="100">
        <f t="shared" si="2"/>
        <v>2.0914409583516678E-2</v>
      </c>
      <c r="BH31" s="100">
        <f t="shared" si="3"/>
        <v>2.0551592684049504</v>
      </c>
      <c r="BI31" s="40">
        <f t="shared" si="4"/>
        <v>2.236537212349956E-3</v>
      </c>
      <c r="BJ31" s="100">
        <f t="shared" si="5"/>
        <v>0.8807563054197215</v>
      </c>
      <c r="BK31" s="40">
        <f t="shared" si="7"/>
        <v>-9.9460240878592992E-7</v>
      </c>
      <c r="BL31" s="40"/>
      <c r="BM31" s="40"/>
      <c r="BN31" s="40"/>
      <c r="BO31" s="40"/>
      <c r="BP31" s="40"/>
      <c r="BQ31" s="40"/>
      <c r="BR31" s="40"/>
      <c r="BS31" s="40"/>
      <c r="BT31" s="40"/>
      <c r="BU31" s="40"/>
      <c r="BV31" s="40"/>
      <c r="BW31" s="40"/>
      <c r="BX31" s="40"/>
      <c r="BY31" s="40"/>
      <c r="BZ31" s="40"/>
      <c r="CA31" s="40"/>
      <c r="CB31" s="40"/>
      <c r="CC31" s="40"/>
      <c r="CD31" s="40"/>
      <c r="CE31" s="40"/>
      <c r="CF31" s="40"/>
      <c r="CG31" s="40"/>
      <c r="CH31" s="40"/>
      <c r="CI31" s="40"/>
      <c r="CJ31" s="40"/>
      <c r="CK31" s="40"/>
      <c r="CL31" s="40"/>
      <c r="CM31" s="40"/>
      <c r="CN31" s="40"/>
      <c r="CO31" s="40"/>
      <c r="CP31" s="40"/>
      <c r="CQ31" s="40"/>
      <c r="CR31" s="40"/>
      <c r="CS31" s="40"/>
      <c r="CT31" s="40"/>
      <c r="CU31" s="40"/>
      <c r="CV31" s="40"/>
      <c r="CW31" s="40"/>
      <c r="CX31" s="40"/>
      <c r="CY31" s="40"/>
      <c r="CZ31" s="40"/>
      <c r="DA31" s="40"/>
      <c r="DB31" s="40"/>
      <c r="DC31" s="40"/>
    </row>
    <row r="32" spans="1:107" x14ac:dyDescent="0.25">
      <c r="A32" s="33" t="s">
        <v>198</v>
      </c>
      <c r="B32" s="75"/>
      <c r="C32" s="75"/>
      <c r="D32" s="75"/>
      <c r="E32" s="75"/>
      <c r="F32" s="75"/>
      <c r="G32" s="75"/>
      <c r="H32" s="75">
        <v>17395.609116</v>
      </c>
      <c r="I32" s="75">
        <v>0.54563019680000002</v>
      </c>
      <c r="J32" s="75">
        <v>0.39154832540000001</v>
      </c>
      <c r="K32" s="75">
        <v>3.9556495499999997E-2</v>
      </c>
      <c r="L32" s="75">
        <v>88.111669030000002</v>
      </c>
      <c r="M32" s="75">
        <v>65.783547080000005</v>
      </c>
      <c r="N32" s="75">
        <v>82.549636512000006</v>
      </c>
      <c r="O32" s="75"/>
      <c r="P32" s="75" t="s">
        <v>198</v>
      </c>
      <c r="Q32" s="75">
        <v>7.0690038872931904</v>
      </c>
      <c r="R32" s="75">
        <v>4024.3153924789699</v>
      </c>
      <c r="S32" s="75">
        <v>0.54563169030660097</v>
      </c>
      <c r="T32" s="75">
        <v>0.54563169030660097</v>
      </c>
      <c r="U32" s="75">
        <v>0.28822043704628098</v>
      </c>
      <c r="V32" s="75">
        <v>46.791336126208499</v>
      </c>
      <c r="W32" s="75">
        <v>0.391549586365947</v>
      </c>
      <c r="X32" s="75">
        <v>0</v>
      </c>
      <c r="Y32" s="75">
        <v>0</v>
      </c>
      <c r="Z32" s="75">
        <v>2.1977675917483699E-2</v>
      </c>
      <c r="AA32" s="75">
        <v>0</v>
      </c>
      <c r="AB32" s="75">
        <v>82.549646762259698</v>
      </c>
      <c r="AC32" s="75">
        <v>2650.8030643770398</v>
      </c>
      <c r="AD32" s="75">
        <v>3.3461609626826299</v>
      </c>
      <c r="AE32" s="75">
        <v>6.1277343688519899E-2</v>
      </c>
      <c r="AF32" s="75">
        <v>6.1277343688519899E-2</v>
      </c>
      <c r="AG32" s="75">
        <v>0.249503454051864</v>
      </c>
      <c r="AH32" s="75">
        <v>0</v>
      </c>
      <c r="AI32" s="75">
        <v>1.96069904896636</v>
      </c>
      <c r="AJ32" s="75">
        <v>0</v>
      </c>
      <c r="AK32" s="75">
        <v>0</v>
      </c>
      <c r="AL32" s="75">
        <v>3331.1685078708201</v>
      </c>
      <c r="AM32" s="75">
        <v>48.471311548574903</v>
      </c>
      <c r="AN32" s="75">
        <v>88.1121066847913</v>
      </c>
      <c r="AO32" s="75">
        <v>0</v>
      </c>
      <c r="AP32" s="75">
        <v>79.226722699513701</v>
      </c>
      <c r="AQ32" s="75">
        <v>23418.908410743101</v>
      </c>
      <c r="AR32" s="75">
        <v>3.2913188125358399</v>
      </c>
      <c r="AS32" s="75">
        <v>27.0124751888148</v>
      </c>
      <c r="AT32" s="75">
        <v>1.5728636965232901</v>
      </c>
      <c r="AU32" s="75">
        <v>6554.2977596104301</v>
      </c>
      <c r="AV32" s="75">
        <v>608.07111757355096</v>
      </c>
      <c r="AW32" s="75">
        <v>1714.42914945591</v>
      </c>
      <c r="AX32" s="75">
        <v>208.56529125541499</v>
      </c>
      <c r="AY32" s="75">
        <v>400.99620965079703</v>
      </c>
      <c r="AZ32" s="75">
        <v>292.39797871998502</v>
      </c>
      <c r="BA32" s="75">
        <v>17395.5974065929</v>
      </c>
      <c r="BB32" s="75">
        <v>571.89821225036303</v>
      </c>
      <c r="BC32" s="89"/>
      <c r="BD32" s="91">
        <f t="shared" si="6"/>
        <v>1.3462549094098588</v>
      </c>
      <c r="BE32" s="40">
        <f t="shared" si="0"/>
        <v>-6.731242936753923E-7</v>
      </c>
      <c r="BF32" s="100">
        <f t="shared" si="1"/>
        <v>2.7372139769866503E-6</v>
      </c>
      <c r="BG32" s="100">
        <f t="shared" si="2"/>
        <v>3.2204605796840106E-6</v>
      </c>
      <c r="BH32" s="100">
        <f t="shared" si="3"/>
        <v>0.54910951827165533</v>
      </c>
      <c r="BI32" s="40">
        <f t="shared" si="4"/>
        <v>4.96704688625638E-6</v>
      </c>
      <c r="BJ32" s="100">
        <f t="shared" si="5"/>
        <v>0.20435467858194573</v>
      </c>
      <c r="BK32" s="40">
        <f t="shared" si="7"/>
        <v>1.2417086403780786E-7</v>
      </c>
      <c r="BL32" s="40"/>
      <c r="BM32" s="40"/>
      <c r="BN32" s="40"/>
      <c r="BO32" s="40"/>
      <c r="BP32" s="40"/>
      <c r="BQ32" s="40"/>
      <c r="BR32" s="40"/>
      <c r="BS32" s="40"/>
      <c r="BT32" s="40"/>
      <c r="BU32" s="40"/>
      <c r="BV32" s="40"/>
      <c r="BW32" s="40"/>
      <c r="BX32" s="40"/>
      <c r="BY32" s="40"/>
      <c r="BZ32" s="40"/>
      <c r="CA32" s="40"/>
      <c r="CB32" s="40"/>
      <c r="CC32" s="40"/>
      <c r="CD32" s="40"/>
      <c r="CE32" s="40"/>
      <c r="CF32" s="40"/>
      <c r="CG32" s="40"/>
      <c r="CH32" s="40"/>
      <c r="CI32" s="40"/>
      <c r="CJ32" s="40"/>
      <c r="CK32" s="40"/>
      <c r="CL32" s="40"/>
      <c r="CM32" s="40"/>
      <c r="CN32" s="40"/>
      <c r="CO32" s="40"/>
      <c r="CP32" s="40"/>
      <c r="CQ32" s="40"/>
      <c r="CR32" s="40"/>
      <c r="CS32" s="40"/>
      <c r="CT32" s="40"/>
      <c r="CU32" s="40"/>
      <c r="CV32" s="40"/>
      <c r="CW32" s="40"/>
      <c r="CX32" s="40"/>
      <c r="CY32" s="40"/>
      <c r="CZ32" s="40"/>
      <c r="DA32" s="40"/>
      <c r="DB32" s="40"/>
      <c r="DC32" s="40"/>
    </row>
    <row r="33" spans="1:107" x14ac:dyDescent="0.25">
      <c r="A33" s="33" t="s">
        <v>199</v>
      </c>
      <c r="B33" s="75"/>
      <c r="C33" s="75"/>
      <c r="D33" s="75"/>
      <c r="E33" s="75"/>
      <c r="F33" s="75"/>
      <c r="G33" s="75"/>
      <c r="H33" s="75">
        <v>112738.86296</v>
      </c>
      <c r="I33" s="75">
        <v>3.7317297891000001</v>
      </c>
      <c r="J33" s="75">
        <v>1.5804434467999999</v>
      </c>
      <c r="K33" s="75">
        <v>0.2252020297</v>
      </c>
      <c r="L33" s="75">
        <v>675.94739164999999</v>
      </c>
      <c r="M33" s="75">
        <v>111.32436859000001</v>
      </c>
      <c r="N33" s="75">
        <v>471.08744885999999</v>
      </c>
      <c r="O33" s="75"/>
      <c r="P33" s="75" t="s">
        <v>199</v>
      </c>
      <c r="Q33" s="75">
        <v>56.202198172179997</v>
      </c>
      <c r="R33" s="75">
        <v>19771.101053014001</v>
      </c>
      <c r="S33" s="75">
        <v>3.7317326202674699</v>
      </c>
      <c r="T33" s="75">
        <v>3.7317326202674699</v>
      </c>
      <c r="U33" s="75">
        <v>2.6539524431390999</v>
      </c>
      <c r="V33" s="75">
        <v>390.19265107450002</v>
      </c>
      <c r="W33" s="75">
        <v>1.5804444331682399</v>
      </c>
      <c r="X33" s="75">
        <v>0</v>
      </c>
      <c r="Y33" s="75">
        <v>0</v>
      </c>
      <c r="Z33" s="75">
        <v>0.19128145950166101</v>
      </c>
      <c r="AA33" s="75">
        <v>0</v>
      </c>
      <c r="AB33" s="75">
        <v>471.088188366964</v>
      </c>
      <c r="AC33" s="75">
        <v>23874.1399583616</v>
      </c>
      <c r="AD33" s="75">
        <v>29.816700109346499</v>
      </c>
      <c r="AE33" s="75">
        <v>0.42391817138268301</v>
      </c>
      <c r="AF33" s="75">
        <v>0.42391817138268301</v>
      </c>
      <c r="AG33" s="75">
        <v>1.6526606280668199</v>
      </c>
      <c r="AH33" s="75">
        <v>0</v>
      </c>
      <c r="AI33" s="75">
        <v>90.642869581408206</v>
      </c>
      <c r="AJ33" s="75">
        <v>0</v>
      </c>
      <c r="AK33" s="75">
        <v>0</v>
      </c>
      <c r="AL33" s="75">
        <v>17144.414745973801</v>
      </c>
      <c r="AM33" s="75">
        <v>354.30091934415799</v>
      </c>
      <c r="AN33" s="75">
        <v>675.94909371653205</v>
      </c>
      <c r="AO33" s="75">
        <v>0</v>
      </c>
      <c r="AP33" s="75">
        <v>182.396583360796</v>
      </c>
      <c r="AQ33" s="75">
        <v>145996.62820780699</v>
      </c>
      <c r="AR33" s="75">
        <v>9.5331471440053992</v>
      </c>
      <c r="AS33" s="75">
        <v>99.285438760274999</v>
      </c>
      <c r="AT33" s="75">
        <v>12.965660188714599</v>
      </c>
      <c r="AU33" s="75">
        <v>47766.474784513601</v>
      </c>
      <c r="AV33" s="75">
        <v>4036.9288042418698</v>
      </c>
      <c r="AW33" s="75">
        <v>9043.2910468638693</v>
      </c>
      <c r="AX33" s="75">
        <v>1777.82786270159</v>
      </c>
      <c r="AY33" s="75">
        <v>2671.4711226773602</v>
      </c>
      <c r="AZ33" s="75">
        <v>1715.9824700364099</v>
      </c>
      <c r="BA33" s="75">
        <v>112738.789892138</v>
      </c>
      <c r="BB33" s="75">
        <v>2975.6215430096399</v>
      </c>
      <c r="BC33" s="89"/>
      <c r="BD33" s="91">
        <f t="shared" si="6"/>
        <v>1.2949990712822816</v>
      </c>
      <c r="BE33" s="40">
        <f t="shared" si="0"/>
        <v>-6.4811600972051009E-7</v>
      </c>
      <c r="BF33" s="100">
        <f t="shared" si="1"/>
        <v>7.586742957826889E-7</v>
      </c>
      <c r="BG33" s="100">
        <f t="shared" si="2"/>
        <v>6.2410853230579924E-7</v>
      </c>
      <c r="BH33" s="100">
        <f t="shared" si="3"/>
        <v>0.88239054482501855</v>
      </c>
      <c r="BI33" s="40">
        <f t="shared" si="4"/>
        <v>2.5180458613897932E-6</v>
      </c>
      <c r="BJ33" s="100">
        <f t="shared" si="5"/>
        <v>0.63842459356360759</v>
      </c>
      <c r="BK33" s="40">
        <f t="shared" si="7"/>
        <v>1.569787023193387E-6</v>
      </c>
      <c r="BL33" s="40"/>
      <c r="BM33" s="40"/>
      <c r="BN33" s="40"/>
      <c r="BO33" s="89"/>
      <c r="BP33" s="89"/>
      <c r="BQ33" s="89"/>
      <c r="BR33" s="89"/>
      <c r="BS33" s="89"/>
      <c r="BT33" s="89"/>
      <c r="BU33" s="89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</row>
    <row r="34" spans="1:107" x14ac:dyDescent="0.25">
      <c r="A34" s="33" t="s">
        <v>200</v>
      </c>
      <c r="B34" s="75"/>
      <c r="C34" s="75"/>
      <c r="D34" s="75"/>
      <c r="E34" s="75"/>
      <c r="F34" s="75"/>
      <c r="G34" s="75"/>
      <c r="H34" s="75">
        <v>87371.138544999994</v>
      </c>
      <c r="I34" s="75">
        <v>2.7520695195</v>
      </c>
      <c r="J34" s="75">
        <v>2.0650535697999999</v>
      </c>
      <c r="K34" s="75">
        <v>0.23584849890000001</v>
      </c>
      <c r="L34" s="75">
        <v>490.85613000000001</v>
      </c>
      <c r="M34" s="75">
        <v>121.13326773</v>
      </c>
      <c r="N34" s="75">
        <v>432.0198747</v>
      </c>
      <c r="O34" s="75"/>
      <c r="P34" s="75" t="s">
        <v>200</v>
      </c>
      <c r="Q34" s="75">
        <v>36.305031844180299</v>
      </c>
      <c r="R34" s="75">
        <v>20378.000702629499</v>
      </c>
      <c r="S34" s="75">
        <v>2.7520679444000802</v>
      </c>
      <c r="T34" s="75">
        <v>2.7520679444000802</v>
      </c>
      <c r="U34" s="75">
        <v>2.97329623042378</v>
      </c>
      <c r="V34" s="75">
        <v>245.43896753774399</v>
      </c>
      <c r="W34" s="75">
        <v>2.06504936957896</v>
      </c>
      <c r="X34" s="75">
        <v>0</v>
      </c>
      <c r="Y34" s="75">
        <v>0</v>
      </c>
      <c r="Z34" s="75">
        <v>0.11466720079404</v>
      </c>
      <c r="AA34" s="75">
        <v>0</v>
      </c>
      <c r="AB34" s="75">
        <v>432.01970070036299</v>
      </c>
      <c r="AC34" s="75">
        <v>14408.5614536383</v>
      </c>
      <c r="AD34" s="75">
        <v>18.4861501441464</v>
      </c>
      <c r="AE34" s="75">
        <v>0.345171768347867</v>
      </c>
      <c r="AF34" s="75">
        <v>0.345171768347867</v>
      </c>
      <c r="AG34" s="75">
        <v>1.21195436517226</v>
      </c>
      <c r="AH34" s="75">
        <v>0</v>
      </c>
      <c r="AI34" s="75">
        <v>58.509291007887299</v>
      </c>
      <c r="AJ34" s="75">
        <v>0</v>
      </c>
      <c r="AK34" s="75">
        <v>0</v>
      </c>
      <c r="AL34" s="75">
        <v>13658.224793499099</v>
      </c>
      <c r="AM34" s="75">
        <v>314.195504446548</v>
      </c>
      <c r="AN34" s="75">
        <v>490.85709399057998</v>
      </c>
      <c r="AO34" s="75">
        <v>0</v>
      </c>
      <c r="AP34" s="75">
        <v>178.869813727192</v>
      </c>
      <c r="AQ34" s="75">
        <v>117771.019619482</v>
      </c>
      <c r="AR34" s="75">
        <v>21.5420051665199</v>
      </c>
      <c r="AS34" s="75">
        <v>78.356755084084199</v>
      </c>
      <c r="AT34" s="75">
        <v>7.8171496339370599</v>
      </c>
      <c r="AU34" s="75">
        <v>36147.647208568203</v>
      </c>
      <c r="AV34" s="75">
        <v>3307.83119990973</v>
      </c>
      <c r="AW34" s="75">
        <v>7925.5302491429202</v>
      </c>
      <c r="AX34" s="75">
        <v>1082.7537222537201</v>
      </c>
      <c r="AY34" s="75">
        <v>2479.2428805386198</v>
      </c>
      <c r="AZ34" s="75">
        <v>1526.52665857378</v>
      </c>
      <c r="BA34" s="75">
        <v>87371.083556606303</v>
      </c>
      <c r="BB34" s="75">
        <v>2865.25069731646</v>
      </c>
      <c r="BC34" s="89"/>
      <c r="BD34" s="91">
        <f t="shared" si="6"/>
        <v>1.3479404721263424</v>
      </c>
      <c r="BE34" s="40">
        <f t="shared" si="0"/>
        <v>-6.2936565331236594E-7</v>
      </c>
      <c r="BF34" s="100">
        <f t="shared" si="1"/>
        <v>-5.7233289663127376E-7</v>
      </c>
      <c r="BG34" s="100">
        <f t="shared" si="2"/>
        <v>-2.0339525818062095E-6</v>
      </c>
      <c r="BH34" s="100">
        <f t="shared" si="3"/>
        <v>0.46353175855581835</v>
      </c>
      <c r="BI34" s="40">
        <f t="shared" si="4"/>
        <v>1.9638963864541547E-6</v>
      </c>
      <c r="BJ34" s="100">
        <f t="shared" si="5"/>
        <v>0.47663657622019967</v>
      </c>
      <c r="BK34" s="40">
        <f t="shared" si="7"/>
        <v>-4.0275840812692761E-7</v>
      </c>
      <c r="BL34" s="40"/>
      <c r="BM34" s="40"/>
      <c r="BN34" s="40"/>
      <c r="BO34" s="40"/>
      <c r="BP34" s="40"/>
      <c r="BQ34" s="40"/>
      <c r="BR34" s="40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0"/>
      <c r="CD34" s="40"/>
      <c r="CE34" s="40"/>
      <c r="CF34" s="40"/>
      <c r="CG34" s="40"/>
      <c r="CH34" s="40"/>
      <c r="CI34" s="40"/>
      <c r="CJ34" s="40"/>
      <c r="CK34" s="40"/>
      <c r="CL34" s="40"/>
      <c r="CM34" s="40"/>
      <c r="CN34" s="40"/>
      <c r="CO34" s="40"/>
      <c r="CP34" s="40"/>
      <c r="CQ34" s="40"/>
      <c r="CR34" s="40"/>
      <c r="CS34" s="40"/>
      <c r="CT34" s="40"/>
      <c r="CU34" s="40"/>
      <c r="CV34" s="40"/>
      <c r="CW34" s="40"/>
      <c r="CX34" s="40"/>
      <c r="CY34" s="40"/>
      <c r="CZ34" s="40"/>
      <c r="DA34" s="40"/>
      <c r="DB34" s="40"/>
      <c r="DC34" s="40"/>
    </row>
    <row r="35" spans="1:107" x14ac:dyDescent="0.25">
      <c r="A35" s="33" t="s">
        <v>201</v>
      </c>
      <c r="B35" s="75"/>
      <c r="C35" s="75"/>
      <c r="D35" s="75"/>
      <c r="E35" s="75"/>
      <c r="F35" s="75"/>
      <c r="G35" s="75"/>
      <c r="H35" s="75">
        <v>17144.57749</v>
      </c>
      <c r="I35" s="75">
        <v>0.19848930149999999</v>
      </c>
      <c r="J35" s="75">
        <v>7.2042255765999998</v>
      </c>
      <c r="K35" s="75">
        <v>0.17028535310000001</v>
      </c>
      <c r="L35" s="75">
        <v>35.263758316999997</v>
      </c>
      <c r="M35" s="75">
        <v>77.882384768999998</v>
      </c>
      <c r="N35" s="75">
        <v>49.513592008000003</v>
      </c>
      <c r="O35" s="75"/>
      <c r="P35" s="75" t="s">
        <v>201</v>
      </c>
      <c r="Q35" s="75">
        <v>2.7673962638275502</v>
      </c>
      <c r="R35" s="75">
        <v>1484.3433923625601</v>
      </c>
      <c r="S35" s="75">
        <v>0.19848861734624501</v>
      </c>
      <c r="T35" s="75">
        <v>0.19848861734624501</v>
      </c>
      <c r="U35" s="75">
        <v>0.20432115838307499</v>
      </c>
      <c r="V35" s="75">
        <v>18.654118054641199</v>
      </c>
      <c r="W35" s="75">
        <v>7.2042087056850104</v>
      </c>
      <c r="X35" s="75">
        <v>0</v>
      </c>
      <c r="Y35" s="75">
        <v>0</v>
      </c>
      <c r="Z35" s="75">
        <v>8.8307533396312799E-3</v>
      </c>
      <c r="AA35" s="75">
        <v>0</v>
      </c>
      <c r="AB35" s="75">
        <v>49.513582961352398</v>
      </c>
      <c r="AC35" s="75">
        <v>1034.5907692251401</v>
      </c>
      <c r="AD35" s="75">
        <v>1.55856750898934</v>
      </c>
      <c r="AE35" s="75">
        <v>0.17817772400648499</v>
      </c>
      <c r="AF35" s="75">
        <v>0.17817772400648499</v>
      </c>
      <c r="AG35" s="75">
        <v>9.0671479453540399E-2</v>
      </c>
      <c r="AH35" s="75">
        <v>0</v>
      </c>
      <c r="AI35" s="75">
        <v>6.6991970620307297</v>
      </c>
      <c r="AJ35" s="75">
        <v>0</v>
      </c>
      <c r="AK35" s="75">
        <v>0</v>
      </c>
      <c r="AL35" s="75">
        <v>2477.9713912482298</v>
      </c>
      <c r="AM35" s="75">
        <v>23.708453387205399</v>
      </c>
      <c r="AN35" s="75">
        <v>35.263816652288497</v>
      </c>
      <c r="AO35" s="75">
        <v>0</v>
      </c>
      <c r="AP35" s="75">
        <v>89.634036272962803</v>
      </c>
      <c r="AQ35" s="75">
        <v>19356.639320204798</v>
      </c>
      <c r="AR35" s="75">
        <v>32.738465827635402</v>
      </c>
      <c r="AS35" s="75">
        <v>34.838359333542797</v>
      </c>
      <c r="AT35" s="75">
        <v>0.57152818984903797</v>
      </c>
      <c r="AU35" s="75">
        <v>4764.3854224937504</v>
      </c>
      <c r="AV35" s="75">
        <v>235.04287187817201</v>
      </c>
      <c r="AW35" s="75">
        <v>1751.2769591499</v>
      </c>
      <c r="AX35" s="75">
        <v>82.672025273082298</v>
      </c>
      <c r="AY35" s="75">
        <v>173.39784685860801</v>
      </c>
      <c r="AZ35" s="75">
        <v>325.46345743643201</v>
      </c>
      <c r="BA35" s="75">
        <v>17144.569150504001</v>
      </c>
      <c r="BB35" s="75">
        <v>487.56065584121802</v>
      </c>
      <c r="BC35" s="89"/>
      <c r="BD35" s="91">
        <f t="shared" si="6"/>
        <v>1.1290245412574726</v>
      </c>
      <c r="BE35" s="40">
        <f t="shared" ref="BE35:BE51" si="8">(BA35-H35)/(H35+1E-50)</f>
        <v>-4.8642178573574717E-7</v>
      </c>
      <c r="BF35" s="100">
        <f t="shared" ref="BF35:BF51" si="9">(T35-I35)/(I35+1E-50)</f>
        <v>-3.4468041844651487E-6</v>
      </c>
      <c r="BG35" s="100">
        <f t="shared" ref="BG35:BG51" si="10">(W35-J35)/(J35+1E-50)</f>
        <v>-2.3418082637880678E-6</v>
      </c>
      <c r="BH35" s="100">
        <f t="shared" ref="BH35:BH51" si="11">(AE35-K35)/(K35+1E-50)</f>
        <v>4.6347914032572067E-2</v>
      </c>
      <c r="BI35" s="40">
        <f t="shared" ref="BI35:BI51" si="12">(AN35-L35)/(L35+1E-50)</f>
        <v>1.6542561338978524E-6</v>
      </c>
      <c r="BJ35" s="100">
        <f t="shared" ref="BJ35:BJ51" si="13">(AP35-M35)/(M35+1E-50)</f>
        <v>0.15088972350831745</v>
      </c>
      <c r="BK35" s="40">
        <f t="shared" si="7"/>
        <v>-1.8271038796373461E-7</v>
      </c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0"/>
      <c r="CP35" s="40"/>
      <c r="CQ35" s="40"/>
      <c r="CR35" s="40"/>
      <c r="CS35" s="40"/>
      <c r="CT35" s="40"/>
      <c r="CU35" s="40"/>
      <c r="CV35" s="40"/>
      <c r="CW35" s="40"/>
      <c r="CX35" s="40"/>
      <c r="CY35" s="40"/>
      <c r="CZ35" s="40"/>
      <c r="DA35" s="40"/>
      <c r="DB35" s="40"/>
      <c r="DC35" s="40"/>
    </row>
    <row r="36" spans="1:107" x14ac:dyDescent="0.25">
      <c r="A36" s="33" t="s">
        <v>202</v>
      </c>
      <c r="B36" s="75"/>
      <c r="C36" s="75"/>
      <c r="D36" s="75"/>
      <c r="E36" s="75"/>
      <c r="F36" s="75"/>
      <c r="G36" s="75"/>
      <c r="H36" s="75">
        <v>97161.964682000005</v>
      </c>
      <c r="I36" s="75">
        <v>2.2580812320999999</v>
      </c>
      <c r="J36" s="75">
        <v>15.042722481</v>
      </c>
      <c r="K36" s="75">
        <v>0.1981031808</v>
      </c>
      <c r="L36" s="75">
        <v>443.75094875000002</v>
      </c>
      <c r="M36" s="75">
        <v>370.56201539</v>
      </c>
      <c r="N36" s="75">
        <v>361.30811088000002</v>
      </c>
      <c r="O36" s="75"/>
      <c r="P36" s="75" t="s">
        <v>202</v>
      </c>
      <c r="Q36" s="75">
        <v>36.401598665389699</v>
      </c>
      <c r="R36" s="75">
        <v>12530.6419679967</v>
      </c>
      <c r="S36" s="75">
        <v>2.25808307888662</v>
      </c>
      <c r="T36" s="75">
        <v>2.25808307888662</v>
      </c>
      <c r="U36" s="75">
        <v>2.8848838298880599</v>
      </c>
      <c r="V36" s="75">
        <v>259.05181131556299</v>
      </c>
      <c r="W36" s="75">
        <v>15.0427129785267</v>
      </c>
      <c r="X36" s="75">
        <v>0</v>
      </c>
      <c r="Y36" s="75">
        <v>0</v>
      </c>
      <c r="Z36" s="75">
        <v>0.12593235713860901</v>
      </c>
      <c r="AA36" s="75">
        <v>0</v>
      </c>
      <c r="AB36" s="75">
        <v>361.30782434415102</v>
      </c>
      <c r="AC36" s="75">
        <v>16291.771818839001</v>
      </c>
      <c r="AD36" s="75">
        <v>22.1916057638574</v>
      </c>
      <c r="AE36" s="75">
        <v>0.31827294421728702</v>
      </c>
      <c r="AF36" s="75">
        <v>0.31827294421728702</v>
      </c>
      <c r="AG36" s="75">
        <v>0.99966272862800898</v>
      </c>
      <c r="AH36" s="75">
        <v>0</v>
      </c>
      <c r="AI36" s="75">
        <v>138.46137931856501</v>
      </c>
      <c r="AJ36" s="75">
        <v>0</v>
      </c>
      <c r="AK36" s="75">
        <v>0</v>
      </c>
      <c r="AL36" s="75">
        <v>15704.6807945043</v>
      </c>
      <c r="AM36" s="75">
        <v>270.735247198156</v>
      </c>
      <c r="AN36" s="75">
        <v>443.75239623761598</v>
      </c>
      <c r="AO36" s="75">
        <v>0</v>
      </c>
      <c r="AP36" s="75">
        <v>462.257460747518</v>
      </c>
      <c r="AQ36" s="75">
        <v>117851.113641319</v>
      </c>
      <c r="AR36" s="75">
        <v>23.163846211373201</v>
      </c>
      <c r="AS36" s="75">
        <v>187.93216804235001</v>
      </c>
      <c r="AT36" s="75">
        <v>7.8410973094243399</v>
      </c>
      <c r="AU36" s="75">
        <v>38788.313776927498</v>
      </c>
      <c r="AV36" s="75">
        <v>3400.0282164545401</v>
      </c>
      <c r="AW36" s="75">
        <v>10103.0364681597</v>
      </c>
      <c r="AX36" s="75">
        <v>1158.7354055702101</v>
      </c>
      <c r="AY36" s="75">
        <v>2237.0411574350301</v>
      </c>
      <c r="AZ36" s="75">
        <v>1127.0852612092101</v>
      </c>
      <c r="BA36" s="75">
        <v>97161.901616649295</v>
      </c>
      <c r="BB36" s="75">
        <v>3784.5891985346202</v>
      </c>
      <c r="BC36" s="89"/>
      <c r="BD36" s="91">
        <f t="shared" si="6"/>
        <v>1.212935437454679</v>
      </c>
      <c r="BE36" s="40">
        <f t="shared" si="8"/>
        <v>-6.4907446979830472E-7</v>
      </c>
      <c r="BF36" s="100">
        <f t="shared" si="9"/>
        <v>8.1785659161469871E-7</v>
      </c>
      <c r="BG36" s="100">
        <f t="shared" si="10"/>
        <v>-6.3169903670517623E-7</v>
      </c>
      <c r="BH36" s="100">
        <f t="shared" si="11"/>
        <v>0.60660188762242739</v>
      </c>
      <c r="BI36" s="40">
        <f t="shared" si="12"/>
        <v>3.2619369491826302E-6</v>
      </c>
      <c r="BJ36" s="100">
        <f t="shared" si="13"/>
        <v>0.2474496617280447</v>
      </c>
      <c r="BK36" s="40">
        <f t="shared" si="7"/>
        <v>-7.9305125008669737E-7</v>
      </c>
      <c r="BL36" s="40"/>
      <c r="BM36" s="40"/>
      <c r="BN36" s="40"/>
      <c r="BO36" s="40"/>
      <c r="BP36" s="40"/>
      <c r="BQ36" s="40"/>
      <c r="BR36" s="40"/>
      <c r="BS36" s="40"/>
      <c r="BT36" s="40"/>
      <c r="BU36" s="40"/>
      <c r="BV36" s="40"/>
      <c r="BW36" s="40"/>
      <c r="BX36" s="40"/>
      <c r="BY36" s="40"/>
      <c r="BZ36" s="40"/>
      <c r="CA36" s="40"/>
      <c r="CB36" s="40"/>
      <c r="CC36" s="40"/>
      <c r="CD36" s="40"/>
      <c r="CE36" s="40"/>
      <c r="CF36" s="40"/>
      <c r="CG36" s="40"/>
      <c r="CH36" s="40"/>
      <c r="CI36" s="40"/>
      <c r="CJ36" s="40"/>
      <c r="CK36" s="40"/>
      <c r="CL36" s="40"/>
      <c r="CM36" s="40"/>
      <c r="CN36" s="40"/>
      <c r="CO36" s="40"/>
      <c r="CP36" s="40"/>
      <c r="CQ36" s="40"/>
      <c r="CR36" s="40"/>
      <c r="CS36" s="40"/>
      <c r="CT36" s="40"/>
      <c r="CU36" s="40"/>
      <c r="CV36" s="40"/>
      <c r="CW36" s="40"/>
      <c r="CX36" s="40"/>
      <c r="CY36" s="40"/>
      <c r="CZ36" s="40"/>
      <c r="DA36" s="40"/>
      <c r="DB36" s="40"/>
      <c r="DC36" s="40"/>
    </row>
    <row r="37" spans="1:107" x14ac:dyDescent="0.25">
      <c r="A37" s="33" t="s">
        <v>203</v>
      </c>
      <c r="B37" s="75"/>
      <c r="C37" s="75"/>
      <c r="D37" s="75"/>
      <c r="E37" s="75"/>
      <c r="F37" s="75"/>
      <c r="G37" s="75"/>
      <c r="H37" s="75">
        <v>38740.426914999996</v>
      </c>
      <c r="I37" s="75">
        <v>1.0313728892</v>
      </c>
      <c r="J37" s="75">
        <v>12.473952522999999</v>
      </c>
      <c r="K37" s="75">
        <v>0.1152649862</v>
      </c>
      <c r="L37" s="75">
        <v>169.25300125999999</v>
      </c>
      <c r="M37" s="75">
        <v>170.99769782000001</v>
      </c>
      <c r="N37" s="75">
        <v>189.20891089</v>
      </c>
      <c r="O37" s="75"/>
      <c r="P37" s="75" t="s">
        <v>203</v>
      </c>
      <c r="Q37" s="75">
        <v>13.5256158777589</v>
      </c>
      <c r="R37" s="75">
        <v>7659.4228038974297</v>
      </c>
      <c r="S37" s="75">
        <v>1.03137621797178</v>
      </c>
      <c r="T37" s="75">
        <v>1.03137621797178</v>
      </c>
      <c r="U37" s="75">
        <v>0.907298939532727</v>
      </c>
      <c r="V37" s="75">
        <v>90.298280160367497</v>
      </c>
      <c r="W37" s="75">
        <v>12.4739600365053</v>
      </c>
      <c r="X37" s="75">
        <v>0</v>
      </c>
      <c r="Y37" s="75">
        <v>0</v>
      </c>
      <c r="Z37" s="75">
        <v>4.2238790239868297E-2</v>
      </c>
      <c r="AA37" s="75">
        <v>0</v>
      </c>
      <c r="AB37" s="75">
        <v>189.20878107225599</v>
      </c>
      <c r="AC37" s="75">
        <v>5233.8695836033103</v>
      </c>
      <c r="AD37" s="75">
        <v>6.6087788832101397</v>
      </c>
      <c r="AE37" s="75">
        <v>0.156317871116255</v>
      </c>
      <c r="AF37" s="75">
        <v>0.156317871116255</v>
      </c>
      <c r="AG37" s="75">
        <v>0.47163598000033102</v>
      </c>
      <c r="AH37" s="75">
        <v>0</v>
      </c>
      <c r="AI37" s="75">
        <v>15.600279819076899</v>
      </c>
      <c r="AJ37" s="75">
        <v>0</v>
      </c>
      <c r="AK37" s="75">
        <v>0</v>
      </c>
      <c r="AL37" s="75">
        <v>7230.4465578335203</v>
      </c>
      <c r="AM37" s="75">
        <v>101.93640013161099</v>
      </c>
      <c r="AN37" s="75">
        <v>169.253460935296</v>
      </c>
      <c r="AO37" s="75">
        <v>0</v>
      </c>
      <c r="AP37" s="75">
        <v>191.031701443717</v>
      </c>
      <c r="AQ37" s="75">
        <v>50180.1681450861</v>
      </c>
      <c r="AR37" s="75">
        <v>14.590786229367</v>
      </c>
      <c r="AS37" s="75">
        <v>80.421274058808294</v>
      </c>
      <c r="AT37" s="75">
        <v>2.9728000631687399</v>
      </c>
      <c r="AU37" s="75">
        <v>14210.110834491201</v>
      </c>
      <c r="AV37" s="75">
        <v>1211.1805882245001</v>
      </c>
      <c r="AW37" s="75">
        <v>4113.7371555581303</v>
      </c>
      <c r="AX37" s="75">
        <v>399.897422176242</v>
      </c>
      <c r="AY37" s="75">
        <v>830.23769674144</v>
      </c>
      <c r="AZ37" s="75">
        <v>610.20318802744703</v>
      </c>
      <c r="BA37" s="75">
        <v>38740.395203734603</v>
      </c>
      <c r="BB37" s="75">
        <v>1428.4731828871099</v>
      </c>
      <c r="BC37" s="89"/>
      <c r="BD37" s="91">
        <f t="shared" si="6"/>
        <v>1.2952931399173928</v>
      </c>
      <c r="BE37" s="40">
        <f t="shared" si="8"/>
        <v>-8.1855745842453517E-7</v>
      </c>
      <c r="BF37" s="100">
        <f t="shared" si="9"/>
        <v>3.2275153000966702E-6</v>
      </c>
      <c r="BG37" s="100">
        <f t="shared" si="10"/>
        <v>6.0233556979954627E-7</v>
      </c>
      <c r="BH37" s="100">
        <f t="shared" si="11"/>
        <v>0.35616093203726945</v>
      </c>
      <c r="BI37" s="40">
        <f t="shared" si="12"/>
        <v>2.7159063212583642E-6</v>
      </c>
      <c r="BJ37" s="100">
        <f t="shared" si="13"/>
        <v>0.11715949325122313</v>
      </c>
      <c r="BK37" s="40">
        <f t="shared" si="7"/>
        <v>-6.8610798191224615E-7</v>
      </c>
      <c r="BL37" s="40"/>
      <c r="BM37" s="40"/>
      <c r="BN37" s="40"/>
      <c r="BO37" s="40"/>
      <c r="BP37" s="40"/>
      <c r="BQ37" s="40"/>
      <c r="BR37" s="40"/>
      <c r="BS37" s="40"/>
      <c r="BT37" s="40"/>
      <c r="BU37" s="40"/>
      <c r="BV37" s="40"/>
      <c r="BW37" s="40"/>
      <c r="BX37" s="40"/>
      <c r="BY37" s="40"/>
      <c r="BZ37" s="40"/>
      <c r="CA37" s="40"/>
      <c r="CB37" s="40"/>
      <c r="CC37" s="40"/>
      <c r="CD37" s="40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0"/>
      <c r="CP37" s="40"/>
      <c r="CQ37" s="40"/>
      <c r="CR37" s="40"/>
      <c r="CS37" s="40"/>
      <c r="CT37" s="40"/>
      <c r="CU37" s="40"/>
      <c r="CV37" s="40"/>
      <c r="CW37" s="40"/>
      <c r="CX37" s="40"/>
      <c r="CY37" s="40"/>
      <c r="CZ37" s="40"/>
      <c r="DA37" s="40"/>
      <c r="DB37" s="40"/>
      <c r="DC37" s="40"/>
    </row>
    <row r="38" spans="1:107" x14ac:dyDescent="0.25">
      <c r="A38" s="33" t="s">
        <v>204</v>
      </c>
      <c r="B38" s="75"/>
      <c r="C38" s="75"/>
      <c r="D38" s="75"/>
      <c r="E38" s="75"/>
      <c r="F38" s="75"/>
      <c r="G38" s="75"/>
      <c r="H38" s="75">
        <v>39131.405350000001</v>
      </c>
      <c r="I38" s="75">
        <v>1.1000124621</v>
      </c>
      <c r="J38" s="75">
        <v>5.932163751</v>
      </c>
      <c r="K38" s="75">
        <v>0.12688009550000001</v>
      </c>
      <c r="L38" s="75">
        <v>190.91131680999999</v>
      </c>
      <c r="M38" s="75">
        <v>117.15214467</v>
      </c>
      <c r="N38" s="75">
        <v>184.14953385000001</v>
      </c>
      <c r="O38" s="75"/>
      <c r="P38" s="75" t="s">
        <v>204</v>
      </c>
      <c r="Q38" s="75">
        <v>14.8992396865234</v>
      </c>
      <c r="R38" s="75">
        <v>8184.0532467129196</v>
      </c>
      <c r="S38" s="75">
        <v>1.1000131784998399</v>
      </c>
      <c r="T38" s="75">
        <v>1.1000131784998399</v>
      </c>
      <c r="U38" s="75">
        <v>0.99535992952892605</v>
      </c>
      <c r="V38" s="75">
        <v>100.355498682399</v>
      </c>
      <c r="W38" s="75">
        <v>5.9321469323204097</v>
      </c>
      <c r="X38" s="75">
        <v>0</v>
      </c>
      <c r="Y38" s="75">
        <v>0</v>
      </c>
      <c r="Z38" s="75">
        <v>4.7078822081006597E-2</v>
      </c>
      <c r="AA38" s="75">
        <v>0</v>
      </c>
      <c r="AB38" s="75">
        <v>184.14933739248099</v>
      </c>
      <c r="AC38" s="75">
        <v>5791.2270660895902</v>
      </c>
      <c r="AD38" s="75">
        <v>7.8825508527769896</v>
      </c>
      <c r="AE38" s="75">
        <v>0.170622400565767</v>
      </c>
      <c r="AF38" s="75">
        <v>0.170622400565767</v>
      </c>
      <c r="AG38" s="75">
        <v>0.50252614151472896</v>
      </c>
      <c r="AH38" s="75">
        <v>0</v>
      </c>
      <c r="AI38" s="75">
        <v>23.625457160997701</v>
      </c>
      <c r="AJ38" s="75">
        <v>0</v>
      </c>
      <c r="AK38" s="75">
        <v>0</v>
      </c>
      <c r="AL38" s="75">
        <v>6535.5440906761496</v>
      </c>
      <c r="AM38" s="75">
        <v>122.274521419937</v>
      </c>
      <c r="AN38" s="75">
        <v>190.91181280946299</v>
      </c>
      <c r="AO38" s="75">
        <v>0</v>
      </c>
      <c r="AP38" s="75">
        <v>136.90536994972101</v>
      </c>
      <c r="AQ38" s="75">
        <v>51344.508908767202</v>
      </c>
      <c r="AR38" s="75">
        <v>15.2586027863632</v>
      </c>
      <c r="AS38" s="75">
        <v>58.872594976818299</v>
      </c>
      <c r="AT38" s="75">
        <v>3.1675031087994201</v>
      </c>
      <c r="AU38" s="75">
        <v>15238.1960611428</v>
      </c>
      <c r="AV38" s="75">
        <v>1265.24250300688</v>
      </c>
      <c r="AW38" s="75">
        <v>3839.2709859937099</v>
      </c>
      <c r="AX38" s="75">
        <v>442.99638421118601</v>
      </c>
      <c r="AY38" s="75">
        <v>956.54593686937199</v>
      </c>
      <c r="AZ38" s="75">
        <v>656.23950599011096</v>
      </c>
      <c r="BA38" s="75">
        <v>39131.343659011101</v>
      </c>
      <c r="BB38" s="75">
        <v>1324.58098228482</v>
      </c>
      <c r="BC38" s="89"/>
      <c r="BD38" s="91">
        <f t="shared" si="6"/>
        <v>1.3121069737901441</v>
      </c>
      <c r="BE38" s="40">
        <f t="shared" si="8"/>
        <v>-1.576508391347607E-6</v>
      </c>
      <c r="BF38" s="100">
        <f t="shared" si="9"/>
        <v>6.5126520342094594E-7</v>
      </c>
      <c r="BG38" s="100">
        <f t="shared" si="10"/>
        <v>-2.8351677897500417E-6</v>
      </c>
      <c r="BH38" s="100">
        <f t="shared" si="11"/>
        <v>0.34475309065137788</v>
      </c>
      <c r="BI38" s="40">
        <f t="shared" si="12"/>
        <v>2.598062133174271E-6</v>
      </c>
      <c r="BJ38" s="100">
        <f t="shared" si="13"/>
        <v>0.16861172567828678</v>
      </c>
      <c r="BK38" s="40">
        <f t="shared" si="7"/>
        <v>-1.0668369064910709E-6</v>
      </c>
      <c r="BL38" s="40"/>
      <c r="BM38" s="40"/>
      <c r="BN38" s="40"/>
      <c r="BO38" s="40"/>
      <c r="BP38" s="40"/>
      <c r="BQ38" s="40"/>
      <c r="BR38" s="40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0"/>
      <c r="CD38" s="40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0"/>
      <c r="CP38" s="40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0"/>
      <c r="DB38" s="40"/>
      <c r="DC38" s="40"/>
    </row>
    <row r="39" spans="1:107" x14ac:dyDescent="0.25">
      <c r="A39" s="33" t="s">
        <v>340</v>
      </c>
      <c r="B39" s="75"/>
      <c r="C39" s="75"/>
      <c r="D39" s="75"/>
      <c r="E39" s="75"/>
      <c r="F39" s="75"/>
      <c r="G39" s="75"/>
      <c r="H39" s="75">
        <v>83331.503668000005</v>
      </c>
      <c r="I39" s="75">
        <v>2.4677305406999999</v>
      </c>
      <c r="J39" s="75">
        <v>4.4146010889999996</v>
      </c>
      <c r="K39" s="75">
        <v>0.16287716229999999</v>
      </c>
      <c r="L39" s="75">
        <v>465.33633422000003</v>
      </c>
      <c r="M39" s="75">
        <v>118.28039545999999</v>
      </c>
      <c r="N39" s="75">
        <v>331.76658824999998</v>
      </c>
      <c r="O39" s="75"/>
      <c r="P39" s="75" t="s">
        <v>340</v>
      </c>
      <c r="Q39" s="75">
        <v>38.196181900373503</v>
      </c>
      <c r="R39" s="75">
        <v>13141.001637777301</v>
      </c>
      <c r="S39" s="75">
        <v>2.4677314668007901</v>
      </c>
      <c r="T39" s="75">
        <v>2.4677314668007901</v>
      </c>
      <c r="U39" s="75">
        <v>2.7654513956761799</v>
      </c>
      <c r="V39" s="75">
        <v>267.91334786162901</v>
      </c>
      <c r="W39" s="75">
        <v>4.4145961195960703</v>
      </c>
      <c r="X39" s="75">
        <v>0</v>
      </c>
      <c r="Y39" s="75">
        <v>0</v>
      </c>
      <c r="Z39" s="75">
        <v>0.131116091817745</v>
      </c>
      <c r="AA39" s="75">
        <v>0</v>
      </c>
      <c r="AB39" s="75">
        <v>331.766410378871</v>
      </c>
      <c r="AC39" s="75">
        <v>16463.334402387602</v>
      </c>
      <c r="AD39" s="75">
        <v>21.602031893640699</v>
      </c>
      <c r="AE39" s="75">
        <v>0.29424636891592498</v>
      </c>
      <c r="AF39" s="75">
        <v>0.29424636891592498</v>
      </c>
      <c r="AG39" s="75">
        <v>1.08192648196321</v>
      </c>
      <c r="AH39" s="75">
        <v>0</v>
      </c>
      <c r="AI39" s="75">
        <v>87.832519201958803</v>
      </c>
      <c r="AJ39" s="75">
        <v>0</v>
      </c>
      <c r="AK39" s="75">
        <v>0</v>
      </c>
      <c r="AL39" s="75">
        <v>12387.441732830701</v>
      </c>
      <c r="AM39" s="75">
        <v>288.64899669768101</v>
      </c>
      <c r="AN39" s="75">
        <v>465.33757786472802</v>
      </c>
      <c r="AO39" s="75">
        <v>0</v>
      </c>
      <c r="AP39" s="75">
        <v>184.32460886692701</v>
      </c>
      <c r="AQ39" s="75">
        <v>105365.730190314</v>
      </c>
      <c r="AR39" s="75">
        <v>10.5595632685231</v>
      </c>
      <c r="AS39" s="75">
        <v>88.263399061652194</v>
      </c>
      <c r="AT39" s="75">
        <v>8.5473515271102194</v>
      </c>
      <c r="AU39" s="75">
        <v>35153.525677197002</v>
      </c>
      <c r="AV39" s="75">
        <v>3173.9421219965302</v>
      </c>
      <c r="AW39" s="75">
        <v>7219.87401653088</v>
      </c>
      <c r="AX39" s="75">
        <v>1213.303144582</v>
      </c>
      <c r="AY39" s="75">
        <v>2136.9045081365098</v>
      </c>
      <c r="AZ39" s="75">
        <v>1152.5435211096701</v>
      </c>
      <c r="BA39" s="75">
        <v>83331.459743933199</v>
      </c>
      <c r="BB39" s="75">
        <v>2757.8039885124199</v>
      </c>
      <c r="BC39" s="89"/>
      <c r="BD39" s="91">
        <f t="shared" si="6"/>
        <v>1.2644171902675085</v>
      </c>
      <c r="BE39" s="40">
        <f t="shared" si="8"/>
        <v>-5.2710037467495257E-7</v>
      </c>
      <c r="BF39" s="100">
        <f t="shared" si="9"/>
        <v>3.752844060577695E-7</v>
      </c>
      <c r="BG39" s="100">
        <f t="shared" si="10"/>
        <v>-1.1256745126138667E-6</v>
      </c>
      <c r="BH39" s="100">
        <f t="shared" si="11"/>
        <v>0.80655387631299003</v>
      </c>
      <c r="BI39" s="40">
        <f t="shared" si="12"/>
        <v>2.6725717218644406E-6</v>
      </c>
      <c r="BJ39" s="100">
        <f t="shared" si="13"/>
        <v>0.55836990694930344</v>
      </c>
      <c r="BK39" s="40">
        <f t="shared" si="7"/>
        <v>-5.3613333977142166E-7</v>
      </c>
      <c r="BL39" s="40"/>
      <c r="BM39" s="40"/>
      <c r="BN39" s="40"/>
      <c r="BO39" s="40"/>
      <c r="BP39" s="40"/>
      <c r="BQ39" s="40"/>
      <c r="BR39" s="40"/>
      <c r="BS39" s="40"/>
      <c r="BT39" s="40"/>
      <c r="BU39" s="40"/>
      <c r="BV39" s="40"/>
      <c r="BW39" s="40"/>
      <c r="BX39" s="40"/>
      <c r="BY39" s="40"/>
      <c r="BZ39" s="40"/>
      <c r="CA39" s="40"/>
      <c r="CB39" s="40"/>
      <c r="CC39" s="40"/>
      <c r="CD39" s="40"/>
      <c r="CE39" s="40"/>
      <c r="CF39" s="40"/>
      <c r="CG39" s="40"/>
      <c r="CH39" s="40"/>
      <c r="CI39" s="40"/>
      <c r="CJ39" s="40"/>
      <c r="CK39" s="40"/>
      <c r="CL39" s="40"/>
      <c r="CM39" s="40"/>
      <c r="CN39" s="40"/>
      <c r="CO39" s="40"/>
      <c r="CP39" s="40"/>
      <c r="CQ39" s="40"/>
      <c r="CR39" s="40"/>
      <c r="CS39" s="40"/>
      <c r="CT39" s="40"/>
      <c r="CU39" s="40"/>
      <c r="CV39" s="40"/>
      <c r="CW39" s="40"/>
      <c r="CX39" s="40"/>
      <c r="CY39" s="40"/>
      <c r="CZ39" s="40"/>
      <c r="DA39" s="40"/>
      <c r="DB39" s="40"/>
      <c r="DC39" s="40"/>
    </row>
    <row r="40" spans="1:107" x14ac:dyDescent="0.25">
      <c r="A40" s="33" t="s">
        <v>206</v>
      </c>
      <c r="B40" s="75"/>
      <c r="C40" s="75"/>
      <c r="D40" s="75"/>
      <c r="E40" s="75"/>
      <c r="F40" s="75"/>
      <c r="G40" s="75"/>
      <c r="H40" s="75">
        <v>6667.8323213000003</v>
      </c>
      <c r="I40" s="75">
        <v>0.2041117724</v>
      </c>
      <c r="J40" s="75">
        <v>0.1502034552</v>
      </c>
      <c r="K40" s="75">
        <v>1.10347724E-2</v>
      </c>
      <c r="L40" s="75">
        <v>37.814271525999999</v>
      </c>
      <c r="M40" s="75">
        <v>0.29794672449999998</v>
      </c>
      <c r="N40" s="75">
        <v>27.625617542000001</v>
      </c>
      <c r="O40" s="75"/>
      <c r="P40" s="75" t="s">
        <v>206</v>
      </c>
      <c r="Q40" s="75">
        <v>3.0759289210632801</v>
      </c>
      <c r="R40" s="75">
        <v>1101.95559417759</v>
      </c>
      <c r="S40" s="75">
        <v>0.204111137530779</v>
      </c>
      <c r="T40" s="75">
        <v>0.204111137530779</v>
      </c>
      <c r="U40" s="75">
        <v>0.20894808989897201</v>
      </c>
      <c r="V40" s="75">
        <v>21.527768657552599</v>
      </c>
      <c r="W40" s="75">
        <v>0.15020311440588199</v>
      </c>
      <c r="X40" s="75">
        <v>0</v>
      </c>
      <c r="Y40" s="75">
        <v>0</v>
      </c>
      <c r="Z40" s="75">
        <v>1.0468352388729899E-2</v>
      </c>
      <c r="AA40" s="75">
        <v>0</v>
      </c>
      <c r="AB40" s="75">
        <v>27.625527842986699</v>
      </c>
      <c r="AC40" s="75">
        <v>1366.9165487170501</v>
      </c>
      <c r="AD40" s="75">
        <v>1.6345800020172301</v>
      </c>
      <c r="AE40" s="75">
        <v>2.1899019264229502E-2</v>
      </c>
      <c r="AF40" s="75">
        <v>2.1899019264229502E-2</v>
      </c>
      <c r="AG40" s="75">
        <v>9.0496841751131707E-2</v>
      </c>
      <c r="AH40" s="75">
        <v>0</v>
      </c>
      <c r="AI40" s="75">
        <v>8.1748516282841805</v>
      </c>
      <c r="AJ40" s="75">
        <v>0</v>
      </c>
      <c r="AK40" s="75">
        <v>0</v>
      </c>
      <c r="AL40" s="75">
        <v>976.62796467721898</v>
      </c>
      <c r="AM40" s="75">
        <v>23.359477521123001</v>
      </c>
      <c r="AN40" s="75">
        <v>37.814499890011298</v>
      </c>
      <c r="AO40" s="75">
        <v>0</v>
      </c>
      <c r="AP40" s="75">
        <v>9.2328232881801906</v>
      </c>
      <c r="AQ40" s="75">
        <v>8505.1848281221592</v>
      </c>
      <c r="AR40" s="75">
        <v>0.44828989745272402</v>
      </c>
      <c r="AS40" s="75">
        <v>4.3143197007776797</v>
      </c>
      <c r="AT40" s="75">
        <v>0.70915394804642895</v>
      </c>
      <c r="AU40" s="75">
        <v>2876.7152517270401</v>
      </c>
      <c r="AV40" s="75">
        <v>268.851918179775</v>
      </c>
      <c r="AW40" s="75">
        <v>558.96723028909298</v>
      </c>
      <c r="AX40" s="75">
        <v>97.282234397830194</v>
      </c>
      <c r="AY40" s="75">
        <v>178.93380588349601</v>
      </c>
      <c r="AZ40" s="75">
        <v>91.689896051852401</v>
      </c>
      <c r="BA40" s="75">
        <v>6667.8243573251202</v>
      </c>
      <c r="BB40" s="75">
        <v>204.53573582080799</v>
      </c>
      <c r="BC40" s="89"/>
      <c r="BD40" s="91">
        <f t="shared" si="6"/>
        <v>1.2755562192904131</v>
      </c>
      <c r="BE40" s="40">
        <f t="shared" si="8"/>
        <v>-1.1943873955366797E-6</v>
      </c>
      <c r="BF40" s="100">
        <f t="shared" si="9"/>
        <v>-3.1103998242488902E-6</v>
      </c>
      <c r="BG40" s="100">
        <f t="shared" si="10"/>
        <v>-2.2688833459598976E-6</v>
      </c>
      <c r="BH40" s="100">
        <f t="shared" si="11"/>
        <v>0.98454652895509664</v>
      </c>
      <c r="BI40" s="40">
        <f t="shared" si="12"/>
        <v>6.0390958779201595E-6</v>
      </c>
      <c r="BJ40" s="100">
        <f t="shared" si="13"/>
        <v>29.988168450833875</v>
      </c>
      <c r="BK40" s="40">
        <f t="shared" si="7"/>
        <v>-3.24695052210499E-6</v>
      </c>
      <c r="BL40" s="40"/>
      <c r="BM40" s="40"/>
      <c r="BN40" s="40"/>
      <c r="BO40" s="40"/>
      <c r="BP40" s="40"/>
      <c r="BQ40" s="40"/>
      <c r="BR40" s="40"/>
      <c r="BS40" s="40"/>
      <c r="BT40" s="40"/>
      <c r="BU40" s="40"/>
      <c r="BV40" s="40"/>
      <c r="BW40" s="40"/>
      <c r="BX40" s="40"/>
      <c r="BY40" s="40"/>
      <c r="BZ40" s="40"/>
      <c r="CA40" s="40"/>
      <c r="CB40" s="40"/>
      <c r="CC40" s="40"/>
      <c r="CD40" s="40"/>
      <c r="CE40" s="40"/>
      <c r="CF40" s="40"/>
      <c r="CG40" s="40"/>
      <c r="CH40" s="40"/>
      <c r="CI40" s="40"/>
      <c r="CJ40" s="40"/>
      <c r="CK40" s="40"/>
      <c r="CL40" s="40"/>
      <c r="CM40" s="40"/>
      <c r="CN40" s="40"/>
      <c r="CO40" s="40"/>
      <c r="CP40" s="40"/>
      <c r="CQ40" s="40"/>
      <c r="CR40" s="40"/>
      <c r="CS40" s="40"/>
      <c r="CT40" s="40"/>
      <c r="CU40" s="40"/>
      <c r="CV40" s="40"/>
      <c r="CW40" s="40"/>
      <c r="CX40" s="40"/>
      <c r="CY40" s="40"/>
      <c r="CZ40" s="40"/>
      <c r="DA40" s="40"/>
      <c r="DB40" s="40"/>
      <c r="DC40" s="40"/>
    </row>
    <row r="41" spans="1:107" x14ac:dyDescent="0.25">
      <c r="A41" s="33" t="s">
        <v>207</v>
      </c>
      <c r="B41" s="75"/>
      <c r="C41" s="75"/>
      <c r="D41" s="75"/>
      <c r="E41" s="75"/>
      <c r="F41" s="75"/>
      <c r="G41" s="75"/>
      <c r="H41" s="75">
        <v>43919.619976000002</v>
      </c>
      <c r="I41" s="75">
        <v>1.3519341258999999</v>
      </c>
      <c r="J41" s="75">
        <v>1.7894641464000001</v>
      </c>
      <c r="K41" s="75">
        <v>0.10608927529999999</v>
      </c>
      <c r="L41" s="75">
        <v>225.15861702999999</v>
      </c>
      <c r="M41" s="75">
        <v>70.239516229000003</v>
      </c>
      <c r="N41" s="75">
        <v>214.07394259</v>
      </c>
      <c r="O41" s="75"/>
      <c r="P41" s="75" t="s">
        <v>207</v>
      </c>
      <c r="Q41" s="75">
        <v>18.039704392283301</v>
      </c>
      <c r="R41" s="75">
        <v>10159.995552362499</v>
      </c>
      <c r="S41" s="75">
        <v>1.3519326900211199</v>
      </c>
      <c r="T41" s="75">
        <v>1.3519326900211199</v>
      </c>
      <c r="U41" s="75">
        <v>1.33411704778187</v>
      </c>
      <c r="V41" s="75">
        <v>121.68639888185599</v>
      </c>
      <c r="W41" s="75">
        <v>1.7894685436936</v>
      </c>
      <c r="X41" s="75">
        <v>0</v>
      </c>
      <c r="Y41" s="75">
        <v>0</v>
      </c>
      <c r="Z41" s="75">
        <v>5.6687617740425501E-2</v>
      </c>
      <c r="AA41" s="75">
        <v>0</v>
      </c>
      <c r="AB41" s="75">
        <v>214.07379410666999</v>
      </c>
      <c r="AC41" s="75">
        <v>7214.4888408041998</v>
      </c>
      <c r="AD41" s="75">
        <v>9.1988269622265602</v>
      </c>
      <c r="AE41" s="75">
        <v>0.15990263828083501</v>
      </c>
      <c r="AF41" s="75">
        <v>0.15990263828083501</v>
      </c>
      <c r="AG41" s="75">
        <v>0.61809394286920605</v>
      </c>
      <c r="AH41" s="75">
        <v>0</v>
      </c>
      <c r="AI41" s="75">
        <v>36.336368035357197</v>
      </c>
      <c r="AJ41" s="75">
        <v>0</v>
      </c>
      <c r="AK41" s="75">
        <v>0</v>
      </c>
      <c r="AL41" s="75">
        <v>7014.8495667464404</v>
      </c>
      <c r="AM41" s="75">
        <v>144.405376044599</v>
      </c>
      <c r="AN41" s="75">
        <v>225.15890477158399</v>
      </c>
      <c r="AO41" s="75">
        <v>0</v>
      </c>
      <c r="AP41" s="75">
        <v>104.971450137388</v>
      </c>
      <c r="AQ41" s="75">
        <v>59037.007847131499</v>
      </c>
      <c r="AR41" s="75">
        <v>8.5179733312363002</v>
      </c>
      <c r="AS41" s="75">
        <v>43.885500138946298</v>
      </c>
      <c r="AT41" s="75">
        <v>3.8964909928230398</v>
      </c>
      <c r="AU41" s="75">
        <v>18303.568418356699</v>
      </c>
      <c r="AV41" s="75">
        <v>1708.35705164402</v>
      </c>
      <c r="AW41" s="75">
        <v>4136.3677092818998</v>
      </c>
      <c r="AX41" s="75">
        <v>534.965322193563</v>
      </c>
      <c r="AY41" s="75">
        <v>1209.6452730385799</v>
      </c>
      <c r="AZ41" s="75">
        <v>737.56584000138798</v>
      </c>
      <c r="BA41" s="75">
        <v>43919.5967446551</v>
      </c>
      <c r="BB41" s="75">
        <v>1458.5196173741599</v>
      </c>
      <c r="BC41" s="89"/>
      <c r="BD41" s="91">
        <f t="shared" si="6"/>
        <v>1.3442065096901452</v>
      </c>
      <c r="BE41" s="40">
        <f t="shared" si="8"/>
        <v>-5.2895140973732424E-7</v>
      </c>
      <c r="BF41" s="100">
        <f t="shared" si="9"/>
        <v>-1.0620923405291734E-6</v>
      </c>
      <c r="BG41" s="100">
        <f t="shared" si="10"/>
        <v>2.4573242267847864E-6</v>
      </c>
      <c r="BH41" s="100">
        <f t="shared" si="11"/>
        <v>0.50724602301845512</v>
      </c>
      <c r="BI41" s="40">
        <f t="shared" si="12"/>
        <v>1.2779505745716326E-6</v>
      </c>
      <c r="BJ41" s="100">
        <f t="shared" si="13"/>
        <v>0.49447854673646119</v>
      </c>
      <c r="BK41" s="40">
        <f t="shared" si="7"/>
        <v>-6.9360767691682435E-7</v>
      </c>
      <c r="BL41" s="40"/>
      <c r="BM41" s="40"/>
      <c r="BN41" s="40"/>
      <c r="BO41" s="40"/>
      <c r="BP41" s="40"/>
      <c r="BQ41" s="40"/>
      <c r="BR41" s="40"/>
      <c r="BS41" s="40"/>
      <c r="BT41" s="40"/>
      <c r="BU41" s="40"/>
      <c r="BV41" s="40"/>
      <c r="BW41" s="40"/>
      <c r="BX41" s="40"/>
      <c r="BY41" s="40"/>
      <c r="BZ41" s="40"/>
      <c r="CA41" s="40"/>
      <c r="CB41" s="40"/>
      <c r="CC41" s="40"/>
      <c r="CD41" s="40"/>
      <c r="CE41" s="40"/>
      <c r="CF41" s="40"/>
      <c r="CG41" s="40"/>
      <c r="CH41" s="40"/>
      <c r="CI41" s="40"/>
      <c r="CJ41" s="40"/>
      <c r="CK41" s="40"/>
      <c r="CL41" s="40"/>
      <c r="CM41" s="40"/>
      <c r="CN41" s="40"/>
      <c r="CO41" s="40"/>
      <c r="CP41" s="40"/>
      <c r="CQ41" s="40"/>
      <c r="CR41" s="40"/>
      <c r="CS41" s="40"/>
      <c r="CT41" s="40"/>
      <c r="CU41" s="40"/>
      <c r="CV41" s="40"/>
      <c r="CW41" s="40"/>
      <c r="CX41" s="40"/>
      <c r="CY41" s="40"/>
      <c r="CZ41" s="40"/>
      <c r="DA41" s="40"/>
      <c r="DB41" s="40"/>
      <c r="DC41" s="40"/>
    </row>
    <row r="42" spans="1:107" x14ac:dyDescent="0.25">
      <c r="A42" s="33" t="s">
        <v>208</v>
      </c>
      <c r="B42" s="75"/>
      <c r="C42" s="75"/>
      <c r="D42" s="75"/>
      <c r="E42" s="75"/>
      <c r="F42" s="75"/>
      <c r="G42" s="75"/>
      <c r="H42" s="75">
        <v>16751.936839000002</v>
      </c>
      <c r="I42" s="75">
        <v>0.23232092939999999</v>
      </c>
      <c r="J42" s="75">
        <v>8.3569084357999994</v>
      </c>
      <c r="K42" s="75">
        <v>0.1200373161</v>
      </c>
      <c r="L42" s="75">
        <v>45.436081905999998</v>
      </c>
      <c r="M42" s="75">
        <v>90.381355245999998</v>
      </c>
      <c r="N42" s="75">
        <v>60.852914595000001</v>
      </c>
      <c r="O42" s="75"/>
      <c r="P42" s="75" t="s">
        <v>208</v>
      </c>
      <c r="Q42" s="75">
        <v>3.2089095484166901</v>
      </c>
      <c r="R42" s="75">
        <v>1751.05551158307</v>
      </c>
      <c r="S42" s="75">
        <v>0.232321063191507</v>
      </c>
      <c r="T42" s="75">
        <v>0.232321063191507</v>
      </c>
      <c r="U42" s="75">
        <v>0.229816962074603</v>
      </c>
      <c r="V42" s="75">
        <v>21.831555422786</v>
      </c>
      <c r="W42" s="75">
        <v>8.3569001689631097</v>
      </c>
      <c r="X42" s="75">
        <v>0</v>
      </c>
      <c r="Y42" s="75">
        <v>0</v>
      </c>
      <c r="Z42" s="75">
        <v>1.02192117289359E-2</v>
      </c>
      <c r="AA42" s="75">
        <v>0</v>
      </c>
      <c r="AB42" s="75">
        <v>60.852867671564198</v>
      </c>
      <c r="AC42" s="75">
        <v>1284.00609204897</v>
      </c>
      <c r="AD42" s="75">
        <v>1.78494869434266</v>
      </c>
      <c r="AE42" s="75">
        <v>0.12924527406542599</v>
      </c>
      <c r="AF42" s="75">
        <v>0.12924527406542599</v>
      </c>
      <c r="AG42" s="75">
        <v>0.10576705130184</v>
      </c>
      <c r="AH42" s="75">
        <v>0</v>
      </c>
      <c r="AI42" s="75">
        <v>9.9505882339607403</v>
      </c>
      <c r="AJ42" s="75">
        <v>0</v>
      </c>
      <c r="AK42" s="75">
        <v>0</v>
      </c>
      <c r="AL42" s="75">
        <v>2815.0398488226201</v>
      </c>
      <c r="AM42" s="75">
        <v>30.197482725869499</v>
      </c>
      <c r="AN42" s="75">
        <v>45.436217629498401</v>
      </c>
      <c r="AO42" s="75">
        <v>0</v>
      </c>
      <c r="AP42" s="75">
        <v>104.787208637543</v>
      </c>
      <c r="AQ42" s="75">
        <v>19351.6485690349</v>
      </c>
      <c r="AR42" s="75">
        <v>22.852861044415</v>
      </c>
      <c r="AS42" s="75">
        <v>41.283757880520398</v>
      </c>
      <c r="AT42" s="75">
        <v>0.66667450055052302</v>
      </c>
      <c r="AU42" s="75">
        <v>4996.1720812880403</v>
      </c>
      <c r="AV42" s="75">
        <v>293.676145925904</v>
      </c>
      <c r="AW42" s="75">
        <v>1870.5869146825</v>
      </c>
      <c r="AX42" s="75">
        <v>95.769460396512997</v>
      </c>
      <c r="AY42" s="75">
        <v>238.98736019204799</v>
      </c>
      <c r="AZ42" s="75">
        <v>269.35936562304198</v>
      </c>
      <c r="BA42" s="75">
        <v>16751.928203067699</v>
      </c>
      <c r="BB42" s="75">
        <v>593.38566652026896</v>
      </c>
      <c r="BC42" s="89"/>
      <c r="BD42" s="91">
        <f t="shared" si="6"/>
        <v>1.1551893211607203</v>
      </c>
      <c r="BE42" s="40">
        <f t="shared" si="8"/>
        <v>-5.1551843742897628E-7</v>
      </c>
      <c r="BF42" s="100">
        <f t="shared" si="9"/>
        <v>5.7589089092243101E-7</v>
      </c>
      <c r="BG42" s="100">
        <f t="shared" si="10"/>
        <v>-9.8922190582932036E-7</v>
      </c>
      <c r="BH42" s="100">
        <f t="shared" si="11"/>
        <v>7.670912899914456E-2</v>
      </c>
      <c r="BI42" s="40">
        <f t="shared" si="12"/>
        <v>2.9871303314297711E-6</v>
      </c>
      <c r="BJ42" s="100">
        <f t="shared" si="13"/>
        <v>0.1593896589881082</v>
      </c>
      <c r="BK42" s="40">
        <f t="shared" si="7"/>
        <v>-7.7109594693838061E-7</v>
      </c>
      <c r="BL42" s="40"/>
      <c r="BM42" s="40"/>
      <c r="BN42" s="40"/>
      <c r="BO42" s="40"/>
      <c r="BP42" s="40"/>
      <c r="BQ42" s="40"/>
      <c r="BR42" s="40"/>
      <c r="BS42" s="40"/>
      <c r="BT42" s="40"/>
      <c r="BU42" s="40"/>
      <c r="BV42" s="40"/>
      <c r="BW42" s="40"/>
      <c r="BX42" s="40"/>
      <c r="BY42" s="40"/>
      <c r="BZ42" s="40"/>
      <c r="CA42" s="40"/>
      <c r="CB42" s="40"/>
      <c r="CC42" s="40"/>
      <c r="CD42" s="40"/>
      <c r="CE42" s="40"/>
      <c r="CF42" s="40"/>
      <c r="CG42" s="40"/>
      <c r="CH42" s="40"/>
      <c r="CI42" s="40"/>
      <c r="CJ42" s="40"/>
      <c r="CK42" s="40"/>
      <c r="CL42" s="40"/>
      <c r="CM42" s="40"/>
      <c r="CN42" s="40"/>
      <c r="CO42" s="40"/>
      <c r="CP42" s="40"/>
      <c r="CQ42" s="40"/>
      <c r="CR42" s="40"/>
      <c r="CS42" s="40"/>
      <c r="CT42" s="40"/>
      <c r="CU42" s="40"/>
      <c r="CV42" s="40"/>
      <c r="CW42" s="40"/>
      <c r="CX42" s="40"/>
      <c r="CY42" s="40"/>
      <c r="CZ42" s="40"/>
      <c r="DA42" s="40"/>
      <c r="DB42" s="40"/>
      <c r="DC42" s="40"/>
    </row>
    <row r="43" spans="1:107" x14ac:dyDescent="0.25">
      <c r="A43" s="33" t="s">
        <v>209</v>
      </c>
      <c r="B43" s="75"/>
      <c r="C43" s="75"/>
      <c r="D43" s="75"/>
      <c r="E43" s="75"/>
      <c r="F43" s="75"/>
      <c r="G43" s="75"/>
      <c r="H43" s="75">
        <v>68516.007675000001</v>
      </c>
      <c r="I43" s="75">
        <v>1.9480685031</v>
      </c>
      <c r="J43" s="75">
        <v>7.9724475568999997</v>
      </c>
      <c r="K43" s="75">
        <v>0.13887455109999999</v>
      </c>
      <c r="L43" s="75">
        <v>338.93973996</v>
      </c>
      <c r="M43" s="75">
        <v>184.75508823000001</v>
      </c>
      <c r="N43" s="75">
        <v>295.36812765000002</v>
      </c>
      <c r="O43" s="75"/>
      <c r="P43" s="75" t="s">
        <v>209</v>
      </c>
      <c r="Q43" s="75">
        <v>24.693465846652199</v>
      </c>
      <c r="R43" s="75">
        <v>13234.502740649201</v>
      </c>
      <c r="S43" s="75">
        <v>1.94807180191031</v>
      </c>
      <c r="T43" s="75">
        <v>1.94807180191031</v>
      </c>
      <c r="U43" s="75">
        <v>5.0289176355346399</v>
      </c>
      <c r="V43" s="75">
        <v>168.48755981637001</v>
      </c>
      <c r="W43" s="75">
        <v>7.9724467558085097</v>
      </c>
      <c r="X43" s="75">
        <v>0</v>
      </c>
      <c r="Y43" s="75">
        <v>0</v>
      </c>
      <c r="Z43" s="75">
        <v>7.8159299475834498E-2</v>
      </c>
      <c r="AA43" s="75">
        <v>0</v>
      </c>
      <c r="AB43" s="75">
        <v>295.36785553489602</v>
      </c>
      <c r="AC43" s="75">
        <v>10079.0098251176</v>
      </c>
      <c r="AD43" s="75">
        <v>13.869058293542601</v>
      </c>
      <c r="AE43" s="75">
        <v>0.20668590566025599</v>
      </c>
      <c r="AF43" s="75">
        <v>0.20668590566025599</v>
      </c>
      <c r="AG43" s="75">
        <v>0.72178563324680001</v>
      </c>
      <c r="AH43" s="75">
        <v>0</v>
      </c>
      <c r="AI43" s="75">
        <v>78.621209641438298</v>
      </c>
      <c r="AJ43" s="75">
        <v>0</v>
      </c>
      <c r="AK43" s="75">
        <v>0</v>
      </c>
      <c r="AL43" s="75">
        <v>10909.846164094401</v>
      </c>
      <c r="AM43" s="75">
        <v>272.88893174697898</v>
      </c>
      <c r="AN43" s="75">
        <v>338.94030930699398</v>
      </c>
      <c r="AO43" s="75">
        <v>0</v>
      </c>
      <c r="AP43" s="75">
        <v>235.899692292297</v>
      </c>
      <c r="AQ43" s="75">
        <v>87990.602644774699</v>
      </c>
      <c r="AR43" s="75">
        <v>14.4335269959193</v>
      </c>
      <c r="AS43" s="75">
        <v>99.320879596614702</v>
      </c>
      <c r="AT43" s="75">
        <v>4.7815080798871401</v>
      </c>
      <c r="AU43" s="75">
        <v>28140.802753997199</v>
      </c>
      <c r="AV43" s="75">
        <v>2717.0450113306802</v>
      </c>
      <c r="AW43" s="75">
        <v>7079.8151062328998</v>
      </c>
      <c r="AX43" s="75">
        <v>739.76279697105497</v>
      </c>
      <c r="AY43" s="75">
        <v>2003.16749390318</v>
      </c>
      <c r="AZ43" s="75">
        <v>934.64386659369404</v>
      </c>
      <c r="BA43" s="75">
        <v>68515.964377387194</v>
      </c>
      <c r="BB43" s="75">
        <v>3095.1636046874601</v>
      </c>
      <c r="BC43" s="89"/>
      <c r="BD43" s="91">
        <f t="shared" si="6"/>
        <v>1.2842350457204519</v>
      </c>
      <c r="BE43" s="40">
        <f t="shared" si="8"/>
        <v>-6.3193426289752259E-7</v>
      </c>
      <c r="BF43" s="100">
        <f t="shared" si="9"/>
        <v>1.6933749017433166E-6</v>
      </c>
      <c r="BG43" s="100">
        <f t="shared" si="10"/>
        <v>-1.0048250356180285E-7</v>
      </c>
      <c r="BH43" s="100">
        <f t="shared" si="11"/>
        <v>0.48829216024919342</v>
      </c>
      <c r="BI43" s="40">
        <f t="shared" si="12"/>
        <v>1.6797882539576089E-6</v>
      </c>
      <c r="BJ43" s="100">
        <f t="shared" si="13"/>
        <v>0.27682379171407456</v>
      </c>
      <c r="BK43" s="40">
        <f t="shared" si="7"/>
        <v>-9.2127443188057955E-7</v>
      </c>
      <c r="BL43" s="40"/>
      <c r="BM43" s="40"/>
      <c r="BN43" s="40"/>
      <c r="BO43" s="40"/>
      <c r="BP43" s="40"/>
      <c r="BQ43" s="40"/>
      <c r="BR43" s="40"/>
      <c r="BS43" s="40"/>
      <c r="BT43" s="40"/>
      <c r="BU43" s="40"/>
      <c r="BV43" s="40"/>
      <c r="BW43" s="40"/>
      <c r="BX43" s="40"/>
      <c r="BY43" s="40"/>
      <c r="BZ43" s="40"/>
      <c r="CA43" s="40"/>
      <c r="CB43" s="40"/>
      <c r="CC43" s="40"/>
      <c r="CD43" s="40"/>
      <c r="CE43" s="40"/>
      <c r="CF43" s="40"/>
      <c r="CG43" s="40"/>
      <c r="CH43" s="40"/>
      <c r="CI43" s="40"/>
      <c r="CJ43" s="40"/>
      <c r="CK43" s="40"/>
      <c r="CL43" s="40"/>
      <c r="CM43" s="40"/>
      <c r="CN43" s="40"/>
      <c r="CO43" s="40"/>
      <c r="CP43" s="40"/>
      <c r="CQ43" s="40"/>
      <c r="CR43" s="40"/>
      <c r="CS43" s="40"/>
      <c r="CT43" s="40"/>
      <c r="CU43" s="40"/>
      <c r="CV43" s="40"/>
      <c r="CW43" s="40"/>
      <c r="CX43" s="40"/>
      <c r="CY43" s="40"/>
      <c r="CZ43" s="40"/>
      <c r="DA43" s="40"/>
      <c r="DB43" s="40"/>
      <c r="DC43" s="40"/>
    </row>
    <row r="44" spans="1:107" x14ac:dyDescent="0.25">
      <c r="A44" s="33" t="s">
        <v>210</v>
      </c>
      <c r="B44" s="75"/>
      <c r="C44" s="75"/>
      <c r="D44" s="75"/>
      <c r="E44" s="75"/>
      <c r="F44" s="75"/>
      <c r="G44" s="75"/>
      <c r="H44" s="75">
        <v>220047.60910999999</v>
      </c>
      <c r="I44" s="75">
        <v>6.4265212574000001</v>
      </c>
      <c r="J44" s="75">
        <v>17.700063530000001</v>
      </c>
      <c r="K44" s="75">
        <v>0.54646094150000002</v>
      </c>
      <c r="L44" s="75">
        <v>1383.0898377999999</v>
      </c>
      <c r="M44" s="75">
        <v>491.71373577999998</v>
      </c>
      <c r="N44" s="75">
        <v>758.25018051999996</v>
      </c>
      <c r="O44" s="75"/>
      <c r="P44" s="75" t="s">
        <v>210</v>
      </c>
      <c r="Q44" s="75">
        <v>121.325454272893</v>
      </c>
      <c r="R44" s="75">
        <v>17111.644564086298</v>
      </c>
      <c r="S44" s="75">
        <v>6.4265222622768903</v>
      </c>
      <c r="T44" s="75">
        <v>6.4265222622768903</v>
      </c>
      <c r="U44" s="75">
        <v>2.8884789045573598</v>
      </c>
      <c r="V44" s="75">
        <v>831.92215870244104</v>
      </c>
      <c r="W44" s="75">
        <v>17.7000378616864</v>
      </c>
      <c r="X44" s="75">
        <v>0</v>
      </c>
      <c r="Y44" s="75">
        <v>0</v>
      </c>
      <c r="Z44" s="75">
        <v>0.43638443959053902</v>
      </c>
      <c r="AA44" s="75">
        <v>0</v>
      </c>
      <c r="AB44" s="75">
        <v>758.25085475408298</v>
      </c>
      <c r="AC44" s="75">
        <v>45290.811031044301</v>
      </c>
      <c r="AD44" s="75">
        <v>73.828346693268102</v>
      </c>
      <c r="AE44" s="75">
        <v>0.93669337492900095</v>
      </c>
      <c r="AF44" s="75">
        <v>0.93669337492900095</v>
      </c>
      <c r="AG44" s="75">
        <v>2.9895342360929398</v>
      </c>
      <c r="AH44" s="75">
        <v>0</v>
      </c>
      <c r="AI44" s="75">
        <v>94.878919132698599</v>
      </c>
      <c r="AJ44" s="75">
        <v>0</v>
      </c>
      <c r="AK44" s="75">
        <v>0</v>
      </c>
      <c r="AL44" s="75">
        <v>33162.501391171398</v>
      </c>
      <c r="AM44" s="75">
        <v>853.59060512488497</v>
      </c>
      <c r="AN44" s="75">
        <v>1383.0923507796999</v>
      </c>
      <c r="AO44" s="75">
        <v>0</v>
      </c>
      <c r="AP44" s="75">
        <v>627.26223806392704</v>
      </c>
      <c r="AQ44" s="75">
        <v>258508.91177664901</v>
      </c>
      <c r="AR44" s="75">
        <v>49.020503768039397</v>
      </c>
      <c r="AS44" s="75">
        <v>283.43249188097701</v>
      </c>
      <c r="AT44" s="75">
        <v>24.878280669576601</v>
      </c>
      <c r="AU44" s="75">
        <v>82976.137192061098</v>
      </c>
      <c r="AV44" s="75">
        <v>11176.376375334799</v>
      </c>
      <c r="AW44" s="75">
        <v>15944.454912298301</v>
      </c>
      <c r="AX44" s="75">
        <v>3927.3642526133899</v>
      </c>
      <c r="AY44" s="75">
        <v>6734.0196351905197</v>
      </c>
      <c r="AZ44" s="75">
        <v>2563.4142624379401</v>
      </c>
      <c r="BA44" s="75">
        <v>220047.49342504499</v>
      </c>
      <c r="BB44" s="75">
        <v>6288.6204557521096</v>
      </c>
      <c r="BC44" s="89"/>
      <c r="BD44" s="91">
        <f t="shared" si="6"/>
        <v>1.1747868960148149</v>
      </c>
      <c r="BE44" s="40">
        <f t="shared" si="8"/>
        <v>-5.2572693459567304E-7</v>
      </c>
      <c r="BF44" s="100">
        <f t="shared" si="9"/>
        <v>1.5636404983265732E-7</v>
      </c>
      <c r="BG44" s="100">
        <f t="shared" si="10"/>
        <v>-1.450182003999067E-6</v>
      </c>
      <c r="BH44" s="100">
        <f t="shared" si="11"/>
        <v>0.71410855523880279</v>
      </c>
      <c r="BI44" s="40">
        <f t="shared" si="12"/>
        <v>1.816931649200436E-6</v>
      </c>
      <c r="BJ44" s="100">
        <f t="shared" si="13"/>
        <v>0.27566547855106793</v>
      </c>
      <c r="BK44" s="40">
        <f t="shared" si="7"/>
        <v>8.8919739202579783E-7</v>
      </c>
      <c r="BL44" s="40"/>
      <c r="BM44" s="40"/>
      <c r="BN44" s="40"/>
      <c r="BO44" s="40"/>
      <c r="BP44" s="40"/>
      <c r="BQ44" s="40"/>
      <c r="BR44" s="40"/>
      <c r="BS44" s="40"/>
      <c r="BT44" s="40"/>
      <c r="BU44" s="40"/>
      <c r="BV44" s="40"/>
      <c r="BW44" s="40"/>
      <c r="BX44" s="40"/>
      <c r="BY44" s="40"/>
      <c r="BZ44" s="40"/>
      <c r="CA44" s="40"/>
      <c r="CB44" s="40"/>
      <c r="CC44" s="40"/>
      <c r="CD44" s="40"/>
      <c r="CE44" s="40"/>
      <c r="CF44" s="40"/>
      <c r="CG44" s="40"/>
      <c r="CH44" s="40"/>
      <c r="CI44" s="40"/>
      <c r="CJ44" s="40"/>
      <c r="CK44" s="40"/>
      <c r="CL44" s="40"/>
      <c r="CM44" s="40"/>
      <c r="CN44" s="40"/>
      <c r="CO44" s="40"/>
      <c r="CP44" s="40"/>
      <c r="CQ44" s="40"/>
      <c r="CR44" s="40"/>
      <c r="CS44" s="40"/>
      <c r="CT44" s="40"/>
      <c r="CU44" s="40"/>
      <c r="CV44" s="40"/>
      <c r="CW44" s="40"/>
      <c r="CX44" s="40"/>
      <c r="CY44" s="40"/>
      <c r="CZ44" s="40"/>
      <c r="DA44" s="40"/>
      <c r="DB44" s="40"/>
      <c r="DC44" s="40"/>
    </row>
    <row r="45" spans="1:107" x14ac:dyDescent="0.25">
      <c r="A45" s="33" t="s">
        <v>211</v>
      </c>
      <c r="B45" s="75"/>
      <c r="C45" s="75"/>
      <c r="D45" s="75"/>
      <c r="E45" s="75"/>
      <c r="F45" s="75"/>
      <c r="G45" s="75"/>
      <c r="H45" s="75">
        <v>13329.467414000001</v>
      </c>
      <c r="I45" s="75">
        <v>0.39299839279999998</v>
      </c>
      <c r="J45" s="75">
        <v>1.7304656302000001</v>
      </c>
      <c r="K45" s="75">
        <v>2.4330107600000001E-2</v>
      </c>
      <c r="L45" s="75">
        <v>56.186133478999999</v>
      </c>
      <c r="M45" s="75">
        <v>102.82311948</v>
      </c>
      <c r="N45" s="75">
        <v>48.861218987000001</v>
      </c>
      <c r="O45" s="75"/>
      <c r="P45" s="75" t="s">
        <v>211</v>
      </c>
      <c r="Q45" s="75">
        <v>4.0211656645341298</v>
      </c>
      <c r="R45" s="75">
        <v>1169.1160223557599</v>
      </c>
      <c r="S45" s="75">
        <v>0.39562673513853203</v>
      </c>
      <c r="T45" s="75">
        <v>0.39562673513853203</v>
      </c>
      <c r="U45" s="75">
        <v>0.55624039885894305</v>
      </c>
      <c r="V45" s="75">
        <v>25.450120685957501</v>
      </c>
      <c r="W45" s="75">
        <v>1.7392817466780499</v>
      </c>
      <c r="X45" s="75">
        <v>2.30735777117985E-2</v>
      </c>
      <c r="Y45" s="75">
        <v>8.95970322651201E-3</v>
      </c>
      <c r="Z45" s="75">
        <v>1.69549577113179E-2</v>
      </c>
      <c r="AA45" s="75">
        <v>2.6928931784920402E-3</v>
      </c>
      <c r="AB45" s="75">
        <v>48.861174440234798</v>
      </c>
      <c r="AC45" s="75">
        <v>1381.3582940971401</v>
      </c>
      <c r="AD45" s="75">
        <v>2.10797338559665</v>
      </c>
      <c r="AE45" s="75">
        <v>3.7162190288768E-2</v>
      </c>
      <c r="AF45" s="75">
        <v>3.7162190288768E-2</v>
      </c>
      <c r="AG45" s="75">
        <v>0.16394393039159599</v>
      </c>
      <c r="AH45" s="75">
        <v>0</v>
      </c>
      <c r="AI45" s="75">
        <v>13.591278190121299</v>
      </c>
      <c r="AJ45" s="75">
        <v>1.2510568639866201E-3</v>
      </c>
      <c r="AK45" s="75">
        <v>3.1264916153270798E-5</v>
      </c>
      <c r="AL45" s="75">
        <v>2784.10204460879</v>
      </c>
      <c r="AM45" s="75">
        <v>46.129732859255803</v>
      </c>
      <c r="AN45" s="75">
        <v>56.190933137943503</v>
      </c>
      <c r="AO45" s="75">
        <v>0</v>
      </c>
      <c r="AP45" s="75">
        <v>113.377796116513</v>
      </c>
      <c r="AQ45" s="75">
        <v>15180.0754722576</v>
      </c>
      <c r="AR45" s="75">
        <v>2.4691749828898599</v>
      </c>
      <c r="AS45" s="75">
        <v>40.1155488657826</v>
      </c>
      <c r="AT45" s="75">
        <v>0.74364905347072596</v>
      </c>
      <c r="AU45" s="75">
        <v>4591.2137151037496</v>
      </c>
      <c r="AV45" s="75">
        <v>542.34328550486998</v>
      </c>
      <c r="AW45" s="75">
        <v>1580.68932925839</v>
      </c>
      <c r="AX45" s="75">
        <v>112.322378570263</v>
      </c>
      <c r="AY45" s="75">
        <v>348.17116993178502</v>
      </c>
      <c r="AZ45" s="75">
        <v>91.797419908001004</v>
      </c>
      <c r="BA45" s="75">
        <v>13329.443905157101</v>
      </c>
      <c r="BB45" s="75">
        <v>723.80236327830005</v>
      </c>
      <c r="BC45" s="89"/>
      <c r="BD45" s="91">
        <f t="shared" si="6"/>
        <v>1.1388378675260789</v>
      </c>
      <c r="BE45" s="40">
        <f t="shared" si="8"/>
        <v>-1.7636745842680244E-6</v>
      </c>
      <c r="BF45" s="100">
        <f t="shared" si="9"/>
        <v>6.6879213418809726E-3</v>
      </c>
      <c r="BG45" s="100">
        <f t="shared" si="10"/>
        <v>5.0946498585070863E-3</v>
      </c>
      <c r="BH45" s="100">
        <f t="shared" si="11"/>
        <v>0.52741578046979121</v>
      </c>
      <c r="BI45" s="40">
        <f t="shared" si="12"/>
        <v>8.5424261224494741E-5</v>
      </c>
      <c r="BJ45" s="100">
        <f t="shared" si="13"/>
        <v>0.10264886622668525</v>
      </c>
      <c r="BK45" s="40">
        <f t="shared" si="7"/>
        <v>-9.1169983324968395E-7</v>
      </c>
      <c r="BL45" s="40"/>
      <c r="BM45" s="40"/>
      <c r="BN45" s="40"/>
      <c r="BO45" s="40"/>
      <c r="BP45" s="40"/>
      <c r="BQ45" s="40"/>
      <c r="BR45" s="40"/>
      <c r="BS45" s="40"/>
      <c r="BT45" s="40"/>
      <c r="BU45" s="40"/>
      <c r="BV45" s="40"/>
      <c r="BW45" s="40"/>
      <c r="BX45" s="40"/>
      <c r="BY45" s="40"/>
      <c r="BZ45" s="40"/>
      <c r="CA45" s="40"/>
      <c r="CB45" s="40"/>
      <c r="CC45" s="40"/>
      <c r="CD45" s="40"/>
      <c r="CE45" s="40"/>
      <c r="CF45" s="40"/>
      <c r="CG45" s="40"/>
      <c r="CH45" s="40"/>
      <c r="CI45" s="40"/>
      <c r="CJ45" s="40"/>
      <c r="CK45" s="40"/>
      <c r="CL45" s="40"/>
      <c r="CM45" s="40"/>
      <c r="CN45" s="40"/>
      <c r="CO45" s="40"/>
      <c r="CP45" s="40"/>
      <c r="CQ45" s="40"/>
      <c r="CR45" s="40"/>
      <c r="CS45" s="40"/>
      <c r="CT45" s="40"/>
      <c r="CU45" s="40"/>
      <c r="CV45" s="40"/>
      <c r="CW45" s="40"/>
      <c r="CX45" s="40"/>
      <c r="CY45" s="40"/>
      <c r="CZ45" s="40"/>
      <c r="DA45" s="40"/>
      <c r="DB45" s="40"/>
      <c r="DC45" s="40"/>
    </row>
    <row r="46" spans="1:107" x14ac:dyDescent="0.25">
      <c r="A46" s="33" t="s">
        <v>212</v>
      </c>
      <c r="B46" s="75"/>
      <c r="C46" s="75"/>
      <c r="D46" s="75"/>
      <c r="E46" s="75"/>
      <c r="F46" s="75"/>
      <c r="G46" s="75"/>
      <c r="H46" s="75">
        <v>4881.4506001999998</v>
      </c>
      <c r="I46" s="75">
        <v>0.12078733329999999</v>
      </c>
      <c r="J46" s="75">
        <v>8.9379659999999997E-4</v>
      </c>
      <c r="K46" s="75">
        <v>1.0414048299999999E-2</v>
      </c>
      <c r="L46" s="75">
        <v>26.571718719</v>
      </c>
      <c r="M46" s="75">
        <v>3.0440982832999999</v>
      </c>
      <c r="N46" s="75">
        <v>25.354734474000001</v>
      </c>
      <c r="O46" s="75"/>
      <c r="P46" s="75" t="s">
        <v>212</v>
      </c>
      <c r="Q46" s="75">
        <v>2.2000633800307501</v>
      </c>
      <c r="R46" s="75">
        <v>1196.0740309451401</v>
      </c>
      <c r="S46" s="75">
        <v>0.120787006122396</v>
      </c>
      <c r="T46" s="75">
        <v>0.120787006122396</v>
      </c>
      <c r="U46" s="75">
        <v>0.15858314954116301</v>
      </c>
      <c r="V46" s="75">
        <v>14.935455998087701</v>
      </c>
      <c r="W46" s="75">
        <v>8.9375880869888697E-4</v>
      </c>
      <c r="X46" s="75">
        <v>0</v>
      </c>
      <c r="Y46" s="75">
        <v>0</v>
      </c>
      <c r="Z46" s="75">
        <v>7.0279401959688504E-3</v>
      </c>
      <c r="AA46" s="75">
        <v>0</v>
      </c>
      <c r="AB46" s="75">
        <v>25.354695994239801</v>
      </c>
      <c r="AC46" s="75">
        <v>848.55077168473701</v>
      </c>
      <c r="AD46" s="75">
        <v>1.2027520813918799</v>
      </c>
      <c r="AE46" s="75">
        <v>1.6841593776219799E-2</v>
      </c>
      <c r="AF46" s="75">
        <v>1.6841593776219799E-2</v>
      </c>
      <c r="AG46" s="75">
        <v>7.3855939892744998E-2</v>
      </c>
      <c r="AH46" s="75">
        <v>0</v>
      </c>
      <c r="AI46" s="75">
        <v>3.0517345353704401</v>
      </c>
      <c r="AJ46" s="75">
        <v>0</v>
      </c>
      <c r="AK46" s="75">
        <v>0</v>
      </c>
      <c r="AL46" s="75">
        <v>789.64841670405201</v>
      </c>
      <c r="AM46" s="75">
        <v>18.6538204742582</v>
      </c>
      <c r="AN46" s="75">
        <v>26.571717219272799</v>
      </c>
      <c r="AO46" s="75">
        <v>0</v>
      </c>
      <c r="AP46" s="75">
        <v>10.3314615486</v>
      </c>
      <c r="AQ46" s="75">
        <v>6665.3972764099899</v>
      </c>
      <c r="AR46" s="75">
        <v>0.700917279723826</v>
      </c>
      <c r="AS46" s="75">
        <v>3.2563533300925398</v>
      </c>
      <c r="AT46" s="75">
        <v>0.46550948094545203</v>
      </c>
      <c r="AU46" s="75">
        <v>2021.5619348897901</v>
      </c>
      <c r="AV46" s="75">
        <v>185.73097485215001</v>
      </c>
      <c r="AW46" s="75">
        <v>449.65055153397202</v>
      </c>
      <c r="AX46" s="75">
        <v>65.994940459672506</v>
      </c>
      <c r="AY46" s="75">
        <v>142.61988079384199</v>
      </c>
      <c r="AZ46" s="75">
        <v>84.747890270540097</v>
      </c>
      <c r="BA46" s="75">
        <v>4881.4475966864502</v>
      </c>
      <c r="BB46" s="75">
        <v>155.32885322678399</v>
      </c>
      <c r="BC46" s="89"/>
      <c r="BD46" s="91">
        <f t="shared" si="6"/>
        <v>1.3654550508612431</v>
      </c>
      <c r="BE46" s="40">
        <f t="shared" si="8"/>
        <v>-6.1529119018557208E-7</v>
      </c>
      <c r="BF46" s="100">
        <f t="shared" si="9"/>
        <v>-2.7087079005441173E-6</v>
      </c>
      <c r="BG46" s="100">
        <f t="shared" si="10"/>
        <v>-4.2281768707779468E-5</v>
      </c>
      <c r="BH46" s="100">
        <f t="shared" si="11"/>
        <v>0.61719950696020875</v>
      </c>
      <c r="BI46" s="40">
        <f t="shared" si="12"/>
        <v>-5.6440729971323364E-8</v>
      </c>
      <c r="BJ46" s="100">
        <f t="shared" si="13"/>
        <v>2.3939316628765432</v>
      </c>
      <c r="BK46" s="40">
        <f t="shared" si="7"/>
        <v>-1.517655814499228E-6</v>
      </c>
      <c r="BL46" s="40"/>
      <c r="BM46" s="40"/>
      <c r="BN46" s="40"/>
      <c r="BO46" s="40"/>
      <c r="BP46" s="40"/>
      <c r="BQ46" s="40"/>
      <c r="BR46" s="40"/>
      <c r="BS46" s="40"/>
      <c r="BT46" s="40"/>
      <c r="BU46" s="40"/>
      <c r="BV46" s="40"/>
      <c r="BW46" s="40"/>
      <c r="BX46" s="40"/>
      <c r="BY46" s="40"/>
      <c r="BZ46" s="40"/>
      <c r="CA46" s="40"/>
      <c r="CB46" s="40"/>
      <c r="CC46" s="40"/>
      <c r="CD46" s="40"/>
      <c r="CE46" s="40"/>
      <c r="CF46" s="40"/>
      <c r="CG46" s="40"/>
      <c r="CH46" s="40"/>
      <c r="CI46" s="40"/>
      <c r="CJ46" s="40"/>
      <c r="CK46" s="40"/>
      <c r="CL46" s="40"/>
      <c r="CM46" s="40"/>
      <c r="CN46" s="40"/>
      <c r="CO46" s="40"/>
      <c r="CP46" s="40"/>
      <c r="CQ46" s="40"/>
      <c r="CR46" s="40"/>
      <c r="CS46" s="40"/>
      <c r="CT46" s="40"/>
      <c r="CU46" s="40"/>
      <c r="CV46" s="40"/>
      <c r="CW46" s="40"/>
      <c r="CX46" s="40"/>
      <c r="CY46" s="40"/>
      <c r="CZ46" s="40"/>
      <c r="DA46" s="40"/>
      <c r="DB46" s="40"/>
      <c r="DC46" s="40"/>
    </row>
    <row r="47" spans="1:107" x14ac:dyDescent="0.25">
      <c r="A47" s="33" t="s">
        <v>213</v>
      </c>
      <c r="B47" s="75"/>
      <c r="C47" s="75"/>
      <c r="D47" s="75"/>
      <c r="E47" s="75"/>
      <c r="F47" s="75"/>
      <c r="G47" s="75"/>
      <c r="H47" s="75">
        <v>65846.146278</v>
      </c>
      <c r="I47" s="75">
        <v>3.1945723075000001</v>
      </c>
      <c r="J47" s="75">
        <v>1.2062639972</v>
      </c>
      <c r="K47" s="75">
        <v>6.4752051699999993E-2</v>
      </c>
      <c r="L47" s="75">
        <v>577.95135448999997</v>
      </c>
      <c r="M47" s="75">
        <v>120.23877933999999</v>
      </c>
      <c r="N47" s="75">
        <v>161.67827659</v>
      </c>
      <c r="O47" s="75"/>
      <c r="P47" s="75" t="s">
        <v>213</v>
      </c>
      <c r="Q47" s="75">
        <v>35.488921480374103</v>
      </c>
      <c r="R47" s="75">
        <v>12706.149410149799</v>
      </c>
      <c r="S47" s="75">
        <v>3.19456872953673</v>
      </c>
      <c r="T47" s="75">
        <v>3.19456872953673</v>
      </c>
      <c r="U47" s="75">
        <v>8.7085934844541004</v>
      </c>
      <c r="V47" s="75">
        <v>234.71756142323801</v>
      </c>
      <c r="W47" s="75">
        <v>1.2062634931148699</v>
      </c>
      <c r="X47" s="75">
        <v>0</v>
      </c>
      <c r="Y47" s="75">
        <v>0</v>
      </c>
      <c r="Z47" s="75">
        <v>0.113772110351249</v>
      </c>
      <c r="AA47" s="75">
        <v>0</v>
      </c>
      <c r="AB47" s="75">
        <v>161.678065817646</v>
      </c>
      <c r="AC47" s="75">
        <v>10065.8157268879</v>
      </c>
      <c r="AD47" s="75">
        <v>24.156269505514199</v>
      </c>
      <c r="AE47" s="75">
        <v>0.12267356678451</v>
      </c>
      <c r="AF47" s="75">
        <v>0.12267356678451</v>
      </c>
      <c r="AG47" s="75">
        <v>0.293741269263534</v>
      </c>
      <c r="AH47" s="75">
        <v>0</v>
      </c>
      <c r="AI47" s="75">
        <v>13.521240543265399</v>
      </c>
      <c r="AJ47" s="75">
        <v>0</v>
      </c>
      <c r="AK47" s="75">
        <v>0</v>
      </c>
      <c r="AL47" s="75">
        <v>12274.789291079</v>
      </c>
      <c r="AM47" s="75">
        <v>269.39698263781003</v>
      </c>
      <c r="AN47" s="75">
        <v>577.95277206425305</v>
      </c>
      <c r="AO47" s="75">
        <v>0</v>
      </c>
      <c r="AP47" s="75">
        <v>156.21837774936</v>
      </c>
      <c r="AQ47" s="75">
        <v>83727.886419087605</v>
      </c>
      <c r="AR47" s="75">
        <v>9.6635894502021795</v>
      </c>
      <c r="AS47" s="75">
        <v>59.392809626746399</v>
      </c>
      <c r="AT47" s="75">
        <v>3.3586485605873002</v>
      </c>
      <c r="AU47" s="75">
        <v>23850.901733768998</v>
      </c>
      <c r="AV47" s="75">
        <v>3275.53489710134</v>
      </c>
      <c r="AW47" s="75">
        <v>6044.4202741300696</v>
      </c>
      <c r="AX47" s="75">
        <v>1096.9054017800199</v>
      </c>
      <c r="AY47" s="75">
        <v>1638.70679668956</v>
      </c>
      <c r="AZ47" s="75">
        <v>657.70998891396903</v>
      </c>
      <c r="BA47" s="75">
        <v>65846.123004238296</v>
      </c>
      <c r="BB47" s="75">
        <v>2309.2935377367498</v>
      </c>
      <c r="BC47" s="89"/>
      <c r="BD47" s="91">
        <f t="shared" si="6"/>
        <v>1.2715689641089167</v>
      </c>
      <c r="BE47" s="40">
        <f t="shared" si="8"/>
        <v>-3.5345670202277745E-7</v>
      </c>
      <c r="BF47" s="100">
        <f t="shared" si="9"/>
        <v>-1.1200132367350323E-6</v>
      </c>
      <c r="BG47" s="100">
        <f t="shared" si="10"/>
        <v>-4.1788955921093845E-7</v>
      </c>
      <c r="BH47" s="100">
        <f t="shared" si="11"/>
        <v>0.89451242954993515</v>
      </c>
      <c r="BI47" s="40">
        <f t="shared" si="12"/>
        <v>2.4527570392724957E-6</v>
      </c>
      <c r="BJ47" s="100">
        <f t="shared" si="13"/>
        <v>0.29923456148552757</v>
      </c>
      <c r="BK47" s="40">
        <f t="shared" si="7"/>
        <v>-1.3036528990813243E-6</v>
      </c>
      <c r="BL47" s="40"/>
      <c r="BM47" s="40"/>
      <c r="BN47" s="40"/>
      <c r="BO47" s="40"/>
      <c r="BP47" s="40"/>
      <c r="BQ47" s="40"/>
      <c r="BR47" s="40"/>
      <c r="BS47" s="40"/>
      <c r="BT47" s="40"/>
      <c r="BU47" s="40"/>
      <c r="BV47" s="40"/>
      <c r="BW47" s="40"/>
      <c r="BX47" s="40"/>
      <c r="BY47" s="40"/>
      <c r="BZ47" s="40"/>
      <c r="CA47" s="40"/>
      <c r="CB47" s="40"/>
      <c r="CC47" s="40"/>
      <c r="CD47" s="40"/>
      <c r="CE47" s="40"/>
      <c r="CF47" s="40"/>
      <c r="CG47" s="40"/>
      <c r="CH47" s="40"/>
      <c r="CI47" s="40"/>
      <c r="CJ47" s="40"/>
      <c r="CK47" s="40"/>
      <c r="CL47" s="40"/>
      <c r="CM47" s="40"/>
      <c r="CN47" s="40"/>
      <c r="CO47" s="40"/>
      <c r="CP47" s="40"/>
      <c r="CQ47" s="40"/>
      <c r="CR47" s="40"/>
      <c r="CS47" s="40"/>
      <c r="CT47" s="40"/>
      <c r="CU47" s="40"/>
      <c r="CV47" s="40"/>
      <c r="CW47" s="40"/>
      <c r="CX47" s="40"/>
      <c r="CY47" s="40"/>
      <c r="CZ47" s="40"/>
      <c r="DA47" s="40"/>
      <c r="DB47" s="40"/>
      <c r="DC47" s="40"/>
    </row>
    <row r="48" spans="1:107" x14ac:dyDescent="0.25">
      <c r="A48" s="33" t="s">
        <v>214</v>
      </c>
      <c r="B48" s="75"/>
      <c r="C48" s="75"/>
      <c r="D48" s="75"/>
      <c r="E48" s="75"/>
      <c r="F48" s="75"/>
      <c r="G48" s="75"/>
      <c r="H48" s="75">
        <v>70233.501453000004</v>
      </c>
      <c r="I48" s="75">
        <v>1.9979693537000001</v>
      </c>
      <c r="J48" s="75">
        <v>5.9870853824000001</v>
      </c>
      <c r="K48" s="75">
        <v>0.33907852560000001</v>
      </c>
      <c r="L48" s="75">
        <v>334.66384348000003</v>
      </c>
      <c r="M48" s="75">
        <v>120.68889982</v>
      </c>
      <c r="N48" s="75">
        <v>314.48502939999997</v>
      </c>
      <c r="O48" s="75"/>
      <c r="P48" s="75" t="s">
        <v>214</v>
      </c>
      <c r="Q48" s="75">
        <v>26.294901034972099</v>
      </c>
      <c r="R48" s="75">
        <v>14675.942778492699</v>
      </c>
      <c r="S48" s="75">
        <v>1.99796306942041</v>
      </c>
      <c r="T48" s="75">
        <v>1.99796306942041</v>
      </c>
      <c r="U48" s="75">
        <v>2.1262259871976998</v>
      </c>
      <c r="V48" s="75">
        <v>176.20053619658901</v>
      </c>
      <c r="W48" s="75">
        <v>5.9870765688938201</v>
      </c>
      <c r="X48" s="75">
        <v>0</v>
      </c>
      <c r="Y48" s="75">
        <v>0</v>
      </c>
      <c r="Z48" s="75">
        <v>8.2266628754205498E-2</v>
      </c>
      <c r="AA48" s="75">
        <v>0</v>
      </c>
      <c r="AB48" s="75">
        <v>314.483952292558</v>
      </c>
      <c r="AC48" s="75">
        <v>10312.4253552424</v>
      </c>
      <c r="AD48" s="75">
        <v>12.9947798821904</v>
      </c>
      <c r="AE48" s="75">
        <v>0.418558777839805</v>
      </c>
      <c r="AF48" s="75">
        <v>0.418558777839805</v>
      </c>
      <c r="AG48" s="75">
        <v>0.91166578157134603</v>
      </c>
      <c r="AH48" s="75">
        <v>0</v>
      </c>
      <c r="AI48" s="75">
        <v>41.955580665962401</v>
      </c>
      <c r="AJ48" s="75">
        <v>0</v>
      </c>
      <c r="AK48" s="75">
        <v>0</v>
      </c>
      <c r="AL48" s="75">
        <v>10264.921772383501</v>
      </c>
      <c r="AM48" s="75">
        <v>208.71987685328099</v>
      </c>
      <c r="AN48" s="75">
        <v>334.66475185626899</v>
      </c>
      <c r="AO48" s="75">
        <v>0</v>
      </c>
      <c r="AP48" s="75">
        <v>142.05367176265301</v>
      </c>
      <c r="AQ48" s="75">
        <v>92216.713130067103</v>
      </c>
      <c r="AR48" s="75">
        <v>47.082609921972399</v>
      </c>
      <c r="AS48" s="75">
        <v>72.011304484978197</v>
      </c>
      <c r="AT48" s="75">
        <v>5.7522763894508699</v>
      </c>
      <c r="AU48" s="75">
        <v>27531.211909072499</v>
      </c>
      <c r="AV48" s="75">
        <v>2155.7225397442799</v>
      </c>
      <c r="AW48" s="75">
        <v>6268.8121525051201</v>
      </c>
      <c r="AX48" s="75">
        <v>778.24321506861304</v>
      </c>
      <c r="AY48" s="75">
        <v>1626.2790463034801</v>
      </c>
      <c r="AZ48" s="75">
        <v>1342.44481436604</v>
      </c>
      <c r="BA48" s="75">
        <v>70233.325110313701</v>
      </c>
      <c r="BB48" s="75">
        <v>1948.9153093156599</v>
      </c>
      <c r="BC48" s="89"/>
      <c r="BD48" s="91">
        <f t="shared" si="6"/>
        <v>1.3130050867622265</v>
      </c>
      <c r="BE48" s="40">
        <f t="shared" si="8"/>
        <v>-2.510805849848592E-6</v>
      </c>
      <c r="BF48" s="100">
        <f t="shared" si="9"/>
        <v>-3.1453333247595213E-6</v>
      </c>
      <c r="BG48" s="100">
        <f t="shared" si="10"/>
        <v>-1.472086268535929E-6</v>
      </c>
      <c r="BH48" s="100">
        <f t="shared" si="11"/>
        <v>0.23440072502133405</v>
      </c>
      <c r="BI48" s="40">
        <f t="shared" si="12"/>
        <v>2.714294617312879E-6</v>
      </c>
      <c r="BJ48" s="100">
        <f t="shared" si="13"/>
        <v>0.17702350402163941</v>
      </c>
      <c r="BK48" s="40">
        <f t="shared" si="7"/>
        <v>-3.4249879685121913E-6</v>
      </c>
      <c r="BL48" s="40"/>
      <c r="BM48" s="40"/>
      <c r="BN48" s="40"/>
      <c r="BO48" s="40"/>
      <c r="BP48" s="40"/>
      <c r="BQ48" s="40"/>
      <c r="BR48" s="40"/>
      <c r="BS48" s="40"/>
      <c r="BT48" s="40"/>
      <c r="BU48" s="40"/>
      <c r="BV48" s="40"/>
      <c r="BW48" s="40"/>
      <c r="BX48" s="40"/>
      <c r="BY48" s="40"/>
      <c r="BZ48" s="40"/>
      <c r="CA48" s="40"/>
      <c r="CB48" s="40"/>
      <c r="CC48" s="40"/>
      <c r="CD48" s="40"/>
      <c r="CE48" s="40"/>
      <c r="CF48" s="40"/>
      <c r="CG48" s="40"/>
      <c r="CH48" s="40"/>
      <c r="CI48" s="40"/>
      <c r="CJ48" s="40"/>
      <c r="CK48" s="40"/>
      <c r="CL48" s="40"/>
      <c r="CM48" s="40"/>
      <c r="CN48" s="40"/>
      <c r="CO48" s="40"/>
      <c r="CP48" s="40"/>
      <c r="CQ48" s="40"/>
      <c r="CR48" s="40"/>
      <c r="CS48" s="40"/>
      <c r="CT48" s="40"/>
      <c r="CU48" s="40"/>
      <c r="CV48" s="40"/>
      <c r="CW48" s="40"/>
      <c r="CX48" s="40"/>
      <c r="CY48" s="40"/>
      <c r="CZ48" s="40"/>
      <c r="DA48" s="40"/>
      <c r="DB48" s="40"/>
      <c r="DC48" s="40"/>
    </row>
    <row r="49" spans="1:107" x14ac:dyDescent="0.25">
      <c r="A49" s="33" t="s">
        <v>215</v>
      </c>
      <c r="B49" s="75"/>
      <c r="C49" s="75"/>
      <c r="D49" s="75"/>
      <c r="E49" s="75"/>
      <c r="F49" s="75"/>
      <c r="G49" s="75"/>
      <c r="H49" s="75">
        <v>11676.580900000001</v>
      </c>
      <c r="I49" s="75">
        <v>0.45884239739999999</v>
      </c>
      <c r="J49" s="75">
        <v>0.1291298702</v>
      </c>
      <c r="K49" s="75">
        <v>1.9402447000000001E-3</v>
      </c>
      <c r="L49" s="75">
        <v>68.354378487999995</v>
      </c>
      <c r="M49" s="75">
        <v>37.560816428999999</v>
      </c>
      <c r="N49" s="75">
        <v>36.766331041000001</v>
      </c>
      <c r="O49" s="75"/>
      <c r="P49" s="75" t="s">
        <v>215</v>
      </c>
      <c r="Q49" s="75">
        <v>4.5330273035184598</v>
      </c>
      <c r="R49" s="75">
        <v>3304.25944075798</v>
      </c>
      <c r="S49" s="75">
        <v>0.45884163162584002</v>
      </c>
      <c r="T49" s="75">
        <v>0.45884163162584002</v>
      </c>
      <c r="U49" s="75">
        <v>9.9109722782453502E-2</v>
      </c>
      <c r="V49" s="75">
        <v>36.745985610874499</v>
      </c>
      <c r="W49" s="75">
        <v>0.129129510208527</v>
      </c>
      <c r="X49" s="75">
        <v>0</v>
      </c>
      <c r="Y49" s="75">
        <v>0</v>
      </c>
      <c r="Z49" s="75">
        <v>1.7089039992344401E-2</v>
      </c>
      <c r="AA49" s="75">
        <v>0</v>
      </c>
      <c r="AB49" s="75">
        <v>36.766341376300197</v>
      </c>
      <c r="AC49" s="75">
        <v>2140.9549861168498</v>
      </c>
      <c r="AD49" s="75">
        <v>2.21366945044285</v>
      </c>
      <c r="AE49" s="75">
        <v>2.0347136102680199E-2</v>
      </c>
      <c r="AF49" s="75">
        <v>2.0347136102680199E-2</v>
      </c>
      <c r="AG49" s="75">
        <v>0</v>
      </c>
      <c r="AH49" s="75">
        <v>0</v>
      </c>
      <c r="AI49" s="75">
        <v>6.4584834459344001E-2</v>
      </c>
      <c r="AJ49" s="75">
        <v>0</v>
      </c>
      <c r="AK49" s="75">
        <v>0</v>
      </c>
      <c r="AL49" s="75">
        <v>2247.3955600181298</v>
      </c>
      <c r="AM49" s="75">
        <v>17.435255050469198</v>
      </c>
      <c r="AN49" s="75">
        <v>68.354552680948203</v>
      </c>
      <c r="AO49" s="75">
        <v>0</v>
      </c>
      <c r="AP49" s="75">
        <v>53.464392252818001</v>
      </c>
      <c r="AQ49" s="75">
        <v>16463.012150663799</v>
      </c>
      <c r="AR49" s="75">
        <v>1.6593928702302601</v>
      </c>
      <c r="AS49" s="75">
        <v>15.1036437185248</v>
      </c>
      <c r="AT49" s="75">
        <v>0.85500762743439895</v>
      </c>
      <c r="AU49" s="75">
        <v>4336.2991270821203</v>
      </c>
      <c r="AV49" s="75">
        <v>428.76410779349197</v>
      </c>
      <c r="AW49" s="75">
        <v>1201.16162409095</v>
      </c>
      <c r="AX49" s="75">
        <v>164.203851625027</v>
      </c>
      <c r="AY49" s="75">
        <v>157.77511453896301</v>
      </c>
      <c r="AZ49" s="75">
        <v>209.059733935944</v>
      </c>
      <c r="BA49" s="75">
        <v>11676.5760059965</v>
      </c>
      <c r="BB49" s="75">
        <v>290.56334385202001</v>
      </c>
      <c r="BC49" s="89"/>
      <c r="BD49" s="91">
        <f t="shared" si="6"/>
        <v>1.4099177825939067</v>
      </c>
      <c r="BE49" s="40">
        <f t="shared" si="8"/>
        <v>-4.1912984144607299E-7</v>
      </c>
      <c r="BF49" s="100">
        <f t="shared" si="9"/>
        <v>-1.6689263335542682E-6</v>
      </c>
      <c r="BG49" s="100">
        <f t="shared" si="10"/>
        <v>-2.7878249427092777E-6</v>
      </c>
      <c r="BH49" s="100">
        <f t="shared" si="11"/>
        <v>9.486891732099668</v>
      </c>
      <c r="BI49" s="40">
        <f t="shared" si="12"/>
        <v>2.5483802509967174E-6</v>
      </c>
      <c r="BJ49" s="100">
        <f t="shared" si="13"/>
        <v>0.42340868319196467</v>
      </c>
      <c r="BK49" s="40">
        <f t="shared" si="7"/>
        <v>2.8110773915930721E-7</v>
      </c>
      <c r="BL49" s="40"/>
      <c r="BM49" s="40"/>
      <c r="BN49" s="40"/>
      <c r="BO49" s="40"/>
      <c r="BP49" s="40"/>
      <c r="BQ49" s="40"/>
      <c r="BR49" s="40"/>
      <c r="BS49" s="40"/>
      <c r="BT49" s="40"/>
      <c r="BU49" s="40"/>
      <c r="BV49" s="40"/>
      <c r="BW49" s="40"/>
      <c r="BX49" s="40"/>
      <c r="BY49" s="40"/>
      <c r="BZ49" s="40"/>
      <c r="CA49" s="40"/>
      <c r="CB49" s="40"/>
      <c r="CC49" s="40"/>
      <c r="CD49" s="40"/>
      <c r="CE49" s="40"/>
      <c r="CF49" s="40"/>
      <c r="CG49" s="40"/>
      <c r="CH49" s="40"/>
      <c r="CI49" s="40"/>
      <c r="CJ49" s="40"/>
      <c r="CK49" s="40"/>
      <c r="CL49" s="40"/>
      <c r="CM49" s="40"/>
      <c r="CN49" s="40"/>
      <c r="CO49" s="40"/>
      <c r="CP49" s="40"/>
      <c r="CQ49" s="40"/>
      <c r="CR49" s="40"/>
      <c r="CS49" s="40"/>
      <c r="CT49" s="40"/>
      <c r="CU49" s="40"/>
      <c r="CV49" s="40"/>
      <c r="CW49" s="40"/>
      <c r="CX49" s="40"/>
      <c r="CY49" s="40"/>
      <c r="CZ49" s="40"/>
      <c r="DA49" s="40"/>
      <c r="DB49" s="40"/>
      <c r="DC49" s="40"/>
    </row>
    <row r="50" spans="1:107" x14ac:dyDescent="0.25">
      <c r="A50" s="33" t="s">
        <v>216</v>
      </c>
      <c r="B50" s="75"/>
      <c r="C50" s="75"/>
      <c r="D50" s="75"/>
      <c r="E50" s="75"/>
      <c r="F50" s="75"/>
      <c r="G50" s="75"/>
      <c r="H50" s="75">
        <v>67118.920645999999</v>
      </c>
      <c r="I50" s="75">
        <v>1.5145010050000001</v>
      </c>
      <c r="J50" s="75">
        <v>35.118597399000002</v>
      </c>
      <c r="K50" s="75">
        <v>0.1416129005</v>
      </c>
      <c r="L50" s="75">
        <v>274.55775431000001</v>
      </c>
      <c r="M50" s="75">
        <v>374.71890138999998</v>
      </c>
      <c r="N50" s="75">
        <v>323.87849030000001</v>
      </c>
      <c r="O50" s="75"/>
      <c r="P50" s="75" t="s">
        <v>216</v>
      </c>
      <c r="Q50" s="75">
        <v>19.860827336551999</v>
      </c>
      <c r="R50" s="75">
        <v>11066.230316081301</v>
      </c>
      <c r="S50" s="75">
        <v>1.5145005079537399</v>
      </c>
      <c r="T50" s="75">
        <v>1.5145005079537399</v>
      </c>
      <c r="U50" s="75">
        <v>2.49914914831131</v>
      </c>
      <c r="V50" s="75">
        <v>136.79749841467199</v>
      </c>
      <c r="W50" s="75">
        <v>35.118595688753601</v>
      </c>
      <c r="X50" s="75">
        <v>0</v>
      </c>
      <c r="Y50" s="75">
        <v>0</v>
      </c>
      <c r="Z50" s="75">
        <v>6.3441358328146999E-2</v>
      </c>
      <c r="AA50" s="75">
        <v>0</v>
      </c>
      <c r="AB50" s="75">
        <v>323.87861270303603</v>
      </c>
      <c r="AC50" s="75">
        <v>8294.8439595034197</v>
      </c>
      <c r="AD50" s="75">
        <v>10.313677348704999</v>
      </c>
      <c r="AE50" s="75">
        <v>0.20176164642636699</v>
      </c>
      <c r="AF50" s="75">
        <v>0.20176164642636699</v>
      </c>
      <c r="AG50" s="75">
        <v>0.628812480713414</v>
      </c>
      <c r="AH50" s="75">
        <v>0</v>
      </c>
      <c r="AI50" s="75">
        <v>53.356266053526802</v>
      </c>
      <c r="AJ50" s="75">
        <v>0</v>
      </c>
      <c r="AK50" s="75">
        <v>0</v>
      </c>
      <c r="AL50" s="75">
        <v>13362.325881495601</v>
      </c>
      <c r="AM50" s="75">
        <v>197.79926091462499</v>
      </c>
      <c r="AN50" s="75">
        <v>274.55840186851998</v>
      </c>
      <c r="AO50" s="75">
        <v>0</v>
      </c>
      <c r="AP50" s="75">
        <v>435.89645973194803</v>
      </c>
      <c r="AQ50" s="75">
        <v>83649.324223835196</v>
      </c>
      <c r="AR50" s="75">
        <v>20.756660234129701</v>
      </c>
      <c r="AS50" s="75">
        <v>180.34705614207101</v>
      </c>
      <c r="AT50" s="75">
        <v>4.2151345638853899</v>
      </c>
      <c r="AU50" s="75">
        <v>23975.690718077301</v>
      </c>
      <c r="AV50" s="75">
        <v>1716.5963134527599</v>
      </c>
      <c r="AW50" s="75">
        <v>8026.0247027088999</v>
      </c>
      <c r="AX50" s="75">
        <v>598.59935727996799</v>
      </c>
      <c r="AY50" s="75">
        <v>1470.5359903435699</v>
      </c>
      <c r="AZ50" s="75">
        <v>855.73456624342305</v>
      </c>
      <c r="BA50" s="75">
        <v>67118.891429862706</v>
      </c>
      <c r="BB50" s="75">
        <v>3089.16842324654</v>
      </c>
      <c r="BC50" s="89"/>
      <c r="BD50" s="91">
        <f t="shared" si="6"/>
        <v>1.2462858435504156</v>
      </c>
      <c r="BE50" s="40">
        <f t="shared" si="8"/>
        <v>-4.3528914069954766E-7</v>
      </c>
      <c r="BF50" s="100">
        <f t="shared" si="9"/>
        <v>-3.2819143632761651E-7</v>
      </c>
      <c r="BG50" s="100">
        <f t="shared" si="10"/>
        <v>-4.8699165913616276E-8</v>
      </c>
      <c r="BH50" s="100">
        <f t="shared" si="11"/>
        <v>0.42474058305420409</v>
      </c>
      <c r="BI50" s="40">
        <f t="shared" si="12"/>
        <v>2.3585511966316004E-6</v>
      </c>
      <c r="BJ50" s="100">
        <f t="shared" si="13"/>
        <v>0.16326253657078177</v>
      </c>
      <c r="BK50" s="40">
        <f t="shared" si="7"/>
        <v>3.7792888284404294E-7</v>
      </c>
      <c r="BL50" s="40"/>
      <c r="BM50" s="40"/>
      <c r="BN50" s="40"/>
      <c r="BO50" s="40"/>
      <c r="BP50" s="40"/>
      <c r="BQ50" s="40"/>
      <c r="BR50" s="40"/>
      <c r="BS50" s="40"/>
      <c r="BT50" s="40"/>
      <c r="BU50" s="40"/>
      <c r="BV50" s="40"/>
      <c r="BW50" s="40"/>
      <c r="BX50" s="40"/>
      <c r="BY50" s="40"/>
      <c r="BZ50" s="40"/>
      <c r="CA50" s="40"/>
      <c r="CB50" s="40"/>
      <c r="CC50" s="40"/>
      <c r="CD50" s="40"/>
      <c r="CE50" s="40"/>
      <c r="CF50" s="40"/>
      <c r="CG50" s="40"/>
      <c r="CH50" s="40"/>
      <c r="CI50" s="40"/>
      <c r="CJ50" s="40"/>
      <c r="CK50" s="40"/>
      <c r="CL50" s="40"/>
      <c r="CM50" s="40"/>
      <c r="CN50" s="40"/>
      <c r="CO50" s="40"/>
      <c r="CP50" s="40"/>
      <c r="CQ50" s="40"/>
      <c r="CR50" s="40"/>
      <c r="CS50" s="40"/>
      <c r="CT50" s="40"/>
      <c r="CU50" s="40"/>
      <c r="CV50" s="40"/>
      <c r="CW50" s="40"/>
      <c r="CX50" s="40"/>
      <c r="CY50" s="40"/>
      <c r="CZ50" s="40"/>
      <c r="DA50" s="40"/>
      <c r="DB50" s="40"/>
      <c r="DC50" s="40"/>
    </row>
    <row r="51" spans="1:107" x14ac:dyDescent="0.25">
      <c r="A51" s="33" t="s">
        <v>217</v>
      </c>
      <c r="B51" s="75"/>
      <c r="C51" s="75"/>
      <c r="D51" s="75"/>
      <c r="E51" s="75"/>
      <c r="F51" s="75"/>
      <c r="G51" s="75"/>
      <c r="H51" s="75">
        <v>6453.6471092000002</v>
      </c>
      <c r="I51" s="75">
        <v>0.1508668037</v>
      </c>
      <c r="J51" s="75">
        <v>0.7946523553</v>
      </c>
      <c r="K51" s="75">
        <v>1.26365186E-2</v>
      </c>
      <c r="L51" s="75">
        <v>24.844358498999998</v>
      </c>
      <c r="M51" s="75">
        <v>55.057662268999998</v>
      </c>
      <c r="N51" s="75">
        <v>25.062035279</v>
      </c>
      <c r="O51" s="75"/>
      <c r="P51" s="75" t="s">
        <v>217</v>
      </c>
      <c r="Q51" s="75">
        <v>1.98514421036238</v>
      </c>
      <c r="R51" s="75">
        <v>1114.7921431371601</v>
      </c>
      <c r="S51" s="75">
        <v>0.15086704170517301</v>
      </c>
      <c r="T51" s="75">
        <v>0.15086704170517301</v>
      </c>
      <c r="U51" s="75">
        <v>0.107389769343243</v>
      </c>
      <c r="V51" s="75">
        <v>13.1740059343064</v>
      </c>
      <c r="W51" s="75">
        <v>0.79465223398278195</v>
      </c>
      <c r="X51" s="75">
        <v>0</v>
      </c>
      <c r="Y51" s="75">
        <v>0</v>
      </c>
      <c r="Z51" s="75">
        <v>6.2064884668595697E-3</v>
      </c>
      <c r="AA51" s="75">
        <v>0</v>
      </c>
      <c r="AB51" s="75">
        <v>25.0619540391701</v>
      </c>
      <c r="AC51" s="75">
        <v>737.84963006989301</v>
      </c>
      <c r="AD51" s="75">
        <v>0.97807353413857101</v>
      </c>
      <c r="AE51" s="75">
        <v>1.8640871934597601E-2</v>
      </c>
      <c r="AF51" s="75">
        <v>1.8640871934597601E-2</v>
      </c>
      <c r="AG51" s="75">
        <v>6.8990181846481202E-2</v>
      </c>
      <c r="AH51" s="75">
        <v>0</v>
      </c>
      <c r="AI51" s="75">
        <v>0.59000005221980001</v>
      </c>
      <c r="AJ51" s="75">
        <v>0</v>
      </c>
      <c r="AK51" s="75">
        <v>0</v>
      </c>
      <c r="AL51" s="75">
        <v>1447.7235435329001</v>
      </c>
      <c r="AM51" s="75">
        <v>15.0762679133363</v>
      </c>
      <c r="AN51" s="75">
        <v>24.844349495595001</v>
      </c>
      <c r="AO51" s="75">
        <v>0</v>
      </c>
      <c r="AP51" s="75">
        <v>60.267479014857798</v>
      </c>
      <c r="AQ51" s="75">
        <v>8120.9075001239999</v>
      </c>
      <c r="AR51" s="75">
        <v>1.72164132200307</v>
      </c>
      <c r="AS51" s="75">
        <v>19.810064875571101</v>
      </c>
      <c r="AT51" s="75">
        <v>0.434878939431042</v>
      </c>
      <c r="AU51" s="75">
        <v>2111.93355165925</v>
      </c>
      <c r="AV51" s="75">
        <v>183.41632354206899</v>
      </c>
      <c r="AW51" s="75">
        <v>783.64372828481805</v>
      </c>
      <c r="AX51" s="75">
        <v>58.726452063245901</v>
      </c>
      <c r="AY51" s="75">
        <v>119.88063952019</v>
      </c>
      <c r="AZ51" s="75">
        <v>83.185808766745495</v>
      </c>
      <c r="BA51" s="75">
        <v>6453.63901662837</v>
      </c>
      <c r="BB51" s="75">
        <v>287.52825995336099</v>
      </c>
      <c r="BC51" s="89"/>
      <c r="BD51" s="91">
        <f t="shared" si="6"/>
        <v>1.2583454821690159</v>
      </c>
      <c r="BE51" s="40">
        <f t="shared" si="8"/>
        <v>-1.2539532288107161E-6</v>
      </c>
      <c r="BF51" s="100">
        <f t="shared" si="9"/>
        <v>1.5775847779455654E-6</v>
      </c>
      <c r="BG51" s="100">
        <f t="shared" si="10"/>
        <v>-1.5266703387973899E-7</v>
      </c>
      <c r="BH51" s="100">
        <f t="shared" si="11"/>
        <v>0.47515882535856035</v>
      </c>
      <c r="BI51" s="40">
        <f t="shared" si="12"/>
        <v>-3.6239233135785426E-7</v>
      </c>
      <c r="BJ51" s="100">
        <f t="shared" si="13"/>
        <v>9.4624735797966625E-2</v>
      </c>
      <c r="BK51" s="40">
        <f t="shared" si="7"/>
        <v>-3.2415495786883585E-6</v>
      </c>
      <c r="BL51" s="40"/>
      <c r="BM51" s="40"/>
      <c r="BN51" s="40"/>
      <c r="BO51" s="40"/>
      <c r="BP51" s="40"/>
      <c r="BQ51" s="40"/>
      <c r="BR51" s="40"/>
      <c r="BS51" s="40"/>
      <c r="BT51" s="40"/>
      <c r="BU51" s="40"/>
      <c r="BV51" s="40"/>
      <c r="BW51" s="40"/>
      <c r="BX51" s="40"/>
      <c r="BY51" s="40"/>
      <c r="BZ51" s="40"/>
      <c r="CA51" s="40"/>
      <c r="CB51" s="40"/>
      <c r="CC51" s="40"/>
      <c r="CD51" s="40"/>
      <c r="CE51" s="40"/>
      <c r="CF51" s="40"/>
      <c r="CG51" s="40"/>
      <c r="CH51" s="40"/>
      <c r="CI51" s="40"/>
      <c r="CJ51" s="40"/>
      <c r="CK51" s="40"/>
      <c r="CL51" s="40"/>
      <c r="CM51" s="40"/>
      <c r="CN51" s="40"/>
      <c r="CO51" s="40"/>
      <c r="CP51" s="40"/>
      <c r="CQ51" s="40"/>
      <c r="CR51" s="40"/>
      <c r="CS51" s="40"/>
      <c r="CT51" s="40"/>
      <c r="CU51" s="40"/>
      <c r="CV51" s="40"/>
      <c r="CW51" s="40"/>
      <c r="CX51" s="40"/>
      <c r="CY51" s="40"/>
      <c r="CZ51" s="40"/>
      <c r="DA51" s="40"/>
      <c r="DB51" s="40"/>
      <c r="DC51" s="40"/>
    </row>
    <row r="52" spans="1:107" x14ac:dyDescent="0.25">
      <c r="A52" s="89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5"/>
      <c r="P52" s="89"/>
      <c r="Q52" s="75"/>
      <c r="R52" s="75"/>
      <c r="S52" s="75"/>
      <c r="T52" s="75"/>
      <c r="U52" s="75"/>
      <c r="V52" s="75"/>
      <c r="W52" s="75"/>
      <c r="X52" s="75"/>
      <c r="Y52" s="75"/>
      <c r="Z52" s="75"/>
      <c r="AA52" s="75"/>
      <c r="AB52" s="75"/>
      <c r="AC52" s="75"/>
      <c r="AD52" s="75"/>
      <c r="AE52" s="75"/>
      <c r="AF52" s="75"/>
      <c r="AG52" s="75"/>
      <c r="AH52" s="75"/>
      <c r="AI52" s="75"/>
      <c r="AJ52" s="75"/>
      <c r="AK52" s="75"/>
      <c r="AL52" s="75"/>
      <c r="AM52" s="75"/>
      <c r="AN52" s="75"/>
      <c r="AO52" s="75"/>
      <c r="AP52" s="75"/>
      <c r="AQ52" s="75"/>
      <c r="AR52" s="75"/>
      <c r="AS52" s="75"/>
      <c r="AT52" s="75"/>
      <c r="AU52" s="75"/>
      <c r="AV52" s="75"/>
      <c r="AW52" s="75"/>
      <c r="AX52" s="75"/>
      <c r="AY52" s="75"/>
      <c r="AZ52" s="75"/>
      <c r="BA52" s="75"/>
      <c r="BB52" s="75"/>
      <c r="BC52" s="89"/>
      <c r="BE52" s="89"/>
      <c r="BI52" s="89"/>
      <c r="BK52" s="89"/>
      <c r="BL52" s="89"/>
      <c r="BM52" s="89"/>
      <c r="BN52" s="89"/>
      <c r="BO52" s="89"/>
      <c r="BP52" s="89"/>
      <c r="BQ52" s="89"/>
      <c r="BR52" s="89"/>
      <c r="BS52" s="89"/>
      <c r="BT52" s="89"/>
      <c r="BU52" s="89"/>
      <c r="BV52" s="89"/>
      <c r="BW52" s="89"/>
      <c r="BX52" s="89"/>
      <c r="BY52" s="89"/>
      <c r="BZ52" s="89"/>
      <c r="CA52" s="89"/>
      <c r="CB52" s="89"/>
      <c r="CC52" s="89"/>
      <c r="CD52" s="89"/>
      <c r="CE52" s="89"/>
      <c r="CF52" s="89"/>
      <c r="CG52" s="89"/>
      <c r="CH52" s="89"/>
      <c r="CI52" s="89"/>
      <c r="CJ52" s="89"/>
      <c r="CK52" s="89"/>
      <c r="CL52" s="89"/>
      <c r="CM52" s="89"/>
      <c r="CN52" s="89"/>
      <c r="CO52" s="89"/>
      <c r="CP52" s="89"/>
      <c r="CQ52" s="89"/>
      <c r="CR52" s="89"/>
      <c r="CS52" s="89"/>
      <c r="CT52" s="89"/>
      <c r="CU52" s="89"/>
      <c r="CV52" s="89"/>
      <c r="CW52" s="89"/>
      <c r="CX52" s="89"/>
      <c r="CY52" s="89"/>
      <c r="CZ52" s="89"/>
      <c r="DA52" s="89"/>
      <c r="DB52" s="89"/>
      <c r="DC52" s="89"/>
    </row>
    <row r="53" spans="1:107" x14ac:dyDescent="0.25">
      <c r="A53" s="89"/>
      <c r="B53" s="75"/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5"/>
      <c r="P53" s="89"/>
      <c r="Q53" s="75"/>
      <c r="R53" s="75"/>
      <c r="S53" s="75"/>
      <c r="T53" s="75"/>
      <c r="U53" s="75"/>
      <c r="V53" s="75"/>
      <c r="W53" s="75"/>
      <c r="X53" s="75"/>
      <c r="Y53" s="75"/>
      <c r="Z53" s="75"/>
      <c r="AA53" s="75"/>
      <c r="AB53" s="75"/>
      <c r="AC53" s="75"/>
      <c r="AD53" s="75"/>
      <c r="AE53" s="75"/>
      <c r="AF53" s="75"/>
      <c r="AG53" s="75"/>
      <c r="AH53" s="75"/>
      <c r="AI53" s="75"/>
      <c r="AJ53" s="75"/>
      <c r="AK53" s="75"/>
      <c r="AL53" s="75"/>
      <c r="AM53" s="75"/>
      <c r="AN53" s="75"/>
      <c r="AO53" s="75"/>
      <c r="AP53" s="75"/>
      <c r="AQ53" s="75"/>
      <c r="AR53" s="75"/>
      <c r="AS53" s="75"/>
      <c r="AT53" s="75"/>
      <c r="AU53" s="75"/>
      <c r="AV53" s="75"/>
      <c r="AW53" s="75"/>
      <c r="AX53" s="75"/>
      <c r="AY53" s="75"/>
      <c r="AZ53" s="75"/>
      <c r="BA53" s="75"/>
      <c r="BB53" s="75"/>
      <c r="BC53" s="89"/>
      <c r="BE53" s="89"/>
      <c r="BI53" s="89"/>
      <c r="BK53" s="89"/>
      <c r="BL53" s="89"/>
      <c r="BM53" s="89"/>
      <c r="BN53" s="89"/>
      <c r="BO53" s="89"/>
      <c r="BP53" s="89"/>
      <c r="BQ53" s="89"/>
      <c r="BR53" s="89"/>
      <c r="BS53" s="89"/>
      <c r="BT53" s="89"/>
      <c r="BU53" s="89"/>
      <c r="BV53" s="89"/>
      <c r="BW53" s="89"/>
      <c r="BX53" s="89"/>
      <c r="BY53" s="89"/>
      <c r="BZ53" s="89"/>
      <c r="CA53" s="89"/>
      <c r="CB53" s="89"/>
      <c r="CC53" s="89"/>
      <c r="CD53" s="89"/>
      <c r="CE53" s="89"/>
      <c r="CF53" s="89"/>
      <c r="CG53" s="89"/>
      <c r="CH53" s="89"/>
      <c r="CI53" s="89"/>
      <c r="CJ53" s="89"/>
      <c r="CK53" s="89"/>
      <c r="CL53" s="89"/>
      <c r="CM53" s="89"/>
      <c r="CN53" s="89"/>
      <c r="CO53" s="89"/>
      <c r="CP53" s="89"/>
      <c r="CQ53" s="89"/>
      <c r="CR53" s="89"/>
      <c r="CS53" s="89"/>
      <c r="CT53" s="89"/>
      <c r="CU53" s="89"/>
      <c r="CV53" s="89"/>
      <c r="CW53" s="89"/>
      <c r="CX53" s="89"/>
      <c r="CY53" s="89"/>
      <c r="CZ53" s="89"/>
      <c r="DA53" s="89"/>
      <c r="DB53" s="89"/>
      <c r="DC53" s="89"/>
    </row>
    <row r="54" spans="1:107" x14ac:dyDescent="0.25">
      <c r="A54" s="33" t="s">
        <v>341</v>
      </c>
      <c r="B54" s="75"/>
      <c r="C54" s="75"/>
      <c r="D54" s="75"/>
      <c r="E54" s="75"/>
      <c r="F54" s="75"/>
      <c r="G54" s="75"/>
      <c r="H54" s="75">
        <v>614.08401372000003</v>
      </c>
      <c r="I54" s="75">
        <v>9.1302819000000004E-3</v>
      </c>
      <c r="J54" s="75">
        <v>8.0804868700000004E-2</v>
      </c>
      <c r="K54" s="75">
        <v>6.0955951999999997E-3</v>
      </c>
      <c r="L54" s="75">
        <v>2.0440530740999998</v>
      </c>
      <c r="M54" s="75">
        <v>2.0404472108</v>
      </c>
      <c r="N54" s="75">
        <v>1.4327774664999999</v>
      </c>
      <c r="O54" s="75"/>
      <c r="P54" s="89" t="s">
        <v>342</v>
      </c>
      <c r="Q54" s="75">
        <v>0</v>
      </c>
      <c r="R54" s="75">
        <v>0</v>
      </c>
      <c r="S54" s="75">
        <v>0</v>
      </c>
      <c r="T54" s="75">
        <v>0</v>
      </c>
      <c r="U54" s="75">
        <v>0</v>
      </c>
      <c r="V54" s="75">
        <v>0</v>
      </c>
      <c r="W54" s="75">
        <v>0</v>
      </c>
      <c r="X54" s="75">
        <v>0</v>
      </c>
      <c r="Y54" s="75">
        <v>0</v>
      </c>
      <c r="Z54" s="75">
        <v>0</v>
      </c>
      <c r="AA54" s="75">
        <v>0</v>
      </c>
      <c r="AB54" s="75">
        <v>0</v>
      </c>
      <c r="AC54" s="75">
        <v>0</v>
      </c>
      <c r="AD54" s="75">
        <v>0</v>
      </c>
      <c r="AE54" s="75">
        <v>0</v>
      </c>
      <c r="AF54" s="75">
        <v>0</v>
      </c>
      <c r="AG54" s="75">
        <v>0</v>
      </c>
      <c r="AH54" s="75">
        <v>0</v>
      </c>
      <c r="AI54" s="75">
        <v>0</v>
      </c>
      <c r="AJ54" s="75">
        <v>0</v>
      </c>
      <c r="AK54" s="75">
        <v>0</v>
      </c>
      <c r="AL54" s="75">
        <v>0</v>
      </c>
      <c r="AM54" s="75">
        <v>0</v>
      </c>
      <c r="AN54" s="75">
        <v>0</v>
      </c>
      <c r="AO54" s="75">
        <v>0</v>
      </c>
      <c r="AP54" s="75">
        <v>0</v>
      </c>
      <c r="AQ54" s="75">
        <v>0</v>
      </c>
      <c r="AR54" s="75">
        <v>0</v>
      </c>
      <c r="AS54" s="75">
        <v>0</v>
      </c>
      <c r="AT54" s="75">
        <v>0</v>
      </c>
      <c r="AU54" s="75">
        <v>0</v>
      </c>
      <c r="AV54" s="75">
        <v>0</v>
      </c>
      <c r="AW54" s="75">
        <v>0</v>
      </c>
      <c r="AX54" s="75">
        <v>0</v>
      </c>
      <c r="AY54" s="75">
        <v>0</v>
      </c>
      <c r="AZ54" s="75">
        <v>0</v>
      </c>
      <c r="BA54" s="75">
        <v>0</v>
      </c>
      <c r="BB54" s="75">
        <v>0</v>
      </c>
      <c r="BC54" s="89"/>
      <c r="BE54" s="40">
        <f t="shared" ref="BE54:BE59" si="14">(BA54-H54)/(H54+1E-50)</f>
        <v>-1</v>
      </c>
      <c r="BF54" s="100">
        <f t="shared" ref="BF54:BF59" si="15">(T54-I54)/(I54+1E-50)</f>
        <v>-1</v>
      </c>
      <c r="BG54" s="100">
        <f t="shared" ref="BG54:BG59" si="16">(W54-J54)/(J54+1E-50)</f>
        <v>-1</v>
      </c>
      <c r="BH54" s="100">
        <f t="shared" ref="BH54:BH59" si="17">(AE54-K54)/(K54+1E-50)</f>
        <v>-1</v>
      </c>
      <c r="BI54" s="40">
        <f t="shared" ref="BI54:BI59" si="18">(AN54-L54)/(L54+1E-50)</f>
        <v>-1</v>
      </c>
      <c r="BJ54" s="100">
        <f t="shared" ref="BJ54:BJ59" si="19">(AP54-M54)/(M54+1E-50)</f>
        <v>-1</v>
      </c>
      <c r="BK54" s="40">
        <f t="shared" ref="BK54:BK59" si="20">(AB54-N54)/(N54+1E-50)</f>
        <v>-1</v>
      </c>
      <c r="BL54" s="40"/>
      <c r="BM54" s="40"/>
      <c r="BN54" s="40"/>
      <c r="BO54" s="40"/>
      <c r="BP54" s="40"/>
      <c r="BQ54" s="40"/>
      <c r="BR54" s="40"/>
      <c r="BS54" s="40"/>
      <c r="BT54" s="40"/>
      <c r="BU54" s="40"/>
      <c r="BV54" s="40"/>
      <c r="BW54" s="40"/>
      <c r="BX54" s="40"/>
      <c r="BY54" s="40"/>
      <c r="BZ54" s="40"/>
      <c r="CA54" s="40"/>
      <c r="CB54" s="40"/>
      <c r="CC54" s="40"/>
      <c r="CD54" s="40"/>
      <c r="CE54" s="40"/>
      <c r="CF54" s="40"/>
      <c r="CG54" s="40"/>
      <c r="CH54" s="40"/>
      <c r="CI54" s="40"/>
      <c r="CJ54" s="40"/>
      <c r="CK54" s="40"/>
      <c r="CL54" s="40"/>
      <c r="CM54" s="40"/>
      <c r="CN54" s="40"/>
      <c r="CO54" s="40"/>
      <c r="CP54" s="40"/>
      <c r="CQ54" s="40"/>
      <c r="CR54" s="40"/>
      <c r="CS54" s="40"/>
      <c r="CT54" s="40"/>
      <c r="CU54" s="40"/>
      <c r="CV54" s="40"/>
      <c r="CW54" s="40"/>
      <c r="CX54" s="40"/>
      <c r="CY54" s="40"/>
      <c r="CZ54" s="40"/>
      <c r="DA54" s="40"/>
      <c r="DB54" s="40"/>
      <c r="DC54" s="40"/>
    </row>
    <row r="55" spans="1:107" x14ac:dyDescent="0.25">
      <c r="A55" s="33" t="s">
        <v>343</v>
      </c>
      <c r="B55" s="75"/>
      <c r="C55" s="75"/>
      <c r="D55" s="75"/>
      <c r="E55" s="75"/>
      <c r="F55" s="75"/>
      <c r="G55" s="75"/>
      <c r="H55" s="75">
        <v>10392.921279</v>
      </c>
      <c r="I55" s="75">
        <v>0.18934686680000001</v>
      </c>
      <c r="J55" s="75">
        <v>5.4591569157000004</v>
      </c>
      <c r="K55" s="75">
        <v>1.0578097700000001E-2</v>
      </c>
      <c r="L55" s="75">
        <v>29.974396213999999</v>
      </c>
      <c r="M55" s="75">
        <v>113.51107277</v>
      </c>
      <c r="N55" s="75">
        <v>41.467499580000002</v>
      </c>
      <c r="O55" s="75"/>
      <c r="P55" s="75" t="s">
        <v>343</v>
      </c>
      <c r="Q55" s="75">
        <v>0.21522032490280099</v>
      </c>
      <c r="R55" s="75">
        <v>123.329715036425</v>
      </c>
      <c r="S55" s="75">
        <v>1.6699346954432301E-2</v>
      </c>
      <c r="T55" s="75">
        <v>1.6699346954432301E-2</v>
      </c>
      <c r="U55" s="75">
        <v>1.58013903303377E-2</v>
      </c>
      <c r="V55" s="75">
        <v>1.4241330742898799</v>
      </c>
      <c r="W55" s="75">
        <v>0.18275908732476201</v>
      </c>
      <c r="X55" s="75">
        <v>0</v>
      </c>
      <c r="Y55" s="75">
        <v>0</v>
      </c>
      <c r="Z55" s="75">
        <v>6.6627596684029503E-4</v>
      </c>
      <c r="AA55" s="75">
        <v>0</v>
      </c>
      <c r="AB55" s="75">
        <v>2.8659690133682298</v>
      </c>
      <c r="AC55" s="75">
        <v>81.9024812592899</v>
      </c>
      <c r="AD55" s="75">
        <v>9.8694655872594905E-2</v>
      </c>
      <c r="AE55" s="75">
        <v>1.6002673555332099E-3</v>
      </c>
      <c r="AF55" s="75">
        <v>1.6002673555332099E-3</v>
      </c>
      <c r="AG55" s="75">
        <v>7.6892511027523503E-3</v>
      </c>
      <c r="AH55" s="75">
        <v>0</v>
      </c>
      <c r="AI55" s="75">
        <v>9.3447674392433497E-2</v>
      </c>
      <c r="AJ55" s="75">
        <v>0</v>
      </c>
      <c r="AK55" s="75">
        <v>0</v>
      </c>
      <c r="AL55" s="75">
        <v>134.89446914064499</v>
      </c>
      <c r="AM55" s="75">
        <v>1.5494514712868901</v>
      </c>
      <c r="AN55" s="75">
        <v>2.6403372757561101</v>
      </c>
      <c r="AO55" s="75">
        <v>0</v>
      </c>
      <c r="AP55" s="75">
        <v>4.3707308838903698</v>
      </c>
      <c r="AQ55" s="75">
        <v>796.08407151793597</v>
      </c>
      <c r="AR55" s="75">
        <v>7.6634060235619195E-2</v>
      </c>
      <c r="AS55" s="75">
        <v>1.5836975123346899</v>
      </c>
      <c r="AT55" s="75">
        <v>4.8466819662226698E-2</v>
      </c>
      <c r="AU55" s="75">
        <v>214.29672750185699</v>
      </c>
      <c r="AV55" s="75">
        <v>15.969396441868801</v>
      </c>
      <c r="AW55" s="75">
        <v>70.506501596862705</v>
      </c>
      <c r="AX55" s="75">
        <v>6.3376255643057897</v>
      </c>
      <c r="AY55" s="75">
        <v>11.867808801492901</v>
      </c>
      <c r="AZ55" s="75">
        <v>8.6054526774516802</v>
      </c>
      <c r="BA55" s="75">
        <v>611.18091710070098</v>
      </c>
      <c r="BB55" s="75">
        <v>24.612639236194301</v>
      </c>
      <c r="BC55" s="89"/>
      <c r="BD55" s="91">
        <f t="shared" ref="BD55" si="21">AQ55/BA55</f>
        <v>1.3025342402612508</v>
      </c>
      <c r="BE55" s="40">
        <f t="shared" si="14"/>
        <v>-0.94119257707304527</v>
      </c>
      <c r="BF55" s="100">
        <f t="shared" si="15"/>
        <v>-0.91180552793582159</v>
      </c>
      <c r="BG55" s="100">
        <f t="shared" si="16"/>
        <v>-0.96652247038381234</v>
      </c>
      <c r="BH55" s="100">
        <f t="shared" si="17"/>
        <v>-0.84871879605222311</v>
      </c>
      <c r="BI55" s="40">
        <f t="shared" si="18"/>
        <v>-0.91191357927927497</v>
      </c>
      <c r="BJ55" s="100">
        <f t="shared" si="19"/>
        <v>-0.96149511428945356</v>
      </c>
      <c r="BK55" s="40">
        <f t="shared" si="20"/>
        <v>-0.93088637987831557</v>
      </c>
      <c r="BL55" s="40"/>
      <c r="BM55" s="40"/>
      <c r="BN55" s="40"/>
      <c r="BO55" s="40"/>
      <c r="BP55" s="40"/>
      <c r="BQ55" s="40"/>
      <c r="BR55" s="40"/>
      <c r="BS55" s="40"/>
      <c r="BT55" s="40"/>
      <c r="BU55" s="40"/>
      <c r="BV55" s="40"/>
      <c r="BW55" s="40"/>
      <c r="BX55" s="40"/>
      <c r="BY55" s="40"/>
      <c r="BZ55" s="40"/>
      <c r="CA55" s="40"/>
      <c r="CB55" s="40"/>
      <c r="CC55" s="40"/>
      <c r="CD55" s="40"/>
      <c r="CE55" s="40"/>
      <c r="CF55" s="40"/>
      <c r="CG55" s="40"/>
      <c r="CH55" s="40"/>
      <c r="CI55" s="40"/>
      <c r="CJ55" s="40"/>
      <c r="CK55" s="40"/>
      <c r="CL55" s="40"/>
      <c r="CM55" s="40"/>
      <c r="CN55" s="40"/>
      <c r="CO55" s="40"/>
      <c r="CP55" s="40"/>
      <c r="CQ55" s="40"/>
      <c r="CR55" s="40"/>
      <c r="CS55" s="40"/>
      <c r="CT55" s="40"/>
      <c r="CU55" s="40"/>
      <c r="CV55" s="40"/>
      <c r="CW55" s="40"/>
      <c r="CX55" s="40"/>
      <c r="CY55" s="40"/>
      <c r="CZ55" s="40"/>
      <c r="DA55" s="40"/>
      <c r="DB55" s="40"/>
      <c r="DC55" s="40"/>
    </row>
    <row r="56" spans="1:107" x14ac:dyDescent="0.25">
      <c r="A56" s="33" t="s">
        <v>344</v>
      </c>
      <c r="B56" s="75"/>
      <c r="C56" s="75"/>
      <c r="D56" s="75"/>
      <c r="E56" s="75"/>
      <c r="F56" s="75"/>
      <c r="G56" s="75"/>
      <c r="H56" s="75">
        <v>10385.787772</v>
      </c>
      <c r="I56" s="75">
        <v>0.36442760229999999</v>
      </c>
      <c r="J56" s="75">
        <v>0.86284879589999997</v>
      </c>
      <c r="K56" s="75">
        <v>2.1434818000000001E-2</v>
      </c>
      <c r="L56" s="75">
        <v>58.077982149999997</v>
      </c>
      <c r="M56" s="75">
        <v>18.301616484</v>
      </c>
      <c r="N56" s="75">
        <v>55.892089185000003</v>
      </c>
      <c r="O56" s="75"/>
      <c r="P56" s="75" t="s">
        <v>344</v>
      </c>
      <c r="Q56" s="75">
        <v>0</v>
      </c>
      <c r="R56" s="75">
        <v>0</v>
      </c>
      <c r="S56" s="75">
        <v>0</v>
      </c>
      <c r="T56" s="75">
        <v>0</v>
      </c>
      <c r="U56" s="75">
        <v>0</v>
      </c>
      <c r="V56" s="75">
        <v>0</v>
      </c>
      <c r="W56" s="75">
        <v>0</v>
      </c>
      <c r="X56" s="75">
        <v>0</v>
      </c>
      <c r="Y56" s="75">
        <v>0</v>
      </c>
      <c r="Z56" s="75">
        <v>0</v>
      </c>
      <c r="AA56" s="75">
        <v>0</v>
      </c>
      <c r="AB56" s="75">
        <v>0</v>
      </c>
      <c r="AC56" s="75">
        <v>0</v>
      </c>
      <c r="AD56" s="75">
        <v>0</v>
      </c>
      <c r="AE56" s="75">
        <v>0</v>
      </c>
      <c r="AF56" s="75">
        <v>0</v>
      </c>
      <c r="AG56" s="75">
        <v>0</v>
      </c>
      <c r="AH56" s="75">
        <v>0</v>
      </c>
      <c r="AI56" s="75">
        <v>0</v>
      </c>
      <c r="AJ56" s="75">
        <v>0</v>
      </c>
      <c r="AK56" s="75">
        <v>0</v>
      </c>
      <c r="AL56" s="75">
        <v>0</v>
      </c>
      <c r="AM56" s="75">
        <v>0</v>
      </c>
      <c r="AN56" s="75">
        <v>0</v>
      </c>
      <c r="AO56" s="75">
        <v>0</v>
      </c>
      <c r="AP56" s="75">
        <v>0</v>
      </c>
      <c r="AQ56" s="75">
        <v>0</v>
      </c>
      <c r="AR56" s="75">
        <v>0</v>
      </c>
      <c r="AS56" s="75">
        <v>0</v>
      </c>
      <c r="AT56" s="75">
        <v>0</v>
      </c>
      <c r="AU56" s="75">
        <v>0</v>
      </c>
      <c r="AV56" s="75">
        <v>0</v>
      </c>
      <c r="AW56" s="75">
        <v>0</v>
      </c>
      <c r="AX56" s="75">
        <v>0</v>
      </c>
      <c r="AY56" s="75">
        <v>0</v>
      </c>
      <c r="AZ56" s="75">
        <v>0</v>
      </c>
      <c r="BA56" s="75">
        <v>0</v>
      </c>
      <c r="BB56" s="75">
        <v>0</v>
      </c>
      <c r="BC56" s="89"/>
      <c r="BE56" s="40">
        <f t="shared" si="14"/>
        <v>-1</v>
      </c>
      <c r="BF56" s="100">
        <f t="shared" si="15"/>
        <v>-1</v>
      </c>
      <c r="BG56" s="100">
        <f t="shared" si="16"/>
        <v>-1</v>
      </c>
      <c r="BH56" s="100">
        <f t="shared" si="17"/>
        <v>-1</v>
      </c>
      <c r="BI56" s="40">
        <f t="shared" si="18"/>
        <v>-1</v>
      </c>
      <c r="BJ56" s="100">
        <f t="shared" si="19"/>
        <v>-1</v>
      </c>
      <c r="BK56" s="40">
        <f t="shared" si="20"/>
        <v>-1</v>
      </c>
      <c r="BL56" s="40"/>
      <c r="BM56" s="40"/>
      <c r="BN56" s="40"/>
      <c r="BO56" s="40"/>
      <c r="BP56" s="40"/>
      <c r="BQ56" s="40"/>
      <c r="BR56" s="40"/>
      <c r="BS56" s="40"/>
      <c r="BT56" s="40"/>
      <c r="BU56" s="40"/>
      <c r="BV56" s="40"/>
      <c r="BW56" s="40"/>
      <c r="BX56" s="40"/>
      <c r="BY56" s="40"/>
      <c r="BZ56" s="40"/>
      <c r="CA56" s="40"/>
      <c r="CB56" s="40"/>
      <c r="CC56" s="40"/>
      <c r="CD56" s="40"/>
      <c r="CE56" s="40"/>
      <c r="CF56" s="40"/>
      <c r="CG56" s="40"/>
      <c r="CH56" s="40"/>
      <c r="CI56" s="40"/>
      <c r="CJ56" s="40"/>
      <c r="CK56" s="40"/>
      <c r="CL56" s="40"/>
      <c r="CM56" s="40"/>
      <c r="CN56" s="40"/>
      <c r="CO56" s="40"/>
      <c r="CP56" s="40"/>
      <c r="CQ56" s="40"/>
      <c r="CR56" s="40"/>
      <c r="CS56" s="40"/>
      <c r="CT56" s="40"/>
      <c r="CU56" s="40"/>
      <c r="CV56" s="40"/>
      <c r="CW56" s="40"/>
      <c r="CX56" s="40"/>
      <c r="CY56" s="40"/>
      <c r="CZ56" s="40"/>
      <c r="DA56" s="40"/>
      <c r="DB56" s="40"/>
      <c r="DC56" s="40"/>
    </row>
    <row r="57" spans="1:107" x14ac:dyDescent="0.25">
      <c r="A57" s="33" t="s">
        <v>345</v>
      </c>
      <c r="B57" s="75"/>
      <c r="C57" s="75"/>
      <c r="D57" s="75"/>
      <c r="E57" s="75"/>
      <c r="F57" s="75"/>
      <c r="G57" s="75"/>
      <c r="H57" s="75">
        <v>22174.841811999999</v>
      </c>
      <c r="I57" s="75">
        <v>0.86414003009999996</v>
      </c>
      <c r="J57" s="75">
        <v>8.3080004499999999E-2</v>
      </c>
      <c r="K57" s="75">
        <v>4.81775194E-2</v>
      </c>
      <c r="L57" s="75">
        <v>130.82431517000001</v>
      </c>
      <c r="M57" s="75">
        <v>23.745116033999999</v>
      </c>
      <c r="N57" s="75">
        <v>124.75823446</v>
      </c>
      <c r="O57" s="75"/>
      <c r="P57" s="75" t="s">
        <v>345</v>
      </c>
      <c r="Q57" s="75">
        <v>1.8619433108792501E-3</v>
      </c>
      <c r="R57" s="75">
        <v>1.1496960155271501</v>
      </c>
      <c r="S57" s="75">
        <v>2.22219808834141E-4</v>
      </c>
      <c r="T57" s="75">
        <v>2.22219808834141E-4</v>
      </c>
      <c r="U57" s="75">
        <v>2.97637488715092E-5</v>
      </c>
      <c r="V57" s="75">
        <v>1.19932052910927E-2</v>
      </c>
      <c r="W57" s="75">
        <v>8.3440745366160604E-7</v>
      </c>
      <c r="X57" s="75">
        <v>0</v>
      </c>
      <c r="Y57" s="75">
        <v>0</v>
      </c>
      <c r="Z57" s="75">
        <v>5.5711598984771804E-6</v>
      </c>
      <c r="AA57" s="75">
        <v>0</v>
      </c>
      <c r="AB57" s="75">
        <v>2.18844299426245E-2</v>
      </c>
      <c r="AC57" s="75">
        <v>0.71296039524903798</v>
      </c>
      <c r="AD57" s="75">
        <v>7.2164101175615299E-4</v>
      </c>
      <c r="AE57" s="75">
        <v>1.63689088047091E-5</v>
      </c>
      <c r="AF57" s="75">
        <v>1.63689088047091E-5</v>
      </c>
      <c r="AG57" s="75">
        <v>6.8930404801666395E-5</v>
      </c>
      <c r="AH57" s="75">
        <v>0</v>
      </c>
      <c r="AI57" s="75">
        <v>6.2335814214300398E-5</v>
      </c>
      <c r="AJ57" s="75">
        <v>0</v>
      </c>
      <c r="AK57" s="75">
        <v>0</v>
      </c>
      <c r="AL57" s="75">
        <v>0.70739639891433204</v>
      </c>
      <c r="AM57" s="75">
        <v>1.0663223684254E-2</v>
      </c>
      <c r="AN57" s="75">
        <v>2.6266496476022E-2</v>
      </c>
      <c r="AO57" s="75">
        <v>0</v>
      </c>
      <c r="AP57" s="75">
        <v>2.20451536338233E-4</v>
      </c>
      <c r="AQ57" s="75">
        <v>5.7129118096088396</v>
      </c>
      <c r="AR57" s="75">
        <v>4.2026321184322898E-4</v>
      </c>
      <c r="AS57" s="75">
        <v>1.6445255708593101E-3</v>
      </c>
      <c r="AT57" s="75">
        <v>4.3456974594487102E-4</v>
      </c>
      <c r="AU57" s="75">
        <v>1.6522845880388199</v>
      </c>
      <c r="AV57" s="75">
        <v>0.16263776338100699</v>
      </c>
      <c r="AW57" s="75">
        <v>0.29789740261598202</v>
      </c>
      <c r="AX57" s="75">
        <v>5.3536191926012701E-2</v>
      </c>
      <c r="AY57" s="75">
        <v>9.6326519327590399E-2</v>
      </c>
      <c r="AZ57" s="75">
        <v>8.0099009547115796E-2</v>
      </c>
      <c r="BA57" s="75">
        <v>4.0040306001532304</v>
      </c>
      <c r="BB57" s="75">
        <v>7.2763981470703495E-2</v>
      </c>
      <c r="BC57" s="89"/>
      <c r="BE57" s="40">
        <f t="shared" si="14"/>
        <v>-0.99981943363411108</v>
      </c>
      <c r="BF57" s="100">
        <f t="shared" si="15"/>
        <v>-0.99974284282512815</v>
      </c>
      <c r="BG57" s="100">
        <f t="shared" si="16"/>
        <v>-0.99998995657909895</v>
      </c>
      <c r="BH57" s="100">
        <f t="shared" si="17"/>
        <v>-0.99966023761686851</v>
      </c>
      <c r="BI57" s="40">
        <f t="shared" si="18"/>
        <v>-0.99979922313033409</v>
      </c>
      <c r="BJ57" s="100">
        <f t="shared" si="19"/>
        <v>-0.99999071592086453</v>
      </c>
      <c r="BK57" s="40">
        <f t="shared" si="20"/>
        <v>-0.99982458528659568</v>
      </c>
      <c r="BL57" s="40"/>
      <c r="BM57" s="40"/>
      <c r="BN57" s="40"/>
      <c r="BO57" s="40"/>
      <c r="BP57" s="40"/>
      <c r="BQ57" s="40"/>
      <c r="BR57" s="40"/>
      <c r="BS57" s="40"/>
      <c r="BT57" s="40"/>
      <c r="BU57" s="40"/>
      <c r="BV57" s="40"/>
      <c r="BW57" s="40"/>
      <c r="BX57" s="40"/>
      <c r="BY57" s="40"/>
      <c r="BZ57" s="40"/>
      <c r="CA57" s="40"/>
      <c r="CB57" s="40"/>
      <c r="CC57" s="40"/>
      <c r="CD57" s="40"/>
      <c r="CE57" s="40"/>
      <c r="CF57" s="40"/>
      <c r="CG57" s="40"/>
      <c r="CH57" s="40"/>
      <c r="CI57" s="40"/>
      <c r="CJ57" s="40"/>
      <c r="CK57" s="40"/>
      <c r="CL57" s="40"/>
      <c r="CM57" s="40"/>
      <c r="CN57" s="40"/>
      <c r="CO57" s="40"/>
      <c r="CP57" s="40"/>
      <c r="CQ57" s="40"/>
      <c r="CR57" s="40"/>
      <c r="CS57" s="40"/>
      <c r="CT57" s="40"/>
      <c r="CU57" s="40"/>
      <c r="CV57" s="40"/>
      <c r="CW57" s="40"/>
      <c r="CX57" s="40"/>
      <c r="CY57" s="40"/>
      <c r="CZ57" s="40"/>
      <c r="DA57" s="40"/>
      <c r="DB57" s="40"/>
      <c r="DC57" s="40"/>
    </row>
    <row r="58" spans="1:107" x14ac:dyDescent="0.25">
      <c r="A58" s="33" t="s">
        <v>346</v>
      </c>
      <c r="B58" s="75"/>
      <c r="C58" s="75"/>
      <c r="D58" s="75"/>
      <c r="E58" s="75"/>
      <c r="F58" s="75"/>
      <c r="G58" s="75"/>
      <c r="H58" s="75">
        <v>772.01966492999998</v>
      </c>
      <c r="I58" s="75">
        <v>2.8124361800000001E-2</v>
      </c>
      <c r="J58" s="75">
        <v>6.0932223000000002E-3</v>
      </c>
      <c r="K58" s="75">
        <v>1.5580747E-3</v>
      </c>
      <c r="L58" s="75">
        <v>4.2419535519</v>
      </c>
      <c r="M58" s="75">
        <v>1.7459735941000001</v>
      </c>
      <c r="N58" s="75">
        <v>3.9819639067999999</v>
      </c>
      <c r="O58" s="75"/>
      <c r="P58" s="89" t="s">
        <v>346</v>
      </c>
      <c r="Q58" s="75">
        <v>0</v>
      </c>
      <c r="R58" s="75">
        <v>0</v>
      </c>
      <c r="S58" s="75">
        <v>0</v>
      </c>
      <c r="T58" s="75">
        <v>0</v>
      </c>
      <c r="U58" s="75">
        <v>0</v>
      </c>
      <c r="V58" s="75">
        <v>0</v>
      </c>
      <c r="W58" s="75">
        <v>0</v>
      </c>
      <c r="X58" s="75">
        <v>0</v>
      </c>
      <c r="Y58" s="75">
        <v>0</v>
      </c>
      <c r="Z58" s="75">
        <v>0</v>
      </c>
      <c r="AA58" s="75">
        <v>0</v>
      </c>
      <c r="AB58" s="75">
        <v>0</v>
      </c>
      <c r="AC58" s="75">
        <v>0</v>
      </c>
      <c r="AD58" s="75">
        <v>0</v>
      </c>
      <c r="AE58" s="75">
        <v>0</v>
      </c>
      <c r="AF58" s="75">
        <v>0</v>
      </c>
      <c r="AG58" s="75">
        <v>0</v>
      </c>
      <c r="AH58" s="75">
        <v>0</v>
      </c>
      <c r="AI58" s="75">
        <v>0</v>
      </c>
      <c r="AJ58" s="75">
        <v>0</v>
      </c>
      <c r="AK58" s="75">
        <v>0</v>
      </c>
      <c r="AL58" s="75">
        <v>0</v>
      </c>
      <c r="AM58" s="75">
        <v>0</v>
      </c>
      <c r="AN58" s="75">
        <v>0</v>
      </c>
      <c r="AO58" s="75">
        <v>0</v>
      </c>
      <c r="AP58" s="75">
        <v>0</v>
      </c>
      <c r="AQ58" s="75">
        <v>0</v>
      </c>
      <c r="AR58" s="75">
        <v>0</v>
      </c>
      <c r="AS58" s="75">
        <v>0</v>
      </c>
      <c r="AT58" s="75">
        <v>0</v>
      </c>
      <c r="AU58" s="75">
        <v>0</v>
      </c>
      <c r="AV58" s="75">
        <v>0</v>
      </c>
      <c r="AW58" s="75">
        <v>0</v>
      </c>
      <c r="AX58" s="75">
        <v>0</v>
      </c>
      <c r="AY58" s="75">
        <v>0</v>
      </c>
      <c r="AZ58" s="75">
        <v>0</v>
      </c>
      <c r="BA58" s="75">
        <v>0</v>
      </c>
      <c r="BB58" s="75">
        <v>0</v>
      </c>
      <c r="BC58" s="89"/>
      <c r="BE58" s="40">
        <f t="shared" si="14"/>
        <v>-1</v>
      </c>
      <c r="BF58" s="100">
        <f t="shared" si="15"/>
        <v>-1</v>
      </c>
      <c r="BG58" s="100">
        <f t="shared" si="16"/>
        <v>-1</v>
      </c>
      <c r="BH58" s="100">
        <f t="shared" si="17"/>
        <v>-1</v>
      </c>
      <c r="BI58" s="40">
        <f t="shared" si="18"/>
        <v>-1</v>
      </c>
      <c r="BJ58" s="100">
        <f t="shared" si="19"/>
        <v>-1</v>
      </c>
      <c r="BK58" s="40">
        <f t="shared" si="20"/>
        <v>-1</v>
      </c>
      <c r="BL58" s="40"/>
      <c r="BM58" s="40"/>
      <c r="BN58" s="40"/>
      <c r="BO58" s="40"/>
      <c r="BP58" s="40"/>
      <c r="BQ58" s="40"/>
      <c r="BR58" s="40"/>
      <c r="BS58" s="40"/>
      <c r="BT58" s="40"/>
      <c r="BU58" s="40"/>
      <c r="BV58" s="40"/>
      <c r="BW58" s="40"/>
      <c r="BX58" s="40"/>
      <c r="BY58" s="40"/>
      <c r="BZ58" s="40"/>
      <c r="CA58" s="40"/>
      <c r="CB58" s="40"/>
      <c r="CC58" s="40"/>
      <c r="CD58" s="40"/>
      <c r="CE58" s="40"/>
      <c r="CF58" s="40"/>
      <c r="CG58" s="40"/>
      <c r="CH58" s="40"/>
      <c r="CI58" s="40"/>
      <c r="CJ58" s="40"/>
      <c r="CK58" s="40"/>
      <c r="CL58" s="40"/>
      <c r="CM58" s="40"/>
      <c r="CN58" s="40"/>
      <c r="CO58" s="40"/>
      <c r="CP58" s="40"/>
      <c r="CQ58" s="40"/>
      <c r="CR58" s="40"/>
      <c r="CS58" s="40"/>
      <c r="CT58" s="40"/>
      <c r="CU58" s="40"/>
      <c r="CV58" s="40"/>
      <c r="CW58" s="40"/>
      <c r="CX58" s="40"/>
      <c r="CY58" s="40"/>
      <c r="CZ58" s="40"/>
      <c r="DA58" s="40"/>
      <c r="DB58" s="40"/>
      <c r="DC58" s="40"/>
    </row>
    <row r="59" spans="1:107" x14ac:dyDescent="0.25">
      <c r="A59" s="89" t="s">
        <v>379</v>
      </c>
      <c r="B59" s="75"/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89"/>
      <c r="P59" s="89"/>
      <c r="Q59" s="89"/>
      <c r="R59" s="89"/>
      <c r="S59" s="89"/>
      <c r="T59" s="89"/>
      <c r="U59" s="89"/>
      <c r="V59" s="89"/>
      <c r="W59" s="89"/>
      <c r="Y59" s="89"/>
      <c r="Z59" s="89"/>
      <c r="AA59" s="89"/>
      <c r="AC59" s="89"/>
      <c r="AD59" s="89"/>
      <c r="AE59" s="89"/>
      <c r="AF59" s="89"/>
      <c r="AI59" s="89"/>
      <c r="AJ59" s="89"/>
      <c r="AL59" s="89"/>
      <c r="AM59" s="89"/>
      <c r="AN59" s="89"/>
      <c r="AP59" s="89"/>
      <c r="AQ59" s="89"/>
      <c r="AR59" s="89"/>
      <c r="AS59" s="89"/>
      <c r="AU59" s="89"/>
      <c r="AV59" s="89"/>
      <c r="AW59" s="89"/>
      <c r="AX59" s="89"/>
      <c r="AY59" s="89"/>
      <c r="AZ59" s="89"/>
      <c r="BA59" s="89"/>
      <c r="BB59" s="89"/>
      <c r="BC59" s="89"/>
      <c r="BE59" s="40">
        <f t="shared" si="14"/>
        <v>0</v>
      </c>
      <c r="BF59" s="100">
        <f t="shared" si="15"/>
        <v>0</v>
      </c>
      <c r="BG59" s="100">
        <f t="shared" si="16"/>
        <v>0</v>
      </c>
      <c r="BH59" s="100">
        <f t="shared" si="17"/>
        <v>0</v>
      </c>
      <c r="BI59" s="40">
        <f t="shared" si="18"/>
        <v>0</v>
      </c>
      <c r="BJ59" s="100">
        <f t="shared" si="19"/>
        <v>0</v>
      </c>
      <c r="BK59" s="40">
        <f t="shared" si="20"/>
        <v>0</v>
      </c>
      <c r="BL59" s="40"/>
      <c r="BM59" s="40"/>
      <c r="BN59" s="40"/>
      <c r="BO59" s="40"/>
      <c r="BP59" s="40"/>
      <c r="BQ59" s="40"/>
      <c r="BR59" s="40"/>
      <c r="BS59" s="40"/>
      <c r="BT59" s="40"/>
      <c r="BU59" s="40"/>
      <c r="BV59" s="40"/>
      <c r="BW59" s="40"/>
      <c r="BX59" s="40"/>
      <c r="BY59" s="40"/>
      <c r="BZ59" s="40"/>
      <c r="CA59" s="40"/>
      <c r="CB59" s="40"/>
      <c r="CC59" s="40"/>
      <c r="CD59" s="40"/>
      <c r="CE59" s="40"/>
      <c r="CF59" s="40"/>
      <c r="CG59" s="40"/>
      <c r="CH59" s="40"/>
      <c r="CI59" s="40"/>
      <c r="CJ59" s="40"/>
      <c r="CK59" s="40"/>
      <c r="CL59" s="40"/>
      <c r="CM59" s="40"/>
      <c r="CN59" s="40"/>
      <c r="CO59" s="40"/>
      <c r="CP59" s="40"/>
      <c r="CQ59" s="40"/>
      <c r="CR59" s="40"/>
      <c r="CS59" s="40"/>
      <c r="CT59" s="40"/>
      <c r="CU59" s="40"/>
      <c r="CV59" s="40"/>
      <c r="CW59" s="40"/>
      <c r="CX59" s="40"/>
      <c r="CY59" s="40"/>
      <c r="CZ59" s="40"/>
      <c r="DA59" s="40"/>
      <c r="DB59" s="40"/>
      <c r="DC59" s="40"/>
    </row>
    <row r="61" spans="1:107" x14ac:dyDescent="0.25">
      <c r="A61" s="1" t="s">
        <v>353</v>
      </c>
      <c r="B61" s="1">
        <f>SUM(B3:B58)</f>
        <v>0</v>
      </c>
      <c r="C61" s="1">
        <f t="shared" ref="C61:J61" si="22">SUM(C3:C58)</f>
        <v>0</v>
      </c>
      <c r="D61" s="1">
        <f t="shared" si="22"/>
        <v>0</v>
      </c>
      <c r="E61" s="1">
        <f t="shared" si="22"/>
        <v>0</v>
      </c>
      <c r="F61" s="1">
        <f t="shared" si="22"/>
        <v>0</v>
      </c>
      <c r="G61" s="1">
        <f t="shared" si="22"/>
        <v>0</v>
      </c>
      <c r="H61" s="1">
        <f t="shared" si="22"/>
        <v>2634832.2535918499</v>
      </c>
      <c r="I61" s="1">
        <f t="shared" si="22"/>
        <v>73.979395339199968</v>
      </c>
      <c r="J61" s="1">
        <f t="shared" si="22"/>
        <v>342.7435221839001</v>
      </c>
      <c r="K61" s="1">
        <f t="shared" ref="K61:M61" si="23">SUM(K3:K58)</f>
        <v>7.3493856669000017</v>
      </c>
      <c r="L61" s="1">
        <f t="shared" si="23"/>
        <v>14004.162459841998</v>
      </c>
      <c r="M61" s="1">
        <f t="shared" si="23"/>
        <v>6559.4289960527021</v>
      </c>
      <c r="N61" s="1"/>
      <c r="O61" s="1"/>
      <c r="P61" s="89"/>
      <c r="Q61" s="1">
        <f>SUM(Q3:Q58)</f>
        <v>1110.7686645080973</v>
      </c>
      <c r="R61" s="1">
        <f t="shared" ref="R61:AY61" si="24">SUM(R3:R58)</f>
        <v>457457.46532209648</v>
      </c>
      <c r="S61" s="1">
        <f t="shared" si="24"/>
        <v>72.543734896312088</v>
      </c>
      <c r="T61" s="1">
        <f t="shared" si="24"/>
        <v>72.543734896312088</v>
      </c>
      <c r="U61" s="1">
        <f t="shared" si="24"/>
        <v>99.504220483099246</v>
      </c>
      <c r="V61" s="1">
        <f t="shared" si="24"/>
        <v>8016.2415557982295</v>
      </c>
      <c r="W61" s="1">
        <f t="shared" si="24"/>
        <v>336.572700550761</v>
      </c>
      <c r="X61" s="1"/>
      <c r="Y61" s="1">
        <f t="shared" si="24"/>
        <v>8.95970322651201E-3</v>
      </c>
      <c r="Z61" s="1">
        <f t="shared" si="24"/>
        <v>3.7174889045350361</v>
      </c>
      <c r="AA61" s="1">
        <f t="shared" si="24"/>
        <v>2.6928931784920402E-3</v>
      </c>
      <c r="AB61" s="1"/>
      <c r="AC61" s="1">
        <f t="shared" si="24"/>
        <v>428520.82483703335</v>
      </c>
      <c r="AD61" s="1">
        <f t="shared" si="24"/>
        <v>629.45493682624908</v>
      </c>
      <c r="AE61" s="1">
        <f t="shared" si="24"/>
        <v>10.487320969316443</v>
      </c>
      <c r="AF61" s="1">
        <f t="shared" si="24"/>
        <v>10.487320969316443</v>
      </c>
      <c r="AG61" s="1"/>
      <c r="AH61" s="1"/>
      <c r="AI61" s="1">
        <f t="shared" si="24"/>
        <v>1748.9264621380155</v>
      </c>
      <c r="AJ61" s="1">
        <f t="shared" si="24"/>
        <v>1.2510568639866201E-3</v>
      </c>
      <c r="AK61" s="1"/>
      <c r="AL61" s="1">
        <f t="shared" si="24"/>
        <v>412579.54887821327</v>
      </c>
      <c r="AM61" s="1">
        <f t="shared" si="24"/>
        <v>8667.5363540841645</v>
      </c>
      <c r="AN61" s="1">
        <f t="shared" si="24"/>
        <v>13782.685242908619</v>
      </c>
      <c r="AO61" s="1"/>
      <c r="AP61" s="1">
        <f t="shared" si="24"/>
        <v>8121.2119113616436</v>
      </c>
      <c r="AQ61" s="1">
        <f t="shared" si="24"/>
        <v>3305148.7163961208</v>
      </c>
      <c r="AR61" s="1">
        <f t="shared" si="24"/>
        <v>888.71627699624867</v>
      </c>
      <c r="AS61" s="1">
        <f t="shared" si="24"/>
        <v>3475.522546025757</v>
      </c>
      <c r="AT61" s="1"/>
      <c r="AU61" s="1">
        <f t="shared" si="24"/>
        <v>1011972.6447840895</v>
      </c>
      <c r="AV61" s="1">
        <f t="shared" si="24"/>
        <v>93383.832884530348</v>
      </c>
      <c r="AW61" s="1">
        <f t="shared" si="24"/>
        <v>240514.85393155069</v>
      </c>
      <c r="AX61" s="1">
        <f t="shared" si="24"/>
        <v>35263.786851537174</v>
      </c>
      <c r="AY61" s="1">
        <f t="shared" si="24"/>
        <v>64641.275195846501</v>
      </c>
      <c r="AZ61" s="1">
        <f t="shared" ref="AZ61:BB61" si="25">SUM(AZ3:AZ58)</f>
        <v>39166.389928272649</v>
      </c>
      <c r="BA61" s="1">
        <f t="shared" si="25"/>
        <v>2591104.0264987578</v>
      </c>
      <c r="BB61" s="1">
        <f t="shared" si="25"/>
        <v>87794.661711604364</v>
      </c>
      <c r="BC61" s="89"/>
      <c r="BE61" s="89"/>
      <c r="BI61" s="89"/>
      <c r="BK61" s="89"/>
      <c r="BL61" s="89"/>
      <c r="BM61" s="89"/>
      <c r="BN61" s="89"/>
      <c r="BO61" s="89"/>
      <c r="BP61" s="89"/>
      <c r="BQ61" s="89"/>
      <c r="BR61" s="89"/>
      <c r="BS61" s="89"/>
      <c r="BT61" s="89"/>
      <c r="BU61" s="89"/>
      <c r="BV61" s="89"/>
      <c r="BW61" s="89"/>
      <c r="BX61" s="89"/>
      <c r="BY61" s="89"/>
      <c r="BZ61" s="89"/>
      <c r="CA61" s="89"/>
      <c r="CB61" s="89"/>
      <c r="CC61" s="89"/>
      <c r="CD61" s="89"/>
      <c r="CE61" s="89"/>
      <c r="CF61" s="89"/>
      <c r="CG61" s="89"/>
      <c r="CH61" s="89"/>
      <c r="CI61" s="89"/>
      <c r="CJ61" s="89"/>
      <c r="CK61" s="89"/>
      <c r="CL61" s="89"/>
      <c r="CM61" s="89"/>
      <c r="CN61" s="89"/>
      <c r="CO61" s="89"/>
      <c r="CP61" s="89"/>
      <c r="CQ61" s="89"/>
      <c r="CR61" s="89"/>
      <c r="CS61" s="89"/>
      <c r="CT61" s="89"/>
      <c r="CU61" s="89"/>
      <c r="CV61" s="89"/>
      <c r="CW61" s="89"/>
      <c r="CX61" s="89"/>
      <c r="CY61" s="89"/>
      <c r="CZ61" s="89"/>
      <c r="DA61" s="89"/>
      <c r="DB61" s="89"/>
      <c r="DC61" s="89"/>
    </row>
    <row r="62" spans="1:107" x14ac:dyDescent="0.25">
      <c r="A62" s="89" t="s">
        <v>219</v>
      </c>
      <c r="B62" s="1">
        <f>SUM(B2:B51)</f>
        <v>0</v>
      </c>
      <c r="C62" s="1">
        <f t="shared" ref="C62:J62" si="26">SUM(C2:C51)</f>
        <v>0</v>
      </c>
      <c r="D62" s="1">
        <f t="shared" si="26"/>
        <v>0</v>
      </c>
      <c r="E62" s="1">
        <f t="shared" si="26"/>
        <v>0</v>
      </c>
      <c r="F62" s="1">
        <f t="shared" si="26"/>
        <v>0</v>
      </c>
      <c r="G62" s="1">
        <f t="shared" si="26"/>
        <v>0</v>
      </c>
      <c r="H62" s="1">
        <f t="shared" si="26"/>
        <v>2590492.5990501996</v>
      </c>
      <c r="I62" s="1">
        <f t="shared" si="26"/>
        <v>72.524226196299978</v>
      </c>
      <c r="J62" s="1">
        <f t="shared" si="26"/>
        <v>336.25153837680006</v>
      </c>
      <c r="K62" s="1">
        <f t="shared" ref="K62:M62" si="27">SUM(K2:K51)</f>
        <v>7.2615415619000014</v>
      </c>
      <c r="L62" s="1">
        <f t="shared" si="27"/>
        <v>13778.999759681998</v>
      </c>
      <c r="M62" s="1">
        <f t="shared" si="27"/>
        <v>6400.0847699598016</v>
      </c>
      <c r="N62" s="1"/>
      <c r="O62" s="1"/>
      <c r="P62" s="89"/>
      <c r="Q62" s="1">
        <f>SUM(Q2:Q51)</f>
        <v>1110.5515822398838</v>
      </c>
      <c r="R62" s="1">
        <f t="shared" ref="R62:AY62" si="28">SUM(R2:R51)</f>
        <v>457332.98591104452</v>
      </c>
      <c r="S62" s="1">
        <f t="shared" si="28"/>
        <v>72.52681332954883</v>
      </c>
      <c r="T62" s="1">
        <f t="shared" si="28"/>
        <v>72.52681332954883</v>
      </c>
      <c r="U62" s="1">
        <f t="shared" si="28"/>
        <v>99.488389329020038</v>
      </c>
      <c r="V62" s="1">
        <f t="shared" si="28"/>
        <v>8014.8054295186485</v>
      </c>
      <c r="W62" s="1">
        <f t="shared" si="28"/>
        <v>336.38994062902879</v>
      </c>
      <c r="X62" s="1"/>
      <c r="Y62" s="1">
        <f t="shared" si="28"/>
        <v>8.95970322651201E-3</v>
      </c>
      <c r="Z62" s="1">
        <f t="shared" si="28"/>
        <v>3.7168170574082975</v>
      </c>
      <c r="AA62" s="1">
        <f t="shared" si="28"/>
        <v>2.6928931784920402E-3</v>
      </c>
      <c r="AB62" s="1"/>
      <c r="AC62" s="1">
        <f t="shared" si="28"/>
        <v>428438.20939537877</v>
      </c>
      <c r="AD62" s="1">
        <f t="shared" si="28"/>
        <v>629.35552052936475</v>
      </c>
      <c r="AE62" s="1">
        <f t="shared" si="28"/>
        <v>10.485704333052105</v>
      </c>
      <c r="AF62" s="1">
        <f t="shared" si="28"/>
        <v>10.485704333052105</v>
      </c>
      <c r="AG62" s="1"/>
      <c r="AH62" s="1"/>
      <c r="AI62" s="1">
        <f t="shared" si="28"/>
        <v>1748.832952127809</v>
      </c>
      <c r="AJ62" s="1">
        <f t="shared" si="28"/>
        <v>1.2510568639866201E-3</v>
      </c>
      <c r="AK62" s="1"/>
      <c r="AL62" s="1">
        <f t="shared" si="28"/>
        <v>412443.94701267371</v>
      </c>
      <c r="AM62" s="1">
        <f t="shared" si="28"/>
        <v>8665.9762393891942</v>
      </c>
      <c r="AN62" s="1">
        <f t="shared" si="28"/>
        <v>13780.018639136388</v>
      </c>
      <c r="AO62" s="1"/>
      <c r="AP62" s="1">
        <f t="shared" si="28"/>
        <v>8116.8409600262166</v>
      </c>
      <c r="AQ62" s="1">
        <f t="shared" si="28"/>
        <v>3304346.9194127931</v>
      </c>
      <c r="AR62" s="1">
        <f t="shared" si="28"/>
        <v>888.63922267280122</v>
      </c>
      <c r="AS62" s="1">
        <f t="shared" si="28"/>
        <v>3473.9372039878513</v>
      </c>
      <c r="AT62" s="1"/>
      <c r="AU62" s="1">
        <f t="shared" si="28"/>
        <v>1011756.6957719995</v>
      </c>
      <c r="AV62" s="1">
        <f t="shared" si="28"/>
        <v>93367.700850325098</v>
      </c>
      <c r="AW62" s="1">
        <f t="shared" si="28"/>
        <v>240444.04953255123</v>
      </c>
      <c r="AX62" s="1">
        <f t="shared" si="28"/>
        <v>35257.39568978094</v>
      </c>
      <c r="AY62" s="1">
        <f t="shared" si="28"/>
        <v>64629.311060525681</v>
      </c>
      <c r="AZ62" s="1">
        <f t="shared" ref="AZ62:BB62" si="29">SUM(AZ2:AZ51)</f>
        <v>39157.704376585651</v>
      </c>
      <c r="BA62" s="1">
        <f t="shared" si="29"/>
        <v>2590488.8415510571</v>
      </c>
      <c r="BB62" s="1">
        <f t="shared" si="29"/>
        <v>87769.9763083867</v>
      </c>
      <c r="BC62" s="89"/>
      <c r="BE62" s="89"/>
      <c r="BI62" s="89"/>
      <c r="BK62" s="89"/>
      <c r="BL62" s="89"/>
      <c r="BM62" s="89"/>
      <c r="BN62" s="89"/>
      <c r="BO62" s="89"/>
      <c r="BP62" s="89"/>
      <c r="BQ62" s="89"/>
      <c r="BR62" s="89"/>
      <c r="BS62" s="89"/>
      <c r="BT62" s="89"/>
      <c r="BU62" s="89"/>
      <c r="BV62" s="89"/>
      <c r="BW62" s="89"/>
      <c r="BX62" s="89"/>
      <c r="BY62" s="89"/>
      <c r="BZ62" s="89"/>
      <c r="CA62" s="89"/>
      <c r="CB62" s="89"/>
      <c r="CC62" s="89"/>
      <c r="CD62" s="89"/>
      <c r="CE62" s="89"/>
      <c r="CF62" s="89"/>
      <c r="CG62" s="89"/>
      <c r="CH62" s="89"/>
      <c r="CI62" s="89"/>
      <c r="CJ62" s="89"/>
      <c r="CK62" s="89"/>
      <c r="CL62" s="89"/>
      <c r="CM62" s="89"/>
      <c r="CN62" s="89"/>
      <c r="CO62" s="89"/>
      <c r="CP62" s="89"/>
      <c r="CQ62" s="89"/>
      <c r="CR62" s="89"/>
      <c r="CS62" s="89"/>
      <c r="CT62" s="89"/>
      <c r="CU62" s="89"/>
      <c r="CV62" s="89"/>
      <c r="CW62" s="89"/>
      <c r="CX62" s="89"/>
      <c r="CY62" s="89"/>
      <c r="CZ62" s="89"/>
      <c r="DA62" s="89"/>
      <c r="DB62" s="89"/>
      <c r="DC62" s="89"/>
    </row>
    <row r="63" spans="1:107" x14ac:dyDescent="0.25">
      <c r="A63" s="89" t="s">
        <v>349</v>
      </c>
      <c r="B63" s="75">
        <f>+B3+B5+B8+B9+B11+B12+B14+B15+B16+B17+B18+B19+B20+B21+B22+B23+B24+B25+B26+B28+B30+B31+B33+B34+B35+B36+B37+B39+B40+B41+B42+B43+B44+B46+B47+B49+B50</f>
        <v>0</v>
      </c>
      <c r="C63" s="75">
        <f t="shared" ref="C63:J63" si="30">+C3+C5+C8+C9+C11+C12+C14+C15+C16+C17+C18+C19+C20+C21+C22+C23+C24+C25+C26+C28+C30+C31+C33+C34+C35+C36+C37+C39+C40+C41+C42+C43+C44+C46+C47+C49+C50</f>
        <v>0</v>
      </c>
      <c r="D63" s="75">
        <f t="shared" si="30"/>
        <v>0</v>
      </c>
      <c r="E63" s="75">
        <f t="shared" si="30"/>
        <v>0</v>
      </c>
      <c r="F63" s="75">
        <f t="shared" si="30"/>
        <v>0</v>
      </c>
      <c r="G63" s="75">
        <f>+G3+G5+G8+G9+G11+G12+G14+G15+G16+G17+G18+G19+G20+G21+G22+G23+G24+G25+G26+G28+G30+G31+G33+G34+G35+G36+G37+G39+G40+G41+G42+G43+G44+G46+G47+G49+G50</f>
        <v>0</v>
      </c>
      <c r="H63" s="75">
        <f t="shared" si="30"/>
        <v>2088212.3012817001</v>
      </c>
      <c r="I63" s="75">
        <f t="shared" si="30"/>
        <v>59.270598640599985</v>
      </c>
      <c r="J63" s="75">
        <f t="shared" si="30"/>
        <v>264.7422514045</v>
      </c>
      <c r="K63" s="75">
        <f t="shared" ref="K63:M63" si="31">+K3+K5+K8+K9+K11+K12+K14+K15+K16+K17+K18+K19+K20+K21+K22+K23+K24+K25+K26+K28+K30+K31+K33+K34+K35+K36+K37+K39+K40+K41+K42+K43+K44+K46+K47+K49+K50</f>
        <v>5.7821286090000017</v>
      </c>
      <c r="L63" s="75">
        <f t="shared" si="31"/>
        <v>10896.913105586002</v>
      </c>
      <c r="M63" s="75">
        <f t="shared" si="31"/>
        <v>5230.8818183656995</v>
      </c>
      <c r="N63" s="75"/>
      <c r="O63" s="75"/>
      <c r="P63" s="89"/>
      <c r="Q63" s="75">
        <f>+Q3+Q5+Q8+Q9+Q11+Q12+Q14+Q15+Q16+Q17+Q18+Q19+Q20+Q21+Q22+Q23+Q24+Q25+Q26+Q28+Q30+Q31+Q33+Q34+Q35+Q36+Q37+Q39+Q40+Q41+Q42+Q43+Q44+Q46+Q47+Q49+Q50</f>
        <v>874.63069750532327</v>
      </c>
      <c r="R63" s="75">
        <f t="shared" ref="R63:AY63" si="32">+R3+R5+R8+R9+R11+R12+R14+R15+R16+R17+R18+R19+R20+R21+R22+R23+R24+R25+R26+R28+R30+R31+R33+R34+R35+R36+R37+R39+R40+R41+R42+R43+R44+R46+R47+R49+R50</f>
        <v>372785.37692976586</v>
      </c>
      <c r="S63" s="75">
        <f t="shared" si="32"/>
        <v>59.270584621191752</v>
      </c>
      <c r="T63" s="75">
        <f t="shared" si="32"/>
        <v>59.270584621191752</v>
      </c>
      <c r="U63" s="75">
        <f t="shared" si="32"/>
        <v>72.719590224964705</v>
      </c>
      <c r="V63" s="75">
        <f t="shared" si="32"/>
        <v>6006.4921686470598</v>
      </c>
      <c r="W63" s="75">
        <f t="shared" si="32"/>
        <v>264.87195694542851</v>
      </c>
      <c r="X63" s="75"/>
      <c r="Y63" s="75">
        <f t="shared" si="32"/>
        <v>0</v>
      </c>
      <c r="Z63" s="75">
        <f t="shared" si="32"/>
        <v>2.8667337037078893</v>
      </c>
      <c r="AA63" s="75">
        <f t="shared" si="32"/>
        <v>0</v>
      </c>
      <c r="AB63" s="75"/>
      <c r="AC63" s="75">
        <f t="shared" si="32"/>
        <v>341040.41303320508</v>
      </c>
      <c r="AD63" s="75">
        <f t="shared" si="32"/>
        <v>483.02799056479898</v>
      </c>
      <c r="AE63" s="75">
        <f t="shared" si="32"/>
        <v>8.378221914949977</v>
      </c>
      <c r="AF63" s="75">
        <f t="shared" si="32"/>
        <v>8.378221914949977</v>
      </c>
      <c r="AG63" s="75"/>
      <c r="AH63" s="75"/>
      <c r="AI63" s="75">
        <f t="shared" si="32"/>
        <v>1562.8041700474948</v>
      </c>
      <c r="AJ63" s="75">
        <f t="shared" si="32"/>
        <v>0</v>
      </c>
      <c r="AK63" s="75"/>
      <c r="AL63" s="75">
        <f t="shared" si="32"/>
        <v>335800.44711892289</v>
      </c>
      <c r="AM63" s="75">
        <f t="shared" si="32"/>
        <v>6849.6097347199711</v>
      </c>
      <c r="AN63" s="75">
        <f t="shared" si="32"/>
        <v>10897.928482454576</v>
      </c>
      <c r="AO63" s="75"/>
      <c r="AP63" s="75">
        <f t="shared" si="32"/>
        <v>6695.0140692754794</v>
      </c>
      <c r="AQ63" s="75">
        <f t="shared" si="32"/>
        <v>2668182.2733000387</v>
      </c>
      <c r="AR63" s="75">
        <f t="shared" si="32"/>
        <v>678.33951937808581</v>
      </c>
      <c r="AS63" s="75">
        <f t="shared" si="32"/>
        <v>2852.2881372291467</v>
      </c>
      <c r="AT63" s="75"/>
      <c r="AU63" s="75">
        <f t="shared" si="32"/>
        <v>820805.86626863782</v>
      </c>
      <c r="AV63" s="75">
        <f t="shared" si="32"/>
        <v>75826.730527817781</v>
      </c>
      <c r="AW63" s="75">
        <f t="shared" si="32"/>
        <v>196277.14483734561</v>
      </c>
      <c r="AX63" s="75">
        <f t="shared" si="32"/>
        <v>26833.188931968594</v>
      </c>
      <c r="AY63" s="75">
        <f t="shared" si="32"/>
        <v>52417.862190753542</v>
      </c>
      <c r="AZ63" s="75">
        <f t="shared" ref="AZ63:BB63" si="33">+AZ3+AZ5+AZ8+AZ9+AZ11+AZ12+AZ14+AZ15+AZ16+AZ17+AZ18+AZ19+AZ20+AZ21+AZ22+AZ23+AZ24+AZ25+AZ26+AZ28+AZ30+AZ31+AZ33+AZ34+AZ35+AZ36+AZ37+AZ39+AZ40+AZ41+AZ42+AZ43+AZ44+AZ46+AZ47+AZ49+AZ50</f>
        <v>31380.93742444598</v>
      </c>
      <c r="BA63" s="75">
        <f t="shared" si="33"/>
        <v>2088210.9278190183</v>
      </c>
      <c r="BB63" s="75">
        <f t="shared" si="33"/>
        <v>71550.440400830892</v>
      </c>
      <c r="BC63" s="89"/>
      <c r="BE63" s="89"/>
      <c r="BI63" s="89"/>
      <c r="BK63" s="89"/>
      <c r="BL63" s="89"/>
      <c r="BM63" s="89"/>
      <c r="BN63" s="89"/>
      <c r="BO63" s="89"/>
      <c r="BP63" s="89"/>
      <c r="BQ63" s="89"/>
      <c r="BR63" s="89"/>
      <c r="BS63" s="89"/>
      <c r="BT63" s="89"/>
      <c r="BU63" s="89"/>
      <c r="BV63" s="89"/>
      <c r="BW63" s="89"/>
      <c r="BX63" s="89"/>
      <c r="BY63" s="89"/>
      <c r="BZ63" s="89"/>
      <c r="CA63" s="89"/>
      <c r="CB63" s="89"/>
      <c r="CC63" s="89"/>
      <c r="CD63" s="89"/>
      <c r="CE63" s="89"/>
      <c r="CF63" s="89"/>
      <c r="CG63" s="89"/>
      <c r="CH63" s="89"/>
      <c r="CI63" s="89"/>
      <c r="CJ63" s="89"/>
      <c r="CK63" s="89"/>
      <c r="CL63" s="89"/>
      <c r="CM63" s="89"/>
      <c r="CN63" s="89"/>
      <c r="CO63" s="89"/>
      <c r="CP63" s="89"/>
      <c r="CQ63" s="89"/>
      <c r="CR63" s="89"/>
      <c r="CS63" s="89"/>
      <c r="CT63" s="89"/>
      <c r="CU63" s="89"/>
      <c r="CV63" s="89"/>
      <c r="CW63" s="89"/>
      <c r="CX63" s="89"/>
      <c r="CY63" s="89"/>
      <c r="CZ63" s="89"/>
      <c r="DA63" s="89"/>
      <c r="DB63" s="89"/>
      <c r="DC63" s="89"/>
    </row>
  </sheetData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EC60E8-DE5F-4A06-A4DF-5768FE6DE8AB}">
  <dimension ref="A1:DD69"/>
  <sheetViews>
    <sheetView zoomScale="85" zoomScaleNormal="85" workbookViewId="0">
      <pane xSplit="1" ySplit="2" topLeftCell="Q30" activePane="bottomRight" state="frozen"/>
      <selection pane="topRight" activeCell="J26" sqref="J26"/>
      <selection pane="bottomLeft" activeCell="J26" sqref="J26"/>
      <selection pane="bottomRight" activeCell="J26" sqref="J26"/>
    </sheetView>
  </sheetViews>
  <sheetFormatPr defaultColWidth="9.140625" defaultRowHeight="15" x14ac:dyDescent="0.25"/>
  <cols>
    <col min="1" max="1" width="19.5703125" style="89" customWidth="1"/>
    <col min="2" max="2" width="10.28515625" style="89" bestFit="1" customWidth="1"/>
    <col min="3" max="3" width="7.85546875" style="89" bestFit="1" customWidth="1"/>
    <col min="4" max="4" width="9.42578125" style="89" bestFit="1" customWidth="1"/>
    <col min="5" max="7" width="7.85546875" style="89" bestFit="1" customWidth="1"/>
    <col min="8" max="8" width="9.42578125" style="89" bestFit="1" customWidth="1"/>
    <col min="9" max="9" width="9" style="89" bestFit="1" customWidth="1"/>
    <col min="10" max="10" width="9.140625" style="89" bestFit="1" customWidth="1"/>
    <col min="11" max="11" width="9.85546875" style="89" bestFit="1" customWidth="1"/>
    <col min="12" max="12" width="6.85546875" style="89" bestFit="1" customWidth="1"/>
    <col min="13" max="13" width="11.140625" style="89" bestFit="1" customWidth="1"/>
    <col min="14" max="17" width="9.140625" style="89" customWidth="1"/>
    <col min="18" max="18" width="9.140625" style="89"/>
    <col min="19" max="19" width="15.42578125" style="89" bestFit="1" customWidth="1"/>
    <col min="20" max="20" width="6" style="89" bestFit="1" customWidth="1"/>
    <col min="21" max="21" width="5.42578125" style="89" bestFit="1" customWidth="1"/>
    <col min="22" max="22" width="9.85546875" style="75" bestFit="1" customWidth="1"/>
    <col min="23" max="23" width="5.7109375" style="75" bestFit="1" customWidth="1"/>
    <col min="24" max="24" width="14.5703125" style="75" bestFit="1" customWidth="1"/>
    <col min="25" max="25" width="5.7109375" style="75" bestFit="1" customWidth="1"/>
    <col min="26" max="26" width="5.42578125" style="75" bestFit="1" customWidth="1"/>
    <col min="27" max="27" width="6.7109375" style="75" bestFit="1" customWidth="1"/>
    <col min="28" max="28" width="13.42578125" style="75" bestFit="1" customWidth="1"/>
    <col min="29" max="30" width="9.28515625" style="75" bestFit="1" customWidth="1"/>
    <col min="31" max="32" width="6.7109375" style="75" bestFit="1" customWidth="1"/>
    <col min="33" max="33" width="5.7109375" style="75" bestFit="1" customWidth="1"/>
    <col min="34" max="34" width="10.85546875" style="75" bestFit="1" customWidth="1"/>
    <col min="35" max="35" width="6.7109375" style="75" bestFit="1" customWidth="1"/>
    <col min="36" max="36" width="5.7109375" style="75" bestFit="1" customWidth="1"/>
    <col min="37" max="37" width="6.42578125" style="75" bestFit="1" customWidth="1"/>
    <col min="38" max="38" width="15.42578125" style="75" bestFit="1" customWidth="1"/>
    <col min="39" max="39" width="4.28515625" style="75" bestFit="1" customWidth="1"/>
    <col min="40" max="41" width="5.7109375" style="75" bestFit="1" customWidth="1"/>
    <col min="42" max="42" width="6.5703125" style="75" bestFit="1" customWidth="1"/>
    <col min="43" max="43" width="6.7109375" style="75" bestFit="1" customWidth="1"/>
    <col min="44" max="44" width="5.140625" style="75" bestFit="1" customWidth="1"/>
    <col min="45" max="45" width="5.140625" style="75" customWidth="1"/>
    <col min="46" max="46" width="5.7109375" style="75" bestFit="1" customWidth="1"/>
    <col min="47" max="47" width="4.140625" style="75" bestFit="1" customWidth="1"/>
    <col min="48" max="48" width="6.5703125" style="75" bestFit="1" customWidth="1"/>
    <col min="49" max="49" width="6.5703125" style="75" customWidth="1"/>
    <col min="50" max="50" width="6.140625" style="75" bestFit="1" customWidth="1"/>
    <col min="51" max="51" width="7.7109375" style="75" bestFit="1" customWidth="1"/>
    <col min="52" max="52" width="10" style="75" bestFit="1" customWidth="1"/>
    <col min="53" max="54" width="7.7109375" style="75" bestFit="1" customWidth="1"/>
    <col min="55" max="55" width="6.7109375" style="75" bestFit="1" customWidth="1"/>
    <col min="56" max="56" width="7.7109375" style="75" bestFit="1" customWidth="1"/>
    <col min="57" max="57" width="6" style="75" bestFit="1" customWidth="1"/>
    <col min="58" max="58" width="6.7109375" style="75" bestFit="1" customWidth="1"/>
    <col min="59" max="59" width="6.7109375" style="75" customWidth="1"/>
    <col min="60" max="60" width="4.28515625" style="75" bestFit="1" customWidth="1"/>
    <col min="61" max="61" width="7.7109375" style="75" bestFit="1" customWidth="1"/>
    <col min="62" max="62" width="5.7109375" style="75" bestFit="1" customWidth="1"/>
    <col min="63" max="64" width="6.7109375" style="75" bestFit="1" customWidth="1"/>
    <col min="65" max="65" width="4.140625" style="75" bestFit="1" customWidth="1"/>
    <col min="66" max="66" width="5.85546875" style="75" bestFit="1" customWidth="1"/>
    <col min="67" max="67" width="6.7109375" style="75" bestFit="1" customWidth="1"/>
    <col min="68" max="69" width="7.7109375" style="75" bestFit="1" customWidth="1"/>
    <col min="70" max="70" width="6.7109375" style="75" bestFit="1" customWidth="1"/>
    <col min="71" max="71" width="5.140625" style="75" bestFit="1" customWidth="1"/>
    <col min="72" max="72" width="5.28515625" style="75" bestFit="1" customWidth="1"/>
    <col min="73" max="73" width="8.7109375" style="75" bestFit="1" customWidth="1"/>
    <col min="74" max="74" width="5.7109375" style="75" bestFit="1" customWidth="1"/>
    <col min="75" max="75" width="7.85546875" style="75" bestFit="1" customWidth="1"/>
    <col min="76" max="76" width="5.85546875" style="75" bestFit="1" customWidth="1"/>
    <col min="77" max="77" width="6" style="75" bestFit="1" customWidth="1"/>
    <col min="78" max="78" width="7.7109375" style="75" bestFit="1" customWidth="1"/>
    <col min="79" max="79" width="5.7109375" style="75" bestFit="1" customWidth="1"/>
    <col min="80" max="81" width="6.7109375" style="75" bestFit="1" customWidth="1"/>
    <col min="82" max="82" width="3.85546875" style="75" bestFit="1" customWidth="1"/>
    <col min="83" max="83" width="7.7109375" style="75" bestFit="1" customWidth="1"/>
    <col min="84" max="84" width="8" style="75" bestFit="1" customWidth="1"/>
    <col min="85" max="86" width="5.7109375" style="75" bestFit="1" customWidth="1"/>
    <col min="87" max="88" width="6.7109375" style="75" bestFit="1" customWidth="1"/>
    <col min="89" max="89" width="9.140625" style="75" bestFit="1" customWidth="1"/>
    <col min="90" max="90" width="7.140625" style="75" bestFit="1" customWidth="1"/>
    <col min="91" max="92" width="7.7109375" style="75" customWidth="1"/>
    <col min="93" max="104" width="9.140625" style="6"/>
    <col min="105" max="16384" width="9.140625" style="89"/>
  </cols>
  <sheetData>
    <row r="1" spans="1:108" x14ac:dyDescent="0.25">
      <c r="B1" s="89" t="s">
        <v>329</v>
      </c>
      <c r="S1" s="89" t="s">
        <v>354</v>
      </c>
      <c r="CO1" s="6" t="s">
        <v>372</v>
      </c>
    </row>
    <row r="2" spans="1:108" x14ac:dyDescent="0.25">
      <c r="A2" s="89" t="s">
        <v>373</v>
      </c>
      <c r="B2" s="89" t="s">
        <v>54</v>
      </c>
      <c r="C2" s="89" t="s">
        <v>82</v>
      </c>
      <c r="D2" s="89" t="s">
        <v>163</v>
      </c>
      <c r="E2" s="89" t="s">
        <v>164</v>
      </c>
      <c r="F2" s="89" t="s">
        <v>165</v>
      </c>
      <c r="G2" s="89" t="s">
        <v>140</v>
      </c>
      <c r="H2" s="89" t="s">
        <v>166</v>
      </c>
      <c r="I2" s="89" t="s">
        <v>355</v>
      </c>
      <c r="J2" s="89" t="s">
        <v>356</v>
      </c>
      <c r="K2" s="89" t="s">
        <v>374</v>
      </c>
      <c r="L2" s="89" t="s">
        <v>68</v>
      </c>
      <c r="M2" s="89" t="s">
        <v>357</v>
      </c>
      <c r="N2" s="89" t="s">
        <v>375</v>
      </c>
      <c r="O2" s="89" t="s">
        <v>376</v>
      </c>
      <c r="P2" s="89" t="s">
        <v>377</v>
      </c>
      <c r="Q2" s="89" t="s">
        <v>378</v>
      </c>
      <c r="S2" s="89" t="s">
        <v>336</v>
      </c>
      <c r="T2" s="89" t="s">
        <v>358</v>
      </c>
      <c r="U2" s="89" t="s">
        <v>36</v>
      </c>
      <c r="V2" s="89" t="s">
        <v>38</v>
      </c>
      <c r="W2" s="89" t="s">
        <v>40</v>
      </c>
      <c r="X2" s="89" t="s">
        <v>42</v>
      </c>
      <c r="Y2" s="89" t="s">
        <v>44</v>
      </c>
      <c r="Z2" s="89" t="s">
        <v>359</v>
      </c>
      <c r="AA2" s="89" t="s">
        <v>46</v>
      </c>
      <c r="AB2" s="89" t="s">
        <v>48</v>
      </c>
      <c r="AC2" s="89" t="s">
        <v>50</v>
      </c>
      <c r="AD2" s="89" t="s">
        <v>54</v>
      </c>
      <c r="AE2" s="89" t="s">
        <v>56</v>
      </c>
      <c r="AF2" s="89" t="s">
        <v>58</v>
      </c>
      <c r="AG2" s="89" t="s">
        <v>60</v>
      </c>
      <c r="AH2" s="89" t="s">
        <v>378</v>
      </c>
      <c r="AI2" s="89" t="s">
        <v>62</v>
      </c>
      <c r="AJ2" s="89" t="s">
        <v>360</v>
      </c>
      <c r="AK2" s="89" t="s">
        <v>64</v>
      </c>
      <c r="AL2" s="89" t="s">
        <v>66</v>
      </c>
      <c r="AM2" s="89" t="s">
        <v>361</v>
      </c>
      <c r="AN2" s="89" t="s">
        <v>362</v>
      </c>
      <c r="AO2" s="89" t="s">
        <v>68</v>
      </c>
      <c r="AP2" s="89" t="s">
        <v>70</v>
      </c>
      <c r="AQ2" s="89" t="s">
        <v>72</v>
      </c>
      <c r="AR2" s="89" t="s">
        <v>74</v>
      </c>
      <c r="AS2" s="89" t="s">
        <v>363</v>
      </c>
      <c r="AT2" s="89" t="s">
        <v>364</v>
      </c>
      <c r="AU2" s="89" t="s">
        <v>76</v>
      </c>
      <c r="AV2" s="89" t="s">
        <v>78</v>
      </c>
      <c r="AW2" s="89" t="s">
        <v>365</v>
      </c>
      <c r="AX2" s="89" t="s">
        <v>80</v>
      </c>
      <c r="AY2" s="89" t="s">
        <v>82</v>
      </c>
      <c r="AZ2" s="89" t="s">
        <v>84</v>
      </c>
      <c r="BA2" s="89" t="s">
        <v>366</v>
      </c>
      <c r="BB2" s="89" t="s">
        <v>86</v>
      </c>
      <c r="BC2" s="89" t="s">
        <v>88</v>
      </c>
      <c r="BD2" s="89" t="s">
        <v>163</v>
      </c>
      <c r="BE2" s="89" t="s">
        <v>92</v>
      </c>
      <c r="BF2" s="89" t="s">
        <v>94</v>
      </c>
      <c r="BG2" s="89" t="s">
        <v>367</v>
      </c>
      <c r="BH2" s="89" t="s">
        <v>96</v>
      </c>
      <c r="BI2" s="89" t="s">
        <v>98</v>
      </c>
      <c r="BJ2" s="89" t="s">
        <v>100</v>
      </c>
      <c r="BK2" s="89" t="s">
        <v>102</v>
      </c>
      <c r="BL2" s="89" t="s">
        <v>104</v>
      </c>
      <c r="BM2" s="89" t="s">
        <v>106</v>
      </c>
      <c r="BN2" s="89" t="s">
        <v>108</v>
      </c>
      <c r="BO2" s="89" t="s">
        <v>110</v>
      </c>
      <c r="BP2" s="89" t="s">
        <v>164</v>
      </c>
      <c r="BQ2" s="89" t="s">
        <v>165</v>
      </c>
      <c r="BR2" s="89" t="s">
        <v>112</v>
      </c>
      <c r="BS2" s="89" t="s">
        <v>114</v>
      </c>
      <c r="BT2" s="89" t="s">
        <v>116</v>
      </c>
      <c r="BU2" s="89" t="s">
        <v>118</v>
      </c>
      <c r="BV2" s="89" t="s">
        <v>120</v>
      </c>
      <c r="BW2" s="89" t="s">
        <v>122</v>
      </c>
      <c r="BX2" s="89" t="s">
        <v>124</v>
      </c>
      <c r="BY2" s="89" t="s">
        <v>126</v>
      </c>
      <c r="BZ2" s="89" t="s">
        <v>128</v>
      </c>
      <c r="CA2" s="89" t="s">
        <v>130</v>
      </c>
      <c r="CB2" s="89" t="s">
        <v>132</v>
      </c>
      <c r="CC2" s="89" t="s">
        <v>134</v>
      </c>
      <c r="CD2" s="89" t="s">
        <v>136</v>
      </c>
      <c r="CE2" s="89" t="s">
        <v>140</v>
      </c>
      <c r="CF2" s="89" t="s">
        <v>142</v>
      </c>
      <c r="CG2" s="89" t="s">
        <v>144</v>
      </c>
      <c r="CH2" s="89" t="s">
        <v>146</v>
      </c>
      <c r="CI2" s="89" t="s">
        <v>148</v>
      </c>
      <c r="CJ2" s="89" t="s">
        <v>152</v>
      </c>
      <c r="CK2" s="89" t="s">
        <v>154</v>
      </c>
      <c r="CL2" s="89" t="s">
        <v>156</v>
      </c>
      <c r="CM2" s="89"/>
      <c r="CN2" s="89" t="s">
        <v>366</v>
      </c>
      <c r="CO2" s="6" t="s">
        <v>54</v>
      </c>
      <c r="CP2" s="6" t="s">
        <v>82</v>
      </c>
      <c r="CQ2" s="6" t="s">
        <v>163</v>
      </c>
      <c r="CR2" s="6" t="s">
        <v>164</v>
      </c>
      <c r="CS2" s="6" t="s">
        <v>165</v>
      </c>
      <c r="CT2" s="6" t="s">
        <v>140</v>
      </c>
      <c r="CU2" s="6" t="s">
        <v>166</v>
      </c>
      <c r="CV2" s="6" t="s">
        <v>355</v>
      </c>
      <c r="CW2" s="6" t="s">
        <v>356</v>
      </c>
      <c r="CX2" s="6" t="s">
        <v>374</v>
      </c>
      <c r="CY2" s="6" t="s">
        <v>68</v>
      </c>
      <c r="CZ2" s="6" t="s">
        <v>357</v>
      </c>
      <c r="DA2" s="89" t="s">
        <v>375</v>
      </c>
      <c r="DB2" s="89" t="s">
        <v>376</v>
      </c>
      <c r="DC2" s="89" t="s">
        <v>377</v>
      </c>
      <c r="DD2" s="89" t="s">
        <v>378</v>
      </c>
    </row>
    <row r="3" spans="1:108" x14ac:dyDescent="0.25">
      <c r="A3" s="89" t="s">
        <v>168</v>
      </c>
      <c r="B3" s="75">
        <v>53290.534371000002</v>
      </c>
      <c r="C3" s="75">
        <v>3227.8539427000001</v>
      </c>
      <c r="D3" s="75">
        <v>1695.4925857999999</v>
      </c>
      <c r="E3" s="75">
        <v>8783.4452189999993</v>
      </c>
      <c r="F3" s="75">
        <v>7992.6016103000002</v>
      </c>
      <c r="G3" s="75">
        <v>550.35665358000006</v>
      </c>
      <c r="H3" s="75">
        <v>3804.5562381</v>
      </c>
      <c r="I3" s="75">
        <v>70.29383</v>
      </c>
      <c r="J3" s="75">
        <v>160.763192</v>
      </c>
      <c r="K3" s="75">
        <v>72.793175000000005</v>
      </c>
      <c r="L3" s="75">
        <v>43.674780900000002</v>
      </c>
      <c r="M3" s="75"/>
      <c r="N3" s="75">
        <v>4.3738393999999996</v>
      </c>
      <c r="O3" s="75">
        <v>23.176409100000001</v>
      </c>
      <c r="P3" s="75">
        <v>1.86628053</v>
      </c>
      <c r="Q3" s="75">
        <v>42.975020532000002</v>
      </c>
      <c r="R3" s="75"/>
      <c r="S3" s="75" t="s">
        <v>168</v>
      </c>
      <c r="T3" s="75">
        <v>0</v>
      </c>
      <c r="U3" s="75">
        <v>0</v>
      </c>
      <c r="V3" s="75">
        <v>4.3738366647625497</v>
      </c>
      <c r="W3" s="75">
        <v>70.293500720138198</v>
      </c>
      <c r="X3" s="75">
        <v>70.293500720138198</v>
      </c>
      <c r="Y3" s="75">
        <v>0</v>
      </c>
      <c r="Z3" s="75">
        <v>0</v>
      </c>
      <c r="AA3" s="75">
        <v>160.763476999858</v>
      </c>
      <c r="AB3" s="75">
        <v>23.176439455086001</v>
      </c>
      <c r="AC3" s="75">
        <v>0</v>
      </c>
      <c r="AD3" s="75">
        <v>53290.511999647199</v>
      </c>
      <c r="AE3" s="75">
        <v>680.05940127861504</v>
      </c>
      <c r="AF3" s="75">
        <v>0</v>
      </c>
      <c r="AG3" s="75">
        <v>66.572545527760397</v>
      </c>
      <c r="AH3" s="75">
        <v>42.974999516479997</v>
      </c>
      <c r="AI3" s="75">
        <v>0</v>
      </c>
      <c r="AJ3" s="75">
        <v>0</v>
      </c>
      <c r="AK3" s="75">
        <v>72.793225296968004</v>
      </c>
      <c r="AL3" s="75">
        <v>72.793225296968004</v>
      </c>
      <c r="AM3" s="75">
        <v>0</v>
      </c>
      <c r="AN3" s="75">
        <v>0</v>
      </c>
      <c r="AO3" s="75">
        <v>43.6748043794043</v>
      </c>
      <c r="AP3" s="75">
        <v>0</v>
      </c>
      <c r="AQ3" s="75">
        <v>0</v>
      </c>
      <c r="AR3" s="75">
        <v>0</v>
      </c>
      <c r="AS3" s="75">
        <v>0</v>
      </c>
      <c r="AT3" s="75">
        <v>0</v>
      </c>
      <c r="AU3" s="75">
        <v>0</v>
      </c>
      <c r="AV3" s="75">
        <v>0</v>
      </c>
      <c r="AW3" s="75">
        <v>0</v>
      </c>
      <c r="AX3" s="75">
        <v>1.8662871487822199</v>
      </c>
      <c r="AY3" s="75">
        <v>3227.8537267867</v>
      </c>
      <c r="AZ3" s="75">
        <v>0</v>
      </c>
      <c r="BA3" s="75">
        <v>3804.5548212327099</v>
      </c>
      <c r="BB3" s="75">
        <v>1525.9435119407799</v>
      </c>
      <c r="BC3" s="75">
        <v>169.54909261462601</v>
      </c>
      <c r="BD3" s="75">
        <v>1695.4926045554</v>
      </c>
      <c r="BE3" s="75">
        <v>0</v>
      </c>
      <c r="BF3" s="75">
        <v>352.90223555922898</v>
      </c>
      <c r="BG3" s="75">
        <v>0</v>
      </c>
      <c r="BH3" s="75">
        <v>2.3977837279055501</v>
      </c>
      <c r="BI3" s="75">
        <v>2215.8068070136701</v>
      </c>
      <c r="BJ3" s="75">
        <v>2.63755804516168</v>
      </c>
      <c r="BK3" s="75">
        <v>723.49007556341905</v>
      </c>
      <c r="BL3" s="75">
        <v>871.19320370155901</v>
      </c>
      <c r="BM3" s="75">
        <v>0.79926050221289002</v>
      </c>
      <c r="BN3" s="75">
        <v>0</v>
      </c>
      <c r="BO3" s="75">
        <v>562.67893417549897</v>
      </c>
      <c r="BP3" s="75">
        <v>8783.4420080995496</v>
      </c>
      <c r="BQ3" s="75">
        <v>7992.5986620345202</v>
      </c>
      <c r="BR3" s="75">
        <v>790.843346065025</v>
      </c>
      <c r="BS3" s="75">
        <v>6.4420358636882202</v>
      </c>
      <c r="BT3" s="75">
        <v>0</v>
      </c>
      <c r="BU3" s="75">
        <v>191.32684969438401</v>
      </c>
      <c r="BV3" s="75">
        <v>52.351480734359498</v>
      </c>
      <c r="BW3" s="75">
        <v>2171.9086705578202</v>
      </c>
      <c r="BX3" s="75">
        <v>143.866776787535</v>
      </c>
      <c r="BY3" s="75">
        <v>27.974104849617198</v>
      </c>
      <c r="BZ3" s="75">
        <v>3102.7269004668201</v>
      </c>
      <c r="CA3" s="75">
        <v>66.472003827167299</v>
      </c>
      <c r="CB3" s="75">
        <v>1.1988931094539701</v>
      </c>
      <c r="CC3" s="75">
        <v>131.52620820449999</v>
      </c>
      <c r="CD3" s="75">
        <v>7.9926050585051506E-2</v>
      </c>
      <c r="CE3" s="75">
        <v>550.35648337219004</v>
      </c>
      <c r="CF3" s="75">
        <v>0</v>
      </c>
      <c r="CG3" s="75">
        <v>0</v>
      </c>
      <c r="CH3" s="75">
        <v>0</v>
      </c>
      <c r="CI3" s="75">
        <v>0</v>
      </c>
      <c r="CJ3" s="75">
        <v>0</v>
      </c>
      <c r="CK3" s="75">
        <v>3804.5548437198499</v>
      </c>
      <c r="CL3" s="75">
        <v>0</v>
      </c>
      <c r="CM3" s="89"/>
      <c r="CN3" s="91">
        <f>BA3/CK3</f>
        <v>0.9999999940894162</v>
      </c>
      <c r="CO3" s="44">
        <f t="shared" ref="CO3:CO34" si="0">IF(AD3=0,"",(AD3-B3)/B3)</f>
        <v>-4.1979974618521494E-7</v>
      </c>
      <c r="CP3" s="44">
        <f t="shared" ref="CP3:CP34" si="1">IF(AY3=0,"",(AY3-C3)/C3)</f>
        <v>-6.6890666023324368E-8</v>
      </c>
      <c r="CQ3" s="44">
        <f t="shared" ref="CQ3:CQ34" si="2">IF(BD3=0,"",(BD3-D3)/D3)</f>
        <v>1.1061918089736001E-8</v>
      </c>
      <c r="CR3" s="44">
        <f t="shared" ref="CR3:CR34" si="3">IF(BP3=0,"",(BP3-E3)/E3)</f>
        <v>-3.6556275693333628E-7</v>
      </c>
      <c r="CS3" s="44">
        <f t="shared" ref="CS3:CS34" si="4">IF(BQ3=0,"",(BQ3-F3)/F3)</f>
        <v>-3.6887431949226309E-7</v>
      </c>
      <c r="CT3" s="44">
        <f t="shared" ref="CT3:CT34" si="5">IF(CE3=0,"",(CE3-G3)/G3)</f>
        <v>-3.0926819710095117E-7</v>
      </c>
      <c r="CU3" s="44">
        <f t="shared" ref="CU3:CU34" si="6">IF(CK3=0,"",(CK3-H3)/H3)</f>
        <v>-3.6650270432804757E-7</v>
      </c>
      <c r="CV3" s="44">
        <f t="shared" ref="CV3:CV34" si="7">IF(X3=0,"",(X3-I3)/I3)</f>
        <v>-4.6843351941696554E-6</v>
      </c>
      <c r="CW3" s="44">
        <f>IF(AA3=0,"",(AA3-J3)/J3)</f>
        <v>1.7727929786074824E-6</v>
      </c>
      <c r="CX3" s="44">
        <f t="shared" ref="CX3:CX34" si="8">IF(AL3=0,"",(AL3-K3)/K3)</f>
        <v>6.909571947990989E-7</v>
      </c>
      <c r="CY3" s="44">
        <f t="shared" ref="CY3:CY34" si="9">IF(AO3=0,"",(AO3-L3)/L3)</f>
        <v>5.3759638432767582E-7</v>
      </c>
      <c r="CZ3" s="44" t="str">
        <f t="shared" ref="CZ3:CZ34" si="10">IF(AV3=0,"",(AV3-M3)/M3)</f>
        <v/>
      </c>
      <c r="DA3" s="44">
        <f t="shared" ref="DA3:DA34" si="11">IF(V3=0,"",(V3-N3)/N3)</f>
        <v>-6.2536302770262495E-7</v>
      </c>
      <c r="DB3" s="44">
        <f t="shared" ref="DB3:DB34" si="12">IF(AB3=0,"",(AB3-O3)/O3)</f>
        <v>1.3097406880151857E-6</v>
      </c>
      <c r="DC3" s="44">
        <f t="shared" ref="DC3:DC34" si="13">IF(AX3=0,"",(AX3-P3)/P3)</f>
        <v>3.546509816430562E-6</v>
      </c>
      <c r="DD3" s="44">
        <f t="shared" ref="DD3:DD34" si="14">IF(AH3=0,"",(AH3-Q3)/Q3)</f>
        <v>-4.8901710214330431E-7</v>
      </c>
    </row>
    <row r="4" spans="1:108" x14ac:dyDescent="0.25">
      <c r="A4" s="89" t="s">
        <v>170</v>
      </c>
      <c r="B4" s="75">
        <v>8219.4149541999996</v>
      </c>
      <c r="C4" s="75">
        <v>404.36593778000002</v>
      </c>
      <c r="D4" s="75">
        <v>314.76060507</v>
      </c>
      <c r="E4" s="75">
        <v>1634.9919741000001</v>
      </c>
      <c r="F4" s="75">
        <v>1494.7910581000001</v>
      </c>
      <c r="G4" s="75">
        <v>85.042033801000002</v>
      </c>
      <c r="H4" s="75">
        <v>590.40964010000005</v>
      </c>
      <c r="I4" s="75">
        <v>20.145707000000002</v>
      </c>
      <c r="J4" s="75">
        <v>46.073560999999998</v>
      </c>
      <c r="K4" s="75">
        <v>20.861985000000001</v>
      </c>
      <c r="L4" s="75">
        <v>12.51687295</v>
      </c>
      <c r="M4" s="75"/>
      <c r="N4" s="75">
        <v>1.2535109200000001</v>
      </c>
      <c r="O4" s="75">
        <v>6.6421882999999999</v>
      </c>
      <c r="P4" s="75">
        <v>0.53486237999999997</v>
      </c>
      <c r="Q4" s="75">
        <v>10.277760659</v>
      </c>
      <c r="R4" s="75"/>
      <c r="S4" s="75" t="s">
        <v>170</v>
      </c>
      <c r="T4" s="75">
        <v>0</v>
      </c>
      <c r="U4" s="75">
        <v>0</v>
      </c>
      <c r="V4" s="75">
        <v>1.2535144478167499</v>
      </c>
      <c r="W4" s="75">
        <v>20.145812998867399</v>
      </c>
      <c r="X4" s="75">
        <v>20.145812998867399</v>
      </c>
      <c r="Y4" s="75">
        <v>0</v>
      </c>
      <c r="Z4" s="75">
        <v>0</v>
      </c>
      <c r="AA4" s="75">
        <v>46.073653935767197</v>
      </c>
      <c r="AB4" s="75">
        <v>6.6421981783997603</v>
      </c>
      <c r="AC4" s="75">
        <v>0</v>
      </c>
      <c r="AD4" s="75">
        <v>8219.4154400700809</v>
      </c>
      <c r="AE4" s="75">
        <v>97.7257461850065</v>
      </c>
      <c r="AF4" s="75">
        <v>0</v>
      </c>
      <c r="AG4" s="75">
        <v>9.5665736150035503</v>
      </c>
      <c r="AH4" s="75">
        <v>10.2777530360566</v>
      </c>
      <c r="AI4" s="75">
        <v>0</v>
      </c>
      <c r="AJ4" s="75">
        <v>0</v>
      </c>
      <c r="AK4" s="75">
        <v>20.861949188721098</v>
      </c>
      <c r="AL4" s="75">
        <v>20.861949188721098</v>
      </c>
      <c r="AM4" s="75">
        <v>0</v>
      </c>
      <c r="AN4" s="75">
        <v>0</v>
      </c>
      <c r="AO4" s="75">
        <v>12.516886879467799</v>
      </c>
      <c r="AP4" s="75">
        <v>0</v>
      </c>
      <c r="AQ4" s="75">
        <v>0</v>
      </c>
      <c r="AR4" s="75">
        <v>0</v>
      </c>
      <c r="AS4" s="75">
        <v>0</v>
      </c>
      <c r="AT4" s="75">
        <v>0</v>
      </c>
      <c r="AU4" s="75">
        <v>0</v>
      </c>
      <c r="AV4" s="75">
        <v>0</v>
      </c>
      <c r="AW4" s="75">
        <v>0</v>
      </c>
      <c r="AX4" s="75">
        <v>0.53485476111807495</v>
      </c>
      <c r="AY4" s="75">
        <v>404.36674178916098</v>
      </c>
      <c r="AZ4" s="75">
        <v>0</v>
      </c>
      <c r="BA4" s="75">
        <v>590.40864818090995</v>
      </c>
      <c r="BB4" s="75">
        <v>283.28392786476797</v>
      </c>
      <c r="BC4" s="75">
        <v>31.475903558810899</v>
      </c>
      <c r="BD4" s="75">
        <v>314.75983142357899</v>
      </c>
      <c r="BE4" s="75">
        <v>0</v>
      </c>
      <c r="BF4" s="75">
        <v>50.712837309920303</v>
      </c>
      <c r="BG4" s="75">
        <v>0</v>
      </c>
      <c r="BH4" s="75">
        <v>0.44843807823100901</v>
      </c>
      <c r="BI4" s="75">
        <v>318.41805363514601</v>
      </c>
      <c r="BJ4" s="75">
        <v>0.49327890066524499</v>
      </c>
      <c r="BK4" s="75">
        <v>135.30844535568701</v>
      </c>
      <c r="BL4" s="75">
        <v>162.932224408471</v>
      </c>
      <c r="BM4" s="75">
        <v>0.149478782717968</v>
      </c>
      <c r="BN4" s="75">
        <v>0</v>
      </c>
      <c r="BO4" s="75">
        <v>105.23318727712601</v>
      </c>
      <c r="BP4" s="75">
        <v>1634.9910904936601</v>
      </c>
      <c r="BQ4" s="75">
        <v>1494.79026872081</v>
      </c>
      <c r="BR4" s="75">
        <v>140.20082177284601</v>
      </c>
      <c r="BS4" s="75">
        <v>1.2047947166234001</v>
      </c>
      <c r="BT4" s="75">
        <v>0</v>
      </c>
      <c r="BU4" s="75">
        <v>35.782243313105901</v>
      </c>
      <c r="BV4" s="75">
        <v>9.7908322448012193</v>
      </c>
      <c r="BW4" s="75">
        <v>406.19438317432298</v>
      </c>
      <c r="BX4" s="75">
        <v>26.9062154907764</v>
      </c>
      <c r="BY4" s="75">
        <v>5.23176805723197</v>
      </c>
      <c r="BZ4" s="75">
        <v>580.27751781609902</v>
      </c>
      <c r="CA4" s="75">
        <v>9.5523051564388695</v>
      </c>
      <c r="CB4" s="75">
        <v>0.22422056802085499</v>
      </c>
      <c r="CC4" s="75">
        <v>24.598292630499799</v>
      </c>
      <c r="CD4" s="75">
        <v>1.4947906435842701E-2</v>
      </c>
      <c r="CE4" s="75">
        <v>85.041874193246201</v>
      </c>
      <c r="CF4" s="75">
        <v>0</v>
      </c>
      <c r="CG4" s="75">
        <v>0</v>
      </c>
      <c r="CH4" s="75">
        <v>0</v>
      </c>
      <c r="CI4" s="75">
        <v>0</v>
      </c>
      <c r="CJ4" s="75">
        <v>0</v>
      </c>
      <c r="CK4" s="75">
        <v>590.40933216488304</v>
      </c>
      <c r="CL4" s="75">
        <v>0</v>
      </c>
      <c r="CM4" s="89"/>
      <c r="CN4" s="91">
        <f t="shared" ref="CN4:CN51" si="15">BA4/CK4</f>
        <v>0.99999884150887219</v>
      </c>
      <c r="CO4" s="44">
        <f t="shared" si="0"/>
        <v>5.9112489639168263E-8</v>
      </c>
      <c r="CP4" s="44">
        <f t="shared" si="1"/>
        <v>1.9883206913340849E-6</v>
      </c>
      <c r="CQ4" s="44">
        <f t="shared" si="2"/>
        <v>-2.4578883397358179E-6</v>
      </c>
      <c r="CR4" s="44">
        <f t="shared" si="3"/>
        <v>-5.4043466514621209E-7</v>
      </c>
      <c r="CS4" s="44">
        <f t="shared" si="4"/>
        <v>-5.2808664183009579E-7</v>
      </c>
      <c r="CT4" s="44">
        <f t="shared" si="5"/>
        <v>-1.8768101686581061E-6</v>
      </c>
      <c r="CU4" s="44">
        <f t="shared" si="6"/>
        <v>-5.2156180402993155E-7</v>
      </c>
      <c r="CV4" s="44">
        <f t="shared" si="7"/>
        <v>5.2616106943906785E-6</v>
      </c>
      <c r="CW4" s="44">
        <f t="shared" ref="CW4:CW51" si="16">IF(AA4=0,"",(AA4-J4)/J4)</f>
        <v>2.0171170880250559E-6</v>
      </c>
      <c r="CX4" s="44">
        <f t="shared" si="8"/>
        <v>-1.7165806083307441E-6</v>
      </c>
      <c r="CY4" s="44">
        <f t="shared" si="9"/>
        <v>1.1128552518906875E-6</v>
      </c>
      <c r="CZ4" s="44" t="str">
        <f t="shared" si="10"/>
        <v/>
      </c>
      <c r="DA4" s="44">
        <f t="shared" si="11"/>
        <v>2.8143486375352817E-6</v>
      </c>
      <c r="DB4" s="44">
        <f t="shared" si="12"/>
        <v>1.4872206740074142E-6</v>
      </c>
      <c r="DC4" s="44">
        <f t="shared" si="13"/>
        <v>-1.4244564975798124E-5</v>
      </c>
      <c r="DD4" s="44">
        <f t="shared" si="14"/>
        <v>-7.4169302564853547E-7</v>
      </c>
    </row>
    <row r="5" spans="1:108" x14ac:dyDescent="0.25">
      <c r="A5" s="89" t="s">
        <v>171</v>
      </c>
      <c r="B5" s="75">
        <v>28579.462888999999</v>
      </c>
      <c r="C5" s="75">
        <v>1667.8598669</v>
      </c>
      <c r="D5" s="75">
        <v>955.65172194000002</v>
      </c>
      <c r="E5" s="75">
        <v>4963.1137326999997</v>
      </c>
      <c r="F5" s="75">
        <v>4515.6323634</v>
      </c>
      <c r="G5" s="75">
        <v>296.74799099000001</v>
      </c>
      <c r="H5" s="75">
        <v>2054.9308418000001</v>
      </c>
      <c r="I5" s="75">
        <v>45.894675999999997</v>
      </c>
      <c r="J5" s="75">
        <v>104.96191399999999</v>
      </c>
      <c r="K5" s="75">
        <v>47.526477999999997</v>
      </c>
      <c r="L5" s="75">
        <v>28.515157349999999</v>
      </c>
      <c r="M5" s="75"/>
      <c r="N5" s="75">
        <v>2.8556684300000001</v>
      </c>
      <c r="O5" s="75">
        <v>15.1318223</v>
      </c>
      <c r="P5" s="75">
        <v>1.2184902799999999</v>
      </c>
      <c r="Q5" s="75">
        <v>26.251485481</v>
      </c>
      <c r="R5" s="75"/>
      <c r="S5" s="75" t="s">
        <v>171</v>
      </c>
      <c r="T5" s="75">
        <v>0</v>
      </c>
      <c r="U5" s="75">
        <v>0</v>
      </c>
      <c r="V5" s="75">
        <v>2.8556585623725601</v>
      </c>
      <c r="W5" s="75">
        <v>45.8946938358891</v>
      </c>
      <c r="X5" s="75">
        <v>45.8946938358891</v>
      </c>
      <c r="Y5" s="75">
        <v>0</v>
      </c>
      <c r="Z5" s="75">
        <v>0</v>
      </c>
      <c r="AA5" s="75">
        <v>104.961745128186</v>
      </c>
      <c r="AB5" s="75">
        <v>15.131791108240201</v>
      </c>
      <c r="AC5" s="75">
        <v>0</v>
      </c>
      <c r="AD5" s="75">
        <v>28579.4538679541</v>
      </c>
      <c r="AE5" s="75">
        <v>360.61401157507601</v>
      </c>
      <c r="AF5" s="75">
        <v>0</v>
      </c>
      <c r="AG5" s="75">
        <v>35.3013630513273</v>
      </c>
      <c r="AH5" s="75">
        <v>26.251513481598501</v>
      </c>
      <c r="AI5" s="75">
        <v>0</v>
      </c>
      <c r="AJ5" s="75">
        <v>0</v>
      </c>
      <c r="AK5" s="75">
        <v>47.526205878745699</v>
      </c>
      <c r="AL5" s="75">
        <v>47.526205878745699</v>
      </c>
      <c r="AM5" s="75">
        <v>0</v>
      </c>
      <c r="AN5" s="75">
        <v>0</v>
      </c>
      <c r="AO5" s="75">
        <v>28.515172865710898</v>
      </c>
      <c r="AP5" s="75">
        <v>0</v>
      </c>
      <c r="AQ5" s="75">
        <v>0</v>
      </c>
      <c r="AR5" s="75">
        <v>0</v>
      </c>
      <c r="AS5" s="75">
        <v>0</v>
      </c>
      <c r="AT5" s="75">
        <v>0</v>
      </c>
      <c r="AU5" s="75">
        <v>0</v>
      </c>
      <c r="AV5" s="75">
        <v>0</v>
      </c>
      <c r="AW5" s="75">
        <v>0</v>
      </c>
      <c r="AX5" s="75">
        <v>1.2185044405944201</v>
      </c>
      <c r="AY5" s="75">
        <v>1667.8608483881401</v>
      </c>
      <c r="AZ5" s="75">
        <v>0</v>
      </c>
      <c r="BA5" s="75">
        <v>2054.929987599</v>
      </c>
      <c r="BB5" s="75">
        <v>860.088168510282</v>
      </c>
      <c r="BC5" s="75">
        <v>95.565196461581493</v>
      </c>
      <c r="BD5" s="75">
        <v>955.65336497186297</v>
      </c>
      <c r="BE5" s="75">
        <v>0</v>
      </c>
      <c r="BF5" s="75">
        <v>187.13314419826099</v>
      </c>
      <c r="BG5" s="75">
        <v>0</v>
      </c>
      <c r="BH5" s="75">
        <v>1.35469680495157</v>
      </c>
      <c r="BI5" s="75">
        <v>1174.97704304634</v>
      </c>
      <c r="BJ5" s="75">
        <v>1.4901543185788999</v>
      </c>
      <c r="BK5" s="75">
        <v>408.75484041292498</v>
      </c>
      <c r="BL5" s="75">
        <v>492.20368480519397</v>
      </c>
      <c r="BM5" s="75">
        <v>0.45156314412165099</v>
      </c>
      <c r="BN5" s="75">
        <v>0</v>
      </c>
      <c r="BO5" s="75">
        <v>317.90043772769502</v>
      </c>
      <c r="BP5" s="75">
        <v>4963.1116746026401</v>
      </c>
      <c r="BQ5" s="75">
        <v>4515.6303290116102</v>
      </c>
      <c r="BR5" s="75">
        <v>447.48134559103102</v>
      </c>
      <c r="BS5" s="75">
        <v>3.63959071743911</v>
      </c>
      <c r="BT5" s="75">
        <v>0</v>
      </c>
      <c r="BU5" s="75">
        <v>108.095157272221</v>
      </c>
      <c r="BV5" s="75">
        <v>29.5773579810072</v>
      </c>
      <c r="BW5" s="75">
        <v>1227.07744936258</v>
      </c>
      <c r="BX5" s="75">
        <v>81.281287664588703</v>
      </c>
      <c r="BY5" s="75">
        <v>15.8047025248433</v>
      </c>
      <c r="BZ5" s="75">
        <v>1752.96761255973</v>
      </c>
      <c r="CA5" s="75">
        <v>35.248127842043203</v>
      </c>
      <c r="CB5" s="75">
        <v>0.677340436074229</v>
      </c>
      <c r="CC5" s="75">
        <v>74.309297100370898</v>
      </c>
      <c r="CD5" s="75">
        <v>4.5156179279860202E-2</v>
      </c>
      <c r="CE5" s="75">
        <v>296.748814427046</v>
      </c>
      <c r="CF5" s="75">
        <v>0</v>
      </c>
      <c r="CG5" s="75">
        <v>0</v>
      </c>
      <c r="CH5" s="75">
        <v>0</v>
      </c>
      <c r="CI5" s="75">
        <v>0</v>
      </c>
      <c r="CJ5" s="75">
        <v>0</v>
      </c>
      <c r="CK5" s="75">
        <v>2054.93021511598</v>
      </c>
      <c r="CL5" s="75">
        <v>0</v>
      </c>
      <c r="CM5" s="89"/>
      <c r="CN5" s="91">
        <f t="shared" si="15"/>
        <v>0.99999988928238137</v>
      </c>
      <c r="CO5" s="44">
        <f t="shared" si="0"/>
        <v>-3.156478459180418E-7</v>
      </c>
      <c r="CP5" s="44">
        <f t="shared" si="1"/>
        <v>5.8847158536519117E-7</v>
      </c>
      <c r="CQ5" s="44">
        <f t="shared" si="2"/>
        <v>1.7192789226802805E-6</v>
      </c>
      <c r="CR5" s="44">
        <f t="shared" si="3"/>
        <v>-4.1467866151494523E-7</v>
      </c>
      <c r="CS5" s="44">
        <f t="shared" si="4"/>
        <v>-4.5052126171547238E-7</v>
      </c>
      <c r="CT5" s="44">
        <f t="shared" si="5"/>
        <v>2.7748698255627708E-6</v>
      </c>
      <c r="CU5" s="44">
        <f t="shared" si="6"/>
        <v>-3.049659907354575E-7</v>
      </c>
      <c r="CV5" s="44">
        <f t="shared" si="7"/>
        <v>3.8862653924005475E-7</v>
      </c>
      <c r="CW5" s="44">
        <f t="shared" si="16"/>
        <v>-1.6088865719177376E-6</v>
      </c>
      <c r="CX5" s="44">
        <f t="shared" si="8"/>
        <v>-5.7256768384559368E-6</v>
      </c>
      <c r="CY5" s="44">
        <f t="shared" si="9"/>
        <v>5.4412152487015287E-7</v>
      </c>
      <c r="CZ5" s="44" t="str">
        <f t="shared" si="10"/>
        <v/>
      </c>
      <c r="DA5" s="44">
        <f t="shared" si="11"/>
        <v>-3.4554527886982677E-6</v>
      </c>
      <c r="DB5" s="44">
        <f t="shared" si="12"/>
        <v>-2.0613353223849969E-6</v>
      </c>
      <c r="DC5" s="44">
        <f t="shared" si="13"/>
        <v>1.1621425835391186E-5</v>
      </c>
      <c r="DD5" s="44">
        <f t="shared" si="14"/>
        <v>1.0666291064340529E-6</v>
      </c>
    </row>
    <row r="6" spans="1:108" x14ac:dyDescent="0.25">
      <c r="A6" s="89" t="s">
        <v>172</v>
      </c>
      <c r="B6" s="75">
        <v>76747.624974000006</v>
      </c>
      <c r="C6" s="75">
        <v>4689.3281858999999</v>
      </c>
      <c r="D6" s="75">
        <v>2176.8478313000001</v>
      </c>
      <c r="E6" s="75">
        <v>9969.5797598000008</v>
      </c>
      <c r="F6" s="75">
        <v>9124.0221285000007</v>
      </c>
      <c r="G6" s="75">
        <v>747.51104727999996</v>
      </c>
      <c r="H6" s="75">
        <v>5997.6436821999996</v>
      </c>
      <c r="I6" s="75">
        <v>111.92271006999999</v>
      </c>
      <c r="J6" s="75">
        <v>15.023827647999999</v>
      </c>
      <c r="K6" s="75">
        <v>115.90089028</v>
      </c>
      <c r="L6" s="75">
        <v>30.50080758</v>
      </c>
      <c r="M6" s="75">
        <v>1.24070089E-2</v>
      </c>
      <c r="N6" s="75">
        <v>6.9637664238000001</v>
      </c>
      <c r="O6" s="75">
        <v>36.900091809000003</v>
      </c>
      <c r="P6" s="75">
        <v>2.9713817944000001</v>
      </c>
      <c r="Q6" s="75">
        <v>66.690283546000003</v>
      </c>
      <c r="R6" s="75"/>
      <c r="S6" s="75" t="s">
        <v>172</v>
      </c>
      <c r="T6" s="75">
        <v>0</v>
      </c>
      <c r="U6" s="75">
        <v>0</v>
      </c>
      <c r="V6" s="75">
        <v>6.9637806105586701</v>
      </c>
      <c r="W6" s="75">
        <v>111.92320168922799</v>
      </c>
      <c r="X6" s="75">
        <v>111.92320168922799</v>
      </c>
      <c r="Y6" s="75">
        <v>0</v>
      </c>
      <c r="Z6" s="75">
        <v>0</v>
      </c>
      <c r="AA6" s="75">
        <v>15.0237261147029</v>
      </c>
      <c r="AB6" s="75">
        <v>36.900002181199902</v>
      </c>
      <c r="AC6" s="75">
        <v>0</v>
      </c>
      <c r="AD6" s="75">
        <v>76747.567787606604</v>
      </c>
      <c r="AE6" s="75">
        <v>1117.9641190007901</v>
      </c>
      <c r="AF6" s="75">
        <v>0</v>
      </c>
      <c r="AG6" s="75">
        <v>109.439629810521</v>
      </c>
      <c r="AH6" s="75">
        <v>66.690422726877998</v>
      </c>
      <c r="AI6" s="75">
        <v>0</v>
      </c>
      <c r="AJ6" s="75">
        <v>0</v>
      </c>
      <c r="AK6" s="75">
        <v>115.90100894996</v>
      </c>
      <c r="AL6" s="75">
        <v>115.90100894996</v>
      </c>
      <c r="AM6" s="75">
        <v>0</v>
      </c>
      <c r="AN6" s="75">
        <v>0</v>
      </c>
      <c r="AO6" s="75">
        <v>30.500742523156799</v>
      </c>
      <c r="AP6" s="75">
        <v>0</v>
      </c>
      <c r="AQ6" s="75">
        <v>0</v>
      </c>
      <c r="AR6" s="75">
        <v>0</v>
      </c>
      <c r="AS6" s="75">
        <v>0</v>
      </c>
      <c r="AT6" s="75">
        <v>0</v>
      </c>
      <c r="AU6" s="75">
        <v>0</v>
      </c>
      <c r="AV6" s="75">
        <v>1.24074373121327E-2</v>
      </c>
      <c r="AW6" s="75">
        <v>0</v>
      </c>
      <c r="AX6" s="75">
        <v>2.97137349852671</v>
      </c>
      <c r="AY6" s="75">
        <v>4689.3268337880299</v>
      </c>
      <c r="AZ6" s="75">
        <v>0</v>
      </c>
      <c r="BA6" s="75">
        <v>5997.6314488224498</v>
      </c>
      <c r="BB6" s="75">
        <v>1959.1610886765</v>
      </c>
      <c r="BC6" s="75">
        <v>217.684111992151</v>
      </c>
      <c r="BD6" s="75">
        <v>2176.8452006686498</v>
      </c>
      <c r="BE6" s="75">
        <v>0</v>
      </c>
      <c r="BF6" s="75">
        <v>580.14511650448799</v>
      </c>
      <c r="BG6" s="75">
        <v>0</v>
      </c>
      <c r="BH6" s="75">
        <v>2.73720202439414</v>
      </c>
      <c r="BI6" s="75">
        <v>3642.6067606555998</v>
      </c>
      <c r="BJ6" s="75">
        <v>3.0109154863671699</v>
      </c>
      <c r="BK6" s="75">
        <v>825.90604311689401</v>
      </c>
      <c r="BL6" s="75">
        <v>994.51790199903996</v>
      </c>
      <c r="BM6" s="75">
        <v>0.91239884130579796</v>
      </c>
      <c r="BN6" s="75">
        <v>0</v>
      </c>
      <c r="BO6" s="75">
        <v>642.33091958641205</v>
      </c>
      <c r="BP6" s="75">
        <v>9969.5751357976897</v>
      </c>
      <c r="BQ6" s="75">
        <v>9124.0178879596006</v>
      </c>
      <c r="BR6" s="75">
        <v>845.55724783809296</v>
      </c>
      <c r="BS6" s="75">
        <v>7.3539914416574304</v>
      </c>
      <c r="BT6" s="75">
        <v>0</v>
      </c>
      <c r="BU6" s="75">
        <v>218.410738608993</v>
      </c>
      <c r="BV6" s="75">
        <v>59.7623192832774</v>
      </c>
      <c r="BW6" s="75">
        <v>2479.36034601542</v>
      </c>
      <c r="BX6" s="75">
        <v>164.23238982677199</v>
      </c>
      <c r="BY6" s="75">
        <v>31.9342007148486</v>
      </c>
      <c r="BZ6" s="75">
        <v>3541.9438332864802</v>
      </c>
      <c r="CA6" s="75">
        <v>109.27451421934801</v>
      </c>
      <c r="CB6" s="75">
        <v>1.3686073546189499</v>
      </c>
      <c r="CC6" s="75">
        <v>150.144840528668</v>
      </c>
      <c r="CD6" s="75">
        <v>9.1239844447383797E-2</v>
      </c>
      <c r="CE6" s="75">
        <v>747.50997905829502</v>
      </c>
      <c r="CF6" s="75">
        <v>0</v>
      </c>
      <c r="CG6" s="75">
        <v>0</v>
      </c>
      <c r="CH6" s="75">
        <v>0</v>
      </c>
      <c r="CI6" s="75">
        <v>0</v>
      </c>
      <c r="CJ6" s="75">
        <v>0</v>
      </c>
      <c r="CK6" s="75">
        <v>5997.6416655919102</v>
      </c>
      <c r="CL6" s="75">
        <v>0</v>
      </c>
      <c r="CM6" s="89"/>
      <c r="CN6" s="91">
        <f t="shared" si="15"/>
        <v>0.9999982965355334</v>
      </c>
      <c r="CO6" s="44">
        <f t="shared" si="0"/>
        <v>-7.4512264609240934E-7</v>
      </c>
      <c r="CP6" s="44">
        <f t="shared" si="1"/>
        <v>-2.883380979820945E-7</v>
      </c>
      <c r="CQ6" s="44">
        <f t="shared" si="2"/>
        <v>-1.2084589985724086E-6</v>
      </c>
      <c r="CR6" s="44">
        <f t="shared" si="3"/>
        <v>-4.6381115579416886E-7</v>
      </c>
      <c r="CS6" s="44">
        <f t="shared" si="4"/>
        <v>-4.6476656242284189E-7</v>
      </c>
      <c r="CT6" s="44">
        <f t="shared" si="5"/>
        <v>-1.4290380173345674E-6</v>
      </c>
      <c r="CU6" s="44">
        <f t="shared" si="6"/>
        <v>-3.3623339369411228E-7</v>
      </c>
      <c r="CV6" s="44">
        <f t="shared" si="7"/>
        <v>4.3924885994379369E-6</v>
      </c>
      <c r="CW6" s="44">
        <f t="shared" si="16"/>
        <v>-6.7581510836379306E-6</v>
      </c>
      <c r="CX6" s="44">
        <f t="shared" si="8"/>
        <v>1.0238917036440268E-6</v>
      </c>
      <c r="CY6" s="44">
        <f t="shared" si="9"/>
        <v>-2.1329547760604206E-6</v>
      </c>
      <c r="CZ6" s="44">
        <f t="shared" si="10"/>
        <v>3.4529848100594914E-5</v>
      </c>
      <c r="DA6" s="44">
        <f t="shared" si="11"/>
        <v>2.0372249450465291E-6</v>
      </c>
      <c r="DB6" s="44">
        <f t="shared" si="12"/>
        <v>-2.428931628808023E-6</v>
      </c>
      <c r="DC6" s="44">
        <f t="shared" si="13"/>
        <v>-2.7919243853930772E-6</v>
      </c>
      <c r="DD6" s="44">
        <f t="shared" si="14"/>
        <v>2.0869738527689506E-6</v>
      </c>
    </row>
    <row r="7" spans="1:108" x14ac:dyDescent="0.25">
      <c r="A7" s="89" t="s">
        <v>173</v>
      </c>
      <c r="B7" s="75">
        <v>3187.9847881999999</v>
      </c>
      <c r="C7" s="75">
        <v>31.452938568</v>
      </c>
      <c r="D7" s="75">
        <v>218.66502668000001</v>
      </c>
      <c r="E7" s="75">
        <v>1164.4364875000001</v>
      </c>
      <c r="F7" s="75">
        <v>1058.6751612</v>
      </c>
      <c r="G7" s="75">
        <v>36.979108652999997</v>
      </c>
      <c r="H7" s="75">
        <v>262.10488412000001</v>
      </c>
      <c r="I7" s="75">
        <v>25.003470100000001</v>
      </c>
      <c r="J7" s="75">
        <v>57.183333400000002</v>
      </c>
      <c r="K7" s="75">
        <v>25.892460100000001</v>
      </c>
      <c r="L7" s="75">
        <v>15.53508753</v>
      </c>
      <c r="M7" s="75"/>
      <c r="N7" s="75">
        <v>1.555771383</v>
      </c>
      <c r="O7" s="75">
        <v>8.2438334399999995</v>
      </c>
      <c r="P7" s="75">
        <v>0.66383465900000005</v>
      </c>
      <c r="Q7" s="75">
        <v>10.699543123</v>
      </c>
      <c r="R7" s="75"/>
      <c r="S7" s="75" t="s">
        <v>173</v>
      </c>
      <c r="T7" s="75">
        <v>0</v>
      </c>
      <c r="U7" s="75">
        <v>0</v>
      </c>
      <c r="V7" s="75">
        <v>1.5557770027229101</v>
      </c>
      <c r="W7" s="75">
        <v>25.0035040563805</v>
      </c>
      <c r="X7" s="75">
        <v>25.0035040563805</v>
      </c>
      <c r="Y7" s="75">
        <v>0</v>
      </c>
      <c r="Z7" s="75">
        <v>0</v>
      </c>
      <c r="AA7" s="75">
        <v>57.183526759341603</v>
      </c>
      <c r="AB7" s="75">
        <v>8.2438133751454803</v>
      </c>
      <c r="AC7" s="75">
        <v>0</v>
      </c>
      <c r="AD7" s="75">
        <v>3187.98907257064</v>
      </c>
      <c r="AE7" s="75">
        <v>29.808419478409</v>
      </c>
      <c r="AF7" s="75">
        <v>0</v>
      </c>
      <c r="AG7" s="75">
        <v>2.9180275951371502</v>
      </c>
      <c r="AH7" s="75">
        <v>10.699567715519899</v>
      </c>
      <c r="AI7" s="75">
        <v>0</v>
      </c>
      <c r="AJ7" s="75">
        <v>0</v>
      </c>
      <c r="AK7" s="75">
        <v>25.892323507517101</v>
      </c>
      <c r="AL7" s="75">
        <v>25.892323507517101</v>
      </c>
      <c r="AM7" s="75">
        <v>0</v>
      </c>
      <c r="AN7" s="75">
        <v>0</v>
      </c>
      <c r="AO7" s="75">
        <v>15.535067012457199</v>
      </c>
      <c r="AP7" s="75">
        <v>0</v>
      </c>
      <c r="AQ7" s="75">
        <v>0</v>
      </c>
      <c r="AR7" s="75">
        <v>0</v>
      </c>
      <c r="AS7" s="75">
        <v>0</v>
      </c>
      <c r="AT7" s="75">
        <v>0</v>
      </c>
      <c r="AU7" s="75">
        <v>0</v>
      </c>
      <c r="AV7" s="75">
        <v>0</v>
      </c>
      <c r="AW7" s="75">
        <v>0</v>
      </c>
      <c r="AX7" s="75">
        <v>0.66382960929443302</v>
      </c>
      <c r="AY7" s="75">
        <v>31.452916788747501</v>
      </c>
      <c r="AZ7" s="75">
        <v>0</v>
      </c>
      <c r="BA7" s="75">
        <v>262.10462860386701</v>
      </c>
      <c r="BB7" s="75">
        <v>196.79843609296901</v>
      </c>
      <c r="BC7" s="75">
        <v>21.8664863947265</v>
      </c>
      <c r="BD7" s="75">
        <v>218.66492248769501</v>
      </c>
      <c r="BE7" s="75">
        <v>0</v>
      </c>
      <c r="BF7" s="75">
        <v>15.4685000473442</v>
      </c>
      <c r="BG7" s="75">
        <v>0</v>
      </c>
      <c r="BH7" s="75">
        <v>0.31760312946091501</v>
      </c>
      <c r="BI7" s="75">
        <v>97.123769093404206</v>
      </c>
      <c r="BJ7" s="75">
        <v>0.349363160766547</v>
      </c>
      <c r="BK7" s="75">
        <v>95.831081025369699</v>
      </c>
      <c r="BL7" s="75">
        <v>115.395415323225</v>
      </c>
      <c r="BM7" s="75">
        <v>0.105867522059998</v>
      </c>
      <c r="BN7" s="75">
        <v>0</v>
      </c>
      <c r="BO7" s="75">
        <v>74.530803204418106</v>
      </c>
      <c r="BP7" s="75">
        <v>1164.43560483638</v>
      </c>
      <c r="BQ7" s="75">
        <v>1058.6744302137899</v>
      </c>
      <c r="BR7" s="75">
        <v>105.761174622596</v>
      </c>
      <c r="BS7" s="75">
        <v>0.85329209422554297</v>
      </c>
      <c r="BT7" s="75">
        <v>0</v>
      </c>
      <c r="BU7" s="75">
        <v>25.342487767103702</v>
      </c>
      <c r="BV7" s="75">
        <v>6.9343005258023398</v>
      </c>
      <c r="BW7" s="75">
        <v>287.684297965685</v>
      </c>
      <c r="BX7" s="75">
        <v>19.0561419004943</v>
      </c>
      <c r="BY7" s="75">
        <v>3.70536380065808</v>
      </c>
      <c r="BZ7" s="75">
        <v>410.97751125734999</v>
      </c>
      <c r="CA7" s="75">
        <v>2.9136114532228801</v>
      </c>
      <c r="CB7" s="75">
        <v>0.15880164519916001</v>
      </c>
      <c r="CC7" s="75">
        <v>17.421513147814299</v>
      </c>
      <c r="CD7" s="75">
        <v>1.05867441591296E-2</v>
      </c>
      <c r="CE7" s="75">
        <v>36.979258618253098</v>
      </c>
      <c r="CF7" s="75">
        <v>0</v>
      </c>
      <c r="CG7" s="75">
        <v>0</v>
      </c>
      <c r="CH7" s="75">
        <v>0</v>
      </c>
      <c r="CI7" s="75">
        <v>0</v>
      </c>
      <c r="CJ7" s="75">
        <v>0</v>
      </c>
      <c r="CK7" s="75">
        <v>262.104661893659</v>
      </c>
      <c r="CL7" s="75">
        <v>0</v>
      </c>
      <c r="CM7" s="89"/>
      <c r="CN7" s="91">
        <f t="shared" si="15"/>
        <v>0.99999987299046211</v>
      </c>
      <c r="CO7" s="44">
        <f t="shared" si="0"/>
        <v>1.3439118831323747E-6</v>
      </c>
      <c r="CP7" s="44">
        <f t="shared" si="1"/>
        <v>-6.924393551387069E-7</v>
      </c>
      <c r="CQ7" s="44">
        <f t="shared" si="2"/>
        <v>-4.7649277337316661E-7</v>
      </c>
      <c r="CR7" s="44">
        <f t="shared" si="3"/>
        <v>-7.5801783060495768E-7</v>
      </c>
      <c r="CS7" s="44">
        <f t="shared" si="4"/>
        <v>-6.9047261793926433E-7</v>
      </c>
      <c r="CT7" s="44">
        <f t="shared" si="5"/>
        <v>4.0554047559173E-6</v>
      </c>
      <c r="CU7" s="44">
        <f t="shared" si="6"/>
        <v>-8.4785272794553695E-7</v>
      </c>
      <c r="CV7" s="44">
        <f t="shared" si="7"/>
        <v>1.3580667148486414E-6</v>
      </c>
      <c r="CW7" s="44">
        <f t="shared" si="16"/>
        <v>3.3813933204749363E-6</v>
      </c>
      <c r="CX7" s="44">
        <f t="shared" si="8"/>
        <v>-5.2753767842841872E-6</v>
      </c>
      <c r="CY7" s="44">
        <f t="shared" si="9"/>
        <v>-1.3207227034366423E-6</v>
      </c>
      <c r="CZ7" s="44" t="str">
        <f t="shared" si="10"/>
        <v/>
      </c>
      <c r="DA7" s="44">
        <f t="shared" si="11"/>
        <v>3.6121778376565673E-6</v>
      </c>
      <c r="DB7" s="44">
        <f t="shared" si="12"/>
        <v>-2.4339228424803627E-6</v>
      </c>
      <c r="DC7" s="44">
        <f t="shared" si="13"/>
        <v>-7.6068724321133092E-6</v>
      </c>
      <c r="DD7" s="44">
        <f t="shared" si="14"/>
        <v>2.2984644873993381E-6</v>
      </c>
    </row>
    <row r="8" spans="1:108" x14ac:dyDescent="0.25">
      <c r="A8" s="89" t="s">
        <v>174</v>
      </c>
      <c r="B8" s="75">
        <v>104.168188</v>
      </c>
      <c r="C8" s="75">
        <v>10.8069758</v>
      </c>
      <c r="D8" s="75">
        <v>3.7202929</v>
      </c>
      <c r="E8" s="75">
        <v>12.648994699999999</v>
      </c>
      <c r="F8" s="75">
        <v>9.7471683999999996</v>
      </c>
      <c r="G8" s="75">
        <v>1.2351372700000001</v>
      </c>
      <c r="H8" s="75">
        <v>14.1371129</v>
      </c>
      <c r="I8" s="75"/>
      <c r="J8" s="75"/>
      <c r="K8" s="75"/>
      <c r="L8" s="75"/>
      <c r="M8" s="75"/>
      <c r="N8" s="75"/>
      <c r="O8" s="75"/>
      <c r="P8" s="75"/>
      <c r="Q8" s="75">
        <v>3.5714799999999998E-2</v>
      </c>
      <c r="R8" s="75"/>
      <c r="S8" s="75" t="s">
        <v>174</v>
      </c>
      <c r="T8" s="75">
        <v>0</v>
      </c>
      <c r="U8" s="75">
        <v>0</v>
      </c>
      <c r="V8" s="75">
        <v>0</v>
      </c>
      <c r="W8" s="75">
        <v>0</v>
      </c>
      <c r="X8" s="75">
        <v>0</v>
      </c>
      <c r="Y8" s="75">
        <v>0</v>
      </c>
      <c r="Z8" s="75">
        <v>0</v>
      </c>
      <c r="AA8" s="75">
        <v>0</v>
      </c>
      <c r="AB8" s="75">
        <v>0</v>
      </c>
      <c r="AC8" s="75">
        <v>0</v>
      </c>
      <c r="AD8" s="75">
        <v>104.168666809966</v>
      </c>
      <c r="AE8" s="75">
        <v>2.7477892394963499</v>
      </c>
      <c r="AF8" s="75">
        <v>0</v>
      </c>
      <c r="AG8" s="75">
        <v>0.26898758013525298</v>
      </c>
      <c r="AH8" s="75">
        <v>3.5715124951636097E-2</v>
      </c>
      <c r="AI8" s="75">
        <v>0</v>
      </c>
      <c r="AJ8" s="75">
        <v>0</v>
      </c>
      <c r="AK8" s="75">
        <v>0</v>
      </c>
      <c r="AL8" s="75">
        <v>0</v>
      </c>
      <c r="AM8" s="75">
        <v>0</v>
      </c>
      <c r="AN8" s="75">
        <v>0</v>
      </c>
      <c r="AO8" s="75">
        <v>0</v>
      </c>
      <c r="AP8" s="75">
        <v>0</v>
      </c>
      <c r="AQ8" s="75">
        <v>0</v>
      </c>
      <c r="AR8" s="75">
        <v>0</v>
      </c>
      <c r="AS8" s="75">
        <v>0</v>
      </c>
      <c r="AT8" s="75">
        <v>0</v>
      </c>
      <c r="AU8" s="75">
        <v>0</v>
      </c>
      <c r="AV8" s="75">
        <v>0</v>
      </c>
      <c r="AW8" s="75">
        <v>0</v>
      </c>
      <c r="AX8" s="75">
        <v>0</v>
      </c>
      <c r="AY8" s="75">
        <v>10.8070220021274</v>
      </c>
      <c r="AZ8" s="75">
        <v>0</v>
      </c>
      <c r="BA8" s="75">
        <v>14.137144022443</v>
      </c>
      <c r="BB8" s="75">
        <v>3.3482500901139201</v>
      </c>
      <c r="BC8" s="75">
        <v>0.37202902164387702</v>
      </c>
      <c r="BD8" s="75">
        <v>3.7202791117578</v>
      </c>
      <c r="BE8" s="75">
        <v>0</v>
      </c>
      <c r="BF8" s="75">
        <v>1.4259098767065099</v>
      </c>
      <c r="BG8" s="75">
        <v>0</v>
      </c>
      <c r="BH8" s="75">
        <v>2.9241924194072901E-3</v>
      </c>
      <c r="BI8" s="75">
        <v>8.95293541874039</v>
      </c>
      <c r="BJ8" s="75">
        <v>3.21657545043183E-3</v>
      </c>
      <c r="BK8" s="75">
        <v>0.88231639081334101</v>
      </c>
      <c r="BL8" s="75">
        <v>1.0624443746314101</v>
      </c>
      <c r="BM8" s="75">
        <v>9.7471739501865597E-4</v>
      </c>
      <c r="BN8" s="75">
        <v>0</v>
      </c>
      <c r="BO8" s="75">
        <v>0.68620531093437298</v>
      </c>
      <c r="BP8" s="75">
        <v>12.649007360020301</v>
      </c>
      <c r="BQ8" s="75">
        <v>9.7471812165104197</v>
      </c>
      <c r="BR8" s="75">
        <v>2.90182614350987</v>
      </c>
      <c r="BS8" s="75">
        <v>7.8561996726136101E-3</v>
      </c>
      <c r="BT8" s="75">
        <v>0</v>
      </c>
      <c r="BU8" s="75">
        <v>0.233329464221741</v>
      </c>
      <c r="BV8" s="75">
        <v>6.3843345624100906E-2</v>
      </c>
      <c r="BW8" s="75">
        <v>2.6486917221955801</v>
      </c>
      <c r="BX8" s="75">
        <v>0.175449131103358</v>
      </c>
      <c r="BY8" s="75">
        <v>3.4115551403517401E-2</v>
      </c>
      <c r="BZ8" s="75">
        <v>3.78385566339831</v>
      </c>
      <c r="CA8" s="75">
        <v>0.26857800176149199</v>
      </c>
      <c r="CB8" s="75">
        <v>1.4620358581766599E-3</v>
      </c>
      <c r="CC8" s="75">
        <v>0.16039906964952</v>
      </c>
      <c r="CD8" s="75">
        <v>9.7471739501865399E-5</v>
      </c>
      <c r="CE8" s="75">
        <v>1.2351366479824899</v>
      </c>
      <c r="CF8" s="75">
        <v>0</v>
      </c>
      <c r="CG8" s="75">
        <v>0</v>
      </c>
      <c r="CH8" s="75">
        <v>0</v>
      </c>
      <c r="CI8" s="75">
        <v>0</v>
      </c>
      <c r="CJ8" s="75">
        <v>0</v>
      </c>
      <c r="CK8" s="75">
        <v>14.137144022443</v>
      </c>
      <c r="CL8" s="75">
        <v>0</v>
      </c>
      <c r="CM8" s="89"/>
      <c r="CN8" s="91">
        <f t="shared" si="15"/>
        <v>1</v>
      </c>
      <c r="CO8" s="44">
        <f t="shared" si="0"/>
        <v>4.5965085424888471E-6</v>
      </c>
      <c r="CP8" s="44">
        <f t="shared" si="1"/>
        <v>4.2752133673106977E-6</v>
      </c>
      <c r="CQ8" s="44">
        <f t="shared" si="2"/>
        <v>-3.7062249050328427E-6</v>
      </c>
      <c r="CR8" s="44">
        <f t="shared" si="3"/>
        <v>1.0008716583164415E-6</v>
      </c>
      <c r="CS8" s="44">
        <f t="shared" si="4"/>
        <v>1.314895761939042E-6</v>
      </c>
      <c r="CT8" s="44">
        <f t="shared" si="5"/>
        <v>-5.0360192771582557E-7</v>
      </c>
      <c r="CU8" s="44">
        <f t="shared" si="6"/>
        <v>2.2014709240690522E-6</v>
      </c>
      <c r="CV8" s="44" t="str">
        <f t="shared" si="7"/>
        <v/>
      </c>
      <c r="CW8" s="44" t="str">
        <f t="shared" si="16"/>
        <v/>
      </c>
      <c r="CX8" s="44" t="str">
        <f t="shared" si="8"/>
        <v/>
      </c>
      <c r="CY8" s="44" t="str">
        <f t="shared" si="9"/>
        <v/>
      </c>
      <c r="CZ8" s="44" t="str">
        <f t="shared" si="10"/>
        <v/>
      </c>
      <c r="DA8" s="44" t="str">
        <f t="shared" si="11"/>
        <v/>
      </c>
      <c r="DB8" s="44" t="str">
        <f t="shared" si="12"/>
        <v/>
      </c>
      <c r="DC8" s="44" t="str">
        <f t="shared" si="13"/>
        <v/>
      </c>
      <c r="DD8" s="44">
        <f t="shared" si="14"/>
        <v>9.0985147921658978E-6</v>
      </c>
    </row>
    <row r="9" spans="1:108" x14ac:dyDescent="0.25">
      <c r="A9" s="89" t="s">
        <v>175</v>
      </c>
      <c r="B9" s="75">
        <v>349.29297609999998</v>
      </c>
      <c r="C9" s="75">
        <v>283.27640430999998</v>
      </c>
      <c r="D9" s="75">
        <v>14.53104714</v>
      </c>
      <c r="E9" s="75">
        <v>70.526679400000006</v>
      </c>
      <c r="F9" s="75">
        <v>61.933403640000002</v>
      </c>
      <c r="G9" s="75">
        <v>42.742101818000002</v>
      </c>
      <c r="H9" s="75">
        <v>33.924919279999997</v>
      </c>
      <c r="I9" s="75">
        <v>0.8138029</v>
      </c>
      <c r="J9" s="75">
        <v>1.8611839999999999</v>
      </c>
      <c r="K9" s="75">
        <v>0.84273759999999998</v>
      </c>
      <c r="L9" s="75">
        <v>0.50541219999999998</v>
      </c>
      <c r="M9" s="75"/>
      <c r="N9" s="75">
        <v>5.0636540000000001E-2</v>
      </c>
      <c r="O9" s="75">
        <v>0.26831748</v>
      </c>
      <c r="P9" s="75">
        <v>2.1606211E-2</v>
      </c>
      <c r="Q9" s="75">
        <v>0.42621018900000002</v>
      </c>
      <c r="R9" s="75"/>
      <c r="S9" s="75" t="s">
        <v>175</v>
      </c>
      <c r="T9" s="75">
        <v>0</v>
      </c>
      <c r="U9" s="75">
        <v>0</v>
      </c>
      <c r="V9" s="75">
        <v>5.0635968269685999E-2</v>
      </c>
      <c r="W9" s="75">
        <v>0.813801355275383</v>
      </c>
      <c r="X9" s="75">
        <v>0.813801355275383</v>
      </c>
      <c r="Y9" s="75">
        <v>0</v>
      </c>
      <c r="Z9" s="75">
        <v>0</v>
      </c>
      <c r="AA9" s="75">
        <v>1.86120003830586</v>
      </c>
      <c r="AB9" s="75">
        <v>0.26831505997563898</v>
      </c>
      <c r="AC9" s="75">
        <v>0</v>
      </c>
      <c r="AD9" s="75">
        <v>349.29275065173999</v>
      </c>
      <c r="AE9" s="75">
        <v>5.9059717110236702</v>
      </c>
      <c r="AF9" s="75">
        <v>0</v>
      </c>
      <c r="AG9" s="75">
        <v>0.57814049426577996</v>
      </c>
      <c r="AH9" s="75">
        <v>0.42620826518295502</v>
      </c>
      <c r="AI9" s="75">
        <v>0</v>
      </c>
      <c r="AJ9" s="75">
        <v>0</v>
      </c>
      <c r="AK9" s="75">
        <v>0.84274097010091398</v>
      </c>
      <c r="AL9" s="75">
        <v>0.84274097010091398</v>
      </c>
      <c r="AM9" s="75">
        <v>0</v>
      </c>
      <c r="AN9" s="75">
        <v>0</v>
      </c>
      <c r="AO9" s="75">
        <v>0.50541517269354896</v>
      </c>
      <c r="AP9" s="75">
        <v>0</v>
      </c>
      <c r="AQ9" s="75">
        <v>0</v>
      </c>
      <c r="AR9" s="75">
        <v>0</v>
      </c>
      <c r="AS9" s="75">
        <v>0</v>
      </c>
      <c r="AT9" s="75">
        <v>0</v>
      </c>
      <c r="AU9" s="75">
        <v>0</v>
      </c>
      <c r="AV9" s="75">
        <v>0</v>
      </c>
      <c r="AW9" s="75">
        <v>0</v>
      </c>
      <c r="AX9" s="75">
        <v>2.1603620718183201E-2</v>
      </c>
      <c r="AY9" s="75">
        <v>283.27675005649297</v>
      </c>
      <c r="AZ9" s="75">
        <v>0</v>
      </c>
      <c r="BA9" s="75">
        <v>33.924897457519599</v>
      </c>
      <c r="BB9" s="75">
        <v>13.0778162006646</v>
      </c>
      <c r="BC9" s="75">
        <v>1.4531030274971399</v>
      </c>
      <c r="BD9" s="75">
        <v>14.5309192281617</v>
      </c>
      <c r="BE9" s="75">
        <v>0</v>
      </c>
      <c r="BF9" s="75">
        <v>3.0648040137899102</v>
      </c>
      <c r="BG9" s="75">
        <v>0</v>
      </c>
      <c r="BH9" s="75">
        <v>1.85801832040874E-2</v>
      </c>
      <c r="BI9" s="75">
        <v>19.243089808032401</v>
      </c>
      <c r="BJ9" s="75">
        <v>2.04378434387694E-2</v>
      </c>
      <c r="BK9" s="75">
        <v>5.6062022079289298</v>
      </c>
      <c r="BL9" s="75">
        <v>6.7507286826832598</v>
      </c>
      <c r="BM9" s="75">
        <v>6.1935151044163897E-3</v>
      </c>
      <c r="BN9" s="75">
        <v>0</v>
      </c>
      <c r="BO9" s="75">
        <v>4.3601000898383502</v>
      </c>
      <c r="BP9" s="75">
        <v>70.526685688641294</v>
      </c>
      <c r="BQ9" s="75">
        <v>61.933392699890398</v>
      </c>
      <c r="BR9" s="75">
        <v>8.5932929887508607</v>
      </c>
      <c r="BS9" s="75">
        <v>4.9918403082061698E-2</v>
      </c>
      <c r="BT9" s="75">
        <v>0</v>
      </c>
      <c r="BU9" s="75">
        <v>1.4825674476540101</v>
      </c>
      <c r="BV9" s="75">
        <v>0.40566244481555802</v>
      </c>
      <c r="BW9" s="75">
        <v>16.8297877500178</v>
      </c>
      <c r="BX9" s="75">
        <v>1.1148222578636</v>
      </c>
      <c r="BY9" s="75">
        <v>0.216766591158363</v>
      </c>
      <c r="BZ9" s="75">
        <v>24.042559676361499</v>
      </c>
      <c r="CA9" s="75">
        <v>0.57727362500922996</v>
      </c>
      <c r="CB9" s="75">
        <v>9.2900312505167504E-3</v>
      </c>
      <c r="CC9" s="75">
        <v>1.01915623604887</v>
      </c>
      <c r="CD9" s="75">
        <v>6.1933944013624895E-4</v>
      </c>
      <c r="CE9" s="75">
        <v>42.742142341418599</v>
      </c>
      <c r="CF9" s="75">
        <v>0</v>
      </c>
      <c r="CG9" s="75">
        <v>0</v>
      </c>
      <c r="CH9" s="75">
        <v>0</v>
      </c>
      <c r="CI9" s="75">
        <v>0</v>
      </c>
      <c r="CJ9" s="75">
        <v>0</v>
      </c>
      <c r="CK9" s="75">
        <v>33.924921046974902</v>
      </c>
      <c r="CL9" s="75">
        <v>0</v>
      </c>
      <c r="CM9" s="89"/>
      <c r="CN9" s="91">
        <f t="shared" si="15"/>
        <v>0.99999930465703157</v>
      </c>
      <c r="CO9" s="44">
        <f t="shared" si="0"/>
        <v>-6.45441722016883E-7</v>
      </c>
      <c r="CP9" s="44">
        <f t="shared" si="1"/>
        <v>1.2205269755478992E-6</v>
      </c>
      <c r="CQ9" s="44">
        <f t="shared" si="2"/>
        <v>-8.802657996192114E-6</v>
      </c>
      <c r="CR9" s="44">
        <f t="shared" si="3"/>
        <v>8.9166842125712795E-8</v>
      </c>
      <c r="CS9" s="44">
        <f t="shared" si="4"/>
        <v>-1.7664311923818845E-7</v>
      </c>
      <c r="CT9" s="44">
        <f t="shared" si="5"/>
        <v>9.4809138703960267E-7</v>
      </c>
      <c r="CU9" s="44">
        <f t="shared" si="6"/>
        <v>5.2084866866971299E-8</v>
      </c>
      <c r="CV9" s="44">
        <f t="shared" si="7"/>
        <v>-1.8981557045293227E-6</v>
      </c>
      <c r="CW9" s="44">
        <f t="shared" si="16"/>
        <v>8.6172596906353702E-6</v>
      </c>
      <c r="CX9" s="44">
        <f t="shared" si="8"/>
        <v>3.9989919922902654E-6</v>
      </c>
      <c r="CY9" s="44">
        <f t="shared" si="9"/>
        <v>5.8817209972097904E-6</v>
      </c>
      <c r="CZ9" s="44" t="str">
        <f t="shared" si="10"/>
        <v/>
      </c>
      <c r="DA9" s="44">
        <f t="shared" si="11"/>
        <v>-1.1290864541723022E-5</v>
      </c>
      <c r="DB9" s="44">
        <f t="shared" si="12"/>
        <v>-9.0192571912056643E-6</v>
      </c>
      <c r="DC9" s="44">
        <f t="shared" si="13"/>
        <v>-1.1988598171142986E-4</v>
      </c>
      <c r="DD9" s="44">
        <f t="shared" si="14"/>
        <v>-4.5137753499412384E-6</v>
      </c>
    </row>
    <row r="10" spans="1:108" x14ac:dyDescent="0.25">
      <c r="A10" s="89" t="s">
        <v>176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 t="s">
        <v>176</v>
      </c>
      <c r="T10" s="75">
        <v>0</v>
      </c>
      <c r="U10" s="75">
        <v>0</v>
      </c>
      <c r="V10" s="75">
        <v>0</v>
      </c>
      <c r="W10" s="75">
        <v>0</v>
      </c>
      <c r="X10" s="75">
        <v>0</v>
      </c>
      <c r="Y10" s="75">
        <v>0</v>
      </c>
      <c r="Z10" s="75">
        <v>0</v>
      </c>
      <c r="AA10" s="75">
        <v>0</v>
      </c>
      <c r="AB10" s="75">
        <v>0</v>
      </c>
      <c r="AC10" s="75">
        <v>0</v>
      </c>
      <c r="AD10" s="75">
        <v>0</v>
      </c>
      <c r="AE10" s="75">
        <v>0</v>
      </c>
      <c r="AF10" s="75">
        <v>0</v>
      </c>
      <c r="AG10" s="75">
        <v>0</v>
      </c>
      <c r="AH10" s="75">
        <v>0</v>
      </c>
      <c r="AI10" s="75">
        <v>0</v>
      </c>
      <c r="AJ10" s="75">
        <v>0</v>
      </c>
      <c r="AK10" s="75">
        <v>0</v>
      </c>
      <c r="AL10" s="75">
        <v>0</v>
      </c>
      <c r="AM10" s="75">
        <v>0</v>
      </c>
      <c r="AN10" s="75">
        <v>0</v>
      </c>
      <c r="AO10" s="75">
        <v>0</v>
      </c>
      <c r="AP10" s="75">
        <v>0</v>
      </c>
      <c r="AQ10" s="75">
        <v>0</v>
      </c>
      <c r="AR10" s="75">
        <v>0</v>
      </c>
      <c r="AS10" s="75">
        <v>0</v>
      </c>
      <c r="AT10" s="75">
        <v>0</v>
      </c>
      <c r="AU10" s="75">
        <v>0</v>
      </c>
      <c r="AV10" s="75">
        <v>0</v>
      </c>
      <c r="AW10" s="75">
        <v>0</v>
      </c>
      <c r="AX10" s="75">
        <v>0</v>
      </c>
      <c r="AY10" s="75">
        <v>0</v>
      </c>
      <c r="AZ10" s="75">
        <v>0</v>
      </c>
      <c r="BA10" s="75">
        <v>0</v>
      </c>
      <c r="BB10" s="75">
        <v>0</v>
      </c>
      <c r="BC10" s="75">
        <v>0</v>
      </c>
      <c r="BD10" s="75">
        <v>0</v>
      </c>
      <c r="BE10" s="75">
        <v>0</v>
      </c>
      <c r="BF10" s="75">
        <v>0</v>
      </c>
      <c r="BG10" s="75">
        <v>0</v>
      </c>
      <c r="BH10" s="75">
        <v>0</v>
      </c>
      <c r="BI10" s="75">
        <v>0</v>
      </c>
      <c r="BJ10" s="75">
        <v>0</v>
      </c>
      <c r="BK10" s="75">
        <v>0</v>
      </c>
      <c r="BL10" s="75">
        <v>0</v>
      </c>
      <c r="BM10" s="75">
        <v>0</v>
      </c>
      <c r="BN10" s="75">
        <v>0</v>
      </c>
      <c r="BO10" s="75">
        <v>0</v>
      </c>
      <c r="BP10" s="75">
        <v>0</v>
      </c>
      <c r="BQ10" s="75">
        <v>0</v>
      </c>
      <c r="BR10" s="75">
        <v>0</v>
      </c>
      <c r="BS10" s="75">
        <v>0</v>
      </c>
      <c r="BT10" s="75">
        <v>0</v>
      </c>
      <c r="BU10" s="75">
        <v>0</v>
      </c>
      <c r="BV10" s="75">
        <v>0</v>
      </c>
      <c r="BW10" s="75">
        <v>0</v>
      </c>
      <c r="BX10" s="75">
        <v>0</v>
      </c>
      <c r="BY10" s="75">
        <v>0</v>
      </c>
      <c r="BZ10" s="75">
        <v>0</v>
      </c>
      <c r="CA10" s="75">
        <v>0</v>
      </c>
      <c r="CB10" s="75">
        <v>0</v>
      </c>
      <c r="CC10" s="75">
        <v>0</v>
      </c>
      <c r="CD10" s="75">
        <v>0</v>
      </c>
      <c r="CE10" s="75">
        <v>0</v>
      </c>
      <c r="CF10" s="75">
        <v>0</v>
      </c>
      <c r="CG10" s="75">
        <v>0</v>
      </c>
      <c r="CH10" s="75">
        <v>0</v>
      </c>
      <c r="CI10" s="75">
        <v>0</v>
      </c>
      <c r="CJ10" s="75">
        <v>0</v>
      </c>
      <c r="CK10" s="75">
        <v>0</v>
      </c>
      <c r="CL10" s="75">
        <v>0</v>
      </c>
      <c r="CM10" s="89"/>
      <c r="CN10" s="91" t="e">
        <f t="shared" si="15"/>
        <v>#DIV/0!</v>
      </c>
      <c r="CO10" s="44" t="str">
        <f t="shared" si="0"/>
        <v/>
      </c>
      <c r="CP10" s="44" t="str">
        <f t="shared" si="1"/>
        <v/>
      </c>
      <c r="CQ10" s="44" t="str">
        <f t="shared" si="2"/>
        <v/>
      </c>
      <c r="CR10" s="44" t="str">
        <f t="shared" si="3"/>
        <v/>
      </c>
      <c r="CS10" s="44" t="str">
        <f t="shared" si="4"/>
        <v/>
      </c>
      <c r="CT10" s="44" t="str">
        <f t="shared" si="5"/>
        <v/>
      </c>
      <c r="CU10" s="44" t="str">
        <f t="shared" si="6"/>
        <v/>
      </c>
      <c r="CV10" s="44" t="str">
        <f t="shared" si="7"/>
        <v/>
      </c>
      <c r="CW10" s="44" t="str">
        <f t="shared" si="16"/>
        <v/>
      </c>
      <c r="CX10" s="44" t="str">
        <f t="shared" si="8"/>
        <v/>
      </c>
      <c r="CY10" s="44" t="str">
        <f t="shared" si="9"/>
        <v/>
      </c>
      <c r="CZ10" s="44" t="str">
        <f t="shared" si="10"/>
        <v/>
      </c>
      <c r="DA10" s="44" t="str">
        <f t="shared" si="11"/>
        <v/>
      </c>
      <c r="DB10" s="44" t="str">
        <f t="shared" si="12"/>
        <v/>
      </c>
      <c r="DC10" s="44" t="str">
        <f t="shared" si="13"/>
        <v/>
      </c>
      <c r="DD10" s="44" t="str">
        <f t="shared" si="14"/>
        <v/>
      </c>
    </row>
    <row r="11" spans="1:108" x14ac:dyDescent="0.25">
      <c r="A11" s="89" t="s">
        <v>177</v>
      </c>
      <c r="B11" s="75">
        <v>106920.70676</v>
      </c>
      <c r="C11" s="75">
        <v>7080.2838451999996</v>
      </c>
      <c r="D11" s="75">
        <v>2933.2138126</v>
      </c>
      <c r="E11" s="75">
        <v>15076.461001</v>
      </c>
      <c r="F11" s="75">
        <v>13737.484231</v>
      </c>
      <c r="G11" s="75">
        <v>1088.5809426999999</v>
      </c>
      <c r="H11" s="75">
        <v>7440.9101367000003</v>
      </c>
      <c r="I11" s="75">
        <v>59.650065099999999</v>
      </c>
      <c r="J11" s="75">
        <v>136.42071319999999</v>
      </c>
      <c r="K11" s="75">
        <v>61.770970800000001</v>
      </c>
      <c r="L11" s="75">
        <v>37.061635950000003</v>
      </c>
      <c r="M11" s="75"/>
      <c r="N11" s="75">
        <v>3.7115605970000001</v>
      </c>
      <c r="O11" s="75">
        <v>19.66709131</v>
      </c>
      <c r="P11" s="75">
        <v>1.5836920240000001</v>
      </c>
      <c r="Q11" s="75">
        <v>54.371684426000002</v>
      </c>
      <c r="R11" s="75"/>
      <c r="S11" s="75" t="s">
        <v>177</v>
      </c>
      <c r="T11" s="75">
        <v>0</v>
      </c>
      <c r="U11" s="75">
        <v>0</v>
      </c>
      <c r="V11" s="75">
        <v>3.7115504055787798</v>
      </c>
      <c r="W11" s="75">
        <v>59.6499409552505</v>
      </c>
      <c r="X11" s="75">
        <v>59.6499409552505</v>
      </c>
      <c r="Y11" s="75">
        <v>0</v>
      </c>
      <c r="Z11" s="75">
        <v>0</v>
      </c>
      <c r="AA11" s="75">
        <v>136.42154292163701</v>
      </c>
      <c r="AB11" s="75">
        <v>19.667090984043099</v>
      </c>
      <c r="AC11" s="75">
        <v>0</v>
      </c>
      <c r="AD11" s="75">
        <v>106920.662187536</v>
      </c>
      <c r="AE11" s="75">
        <v>1395.84415216499</v>
      </c>
      <c r="AF11" s="75">
        <v>0</v>
      </c>
      <c r="AG11" s="75">
        <v>136.64224825157299</v>
      </c>
      <c r="AH11" s="75">
        <v>54.3716425014847</v>
      </c>
      <c r="AI11" s="75">
        <v>0</v>
      </c>
      <c r="AJ11" s="75">
        <v>0</v>
      </c>
      <c r="AK11" s="75">
        <v>61.770801752866198</v>
      </c>
      <c r="AL11" s="75">
        <v>61.770801752866198</v>
      </c>
      <c r="AM11" s="75">
        <v>0</v>
      </c>
      <c r="AN11" s="75">
        <v>0</v>
      </c>
      <c r="AO11" s="75">
        <v>37.061634169094397</v>
      </c>
      <c r="AP11" s="75">
        <v>0</v>
      </c>
      <c r="AQ11" s="75">
        <v>0</v>
      </c>
      <c r="AR11" s="75">
        <v>0</v>
      </c>
      <c r="AS11" s="75">
        <v>0</v>
      </c>
      <c r="AT11" s="75">
        <v>0</v>
      </c>
      <c r="AU11" s="75">
        <v>0</v>
      </c>
      <c r="AV11" s="75">
        <v>0</v>
      </c>
      <c r="AW11" s="75">
        <v>0</v>
      </c>
      <c r="AX11" s="75">
        <v>1.58369556631649</v>
      </c>
      <c r="AY11" s="75">
        <v>7080.28098989302</v>
      </c>
      <c r="AZ11" s="75">
        <v>0</v>
      </c>
      <c r="BA11" s="75">
        <v>7440.9035140572096</v>
      </c>
      <c r="BB11" s="75">
        <v>2639.8908071760402</v>
      </c>
      <c r="BC11" s="75">
        <v>293.32078208325697</v>
      </c>
      <c r="BD11" s="75">
        <v>2933.2115892593001</v>
      </c>
      <c r="BE11" s="75">
        <v>0</v>
      </c>
      <c r="BF11" s="75">
        <v>724.34450282049897</v>
      </c>
      <c r="BG11" s="75">
        <v>0</v>
      </c>
      <c r="BH11" s="75">
        <v>4.1212433385693101</v>
      </c>
      <c r="BI11" s="75">
        <v>4548.0163940428201</v>
      </c>
      <c r="BJ11" s="75">
        <v>4.5333674612124302</v>
      </c>
      <c r="BK11" s="75">
        <v>1243.5166805337301</v>
      </c>
      <c r="BL11" s="75">
        <v>1497.38505222198</v>
      </c>
      <c r="BM11" s="75">
        <v>1.37374820593373</v>
      </c>
      <c r="BN11" s="75">
        <v>0</v>
      </c>
      <c r="BO11" s="75">
        <v>967.11844301878796</v>
      </c>
      <c r="BP11" s="75">
        <v>15076.4545297287</v>
      </c>
      <c r="BQ11" s="75">
        <v>13737.4783622987</v>
      </c>
      <c r="BR11" s="75">
        <v>1338.97616743001</v>
      </c>
      <c r="BS11" s="75">
        <v>11.0724123279154</v>
      </c>
      <c r="BT11" s="75">
        <v>0</v>
      </c>
      <c r="BU11" s="75">
        <v>328.84774758180498</v>
      </c>
      <c r="BV11" s="75">
        <v>89.980475652705906</v>
      </c>
      <c r="BW11" s="75">
        <v>3733.0221275704498</v>
      </c>
      <c r="BX11" s="75">
        <v>247.274598907609</v>
      </c>
      <c r="BY11" s="75">
        <v>48.081193180001797</v>
      </c>
      <c r="BZ11" s="75">
        <v>5332.8893388889701</v>
      </c>
      <c r="CA11" s="75">
        <v>136.43581713309601</v>
      </c>
      <c r="CB11" s="75">
        <v>2.0606203866906898</v>
      </c>
      <c r="CC11" s="75">
        <v>226.063938303653</v>
      </c>
      <c r="CD11" s="75">
        <v>0.137374718662676</v>
      </c>
      <c r="CE11" s="75">
        <v>1088.5817680953701</v>
      </c>
      <c r="CF11" s="75">
        <v>0</v>
      </c>
      <c r="CG11" s="75">
        <v>0</v>
      </c>
      <c r="CH11" s="75">
        <v>0</v>
      </c>
      <c r="CI11" s="75">
        <v>0</v>
      </c>
      <c r="CJ11" s="75">
        <v>0</v>
      </c>
      <c r="CK11" s="75">
        <v>7440.9069591097696</v>
      </c>
      <c r="CL11" s="75">
        <v>0</v>
      </c>
      <c r="CM11" s="89"/>
      <c r="CN11" s="91">
        <f t="shared" si="15"/>
        <v>0.99999953701174082</v>
      </c>
      <c r="CO11" s="44">
        <f t="shared" si="0"/>
        <v>-4.168740120779257E-7</v>
      </c>
      <c r="CP11" s="44">
        <f t="shared" si="1"/>
        <v>-4.0327577849723341E-7</v>
      </c>
      <c r="CQ11" s="44">
        <f t="shared" si="2"/>
        <v>-7.5798794152202172E-7</v>
      </c>
      <c r="CR11" s="44">
        <f t="shared" si="3"/>
        <v>-4.2923012892773473E-7</v>
      </c>
      <c r="CS11" s="44">
        <f t="shared" si="4"/>
        <v>-4.2720349679446247E-7</v>
      </c>
      <c r="CT11" s="44">
        <f t="shared" si="5"/>
        <v>7.5823058973427285E-7</v>
      </c>
      <c r="CU11" s="44">
        <f t="shared" si="6"/>
        <v>-4.2704322083692538E-7</v>
      </c>
      <c r="CV11" s="44">
        <f t="shared" si="7"/>
        <v>-2.0812173346490886E-6</v>
      </c>
      <c r="CW11" s="44">
        <f t="shared" si="16"/>
        <v>6.0820796018101334E-6</v>
      </c>
      <c r="CX11" s="44">
        <f t="shared" si="8"/>
        <v>-2.7366760083731809E-6</v>
      </c>
      <c r="CY11" s="44">
        <f t="shared" si="9"/>
        <v>-4.8052536280360664E-8</v>
      </c>
      <c r="CZ11" s="44" t="str">
        <f t="shared" si="10"/>
        <v/>
      </c>
      <c r="DA11" s="44">
        <f t="shared" si="11"/>
        <v>-2.745858771243338E-6</v>
      </c>
      <c r="DB11" s="44">
        <f t="shared" si="12"/>
        <v>-1.6573721830247302E-8</v>
      </c>
      <c r="DC11" s="44">
        <f t="shared" si="13"/>
        <v>2.2367458042542228E-6</v>
      </c>
      <c r="DD11" s="44">
        <f t="shared" si="14"/>
        <v>-7.7107258573570517E-7</v>
      </c>
    </row>
    <row r="12" spans="1:108" x14ac:dyDescent="0.25">
      <c r="A12" s="89" t="s">
        <v>178</v>
      </c>
      <c r="B12" s="75">
        <v>120982.17663</v>
      </c>
      <c r="C12" s="75">
        <v>3945.2770427</v>
      </c>
      <c r="D12" s="75">
        <v>4015.0001825999998</v>
      </c>
      <c r="E12" s="75">
        <v>15130.836198999999</v>
      </c>
      <c r="F12" s="75">
        <v>14749.321382</v>
      </c>
      <c r="G12" s="75">
        <v>673.71001945</v>
      </c>
      <c r="H12" s="75">
        <v>11991.876548</v>
      </c>
      <c r="I12" s="75">
        <v>86.721541400000007</v>
      </c>
      <c r="J12" s="75">
        <v>198.33370400000001</v>
      </c>
      <c r="K12" s="75">
        <v>89.804959499999995</v>
      </c>
      <c r="L12" s="75">
        <v>53.881605610000001</v>
      </c>
      <c r="M12" s="75"/>
      <c r="N12" s="75">
        <v>5.3960068400000001</v>
      </c>
      <c r="O12" s="75">
        <v>28.5927452</v>
      </c>
      <c r="P12" s="75">
        <v>2.3024319900000001</v>
      </c>
      <c r="Q12" s="75">
        <v>83.928774977000003</v>
      </c>
      <c r="R12" s="75"/>
      <c r="S12" s="75" t="s">
        <v>178</v>
      </c>
      <c r="T12" s="75">
        <v>0</v>
      </c>
      <c r="U12" s="75">
        <v>0</v>
      </c>
      <c r="V12" s="75">
        <v>5.39599243305996</v>
      </c>
      <c r="W12" s="75">
        <v>86.721623155921193</v>
      </c>
      <c r="X12" s="75">
        <v>86.721623155921193</v>
      </c>
      <c r="Y12" s="75">
        <v>0</v>
      </c>
      <c r="Z12" s="75">
        <v>0</v>
      </c>
      <c r="AA12" s="75">
        <v>198.33371714400701</v>
      </c>
      <c r="AB12" s="75">
        <v>28.592731361396801</v>
      </c>
      <c r="AC12" s="75">
        <v>0</v>
      </c>
      <c r="AD12" s="75">
        <v>120982.133717819</v>
      </c>
      <c r="AE12" s="75">
        <v>2257.51864878787</v>
      </c>
      <c r="AF12" s="75">
        <v>0</v>
      </c>
      <c r="AG12" s="75">
        <v>220.99363457023</v>
      </c>
      <c r="AH12" s="75">
        <v>83.928714518432201</v>
      </c>
      <c r="AI12" s="75">
        <v>0</v>
      </c>
      <c r="AJ12" s="75">
        <v>0</v>
      </c>
      <c r="AK12" s="75">
        <v>89.804986599604902</v>
      </c>
      <c r="AL12" s="75">
        <v>89.804986599604902</v>
      </c>
      <c r="AM12" s="75">
        <v>0</v>
      </c>
      <c r="AN12" s="75">
        <v>0</v>
      </c>
      <c r="AO12" s="75">
        <v>53.8815884159239</v>
      </c>
      <c r="AP12" s="75">
        <v>0</v>
      </c>
      <c r="AQ12" s="75">
        <v>0</v>
      </c>
      <c r="AR12" s="75">
        <v>0</v>
      </c>
      <c r="AS12" s="75">
        <v>0</v>
      </c>
      <c r="AT12" s="75">
        <v>0</v>
      </c>
      <c r="AU12" s="75">
        <v>0</v>
      </c>
      <c r="AV12" s="75">
        <v>0</v>
      </c>
      <c r="AW12" s="75">
        <v>0</v>
      </c>
      <c r="AX12" s="75">
        <v>2.3024211036604401</v>
      </c>
      <c r="AY12" s="75">
        <v>3945.2757379418699</v>
      </c>
      <c r="AZ12" s="75">
        <v>0</v>
      </c>
      <c r="BA12" s="75">
        <v>11991.871507355099</v>
      </c>
      <c r="BB12" s="75">
        <v>3613.4955490710199</v>
      </c>
      <c r="BC12" s="75">
        <v>401.49999258387197</v>
      </c>
      <c r="BD12" s="75">
        <v>4014.9955416548901</v>
      </c>
      <c r="BE12" s="75">
        <v>0</v>
      </c>
      <c r="BF12" s="75">
        <v>1171.4909352375601</v>
      </c>
      <c r="BG12" s="75">
        <v>0</v>
      </c>
      <c r="BH12" s="75">
        <v>4.4247939473205502</v>
      </c>
      <c r="BI12" s="75">
        <v>7355.5688879071004</v>
      </c>
      <c r="BJ12" s="75">
        <v>4.8672759605813498</v>
      </c>
      <c r="BK12" s="75">
        <v>1335.1081471585101</v>
      </c>
      <c r="BL12" s="75">
        <v>1607.6754241968199</v>
      </c>
      <c r="BM12" s="75">
        <v>1.47493078071176</v>
      </c>
      <c r="BN12" s="75">
        <v>0</v>
      </c>
      <c r="BO12" s="75">
        <v>1038.35187743404</v>
      </c>
      <c r="BP12" s="75">
        <v>15130.831070895199</v>
      </c>
      <c r="BQ12" s="75">
        <v>14749.3163627707</v>
      </c>
      <c r="BR12" s="75">
        <v>381.51470812458302</v>
      </c>
      <c r="BS12" s="75">
        <v>11.887945581772099</v>
      </c>
      <c r="BT12" s="75">
        <v>0</v>
      </c>
      <c r="BU12" s="75">
        <v>353.06918473078701</v>
      </c>
      <c r="BV12" s="75">
        <v>96.6080126732694</v>
      </c>
      <c r="BW12" s="75">
        <v>4007.9791063564699</v>
      </c>
      <c r="BX12" s="75">
        <v>265.48771004811499</v>
      </c>
      <c r="BY12" s="75">
        <v>51.622641301388299</v>
      </c>
      <c r="BZ12" s="75">
        <v>5725.6846694996002</v>
      </c>
      <c r="CA12" s="75">
        <v>220.65939676611001</v>
      </c>
      <c r="CB12" s="75">
        <v>2.2124011953460401</v>
      </c>
      <c r="CC12" s="75">
        <v>242.714748799859</v>
      </c>
      <c r="CD12" s="75">
        <v>0.147493106080898</v>
      </c>
      <c r="CE12" s="75">
        <v>673.70948697432095</v>
      </c>
      <c r="CF12" s="75">
        <v>0</v>
      </c>
      <c r="CG12" s="75">
        <v>0</v>
      </c>
      <c r="CH12" s="75">
        <v>0</v>
      </c>
      <c r="CI12" s="75">
        <v>0</v>
      </c>
      <c r="CJ12" s="75">
        <v>0</v>
      </c>
      <c r="CK12" s="75">
        <v>11991.872256926599</v>
      </c>
      <c r="CL12" s="75">
        <v>0</v>
      </c>
      <c r="CM12" s="89"/>
      <c r="CN12" s="91">
        <f t="shared" si="15"/>
        <v>0.9999999374933719</v>
      </c>
      <c r="CO12" s="44">
        <f t="shared" si="0"/>
        <v>-3.5469837125178334E-7</v>
      </c>
      <c r="CP12" s="44">
        <f t="shared" si="1"/>
        <v>-3.3071394378557032E-7</v>
      </c>
      <c r="CQ12" s="44">
        <f t="shared" si="2"/>
        <v>-1.1559015936851124E-6</v>
      </c>
      <c r="CR12" s="44">
        <f t="shared" si="3"/>
        <v>-3.3891747504938813E-7</v>
      </c>
      <c r="CS12" s="44">
        <f t="shared" si="4"/>
        <v>-3.4030238884654858E-7</v>
      </c>
      <c r="CT12" s="44">
        <f t="shared" si="5"/>
        <v>-7.9036330717800257E-7</v>
      </c>
      <c r="CU12" s="44">
        <f t="shared" si="6"/>
        <v>-3.5783168579061626E-7</v>
      </c>
      <c r="CV12" s="44">
        <f t="shared" si="7"/>
        <v>9.427406370656907E-7</v>
      </c>
      <c r="CW12" s="44">
        <f t="shared" si="16"/>
        <v>6.6272180341345295E-8</v>
      </c>
      <c r="CX12" s="44">
        <f t="shared" si="8"/>
        <v>3.0176067176742304E-7</v>
      </c>
      <c r="CY12" s="44">
        <f t="shared" si="9"/>
        <v>-3.1910845836948077E-7</v>
      </c>
      <c r="CZ12" s="44" t="str">
        <f t="shared" si="10"/>
        <v/>
      </c>
      <c r="DA12" s="44">
        <f t="shared" si="11"/>
        <v>-2.6699262004768234E-6</v>
      </c>
      <c r="DB12" s="44">
        <f t="shared" si="12"/>
        <v>-4.8399001570787976E-7</v>
      </c>
      <c r="DC12" s="44">
        <f t="shared" si="13"/>
        <v>-4.7281915849486115E-6</v>
      </c>
      <c r="DD12" s="44">
        <f t="shared" si="14"/>
        <v>-7.2035565654890402E-7</v>
      </c>
    </row>
    <row r="13" spans="1:108" x14ac:dyDescent="0.25">
      <c r="A13" s="89" t="s">
        <v>179</v>
      </c>
      <c r="B13" s="75">
        <v>1639.6372033</v>
      </c>
      <c r="C13" s="75">
        <v>88.701392897000005</v>
      </c>
      <c r="D13" s="75">
        <v>71.172871813</v>
      </c>
      <c r="E13" s="75">
        <v>371.21373440000002</v>
      </c>
      <c r="F13" s="75">
        <v>332.15445269000003</v>
      </c>
      <c r="G13" s="75">
        <v>17.380087672999998</v>
      </c>
      <c r="H13" s="75">
        <v>145.83033398000001</v>
      </c>
      <c r="I13" s="75">
        <v>4.9028845399999996</v>
      </c>
      <c r="J13" s="75">
        <v>11.21288726</v>
      </c>
      <c r="K13" s="75">
        <v>5.0774151239999998</v>
      </c>
      <c r="L13" s="75">
        <v>3.2502781930000002</v>
      </c>
      <c r="M13" s="75"/>
      <c r="N13" s="75">
        <v>0.30499969459999998</v>
      </c>
      <c r="O13" s="75">
        <v>1.616555728</v>
      </c>
      <c r="P13" s="75">
        <v>0.1300111279</v>
      </c>
      <c r="Q13" s="75">
        <v>2.4101694026999998</v>
      </c>
      <c r="R13" s="75"/>
      <c r="S13" s="75" t="s">
        <v>179</v>
      </c>
      <c r="T13" s="75">
        <v>0</v>
      </c>
      <c r="U13" s="75">
        <v>0</v>
      </c>
      <c r="V13" s="75">
        <v>0.30500093890313401</v>
      </c>
      <c r="W13" s="75">
        <v>4.9028755590323803</v>
      </c>
      <c r="X13" s="75">
        <v>4.9028755590323803</v>
      </c>
      <c r="Y13" s="75">
        <v>0</v>
      </c>
      <c r="Z13" s="75">
        <v>0</v>
      </c>
      <c r="AA13" s="75">
        <v>11.212830217856601</v>
      </c>
      <c r="AB13" s="75">
        <v>1.6165628716056799</v>
      </c>
      <c r="AC13" s="75">
        <v>0</v>
      </c>
      <c r="AD13" s="75">
        <v>1639.63662582604</v>
      </c>
      <c r="AE13" s="75">
        <v>24.200195874591198</v>
      </c>
      <c r="AF13" s="75">
        <v>0</v>
      </c>
      <c r="AG13" s="75">
        <v>2.3689987850407501</v>
      </c>
      <c r="AH13" s="75">
        <v>2.41016331621858</v>
      </c>
      <c r="AI13" s="75">
        <v>0</v>
      </c>
      <c r="AJ13" s="75">
        <v>0</v>
      </c>
      <c r="AK13" s="75">
        <v>5.0774107824886903</v>
      </c>
      <c r="AL13" s="75">
        <v>5.0774107824886903</v>
      </c>
      <c r="AM13" s="75">
        <v>0</v>
      </c>
      <c r="AN13" s="75">
        <v>0</v>
      </c>
      <c r="AO13" s="75">
        <v>3.2502809437876499</v>
      </c>
      <c r="AP13" s="75">
        <v>0</v>
      </c>
      <c r="AQ13" s="75">
        <v>0</v>
      </c>
      <c r="AR13" s="75">
        <v>0</v>
      </c>
      <c r="AS13" s="75">
        <v>0</v>
      </c>
      <c r="AT13" s="75">
        <v>0</v>
      </c>
      <c r="AU13" s="75">
        <v>0</v>
      </c>
      <c r="AV13" s="75">
        <v>0</v>
      </c>
      <c r="AW13" s="75">
        <v>0</v>
      </c>
      <c r="AX13" s="75">
        <v>0.13001034504700801</v>
      </c>
      <c r="AY13" s="75">
        <v>88.701202245958399</v>
      </c>
      <c r="AZ13" s="75">
        <v>0</v>
      </c>
      <c r="BA13" s="75">
        <v>145.83032022134401</v>
      </c>
      <c r="BB13" s="75">
        <v>64.055527269520397</v>
      </c>
      <c r="BC13" s="75">
        <v>7.1172843036425997</v>
      </c>
      <c r="BD13" s="75">
        <v>71.172811573163003</v>
      </c>
      <c r="BE13" s="75">
        <v>0</v>
      </c>
      <c r="BF13" s="75">
        <v>12.558099331889199</v>
      </c>
      <c r="BG13" s="75">
        <v>0</v>
      </c>
      <c r="BH13" s="75">
        <v>9.9646285487524494E-2</v>
      </c>
      <c r="BI13" s="75">
        <v>78.850143299244493</v>
      </c>
      <c r="BJ13" s="75">
        <v>0.109611207747041</v>
      </c>
      <c r="BK13" s="75">
        <v>30.0665618258679</v>
      </c>
      <c r="BL13" s="75">
        <v>36.204897126826403</v>
      </c>
      <c r="BM13" s="75">
        <v>3.3215545175460298E-2</v>
      </c>
      <c r="BN13" s="75">
        <v>0</v>
      </c>
      <c r="BO13" s="75">
        <v>23.3836448684667</v>
      </c>
      <c r="BP13" s="75">
        <v>371.21378312878301</v>
      </c>
      <c r="BQ13" s="75">
        <v>332.15448006490902</v>
      </c>
      <c r="BR13" s="75">
        <v>39.059303063873401</v>
      </c>
      <c r="BS13" s="75">
        <v>0.26771571234092201</v>
      </c>
      <c r="BT13" s="75">
        <v>0</v>
      </c>
      <c r="BU13" s="75">
        <v>7.9511543510970597</v>
      </c>
      <c r="BV13" s="75">
        <v>2.17562511119562</v>
      </c>
      <c r="BW13" s="75">
        <v>90.259723981326999</v>
      </c>
      <c r="BX13" s="75">
        <v>5.9787554027017604</v>
      </c>
      <c r="BY13" s="75">
        <v>1.1625443024300399</v>
      </c>
      <c r="BZ13" s="75">
        <v>128.94231226265799</v>
      </c>
      <c r="CA13" s="75">
        <v>2.36541884577368</v>
      </c>
      <c r="CB13" s="75">
        <v>4.9823364032694502E-2</v>
      </c>
      <c r="CC13" s="75">
        <v>5.4659270986623296</v>
      </c>
      <c r="CD13" s="75">
        <v>3.32161889250814E-3</v>
      </c>
      <c r="CE13" s="75">
        <v>17.380222644774701</v>
      </c>
      <c r="CF13" s="75">
        <v>0</v>
      </c>
      <c r="CG13" s="75">
        <v>0</v>
      </c>
      <c r="CH13" s="75">
        <v>0</v>
      </c>
      <c r="CI13" s="75">
        <v>0</v>
      </c>
      <c r="CJ13" s="75">
        <v>0</v>
      </c>
      <c r="CK13" s="75">
        <v>145.83032022134401</v>
      </c>
      <c r="CL13" s="75">
        <v>0</v>
      </c>
      <c r="CM13" s="89"/>
      <c r="CN13" s="91">
        <f t="shared" si="15"/>
        <v>1</v>
      </c>
      <c r="CO13" s="44">
        <f t="shared" si="0"/>
        <v>-3.5219618024683181E-7</v>
      </c>
      <c r="CP13" s="44">
        <f t="shared" si="1"/>
        <v>-2.1493579230226912E-6</v>
      </c>
      <c r="CQ13" s="44">
        <f t="shared" si="2"/>
        <v>-8.4638761178614294E-7</v>
      </c>
      <c r="CR13" s="44">
        <f t="shared" si="3"/>
        <v>1.3126880411449332E-7</v>
      </c>
      <c r="CS13" s="44">
        <f t="shared" si="4"/>
        <v>8.2416203588197767E-8</v>
      </c>
      <c r="CT13" s="44">
        <f t="shared" si="5"/>
        <v>7.7658857217528613E-6</v>
      </c>
      <c r="CU13" s="44">
        <f t="shared" si="6"/>
        <v>-9.4347010120202579E-8</v>
      </c>
      <c r="CV13" s="44">
        <f t="shared" si="7"/>
        <v>-1.8317722039126967E-6</v>
      </c>
      <c r="CW13" s="44">
        <f t="shared" si="16"/>
        <v>-5.0871949460637573E-6</v>
      </c>
      <c r="CX13" s="44">
        <f t="shared" si="8"/>
        <v>-8.5506329570090465E-7</v>
      </c>
      <c r="CY13" s="44">
        <f t="shared" si="9"/>
        <v>8.4632375640577107E-7</v>
      </c>
      <c r="CZ13" s="44" t="str">
        <f t="shared" si="10"/>
        <v/>
      </c>
      <c r="DA13" s="44">
        <f t="shared" si="11"/>
        <v>4.079686491690128E-6</v>
      </c>
      <c r="DB13" s="44">
        <f t="shared" si="12"/>
        <v>4.4190284047432296E-6</v>
      </c>
      <c r="DC13" s="44">
        <f t="shared" si="13"/>
        <v>-6.0214306623773719E-6</v>
      </c>
      <c r="DD13" s="44">
        <f t="shared" si="14"/>
        <v>-2.5253334528831267E-6</v>
      </c>
    </row>
    <row r="14" spans="1:108" x14ac:dyDescent="0.25">
      <c r="A14" s="89" t="s">
        <v>180</v>
      </c>
      <c r="B14" s="75">
        <v>16503.038134999999</v>
      </c>
      <c r="C14" s="75">
        <v>750.13115284000003</v>
      </c>
      <c r="D14" s="75">
        <v>699.03732687000002</v>
      </c>
      <c r="E14" s="75">
        <v>3670.0262324</v>
      </c>
      <c r="F14" s="75">
        <v>3341.5984883000001</v>
      </c>
      <c r="G14" s="75">
        <v>176.58225920000001</v>
      </c>
      <c r="H14" s="75">
        <v>1216.9706060999999</v>
      </c>
      <c r="I14" s="75">
        <v>53.030206900000003</v>
      </c>
      <c r="J14" s="75">
        <v>121.2810224</v>
      </c>
      <c r="K14" s="75">
        <v>54.915705099999997</v>
      </c>
      <c r="L14" s="75">
        <v>32.948593019999997</v>
      </c>
      <c r="M14" s="75"/>
      <c r="N14" s="75">
        <v>3.2996573339999999</v>
      </c>
      <c r="O14" s="75">
        <v>17.48445911</v>
      </c>
      <c r="P14" s="75">
        <v>1.4079362209999999</v>
      </c>
      <c r="Q14" s="75">
        <v>25.516528991000001</v>
      </c>
      <c r="R14" s="75"/>
      <c r="S14" s="75" t="s">
        <v>180</v>
      </c>
      <c r="T14" s="75">
        <v>0</v>
      </c>
      <c r="U14" s="75">
        <v>0</v>
      </c>
      <c r="V14" s="75">
        <v>3.2996462487125102</v>
      </c>
      <c r="W14" s="75">
        <v>53.030193874686702</v>
      </c>
      <c r="X14" s="75">
        <v>53.030193874686702</v>
      </c>
      <c r="Y14" s="75">
        <v>0</v>
      </c>
      <c r="Z14" s="75">
        <v>0</v>
      </c>
      <c r="AA14" s="75">
        <v>121.280853110839</v>
      </c>
      <c r="AB14" s="75">
        <v>17.484466115483801</v>
      </c>
      <c r="AC14" s="75">
        <v>0</v>
      </c>
      <c r="AD14" s="75">
        <v>16503.0302595391</v>
      </c>
      <c r="AE14" s="75">
        <v>191.710877547026</v>
      </c>
      <c r="AF14" s="75">
        <v>0</v>
      </c>
      <c r="AG14" s="75">
        <v>18.767084434306099</v>
      </c>
      <c r="AH14" s="75">
        <v>25.5164968093884</v>
      </c>
      <c r="AI14" s="75">
        <v>0</v>
      </c>
      <c r="AJ14" s="75">
        <v>0</v>
      </c>
      <c r="AK14" s="75">
        <v>54.915679462241897</v>
      </c>
      <c r="AL14" s="75">
        <v>54.915679462241897</v>
      </c>
      <c r="AM14" s="75">
        <v>0</v>
      </c>
      <c r="AN14" s="75">
        <v>0</v>
      </c>
      <c r="AO14" s="75">
        <v>32.948590384827803</v>
      </c>
      <c r="AP14" s="75">
        <v>0</v>
      </c>
      <c r="AQ14" s="75">
        <v>0</v>
      </c>
      <c r="AR14" s="75">
        <v>0</v>
      </c>
      <c r="AS14" s="75">
        <v>0</v>
      </c>
      <c r="AT14" s="75">
        <v>0</v>
      </c>
      <c r="AU14" s="75">
        <v>0</v>
      </c>
      <c r="AV14" s="75">
        <v>0</v>
      </c>
      <c r="AW14" s="75">
        <v>0</v>
      </c>
      <c r="AX14" s="75">
        <v>1.4079337929003299</v>
      </c>
      <c r="AY14" s="75">
        <v>750.13050288529803</v>
      </c>
      <c r="AZ14" s="75">
        <v>0</v>
      </c>
      <c r="BA14" s="75">
        <v>1216.9702262493299</v>
      </c>
      <c r="BB14" s="75">
        <v>629.13652427674504</v>
      </c>
      <c r="BC14" s="75">
        <v>69.903859067334594</v>
      </c>
      <c r="BD14" s="75">
        <v>699.04038334408006</v>
      </c>
      <c r="BE14" s="75">
        <v>0</v>
      </c>
      <c r="BF14" s="75">
        <v>99.484727751037596</v>
      </c>
      <c r="BG14" s="75">
        <v>0</v>
      </c>
      <c r="BH14" s="75">
        <v>1.0024786548498901</v>
      </c>
      <c r="BI14" s="75">
        <v>624.64319509251004</v>
      </c>
      <c r="BJ14" s="75">
        <v>1.10272850686464</v>
      </c>
      <c r="BK14" s="75">
        <v>302.481611799137</v>
      </c>
      <c r="BL14" s="75">
        <v>364.23419782073103</v>
      </c>
      <c r="BM14" s="75">
        <v>0.33415897815770701</v>
      </c>
      <c r="BN14" s="75">
        <v>0</v>
      </c>
      <c r="BO14" s="75">
        <v>235.248546217144</v>
      </c>
      <c r="BP14" s="75">
        <v>3670.0257997467902</v>
      </c>
      <c r="BQ14" s="75">
        <v>3341.5979916922101</v>
      </c>
      <c r="BR14" s="75">
        <v>328.42780805458602</v>
      </c>
      <c r="BS14" s="75">
        <v>2.6933285911914302</v>
      </c>
      <c r="BT14" s="75">
        <v>0</v>
      </c>
      <c r="BU14" s="75">
        <v>79.991317079757593</v>
      </c>
      <c r="BV14" s="75">
        <v>21.887485105022598</v>
      </c>
      <c r="BW14" s="75">
        <v>908.04562112468602</v>
      </c>
      <c r="BX14" s="75">
        <v>60.1487503265596</v>
      </c>
      <c r="BY14" s="75">
        <v>11.6955772725518</v>
      </c>
      <c r="BZ14" s="75">
        <v>1297.20808484487</v>
      </c>
      <c r="CA14" s="75">
        <v>18.738628967634099</v>
      </c>
      <c r="CB14" s="75">
        <v>0.50124079597876903</v>
      </c>
      <c r="CC14" s="75">
        <v>54.989448706713603</v>
      </c>
      <c r="CD14" s="75">
        <v>3.3415867987235198E-2</v>
      </c>
      <c r="CE14" s="75">
        <v>176.58179311165799</v>
      </c>
      <c r="CF14" s="75">
        <v>0</v>
      </c>
      <c r="CG14" s="75">
        <v>0</v>
      </c>
      <c r="CH14" s="75">
        <v>0</v>
      </c>
      <c r="CI14" s="75">
        <v>0</v>
      </c>
      <c r="CJ14" s="75">
        <v>0</v>
      </c>
      <c r="CK14" s="75">
        <v>1216.97025953912</v>
      </c>
      <c r="CL14" s="75">
        <v>0</v>
      </c>
      <c r="CM14" s="89"/>
      <c r="CN14" s="91">
        <f t="shared" si="15"/>
        <v>0.99999997264535445</v>
      </c>
      <c r="CO14" s="44">
        <f t="shared" si="0"/>
        <v>-4.7721279161327354E-7</v>
      </c>
      <c r="CP14" s="44">
        <f t="shared" si="1"/>
        <v>-8.6645475199601562E-7</v>
      </c>
      <c r="CQ14" s="44">
        <f t="shared" si="2"/>
        <v>4.372404680771037E-6</v>
      </c>
      <c r="CR14" s="44">
        <f t="shared" si="3"/>
        <v>-1.1788831534989256E-7</v>
      </c>
      <c r="CS14" s="44">
        <f t="shared" si="4"/>
        <v>-1.4861384205615592E-7</v>
      </c>
      <c r="CT14" s="44">
        <f t="shared" si="5"/>
        <v>-2.6394969921354681E-6</v>
      </c>
      <c r="CU14" s="44">
        <f t="shared" si="6"/>
        <v>-2.8477341870413795E-7</v>
      </c>
      <c r="CV14" s="44">
        <f t="shared" si="7"/>
        <v>-2.4562063891984484E-7</v>
      </c>
      <c r="CW14" s="44">
        <f t="shared" si="16"/>
        <v>-1.3958421329523496E-6</v>
      </c>
      <c r="CX14" s="44">
        <f t="shared" si="8"/>
        <v>-4.6685657687396045E-7</v>
      </c>
      <c r="CY14" s="44">
        <f t="shared" si="9"/>
        <v>-7.9978292020917601E-8</v>
      </c>
      <c r="CZ14" s="44" t="str">
        <f t="shared" si="10"/>
        <v/>
      </c>
      <c r="DA14" s="44">
        <f t="shared" si="11"/>
        <v>-3.3595268743504278E-6</v>
      </c>
      <c r="DB14" s="44">
        <f t="shared" si="12"/>
        <v>4.0066917471531215E-7</v>
      </c>
      <c r="DC14" s="44">
        <f t="shared" si="13"/>
        <v>-1.7245807258717045E-6</v>
      </c>
      <c r="DD14" s="44">
        <f t="shared" si="14"/>
        <v>-1.2612064757199538E-6</v>
      </c>
    </row>
    <row r="15" spans="1:108" x14ac:dyDescent="0.25">
      <c r="A15" s="89" t="s">
        <v>181</v>
      </c>
      <c r="B15" s="75">
        <v>33034.723884999999</v>
      </c>
      <c r="C15" s="75">
        <v>1832.0426597000001</v>
      </c>
      <c r="D15" s="75">
        <v>1163.8854389000001</v>
      </c>
      <c r="E15" s="75">
        <v>6062.3198309999998</v>
      </c>
      <c r="F15" s="75">
        <v>5520.2773657999996</v>
      </c>
      <c r="G15" s="75">
        <v>345.24855466000002</v>
      </c>
      <c r="H15" s="75">
        <v>2374.4188499000002</v>
      </c>
      <c r="I15" s="75">
        <v>64.146316999999996</v>
      </c>
      <c r="J15" s="75">
        <v>146.703768</v>
      </c>
      <c r="K15" s="75">
        <v>66.427060999999995</v>
      </c>
      <c r="L15" s="75">
        <v>39.855222550000001</v>
      </c>
      <c r="M15" s="75"/>
      <c r="N15" s="75">
        <v>3.9913262</v>
      </c>
      <c r="O15" s="75">
        <v>21.1495286</v>
      </c>
      <c r="P15" s="75">
        <v>1.70306617</v>
      </c>
      <c r="Q15" s="75">
        <v>34.666148608</v>
      </c>
      <c r="R15" s="75"/>
      <c r="S15" s="75" t="s">
        <v>181</v>
      </c>
      <c r="T15" s="75">
        <v>0</v>
      </c>
      <c r="U15" s="75">
        <v>0</v>
      </c>
      <c r="V15" s="75">
        <v>3.9913241819846399</v>
      </c>
      <c r="W15" s="75">
        <v>64.146341619930794</v>
      </c>
      <c r="X15" s="75">
        <v>64.146341619930794</v>
      </c>
      <c r="Y15" s="75">
        <v>0</v>
      </c>
      <c r="Z15" s="75">
        <v>0</v>
      </c>
      <c r="AA15" s="75">
        <v>146.70347569734</v>
      </c>
      <c r="AB15" s="75">
        <v>21.149479213446</v>
      </c>
      <c r="AC15" s="75">
        <v>0</v>
      </c>
      <c r="AD15" s="75">
        <v>33034.717338580303</v>
      </c>
      <c r="AE15" s="75">
        <v>407.284814663318</v>
      </c>
      <c r="AF15" s="75">
        <v>0</v>
      </c>
      <c r="AG15" s="75">
        <v>39.870019636787902</v>
      </c>
      <c r="AH15" s="75">
        <v>34.666036671883298</v>
      </c>
      <c r="AI15" s="75">
        <v>0</v>
      </c>
      <c r="AJ15" s="75">
        <v>0</v>
      </c>
      <c r="AK15" s="75">
        <v>66.427035946603993</v>
      </c>
      <c r="AL15" s="75">
        <v>66.427035946603993</v>
      </c>
      <c r="AM15" s="75">
        <v>0</v>
      </c>
      <c r="AN15" s="75">
        <v>0</v>
      </c>
      <c r="AO15" s="75">
        <v>39.8551496858964</v>
      </c>
      <c r="AP15" s="75">
        <v>0</v>
      </c>
      <c r="AQ15" s="75">
        <v>0</v>
      </c>
      <c r="AR15" s="75">
        <v>0</v>
      </c>
      <c r="AS15" s="75">
        <v>0</v>
      </c>
      <c r="AT15" s="75">
        <v>0</v>
      </c>
      <c r="AU15" s="75">
        <v>0</v>
      </c>
      <c r="AV15" s="75">
        <v>0</v>
      </c>
      <c r="AW15" s="75">
        <v>0</v>
      </c>
      <c r="AX15" s="75">
        <v>1.70304168594718</v>
      </c>
      <c r="AY15" s="75">
        <v>1832.0437104008499</v>
      </c>
      <c r="AZ15" s="75">
        <v>0</v>
      </c>
      <c r="BA15" s="75">
        <v>2374.4180616963399</v>
      </c>
      <c r="BB15" s="75">
        <v>1047.4981516008299</v>
      </c>
      <c r="BC15" s="75">
        <v>116.388287032964</v>
      </c>
      <c r="BD15" s="75">
        <v>1163.88643863379</v>
      </c>
      <c r="BE15" s="75">
        <v>0</v>
      </c>
      <c r="BF15" s="75">
        <v>211.35254243561101</v>
      </c>
      <c r="BG15" s="75">
        <v>0</v>
      </c>
      <c r="BH15" s="75">
        <v>1.65608395090306</v>
      </c>
      <c r="BI15" s="75">
        <v>1327.03414028208</v>
      </c>
      <c r="BJ15" s="75">
        <v>1.8216922535094799</v>
      </c>
      <c r="BK15" s="75">
        <v>499.69535431031102</v>
      </c>
      <c r="BL15" s="75">
        <v>601.70989059563396</v>
      </c>
      <c r="BM15" s="75">
        <v>0.55202689308134401</v>
      </c>
      <c r="BN15" s="75">
        <v>0</v>
      </c>
      <c r="BO15" s="75">
        <v>388.62730093641301</v>
      </c>
      <c r="BP15" s="75">
        <v>6062.3175021481802</v>
      </c>
      <c r="BQ15" s="75">
        <v>5520.2753654285498</v>
      </c>
      <c r="BR15" s="75">
        <v>542.04213671963203</v>
      </c>
      <c r="BS15" s="75">
        <v>4.4493382716865897</v>
      </c>
      <c r="BT15" s="75">
        <v>0</v>
      </c>
      <c r="BU15" s="75">
        <v>132.14444246763301</v>
      </c>
      <c r="BV15" s="75">
        <v>36.157814888914601</v>
      </c>
      <c r="BW15" s="75">
        <v>1500.07961275814</v>
      </c>
      <c r="BX15" s="75">
        <v>99.365031829229807</v>
      </c>
      <c r="BY15" s="75">
        <v>19.321005439904699</v>
      </c>
      <c r="BZ15" s="75">
        <v>2142.9709851904499</v>
      </c>
      <c r="CA15" s="75">
        <v>39.809857304324801</v>
      </c>
      <c r="CB15" s="75">
        <v>0.82804268853651697</v>
      </c>
      <c r="CC15" s="75">
        <v>90.841540314268897</v>
      </c>
      <c r="CD15" s="75">
        <v>5.52026399246019E-2</v>
      </c>
      <c r="CE15" s="75">
        <v>345.24871553211301</v>
      </c>
      <c r="CF15" s="75">
        <v>0</v>
      </c>
      <c r="CG15" s="75">
        <v>0</v>
      </c>
      <c r="CH15" s="75">
        <v>0</v>
      </c>
      <c r="CI15" s="75">
        <v>0</v>
      </c>
      <c r="CJ15" s="75">
        <v>0</v>
      </c>
      <c r="CK15" s="75">
        <v>2374.4179271041698</v>
      </c>
      <c r="CL15" s="75">
        <v>0</v>
      </c>
      <c r="CM15" s="89"/>
      <c r="CN15" s="91">
        <f t="shared" si="15"/>
        <v>1.0000000566842797</v>
      </c>
      <c r="CO15" s="44">
        <f t="shared" si="0"/>
        <v>-1.9816783451075135E-7</v>
      </c>
      <c r="CP15" s="44">
        <f t="shared" si="1"/>
        <v>5.7351331002604425E-7</v>
      </c>
      <c r="CQ15" s="44">
        <f t="shared" si="2"/>
        <v>8.5896236567106472E-7</v>
      </c>
      <c r="CR15" s="44">
        <f t="shared" si="3"/>
        <v>-3.8415192277968879E-7</v>
      </c>
      <c r="CS15" s="44">
        <f t="shared" si="4"/>
        <v>-3.6236792416628773E-7</v>
      </c>
      <c r="CT15" s="44">
        <f t="shared" si="5"/>
        <v>4.6596027938182221E-7</v>
      </c>
      <c r="CU15" s="44">
        <f t="shared" si="6"/>
        <v>-3.8864071111919437E-7</v>
      </c>
      <c r="CV15" s="44">
        <f t="shared" si="7"/>
        <v>3.8380895349070859E-7</v>
      </c>
      <c r="CW15" s="44">
        <f t="shared" si="16"/>
        <v>-1.9924686597015842E-6</v>
      </c>
      <c r="CX15" s="44">
        <f t="shared" si="8"/>
        <v>-3.7715647244034981E-7</v>
      </c>
      <c r="CY15" s="44">
        <f t="shared" si="9"/>
        <v>-1.8282197147214993E-6</v>
      </c>
      <c r="CZ15" s="44" t="str">
        <f t="shared" si="10"/>
        <v/>
      </c>
      <c r="DA15" s="44">
        <f t="shared" si="11"/>
        <v>-5.056002088103238E-7</v>
      </c>
      <c r="DB15" s="44">
        <f t="shared" si="12"/>
        <v>-2.3351137008371981E-6</v>
      </c>
      <c r="DC15" s="44">
        <f t="shared" si="13"/>
        <v>-1.4376454216146477E-5</v>
      </c>
      <c r="DD15" s="44">
        <f t="shared" si="14"/>
        <v>-3.2289746971476793E-6</v>
      </c>
    </row>
    <row r="16" spans="1:108" x14ac:dyDescent="0.25">
      <c r="A16" s="89" t="s">
        <v>182</v>
      </c>
      <c r="B16" s="75">
        <v>12934.621915</v>
      </c>
      <c r="C16" s="75">
        <v>601.20329362999996</v>
      </c>
      <c r="D16" s="75">
        <v>534.07302668</v>
      </c>
      <c r="E16" s="75">
        <v>2802.2122297999999</v>
      </c>
      <c r="F16" s="75">
        <v>2553.6255234999999</v>
      </c>
      <c r="G16" s="75">
        <v>138.00046406000001</v>
      </c>
      <c r="H16" s="75">
        <v>942.27815813999996</v>
      </c>
      <c r="I16" s="75">
        <v>39.352232000000001</v>
      </c>
      <c r="J16" s="75">
        <v>89.999244000000004</v>
      </c>
      <c r="K16" s="75">
        <v>40.751420000000003</v>
      </c>
      <c r="L16" s="75">
        <v>24.450227949999999</v>
      </c>
      <c r="M16" s="75"/>
      <c r="N16" s="75">
        <v>2.4485833000000001</v>
      </c>
      <c r="O16" s="75">
        <v>12.9747313</v>
      </c>
      <c r="P16" s="75">
        <v>1.0447906</v>
      </c>
      <c r="Q16" s="75">
        <v>19.128819118999999</v>
      </c>
      <c r="R16" s="75"/>
      <c r="S16" s="75" t="s">
        <v>182</v>
      </c>
      <c r="T16" s="75">
        <v>0</v>
      </c>
      <c r="U16" s="75">
        <v>0</v>
      </c>
      <c r="V16" s="75">
        <v>2.4485934954475601</v>
      </c>
      <c r="W16" s="75">
        <v>39.3522268647692</v>
      </c>
      <c r="X16" s="75">
        <v>39.3522268647692</v>
      </c>
      <c r="Y16" s="75">
        <v>0</v>
      </c>
      <c r="Z16" s="75">
        <v>0</v>
      </c>
      <c r="AA16" s="75">
        <v>89.999370233041304</v>
      </c>
      <c r="AB16" s="75">
        <v>12.9747578613561</v>
      </c>
      <c r="AC16" s="75">
        <v>0</v>
      </c>
      <c r="AD16" s="75">
        <v>12934.617011083699</v>
      </c>
      <c r="AE16" s="75">
        <v>149.88243693796099</v>
      </c>
      <c r="AF16" s="75">
        <v>0</v>
      </c>
      <c r="AG16" s="75">
        <v>14.6722757222903</v>
      </c>
      <c r="AH16" s="75">
        <v>19.128783029581601</v>
      </c>
      <c r="AI16" s="75">
        <v>0</v>
      </c>
      <c r="AJ16" s="75">
        <v>0</v>
      </c>
      <c r="AK16" s="75">
        <v>40.751408768917003</v>
      </c>
      <c r="AL16" s="75">
        <v>40.751408768917003</v>
      </c>
      <c r="AM16" s="75">
        <v>0</v>
      </c>
      <c r="AN16" s="75">
        <v>0</v>
      </c>
      <c r="AO16" s="75">
        <v>24.4502320587752</v>
      </c>
      <c r="AP16" s="75">
        <v>0</v>
      </c>
      <c r="AQ16" s="75">
        <v>0</v>
      </c>
      <c r="AR16" s="75">
        <v>0</v>
      </c>
      <c r="AS16" s="75">
        <v>0</v>
      </c>
      <c r="AT16" s="75">
        <v>0</v>
      </c>
      <c r="AU16" s="75">
        <v>0</v>
      </c>
      <c r="AV16" s="75">
        <v>0</v>
      </c>
      <c r="AW16" s="75">
        <v>0</v>
      </c>
      <c r="AX16" s="75">
        <v>1.04479623074315</v>
      </c>
      <c r="AY16" s="75">
        <v>601.20205999327698</v>
      </c>
      <c r="AZ16" s="75">
        <v>0</v>
      </c>
      <c r="BA16" s="75">
        <v>942.27775834035901</v>
      </c>
      <c r="BB16" s="75">
        <v>480.66605998776402</v>
      </c>
      <c r="BC16" s="75">
        <v>53.407478190225802</v>
      </c>
      <c r="BD16" s="75">
        <v>534.07353817799003</v>
      </c>
      <c r="BE16" s="75">
        <v>0</v>
      </c>
      <c r="BF16" s="75">
        <v>77.778929557560005</v>
      </c>
      <c r="BG16" s="75">
        <v>0</v>
      </c>
      <c r="BH16" s="75">
        <v>0.76608588446678505</v>
      </c>
      <c r="BI16" s="75">
        <v>488.35405869938199</v>
      </c>
      <c r="BJ16" s="75">
        <v>0.84269549265034005</v>
      </c>
      <c r="BK16" s="75">
        <v>231.15419401775699</v>
      </c>
      <c r="BL16" s="75">
        <v>278.34514514680001</v>
      </c>
      <c r="BM16" s="75">
        <v>0.25536263992460101</v>
      </c>
      <c r="BN16" s="75">
        <v>0</v>
      </c>
      <c r="BO16" s="75">
        <v>179.77518543626601</v>
      </c>
      <c r="BP16" s="75">
        <v>2802.2116821872</v>
      </c>
      <c r="BQ16" s="75">
        <v>2553.6251743635498</v>
      </c>
      <c r="BR16" s="75">
        <v>248.586507823652</v>
      </c>
      <c r="BS16" s="75">
        <v>2.05822140026565</v>
      </c>
      <c r="BT16" s="75">
        <v>0</v>
      </c>
      <c r="BU16" s="75">
        <v>61.128713823531001</v>
      </c>
      <c r="BV16" s="75">
        <v>16.726216427740699</v>
      </c>
      <c r="BW16" s="75">
        <v>693.92190435247505</v>
      </c>
      <c r="BX16" s="75">
        <v>45.965447334336403</v>
      </c>
      <c r="BY16" s="75">
        <v>8.9377062782122501</v>
      </c>
      <c r="BZ16" s="75">
        <v>991.31712969239902</v>
      </c>
      <c r="CA16" s="75">
        <v>14.650137496887201</v>
      </c>
      <c r="CB16" s="75">
        <v>0.38304283679734502</v>
      </c>
      <c r="CC16" s="75">
        <v>42.022587179020803</v>
      </c>
      <c r="CD16" s="75">
        <v>2.55364209064303E-2</v>
      </c>
      <c r="CE16" s="75">
        <v>138.000492971114</v>
      </c>
      <c r="CF16" s="75">
        <v>0</v>
      </c>
      <c r="CG16" s="75">
        <v>0</v>
      </c>
      <c r="CH16" s="75">
        <v>0</v>
      </c>
      <c r="CI16" s="75">
        <v>0</v>
      </c>
      <c r="CJ16" s="75">
        <v>0</v>
      </c>
      <c r="CK16" s="75">
        <v>942.27774169546296</v>
      </c>
      <c r="CL16" s="75">
        <v>0</v>
      </c>
      <c r="CM16" s="89"/>
      <c r="CN16" s="91">
        <f t="shared" si="15"/>
        <v>1.0000000176645327</v>
      </c>
      <c r="CO16" s="44">
        <f t="shared" si="0"/>
        <v>-3.791310123086506E-7</v>
      </c>
      <c r="CP16" s="44">
        <f t="shared" si="1"/>
        <v>-2.0519460489609283E-6</v>
      </c>
      <c r="CQ16" s="44">
        <f t="shared" si="2"/>
        <v>9.5773043100933104E-7</v>
      </c>
      <c r="CR16" s="44">
        <f t="shared" si="3"/>
        <v>-1.9542160085814731E-7</v>
      </c>
      <c r="CS16" s="44">
        <f t="shared" si="4"/>
        <v>-1.3672186733237456E-7</v>
      </c>
      <c r="CT16" s="44">
        <f t="shared" si="5"/>
        <v>2.0950012149108586E-7</v>
      </c>
      <c r="CU16" s="44">
        <f t="shared" si="6"/>
        <v>-4.4195499322325657E-7</v>
      </c>
      <c r="CV16" s="44">
        <f t="shared" si="7"/>
        <v>-1.3049401621209965E-7</v>
      </c>
      <c r="CW16" s="44">
        <f t="shared" si="16"/>
        <v>1.4026011296259727E-6</v>
      </c>
      <c r="CX16" s="44">
        <f t="shared" si="8"/>
        <v>-2.7559979506225306E-7</v>
      </c>
      <c r="CY16" s="44">
        <f t="shared" si="9"/>
        <v>1.680464987632823E-7</v>
      </c>
      <c r="CZ16" s="44" t="str">
        <f t="shared" si="10"/>
        <v/>
      </c>
      <c r="DA16" s="44">
        <f t="shared" si="11"/>
        <v>4.1638148720444586E-6</v>
      </c>
      <c r="DB16" s="44">
        <f t="shared" si="12"/>
        <v>2.0471603985713176E-6</v>
      </c>
      <c r="DC16" s="44">
        <f t="shared" si="13"/>
        <v>5.38935088999145E-6</v>
      </c>
      <c r="DD16" s="44">
        <f t="shared" si="14"/>
        <v>-1.8866516627717968E-6</v>
      </c>
    </row>
    <row r="17" spans="1:108" x14ac:dyDescent="0.25">
      <c r="A17" s="89" t="s">
        <v>183</v>
      </c>
      <c r="B17" s="75">
        <v>11488.838067000001</v>
      </c>
      <c r="C17" s="75">
        <v>596.82430566000005</v>
      </c>
      <c r="D17" s="75">
        <v>425.14793897999999</v>
      </c>
      <c r="E17" s="75">
        <v>2221.5810461000001</v>
      </c>
      <c r="F17" s="75">
        <v>2027.0222338999999</v>
      </c>
      <c r="G17" s="75">
        <v>120.94073126000001</v>
      </c>
      <c r="H17" s="75">
        <v>815.91223637999997</v>
      </c>
      <c r="I17" s="75">
        <v>26.429561700000001</v>
      </c>
      <c r="J17" s="75">
        <v>60.444873999999999</v>
      </c>
      <c r="K17" s="75">
        <v>27.369281999999998</v>
      </c>
      <c r="L17" s="75">
        <v>16.42115051</v>
      </c>
      <c r="M17" s="75"/>
      <c r="N17" s="75">
        <v>1.6445065000000001</v>
      </c>
      <c r="O17" s="75">
        <v>8.7140284999999995</v>
      </c>
      <c r="P17" s="75">
        <v>0.70169744000000001</v>
      </c>
      <c r="Q17" s="75">
        <v>13.653906429999999</v>
      </c>
      <c r="R17" s="75"/>
      <c r="S17" s="75" t="s">
        <v>183</v>
      </c>
      <c r="T17" s="75">
        <v>0</v>
      </c>
      <c r="U17" s="75">
        <v>0</v>
      </c>
      <c r="V17" s="75">
        <v>1.6445078623706799</v>
      </c>
      <c r="W17" s="75">
        <v>26.4295934015373</v>
      </c>
      <c r="X17" s="75">
        <v>26.4295934015373</v>
      </c>
      <c r="Y17" s="75">
        <v>0</v>
      </c>
      <c r="Z17" s="75">
        <v>0</v>
      </c>
      <c r="AA17" s="75">
        <v>60.444931645998899</v>
      </c>
      <c r="AB17" s="75">
        <v>8.7140118013854302</v>
      </c>
      <c r="AC17" s="75">
        <v>0</v>
      </c>
      <c r="AD17" s="75">
        <v>11488.834025694799</v>
      </c>
      <c r="AE17" s="75">
        <v>136.24552357266501</v>
      </c>
      <c r="AF17" s="75">
        <v>0</v>
      </c>
      <c r="AG17" s="75">
        <v>13.3373390851088</v>
      </c>
      <c r="AH17" s="75">
        <v>13.653858139885999</v>
      </c>
      <c r="AI17" s="75">
        <v>0</v>
      </c>
      <c r="AJ17" s="75">
        <v>0</v>
      </c>
      <c r="AK17" s="75">
        <v>27.369279505645402</v>
      </c>
      <c r="AL17" s="75">
        <v>27.369279505645402</v>
      </c>
      <c r="AM17" s="75">
        <v>0</v>
      </c>
      <c r="AN17" s="75">
        <v>0</v>
      </c>
      <c r="AO17" s="75">
        <v>16.421167725374598</v>
      </c>
      <c r="AP17" s="75">
        <v>0</v>
      </c>
      <c r="AQ17" s="75">
        <v>0</v>
      </c>
      <c r="AR17" s="75">
        <v>0</v>
      </c>
      <c r="AS17" s="75">
        <v>0</v>
      </c>
      <c r="AT17" s="75">
        <v>0</v>
      </c>
      <c r="AU17" s="75">
        <v>0</v>
      </c>
      <c r="AV17" s="75">
        <v>0</v>
      </c>
      <c r="AW17" s="75">
        <v>0</v>
      </c>
      <c r="AX17" s="75">
        <v>0.70170486694406298</v>
      </c>
      <c r="AY17" s="75">
        <v>596.82350560855696</v>
      </c>
      <c r="AZ17" s="75">
        <v>0</v>
      </c>
      <c r="BA17" s="75">
        <v>815.91177356327603</v>
      </c>
      <c r="BB17" s="75">
        <v>382.63267791023799</v>
      </c>
      <c r="BC17" s="75">
        <v>42.514735361585501</v>
      </c>
      <c r="BD17" s="75">
        <v>425.14741327182401</v>
      </c>
      <c r="BE17" s="75">
        <v>0</v>
      </c>
      <c r="BF17" s="75">
        <v>70.701901306128306</v>
      </c>
      <c r="BG17" s="75">
        <v>0</v>
      </c>
      <c r="BH17" s="75">
        <v>0.60810271003158101</v>
      </c>
      <c r="BI17" s="75">
        <v>443.920080936028</v>
      </c>
      <c r="BJ17" s="75">
        <v>0.66891619118481904</v>
      </c>
      <c r="BK17" s="75">
        <v>183.485926685295</v>
      </c>
      <c r="BL17" s="75">
        <v>220.945141784751</v>
      </c>
      <c r="BM17" s="75">
        <v>0.20270219084310201</v>
      </c>
      <c r="BN17" s="75">
        <v>0</v>
      </c>
      <c r="BO17" s="75">
        <v>142.702215534868</v>
      </c>
      <c r="BP17" s="75">
        <v>2221.58023942095</v>
      </c>
      <c r="BQ17" s="75">
        <v>2027.02130882796</v>
      </c>
      <c r="BR17" s="75">
        <v>194.55893059298799</v>
      </c>
      <c r="BS17" s="75">
        <v>1.63378084293721</v>
      </c>
      <c r="BT17" s="75">
        <v>0</v>
      </c>
      <c r="BU17" s="75">
        <v>48.522910442743097</v>
      </c>
      <c r="BV17" s="75">
        <v>13.276979056090999</v>
      </c>
      <c r="BW17" s="75">
        <v>550.82301195456205</v>
      </c>
      <c r="BX17" s="75">
        <v>36.486321125239101</v>
      </c>
      <c r="BY17" s="75">
        <v>7.0945632357236903</v>
      </c>
      <c r="BZ17" s="75">
        <v>786.88971345425398</v>
      </c>
      <c r="CA17" s="75">
        <v>13.317082774516701</v>
      </c>
      <c r="CB17" s="75">
        <v>0.30405294774494701</v>
      </c>
      <c r="CC17" s="75">
        <v>33.356700557218197</v>
      </c>
      <c r="CD17" s="75">
        <v>2.0270114474996801E-2</v>
      </c>
      <c r="CE17" s="75">
        <v>120.940620737776</v>
      </c>
      <c r="CF17" s="75">
        <v>0</v>
      </c>
      <c r="CG17" s="75">
        <v>0</v>
      </c>
      <c r="CH17" s="75">
        <v>0</v>
      </c>
      <c r="CI17" s="75">
        <v>0</v>
      </c>
      <c r="CJ17" s="75">
        <v>0</v>
      </c>
      <c r="CK17" s="75">
        <v>815.91166950511501</v>
      </c>
      <c r="CL17" s="75">
        <v>0</v>
      </c>
      <c r="CM17" s="89"/>
      <c r="CN17" s="91">
        <f t="shared" si="15"/>
        <v>1.0000001275360617</v>
      </c>
      <c r="CO17" s="44">
        <f t="shared" si="0"/>
        <v>-3.5175926212304069E-7</v>
      </c>
      <c r="CP17" s="44">
        <f t="shared" si="1"/>
        <v>-1.3405141772979792E-6</v>
      </c>
      <c r="CQ17" s="44">
        <f t="shared" si="2"/>
        <v>-1.236529988234999E-6</v>
      </c>
      <c r="CR17" s="44">
        <f t="shared" si="3"/>
        <v>-3.6311034051402633E-7</v>
      </c>
      <c r="CS17" s="44">
        <f t="shared" si="4"/>
        <v>-4.5636995219861963E-7</v>
      </c>
      <c r="CT17" s="44">
        <f t="shared" si="5"/>
        <v>-9.1385443807220739E-7</v>
      </c>
      <c r="CU17" s="44">
        <f t="shared" si="6"/>
        <v>-6.9477433929423329E-7</v>
      </c>
      <c r="CV17" s="44">
        <f t="shared" si="7"/>
        <v>1.1994726836221326E-6</v>
      </c>
      <c r="CW17" s="44">
        <f t="shared" si="16"/>
        <v>9.5369541014459609E-7</v>
      </c>
      <c r="CX17" s="44">
        <f t="shared" si="8"/>
        <v>-9.1137012532859766E-8</v>
      </c>
      <c r="CY17" s="44">
        <f t="shared" si="9"/>
        <v>1.0483659221918668E-6</v>
      </c>
      <c r="CZ17" s="44" t="str">
        <f t="shared" si="10"/>
        <v/>
      </c>
      <c r="DA17" s="44">
        <f t="shared" si="11"/>
        <v>8.2843739433375311E-7</v>
      </c>
      <c r="DB17" s="44">
        <f t="shared" si="12"/>
        <v>-1.9162910207743222E-6</v>
      </c>
      <c r="DC17" s="44">
        <f t="shared" si="13"/>
        <v>1.0584254180792661E-5</v>
      </c>
      <c r="DD17" s="44">
        <f t="shared" si="14"/>
        <v>-3.5367251304638177E-6</v>
      </c>
    </row>
    <row r="18" spans="1:108" x14ac:dyDescent="0.25">
      <c r="A18" s="89" t="s">
        <v>184</v>
      </c>
      <c r="B18" s="75">
        <v>27939.598055999999</v>
      </c>
      <c r="C18" s="75">
        <v>1480.4626785999999</v>
      </c>
      <c r="D18" s="75">
        <v>1048.6205405000001</v>
      </c>
      <c r="E18" s="75">
        <v>5473.9654708999997</v>
      </c>
      <c r="F18" s="75">
        <v>4976.9204036000001</v>
      </c>
      <c r="G18" s="75">
        <v>293.95695654999997</v>
      </c>
      <c r="H18" s="75">
        <v>2052.4757241000002</v>
      </c>
      <c r="I18" s="75">
        <v>64.840007499999999</v>
      </c>
      <c r="J18" s="75">
        <v>148.290257</v>
      </c>
      <c r="K18" s="75">
        <v>67.145433600000004</v>
      </c>
      <c r="L18" s="75">
        <v>40.286231749999999</v>
      </c>
      <c r="M18" s="75"/>
      <c r="N18" s="75">
        <v>4.0344896300000004</v>
      </c>
      <c r="O18" s="75">
        <v>21.378242700000001</v>
      </c>
      <c r="P18" s="75">
        <v>1.72148331</v>
      </c>
      <c r="Q18" s="75">
        <v>33.477789827000002</v>
      </c>
      <c r="R18" s="75"/>
      <c r="S18" s="75" t="s">
        <v>184</v>
      </c>
      <c r="T18" s="75">
        <v>0</v>
      </c>
      <c r="U18" s="75">
        <v>0</v>
      </c>
      <c r="V18" s="75">
        <v>4.0344832483211199</v>
      </c>
      <c r="W18" s="75">
        <v>64.839975916248903</v>
      </c>
      <c r="X18" s="75">
        <v>64.839975916248903</v>
      </c>
      <c r="Y18" s="75">
        <v>0</v>
      </c>
      <c r="Z18" s="75">
        <v>0</v>
      </c>
      <c r="AA18" s="75">
        <v>148.29004411478601</v>
      </c>
      <c r="AB18" s="75">
        <v>21.378208795057802</v>
      </c>
      <c r="AC18" s="75">
        <v>0</v>
      </c>
      <c r="AD18" s="75">
        <v>27939.587839701901</v>
      </c>
      <c r="AE18" s="75">
        <v>344.12309275188602</v>
      </c>
      <c r="AF18" s="75">
        <v>0</v>
      </c>
      <c r="AG18" s="75">
        <v>33.686982124998103</v>
      </c>
      <c r="AH18" s="75">
        <v>33.477775092293697</v>
      </c>
      <c r="AI18" s="75">
        <v>0</v>
      </c>
      <c r="AJ18" s="75">
        <v>0</v>
      </c>
      <c r="AK18" s="75">
        <v>67.145574558101103</v>
      </c>
      <c r="AL18" s="75">
        <v>67.145574558101103</v>
      </c>
      <c r="AM18" s="75">
        <v>0</v>
      </c>
      <c r="AN18" s="75">
        <v>0</v>
      </c>
      <c r="AO18" s="75">
        <v>40.286250919746202</v>
      </c>
      <c r="AP18" s="75">
        <v>0</v>
      </c>
      <c r="AQ18" s="75">
        <v>0</v>
      </c>
      <c r="AR18" s="75">
        <v>0</v>
      </c>
      <c r="AS18" s="75">
        <v>0</v>
      </c>
      <c r="AT18" s="75">
        <v>0</v>
      </c>
      <c r="AU18" s="75">
        <v>0</v>
      </c>
      <c r="AV18" s="75">
        <v>0</v>
      </c>
      <c r="AW18" s="75">
        <v>0</v>
      </c>
      <c r="AX18" s="75">
        <v>1.7214805435701599</v>
      </c>
      <c r="AY18" s="75">
        <v>1480.4631413012701</v>
      </c>
      <c r="AZ18" s="75">
        <v>0</v>
      </c>
      <c r="BA18" s="75">
        <v>2052.4750265932498</v>
      </c>
      <c r="BB18" s="75">
        <v>943.75898070624896</v>
      </c>
      <c r="BC18" s="75">
        <v>104.86198595104599</v>
      </c>
      <c r="BD18" s="75">
        <v>1048.62096665729</v>
      </c>
      <c r="BE18" s="75">
        <v>0</v>
      </c>
      <c r="BF18" s="75">
        <v>178.57532585599901</v>
      </c>
      <c r="BG18" s="75">
        <v>0</v>
      </c>
      <c r="BH18" s="75">
        <v>1.4930757716452501</v>
      </c>
      <c r="BI18" s="75">
        <v>1121.2391651789201</v>
      </c>
      <c r="BJ18" s="75">
        <v>1.64238206330572</v>
      </c>
      <c r="BK18" s="75">
        <v>450.51068901051002</v>
      </c>
      <c r="BL18" s="75">
        <v>542.484128121607</v>
      </c>
      <c r="BM18" s="75">
        <v>0.49769179792434798</v>
      </c>
      <c r="BN18" s="75">
        <v>0</v>
      </c>
      <c r="BO18" s="75">
        <v>350.37506958338099</v>
      </c>
      <c r="BP18" s="75">
        <v>5473.9635198729602</v>
      </c>
      <c r="BQ18" s="75">
        <v>4976.9185744979704</v>
      </c>
      <c r="BR18" s="75">
        <v>497.044945374978</v>
      </c>
      <c r="BS18" s="75">
        <v>4.01139638893941</v>
      </c>
      <c r="BT18" s="75">
        <v>0</v>
      </c>
      <c r="BU18" s="75">
        <v>119.13752436382801</v>
      </c>
      <c r="BV18" s="75">
        <v>32.5987951806963</v>
      </c>
      <c r="BW18" s="75">
        <v>1352.42780976316</v>
      </c>
      <c r="BX18" s="75">
        <v>89.584543593644</v>
      </c>
      <c r="BY18" s="75">
        <v>17.419218485755302</v>
      </c>
      <c r="BZ18" s="75">
        <v>1932.03983134641</v>
      </c>
      <c r="CA18" s="75">
        <v>33.636025697955702</v>
      </c>
      <c r="CB18" s="75">
        <v>0.74653737936584097</v>
      </c>
      <c r="CC18" s="75">
        <v>81.900112501860093</v>
      </c>
      <c r="CD18" s="75">
        <v>4.9769145929440997E-2</v>
      </c>
      <c r="CE18" s="75">
        <v>293.95680183600899</v>
      </c>
      <c r="CF18" s="75">
        <v>0</v>
      </c>
      <c r="CG18" s="75">
        <v>0</v>
      </c>
      <c r="CH18" s="75">
        <v>0</v>
      </c>
      <c r="CI18" s="75">
        <v>0</v>
      </c>
      <c r="CJ18" s="75">
        <v>0</v>
      </c>
      <c r="CK18" s="75">
        <v>2052.4750177747601</v>
      </c>
      <c r="CL18" s="75">
        <v>0</v>
      </c>
      <c r="CM18" s="89"/>
      <c r="CN18" s="91">
        <f t="shared" si="15"/>
        <v>1.0000000042965149</v>
      </c>
      <c r="CO18" s="44">
        <f t="shared" si="0"/>
        <v>-3.6565658811225915E-7</v>
      </c>
      <c r="CP18" s="44">
        <f t="shared" si="1"/>
        <v>3.1253828743449714E-7</v>
      </c>
      <c r="CQ18" s="44">
        <f t="shared" si="2"/>
        <v>4.063979995002165E-7</v>
      </c>
      <c r="CR18" s="44">
        <f t="shared" si="3"/>
        <v>-3.5641931792215209E-7</v>
      </c>
      <c r="CS18" s="44">
        <f t="shared" si="4"/>
        <v>-3.6751683397168136E-7</v>
      </c>
      <c r="CT18" s="44">
        <f t="shared" si="5"/>
        <v>-5.2631512040440725E-7</v>
      </c>
      <c r="CU18" s="44">
        <f t="shared" si="6"/>
        <v>-3.4413329805712162E-7</v>
      </c>
      <c r="CV18" s="44">
        <f t="shared" si="7"/>
        <v>-4.8710282914995454E-7</v>
      </c>
      <c r="CW18" s="44">
        <f t="shared" si="16"/>
        <v>-1.4355981187848845E-6</v>
      </c>
      <c r="CX18" s="44">
        <f t="shared" si="8"/>
        <v>2.0992954180421192E-6</v>
      </c>
      <c r="CY18" s="44">
        <f t="shared" si="9"/>
        <v>4.7583865182086247E-7</v>
      </c>
      <c r="CZ18" s="44" t="str">
        <f t="shared" si="10"/>
        <v/>
      </c>
      <c r="DA18" s="44">
        <f t="shared" si="11"/>
        <v>-1.581780960099184E-6</v>
      </c>
      <c r="DB18" s="44">
        <f t="shared" si="12"/>
        <v>-1.5859555284948483E-6</v>
      </c>
      <c r="DC18" s="44">
        <f t="shared" si="13"/>
        <v>-1.6070035788469778E-6</v>
      </c>
      <c r="DD18" s="44">
        <f t="shared" si="14"/>
        <v>-4.4013378365200686E-7</v>
      </c>
    </row>
    <row r="19" spans="1:108" x14ac:dyDescent="0.25">
      <c r="A19" s="89" t="s">
        <v>185</v>
      </c>
      <c r="B19" s="75">
        <v>30989.635144</v>
      </c>
      <c r="C19" s="75">
        <v>1850.5604361000001</v>
      </c>
      <c r="D19" s="75">
        <v>999.81609092999997</v>
      </c>
      <c r="E19" s="75">
        <v>5184.5822188000002</v>
      </c>
      <c r="F19" s="75">
        <v>4720.2735013000001</v>
      </c>
      <c r="G19" s="75">
        <v>320.62387459000001</v>
      </c>
      <c r="H19" s="75">
        <v>2206.9022206</v>
      </c>
      <c r="I19" s="75">
        <v>43.641376700000002</v>
      </c>
      <c r="J19" s="75">
        <v>99.808595999999994</v>
      </c>
      <c r="K19" s="75">
        <v>45.193078300000003</v>
      </c>
      <c r="L19" s="75">
        <v>27.115150815</v>
      </c>
      <c r="M19" s="75"/>
      <c r="N19" s="75">
        <v>2.7154638699999998</v>
      </c>
      <c r="O19" s="75">
        <v>14.3888926</v>
      </c>
      <c r="P19" s="75">
        <v>1.1586660499999999</v>
      </c>
      <c r="Q19" s="75">
        <v>26.063411694999999</v>
      </c>
      <c r="R19" s="75"/>
      <c r="S19" s="75" t="s">
        <v>185</v>
      </c>
      <c r="T19" s="75">
        <v>0</v>
      </c>
      <c r="U19" s="75">
        <v>0</v>
      </c>
      <c r="V19" s="75">
        <v>2.71545059492259</v>
      </c>
      <c r="W19" s="75">
        <v>43.641558821797602</v>
      </c>
      <c r="X19" s="75">
        <v>43.641558821797602</v>
      </c>
      <c r="Y19" s="75">
        <v>0</v>
      </c>
      <c r="Z19" s="75">
        <v>0</v>
      </c>
      <c r="AA19" s="75">
        <v>99.808805252761701</v>
      </c>
      <c r="AB19" s="75">
        <v>14.3888450395969</v>
      </c>
      <c r="AC19" s="75">
        <v>0</v>
      </c>
      <c r="AD19" s="75">
        <v>30989.6241075414</v>
      </c>
      <c r="AE19" s="75">
        <v>392.05666151623097</v>
      </c>
      <c r="AF19" s="75">
        <v>0</v>
      </c>
      <c r="AG19" s="75">
        <v>38.379218107328299</v>
      </c>
      <c r="AH19" s="75">
        <v>26.063434182680499</v>
      </c>
      <c r="AI19" s="75">
        <v>0</v>
      </c>
      <c r="AJ19" s="75">
        <v>0</v>
      </c>
      <c r="AK19" s="75">
        <v>45.193147748449199</v>
      </c>
      <c r="AL19" s="75">
        <v>45.193147748449199</v>
      </c>
      <c r="AM19" s="75">
        <v>0</v>
      </c>
      <c r="AN19" s="75">
        <v>0</v>
      </c>
      <c r="AO19" s="75">
        <v>27.115130287118902</v>
      </c>
      <c r="AP19" s="75">
        <v>0</v>
      </c>
      <c r="AQ19" s="75">
        <v>0</v>
      </c>
      <c r="AR19" s="75">
        <v>0</v>
      </c>
      <c r="AS19" s="75">
        <v>0</v>
      </c>
      <c r="AT19" s="75">
        <v>0</v>
      </c>
      <c r="AU19" s="75">
        <v>0</v>
      </c>
      <c r="AV19" s="75">
        <v>0</v>
      </c>
      <c r="AW19" s="75">
        <v>0</v>
      </c>
      <c r="AX19" s="75">
        <v>1.15866994537302</v>
      </c>
      <c r="AY19" s="75">
        <v>1850.5605450211301</v>
      </c>
      <c r="AZ19" s="75">
        <v>0</v>
      </c>
      <c r="BA19" s="75">
        <v>2206.90117737836</v>
      </c>
      <c r="BB19" s="75">
        <v>899.83543901629696</v>
      </c>
      <c r="BC19" s="75">
        <v>99.981409630891307</v>
      </c>
      <c r="BD19" s="75">
        <v>999.81684864718898</v>
      </c>
      <c r="BE19" s="75">
        <v>0</v>
      </c>
      <c r="BF19" s="75">
        <v>203.451341865248</v>
      </c>
      <c r="BG19" s="75">
        <v>0</v>
      </c>
      <c r="BH19" s="75">
        <v>1.4160784922590199</v>
      </c>
      <c r="BI19" s="75">
        <v>1277.42471720349</v>
      </c>
      <c r="BJ19" s="75">
        <v>1.5576835843846599</v>
      </c>
      <c r="BK19" s="75">
        <v>427.27907025579202</v>
      </c>
      <c r="BL19" s="75">
        <v>514.50964246542799</v>
      </c>
      <c r="BM19" s="75">
        <v>0.47202759911153602</v>
      </c>
      <c r="BN19" s="75">
        <v>0</v>
      </c>
      <c r="BO19" s="75">
        <v>332.307126661045</v>
      </c>
      <c r="BP19" s="75">
        <v>5184.58056817132</v>
      </c>
      <c r="BQ19" s="75">
        <v>4720.2718862045704</v>
      </c>
      <c r="BR19" s="75">
        <v>464.30868196674299</v>
      </c>
      <c r="BS19" s="75">
        <v>3.8045465004381702</v>
      </c>
      <c r="BT19" s="75">
        <v>0</v>
      </c>
      <c r="BU19" s="75">
        <v>112.99383036536</v>
      </c>
      <c r="BV19" s="75">
        <v>30.917769016242499</v>
      </c>
      <c r="BW19" s="75">
        <v>1282.68666710759</v>
      </c>
      <c r="BX19" s="75">
        <v>84.964750023424102</v>
      </c>
      <c r="BY19" s="75">
        <v>16.520929154472299</v>
      </c>
      <c r="BZ19" s="75">
        <v>1832.40961501788</v>
      </c>
      <c r="CA19" s="75">
        <v>38.321445999322997</v>
      </c>
      <c r="CB19" s="75">
        <v>0.70804117737837302</v>
      </c>
      <c r="CC19" s="75">
        <v>77.676905923268095</v>
      </c>
      <c r="CD19" s="75">
        <v>4.7202860497031998E-2</v>
      </c>
      <c r="CE19" s="75">
        <v>320.62507365090897</v>
      </c>
      <c r="CF19" s="75">
        <v>0</v>
      </c>
      <c r="CG19" s="75">
        <v>0</v>
      </c>
      <c r="CH19" s="75">
        <v>0</v>
      </c>
      <c r="CI19" s="75">
        <v>0</v>
      </c>
      <c r="CJ19" s="75">
        <v>0</v>
      </c>
      <c r="CK19" s="75">
        <v>2206.9014687191702</v>
      </c>
      <c r="CL19" s="75">
        <v>0</v>
      </c>
      <c r="CM19" s="89"/>
      <c r="CN19" s="91">
        <f t="shared" si="15"/>
        <v>0.99999986798648954</v>
      </c>
      <c r="CO19" s="44">
        <f t="shared" si="0"/>
        <v>-3.5613386697079631E-7</v>
      </c>
      <c r="CP19" s="44">
        <f t="shared" si="1"/>
        <v>5.8858456024875495E-8</v>
      </c>
      <c r="CQ19" s="44">
        <f t="shared" si="2"/>
        <v>7.578565656996063E-7</v>
      </c>
      <c r="CR19" s="44">
        <f t="shared" si="3"/>
        <v>-3.1837255356776762E-7</v>
      </c>
      <c r="CS19" s="44">
        <f t="shared" si="4"/>
        <v>-3.4216140851270551E-7</v>
      </c>
      <c r="CT19" s="44">
        <f t="shared" si="5"/>
        <v>3.7397742463585695E-6</v>
      </c>
      <c r="CU19" s="44">
        <f t="shared" si="6"/>
        <v>-3.4069512582876295E-7</v>
      </c>
      <c r="CV19" s="44">
        <f t="shared" si="7"/>
        <v>4.1731451061243019E-6</v>
      </c>
      <c r="CW19" s="44">
        <f t="shared" si="16"/>
        <v>2.0965404794049984E-6</v>
      </c>
      <c r="CX19" s="44">
        <f t="shared" si="8"/>
        <v>1.5367054382722733E-6</v>
      </c>
      <c r="CY19" s="44">
        <f t="shared" si="9"/>
        <v>-7.5706313559280842E-7</v>
      </c>
      <c r="CZ19" s="44" t="str">
        <f t="shared" si="10"/>
        <v/>
      </c>
      <c r="DA19" s="44">
        <f t="shared" si="11"/>
        <v>-4.8886960185480456E-6</v>
      </c>
      <c r="DB19" s="44">
        <f t="shared" si="12"/>
        <v>-3.3053553475183647E-6</v>
      </c>
      <c r="DC19" s="44">
        <f t="shared" si="13"/>
        <v>3.3619462830953829E-6</v>
      </c>
      <c r="DD19" s="44">
        <f t="shared" si="14"/>
        <v>8.6280647994612619E-7</v>
      </c>
    </row>
    <row r="20" spans="1:108" x14ac:dyDescent="0.25">
      <c r="A20" s="89" t="s">
        <v>186</v>
      </c>
      <c r="B20" s="75">
        <v>17127.255238000002</v>
      </c>
      <c r="C20" s="75">
        <v>987.13416700000005</v>
      </c>
      <c r="D20" s="75">
        <v>582.98692189999997</v>
      </c>
      <c r="E20" s="75">
        <v>3030.0259455999999</v>
      </c>
      <c r="F20" s="75">
        <v>2756.1337057999999</v>
      </c>
      <c r="G20" s="75">
        <v>178.16819988</v>
      </c>
      <c r="H20" s="75">
        <v>1236.8257375999999</v>
      </c>
      <c r="I20" s="75">
        <v>29.253689000000001</v>
      </c>
      <c r="J20" s="75">
        <v>66.903729999999996</v>
      </c>
      <c r="K20" s="75">
        <v>30.293803</v>
      </c>
      <c r="L20" s="75">
        <v>18.175831500000001</v>
      </c>
      <c r="M20" s="75"/>
      <c r="N20" s="75">
        <v>1.8202297000000001</v>
      </c>
      <c r="O20" s="75">
        <v>9.6451740000000008</v>
      </c>
      <c r="P20" s="75">
        <v>0.77667719999999996</v>
      </c>
      <c r="Q20" s="75">
        <v>16.41783744</v>
      </c>
      <c r="R20" s="75"/>
      <c r="S20" s="75" t="s">
        <v>186</v>
      </c>
      <c r="T20" s="75">
        <v>0</v>
      </c>
      <c r="U20" s="75">
        <v>0</v>
      </c>
      <c r="V20" s="75">
        <v>1.8202223392905501</v>
      </c>
      <c r="W20" s="75">
        <v>29.253619276241199</v>
      </c>
      <c r="X20" s="75">
        <v>29.253619276241199</v>
      </c>
      <c r="Y20" s="75">
        <v>0</v>
      </c>
      <c r="Z20" s="75">
        <v>0</v>
      </c>
      <c r="AA20" s="75">
        <v>66.903826751196107</v>
      </c>
      <c r="AB20" s="75">
        <v>9.6452071415665106</v>
      </c>
      <c r="AC20" s="75">
        <v>0</v>
      </c>
      <c r="AD20" s="75">
        <v>17127.247568246701</v>
      </c>
      <c r="AE20" s="75">
        <v>215.669559753633</v>
      </c>
      <c r="AF20" s="75">
        <v>0</v>
      </c>
      <c r="AG20" s="75">
        <v>21.112293250748099</v>
      </c>
      <c r="AH20" s="75">
        <v>16.417958416990398</v>
      </c>
      <c r="AI20" s="75">
        <v>0</v>
      </c>
      <c r="AJ20" s="75">
        <v>0</v>
      </c>
      <c r="AK20" s="75">
        <v>30.2936209136945</v>
      </c>
      <c r="AL20" s="75">
        <v>30.2936209136945</v>
      </c>
      <c r="AM20" s="75">
        <v>0</v>
      </c>
      <c r="AN20" s="75">
        <v>0</v>
      </c>
      <c r="AO20" s="75">
        <v>18.1756911041298</v>
      </c>
      <c r="AP20" s="75">
        <v>0</v>
      </c>
      <c r="AQ20" s="75">
        <v>0</v>
      </c>
      <c r="AR20" s="75">
        <v>0</v>
      </c>
      <c r="AS20" s="75">
        <v>0</v>
      </c>
      <c r="AT20" s="75">
        <v>0</v>
      </c>
      <c r="AU20" s="75">
        <v>0</v>
      </c>
      <c r="AV20" s="75">
        <v>0</v>
      </c>
      <c r="AW20" s="75">
        <v>0</v>
      </c>
      <c r="AX20" s="75">
        <v>0.776658750985466</v>
      </c>
      <c r="AY20" s="75">
        <v>987.13387677265303</v>
      </c>
      <c r="AZ20" s="75">
        <v>0</v>
      </c>
      <c r="BA20" s="75">
        <v>1236.82498542193</v>
      </c>
      <c r="BB20" s="75">
        <v>524.684700695007</v>
      </c>
      <c r="BC20" s="75">
        <v>58.298612653427703</v>
      </c>
      <c r="BD20" s="75">
        <v>582.98331334843499</v>
      </c>
      <c r="BE20" s="75">
        <v>0</v>
      </c>
      <c r="BF20" s="75">
        <v>111.917705365774</v>
      </c>
      <c r="BG20" s="75">
        <v>0</v>
      </c>
      <c r="BH20" s="75">
        <v>0.82684609533887599</v>
      </c>
      <c r="BI20" s="75">
        <v>702.70530615585699</v>
      </c>
      <c r="BJ20" s="75">
        <v>0.90952527323533605</v>
      </c>
      <c r="BK20" s="75">
        <v>249.48518923923999</v>
      </c>
      <c r="BL20" s="75">
        <v>300.41849832173102</v>
      </c>
      <c r="BM20" s="75">
        <v>0.27561588815952598</v>
      </c>
      <c r="BN20" s="75">
        <v>0</v>
      </c>
      <c r="BO20" s="75">
        <v>194.031704779069</v>
      </c>
      <c r="BP20" s="75">
        <v>3030.0252409690402</v>
      </c>
      <c r="BQ20" s="75">
        <v>2756.1329924199599</v>
      </c>
      <c r="BR20" s="75">
        <v>273.89224854908298</v>
      </c>
      <c r="BS20" s="75">
        <v>2.2214467666462698</v>
      </c>
      <c r="BT20" s="75">
        <v>0</v>
      </c>
      <c r="BU20" s="75">
        <v>65.976369759200196</v>
      </c>
      <c r="BV20" s="75">
        <v>18.0526263661766</v>
      </c>
      <c r="BW20" s="75">
        <v>748.95161009055403</v>
      </c>
      <c r="BX20" s="75">
        <v>49.610403611170803</v>
      </c>
      <c r="BY20" s="75">
        <v>9.6464633454036299</v>
      </c>
      <c r="BZ20" s="75">
        <v>1069.9307706807299</v>
      </c>
      <c r="CA20" s="75">
        <v>21.0803978485534</v>
      </c>
      <c r="CB20" s="75">
        <v>0.41342365118470698</v>
      </c>
      <c r="CC20" s="75">
        <v>45.354936975368801</v>
      </c>
      <c r="CD20" s="75">
        <v>2.7561576745647201E-2</v>
      </c>
      <c r="CE20" s="75">
        <v>178.16981012693</v>
      </c>
      <c r="CF20" s="75">
        <v>0</v>
      </c>
      <c r="CG20" s="75">
        <v>0</v>
      </c>
      <c r="CH20" s="75">
        <v>0</v>
      </c>
      <c r="CI20" s="75">
        <v>0</v>
      </c>
      <c r="CJ20" s="75">
        <v>0</v>
      </c>
      <c r="CK20" s="75">
        <v>1236.82512971444</v>
      </c>
      <c r="CL20" s="75">
        <v>0</v>
      </c>
      <c r="CM20" s="89"/>
      <c r="CN20" s="91">
        <f t="shared" si="15"/>
        <v>0.99999988333636947</v>
      </c>
      <c r="CO20" s="44">
        <f t="shared" si="0"/>
        <v>-4.4780983256539196E-7</v>
      </c>
      <c r="CP20" s="44">
        <f t="shared" si="1"/>
        <v>-2.9401003098159866E-7</v>
      </c>
      <c r="CQ20" s="44">
        <f t="shared" si="2"/>
        <v>-6.1897641772471282E-6</v>
      </c>
      <c r="CR20" s="44">
        <f t="shared" si="3"/>
        <v>-2.3254948055490952E-7</v>
      </c>
      <c r="CS20" s="44">
        <f t="shared" si="4"/>
        <v>-2.5883361119083464E-7</v>
      </c>
      <c r="CT20" s="44">
        <f t="shared" si="5"/>
        <v>9.0377908688754954E-6</v>
      </c>
      <c r="CU20" s="44">
        <f t="shared" si="6"/>
        <v>-4.914884461487899E-7</v>
      </c>
      <c r="CV20" s="44">
        <f t="shared" si="7"/>
        <v>-2.3834176538247275E-6</v>
      </c>
      <c r="CW20" s="44">
        <f t="shared" si="16"/>
        <v>1.4461255913645592E-6</v>
      </c>
      <c r="CX20" s="44">
        <f t="shared" si="8"/>
        <v>-6.010678339071738E-6</v>
      </c>
      <c r="CY20" s="44">
        <f t="shared" si="9"/>
        <v>-7.7243162273290846E-6</v>
      </c>
      <c r="CZ20" s="44" t="str">
        <f t="shared" si="10"/>
        <v/>
      </c>
      <c r="DA20" s="44">
        <f t="shared" si="11"/>
        <v>-4.0438354840353599E-6</v>
      </c>
      <c r="DB20" s="44">
        <f t="shared" si="12"/>
        <v>3.4360776186928119E-6</v>
      </c>
      <c r="DC20" s="44">
        <f t="shared" si="13"/>
        <v>-2.3753773812287892E-5</v>
      </c>
      <c r="DD20" s="44">
        <f t="shared" si="14"/>
        <v>7.3686312732002762E-6</v>
      </c>
    </row>
    <row r="21" spans="1:108" x14ac:dyDescent="0.25">
      <c r="A21" s="89" t="s">
        <v>187</v>
      </c>
      <c r="B21" s="75">
        <v>29002.074949000002</v>
      </c>
      <c r="C21" s="75">
        <v>1839.2860175000001</v>
      </c>
      <c r="D21" s="75">
        <v>853.77863087000003</v>
      </c>
      <c r="E21" s="75">
        <v>4406.5925372000002</v>
      </c>
      <c r="F21" s="75">
        <v>4014.7589662</v>
      </c>
      <c r="G21" s="75">
        <v>297.30151106</v>
      </c>
      <c r="H21" s="75">
        <v>2034.0846388</v>
      </c>
      <c r="I21" s="75">
        <v>26.539566000000001</v>
      </c>
      <c r="J21" s="75">
        <v>60.696458999999997</v>
      </c>
      <c r="K21" s="75">
        <v>27.483201999999999</v>
      </c>
      <c r="L21" s="75">
        <v>16.489497700000001</v>
      </c>
      <c r="M21" s="75"/>
      <c r="N21" s="75">
        <v>1.651351</v>
      </c>
      <c r="O21" s="75">
        <v>8.7502969999999998</v>
      </c>
      <c r="P21" s="75">
        <v>0.70461779999999996</v>
      </c>
      <c r="Q21" s="75">
        <v>18.795991654000002</v>
      </c>
      <c r="R21" s="75"/>
      <c r="S21" s="75" t="s">
        <v>187</v>
      </c>
      <c r="T21" s="75">
        <v>0</v>
      </c>
      <c r="U21" s="75">
        <v>0</v>
      </c>
      <c r="V21" s="75">
        <v>1.65135833370414</v>
      </c>
      <c r="W21" s="75">
        <v>26.539677852077499</v>
      </c>
      <c r="X21" s="75">
        <v>26.539677852077499</v>
      </c>
      <c r="Y21" s="75">
        <v>0</v>
      </c>
      <c r="Z21" s="75">
        <v>0</v>
      </c>
      <c r="AA21" s="75">
        <v>60.696526707026599</v>
      </c>
      <c r="AB21" s="75">
        <v>8.7503027490582497</v>
      </c>
      <c r="AC21" s="75">
        <v>0</v>
      </c>
      <c r="AD21" s="75">
        <v>29002.0639234554</v>
      </c>
      <c r="AE21" s="75">
        <v>372.923946190479</v>
      </c>
      <c r="AF21" s="75">
        <v>0</v>
      </c>
      <c r="AG21" s="75">
        <v>36.506299410186998</v>
      </c>
      <c r="AH21" s="75">
        <v>18.795985254123998</v>
      </c>
      <c r="AI21" s="75">
        <v>0</v>
      </c>
      <c r="AJ21" s="75">
        <v>0</v>
      </c>
      <c r="AK21" s="75">
        <v>27.483091031641798</v>
      </c>
      <c r="AL21" s="75">
        <v>27.483091031641798</v>
      </c>
      <c r="AM21" s="75">
        <v>0</v>
      </c>
      <c r="AN21" s="75">
        <v>0</v>
      </c>
      <c r="AO21" s="75">
        <v>16.489438459961299</v>
      </c>
      <c r="AP21" s="75">
        <v>0</v>
      </c>
      <c r="AQ21" s="75">
        <v>0</v>
      </c>
      <c r="AR21" s="75">
        <v>0</v>
      </c>
      <c r="AS21" s="75">
        <v>0</v>
      </c>
      <c r="AT21" s="75">
        <v>0</v>
      </c>
      <c r="AU21" s="75">
        <v>0</v>
      </c>
      <c r="AV21" s="75">
        <v>0</v>
      </c>
      <c r="AW21" s="75">
        <v>0</v>
      </c>
      <c r="AX21" s="75">
        <v>0.70461230287868404</v>
      </c>
      <c r="AY21" s="75">
        <v>1839.28356606425</v>
      </c>
      <c r="AZ21" s="75">
        <v>0</v>
      </c>
      <c r="BA21" s="75">
        <v>2034.08331597193</v>
      </c>
      <c r="BB21" s="75">
        <v>768.401539818228</v>
      </c>
      <c r="BC21" s="75">
        <v>85.377895401709793</v>
      </c>
      <c r="BD21" s="75">
        <v>853.77943521993802</v>
      </c>
      <c r="BE21" s="75">
        <v>0</v>
      </c>
      <c r="BF21" s="75">
        <v>193.51989081003299</v>
      </c>
      <c r="BG21" s="75">
        <v>0</v>
      </c>
      <c r="BH21" s="75">
        <v>1.2044241582477599</v>
      </c>
      <c r="BI21" s="75">
        <v>1215.0845550885399</v>
      </c>
      <c r="BJ21" s="75">
        <v>1.3248709193824799</v>
      </c>
      <c r="BK21" s="75">
        <v>363.415829296119</v>
      </c>
      <c r="BL21" s="75">
        <v>437.60869734398199</v>
      </c>
      <c r="BM21" s="75">
        <v>0.40147992305869301</v>
      </c>
      <c r="BN21" s="75">
        <v>0</v>
      </c>
      <c r="BO21" s="75">
        <v>282.63891488505499</v>
      </c>
      <c r="BP21" s="75">
        <v>4406.5908804758601</v>
      </c>
      <c r="BQ21" s="75">
        <v>4014.7575524336198</v>
      </c>
      <c r="BR21" s="75">
        <v>391.83332804223897</v>
      </c>
      <c r="BS21" s="75">
        <v>3.2358919624993798</v>
      </c>
      <c r="BT21" s="75">
        <v>0</v>
      </c>
      <c r="BU21" s="75">
        <v>96.105243583171998</v>
      </c>
      <c r="BV21" s="75">
        <v>26.296648974575199</v>
      </c>
      <c r="BW21" s="75">
        <v>1090.9700871376799</v>
      </c>
      <c r="BX21" s="75">
        <v>72.265586842816006</v>
      </c>
      <c r="BY21" s="75">
        <v>14.051637979023001</v>
      </c>
      <c r="BZ21" s="75">
        <v>1558.5289234279601</v>
      </c>
      <c r="CA21" s="75">
        <v>36.451471972539203</v>
      </c>
      <c r="CB21" s="75">
        <v>0.602214613888015</v>
      </c>
      <c r="CC21" s="75">
        <v>66.066953377756604</v>
      </c>
      <c r="CD21" s="75">
        <v>4.0148008399609698E-2</v>
      </c>
      <c r="CE21" s="75">
        <v>297.30184685152398</v>
      </c>
      <c r="CF21" s="75">
        <v>0</v>
      </c>
      <c r="CG21" s="75">
        <v>0</v>
      </c>
      <c r="CH21" s="75">
        <v>0</v>
      </c>
      <c r="CI21" s="75">
        <v>0</v>
      </c>
      <c r="CJ21" s="75">
        <v>0</v>
      </c>
      <c r="CK21" s="75">
        <v>2034.0837945953599</v>
      </c>
      <c r="CL21" s="75">
        <v>0</v>
      </c>
      <c r="CM21" s="89"/>
      <c r="CN21" s="91">
        <f t="shared" si="15"/>
        <v>0.9999997646982729</v>
      </c>
      <c r="CO21" s="44">
        <f t="shared" si="0"/>
        <v>-3.801639924373776E-7</v>
      </c>
      <c r="CP21" s="44">
        <f t="shared" si="1"/>
        <v>-1.3328192172360303E-6</v>
      </c>
      <c r="CQ21" s="44">
        <f t="shared" si="2"/>
        <v>9.4210596155831168E-7</v>
      </c>
      <c r="CR21" s="44">
        <f t="shared" si="3"/>
        <v>-3.7596490396199161E-7</v>
      </c>
      <c r="CS21" s="44">
        <f t="shared" si="4"/>
        <v>-3.5214228104668294E-7</v>
      </c>
      <c r="CT21" s="44">
        <f t="shared" si="5"/>
        <v>1.1294645721210795E-6</v>
      </c>
      <c r="CU21" s="44">
        <f t="shared" si="6"/>
        <v>-4.1502925885461404E-7</v>
      </c>
      <c r="CV21" s="44">
        <f t="shared" si="7"/>
        <v>4.2145405655372448E-6</v>
      </c>
      <c r="CW21" s="44">
        <f t="shared" si="16"/>
        <v>1.1155020855861271E-6</v>
      </c>
      <c r="CX21" s="44">
        <f t="shared" si="8"/>
        <v>-4.0376793868532966E-6</v>
      </c>
      <c r="CY21" s="44">
        <f t="shared" si="9"/>
        <v>-3.5925920716225038E-6</v>
      </c>
      <c r="CZ21" s="44" t="str">
        <f t="shared" si="10"/>
        <v/>
      </c>
      <c r="DA21" s="44">
        <f t="shared" si="11"/>
        <v>4.441032911819966E-6</v>
      </c>
      <c r="DB21" s="44">
        <f t="shared" si="12"/>
        <v>6.570129276645396E-7</v>
      </c>
      <c r="DC21" s="44">
        <f t="shared" si="13"/>
        <v>-7.8015646438717931E-6</v>
      </c>
      <c r="DD21" s="44">
        <f t="shared" si="14"/>
        <v>-3.4049153251295749E-7</v>
      </c>
    </row>
    <row r="22" spans="1:108" x14ac:dyDescent="0.25">
      <c r="A22" s="89" t="s">
        <v>339</v>
      </c>
      <c r="B22" s="75">
        <v>21904.012900999998</v>
      </c>
      <c r="C22" s="75">
        <v>1400.8752675999999</v>
      </c>
      <c r="D22" s="75">
        <v>639.11717405000002</v>
      </c>
      <c r="E22" s="75">
        <v>3296.3196600000001</v>
      </c>
      <c r="F22" s="75">
        <v>3001.9275459</v>
      </c>
      <c r="G22" s="75">
        <v>224.28929049999999</v>
      </c>
      <c r="H22" s="75">
        <v>1539.6010426</v>
      </c>
      <c r="I22" s="75">
        <v>18.871556399999999</v>
      </c>
      <c r="J22" s="75">
        <v>43.159664100000001</v>
      </c>
      <c r="K22" s="75">
        <v>19.542554800000001</v>
      </c>
      <c r="L22" s="75">
        <v>11.725233684999999</v>
      </c>
      <c r="M22" s="75"/>
      <c r="N22" s="75">
        <v>1.17423141</v>
      </c>
      <c r="O22" s="75">
        <v>6.2220975999999997</v>
      </c>
      <c r="P22" s="75">
        <v>0.50103510600000001</v>
      </c>
      <c r="Q22" s="75">
        <v>13.741559098</v>
      </c>
      <c r="R22" s="75"/>
      <c r="S22" s="75" t="s">
        <v>339</v>
      </c>
      <c r="T22" s="75">
        <v>0</v>
      </c>
      <c r="U22" s="75">
        <v>0</v>
      </c>
      <c r="V22" s="75">
        <v>1.17423394533023</v>
      </c>
      <c r="W22" s="75">
        <v>18.871657202604801</v>
      </c>
      <c r="X22" s="75">
        <v>18.871657202604801</v>
      </c>
      <c r="Y22" s="75">
        <v>0</v>
      </c>
      <c r="Z22" s="75">
        <v>0</v>
      </c>
      <c r="AA22" s="75">
        <v>43.159673684815701</v>
      </c>
      <c r="AB22" s="75">
        <v>6.22211067972155</v>
      </c>
      <c r="AC22" s="75">
        <v>0</v>
      </c>
      <c r="AD22" s="75">
        <v>21904.004974949999</v>
      </c>
      <c r="AE22" s="75">
        <v>283.29423587644698</v>
      </c>
      <c r="AF22" s="75">
        <v>0</v>
      </c>
      <c r="AG22" s="75">
        <v>27.732284285766902</v>
      </c>
      <c r="AH22" s="75">
        <v>13.7414875501909</v>
      </c>
      <c r="AI22" s="75">
        <v>0</v>
      </c>
      <c r="AJ22" s="75">
        <v>0</v>
      </c>
      <c r="AK22" s="75">
        <v>19.542445607847299</v>
      </c>
      <c r="AL22" s="75">
        <v>19.542445607847299</v>
      </c>
      <c r="AM22" s="75">
        <v>0</v>
      </c>
      <c r="AN22" s="75">
        <v>0</v>
      </c>
      <c r="AO22" s="75">
        <v>11.7252077661557</v>
      </c>
      <c r="AP22" s="75">
        <v>0</v>
      </c>
      <c r="AQ22" s="75">
        <v>0</v>
      </c>
      <c r="AR22" s="75">
        <v>0</v>
      </c>
      <c r="AS22" s="75">
        <v>0</v>
      </c>
      <c r="AT22" s="75">
        <v>0</v>
      </c>
      <c r="AU22" s="75">
        <v>0</v>
      </c>
      <c r="AV22" s="75">
        <v>0</v>
      </c>
      <c r="AW22" s="75">
        <v>0</v>
      </c>
      <c r="AX22" s="75">
        <v>0.50104635554563504</v>
      </c>
      <c r="AY22" s="75">
        <v>1400.8748541940199</v>
      </c>
      <c r="AZ22" s="75">
        <v>0</v>
      </c>
      <c r="BA22" s="75">
        <v>1539.60035477879</v>
      </c>
      <c r="BB22" s="75">
        <v>575.20350712148002</v>
      </c>
      <c r="BC22" s="75">
        <v>63.9112396825345</v>
      </c>
      <c r="BD22" s="75">
        <v>639.11474680401398</v>
      </c>
      <c r="BE22" s="75">
        <v>0</v>
      </c>
      <c r="BF22" s="75">
        <v>147.00957726985101</v>
      </c>
      <c r="BG22" s="75">
        <v>0</v>
      </c>
      <c r="BH22" s="75">
        <v>0.90058141834355998</v>
      </c>
      <c r="BI22" s="75">
        <v>923.04792441541701</v>
      </c>
      <c r="BJ22" s="75">
        <v>0.99063623682049495</v>
      </c>
      <c r="BK22" s="75">
        <v>271.73433142082399</v>
      </c>
      <c r="BL22" s="75">
        <v>327.20989357187301</v>
      </c>
      <c r="BM22" s="75">
        <v>0.300193001427492</v>
      </c>
      <c r="BN22" s="75">
        <v>0</v>
      </c>
      <c r="BO22" s="75">
        <v>211.33554572661501</v>
      </c>
      <c r="BP22" s="75">
        <v>3296.3181306834199</v>
      </c>
      <c r="BQ22" s="75">
        <v>3001.9262548256902</v>
      </c>
      <c r="BR22" s="75">
        <v>294.39187585773601</v>
      </c>
      <c r="BS22" s="75">
        <v>2.4195324680191899</v>
      </c>
      <c r="BT22" s="75">
        <v>0</v>
      </c>
      <c r="BU22" s="75">
        <v>71.860049378021003</v>
      </c>
      <c r="BV22" s="75">
        <v>19.662622039605999</v>
      </c>
      <c r="BW22" s="75">
        <v>815.74350198691297</v>
      </c>
      <c r="BX22" s="75">
        <v>54.0346803077652</v>
      </c>
      <c r="BY22" s="75">
        <v>10.5067107117071</v>
      </c>
      <c r="BZ22" s="75">
        <v>1165.3480103286499</v>
      </c>
      <c r="CA22" s="75">
        <v>27.690482109646901</v>
      </c>
      <c r="CB22" s="75">
        <v>0.45028885839161797</v>
      </c>
      <c r="CC22" s="75">
        <v>49.399658090687097</v>
      </c>
      <c r="CD22" s="75">
        <v>3.0019280025573601E-2</v>
      </c>
      <c r="CE22" s="75">
        <v>224.28922005544601</v>
      </c>
      <c r="CF22" s="75">
        <v>0</v>
      </c>
      <c r="CG22" s="75">
        <v>0</v>
      </c>
      <c r="CH22" s="75">
        <v>0</v>
      </c>
      <c r="CI22" s="75">
        <v>0</v>
      </c>
      <c r="CJ22" s="75">
        <v>0</v>
      </c>
      <c r="CK22" s="75">
        <v>1539.6006183413499</v>
      </c>
      <c r="CL22" s="75">
        <v>0</v>
      </c>
      <c r="CM22" s="89"/>
      <c r="CN22" s="91">
        <f t="shared" si="15"/>
        <v>0.99999982881108462</v>
      </c>
      <c r="CO22" s="44">
        <f t="shared" si="0"/>
        <v>-3.6185378608980423E-7</v>
      </c>
      <c r="CP22" s="44">
        <f t="shared" si="1"/>
        <v>-2.9510548837535957E-7</v>
      </c>
      <c r="CQ22" s="44">
        <f t="shared" si="2"/>
        <v>-3.7978106121920302E-6</v>
      </c>
      <c r="CR22" s="44">
        <f t="shared" si="3"/>
        <v>-4.6394668538236064E-7</v>
      </c>
      <c r="CS22" s="44">
        <f t="shared" si="4"/>
        <v>-4.3008176916549929E-7</v>
      </c>
      <c r="CT22" s="44">
        <f t="shared" si="5"/>
        <v>-3.1407899069466104E-7</v>
      </c>
      <c r="CU22" s="44">
        <f t="shared" si="6"/>
        <v>-2.7556401846238923E-7</v>
      </c>
      <c r="CV22" s="44">
        <f t="shared" si="7"/>
        <v>5.3415098715409452E-6</v>
      </c>
      <c r="CW22" s="44">
        <f t="shared" si="16"/>
        <v>2.2207808842137175E-7</v>
      </c>
      <c r="CX22" s="44">
        <f t="shared" si="8"/>
        <v>-5.5874041966496129E-6</v>
      </c>
      <c r="CY22" s="44">
        <f t="shared" si="9"/>
        <v>-2.2105183568676387E-6</v>
      </c>
      <c r="CZ22" s="44" t="str">
        <f t="shared" si="10"/>
        <v/>
      </c>
      <c r="DA22" s="44">
        <f t="shared" si="11"/>
        <v>2.1591401902459789E-6</v>
      </c>
      <c r="DB22" s="44">
        <f t="shared" si="12"/>
        <v>2.1021402091620859E-6</v>
      </c>
      <c r="DC22" s="44">
        <f t="shared" si="13"/>
        <v>2.2452609608213987E-5</v>
      </c>
      <c r="DD22" s="44">
        <f t="shared" si="14"/>
        <v>-5.2066733177302713E-6</v>
      </c>
    </row>
    <row r="23" spans="1:108" x14ac:dyDescent="0.25">
      <c r="A23" s="89" t="s">
        <v>189</v>
      </c>
      <c r="B23" s="75">
        <v>47940.630340999996</v>
      </c>
      <c r="C23" s="75">
        <v>2677.2120897</v>
      </c>
      <c r="D23" s="75">
        <v>1671.7875286000001</v>
      </c>
      <c r="E23" s="75">
        <v>8704.5988362999997</v>
      </c>
      <c r="F23" s="75">
        <v>7928.3608760999996</v>
      </c>
      <c r="G23" s="75">
        <v>500.50562024999999</v>
      </c>
      <c r="H23" s="75">
        <v>3433.8649475000002</v>
      </c>
      <c r="I23" s="75">
        <v>90.246425900000006</v>
      </c>
      <c r="J23" s="75">
        <v>206.39517599999999</v>
      </c>
      <c r="K23" s="75">
        <v>93.455205000000007</v>
      </c>
      <c r="L23" s="75">
        <v>56.071690500000003</v>
      </c>
      <c r="M23" s="75"/>
      <c r="N23" s="75">
        <v>5.6153343800000002</v>
      </c>
      <c r="O23" s="75">
        <v>29.7549426</v>
      </c>
      <c r="P23" s="75">
        <v>2.3960162999999999</v>
      </c>
      <c r="Q23" s="75">
        <v>49.191141426999998</v>
      </c>
      <c r="R23" s="75"/>
      <c r="S23" s="75" t="s">
        <v>189</v>
      </c>
      <c r="T23" s="75">
        <v>0</v>
      </c>
      <c r="U23" s="75">
        <v>0</v>
      </c>
      <c r="V23" s="75">
        <v>5.6153338332793199</v>
      </c>
      <c r="W23" s="75">
        <v>90.246419917583495</v>
      </c>
      <c r="X23" s="75">
        <v>90.246419917583495</v>
      </c>
      <c r="Y23" s="75">
        <v>0</v>
      </c>
      <c r="Z23" s="75">
        <v>0</v>
      </c>
      <c r="AA23" s="75">
        <v>206.395143264616</v>
      </c>
      <c r="AB23" s="75">
        <v>29.754944842209301</v>
      </c>
      <c r="AC23" s="75">
        <v>0</v>
      </c>
      <c r="AD23" s="75">
        <v>47940.615638045201</v>
      </c>
      <c r="AE23" s="75">
        <v>591.14244329816904</v>
      </c>
      <c r="AF23" s="75">
        <v>0</v>
      </c>
      <c r="AG23" s="75">
        <v>57.868375196492998</v>
      </c>
      <c r="AH23" s="75">
        <v>49.191193635566599</v>
      </c>
      <c r="AI23" s="75">
        <v>0</v>
      </c>
      <c r="AJ23" s="75">
        <v>0</v>
      </c>
      <c r="AK23" s="75">
        <v>93.454821182035701</v>
      </c>
      <c r="AL23" s="75">
        <v>93.454821182035701</v>
      </c>
      <c r="AM23" s="75">
        <v>0</v>
      </c>
      <c r="AN23" s="75">
        <v>0</v>
      </c>
      <c r="AO23" s="75">
        <v>56.071571979607199</v>
      </c>
      <c r="AP23" s="75">
        <v>0</v>
      </c>
      <c r="AQ23" s="75">
        <v>0</v>
      </c>
      <c r="AR23" s="75">
        <v>0</v>
      </c>
      <c r="AS23" s="75">
        <v>0</v>
      </c>
      <c r="AT23" s="75">
        <v>0</v>
      </c>
      <c r="AU23" s="75">
        <v>0</v>
      </c>
      <c r="AV23" s="75">
        <v>0</v>
      </c>
      <c r="AW23" s="75">
        <v>0</v>
      </c>
      <c r="AX23" s="75">
        <v>2.39599897648844</v>
      </c>
      <c r="AY23" s="75">
        <v>2677.21042104972</v>
      </c>
      <c r="AZ23" s="75">
        <v>0</v>
      </c>
      <c r="BA23" s="75">
        <v>3433.86397272882</v>
      </c>
      <c r="BB23" s="75">
        <v>1504.6076297668001</v>
      </c>
      <c r="BC23" s="75">
        <v>167.17863277501201</v>
      </c>
      <c r="BD23" s="75">
        <v>1671.78626254182</v>
      </c>
      <c r="BE23" s="75">
        <v>0</v>
      </c>
      <c r="BF23" s="75">
        <v>306.75813196453799</v>
      </c>
      <c r="BG23" s="75">
        <v>0</v>
      </c>
      <c r="BH23" s="75">
        <v>2.3785006149793002</v>
      </c>
      <c r="BI23" s="75">
        <v>1926.09391319631</v>
      </c>
      <c r="BJ23" s="75">
        <v>2.6163502642790601</v>
      </c>
      <c r="BK23" s="75">
        <v>717.67474616533502</v>
      </c>
      <c r="BL23" s="75">
        <v>864.19083218968399</v>
      </c>
      <c r="BM23" s="75">
        <v>0.79283366457778703</v>
      </c>
      <c r="BN23" s="75">
        <v>0</v>
      </c>
      <c r="BO23" s="75">
        <v>558.15650594972305</v>
      </c>
      <c r="BP23" s="75">
        <v>8704.5952867953001</v>
      </c>
      <c r="BQ23" s="75">
        <v>7928.35761509658</v>
      </c>
      <c r="BR23" s="75">
        <v>776.23767169871701</v>
      </c>
      <c r="BS23" s="75">
        <v>6.39024860971025</v>
      </c>
      <c r="BT23" s="75">
        <v>0</v>
      </c>
      <c r="BU23" s="75">
        <v>189.78905680759701</v>
      </c>
      <c r="BV23" s="75">
        <v>51.930546448629499</v>
      </c>
      <c r="BW23" s="75">
        <v>2154.4521029337898</v>
      </c>
      <c r="BX23" s="75">
        <v>142.71041072107599</v>
      </c>
      <c r="BY23" s="75">
        <v>27.749236197688401</v>
      </c>
      <c r="BZ23" s="75">
        <v>3077.7886579914698</v>
      </c>
      <c r="CA23" s="75">
        <v>57.781111100910898</v>
      </c>
      <c r="CB23" s="75">
        <v>1.18925005428881</v>
      </c>
      <c r="CC23" s="75">
        <v>130.46905300462399</v>
      </c>
      <c r="CD23" s="75">
        <v>7.9283479113962302E-2</v>
      </c>
      <c r="CE23" s="75">
        <v>500.505519645937</v>
      </c>
      <c r="CF23" s="75">
        <v>0</v>
      </c>
      <c r="CG23" s="75">
        <v>0</v>
      </c>
      <c r="CH23" s="75">
        <v>0</v>
      </c>
      <c r="CI23" s="75">
        <v>0</v>
      </c>
      <c r="CJ23" s="75">
        <v>0</v>
      </c>
      <c r="CK23" s="75">
        <v>3433.8639019604602</v>
      </c>
      <c r="CL23" s="75">
        <v>0</v>
      </c>
      <c r="CM23" s="89"/>
      <c r="CN23" s="91">
        <f t="shared" si="15"/>
        <v>1.0000000206089588</v>
      </c>
      <c r="CO23" s="44">
        <f t="shared" si="0"/>
        <v>-3.0669089435474583E-7</v>
      </c>
      <c r="CP23" s="44">
        <f t="shared" si="1"/>
        <v>-6.232790769071952E-7</v>
      </c>
      <c r="CQ23" s="44">
        <f t="shared" si="2"/>
        <v>-7.5730806605299819E-7</v>
      </c>
      <c r="CR23" s="44">
        <f t="shared" si="3"/>
        <v>-4.0777349609118239E-7</v>
      </c>
      <c r="CS23" s="44">
        <f t="shared" si="4"/>
        <v>-4.1130865137192325E-7</v>
      </c>
      <c r="CT23" s="44">
        <f t="shared" si="5"/>
        <v>-2.0100486172946302E-7</v>
      </c>
      <c r="CU23" s="44">
        <f t="shared" si="6"/>
        <v>-3.0447893436645005E-7</v>
      </c>
      <c r="CV23" s="44">
        <f t="shared" si="7"/>
        <v>-6.6289788775106038E-8</v>
      </c>
      <c r="CW23" s="44">
        <f t="shared" si="16"/>
        <v>-1.5860537358875189E-7</v>
      </c>
      <c r="CX23" s="44">
        <f t="shared" si="8"/>
        <v>-4.1069725790599017E-6</v>
      </c>
      <c r="CY23" s="44">
        <f t="shared" si="9"/>
        <v>-2.1137296155380617E-6</v>
      </c>
      <c r="CZ23" s="44" t="str">
        <f t="shared" si="10"/>
        <v/>
      </c>
      <c r="DA23" s="44">
        <f t="shared" si="11"/>
        <v>-9.7362088040674387E-8</v>
      </c>
      <c r="DB23" s="44">
        <f t="shared" si="12"/>
        <v>7.5355860433881654E-8</v>
      </c>
      <c r="DC23" s="44">
        <f t="shared" si="13"/>
        <v>-7.2301309302107297E-6</v>
      </c>
      <c r="DD23" s="44">
        <f t="shared" si="14"/>
        <v>1.061340824507512E-6</v>
      </c>
    </row>
    <row r="24" spans="1:108" x14ac:dyDescent="0.25">
      <c r="A24" s="89" t="s">
        <v>190</v>
      </c>
      <c r="B24" s="75">
        <v>18689.263084999999</v>
      </c>
      <c r="C24" s="75">
        <v>1194.3472565</v>
      </c>
      <c r="D24" s="75">
        <v>557.89954417000001</v>
      </c>
      <c r="E24" s="75">
        <v>3022.9320708</v>
      </c>
      <c r="F24" s="75">
        <v>2747.7664313</v>
      </c>
      <c r="G24" s="75">
        <v>191.58472384000001</v>
      </c>
      <c r="H24" s="75">
        <v>1919.3597454999999</v>
      </c>
      <c r="I24" s="75">
        <v>41.088853</v>
      </c>
      <c r="J24" s="75">
        <v>60.656260000000003</v>
      </c>
      <c r="K24" s="75">
        <v>42.068627999999997</v>
      </c>
      <c r="L24" s="75">
        <v>13.891825000000001</v>
      </c>
      <c r="M24" s="75"/>
      <c r="N24" s="75">
        <v>2.8344483999999999</v>
      </c>
      <c r="O24" s="75">
        <v>8.3889840000000007</v>
      </c>
      <c r="P24" s="75">
        <v>0.85845510000000003</v>
      </c>
      <c r="Q24" s="75">
        <v>18.017548596000001</v>
      </c>
      <c r="R24" s="75"/>
      <c r="S24" s="75" t="s">
        <v>190</v>
      </c>
      <c r="T24" s="75">
        <v>0</v>
      </c>
      <c r="U24" s="75">
        <v>0</v>
      </c>
      <c r="V24" s="75">
        <v>2.8344460113461998</v>
      </c>
      <c r="W24" s="75">
        <v>41.088723993565701</v>
      </c>
      <c r="X24" s="75">
        <v>41.088723993565701</v>
      </c>
      <c r="Y24" s="75">
        <v>0</v>
      </c>
      <c r="Z24" s="75">
        <v>0</v>
      </c>
      <c r="AA24" s="75">
        <v>60.656107444271299</v>
      </c>
      <c r="AB24" s="75">
        <v>8.3889749209764695</v>
      </c>
      <c r="AC24" s="75">
        <v>0</v>
      </c>
      <c r="AD24" s="75">
        <v>18689.2581098011</v>
      </c>
      <c r="AE24" s="75">
        <v>344.94085363193602</v>
      </c>
      <c r="AF24" s="75">
        <v>0</v>
      </c>
      <c r="AG24" s="75">
        <v>33.766958262604803</v>
      </c>
      <c r="AH24" s="75">
        <v>18.017566416290801</v>
      </c>
      <c r="AI24" s="75">
        <v>0</v>
      </c>
      <c r="AJ24" s="75">
        <v>0</v>
      </c>
      <c r="AK24" s="75">
        <v>42.0685638488169</v>
      </c>
      <c r="AL24" s="75">
        <v>42.0685638488169</v>
      </c>
      <c r="AM24" s="75">
        <v>0</v>
      </c>
      <c r="AN24" s="75">
        <v>0</v>
      </c>
      <c r="AO24" s="75">
        <v>13.8917937668281</v>
      </c>
      <c r="AP24" s="75">
        <v>0</v>
      </c>
      <c r="AQ24" s="75">
        <v>0</v>
      </c>
      <c r="AR24" s="75">
        <v>0</v>
      </c>
      <c r="AS24" s="75">
        <v>0</v>
      </c>
      <c r="AT24" s="75">
        <v>0</v>
      </c>
      <c r="AU24" s="75">
        <v>0</v>
      </c>
      <c r="AV24" s="75">
        <v>0</v>
      </c>
      <c r="AW24" s="75">
        <v>0</v>
      </c>
      <c r="AX24" s="75">
        <v>0.85846712925230195</v>
      </c>
      <c r="AY24" s="75">
        <v>1194.34635404961</v>
      </c>
      <c r="AZ24" s="75">
        <v>0</v>
      </c>
      <c r="BA24" s="75">
        <v>1919.3590336039399</v>
      </c>
      <c r="BB24" s="75">
        <v>502.108939819331</v>
      </c>
      <c r="BC24" s="75">
        <v>55.790015437755102</v>
      </c>
      <c r="BD24" s="75">
        <v>557.89895525708596</v>
      </c>
      <c r="BE24" s="75">
        <v>0</v>
      </c>
      <c r="BF24" s="75">
        <v>178.999700817997</v>
      </c>
      <c r="BG24" s="75">
        <v>0</v>
      </c>
      <c r="BH24" s="75">
        <v>0.82432919068326704</v>
      </c>
      <c r="BI24" s="75">
        <v>1123.90579539384</v>
      </c>
      <c r="BJ24" s="75">
        <v>0.90676651642167805</v>
      </c>
      <c r="BK24" s="75">
        <v>248.72770928586701</v>
      </c>
      <c r="BL24" s="75">
        <v>299.50646096441102</v>
      </c>
      <c r="BM24" s="75">
        <v>0.274775638392389</v>
      </c>
      <c r="BN24" s="75">
        <v>0</v>
      </c>
      <c r="BO24" s="75">
        <v>193.44255077079001</v>
      </c>
      <c r="BP24" s="75">
        <v>3022.9310769777499</v>
      </c>
      <c r="BQ24" s="75">
        <v>2747.7654466157001</v>
      </c>
      <c r="BR24" s="75">
        <v>275.16563036205298</v>
      </c>
      <c r="BS24" s="75">
        <v>2.2147024286666901</v>
      </c>
      <c r="BT24" s="75">
        <v>0</v>
      </c>
      <c r="BU24" s="75">
        <v>65.776109607191401</v>
      </c>
      <c r="BV24" s="75">
        <v>17.997945483556201</v>
      </c>
      <c r="BW24" s="75">
        <v>746.67751330764895</v>
      </c>
      <c r="BX24" s="75">
        <v>49.459801565832699</v>
      </c>
      <c r="BY24" s="75">
        <v>9.6171936595071497</v>
      </c>
      <c r="BZ24" s="75">
        <v>1066.6826595457301</v>
      </c>
      <c r="CA24" s="75">
        <v>33.715937618383002</v>
      </c>
      <c r="CB24" s="75">
        <v>0.41216477978582</v>
      </c>
      <c r="CC24" s="75">
        <v>45.217286448188702</v>
      </c>
      <c r="CD24" s="75">
        <v>2.7477423019009399E-2</v>
      </c>
      <c r="CE24" s="75">
        <v>191.584417523658</v>
      </c>
      <c r="CF24" s="75">
        <v>0</v>
      </c>
      <c r="CG24" s="75">
        <v>0</v>
      </c>
      <c r="CH24" s="75">
        <v>0</v>
      </c>
      <c r="CI24" s="75">
        <v>0</v>
      </c>
      <c r="CJ24" s="75">
        <v>0</v>
      </c>
      <c r="CK24" s="75">
        <v>1919.3590710825199</v>
      </c>
      <c r="CL24" s="75">
        <v>0</v>
      </c>
      <c r="CM24" s="89"/>
      <c r="CN24" s="91">
        <f t="shared" si="15"/>
        <v>0.99999998047338789</v>
      </c>
      <c r="CO24" s="44">
        <f t="shared" si="0"/>
        <v>-2.6620626380071734E-7</v>
      </c>
      <c r="CP24" s="44">
        <f t="shared" si="1"/>
        <v>-7.5560134211115509E-7</v>
      </c>
      <c r="CQ24" s="44">
        <f t="shared" si="2"/>
        <v>-1.0555895236127177E-6</v>
      </c>
      <c r="CR24" s="44">
        <f t="shared" si="3"/>
        <v>-3.2876102634452113E-7</v>
      </c>
      <c r="CS24" s="44">
        <f t="shared" si="4"/>
        <v>-3.5835807903772421E-7</v>
      </c>
      <c r="CT24" s="44">
        <f t="shared" si="5"/>
        <v>-1.5988557744352938E-6</v>
      </c>
      <c r="CU24" s="44">
        <f t="shared" si="6"/>
        <v>-3.5137627617463734E-7</v>
      </c>
      <c r="CV24" s="44">
        <f t="shared" si="7"/>
        <v>-3.1396942207070946E-6</v>
      </c>
      <c r="CW24" s="44">
        <f t="shared" si="16"/>
        <v>-2.5150863027801859E-6</v>
      </c>
      <c r="CX24" s="44">
        <f t="shared" si="8"/>
        <v>-1.524917406299254E-6</v>
      </c>
      <c r="CY24" s="44">
        <f t="shared" si="9"/>
        <v>-2.2483130835030578E-6</v>
      </c>
      <c r="CZ24" s="44" t="str">
        <f t="shared" si="10"/>
        <v/>
      </c>
      <c r="DA24" s="44">
        <f t="shared" si="11"/>
        <v>-8.4272262641629236E-7</v>
      </c>
      <c r="DB24" s="44">
        <f t="shared" si="12"/>
        <v>-1.0822554353661821E-6</v>
      </c>
      <c r="DC24" s="44">
        <f t="shared" si="13"/>
        <v>1.4012674980818548E-5</v>
      </c>
      <c r="DD24" s="44">
        <f t="shared" si="14"/>
        <v>9.8905190711050404E-7</v>
      </c>
    </row>
    <row r="25" spans="1:108" x14ac:dyDescent="0.25">
      <c r="A25" s="89" t="s">
        <v>191</v>
      </c>
      <c r="B25" s="75">
        <v>28147.698650999999</v>
      </c>
      <c r="C25" s="75">
        <v>1575.8326711</v>
      </c>
      <c r="D25" s="75">
        <v>991.04177878999997</v>
      </c>
      <c r="E25" s="75">
        <v>5159.3798655000001</v>
      </c>
      <c r="F25" s="75">
        <v>4693.1874041999999</v>
      </c>
      <c r="G25" s="75">
        <v>293.96311857000001</v>
      </c>
      <c r="H25" s="75">
        <v>2040.9790624</v>
      </c>
      <c r="I25" s="75">
        <v>53.963460300000001</v>
      </c>
      <c r="J25" s="75">
        <v>123.415314</v>
      </c>
      <c r="K25" s="75">
        <v>55.882141099999998</v>
      </c>
      <c r="L25" s="75">
        <v>33.52842871</v>
      </c>
      <c r="M25" s="75"/>
      <c r="N25" s="75">
        <v>3.3577254700000001</v>
      </c>
      <c r="O25" s="75">
        <v>17.792155600000001</v>
      </c>
      <c r="P25" s="75">
        <v>1.43271383</v>
      </c>
      <c r="Q25" s="75">
        <v>29.281369972</v>
      </c>
      <c r="R25" s="75"/>
      <c r="S25" s="75" t="s">
        <v>191</v>
      </c>
      <c r="T25" s="75">
        <v>0</v>
      </c>
      <c r="U25" s="75">
        <v>0</v>
      </c>
      <c r="V25" s="75">
        <v>3.35773021543329</v>
      </c>
      <c r="W25" s="75">
        <v>53.9634003877702</v>
      </c>
      <c r="X25" s="75">
        <v>53.9634003877702</v>
      </c>
      <c r="Y25" s="75">
        <v>0</v>
      </c>
      <c r="Z25" s="75">
        <v>0</v>
      </c>
      <c r="AA25" s="75">
        <v>123.414905957881</v>
      </c>
      <c r="AB25" s="75">
        <v>17.792130713941201</v>
      </c>
      <c r="AC25" s="75">
        <v>0</v>
      </c>
      <c r="AD25" s="75">
        <v>28147.687885447802</v>
      </c>
      <c r="AE25" s="75">
        <v>351.08298732412999</v>
      </c>
      <c r="AF25" s="75">
        <v>0</v>
      </c>
      <c r="AG25" s="75">
        <v>34.368178051712803</v>
      </c>
      <c r="AH25" s="75">
        <v>29.281377397756799</v>
      </c>
      <c r="AI25" s="75">
        <v>0</v>
      </c>
      <c r="AJ25" s="75">
        <v>0</v>
      </c>
      <c r="AK25" s="75">
        <v>55.882164929902899</v>
      </c>
      <c r="AL25" s="75">
        <v>55.882164929902899</v>
      </c>
      <c r="AM25" s="75">
        <v>0</v>
      </c>
      <c r="AN25" s="75">
        <v>0</v>
      </c>
      <c r="AO25" s="75">
        <v>33.528369372476298</v>
      </c>
      <c r="AP25" s="75">
        <v>0</v>
      </c>
      <c r="AQ25" s="75">
        <v>0</v>
      </c>
      <c r="AR25" s="75">
        <v>0</v>
      </c>
      <c r="AS25" s="75">
        <v>0</v>
      </c>
      <c r="AT25" s="75">
        <v>0</v>
      </c>
      <c r="AU25" s="75">
        <v>0</v>
      </c>
      <c r="AV25" s="75">
        <v>0</v>
      </c>
      <c r="AW25" s="75">
        <v>0</v>
      </c>
      <c r="AX25" s="75">
        <v>1.4327176988530701</v>
      </c>
      <c r="AY25" s="75">
        <v>1575.8318695145899</v>
      </c>
      <c r="AZ25" s="75">
        <v>0</v>
      </c>
      <c r="BA25" s="75">
        <v>2040.9782609941699</v>
      </c>
      <c r="BB25" s="75">
        <v>891.93793807878103</v>
      </c>
      <c r="BC25" s="75">
        <v>99.1042624172578</v>
      </c>
      <c r="BD25" s="75">
        <v>991.04220049603805</v>
      </c>
      <c r="BE25" s="75">
        <v>0</v>
      </c>
      <c r="BF25" s="75">
        <v>182.186764394401</v>
      </c>
      <c r="BG25" s="75">
        <v>0</v>
      </c>
      <c r="BH25" s="75">
        <v>1.40795630825024</v>
      </c>
      <c r="BI25" s="75">
        <v>1143.9160233923501</v>
      </c>
      <c r="BJ25" s="75">
        <v>1.54875411112397</v>
      </c>
      <c r="BK25" s="75">
        <v>424.82720940050802</v>
      </c>
      <c r="BL25" s="75">
        <v>511.55722974916898</v>
      </c>
      <c r="BM25" s="75">
        <v>0.469317986739199</v>
      </c>
      <c r="BN25" s="75">
        <v>0</v>
      </c>
      <c r="BO25" s="75">
        <v>330.40025842578899</v>
      </c>
      <c r="BP25" s="75">
        <v>5159.3779540354799</v>
      </c>
      <c r="BQ25" s="75">
        <v>4693.1856866809703</v>
      </c>
      <c r="BR25" s="75">
        <v>466.19226735450798</v>
      </c>
      <c r="BS25" s="75">
        <v>3.7827047584561</v>
      </c>
      <c r="BT25" s="75">
        <v>0</v>
      </c>
      <c r="BU25" s="75">
        <v>112.345477691981</v>
      </c>
      <c r="BV25" s="75">
        <v>30.7403577065317</v>
      </c>
      <c r="BW25" s="75">
        <v>1275.3262130656899</v>
      </c>
      <c r="BX25" s="75">
        <v>84.477332334639499</v>
      </c>
      <c r="BY25" s="75">
        <v>16.426159417318299</v>
      </c>
      <c r="BZ25" s="75">
        <v>1821.89477251057</v>
      </c>
      <c r="CA25" s="75">
        <v>34.3163910691609</v>
      </c>
      <c r="CB25" s="75">
        <v>0.703978016832289</v>
      </c>
      <c r="CC25" s="75">
        <v>77.231033466161705</v>
      </c>
      <c r="CD25" s="75">
        <v>4.69317312124869E-2</v>
      </c>
      <c r="CE25" s="75">
        <v>293.96314030412702</v>
      </c>
      <c r="CF25" s="75">
        <v>0</v>
      </c>
      <c r="CG25" s="75">
        <v>0</v>
      </c>
      <c r="CH25" s="75">
        <v>0</v>
      </c>
      <c r="CI25" s="75">
        <v>0</v>
      </c>
      <c r="CJ25" s="75">
        <v>0</v>
      </c>
      <c r="CK25" s="75">
        <v>2040.9784592999199</v>
      </c>
      <c r="CL25" s="75">
        <v>0</v>
      </c>
      <c r="CM25" s="89"/>
      <c r="CN25" s="91">
        <f t="shared" si="15"/>
        <v>0.99999990283790152</v>
      </c>
      <c r="CO25" s="44">
        <f t="shared" si="0"/>
        <v>-3.8246651459690022E-7</v>
      </c>
      <c r="CP25" s="44">
        <f t="shared" si="1"/>
        <v>-5.0867419158494441E-7</v>
      </c>
      <c r="CQ25" s="44">
        <f t="shared" si="2"/>
        <v>4.2551792175434265E-7</v>
      </c>
      <c r="CR25" s="44">
        <f t="shared" si="3"/>
        <v>-3.7048338559915512E-7</v>
      </c>
      <c r="CS25" s="44">
        <f t="shared" si="4"/>
        <v>-3.6596003562283905E-7</v>
      </c>
      <c r="CT25" s="44">
        <f t="shared" si="5"/>
        <v>7.3934877010940764E-8</v>
      </c>
      <c r="CU25" s="44">
        <f t="shared" si="6"/>
        <v>-2.9549547625499558E-7</v>
      </c>
      <c r="CV25" s="44">
        <f t="shared" si="7"/>
        <v>-1.1102369912569229E-6</v>
      </c>
      <c r="CW25" s="44">
        <f t="shared" si="16"/>
        <v>-3.3062519209824126E-6</v>
      </c>
      <c r="CX25" s="44">
        <f t="shared" si="8"/>
        <v>4.2643145791579903E-7</v>
      </c>
      <c r="CY25" s="44">
        <f t="shared" si="9"/>
        <v>-1.7697675072971162E-6</v>
      </c>
      <c r="CZ25" s="44" t="str">
        <f t="shared" si="10"/>
        <v/>
      </c>
      <c r="DA25" s="44">
        <f t="shared" si="11"/>
        <v>1.4132880523661882E-6</v>
      </c>
      <c r="DB25" s="44">
        <f t="shared" si="12"/>
        <v>-1.3987095975861989E-6</v>
      </c>
      <c r="DC25" s="44">
        <f t="shared" si="13"/>
        <v>2.7003669463653577E-6</v>
      </c>
      <c r="DD25" s="44">
        <f t="shared" si="14"/>
        <v>2.5360004692049749E-7</v>
      </c>
    </row>
    <row r="26" spans="1:108" x14ac:dyDescent="0.25">
      <c r="A26" s="89" t="s">
        <v>192</v>
      </c>
      <c r="B26" s="75">
        <v>41352.863187000003</v>
      </c>
      <c r="C26" s="75">
        <v>2427.0343407</v>
      </c>
      <c r="D26" s="75">
        <v>1363.8923265999999</v>
      </c>
      <c r="E26" s="75">
        <v>7080.6351346000001</v>
      </c>
      <c r="F26" s="75">
        <v>6446.6993791000004</v>
      </c>
      <c r="G26" s="75">
        <v>428.89055919999998</v>
      </c>
      <c r="H26" s="75">
        <v>2951.8705377000001</v>
      </c>
      <c r="I26" s="75">
        <v>63.566635302000002</v>
      </c>
      <c r="J26" s="75">
        <v>145.37799611</v>
      </c>
      <c r="K26" s="75">
        <v>65.826782879000007</v>
      </c>
      <c r="L26" s="75">
        <v>39.495062806999996</v>
      </c>
      <c r="M26" s="75"/>
      <c r="N26" s="75">
        <v>3.9552579039000002</v>
      </c>
      <c r="O26" s="75">
        <v>20.958403836999999</v>
      </c>
      <c r="P26" s="75">
        <v>1.6876759532000001</v>
      </c>
      <c r="Q26" s="75">
        <v>36.861408523999998</v>
      </c>
      <c r="R26" s="75"/>
      <c r="S26" s="75" t="s">
        <v>192</v>
      </c>
      <c r="T26" s="75">
        <v>0</v>
      </c>
      <c r="U26" s="75">
        <v>0</v>
      </c>
      <c r="V26" s="75">
        <v>3.95524696622171</v>
      </c>
      <c r="W26" s="75">
        <v>63.566678435865498</v>
      </c>
      <c r="X26" s="75">
        <v>63.566678435865498</v>
      </c>
      <c r="Y26" s="75">
        <v>0</v>
      </c>
      <c r="Z26" s="75">
        <v>0</v>
      </c>
      <c r="AA26" s="75">
        <v>145.37776765785699</v>
      </c>
      <c r="AB26" s="75">
        <v>20.958384307159701</v>
      </c>
      <c r="AC26" s="75">
        <v>0</v>
      </c>
      <c r="AD26" s="75">
        <v>41352.8467217051</v>
      </c>
      <c r="AE26" s="75">
        <v>520.01422291200799</v>
      </c>
      <c r="AF26" s="75">
        <v>0</v>
      </c>
      <c r="AG26" s="75">
        <v>50.905320070749802</v>
      </c>
      <c r="AH26" s="75">
        <v>36.861402953980402</v>
      </c>
      <c r="AI26" s="75">
        <v>0</v>
      </c>
      <c r="AJ26" s="75">
        <v>0</v>
      </c>
      <c r="AK26" s="75">
        <v>65.826735153598506</v>
      </c>
      <c r="AL26" s="75">
        <v>65.826735153598506</v>
      </c>
      <c r="AM26" s="75">
        <v>0</v>
      </c>
      <c r="AN26" s="75">
        <v>0</v>
      </c>
      <c r="AO26" s="75">
        <v>39.495100013542803</v>
      </c>
      <c r="AP26" s="75">
        <v>0</v>
      </c>
      <c r="AQ26" s="75">
        <v>0</v>
      </c>
      <c r="AR26" s="75">
        <v>0</v>
      </c>
      <c r="AS26" s="75">
        <v>0</v>
      </c>
      <c r="AT26" s="75">
        <v>0</v>
      </c>
      <c r="AU26" s="75">
        <v>0</v>
      </c>
      <c r="AV26" s="75">
        <v>0</v>
      </c>
      <c r="AW26" s="75">
        <v>0</v>
      </c>
      <c r="AX26" s="75">
        <v>1.68766489158237</v>
      </c>
      <c r="AY26" s="75">
        <v>2427.03398167864</v>
      </c>
      <c r="AZ26" s="75">
        <v>0</v>
      </c>
      <c r="BA26" s="75">
        <v>2951.8693748904502</v>
      </c>
      <c r="BB26" s="75">
        <v>1227.50700837613</v>
      </c>
      <c r="BC26" s="75">
        <v>136.38896067538499</v>
      </c>
      <c r="BD26" s="75">
        <v>1363.8959690515101</v>
      </c>
      <c r="BE26" s="75">
        <v>0</v>
      </c>
      <c r="BF26" s="75">
        <v>269.850129778</v>
      </c>
      <c r="BG26" s="75">
        <v>0</v>
      </c>
      <c r="BH26" s="75">
        <v>1.9340096705743499</v>
      </c>
      <c r="BI26" s="75">
        <v>1694.33157898375</v>
      </c>
      <c r="BJ26" s="75">
        <v>2.12740159814701</v>
      </c>
      <c r="BK26" s="75">
        <v>583.55509168140895</v>
      </c>
      <c r="BL26" s="75">
        <v>702.68989360714704</v>
      </c>
      <c r="BM26" s="75">
        <v>0.64466956874066395</v>
      </c>
      <c r="BN26" s="75">
        <v>0</v>
      </c>
      <c r="BO26" s="75">
        <v>453.847344792407</v>
      </c>
      <c r="BP26" s="75">
        <v>7080.6328187272102</v>
      </c>
      <c r="BQ26" s="75">
        <v>6446.6973528073604</v>
      </c>
      <c r="BR26" s="75">
        <v>633.93546591985</v>
      </c>
      <c r="BS26" s="75">
        <v>5.1960437991368904</v>
      </c>
      <c r="BT26" s="75">
        <v>0</v>
      </c>
      <c r="BU26" s="75">
        <v>154.32099467633299</v>
      </c>
      <c r="BV26" s="75">
        <v>42.225916076213799</v>
      </c>
      <c r="BW26" s="75">
        <v>1751.8253123084</v>
      </c>
      <c r="BX26" s="75">
        <v>116.040573815759</v>
      </c>
      <c r="BY26" s="75">
        <v>22.5634592469011</v>
      </c>
      <c r="BZ26" s="75">
        <v>2502.6083332236499</v>
      </c>
      <c r="CA26" s="75">
        <v>50.828183933506402</v>
      </c>
      <c r="CB26" s="75">
        <v>0.96700154436746499</v>
      </c>
      <c r="CC26" s="75">
        <v>106.086840076334</v>
      </c>
      <c r="CD26" s="75">
        <v>6.4467121834906896E-2</v>
      </c>
      <c r="CE26" s="75">
        <v>428.890856187613</v>
      </c>
      <c r="CF26" s="75">
        <v>0</v>
      </c>
      <c r="CG26" s="75">
        <v>0</v>
      </c>
      <c r="CH26" s="75">
        <v>0</v>
      </c>
      <c r="CI26" s="75">
        <v>0</v>
      </c>
      <c r="CJ26" s="75">
        <v>0</v>
      </c>
      <c r="CK26" s="75">
        <v>2951.8695774952098</v>
      </c>
      <c r="CL26" s="75">
        <v>0</v>
      </c>
      <c r="CM26" s="89"/>
      <c r="CN26" s="91">
        <f t="shared" si="15"/>
        <v>0.99999993136391896</v>
      </c>
      <c r="CO26" s="44">
        <f t="shared" si="0"/>
        <v>-3.9816577701013703E-7</v>
      </c>
      <c r="CP26" s="44">
        <f t="shared" si="1"/>
        <v>-1.4792594980385155E-7</v>
      </c>
      <c r="CQ26" s="44">
        <f t="shared" si="2"/>
        <v>2.6706298137271523E-6</v>
      </c>
      <c r="CR26" s="44">
        <f t="shared" si="3"/>
        <v>-3.2707133554068718E-7</v>
      </c>
      <c r="CS26" s="44">
        <f t="shared" si="4"/>
        <v>-3.1431474013017441E-7</v>
      </c>
      <c r="CT26" s="44">
        <f t="shared" si="5"/>
        <v>6.924554682814615E-7</v>
      </c>
      <c r="CU26" s="44">
        <f t="shared" si="6"/>
        <v>-3.2528689116067412E-7</v>
      </c>
      <c r="CV26" s="44">
        <f t="shared" si="7"/>
        <v>6.785614071176365E-7</v>
      </c>
      <c r="CW26" s="44">
        <f t="shared" si="16"/>
        <v>-1.5714354931178138E-6</v>
      </c>
      <c r="CX26" s="44">
        <f t="shared" si="8"/>
        <v>-7.2501494701213613E-7</v>
      </c>
      <c r="CY26" s="44">
        <f t="shared" si="9"/>
        <v>9.4205554219566761E-7</v>
      </c>
      <c r="CZ26" s="44" t="str">
        <f t="shared" si="10"/>
        <v/>
      </c>
      <c r="DA26" s="44">
        <f t="shared" si="11"/>
        <v>-2.7653514779416943E-6</v>
      </c>
      <c r="DB26" s="44">
        <f t="shared" si="12"/>
        <v>-9.3183815188117624E-7</v>
      </c>
      <c r="DC26" s="44">
        <f t="shared" si="13"/>
        <v>-6.5543492571063148E-6</v>
      </c>
      <c r="DD26" s="44">
        <f t="shared" si="14"/>
        <v>-1.5110707427669703E-7</v>
      </c>
    </row>
    <row r="27" spans="1:108" x14ac:dyDescent="0.25">
      <c r="A27" s="89" t="s">
        <v>193</v>
      </c>
      <c r="B27" s="75">
        <v>6782.222597</v>
      </c>
      <c r="C27" s="75">
        <v>357.03680157000002</v>
      </c>
      <c r="D27" s="75">
        <v>253.14497276</v>
      </c>
      <c r="E27" s="75">
        <v>1321.8994620999999</v>
      </c>
      <c r="F27" s="75">
        <v>1203.3789813000001</v>
      </c>
      <c r="G27" s="75">
        <v>71.366046584000003</v>
      </c>
      <c r="H27" s="75">
        <v>492.27678988999998</v>
      </c>
      <c r="I27" s="75">
        <v>15.667703400000001</v>
      </c>
      <c r="J27" s="75">
        <v>35.832302599999998</v>
      </c>
      <c r="K27" s="75">
        <v>16.2247807</v>
      </c>
      <c r="L27" s="75">
        <v>9.7346171300000002</v>
      </c>
      <c r="M27" s="75"/>
      <c r="N27" s="75">
        <v>0.97487924000000004</v>
      </c>
      <c r="O27" s="75">
        <v>5.1657604700000004</v>
      </c>
      <c r="P27" s="75">
        <v>0.41597292000000002</v>
      </c>
      <c r="Q27" s="75">
        <v>8.0939982656999998</v>
      </c>
      <c r="R27" s="75"/>
      <c r="S27" s="75" t="s">
        <v>193</v>
      </c>
      <c r="T27" s="75">
        <v>0</v>
      </c>
      <c r="U27" s="75">
        <v>0</v>
      </c>
      <c r="V27" s="75">
        <v>0.97487553014319905</v>
      </c>
      <c r="W27" s="75">
        <v>15.667721270406201</v>
      </c>
      <c r="X27" s="75">
        <v>15.667721270406201</v>
      </c>
      <c r="Y27" s="75">
        <v>0</v>
      </c>
      <c r="Z27" s="75">
        <v>0</v>
      </c>
      <c r="AA27" s="75">
        <v>35.832358686571702</v>
      </c>
      <c r="AB27" s="75">
        <v>5.16574717212211</v>
      </c>
      <c r="AC27" s="75">
        <v>0</v>
      </c>
      <c r="AD27" s="75">
        <v>6782.2205118029997</v>
      </c>
      <c r="AE27" s="75">
        <v>82.438212278417296</v>
      </c>
      <c r="AF27" s="75">
        <v>0</v>
      </c>
      <c r="AG27" s="75">
        <v>8.0700527222705603</v>
      </c>
      <c r="AH27" s="75">
        <v>8.0940187340013292</v>
      </c>
      <c r="AI27" s="75">
        <v>0</v>
      </c>
      <c r="AJ27" s="75">
        <v>0</v>
      </c>
      <c r="AK27" s="75">
        <v>16.224803648365999</v>
      </c>
      <c r="AL27" s="75">
        <v>16.224803648365999</v>
      </c>
      <c r="AM27" s="75">
        <v>0</v>
      </c>
      <c r="AN27" s="75">
        <v>0</v>
      </c>
      <c r="AO27" s="75">
        <v>9.7346096240899005</v>
      </c>
      <c r="AP27" s="75">
        <v>0</v>
      </c>
      <c r="AQ27" s="75">
        <v>0</v>
      </c>
      <c r="AR27" s="75">
        <v>0</v>
      </c>
      <c r="AS27" s="75">
        <v>0</v>
      </c>
      <c r="AT27" s="75">
        <v>0</v>
      </c>
      <c r="AU27" s="75">
        <v>0</v>
      </c>
      <c r="AV27" s="75">
        <v>0</v>
      </c>
      <c r="AW27" s="75">
        <v>0</v>
      </c>
      <c r="AX27" s="75">
        <v>0.415982040953148</v>
      </c>
      <c r="AY27" s="75">
        <v>357.03678470488302</v>
      </c>
      <c r="AZ27" s="75">
        <v>0</v>
      </c>
      <c r="BA27" s="75">
        <v>492.27663536103501</v>
      </c>
      <c r="BB27" s="75">
        <v>227.832092715377</v>
      </c>
      <c r="BC27" s="75">
        <v>25.314504640178001</v>
      </c>
      <c r="BD27" s="75">
        <v>253.146597355555</v>
      </c>
      <c r="BE27" s="75">
        <v>0</v>
      </c>
      <c r="BF27" s="75">
        <v>42.779619159046902</v>
      </c>
      <c r="BG27" s="75">
        <v>0</v>
      </c>
      <c r="BH27" s="75">
        <v>0.361015954298186</v>
      </c>
      <c r="BI27" s="75">
        <v>268.60400823831299</v>
      </c>
      <c r="BJ27" s="75">
        <v>0.397111397895687</v>
      </c>
      <c r="BK27" s="75">
        <v>108.929867171525</v>
      </c>
      <c r="BL27" s="75">
        <v>131.16816966770801</v>
      </c>
      <c r="BM27" s="75">
        <v>0.120337726042648</v>
      </c>
      <c r="BN27" s="75">
        <v>0</v>
      </c>
      <c r="BO27" s="75">
        <v>84.717816266803396</v>
      </c>
      <c r="BP27" s="75">
        <v>1321.8988021694499</v>
      </c>
      <c r="BQ27" s="75">
        <v>1203.3783847794</v>
      </c>
      <c r="BR27" s="75">
        <v>118.520417390058</v>
      </c>
      <c r="BS27" s="75">
        <v>0.96992113846679595</v>
      </c>
      <c r="BT27" s="75">
        <v>0</v>
      </c>
      <c r="BU27" s="75">
        <v>28.806493962091398</v>
      </c>
      <c r="BV27" s="75">
        <v>7.8820792120681</v>
      </c>
      <c r="BW27" s="75">
        <v>327.00592900014902</v>
      </c>
      <c r="BX27" s="75">
        <v>21.6608389688983</v>
      </c>
      <c r="BY27" s="75">
        <v>4.2117796138604602</v>
      </c>
      <c r="BZ27" s="75">
        <v>467.15166757607398</v>
      </c>
      <c r="CA27" s="75">
        <v>8.0578134024561994</v>
      </c>
      <c r="CB27" s="75">
        <v>0.18050630742351301</v>
      </c>
      <c r="CC27" s="75">
        <v>19.8028170273979</v>
      </c>
      <c r="CD27" s="75">
        <v>1.20337886980053E-2</v>
      </c>
      <c r="CE27" s="75">
        <v>71.365817768151004</v>
      </c>
      <c r="CF27" s="75">
        <v>0</v>
      </c>
      <c r="CG27" s="75">
        <v>0</v>
      </c>
      <c r="CH27" s="75">
        <v>0</v>
      </c>
      <c r="CI27" s="75">
        <v>0</v>
      </c>
      <c r="CJ27" s="75">
        <v>0</v>
      </c>
      <c r="CK27" s="75">
        <v>492.27670888517798</v>
      </c>
      <c r="CL27" s="75">
        <v>0</v>
      </c>
      <c r="CM27" s="89"/>
      <c r="CN27" s="91">
        <f t="shared" si="15"/>
        <v>0.99999985064468488</v>
      </c>
      <c r="CO27" s="44">
        <f t="shared" si="0"/>
        <v>-3.0745039261788556E-7</v>
      </c>
      <c r="CP27" s="44">
        <f t="shared" si="1"/>
        <v>-4.7236354712206419E-8</v>
      </c>
      <c r="CQ27" s="44">
        <f t="shared" si="2"/>
        <v>6.4176488961553752E-6</v>
      </c>
      <c r="CR27" s="44">
        <f t="shared" si="3"/>
        <v>-4.9922900259901226E-7</v>
      </c>
      <c r="CS27" s="44">
        <f t="shared" si="4"/>
        <v>-4.9570468601614892E-7</v>
      </c>
      <c r="CT27" s="44">
        <f t="shared" si="5"/>
        <v>-3.2062284510827825E-6</v>
      </c>
      <c r="CU27" s="44">
        <f t="shared" si="6"/>
        <v>-1.6455137365169609E-7</v>
      </c>
      <c r="CV27" s="44">
        <f t="shared" si="7"/>
        <v>1.1405887476884458E-6</v>
      </c>
      <c r="CW27" s="44">
        <f t="shared" si="16"/>
        <v>1.5652516761068427E-6</v>
      </c>
      <c r="CX27" s="44">
        <f t="shared" si="8"/>
        <v>1.4144022297070187E-6</v>
      </c>
      <c r="CY27" s="44">
        <f t="shared" si="9"/>
        <v>-7.7105344765429369E-7</v>
      </c>
      <c r="CZ27" s="44" t="str">
        <f t="shared" si="10"/>
        <v/>
      </c>
      <c r="DA27" s="44">
        <f t="shared" si="11"/>
        <v>-3.805452664046783E-6</v>
      </c>
      <c r="DB27" s="44">
        <f t="shared" si="12"/>
        <v>-2.5742343199267069E-6</v>
      </c>
      <c r="DC27" s="44">
        <f t="shared" si="13"/>
        <v>2.1926795494232078E-5</v>
      </c>
      <c r="DD27" s="44">
        <f t="shared" si="14"/>
        <v>2.5288245262097801E-6</v>
      </c>
    </row>
    <row r="28" spans="1:108" x14ac:dyDescent="0.25">
      <c r="A28" s="89" t="s">
        <v>194</v>
      </c>
      <c r="B28" s="75">
        <v>5512.0208168999998</v>
      </c>
      <c r="C28" s="75">
        <v>245.18652947000001</v>
      </c>
      <c r="D28" s="75">
        <v>230.83163390000001</v>
      </c>
      <c r="E28" s="75">
        <v>1212.9761277</v>
      </c>
      <c r="F28" s="75">
        <v>1107.6258484</v>
      </c>
      <c r="G28" s="75">
        <v>59.008662405999999</v>
      </c>
      <c r="H28" s="75">
        <v>394.01475174000001</v>
      </c>
      <c r="I28" s="75">
        <v>17.615532000000002</v>
      </c>
      <c r="J28" s="75">
        <v>40.287031800000001</v>
      </c>
      <c r="K28" s="75">
        <v>18.2418622</v>
      </c>
      <c r="L28" s="75">
        <v>10.944838239999999</v>
      </c>
      <c r="M28" s="75"/>
      <c r="N28" s="75">
        <v>1.09607755</v>
      </c>
      <c r="O28" s="75">
        <v>5.8079769800000003</v>
      </c>
      <c r="P28" s="75">
        <v>0.46768739300000001</v>
      </c>
      <c r="Q28" s="75">
        <v>8.4753472618999997</v>
      </c>
      <c r="R28" s="75"/>
      <c r="S28" s="75" t="s">
        <v>194</v>
      </c>
      <c r="T28" s="75">
        <v>0</v>
      </c>
      <c r="U28" s="75">
        <v>0</v>
      </c>
      <c r="V28" s="75">
        <v>1.0960781201590999</v>
      </c>
      <c r="W28" s="75">
        <v>17.615491057905899</v>
      </c>
      <c r="X28" s="75">
        <v>17.615491057905899</v>
      </c>
      <c r="Y28" s="75">
        <v>0</v>
      </c>
      <c r="Z28" s="75">
        <v>0</v>
      </c>
      <c r="AA28" s="75">
        <v>40.287042958790401</v>
      </c>
      <c r="AB28" s="75">
        <v>5.8079753400913701</v>
      </c>
      <c r="AC28" s="75">
        <v>0</v>
      </c>
      <c r="AD28" s="75">
        <v>5512.0228293016198</v>
      </c>
      <c r="AE28" s="75">
        <v>61.693616584373203</v>
      </c>
      <c r="AF28" s="75">
        <v>0</v>
      </c>
      <c r="AG28" s="75">
        <v>6.0392368241488699</v>
      </c>
      <c r="AH28" s="75">
        <v>8.4753465597948505</v>
      </c>
      <c r="AI28" s="75">
        <v>0</v>
      </c>
      <c r="AJ28" s="75">
        <v>0</v>
      </c>
      <c r="AK28" s="75">
        <v>18.2418121839757</v>
      </c>
      <c r="AL28" s="75">
        <v>18.2418121839757</v>
      </c>
      <c r="AM28" s="75">
        <v>0</v>
      </c>
      <c r="AN28" s="75">
        <v>0</v>
      </c>
      <c r="AO28" s="75">
        <v>10.9448138564901</v>
      </c>
      <c r="AP28" s="75">
        <v>0</v>
      </c>
      <c r="AQ28" s="75">
        <v>0</v>
      </c>
      <c r="AR28" s="75">
        <v>0</v>
      </c>
      <c r="AS28" s="75">
        <v>0</v>
      </c>
      <c r="AT28" s="75">
        <v>0</v>
      </c>
      <c r="AU28" s="75">
        <v>0</v>
      </c>
      <c r="AV28" s="75">
        <v>0</v>
      </c>
      <c r="AW28" s="75">
        <v>0</v>
      </c>
      <c r="AX28" s="75">
        <v>0.46768314143157902</v>
      </c>
      <c r="AY28" s="75">
        <v>245.18588825983599</v>
      </c>
      <c r="AZ28" s="75">
        <v>0</v>
      </c>
      <c r="BA28" s="75">
        <v>394.01458456654399</v>
      </c>
      <c r="BB28" s="75">
        <v>207.74878278079899</v>
      </c>
      <c r="BC28" s="75">
        <v>23.083201142655501</v>
      </c>
      <c r="BD28" s="75">
        <v>230.831983923455</v>
      </c>
      <c r="BE28" s="75">
        <v>0</v>
      </c>
      <c r="BF28" s="75">
        <v>32.014150887167297</v>
      </c>
      <c r="BG28" s="75">
        <v>0</v>
      </c>
      <c r="BH28" s="75">
        <v>0.33228673644295198</v>
      </c>
      <c r="BI28" s="75">
        <v>201.01004825511299</v>
      </c>
      <c r="BJ28" s="75">
        <v>0.36551652860221401</v>
      </c>
      <c r="BK28" s="75">
        <v>100.262422273295</v>
      </c>
      <c r="BL28" s="75">
        <v>120.731181787617</v>
      </c>
      <c r="BM28" s="75">
        <v>0.110762449886186</v>
      </c>
      <c r="BN28" s="75">
        <v>0</v>
      </c>
      <c r="BO28" s="75">
        <v>77.976844414314499</v>
      </c>
      <c r="BP28" s="75">
        <v>1212.97580166118</v>
      </c>
      <c r="BQ28" s="75">
        <v>1107.62553242172</v>
      </c>
      <c r="BR28" s="75">
        <v>105.35026923946</v>
      </c>
      <c r="BS28" s="75">
        <v>0.89274666358019605</v>
      </c>
      <c r="BT28" s="75">
        <v>0</v>
      </c>
      <c r="BU28" s="75">
        <v>26.514384006569699</v>
      </c>
      <c r="BV28" s="75">
        <v>7.2549361530448602</v>
      </c>
      <c r="BW28" s="75">
        <v>300.98614064385902</v>
      </c>
      <c r="BX28" s="75">
        <v>19.9372407998368</v>
      </c>
      <c r="BY28" s="75">
        <v>3.87669079625435</v>
      </c>
      <c r="BZ28" s="75">
        <v>429.98007815384898</v>
      </c>
      <c r="CA28" s="75">
        <v>6.0301005853668297</v>
      </c>
      <c r="CB28" s="75">
        <v>0.1661440924398</v>
      </c>
      <c r="CC28" s="75">
        <v>18.227080501771901</v>
      </c>
      <c r="CD28" s="75">
        <v>1.1076420355274799E-2</v>
      </c>
      <c r="CE28" s="75">
        <v>59.008768266670998</v>
      </c>
      <c r="CF28" s="75">
        <v>0</v>
      </c>
      <c r="CG28" s="75">
        <v>0</v>
      </c>
      <c r="CH28" s="75">
        <v>0</v>
      </c>
      <c r="CI28" s="75">
        <v>0</v>
      </c>
      <c r="CJ28" s="75">
        <v>0</v>
      </c>
      <c r="CK28" s="75">
        <v>394.01471221415801</v>
      </c>
      <c r="CL28" s="75">
        <v>0</v>
      </c>
      <c r="CM28" s="89"/>
      <c r="CN28" s="91">
        <f t="shared" si="15"/>
        <v>0.99999967603338136</v>
      </c>
      <c r="CO28" s="44">
        <f t="shared" si="0"/>
        <v>3.6509325470609804E-7</v>
      </c>
      <c r="CP28" s="44">
        <f t="shared" si="1"/>
        <v>-2.6151932791963112E-6</v>
      </c>
      <c r="CQ28" s="44">
        <f t="shared" si="2"/>
        <v>1.5163582610879473E-6</v>
      </c>
      <c r="CR28" s="44">
        <f t="shared" si="3"/>
        <v>-2.6879244578951628E-7</v>
      </c>
      <c r="CS28" s="44">
        <f t="shared" si="4"/>
        <v>-2.8527528539568797E-7</v>
      </c>
      <c r="CT28" s="44">
        <f t="shared" si="5"/>
        <v>1.7939852672914061E-6</v>
      </c>
      <c r="CU28" s="44">
        <f t="shared" si="6"/>
        <v>-1.0031564002099402E-7</v>
      </c>
      <c r="CV28" s="44">
        <f t="shared" si="7"/>
        <v>-2.3242042364969358E-6</v>
      </c>
      <c r="CW28" s="44">
        <f t="shared" si="16"/>
        <v>2.7698219257109269E-7</v>
      </c>
      <c r="CX28" s="44">
        <f t="shared" si="8"/>
        <v>-2.7418266705244884E-6</v>
      </c>
      <c r="CY28" s="44">
        <f t="shared" si="9"/>
        <v>-2.2278547534929244E-6</v>
      </c>
      <c r="CZ28" s="44" t="str">
        <f t="shared" si="10"/>
        <v/>
      </c>
      <c r="DA28" s="44">
        <f t="shared" si="11"/>
        <v>5.2018135024566954E-7</v>
      </c>
      <c r="DB28" s="44">
        <f t="shared" si="12"/>
        <v>-2.8235453340662866E-7</v>
      </c>
      <c r="DC28" s="44">
        <f t="shared" si="13"/>
        <v>-9.0906201121132576E-6</v>
      </c>
      <c r="DD28" s="44">
        <f t="shared" si="14"/>
        <v>-8.2840870991440483E-8</v>
      </c>
    </row>
    <row r="29" spans="1:108" x14ac:dyDescent="0.25">
      <c r="A29" s="89" t="s">
        <v>195</v>
      </c>
      <c r="B29" s="75">
        <v>5568.5027547</v>
      </c>
      <c r="C29" s="75">
        <v>351.15101091999998</v>
      </c>
      <c r="D29" s="75">
        <v>162.91104705000001</v>
      </c>
      <c r="E29" s="75">
        <v>841.75023764000002</v>
      </c>
      <c r="F29" s="75">
        <v>768.11546255999997</v>
      </c>
      <c r="G29" s="75">
        <v>57.093711352</v>
      </c>
      <c r="H29" s="75">
        <v>385.88645735</v>
      </c>
      <c r="I29" s="75">
        <v>5.0610134999999996</v>
      </c>
      <c r="J29" s="75">
        <v>11.574622099999999</v>
      </c>
      <c r="K29" s="75">
        <v>5.2409596000000001</v>
      </c>
      <c r="L29" s="75">
        <v>3.1414090799999999</v>
      </c>
      <c r="M29" s="75"/>
      <c r="N29" s="75">
        <v>0.31490751</v>
      </c>
      <c r="O29" s="75">
        <v>1.6686553200000001</v>
      </c>
      <c r="P29" s="75">
        <v>0.13436821700000001</v>
      </c>
      <c r="Q29" s="75">
        <v>3.591952193</v>
      </c>
      <c r="R29" s="75"/>
      <c r="S29" s="75" t="s">
        <v>195</v>
      </c>
      <c r="T29" s="75">
        <v>0</v>
      </c>
      <c r="U29" s="75">
        <v>0</v>
      </c>
      <c r="V29" s="75">
        <v>0.31490603923883298</v>
      </c>
      <c r="W29" s="75">
        <v>5.0610133384245799</v>
      </c>
      <c r="X29" s="75">
        <v>5.0610133384245799</v>
      </c>
      <c r="Y29" s="75">
        <v>0</v>
      </c>
      <c r="Z29" s="75">
        <v>0</v>
      </c>
      <c r="AA29" s="75">
        <v>11.5745859194334</v>
      </c>
      <c r="AB29" s="75">
        <v>1.66864807178734</v>
      </c>
      <c r="AC29" s="75">
        <v>0</v>
      </c>
      <c r="AD29" s="75">
        <v>5568.4947522280499</v>
      </c>
      <c r="AE29" s="75">
        <v>70.725452864248794</v>
      </c>
      <c r="AF29" s="75">
        <v>0</v>
      </c>
      <c r="AG29" s="75">
        <v>6.9234754840010497</v>
      </c>
      <c r="AH29" s="75">
        <v>3.5919600694814098</v>
      </c>
      <c r="AI29" s="75">
        <v>0</v>
      </c>
      <c r="AJ29" s="75">
        <v>0</v>
      </c>
      <c r="AK29" s="75">
        <v>5.2409420758687597</v>
      </c>
      <c r="AL29" s="75">
        <v>5.2409420758687597</v>
      </c>
      <c r="AM29" s="75">
        <v>0</v>
      </c>
      <c r="AN29" s="75">
        <v>0</v>
      </c>
      <c r="AO29" s="75">
        <v>3.14142107004194</v>
      </c>
      <c r="AP29" s="75">
        <v>0</v>
      </c>
      <c r="AQ29" s="75">
        <v>0</v>
      </c>
      <c r="AR29" s="75">
        <v>0</v>
      </c>
      <c r="AS29" s="75">
        <v>0</v>
      </c>
      <c r="AT29" s="75">
        <v>0</v>
      </c>
      <c r="AU29" s="75">
        <v>0</v>
      </c>
      <c r="AV29" s="75">
        <v>0</v>
      </c>
      <c r="AW29" s="75">
        <v>0</v>
      </c>
      <c r="AX29" s="75">
        <v>0.13436551699490701</v>
      </c>
      <c r="AY29" s="75">
        <v>351.15040847236401</v>
      </c>
      <c r="AZ29" s="75">
        <v>0</v>
      </c>
      <c r="BA29" s="75">
        <v>385.88475619636603</v>
      </c>
      <c r="BB29" s="75">
        <v>146.62074764243201</v>
      </c>
      <c r="BC29" s="75">
        <v>16.291013011678999</v>
      </c>
      <c r="BD29" s="75">
        <v>162.91176065411099</v>
      </c>
      <c r="BE29" s="75">
        <v>0</v>
      </c>
      <c r="BF29" s="75">
        <v>36.701201890104997</v>
      </c>
      <c r="BG29" s="75">
        <v>0</v>
      </c>
      <c r="BH29" s="75">
        <v>0.23043291280169001</v>
      </c>
      <c r="BI29" s="75">
        <v>230.44076267249699</v>
      </c>
      <c r="BJ29" s="75">
        <v>0.25347967228293999</v>
      </c>
      <c r="BK29" s="75">
        <v>69.529734894205902</v>
      </c>
      <c r="BL29" s="75">
        <v>83.724466343689201</v>
      </c>
      <c r="BM29" s="75">
        <v>7.6812647365201395E-2</v>
      </c>
      <c r="BN29" s="75">
        <v>0</v>
      </c>
      <c r="BO29" s="75">
        <v>54.075290045580402</v>
      </c>
      <c r="BP29" s="75">
        <v>841.74926235916701</v>
      </c>
      <c r="BQ29" s="75">
        <v>768.11457004172303</v>
      </c>
      <c r="BR29" s="75">
        <v>73.634692317443296</v>
      </c>
      <c r="BS29" s="75">
        <v>0.61909983906259403</v>
      </c>
      <c r="BT29" s="75">
        <v>0</v>
      </c>
      <c r="BU29" s="75">
        <v>18.387146486108101</v>
      </c>
      <c r="BV29" s="75">
        <v>5.03117487061626</v>
      </c>
      <c r="BW29" s="75">
        <v>208.72736999619599</v>
      </c>
      <c r="BX29" s="75">
        <v>13.826057799677001</v>
      </c>
      <c r="BY29" s="75">
        <v>2.6884091828017498</v>
      </c>
      <c r="BZ29" s="75">
        <v>298.18207884830599</v>
      </c>
      <c r="CA29" s="75">
        <v>6.9129925288976501</v>
      </c>
      <c r="CB29" s="75">
        <v>0.115216416166493</v>
      </c>
      <c r="CC29" s="75">
        <v>12.6401188181022</v>
      </c>
      <c r="CD29" s="75">
        <v>7.6812687599552704E-3</v>
      </c>
      <c r="CE29" s="75">
        <v>57.093654343932201</v>
      </c>
      <c r="CF29" s="75">
        <v>0</v>
      </c>
      <c r="CG29" s="75">
        <v>0</v>
      </c>
      <c r="CH29" s="75">
        <v>0</v>
      </c>
      <c r="CI29" s="75">
        <v>0</v>
      </c>
      <c r="CJ29" s="75">
        <v>0</v>
      </c>
      <c r="CK29" s="75">
        <v>385.88635587008201</v>
      </c>
      <c r="CL29" s="75">
        <v>0</v>
      </c>
      <c r="CM29" s="89"/>
      <c r="CN29" s="91">
        <f t="shared" si="15"/>
        <v>0.99999585454709228</v>
      </c>
      <c r="CO29" s="44">
        <f t="shared" si="0"/>
        <v>-1.4370958051995615E-6</v>
      </c>
      <c r="CP29" s="44">
        <f t="shared" si="1"/>
        <v>-1.7156369118558206E-6</v>
      </c>
      <c r="CQ29" s="44">
        <f t="shared" si="2"/>
        <v>4.3803297806165174E-6</v>
      </c>
      <c r="CR29" s="44">
        <f t="shared" si="3"/>
        <v>-1.1586344611580449E-6</v>
      </c>
      <c r="CS29" s="44">
        <f t="shared" si="4"/>
        <v>-1.1619584820843039E-6</v>
      </c>
      <c r="CT29" s="44">
        <f t="shared" si="5"/>
        <v>-9.9849994769783251E-7</v>
      </c>
      <c r="CU29" s="44">
        <f t="shared" si="6"/>
        <v>-2.6297869763020112E-7</v>
      </c>
      <c r="CV29" s="44">
        <f t="shared" si="7"/>
        <v>-3.1925506563142436E-8</v>
      </c>
      <c r="CW29" s="44">
        <f t="shared" si="16"/>
        <v>-3.1258529468186563E-6</v>
      </c>
      <c r="CX29" s="44">
        <f t="shared" si="8"/>
        <v>-3.3436875262963122E-6</v>
      </c>
      <c r="CY29" s="44">
        <f t="shared" si="9"/>
        <v>3.8167719118551796E-6</v>
      </c>
      <c r="CZ29" s="44" t="str">
        <f t="shared" si="10"/>
        <v/>
      </c>
      <c r="DA29" s="44">
        <f t="shared" si="11"/>
        <v>-4.6704544042843462E-6</v>
      </c>
      <c r="DB29" s="44">
        <f t="shared" si="12"/>
        <v>-4.3437446746470524E-6</v>
      </c>
      <c r="DC29" s="44">
        <f t="shared" si="13"/>
        <v>-2.0094075468782331E-5</v>
      </c>
      <c r="DD29" s="44">
        <f t="shared" si="14"/>
        <v>2.192813541648147E-6</v>
      </c>
    </row>
    <row r="30" spans="1:108" x14ac:dyDescent="0.25">
      <c r="A30" s="89" t="s">
        <v>196</v>
      </c>
      <c r="B30" s="75">
        <v>16085.047263</v>
      </c>
      <c r="C30" s="75">
        <v>992.95480110000005</v>
      </c>
      <c r="D30" s="75">
        <v>497.7830404</v>
      </c>
      <c r="E30" s="75">
        <v>2575.0836341999998</v>
      </c>
      <c r="F30" s="75">
        <v>2343.5506306000002</v>
      </c>
      <c r="G30" s="75">
        <v>165.64254267999999</v>
      </c>
      <c r="H30" s="75">
        <v>1143.4566703</v>
      </c>
      <c r="I30" s="75">
        <v>18.762352</v>
      </c>
      <c r="J30" s="75">
        <v>42.909820000000003</v>
      </c>
      <c r="K30" s="75">
        <v>19.429442000000002</v>
      </c>
      <c r="L30" s="75">
        <v>11.65737755</v>
      </c>
      <c r="M30" s="75"/>
      <c r="N30" s="75">
        <v>1.167435</v>
      </c>
      <c r="O30" s="75">
        <v>6.1860900000000001</v>
      </c>
      <c r="P30" s="75">
        <v>0.49813479999999999</v>
      </c>
      <c r="Q30" s="75">
        <v>12.01133926</v>
      </c>
      <c r="R30" s="75"/>
      <c r="S30" s="75" t="s">
        <v>196</v>
      </c>
      <c r="T30" s="75">
        <v>0</v>
      </c>
      <c r="U30" s="75">
        <v>0</v>
      </c>
      <c r="V30" s="75">
        <v>1.16743580555256</v>
      </c>
      <c r="W30" s="75">
        <v>18.7622647321516</v>
      </c>
      <c r="X30" s="75">
        <v>18.7622647321516</v>
      </c>
      <c r="Y30" s="75">
        <v>0</v>
      </c>
      <c r="Z30" s="75">
        <v>0</v>
      </c>
      <c r="AA30" s="75">
        <v>42.909662583699998</v>
      </c>
      <c r="AB30" s="75">
        <v>6.1860886919470701</v>
      </c>
      <c r="AC30" s="75">
        <v>0</v>
      </c>
      <c r="AD30" s="75">
        <v>16085.0415551403</v>
      </c>
      <c r="AE30" s="75">
        <v>206.39111314819999</v>
      </c>
      <c r="AF30" s="75">
        <v>0</v>
      </c>
      <c r="AG30" s="75">
        <v>20.204060777228399</v>
      </c>
      <c r="AH30" s="75">
        <v>12.011358785446101</v>
      </c>
      <c r="AI30" s="75">
        <v>0</v>
      </c>
      <c r="AJ30" s="75">
        <v>0</v>
      </c>
      <c r="AK30" s="75">
        <v>19.4293515138808</v>
      </c>
      <c r="AL30" s="75">
        <v>19.4293515138808</v>
      </c>
      <c r="AM30" s="75">
        <v>0</v>
      </c>
      <c r="AN30" s="75">
        <v>0</v>
      </c>
      <c r="AO30" s="75">
        <v>11.657440800388001</v>
      </c>
      <c r="AP30" s="75">
        <v>0</v>
      </c>
      <c r="AQ30" s="75">
        <v>0</v>
      </c>
      <c r="AR30" s="75">
        <v>0</v>
      </c>
      <c r="AS30" s="75">
        <v>0</v>
      </c>
      <c r="AT30" s="75">
        <v>0</v>
      </c>
      <c r="AU30" s="75">
        <v>0</v>
      </c>
      <c r="AV30" s="75">
        <v>0</v>
      </c>
      <c r="AW30" s="75">
        <v>0</v>
      </c>
      <c r="AX30" s="75">
        <v>0.49813175157988598</v>
      </c>
      <c r="AY30" s="75">
        <v>992.95458037776405</v>
      </c>
      <c r="AZ30" s="75">
        <v>0</v>
      </c>
      <c r="BA30" s="75">
        <v>1143.4559760137099</v>
      </c>
      <c r="BB30" s="75">
        <v>448.00447262685998</v>
      </c>
      <c r="BC30" s="75">
        <v>49.778361106058803</v>
      </c>
      <c r="BD30" s="75">
        <v>497.78283373291902</v>
      </c>
      <c r="BE30" s="75">
        <v>0</v>
      </c>
      <c r="BF30" s="75">
        <v>107.101880374454</v>
      </c>
      <c r="BG30" s="75">
        <v>0</v>
      </c>
      <c r="BH30" s="75">
        <v>0.70306068773182695</v>
      </c>
      <c r="BI30" s="75">
        <v>672.47093409282502</v>
      </c>
      <c r="BJ30" s="75">
        <v>0.77337464243787002</v>
      </c>
      <c r="BK30" s="75">
        <v>212.138128496392</v>
      </c>
      <c r="BL30" s="75">
        <v>255.44693089061099</v>
      </c>
      <c r="BM30" s="75">
        <v>0.23435503783682399</v>
      </c>
      <c r="BN30" s="75">
        <v>0</v>
      </c>
      <c r="BO30" s="75">
        <v>164.985906402773</v>
      </c>
      <c r="BP30" s="75">
        <v>2575.0826716298202</v>
      </c>
      <c r="BQ30" s="75">
        <v>2343.5497586076699</v>
      </c>
      <c r="BR30" s="75">
        <v>231.53291302215101</v>
      </c>
      <c r="BS30" s="75">
        <v>1.88890220848007</v>
      </c>
      <c r="BT30" s="75">
        <v>0</v>
      </c>
      <c r="BU30" s="75">
        <v>56.099865958983202</v>
      </c>
      <c r="BV30" s="75">
        <v>15.350249949018099</v>
      </c>
      <c r="BW30" s="75">
        <v>636.836152493702</v>
      </c>
      <c r="BX30" s="75">
        <v>42.183947044979803</v>
      </c>
      <c r="BY30" s="75">
        <v>8.2024404063117995</v>
      </c>
      <c r="BZ30" s="75">
        <v>909.76600230382996</v>
      </c>
      <c r="CA30" s="75">
        <v>20.1733514137028</v>
      </c>
      <c r="CB30" s="75">
        <v>0.35153592155954899</v>
      </c>
      <c r="CC30" s="75">
        <v>38.565470659237</v>
      </c>
      <c r="CD30" s="75">
        <v>2.34355037836824E-2</v>
      </c>
      <c r="CE30" s="75">
        <v>165.64372999994399</v>
      </c>
      <c r="CF30" s="75">
        <v>0</v>
      </c>
      <c r="CG30" s="75">
        <v>0</v>
      </c>
      <c r="CH30" s="75">
        <v>0</v>
      </c>
      <c r="CI30" s="75">
        <v>0</v>
      </c>
      <c r="CJ30" s="75">
        <v>0</v>
      </c>
      <c r="CK30" s="75">
        <v>1143.4561272507799</v>
      </c>
      <c r="CL30" s="75">
        <v>0</v>
      </c>
      <c r="CM30" s="89"/>
      <c r="CN30" s="91">
        <f t="shared" si="15"/>
        <v>0.99999986773688432</v>
      </c>
      <c r="CO30" s="44">
        <f t="shared" si="0"/>
        <v>-3.54855015766929E-7</v>
      </c>
      <c r="CP30" s="44">
        <f t="shared" si="1"/>
        <v>-2.2228830130427326E-7</v>
      </c>
      <c r="CQ30" s="44">
        <f t="shared" si="2"/>
        <v>-4.1517501444421315E-7</v>
      </c>
      <c r="CR30" s="44">
        <f t="shared" si="3"/>
        <v>-3.7380152116118591E-7</v>
      </c>
      <c r="CS30" s="44">
        <f t="shared" si="4"/>
        <v>-3.7208171179134254E-7</v>
      </c>
      <c r="CT30" s="44">
        <f t="shared" si="5"/>
        <v>7.167964973155653E-6</v>
      </c>
      <c r="CU30" s="44">
        <f t="shared" si="6"/>
        <v>-4.7491893155757316E-7</v>
      </c>
      <c r="CV30" s="44">
        <f t="shared" si="7"/>
        <v>-4.6512211475445297E-6</v>
      </c>
      <c r="CW30" s="44">
        <f t="shared" si="16"/>
        <v>-3.6685378779441112E-6</v>
      </c>
      <c r="CX30" s="44">
        <f t="shared" si="8"/>
        <v>-4.6571651003629867E-6</v>
      </c>
      <c r="CY30" s="44">
        <f t="shared" si="9"/>
        <v>5.4257818904496118E-6</v>
      </c>
      <c r="CZ30" s="44" t="str">
        <f t="shared" si="10"/>
        <v/>
      </c>
      <c r="DA30" s="44">
        <f t="shared" si="11"/>
        <v>6.9001919592129288E-7</v>
      </c>
      <c r="DB30" s="44">
        <f t="shared" si="12"/>
        <v>-2.1145067885714266E-7</v>
      </c>
      <c r="DC30" s="44">
        <f t="shared" si="13"/>
        <v>-6.1196690414013139E-6</v>
      </c>
      <c r="DD30" s="44">
        <f t="shared" si="14"/>
        <v>1.6255844313603351E-6</v>
      </c>
    </row>
    <row r="31" spans="1:108" x14ac:dyDescent="0.25">
      <c r="A31" s="89" t="s">
        <v>197</v>
      </c>
      <c r="B31" s="75">
        <v>170.03302790000001</v>
      </c>
      <c r="C31" s="75">
        <v>24.109887063999999</v>
      </c>
      <c r="D31" s="75">
        <v>10.39897135</v>
      </c>
      <c r="E31" s="75">
        <v>34.415284710000002</v>
      </c>
      <c r="F31" s="75">
        <v>32.116558707999999</v>
      </c>
      <c r="G31" s="75">
        <v>1.7045331770000001</v>
      </c>
      <c r="H31" s="75">
        <v>22.176958849999998</v>
      </c>
      <c r="I31" s="75">
        <v>0.51527179999999995</v>
      </c>
      <c r="J31" s="75">
        <v>1.1784355500000001</v>
      </c>
      <c r="K31" s="75">
        <v>0.53359259999999997</v>
      </c>
      <c r="L31" s="75">
        <v>0.47745293999999999</v>
      </c>
      <c r="M31" s="75"/>
      <c r="N31" s="75">
        <v>3.2061339000000001E-2</v>
      </c>
      <c r="O31" s="75">
        <v>0.169889079</v>
      </c>
      <c r="P31" s="75">
        <v>1.3680313899999999E-2</v>
      </c>
      <c r="Q31" s="75">
        <v>0.25109299709999999</v>
      </c>
      <c r="R31" s="75"/>
      <c r="S31" s="75" t="s">
        <v>197</v>
      </c>
      <c r="T31" s="75">
        <v>0</v>
      </c>
      <c r="U31" s="75">
        <v>0</v>
      </c>
      <c r="V31" s="75">
        <v>3.2064739738340599E-2</v>
      </c>
      <c r="W31" s="75">
        <v>0.515273115900724</v>
      </c>
      <c r="X31" s="75">
        <v>0.515273115900724</v>
      </c>
      <c r="Y31" s="75">
        <v>0</v>
      </c>
      <c r="Z31" s="75">
        <v>0</v>
      </c>
      <c r="AA31" s="75">
        <v>1.17843474677844</v>
      </c>
      <c r="AB31" s="75">
        <v>0.16988811224255301</v>
      </c>
      <c r="AC31" s="75">
        <v>0</v>
      </c>
      <c r="AD31" s="75">
        <v>170.032192088713</v>
      </c>
      <c r="AE31" s="75">
        <v>3.87488187985582</v>
      </c>
      <c r="AF31" s="75">
        <v>0</v>
      </c>
      <c r="AG31" s="75">
        <v>0.37932308619190103</v>
      </c>
      <c r="AH31" s="75">
        <v>0.25109339344593401</v>
      </c>
      <c r="AI31" s="75">
        <v>0</v>
      </c>
      <c r="AJ31" s="75">
        <v>0</v>
      </c>
      <c r="AK31" s="75">
        <v>0.53359174364986195</v>
      </c>
      <c r="AL31" s="75">
        <v>0.53359174364986195</v>
      </c>
      <c r="AM31" s="75">
        <v>0</v>
      </c>
      <c r="AN31" s="75">
        <v>0</v>
      </c>
      <c r="AO31" s="75">
        <v>0.47745227760600001</v>
      </c>
      <c r="AP31" s="75">
        <v>0</v>
      </c>
      <c r="AQ31" s="75">
        <v>0</v>
      </c>
      <c r="AR31" s="75">
        <v>0</v>
      </c>
      <c r="AS31" s="75">
        <v>0</v>
      </c>
      <c r="AT31" s="75">
        <v>0</v>
      </c>
      <c r="AU31" s="75">
        <v>0</v>
      </c>
      <c r="AV31" s="75">
        <v>0</v>
      </c>
      <c r="AW31" s="75">
        <v>0</v>
      </c>
      <c r="AX31" s="75">
        <v>1.36800584835149E-2</v>
      </c>
      <c r="AY31" s="75">
        <v>24.1099145152311</v>
      </c>
      <c r="AZ31" s="75">
        <v>0</v>
      </c>
      <c r="BA31" s="75">
        <v>22.177033625996799</v>
      </c>
      <c r="BB31" s="75">
        <v>9.3590750872203508</v>
      </c>
      <c r="BC31" s="75">
        <v>1.03989599805993</v>
      </c>
      <c r="BD31" s="75">
        <v>10.3989710852802</v>
      </c>
      <c r="BE31" s="75">
        <v>0</v>
      </c>
      <c r="BF31" s="75">
        <v>2.01076832688481</v>
      </c>
      <c r="BG31" s="75">
        <v>0</v>
      </c>
      <c r="BH31" s="75">
        <v>9.6348798756593097E-3</v>
      </c>
      <c r="BI31" s="75">
        <v>12.625428119016499</v>
      </c>
      <c r="BJ31" s="75">
        <v>1.0598492589714299E-2</v>
      </c>
      <c r="BK31" s="75">
        <v>2.9071901872275201</v>
      </c>
      <c r="BL31" s="75">
        <v>3.5007192358780101</v>
      </c>
      <c r="BM31" s="75">
        <v>3.2117070939224001E-3</v>
      </c>
      <c r="BN31" s="75">
        <v>0</v>
      </c>
      <c r="BO31" s="75">
        <v>2.2610027668005901</v>
      </c>
      <c r="BP31" s="75">
        <v>34.4153597571608</v>
      </c>
      <c r="BQ31" s="75">
        <v>32.116632457877898</v>
      </c>
      <c r="BR31" s="75">
        <v>2.2987272992829402</v>
      </c>
      <c r="BS31" s="75">
        <v>2.5885936716325799E-2</v>
      </c>
      <c r="BT31" s="75">
        <v>0</v>
      </c>
      <c r="BU31" s="75">
        <v>0.76880261192590205</v>
      </c>
      <c r="BV31" s="75">
        <v>0.21036363961044299</v>
      </c>
      <c r="BW31" s="75">
        <v>8.7273659176463294</v>
      </c>
      <c r="BX31" s="75">
        <v>0.57809576988155498</v>
      </c>
      <c r="BY31" s="75">
        <v>0.112407656101015</v>
      </c>
      <c r="BZ31" s="75">
        <v>12.4677041066595</v>
      </c>
      <c r="CA31" s="75">
        <v>0.37875065606243502</v>
      </c>
      <c r="CB31" s="75">
        <v>4.81754454714308E-3</v>
      </c>
      <c r="CC31" s="75">
        <v>0.52851083461477</v>
      </c>
      <c r="CD31" s="75">
        <v>3.2117070939224098E-4</v>
      </c>
      <c r="CE31" s="75">
        <v>1.7045356966881</v>
      </c>
      <c r="CF31" s="75">
        <v>0</v>
      </c>
      <c r="CG31" s="75">
        <v>0</v>
      </c>
      <c r="CH31" s="75">
        <v>0</v>
      </c>
      <c r="CI31" s="75">
        <v>0</v>
      </c>
      <c r="CJ31" s="75">
        <v>0</v>
      </c>
      <c r="CK31" s="75">
        <v>22.177033625996799</v>
      </c>
      <c r="CL31" s="75">
        <v>0</v>
      </c>
      <c r="CM31" s="89"/>
      <c r="CN31" s="91">
        <f t="shared" si="15"/>
        <v>1</v>
      </c>
      <c r="CO31" s="44">
        <f t="shared" si="0"/>
        <v>-4.9155819744368751E-6</v>
      </c>
      <c r="CP31" s="44">
        <f t="shared" si="1"/>
        <v>1.1385881248105533E-6</v>
      </c>
      <c r="CQ31" s="44">
        <f t="shared" si="2"/>
        <v>-2.5456344762256325E-8</v>
      </c>
      <c r="CR31" s="44">
        <f t="shared" si="3"/>
        <v>2.1806346055547981E-6</v>
      </c>
      <c r="CS31" s="44">
        <f t="shared" si="4"/>
        <v>2.296319433517203E-6</v>
      </c>
      <c r="CT31" s="44">
        <f t="shared" si="5"/>
        <v>1.478227666051769E-6</v>
      </c>
      <c r="CU31" s="44">
        <f t="shared" si="6"/>
        <v>3.3717876876848896E-6</v>
      </c>
      <c r="CV31" s="44">
        <f t="shared" si="7"/>
        <v>2.5537992260640547E-6</v>
      </c>
      <c r="CW31" s="44">
        <f t="shared" si="16"/>
        <v>-6.8159990603879701E-7</v>
      </c>
      <c r="CX31" s="44">
        <f t="shared" si="8"/>
        <v>-1.6048763382835701E-6</v>
      </c>
      <c r="CY31" s="44">
        <f t="shared" si="9"/>
        <v>-1.387349295584843E-6</v>
      </c>
      <c r="CZ31" s="44" t="str">
        <f t="shared" si="10"/>
        <v/>
      </c>
      <c r="DA31" s="44">
        <f t="shared" si="11"/>
        <v>1.0606975399865925E-4</v>
      </c>
      <c r="DB31" s="44">
        <f t="shared" si="12"/>
        <v>-5.6905214430243386E-6</v>
      </c>
      <c r="DC31" s="44">
        <f t="shared" si="13"/>
        <v>-1.8670367285887568E-5</v>
      </c>
      <c r="DD31" s="44">
        <f t="shared" si="14"/>
        <v>1.5784826283284369E-6</v>
      </c>
    </row>
    <row r="32" spans="1:108" x14ac:dyDescent="0.25">
      <c r="A32" s="89" t="s">
        <v>198</v>
      </c>
      <c r="B32" s="75">
        <v>6140.2503912000002</v>
      </c>
      <c r="C32" s="75">
        <v>298.63209065000001</v>
      </c>
      <c r="D32" s="75">
        <v>241.51968565999999</v>
      </c>
      <c r="E32" s="75">
        <v>1265.3741074</v>
      </c>
      <c r="F32" s="75">
        <v>1154.4740374999999</v>
      </c>
      <c r="G32" s="75">
        <v>65.140283625999999</v>
      </c>
      <c r="H32" s="75">
        <v>439.46043350000002</v>
      </c>
      <c r="I32" s="75">
        <v>16.687930000000001</v>
      </c>
      <c r="J32" s="75">
        <v>38.165592500000002</v>
      </c>
      <c r="K32" s="75">
        <v>17.2812716</v>
      </c>
      <c r="L32" s="75">
        <v>10.368503355</v>
      </c>
      <c r="M32" s="75"/>
      <c r="N32" s="75">
        <v>1.0383600200000001</v>
      </c>
      <c r="O32" s="75">
        <v>5.5021373499999999</v>
      </c>
      <c r="P32" s="75">
        <v>0.44305990699999998</v>
      </c>
      <c r="Q32" s="75">
        <v>8.2982527459999993</v>
      </c>
      <c r="R32" s="75"/>
      <c r="S32" s="75" t="s">
        <v>198</v>
      </c>
      <c r="T32" s="75">
        <v>0</v>
      </c>
      <c r="U32" s="75">
        <v>0</v>
      </c>
      <c r="V32" s="75">
        <v>1.0383625044323199</v>
      </c>
      <c r="W32" s="75">
        <v>16.6879056465791</v>
      </c>
      <c r="X32" s="75">
        <v>16.6879056465791</v>
      </c>
      <c r="Y32" s="75">
        <v>0</v>
      </c>
      <c r="Z32" s="75">
        <v>0</v>
      </c>
      <c r="AA32" s="75">
        <v>38.165344370506702</v>
      </c>
      <c r="AB32" s="75">
        <v>5.5021758240120597</v>
      </c>
      <c r="AC32" s="75">
        <v>0</v>
      </c>
      <c r="AD32" s="75">
        <v>6140.2476872963998</v>
      </c>
      <c r="AE32" s="75">
        <v>71.309254167226698</v>
      </c>
      <c r="AF32" s="75">
        <v>0</v>
      </c>
      <c r="AG32" s="75">
        <v>6.9806797360588</v>
      </c>
      <c r="AH32" s="75">
        <v>8.2981808920407598</v>
      </c>
      <c r="AI32" s="75">
        <v>0</v>
      </c>
      <c r="AJ32" s="75">
        <v>0</v>
      </c>
      <c r="AK32" s="75">
        <v>17.2811750152934</v>
      </c>
      <c r="AL32" s="75">
        <v>17.2811750152934</v>
      </c>
      <c r="AM32" s="75">
        <v>0</v>
      </c>
      <c r="AN32" s="75">
        <v>0</v>
      </c>
      <c r="AO32" s="75">
        <v>10.3684909899634</v>
      </c>
      <c r="AP32" s="75">
        <v>0</v>
      </c>
      <c r="AQ32" s="75">
        <v>0</v>
      </c>
      <c r="AR32" s="75">
        <v>0</v>
      </c>
      <c r="AS32" s="75">
        <v>0</v>
      </c>
      <c r="AT32" s="75">
        <v>0</v>
      </c>
      <c r="AU32" s="75">
        <v>0</v>
      </c>
      <c r="AV32" s="75">
        <v>0</v>
      </c>
      <c r="AW32" s="75">
        <v>0</v>
      </c>
      <c r="AX32" s="75">
        <v>0.44304672158691499</v>
      </c>
      <c r="AY32" s="75">
        <v>298.63197136196101</v>
      </c>
      <c r="AZ32" s="75">
        <v>0</v>
      </c>
      <c r="BA32" s="75">
        <v>439.46015178822302</v>
      </c>
      <c r="BB32" s="75">
        <v>217.36844796816499</v>
      </c>
      <c r="BC32" s="75">
        <v>24.151979650236701</v>
      </c>
      <c r="BD32" s="75">
        <v>241.52042761840201</v>
      </c>
      <c r="BE32" s="75">
        <v>0</v>
      </c>
      <c r="BF32" s="75">
        <v>37.004822105882397</v>
      </c>
      <c r="BG32" s="75">
        <v>0</v>
      </c>
      <c r="BH32" s="75">
        <v>0.34634026797180201</v>
      </c>
      <c r="BI32" s="75">
        <v>232.345609759751</v>
      </c>
      <c r="BJ32" s="75">
        <v>0.38097592883480202</v>
      </c>
      <c r="BK32" s="75">
        <v>104.503118878729</v>
      </c>
      <c r="BL32" s="75">
        <v>125.83760093035001</v>
      </c>
      <c r="BM32" s="75">
        <v>0.115447361343055</v>
      </c>
      <c r="BN32" s="75">
        <v>0</v>
      </c>
      <c r="BO32" s="75">
        <v>81.274894426164295</v>
      </c>
      <c r="BP32" s="75">
        <v>1265.3736876594</v>
      </c>
      <c r="BQ32" s="75">
        <v>1154.47370121783</v>
      </c>
      <c r="BR32" s="75">
        <v>110.899986441574</v>
      </c>
      <c r="BS32" s="75">
        <v>0.93050318237184204</v>
      </c>
      <c r="BT32" s="75">
        <v>0</v>
      </c>
      <c r="BU32" s="75">
        <v>27.635702100453599</v>
      </c>
      <c r="BV32" s="75">
        <v>7.5618282599469797</v>
      </c>
      <c r="BW32" s="75">
        <v>313.71666010791603</v>
      </c>
      <c r="BX32" s="75">
        <v>20.780473139436801</v>
      </c>
      <c r="BY32" s="75">
        <v>4.0406722267233199</v>
      </c>
      <c r="BZ32" s="75">
        <v>448.166780921201</v>
      </c>
      <c r="CA32" s="75">
        <v>6.9700268990514598</v>
      </c>
      <c r="CB32" s="75">
        <v>0.17317090119435399</v>
      </c>
      <c r="CC32" s="75">
        <v>18.997987973787001</v>
      </c>
      <c r="CD32" s="75">
        <v>1.1544611407816501E-2</v>
      </c>
      <c r="CE32" s="75">
        <v>65.140501432453405</v>
      </c>
      <c r="CF32" s="75">
        <v>0</v>
      </c>
      <c r="CG32" s="75">
        <v>0</v>
      </c>
      <c r="CH32" s="75">
        <v>0</v>
      </c>
      <c r="CI32" s="75">
        <v>0</v>
      </c>
      <c r="CJ32" s="75">
        <v>0</v>
      </c>
      <c r="CK32" s="75">
        <v>439.46019896713398</v>
      </c>
      <c r="CL32" s="75">
        <v>0</v>
      </c>
      <c r="CM32" s="89"/>
      <c r="CN32" s="91">
        <f t="shared" si="15"/>
        <v>0.9999998926434952</v>
      </c>
      <c r="CO32" s="44">
        <f t="shared" si="0"/>
        <v>-4.4035722130358596E-7</v>
      </c>
      <c r="CP32" s="44">
        <f t="shared" si="1"/>
        <v>-3.9944815958172559E-7</v>
      </c>
      <c r="CQ32" s="44">
        <f t="shared" si="2"/>
        <v>3.0720411050114412E-6</v>
      </c>
      <c r="CR32" s="44">
        <f t="shared" si="3"/>
        <v>-3.3171265118724381E-7</v>
      </c>
      <c r="CS32" s="44">
        <f t="shared" si="4"/>
        <v>-2.9128603932152665E-7</v>
      </c>
      <c r="CT32" s="44">
        <f t="shared" si="5"/>
        <v>3.3436522115398902E-6</v>
      </c>
      <c r="CU32" s="44">
        <f t="shared" si="6"/>
        <v>-5.3368369065097202E-7</v>
      </c>
      <c r="CV32" s="44">
        <f t="shared" si="7"/>
        <v>-1.4593434237341159E-6</v>
      </c>
      <c r="CW32" s="44">
        <f t="shared" si="16"/>
        <v>-6.5013924073248145E-6</v>
      </c>
      <c r="CX32" s="44">
        <f t="shared" si="8"/>
        <v>-5.5889814613275626E-6</v>
      </c>
      <c r="CY32" s="44">
        <f t="shared" si="9"/>
        <v>-1.1925575154486187E-6</v>
      </c>
      <c r="CZ32" s="44" t="str">
        <f t="shared" si="10"/>
        <v/>
      </c>
      <c r="DA32" s="44">
        <f t="shared" si="11"/>
        <v>2.3926502099641586E-6</v>
      </c>
      <c r="DB32" s="44">
        <f t="shared" si="12"/>
        <v>6.9925575485330551E-6</v>
      </c>
      <c r="DC32" s="44">
        <f t="shared" si="13"/>
        <v>-2.9759887718709289E-5</v>
      </c>
      <c r="DD32" s="44">
        <f t="shared" si="14"/>
        <v>-8.6589263353194379E-6</v>
      </c>
    </row>
    <row r="33" spans="1:108" x14ac:dyDescent="0.25">
      <c r="A33" s="89" t="s">
        <v>199</v>
      </c>
      <c r="B33" s="75">
        <v>56958.314896999997</v>
      </c>
      <c r="C33" s="75">
        <v>3377.0516271000001</v>
      </c>
      <c r="D33" s="75">
        <v>1863.8578580999999</v>
      </c>
      <c r="E33" s="75">
        <v>9669.9132391000003</v>
      </c>
      <c r="F33" s="75">
        <v>8799.4537868000007</v>
      </c>
      <c r="G33" s="75">
        <v>590.04612412999995</v>
      </c>
      <c r="H33" s="75">
        <v>4079.3902281000001</v>
      </c>
      <c r="I33" s="75">
        <v>84.369770459999998</v>
      </c>
      <c r="J33" s="75">
        <v>192.95515326</v>
      </c>
      <c r="K33" s="75">
        <v>87.369592769999997</v>
      </c>
      <c r="L33" s="75">
        <v>52.420413730999996</v>
      </c>
      <c r="M33" s="75"/>
      <c r="N33" s="75">
        <v>5.2496755069000001</v>
      </c>
      <c r="O33" s="75">
        <v>27.817359025999998</v>
      </c>
      <c r="P33" s="75">
        <v>2.2399930624</v>
      </c>
      <c r="Q33" s="75">
        <v>49.541502809000001</v>
      </c>
      <c r="R33" s="75"/>
      <c r="S33" s="75" t="s">
        <v>199</v>
      </c>
      <c r="T33" s="75">
        <v>0</v>
      </c>
      <c r="U33" s="75">
        <v>0</v>
      </c>
      <c r="V33" s="75">
        <v>5.2496631623250103</v>
      </c>
      <c r="W33" s="75">
        <v>84.370074975289796</v>
      </c>
      <c r="X33" s="75">
        <v>84.370074975289796</v>
      </c>
      <c r="Y33" s="75">
        <v>0</v>
      </c>
      <c r="Z33" s="75">
        <v>0</v>
      </c>
      <c r="AA33" s="75">
        <v>192.95434677654299</v>
      </c>
      <c r="AB33" s="75">
        <v>27.817351763303702</v>
      </c>
      <c r="AC33" s="75">
        <v>0</v>
      </c>
      <c r="AD33" s="75">
        <v>56958.295336959898</v>
      </c>
      <c r="AE33" s="75">
        <v>721.57894695060304</v>
      </c>
      <c r="AF33" s="75">
        <v>0</v>
      </c>
      <c r="AG33" s="75">
        <v>70.637096452320307</v>
      </c>
      <c r="AH33" s="75">
        <v>49.541378312001903</v>
      </c>
      <c r="AI33" s="75">
        <v>0</v>
      </c>
      <c r="AJ33" s="75">
        <v>0</v>
      </c>
      <c r="AK33" s="75">
        <v>87.369790965130704</v>
      </c>
      <c r="AL33" s="75">
        <v>87.369790965130704</v>
      </c>
      <c r="AM33" s="75">
        <v>0</v>
      </c>
      <c r="AN33" s="75">
        <v>0</v>
      </c>
      <c r="AO33" s="75">
        <v>52.4204084717935</v>
      </c>
      <c r="AP33" s="75">
        <v>0</v>
      </c>
      <c r="AQ33" s="75">
        <v>0</v>
      </c>
      <c r="AR33" s="75">
        <v>0</v>
      </c>
      <c r="AS33" s="75">
        <v>0</v>
      </c>
      <c r="AT33" s="75">
        <v>0</v>
      </c>
      <c r="AU33" s="75">
        <v>0</v>
      </c>
      <c r="AV33" s="75">
        <v>0</v>
      </c>
      <c r="AW33" s="75">
        <v>0</v>
      </c>
      <c r="AX33" s="75">
        <v>2.2399955353630898</v>
      </c>
      <c r="AY33" s="75">
        <v>3377.0496186648802</v>
      </c>
      <c r="AZ33" s="75">
        <v>0</v>
      </c>
      <c r="BA33" s="75">
        <v>4079.3887386034799</v>
      </c>
      <c r="BB33" s="75">
        <v>1677.4732951470701</v>
      </c>
      <c r="BC33" s="75">
        <v>186.38582729321999</v>
      </c>
      <c r="BD33" s="75">
        <v>1863.8591224402901</v>
      </c>
      <c r="BE33" s="75">
        <v>0</v>
      </c>
      <c r="BF33" s="75">
        <v>374.448018426511</v>
      </c>
      <c r="BG33" s="75">
        <v>0</v>
      </c>
      <c r="BH33" s="75">
        <v>2.6398284486626098</v>
      </c>
      <c r="BI33" s="75">
        <v>2351.0878313264502</v>
      </c>
      <c r="BJ33" s="75">
        <v>2.90382210409122</v>
      </c>
      <c r="BK33" s="75">
        <v>796.52636595071499</v>
      </c>
      <c r="BL33" s="75">
        <v>959.139997255244</v>
      </c>
      <c r="BM33" s="75">
        <v>0.87994315150713398</v>
      </c>
      <c r="BN33" s="75">
        <v>0</v>
      </c>
      <c r="BO33" s="75">
        <v>619.48138737853901</v>
      </c>
      <c r="BP33" s="75">
        <v>9669.9103889715807</v>
      </c>
      <c r="BQ33" s="75">
        <v>8799.4510727130491</v>
      </c>
      <c r="BR33" s="75">
        <v>870.45931625853598</v>
      </c>
      <c r="BS33" s="75">
        <v>7.09234520191582</v>
      </c>
      <c r="BT33" s="75">
        <v>0</v>
      </c>
      <c r="BU33" s="75">
        <v>210.641441982065</v>
      </c>
      <c r="BV33" s="75">
        <v>57.636388102206098</v>
      </c>
      <c r="BW33" s="75">
        <v>2391.1627084332299</v>
      </c>
      <c r="BX33" s="75">
        <v>158.390094646075</v>
      </c>
      <c r="BY33" s="75">
        <v>30.798062446469</v>
      </c>
      <c r="BZ33" s="75">
        <v>3415.9469616064998</v>
      </c>
      <c r="CA33" s="75">
        <v>70.530182094911694</v>
      </c>
      <c r="CB33" s="75">
        <v>1.31992367940386</v>
      </c>
      <c r="CC33" s="75">
        <v>144.80380801931199</v>
      </c>
      <c r="CD33" s="75">
        <v>8.7994307103843095E-2</v>
      </c>
      <c r="CE33" s="75">
        <v>590.04349260272204</v>
      </c>
      <c r="CF33" s="75">
        <v>0</v>
      </c>
      <c r="CG33" s="75">
        <v>0</v>
      </c>
      <c r="CH33" s="75">
        <v>0</v>
      </c>
      <c r="CI33" s="75">
        <v>0</v>
      </c>
      <c r="CJ33" s="75">
        <v>0</v>
      </c>
      <c r="CK33" s="75">
        <v>4079.3888593065299</v>
      </c>
      <c r="CL33" s="75">
        <v>0</v>
      </c>
      <c r="CM33" s="89"/>
      <c r="CN33" s="91">
        <f t="shared" si="15"/>
        <v>0.99999997041148703</v>
      </c>
      <c r="CO33" s="44">
        <f t="shared" si="0"/>
        <v>-3.4340973980377707E-7</v>
      </c>
      <c r="CP33" s="44">
        <f t="shared" si="1"/>
        <v>-5.947303570415656E-7</v>
      </c>
      <c r="CQ33" s="44">
        <f t="shared" si="2"/>
        <v>6.7834587528683543E-7</v>
      </c>
      <c r="CR33" s="44">
        <f t="shared" si="3"/>
        <v>-2.9474188124780827E-7</v>
      </c>
      <c r="CS33" s="44">
        <f t="shared" si="4"/>
        <v>-3.0843811642027644E-7</v>
      </c>
      <c r="CT33" s="44">
        <f t="shared" si="5"/>
        <v>-4.4598670685160792E-6</v>
      </c>
      <c r="CU33" s="44">
        <f t="shared" si="6"/>
        <v>-3.3553874320808846E-7</v>
      </c>
      <c r="CV33" s="44">
        <f t="shared" si="7"/>
        <v>3.6092938043800644E-6</v>
      </c>
      <c r="CW33" s="44">
        <f t="shared" si="16"/>
        <v>-4.1796419706156119E-6</v>
      </c>
      <c r="CX33" s="44">
        <f t="shared" si="8"/>
        <v>2.2684680610683183E-6</v>
      </c>
      <c r="CY33" s="44">
        <f t="shared" si="9"/>
        <v>-1.0032745111600568E-7</v>
      </c>
      <c r="CZ33" s="44" t="str">
        <f t="shared" si="10"/>
        <v/>
      </c>
      <c r="DA33" s="44">
        <f t="shared" si="11"/>
        <v>-2.3514929586695748E-6</v>
      </c>
      <c r="DB33" s="44">
        <f t="shared" si="12"/>
        <v>-2.6108504010095497E-7</v>
      </c>
      <c r="DC33" s="44">
        <f t="shared" si="13"/>
        <v>1.1040047986629087E-6</v>
      </c>
      <c r="DD33" s="44">
        <f t="shared" si="14"/>
        <v>-2.5129838829745721E-6</v>
      </c>
    </row>
    <row r="34" spans="1:108" x14ac:dyDescent="0.25">
      <c r="A34" s="89" t="s">
        <v>200</v>
      </c>
      <c r="B34" s="75">
        <v>28641.457888000001</v>
      </c>
      <c r="C34" s="75">
        <v>980.77242079999996</v>
      </c>
      <c r="D34" s="75">
        <v>1466.5813906000001</v>
      </c>
      <c r="E34" s="75">
        <v>8859.1604377000003</v>
      </c>
      <c r="F34" s="75">
        <v>8059.5525016000001</v>
      </c>
      <c r="G34" s="75">
        <v>314.84598856000002</v>
      </c>
      <c r="H34" s="75">
        <v>2657.0232931</v>
      </c>
      <c r="I34" s="75">
        <v>185.86786000000001</v>
      </c>
      <c r="J34" s="75">
        <v>425.08292599999999</v>
      </c>
      <c r="K34" s="75">
        <v>192.47649899999999</v>
      </c>
      <c r="L34" s="75">
        <v>84.385028500000004</v>
      </c>
      <c r="M34" s="75"/>
      <c r="N34" s="75">
        <v>11.56511066</v>
      </c>
      <c r="O34" s="75">
        <v>61.282041900000003</v>
      </c>
      <c r="P34" s="75">
        <v>4.9347372399999996</v>
      </c>
      <c r="Q34" s="75">
        <v>82.657655747999996</v>
      </c>
      <c r="R34" s="75"/>
      <c r="S34" s="75" t="s">
        <v>200</v>
      </c>
      <c r="T34" s="75">
        <v>0</v>
      </c>
      <c r="U34" s="75">
        <v>0</v>
      </c>
      <c r="V34" s="75">
        <v>11.565078519581601</v>
      </c>
      <c r="W34" s="75">
        <v>185.86712495287699</v>
      </c>
      <c r="X34" s="75">
        <v>185.86712495287699</v>
      </c>
      <c r="Y34" s="75">
        <v>0</v>
      </c>
      <c r="Z34" s="75">
        <v>0</v>
      </c>
      <c r="AA34" s="75">
        <v>425.08266713935802</v>
      </c>
      <c r="AB34" s="75">
        <v>61.282056318312499</v>
      </c>
      <c r="AC34" s="75">
        <v>0</v>
      </c>
      <c r="AD34" s="75">
        <v>28641.447941753799</v>
      </c>
      <c r="AE34" s="75">
        <v>359.31913120146203</v>
      </c>
      <c r="AF34" s="75">
        <v>0</v>
      </c>
      <c r="AG34" s="75">
        <v>35.174548937099402</v>
      </c>
      <c r="AH34" s="75">
        <v>82.657626532680794</v>
      </c>
      <c r="AI34" s="75">
        <v>0</v>
      </c>
      <c r="AJ34" s="75">
        <v>0</v>
      </c>
      <c r="AK34" s="75">
        <v>192.476102773783</v>
      </c>
      <c r="AL34" s="75">
        <v>192.476102773783</v>
      </c>
      <c r="AM34" s="75">
        <v>0</v>
      </c>
      <c r="AN34" s="75">
        <v>0</v>
      </c>
      <c r="AO34" s="75">
        <v>84.384983375595894</v>
      </c>
      <c r="AP34" s="75">
        <v>0</v>
      </c>
      <c r="AQ34" s="75">
        <v>0</v>
      </c>
      <c r="AR34" s="75">
        <v>0</v>
      </c>
      <c r="AS34" s="75">
        <v>0</v>
      </c>
      <c r="AT34" s="75">
        <v>0</v>
      </c>
      <c r="AU34" s="75">
        <v>0</v>
      </c>
      <c r="AV34" s="75">
        <v>0</v>
      </c>
      <c r="AW34" s="75">
        <v>0</v>
      </c>
      <c r="AX34" s="75">
        <v>4.9347325330762697</v>
      </c>
      <c r="AY34" s="75">
        <v>980.77262245187001</v>
      </c>
      <c r="AZ34" s="75">
        <v>0</v>
      </c>
      <c r="BA34" s="75">
        <v>2657.0224921047002</v>
      </c>
      <c r="BB34" s="75">
        <v>1319.9231305896801</v>
      </c>
      <c r="BC34" s="75">
        <v>146.65810000143199</v>
      </c>
      <c r="BD34" s="75">
        <v>1466.5812305911099</v>
      </c>
      <c r="BE34" s="75">
        <v>0</v>
      </c>
      <c r="BF34" s="75">
        <v>186.46091979146399</v>
      </c>
      <c r="BG34" s="75">
        <v>0</v>
      </c>
      <c r="BH34" s="75">
        <v>2.4178658121551799</v>
      </c>
      <c r="BI34" s="75">
        <v>1170.75214956685</v>
      </c>
      <c r="BJ34" s="75">
        <v>2.6596549973820101</v>
      </c>
      <c r="BK34" s="75">
        <v>729.55052344339902</v>
      </c>
      <c r="BL34" s="75">
        <v>878.49093415345305</v>
      </c>
      <c r="BM34" s="75">
        <v>0.80595514806792401</v>
      </c>
      <c r="BN34" s="75">
        <v>0</v>
      </c>
      <c r="BO34" s="75">
        <v>567.39222773745098</v>
      </c>
      <c r="BP34" s="75">
        <v>8859.1575478750201</v>
      </c>
      <c r="BQ34" s="75">
        <v>8059.5497986617902</v>
      </c>
      <c r="BR34" s="75">
        <v>799.60774921322502</v>
      </c>
      <c r="BS34" s="75">
        <v>6.4959938306960501</v>
      </c>
      <c r="BT34" s="75">
        <v>0</v>
      </c>
      <c r="BU34" s="75">
        <v>192.92951054084801</v>
      </c>
      <c r="BV34" s="75">
        <v>52.790053444446201</v>
      </c>
      <c r="BW34" s="75">
        <v>2190.1019697195102</v>
      </c>
      <c r="BX34" s="75">
        <v>145.07186526452699</v>
      </c>
      <c r="BY34" s="75">
        <v>28.2084470951349</v>
      </c>
      <c r="BZ34" s="75">
        <v>3128.7173456351202</v>
      </c>
      <c r="CA34" s="75">
        <v>35.121354854493397</v>
      </c>
      <c r="CB34" s="75">
        <v>1.2089330750618601</v>
      </c>
      <c r="CC34" s="75">
        <v>132.62792320199199</v>
      </c>
      <c r="CD34" s="75">
        <v>8.0595562536858401E-2</v>
      </c>
      <c r="CE34" s="75">
        <v>314.84592579286402</v>
      </c>
      <c r="CF34" s="75">
        <v>0</v>
      </c>
      <c r="CG34" s="75">
        <v>0</v>
      </c>
      <c r="CH34" s="75">
        <v>0</v>
      </c>
      <c r="CI34" s="75">
        <v>0</v>
      </c>
      <c r="CJ34" s="75">
        <v>0</v>
      </c>
      <c r="CK34" s="75">
        <v>2657.02241362015</v>
      </c>
      <c r="CL34" s="75">
        <v>0</v>
      </c>
      <c r="CM34" s="89"/>
      <c r="CN34" s="91">
        <f t="shared" si="15"/>
        <v>1.0000000295385352</v>
      </c>
      <c r="CO34" s="44">
        <f t="shared" si="0"/>
        <v>-3.4726745548553971E-7</v>
      </c>
      <c r="CP34" s="44">
        <f t="shared" si="1"/>
        <v>2.0560515953177738E-7</v>
      </c>
      <c r="CQ34" s="44">
        <f t="shared" si="2"/>
        <v>-1.0910331411518889E-7</v>
      </c>
      <c r="CR34" s="44">
        <f t="shared" si="3"/>
        <v>-3.2619625759705243E-7</v>
      </c>
      <c r="CS34" s="44">
        <f t="shared" si="4"/>
        <v>-3.3537075531344216E-7</v>
      </c>
      <c r="CT34" s="44">
        <f t="shared" si="5"/>
        <v>-1.9935822046774563E-7</v>
      </c>
      <c r="CU34" s="44">
        <f t="shared" si="6"/>
        <v>-3.3100193449996391E-7</v>
      </c>
      <c r="CV34" s="44">
        <f t="shared" si="7"/>
        <v>-3.9546757735060799E-6</v>
      </c>
      <c r="CW34" s="44">
        <f t="shared" si="16"/>
        <v>-6.0896504218465196E-7</v>
      </c>
      <c r="CX34" s="44">
        <f t="shared" si="8"/>
        <v>-2.0585693269082709E-6</v>
      </c>
      <c r="CY34" s="44">
        <f t="shared" si="9"/>
        <v>-5.347441947027042E-7</v>
      </c>
      <c r="CZ34" s="44" t="str">
        <f t="shared" si="10"/>
        <v/>
      </c>
      <c r="DA34" s="44">
        <f t="shared" si="11"/>
        <v>-2.7790843809882379E-6</v>
      </c>
      <c r="DB34" s="44">
        <f t="shared" si="12"/>
        <v>2.3527793867348372E-7</v>
      </c>
      <c r="DC34" s="44">
        <f t="shared" si="13"/>
        <v>-9.5383472330359455E-7</v>
      </c>
      <c r="DD34" s="44">
        <f t="shared" si="14"/>
        <v>-3.5344964646892296E-7</v>
      </c>
    </row>
    <row r="35" spans="1:108" x14ac:dyDescent="0.25">
      <c r="A35" s="89" t="s">
        <v>201</v>
      </c>
      <c r="B35" s="75">
        <v>1928.0165426000001</v>
      </c>
      <c r="C35" s="75">
        <v>56.989891319999998</v>
      </c>
      <c r="D35" s="75">
        <v>100.11107306</v>
      </c>
      <c r="E35" s="75">
        <v>530.22369538999999</v>
      </c>
      <c r="F35" s="75">
        <v>484.41004658000003</v>
      </c>
      <c r="G35" s="75">
        <v>21.338200437000001</v>
      </c>
      <c r="H35" s="75">
        <v>140.84454442000001</v>
      </c>
      <c r="I35" s="75">
        <v>9.6834714000000002</v>
      </c>
      <c r="J35" s="75">
        <v>22.146280099999998</v>
      </c>
      <c r="K35" s="75">
        <v>10.027775200000001</v>
      </c>
      <c r="L35" s="75">
        <v>6.0165103499999999</v>
      </c>
      <c r="M35" s="75"/>
      <c r="N35" s="75">
        <v>0.60252720000000004</v>
      </c>
      <c r="O35" s="75">
        <v>3.1927140600000001</v>
      </c>
      <c r="P35" s="75">
        <v>0.25709346599999999</v>
      </c>
      <c r="Q35" s="75">
        <v>4.3388258713000001</v>
      </c>
      <c r="R35" s="75"/>
      <c r="S35" s="75" t="s">
        <v>201</v>
      </c>
      <c r="T35" s="75">
        <v>0</v>
      </c>
      <c r="U35" s="75">
        <v>0</v>
      </c>
      <c r="V35" s="75">
        <v>0.60253109708304198</v>
      </c>
      <c r="W35" s="75">
        <v>9.6834819597546193</v>
      </c>
      <c r="X35" s="75">
        <v>9.6834819597546193</v>
      </c>
      <c r="Y35" s="75">
        <v>0</v>
      </c>
      <c r="Z35" s="75">
        <v>0</v>
      </c>
      <c r="AA35" s="75">
        <v>22.146251362379299</v>
      </c>
      <c r="AB35" s="75">
        <v>3.19271199786504</v>
      </c>
      <c r="AC35" s="75">
        <v>0</v>
      </c>
      <c r="AD35" s="75">
        <v>1928.0177397113</v>
      </c>
      <c r="AE35" s="75">
        <v>19.189970911677101</v>
      </c>
      <c r="AF35" s="75">
        <v>0</v>
      </c>
      <c r="AG35" s="75">
        <v>1.87853207383719</v>
      </c>
      <c r="AH35" s="75">
        <v>4.3388496887294199</v>
      </c>
      <c r="AI35" s="75">
        <v>0</v>
      </c>
      <c r="AJ35" s="75">
        <v>0</v>
      </c>
      <c r="AK35" s="75">
        <v>10.027792307053099</v>
      </c>
      <c r="AL35" s="75">
        <v>10.027792307053099</v>
      </c>
      <c r="AM35" s="75">
        <v>0</v>
      </c>
      <c r="AN35" s="75">
        <v>0</v>
      </c>
      <c r="AO35" s="75">
        <v>6.0164878227263401</v>
      </c>
      <c r="AP35" s="75">
        <v>0</v>
      </c>
      <c r="AQ35" s="75">
        <v>0</v>
      </c>
      <c r="AR35" s="75">
        <v>0</v>
      </c>
      <c r="AS35" s="75">
        <v>0</v>
      </c>
      <c r="AT35" s="75">
        <v>0</v>
      </c>
      <c r="AU35" s="75">
        <v>0</v>
      </c>
      <c r="AV35" s="75">
        <v>0</v>
      </c>
      <c r="AW35" s="75">
        <v>0</v>
      </c>
      <c r="AX35" s="75">
        <v>0.25709407065163098</v>
      </c>
      <c r="AY35" s="75">
        <v>56.989305776109497</v>
      </c>
      <c r="AZ35" s="75">
        <v>0</v>
      </c>
      <c r="BA35" s="75">
        <v>140.84441850339201</v>
      </c>
      <c r="BB35" s="75">
        <v>90.099975903481507</v>
      </c>
      <c r="BC35" s="75">
        <v>10.011140102625101</v>
      </c>
      <c r="BD35" s="75">
        <v>100.111116006106</v>
      </c>
      <c r="BE35" s="75">
        <v>0</v>
      </c>
      <c r="BF35" s="75">
        <v>9.9581038465968792</v>
      </c>
      <c r="BG35" s="75">
        <v>0</v>
      </c>
      <c r="BH35" s="75">
        <v>0.145323137507785</v>
      </c>
      <c r="BI35" s="75">
        <v>62.524955460903598</v>
      </c>
      <c r="BJ35" s="75">
        <v>0.159855543797571</v>
      </c>
      <c r="BK35" s="75">
        <v>43.848886401340302</v>
      </c>
      <c r="BL35" s="75">
        <v>52.8006048931585</v>
      </c>
      <c r="BM35" s="75">
        <v>4.8441049069373902E-2</v>
      </c>
      <c r="BN35" s="75">
        <v>0</v>
      </c>
      <c r="BO35" s="75">
        <v>34.102523520560801</v>
      </c>
      <c r="BP35" s="75">
        <v>530.22347745377101</v>
      </c>
      <c r="BQ35" s="75">
        <v>484.40985680307699</v>
      </c>
      <c r="BR35" s="75">
        <v>45.813620650694197</v>
      </c>
      <c r="BS35" s="75">
        <v>0.39043462799759598</v>
      </c>
      <c r="BT35" s="75">
        <v>0</v>
      </c>
      <c r="BU35" s="75">
        <v>11.5958204831428</v>
      </c>
      <c r="BV35" s="75">
        <v>3.1728918081758399</v>
      </c>
      <c r="BW35" s="75">
        <v>131.633467319234</v>
      </c>
      <c r="BX35" s="75">
        <v>8.7193858364060297</v>
      </c>
      <c r="BY35" s="75">
        <v>1.69544543450343</v>
      </c>
      <c r="BZ35" s="75">
        <v>188.047817589576</v>
      </c>
      <c r="CA35" s="75">
        <v>1.8757081570087699</v>
      </c>
      <c r="CB35" s="75">
        <v>7.2661266996257606E-2</v>
      </c>
      <c r="CC35" s="75">
        <v>7.9714537883673096</v>
      </c>
      <c r="CD35" s="75">
        <v>4.8441032424477899E-3</v>
      </c>
      <c r="CE35" s="75">
        <v>21.338214190049399</v>
      </c>
      <c r="CF35" s="75">
        <v>0</v>
      </c>
      <c r="CG35" s="75">
        <v>0</v>
      </c>
      <c r="CH35" s="75">
        <v>0</v>
      </c>
      <c r="CI35" s="75">
        <v>0</v>
      </c>
      <c r="CJ35" s="75">
        <v>0</v>
      </c>
      <c r="CK35" s="75">
        <v>140.844458737743</v>
      </c>
      <c r="CL35" s="75">
        <v>0</v>
      </c>
      <c r="CM35" s="89"/>
      <c r="CN35" s="91">
        <f t="shared" si="15"/>
        <v>0.99999971433486734</v>
      </c>
      <c r="CO35" s="44">
        <f t="shared" ref="CO35:CO51" si="17">IF(AD35=0,"",(AD35-B35)/B35)</f>
        <v>6.2090302311511243E-7</v>
      </c>
      <c r="CP35" s="44">
        <f t="shared" ref="CP35:CP61" si="18">IF(AY35=0,"",(AY35-C35)/C35)</f>
        <v>-1.0274521971163905E-5</v>
      </c>
      <c r="CQ35" s="44">
        <f t="shared" ref="CQ35:CQ61" si="19">IF(BD35=0,"",(BD35-D35)/D35)</f>
        <v>4.2898457377223368E-7</v>
      </c>
      <c r="CR35" s="44">
        <f t="shared" ref="CR35:CR61" si="20">IF(BP35=0,"",(BP35-E35)/E35)</f>
        <v>-4.1102695121486865E-7</v>
      </c>
      <c r="CS35" s="44">
        <f t="shared" ref="CS35:CS61" si="21">IF(BQ35=0,"",(BQ35-F35)/F35)</f>
        <v>-3.9176917237088506E-7</v>
      </c>
      <c r="CT35" s="44">
        <f t="shared" ref="CT35:CT61" si="22">IF(CE35=0,"",(CE35-G35)/G35)</f>
        <v>6.445271445732336E-7</v>
      </c>
      <c r="CU35" s="44">
        <f t="shared" ref="CU35:CU61" si="23">IF(CK35=0,"",(CK35-H35)/H35)</f>
        <v>-6.0834629670178403E-7</v>
      </c>
      <c r="CV35" s="44">
        <f t="shared" ref="CV35:CV61" si="24">IF(X35=0,"",(X35-I35)/I35)</f>
        <v>1.0904926738531006E-6</v>
      </c>
      <c r="CW35" s="44">
        <f t="shared" si="16"/>
        <v>-1.2976274376257045E-6</v>
      </c>
      <c r="CX35" s="44">
        <f t="shared" ref="CX35:CX61" si="25">IF(AL35=0,"",(AL35-K35)/K35)</f>
        <v>1.7059669525242018E-6</v>
      </c>
      <c r="CY35" s="44">
        <f t="shared" ref="CY35:CY61" si="26">IF(AO35=0,"",(AO35-L35)/L35)</f>
        <v>-3.7442424843184128E-6</v>
      </c>
      <c r="CZ35" s="44" t="str">
        <f t="shared" ref="CZ35:CZ61" si="27">IF(AV35=0,"",(AV35-M35)/M35)</f>
        <v/>
      </c>
      <c r="DA35" s="44">
        <f t="shared" ref="DA35:DA51" si="28">IF(V35=0,"",(V35-N35)/N35)</f>
        <v>6.4678956268482878E-6</v>
      </c>
      <c r="DB35" s="44">
        <f t="shared" ref="DB35:DB51" si="29">IF(AB35=0,"",(AB35-O35)/O35)</f>
        <v>-6.4588776864143277E-7</v>
      </c>
      <c r="DC35" s="44">
        <f t="shared" ref="DC35:DC61" si="30">IF(AX35=0,"",(AX35-P35)/P35)</f>
        <v>2.3518747496544796E-6</v>
      </c>
      <c r="DD35" s="44">
        <f t="shared" ref="DD35:DD51" si="31">IF(AH35=0,"",(AH35-Q35)/Q35)</f>
        <v>5.489372038956334E-6</v>
      </c>
    </row>
    <row r="36" spans="1:108" x14ac:dyDescent="0.25">
      <c r="A36" s="89" t="s">
        <v>202</v>
      </c>
      <c r="B36" s="75">
        <v>49814.321950999998</v>
      </c>
      <c r="C36" s="75">
        <v>2810.6261251000001</v>
      </c>
      <c r="D36" s="75">
        <v>1727.6013829000001</v>
      </c>
      <c r="E36" s="75">
        <v>8990.0836899999995</v>
      </c>
      <c r="F36" s="75">
        <v>8183.0030168000003</v>
      </c>
      <c r="G36" s="75">
        <v>519.52631966000001</v>
      </c>
      <c r="H36" s="75">
        <v>3585.5469988</v>
      </c>
      <c r="I36" s="75">
        <v>91.435772999999998</v>
      </c>
      <c r="J36" s="75">
        <v>209.115262</v>
      </c>
      <c r="K36" s="75">
        <v>94.686857000000003</v>
      </c>
      <c r="L36" s="75">
        <v>56.81064095</v>
      </c>
      <c r="M36" s="75"/>
      <c r="N36" s="75">
        <v>5.6893368000000004</v>
      </c>
      <c r="O36" s="75">
        <v>30.147071499999999</v>
      </c>
      <c r="P36" s="75">
        <v>2.4275925599999999</v>
      </c>
      <c r="Q36" s="75">
        <v>50.216405498</v>
      </c>
      <c r="R36" s="75"/>
      <c r="S36" s="75" t="s">
        <v>202</v>
      </c>
      <c r="T36" s="75">
        <v>0</v>
      </c>
      <c r="U36" s="75">
        <v>0</v>
      </c>
      <c r="V36" s="75">
        <v>5.6893311043014902</v>
      </c>
      <c r="W36" s="75">
        <v>91.435880494945295</v>
      </c>
      <c r="X36" s="75">
        <v>91.435880494945295</v>
      </c>
      <c r="Y36" s="75">
        <v>0</v>
      </c>
      <c r="Z36" s="75">
        <v>0</v>
      </c>
      <c r="AA36" s="75">
        <v>209.11533042021799</v>
      </c>
      <c r="AB36" s="75">
        <v>30.1470914505853</v>
      </c>
      <c r="AC36" s="75">
        <v>0</v>
      </c>
      <c r="AD36" s="75">
        <v>49814.302019543902</v>
      </c>
      <c r="AE36" s="75">
        <v>619.61796442730497</v>
      </c>
      <c r="AF36" s="75">
        <v>0</v>
      </c>
      <c r="AG36" s="75">
        <v>60.656223718360003</v>
      </c>
      <c r="AH36" s="75">
        <v>50.216549725087397</v>
      </c>
      <c r="AI36" s="75">
        <v>0</v>
      </c>
      <c r="AJ36" s="75">
        <v>0</v>
      </c>
      <c r="AK36" s="75">
        <v>94.6866544761873</v>
      </c>
      <c r="AL36" s="75">
        <v>94.6866544761873</v>
      </c>
      <c r="AM36" s="75">
        <v>0</v>
      </c>
      <c r="AN36" s="75">
        <v>0</v>
      </c>
      <c r="AO36" s="75">
        <v>56.810592388983501</v>
      </c>
      <c r="AP36" s="75">
        <v>0</v>
      </c>
      <c r="AQ36" s="75">
        <v>0</v>
      </c>
      <c r="AR36" s="75">
        <v>0</v>
      </c>
      <c r="AS36" s="75">
        <v>0</v>
      </c>
      <c r="AT36" s="75">
        <v>0</v>
      </c>
      <c r="AU36" s="75">
        <v>0</v>
      </c>
      <c r="AV36" s="75">
        <v>0</v>
      </c>
      <c r="AW36" s="75">
        <v>0</v>
      </c>
      <c r="AX36" s="75">
        <v>2.4275749271292502</v>
      </c>
      <c r="AY36" s="75">
        <v>2810.6280337527501</v>
      </c>
      <c r="AZ36" s="75">
        <v>0</v>
      </c>
      <c r="BA36" s="75">
        <v>3585.5457998093002</v>
      </c>
      <c r="BB36" s="75">
        <v>1554.8450398760999</v>
      </c>
      <c r="BC36" s="75">
        <v>172.75955645210101</v>
      </c>
      <c r="BD36" s="75">
        <v>1727.6045963281999</v>
      </c>
      <c r="BE36" s="75">
        <v>0</v>
      </c>
      <c r="BF36" s="75">
        <v>321.53918401070302</v>
      </c>
      <c r="BG36" s="75">
        <v>0</v>
      </c>
      <c r="BH36" s="75">
        <v>2.4549014401693099</v>
      </c>
      <c r="BI36" s="75">
        <v>2018.8784807536499</v>
      </c>
      <c r="BJ36" s="75">
        <v>2.7003920589515902</v>
      </c>
      <c r="BK36" s="75">
        <v>740.72513368276498</v>
      </c>
      <c r="BL36" s="75">
        <v>891.94700584776001</v>
      </c>
      <c r="BM36" s="75">
        <v>0.81830076169689703</v>
      </c>
      <c r="BN36" s="75">
        <v>0</v>
      </c>
      <c r="BO36" s="75">
        <v>576.08330450790004</v>
      </c>
      <c r="BP36" s="75">
        <v>8990.0801334887492</v>
      </c>
      <c r="BQ36" s="75">
        <v>8182.9996654474999</v>
      </c>
      <c r="BR36" s="75">
        <v>807.08046804124797</v>
      </c>
      <c r="BS36" s="75">
        <v>6.5955033482696397</v>
      </c>
      <c r="BT36" s="75">
        <v>0</v>
      </c>
      <c r="BU36" s="75">
        <v>195.88448750806</v>
      </c>
      <c r="BV36" s="75">
        <v>53.598573333994601</v>
      </c>
      <c r="BW36" s="75">
        <v>2223.6483362269</v>
      </c>
      <c r="BX36" s="75">
        <v>147.29404134768501</v>
      </c>
      <c r="BY36" s="75">
        <v>28.640511681740701</v>
      </c>
      <c r="BZ36" s="75">
        <v>3176.6405231567901</v>
      </c>
      <c r="CA36" s="75">
        <v>60.564197463300196</v>
      </c>
      <c r="CB36" s="75">
        <v>1.2274517661777899</v>
      </c>
      <c r="CC36" s="75">
        <v>134.65936870649301</v>
      </c>
      <c r="CD36" s="75">
        <v>8.1830072146254595E-2</v>
      </c>
      <c r="CE36" s="75">
        <v>519.525220297955</v>
      </c>
      <c r="CF36" s="75">
        <v>0</v>
      </c>
      <c r="CG36" s="75">
        <v>0</v>
      </c>
      <c r="CH36" s="75">
        <v>0</v>
      </c>
      <c r="CI36" s="75">
        <v>0</v>
      </c>
      <c r="CJ36" s="75">
        <v>0</v>
      </c>
      <c r="CK36" s="75">
        <v>3585.5457623307202</v>
      </c>
      <c r="CL36" s="75">
        <v>0</v>
      </c>
      <c r="CM36" s="89"/>
      <c r="CN36" s="91">
        <f t="shared" si="15"/>
        <v>1.0000000104526849</v>
      </c>
      <c r="CO36" s="44">
        <f t="shared" si="17"/>
        <v>-4.0011497327118336E-7</v>
      </c>
      <c r="CP36" s="44">
        <f t="shared" si="18"/>
        <v>6.7908454025399979E-7</v>
      </c>
      <c r="CQ36" s="44">
        <f t="shared" si="19"/>
        <v>1.8600518798197721E-6</v>
      </c>
      <c r="CR36" s="44">
        <f t="shared" si="20"/>
        <v>-3.9560379779744762E-7</v>
      </c>
      <c r="CS36" s="44">
        <f t="shared" si="21"/>
        <v>-4.09550441757201E-7</v>
      </c>
      <c r="CT36" s="44">
        <f t="shared" si="22"/>
        <v>-2.1160853712479667E-6</v>
      </c>
      <c r="CU36" s="44">
        <f t="shared" si="23"/>
        <v>-3.4484815850647838E-7</v>
      </c>
      <c r="CV36" s="44">
        <f t="shared" si="24"/>
        <v>1.1756333628529462E-6</v>
      </c>
      <c r="CW36" s="44">
        <f t="shared" si="16"/>
        <v>3.2718902164814961E-7</v>
      </c>
      <c r="CX36" s="44">
        <f t="shared" si="25"/>
        <v>-2.1388798732990794E-6</v>
      </c>
      <c r="CY36" s="44">
        <f t="shared" si="26"/>
        <v>-8.5478733713597205E-7</v>
      </c>
      <c r="CZ36" s="44" t="str">
        <f t="shared" si="27"/>
        <v/>
      </c>
      <c r="DA36" s="44">
        <f t="shared" si="28"/>
        <v>-1.001118181325876E-6</v>
      </c>
      <c r="DB36" s="44">
        <f t="shared" si="29"/>
        <v>6.6177523415936756E-7</v>
      </c>
      <c r="DC36" s="44">
        <f t="shared" si="30"/>
        <v>-7.2635214987393673E-6</v>
      </c>
      <c r="DD36" s="44">
        <f t="shared" si="31"/>
        <v>2.8721109359834797E-6</v>
      </c>
    </row>
    <row r="37" spans="1:108" x14ac:dyDescent="0.25">
      <c r="A37" s="89" t="s">
        <v>203</v>
      </c>
      <c r="B37" s="75">
        <v>19094.973450000001</v>
      </c>
      <c r="C37" s="75">
        <v>991.63841286000002</v>
      </c>
      <c r="D37" s="75">
        <v>719.27968657999998</v>
      </c>
      <c r="E37" s="75">
        <v>3758.3230382000002</v>
      </c>
      <c r="F37" s="75">
        <v>3422.8833040999998</v>
      </c>
      <c r="G37" s="75">
        <v>201.21539522</v>
      </c>
      <c r="H37" s="75">
        <v>1382.0406912000001</v>
      </c>
      <c r="I37" s="75">
        <v>45.463596600000002</v>
      </c>
      <c r="J37" s="75">
        <v>103.976027</v>
      </c>
      <c r="K37" s="75">
        <v>47.080058999999999</v>
      </c>
      <c r="L37" s="75">
        <v>28.247321750000001</v>
      </c>
      <c r="M37" s="75"/>
      <c r="N37" s="75">
        <v>2.8288462999999999</v>
      </c>
      <c r="O37" s="75">
        <v>14.989693600000001</v>
      </c>
      <c r="P37" s="75">
        <v>1.20704503</v>
      </c>
      <c r="Q37" s="75">
        <v>23.311879648000001</v>
      </c>
      <c r="R37" s="75"/>
      <c r="S37" s="75" t="s">
        <v>203</v>
      </c>
      <c r="T37" s="75">
        <v>0</v>
      </c>
      <c r="U37" s="75">
        <v>0</v>
      </c>
      <c r="V37" s="75">
        <v>2.82884540704134</v>
      </c>
      <c r="W37" s="75">
        <v>45.4636110397688</v>
      </c>
      <c r="X37" s="75">
        <v>45.4636110397688</v>
      </c>
      <c r="Y37" s="75">
        <v>0</v>
      </c>
      <c r="Z37" s="75">
        <v>0</v>
      </c>
      <c r="AA37" s="75">
        <v>103.97593707574801</v>
      </c>
      <c r="AB37" s="75">
        <v>14.989673601872999</v>
      </c>
      <c r="AC37" s="75">
        <v>0</v>
      </c>
      <c r="AD37" s="75">
        <v>19094.9674211985</v>
      </c>
      <c r="AE37" s="75">
        <v>230.190951011403</v>
      </c>
      <c r="AF37" s="75">
        <v>0</v>
      </c>
      <c r="AG37" s="75">
        <v>22.533994369984899</v>
      </c>
      <c r="AH37" s="75">
        <v>23.311873203479401</v>
      </c>
      <c r="AI37" s="75">
        <v>0</v>
      </c>
      <c r="AJ37" s="75">
        <v>0</v>
      </c>
      <c r="AK37" s="75">
        <v>47.080030560235201</v>
      </c>
      <c r="AL37" s="75">
        <v>47.080030560235201</v>
      </c>
      <c r="AM37" s="75">
        <v>0</v>
      </c>
      <c r="AN37" s="75">
        <v>0</v>
      </c>
      <c r="AO37" s="75">
        <v>28.247325548559498</v>
      </c>
      <c r="AP37" s="75">
        <v>0</v>
      </c>
      <c r="AQ37" s="75">
        <v>0</v>
      </c>
      <c r="AR37" s="75">
        <v>0</v>
      </c>
      <c r="AS37" s="75">
        <v>0</v>
      </c>
      <c r="AT37" s="75">
        <v>0</v>
      </c>
      <c r="AU37" s="75">
        <v>0</v>
      </c>
      <c r="AV37" s="75">
        <v>0</v>
      </c>
      <c r="AW37" s="75">
        <v>0</v>
      </c>
      <c r="AX37" s="75">
        <v>1.20704693587724</v>
      </c>
      <c r="AY37" s="75">
        <v>991.63910341496</v>
      </c>
      <c r="AZ37" s="75">
        <v>0</v>
      </c>
      <c r="BA37" s="75">
        <v>1382.04033510254</v>
      </c>
      <c r="BB37" s="75">
        <v>647.35011593004799</v>
      </c>
      <c r="BC37" s="75">
        <v>71.927655963226897</v>
      </c>
      <c r="BD37" s="75">
        <v>719.27777189327401</v>
      </c>
      <c r="BE37" s="75">
        <v>0</v>
      </c>
      <c r="BF37" s="75">
        <v>119.452083928636</v>
      </c>
      <c r="BG37" s="75">
        <v>0</v>
      </c>
      <c r="BH37" s="75">
        <v>1.0268618787788499</v>
      </c>
      <c r="BI37" s="75">
        <v>750.02281756047603</v>
      </c>
      <c r="BJ37" s="75">
        <v>1.1295508870847699</v>
      </c>
      <c r="BK37" s="75">
        <v>309.83938028075801</v>
      </c>
      <c r="BL37" s="75">
        <v>373.09405711073202</v>
      </c>
      <c r="BM37" s="75">
        <v>0.34228766844689901</v>
      </c>
      <c r="BN37" s="75">
        <v>0</v>
      </c>
      <c r="BO37" s="75">
        <v>240.97092456334599</v>
      </c>
      <c r="BP37" s="75">
        <v>3758.3218436299599</v>
      </c>
      <c r="BQ37" s="75">
        <v>3422.88201696837</v>
      </c>
      <c r="BR37" s="75">
        <v>335.43982666159502</v>
      </c>
      <c r="BS37" s="75">
        <v>2.7588460936854098</v>
      </c>
      <c r="BT37" s="75">
        <v>0</v>
      </c>
      <c r="BU37" s="75">
        <v>81.936930559918807</v>
      </c>
      <c r="BV37" s="75">
        <v>22.4198229909004</v>
      </c>
      <c r="BW37" s="75">
        <v>930.134122367543</v>
      </c>
      <c r="BX37" s="75">
        <v>61.611767445449402</v>
      </c>
      <c r="BY37" s="75">
        <v>11.9801064171034</v>
      </c>
      <c r="BZ37" s="75">
        <v>1328.7627715405299</v>
      </c>
      <c r="CA37" s="75">
        <v>22.499981849117798</v>
      </c>
      <c r="CB37" s="75">
        <v>0.513433413802035</v>
      </c>
      <c r="CC37" s="75">
        <v>56.326925048363798</v>
      </c>
      <c r="CD37" s="75">
        <v>3.4228701918572198E-2</v>
      </c>
      <c r="CE37" s="75">
        <v>201.21410865303</v>
      </c>
      <c r="CF37" s="75">
        <v>0</v>
      </c>
      <c r="CG37" s="75">
        <v>0</v>
      </c>
      <c r="CH37" s="75">
        <v>0</v>
      </c>
      <c r="CI37" s="75">
        <v>0</v>
      </c>
      <c r="CJ37" s="75">
        <v>0</v>
      </c>
      <c r="CK37" s="75">
        <v>1382.0403420471</v>
      </c>
      <c r="CL37" s="75">
        <v>0</v>
      </c>
      <c r="CM37" s="89"/>
      <c r="CN37" s="91">
        <f t="shared" si="15"/>
        <v>0.99999999497513947</v>
      </c>
      <c r="CO37" s="44">
        <f t="shared" si="17"/>
        <v>-3.1572714761163022E-7</v>
      </c>
      <c r="CP37" s="44">
        <f t="shared" si="18"/>
        <v>6.9637778350697495E-7</v>
      </c>
      <c r="CQ37" s="44">
        <f t="shared" si="19"/>
        <v>-2.6619502283898909E-6</v>
      </c>
      <c r="CR37" s="44">
        <f t="shared" si="20"/>
        <v>-3.1784655766835644E-7</v>
      </c>
      <c r="CS37" s="44">
        <f t="shared" si="21"/>
        <v>-3.7603725149196542E-7</v>
      </c>
      <c r="CT37" s="44">
        <f t="shared" si="22"/>
        <v>-6.3939787937318946E-6</v>
      </c>
      <c r="CU37" s="44">
        <f t="shared" si="23"/>
        <v>-2.526357597821816E-7</v>
      </c>
      <c r="CV37" s="44">
        <f t="shared" si="24"/>
        <v>3.1761166905916045E-7</v>
      </c>
      <c r="CW37" s="44">
        <f t="shared" si="16"/>
        <v>-8.6485562672003152E-7</v>
      </c>
      <c r="CX37" s="44">
        <f t="shared" si="25"/>
        <v>-6.0407241200320723E-7</v>
      </c>
      <c r="CY37" s="44">
        <f t="shared" si="26"/>
        <v>1.3447503203273129E-7</v>
      </c>
      <c r="CZ37" s="44" t="str">
        <f t="shared" si="27"/>
        <v/>
      </c>
      <c r="DA37" s="44">
        <f t="shared" si="28"/>
        <v>-3.1566178053003357E-7</v>
      </c>
      <c r="DB37" s="44">
        <f t="shared" si="29"/>
        <v>-1.3341251352519943E-6</v>
      </c>
      <c r="DC37" s="44">
        <f t="shared" si="30"/>
        <v>1.5789611759779249E-6</v>
      </c>
      <c r="DD37" s="44">
        <f t="shared" si="31"/>
        <v>-2.764479183160347E-7</v>
      </c>
    </row>
    <row r="38" spans="1:108" x14ac:dyDescent="0.25">
      <c r="A38" s="89" t="s">
        <v>204</v>
      </c>
      <c r="B38" s="75">
        <v>28035.448742</v>
      </c>
      <c r="C38" s="75">
        <v>1779.2300157</v>
      </c>
      <c r="D38" s="75">
        <v>829.36551546999999</v>
      </c>
      <c r="E38" s="75">
        <v>4280.5362727000002</v>
      </c>
      <c r="F38" s="75">
        <v>3897.4558267000002</v>
      </c>
      <c r="G38" s="75">
        <v>287.44031475999998</v>
      </c>
      <c r="H38" s="75">
        <v>1976.3201832</v>
      </c>
      <c r="I38" s="75">
        <v>26.089753900000002</v>
      </c>
      <c r="J38" s="75">
        <v>59.667713999999997</v>
      </c>
      <c r="K38" s="75">
        <v>27.017386800000001</v>
      </c>
      <c r="L38" s="75">
        <v>16.210018789999999</v>
      </c>
      <c r="M38" s="75"/>
      <c r="N38" s="75">
        <v>1.62336254</v>
      </c>
      <c r="O38" s="75">
        <v>8.6019933999999996</v>
      </c>
      <c r="P38" s="75">
        <v>0.69267533000000003</v>
      </c>
      <c r="Q38" s="75">
        <v>18.346592253000001</v>
      </c>
      <c r="R38" s="75"/>
      <c r="S38" s="75" t="s">
        <v>204</v>
      </c>
      <c r="T38" s="75">
        <v>0</v>
      </c>
      <c r="U38" s="75">
        <v>0</v>
      </c>
      <c r="V38" s="75">
        <v>1.6233586956856001</v>
      </c>
      <c r="W38" s="75">
        <v>26.089786052304401</v>
      </c>
      <c r="X38" s="75">
        <v>26.089786052304401</v>
      </c>
      <c r="Y38" s="75">
        <v>0</v>
      </c>
      <c r="Z38" s="75">
        <v>0</v>
      </c>
      <c r="AA38" s="75">
        <v>59.667769455862803</v>
      </c>
      <c r="AB38" s="75">
        <v>8.6019834838011597</v>
      </c>
      <c r="AC38" s="75">
        <v>0</v>
      </c>
      <c r="AD38" s="75">
        <v>28035.439697084799</v>
      </c>
      <c r="AE38" s="75">
        <v>362.07639526026497</v>
      </c>
      <c r="AF38" s="75">
        <v>0</v>
      </c>
      <c r="AG38" s="75">
        <v>35.444578393306699</v>
      </c>
      <c r="AH38" s="75">
        <v>18.346552952683201</v>
      </c>
      <c r="AI38" s="75">
        <v>0</v>
      </c>
      <c r="AJ38" s="75">
        <v>0</v>
      </c>
      <c r="AK38" s="75">
        <v>27.017480176265</v>
      </c>
      <c r="AL38" s="75">
        <v>27.017480176265</v>
      </c>
      <c r="AM38" s="75">
        <v>0</v>
      </c>
      <c r="AN38" s="75">
        <v>0</v>
      </c>
      <c r="AO38" s="75">
        <v>16.2099538765147</v>
      </c>
      <c r="AP38" s="75">
        <v>0</v>
      </c>
      <c r="AQ38" s="75">
        <v>0</v>
      </c>
      <c r="AR38" s="75">
        <v>0</v>
      </c>
      <c r="AS38" s="75">
        <v>0</v>
      </c>
      <c r="AT38" s="75">
        <v>0</v>
      </c>
      <c r="AU38" s="75">
        <v>0</v>
      </c>
      <c r="AV38" s="75">
        <v>0</v>
      </c>
      <c r="AW38" s="75">
        <v>0</v>
      </c>
      <c r="AX38" s="75">
        <v>0.69265973989665797</v>
      </c>
      <c r="AY38" s="75">
        <v>1779.2307203806199</v>
      </c>
      <c r="AZ38" s="75">
        <v>0</v>
      </c>
      <c r="BA38" s="75">
        <v>1976.3188009061</v>
      </c>
      <c r="BB38" s="75">
        <v>746.43061389903903</v>
      </c>
      <c r="BC38" s="75">
        <v>82.936776933480999</v>
      </c>
      <c r="BD38" s="75">
        <v>829.36739083252098</v>
      </c>
      <c r="BE38" s="75">
        <v>0</v>
      </c>
      <c r="BF38" s="75">
        <v>187.89224813673499</v>
      </c>
      <c r="BG38" s="75">
        <v>0</v>
      </c>
      <c r="BH38" s="75">
        <v>1.16923386685185</v>
      </c>
      <c r="BI38" s="75">
        <v>1179.74050679938</v>
      </c>
      <c r="BJ38" s="75">
        <v>1.2861638695525099</v>
      </c>
      <c r="BK38" s="75">
        <v>352.797464409133</v>
      </c>
      <c r="BL38" s="75">
        <v>424.82252059943602</v>
      </c>
      <c r="BM38" s="75">
        <v>0.38974739055429702</v>
      </c>
      <c r="BN38" s="75">
        <v>0</v>
      </c>
      <c r="BO38" s="75">
        <v>274.38089529698999</v>
      </c>
      <c r="BP38" s="75">
        <v>4280.5344404532098</v>
      </c>
      <c r="BQ38" s="75">
        <v>3897.45409609126</v>
      </c>
      <c r="BR38" s="75">
        <v>383.08034436195402</v>
      </c>
      <c r="BS38" s="75">
        <v>3.1413496861169401</v>
      </c>
      <c r="BT38" s="75">
        <v>0</v>
      </c>
      <c r="BU38" s="75">
        <v>93.297312345331903</v>
      </c>
      <c r="BV38" s="75">
        <v>25.5282690245099</v>
      </c>
      <c r="BW38" s="75">
        <v>1059.0942044897099</v>
      </c>
      <c r="BX38" s="75">
        <v>70.154166393844605</v>
      </c>
      <c r="BY38" s="75">
        <v>13.6410645292856</v>
      </c>
      <c r="BZ38" s="75">
        <v>1512.99169155133</v>
      </c>
      <c r="CA38" s="75">
        <v>35.390767879733403</v>
      </c>
      <c r="CB38" s="75">
        <v>0.58461607952071504</v>
      </c>
      <c r="CC38" s="75">
        <v>64.136421892998499</v>
      </c>
      <c r="CD38" s="75">
        <v>3.8974666082441801E-2</v>
      </c>
      <c r="CE38" s="75">
        <v>287.43888200973299</v>
      </c>
      <c r="CF38" s="75">
        <v>0</v>
      </c>
      <c r="CG38" s="75">
        <v>0</v>
      </c>
      <c r="CH38" s="75">
        <v>0</v>
      </c>
      <c r="CI38" s="75">
        <v>0</v>
      </c>
      <c r="CJ38" s="75">
        <v>0</v>
      </c>
      <c r="CK38" s="75">
        <v>1976.31936418701</v>
      </c>
      <c r="CL38" s="75">
        <v>0</v>
      </c>
      <c r="CM38" s="89"/>
      <c r="CN38" s="91">
        <f t="shared" si="15"/>
        <v>0.99999971498487528</v>
      </c>
      <c r="CO38" s="44">
        <f t="shared" si="17"/>
        <v>-3.2262423492724492E-7</v>
      </c>
      <c r="CP38" s="44">
        <f t="shared" si="18"/>
        <v>3.9605931427007943E-7</v>
      </c>
      <c r="CQ38" s="44">
        <f t="shared" si="19"/>
        <v>2.2612014678815173E-6</v>
      </c>
      <c r="CR38" s="44">
        <f t="shared" si="20"/>
        <v>-4.2804141202715185E-7</v>
      </c>
      <c r="CS38" s="44">
        <f t="shared" si="21"/>
        <v>-4.44035498327352E-7</v>
      </c>
      <c r="CT38" s="44">
        <f t="shared" si="22"/>
        <v>-4.9845139787786308E-6</v>
      </c>
      <c r="CU38" s="44">
        <f t="shared" si="23"/>
        <v>-4.1441310821621518E-7</v>
      </c>
      <c r="CV38" s="44">
        <f t="shared" si="24"/>
        <v>1.232372851142401E-6</v>
      </c>
      <c r="CW38" s="44">
        <f t="shared" si="16"/>
        <v>9.2941155424108456E-7</v>
      </c>
      <c r="CX38" s="44">
        <f t="shared" si="25"/>
        <v>3.4561545752188972E-6</v>
      </c>
      <c r="CY38" s="44">
        <f t="shared" si="26"/>
        <v>-4.0045286893779814E-6</v>
      </c>
      <c r="CZ38" s="44" t="str">
        <f t="shared" si="27"/>
        <v/>
      </c>
      <c r="DA38" s="44">
        <f t="shared" si="28"/>
        <v>-2.3681182146322089E-6</v>
      </c>
      <c r="DB38" s="44">
        <f t="shared" si="29"/>
        <v>-1.1527791732358446E-6</v>
      </c>
      <c r="DC38" s="44">
        <f t="shared" si="30"/>
        <v>-2.2507086172777217E-5</v>
      </c>
      <c r="DD38" s="44">
        <f t="shared" si="31"/>
        <v>-2.1421044441410477E-6</v>
      </c>
    </row>
    <row r="39" spans="1:108" x14ac:dyDescent="0.25">
      <c r="A39" s="89" t="s">
        <v>340</v>
      </c>
      <c r="B39" s="75">
        <v>81821.097422000006</v>
      </c>
      <c r="C39" s="75">
        <v>5031.4420687000002</v>
      </c>
      <c r="D39" s="75">
        <v>2541.1421685</v>
      </c>
      <c r="E39" s="75">
        <v>13149.361795999999</v>
      </c>
      <c r="F39" s="75">
        <v>11969.470112000001</v>
      </c>
      <c r="G39" s="75">
        <v>842.99482250999995</v>
      </c>
      <c r="H39" s="75">
        <v>5810.0315552000002</v>
      </c>
      <c r="I39" s="75">
        <v>97.333819300000002</v>
      </c>
      <c r="J39" s="75">
        <v>222.60419300000001</v>
      </c>
      <c r="K39" s="75">
        <v>100.79456519999999</v>
      </c>
      <c r="L39" s="75">
        <v>60.475212450000001</v>
      </c>
      <c r="M39" s="75"/>
      <c r="N39" s="75">
        <v>6.0563271700000003</v>
      </c>
      <c r="O39" s="75">
        <v>32.091704900000003</v>
      </c>
      <c r="P39" s="75">
        <v>2.5841848399999998</v>
      </c>
      <c r="Q39" s="75">
        <v>61.831909156000002</v>
      </c>
      <c r="R39" s="75"/>
      <c r="S39" s="75" t="s">
        <v>340</v>
      </c>
      <c r="T39" s="75">
        <v>0</v>
      </c>
      <c r="U39" s="75">
        <v>0</v>
      </c>
      <c r="V39" s="75">
        <v>6.0563219289774297</v>
      </c>
      <c r="W39" s="75">
        <v>97.333596728053394</v>
      </c>
      <c r="X39" s="75">
        <v>97.333596728053394</v>
      </c>
      <c r="Y39" s="75">
        <v>0</v>
      </c>
      <c r="Z39" s="75">
        <v>0</v>
      </c>
      <c r="AA39" s="75">
        <v>222.60466973883399</v>
      </c>
      <c r="AB39" s="75">
        <v>32.0917238359078</v>
      </c>
      <c r="AC39" s="75">
        <v>0</v>
      </c>
      <c r="AD39" s="75">
        <v>81821.064157806904</v>
      </c>
      <c r="AE39" s="75">
        <v>1047.0022814408001</v>
      </c>
      <c r="AF39" s="75">
        <v>0</v>
      </c>
      <c r="AG39" s="75">
        <v>102.493477323181</v>
      </c>
      <c r="AH39" s="75">
        <v>61.832042334239901</v>
      </c>
      <c r="AI39" s="75">
        <v>0</v>
      </c>
      <c r="AJ39" s="75">
        <v>0</v>
      </c>
      <c r="AK39" s="75">
        <v>100.794245193227</v>
      </c>
      <c r="AL39" s="75">
        <v>100.794245193227</v>
      </c>
      <c r="AM39" s="75">
        <v>0</v>
      </c>
      <c r="AN39" s="75">
        <v>0</v>
      </c>
      <c r="AO39" s="75">
        <v>60.475109106290297</v>
      </c>
      <c r="AP39" s="75">
        <v>0</v>
      </c>
      <c r="AQ39" s="75">
        <v>0</v>
      </c>
      <c r="AR39" s="75">
        <v>0</v>
      </c>
      <c r="AS39" s="75">
        <v>0</v>
      </c>
      <c r="AT39" s="75">
        <v>0</v>
      </c>
      <c r="AU39" s="75">
        <v>0</v>
      </c>
      <c r="AV39" s="75">
        <v>0</v>
      </c>
      <c r="AW39" s="75">
        <v>0</v>
      </c>
      <c r="AX39" s="75">
        <v>2.5841804209869501</v>
      </c>
      <c r="AY39" s="75">
        <v>5031.4416174098897</v>
      </c>
      <c r="AZ39" s="75">
        <v>0</v>
      </c>
      <c r="BA39" s="75">
        <v>5810.0291098287498</v>
      </c>
      <c r="BB39" s="75">
        <v>2287.0277046357601</v>
      </c>
      <c r="BC39" s="75">
        <v>254.11376324564401</v>
      </c>
      <c r="BD39" s="75">
        <v>2541.1414678814099</v>
      </c>
      <c r="BE39" s="75">
        <v>0</v>
      </c>
      <c r="BF39" s="75">
        <v>543.32023723129703</v>
      </c>
      <c r="BG39" s="75">
        <v>0</v>
      </c>
      <c r="BH39" s="75">
        <v>3.5908491465357</v>
      </c>
      <c r="BI39" s="75">
        <v>3411.3908554162499</v>
      </c>
      <c r="BJ39" s="75">
        <v>3.9499189652606601</v>
      </c>
      <c r="BK39" s="75">
        <v>1083.4761903029701</v>
      </c>
      <c r="BL39" s="75">
        <v>1304.67185987422</v>
      </c>
      <c r="BM39" s="75">
        <v>1.1969401665591901</v>
      </c>
      <c r="BN39" s="75">
        <v>0</v>
      </c>
      <c r="BO39" s="75">
        <v>842.65044974288605</v>
      </c>
      <c r="BP39" s="75">
        <v>13149.357863499799</v>
      </c>
      <c r="BQ39" s="75">
        <v>11969.466475139099</v>
      </c>
      <c r="BR39" s="75">
        <v>1179.8913883606899</v>
      </c>
      <c r="BS39" s="75">
        <v>9.6473835452526409</v>
      </c>
      <c r="BT39" s="75">
        <v>0</v>
      </c>
      <c r="BU39" s="75">
        <v>286.52521123034398</v>
      </c>
      <c r="BV39" s="75">
        <v>78.399971786349894</v>
      </c>
      <c r="BW39" s="75">
        <v>3252.58269614246</v>
      </c>
      <c r="BX39" s="75">
        <v>215.45026747576199</v>
      </c>
      <c r="BY39" s="75">
        <v>41.8931379817787</v>
      </c>
      <c r="BZ39" s="75">
        <v>4646.5469640701704</v>
      </c>
      <c r="CA39" s="75">
        <v>102.337866629099</v>
      </c>
      <c r="CB39" s="75">
        <v>1.7954131814348699</v>
      </c>
      <c r="CC39" s="75">
        <v>196.969527494392</v>
      </c>
      <c r="CD39" s="75">
        <v>0.11969403274965899</v>
      </c>
      <c r="CE39" s="75">
        <v>842.99622897644804</v>
      </c>
      <c r="CF39" s="75">
        <v>0</v>
      </c>
      <c r="CG39" s="75">
        <v>0</v>
      </c>
      <c r="CH39" s="75">
        <v>0</v>
      </c>
      <c r="CI39" s="75">
        <v>0</v>
      </c>
      <c r="CJ39" s="75">
        <v>0</v>
      </c>
      <c r="CK39" s="75">
        <v>5810.0295079834896</v>
      </c>
      <c r="CL39" s="75">
        <v>0</v>
      </c>
      <c r="CM39" s="89"/>
      <c r="CN39" s="91">
        <f t="shared" si="15"/>
        <v>0.99999993147113297</v>
      </c>
      <c r="CO39" s="44">
        <f t="shared" si="17"/>
        <v>-4.0654787273535177E-7</v>
      </c>
      <c r="CP39" s="44">
        <f t="shared" si="18"/>
        <v>-8.9693989186899192E-8</v>
      </c>
      <c r="CQ39" s="44">
        <f t="shared" si="19"/>
        <v>-2.7571011131508287E-7</v>
      </c>
      <c r="CR39" s="44">
        <f t="shared" si="20"/>
        <v>-2.9906395921638621E-7</v>
      </c>
      <c r="CS39" s="44">
        <f t="shared" si="21"/>
        <v>-3.0384477070817793E-7</v>
      </c>
      <c r="CT39" s="44">
        <f t="shared" si="22"/>
        <v>1.6684164724768647E-6</v>
      </c>
      <c r="CU39" s="44">
        <f t="shared" si="23"/>
        <v>-3.5235893147364891E-7</v>
      </c>
      <c r="CV39" s="44">
        <f t="shared" si="24"/>
        <v>-2.2866866646035431E-6</v>
      </c>
      <c r="CW39" s="44">
        <f t="shared" si="16"/>
        <v>2.1416435492815337E-6</v>
      </c>
      <c r="CX39" s="44">
        <f t="shared" si="25"/>
        <v>-3.1748415438864324E-6</v>
      </c>
      <c r="CY39" s="44">
        <f t="shared" si="26"/>
        <v>-1.7088606309402334E-6</v>
      </c>
      <c r="CZ39" s="44" t="str">
        <f t="shared" si="27"/>
        <v/>
      </c>
      <c r="DA39" s="44">
        <f t="shared" si="28"/>
        <v>-8.6537969688338627E-7</v>
      </c>
      <c r="DB39" s="44">
        <f t="shared" si="29"/>
        <v>5.9005614863568143E-7</v>
      </c>
      <c r="DC39" s="44">
        <f t="shared" si="30"/>
        <v>-1.7100220469158513E-6</v>
      </c>
      <c r="DD39" s="44">
        <f t="shared" si="31"/>
        <v>2.1538755913749738E-6</v>
      </c>
    </row>
    <row r="40" spans="1:108" x14ac:dyDescent="0.25">
      <c r="A40" s="89" t="s">
        <v>206</v>
      </c>
      <c r="B40" s="75">
        <v>5950.0561338999996</v>
      </c>
      <c r="C40" s="75">
        <v>392.48208871999998</v>
      </c>
      <c r="D40" s="75">
        <v>164.21580384000001</v>
      </c>
      <c r="E40" s="75">
        <v>844.39127948999999</v>
      </c>
      <c r="F40" s="75">
        <v>769.44523329000003</v>
      </c>
      <c r="G40" s="75">
        <v>60.615097777000003</v>
      </c>
      <c r="H40" s="75">
        <v>414.14691759999999</v>
      </c>
      <c r="I40" s="75">
        <v>3.5013122000000001</v>
      </c>
      <c r="J40" s="75">
        <v>8.0075669000000005</v>
      </c>
      <c r="K40" s="75">
        <v>3.6258028000000002</v>
      </c>
      <c r="L40" s="75">
        <v>2.1754275550000002</v>
      </c>
      <c r="M40" s="75"/>
      <c r="N40" s="75">
        <v>0.21785963</v>
      </c>
      <c r="O40" s="75">
        <v>1.1544102000000001</v>
      </c>
      <c r="P40" s="75">
        <v>9.2958838000000002E-2</v>
      </c>
      <c r="Q40" s="75">
        <v>3.0966278474000002</v>
      </c>
      <c r="R40" s="75"/>
      <c r="S40" s="75" t="s">
        <v>206</v>
      </c>
      <c r="T40" s="75">
        <v>0</v>
      </c>
      <c r="U40" s="75">
        <v>0</v>
      </c>
      <c r="V40" s="75">
        <v>0.217858296860204</v>
      </c>
      <c r="W40" s="75">
        <v>3.50129992931693</v>
      </c>
      <c r="X40" s="75">
        <v>3.50129992931693</v>
      </c>
      <c r="Y40" s="75">
        <v>0</v>
      </c>
      <c r="Z40" s="75">
        <v>0</v>
      </c>
      <c r="AA40" s="75">
        <v>8.0077093352958499</v>
      </c>
      <c r="AB40" s="75">
        <v>1.15440111666572</v>
      </c>
      <c r="AC40" s="75">
        <v>0</v>
      </c>
      <c r="AD40" s="75">
        <v>5950.0564175995196</v>
      </c>
      <c r="AE40" s="75">
        <v>77.536424046581899</v>
      </c>
      <c r="AF40" s="75">
        <v>0</v>
      </c>
      <c r="AG40" s="75">
        <v>7.5902707312819002</v>
      </c>
      <c r="AH40" s="75">
        <v>3.0966349879131401</v>
      </c>
      <c r="AI40" s="75">
        <v>0</v>
      </c>
      <c r="AJ40" s="75">
        <v>0</v>
      </c>
      <c r="AK40" s="75">
        <v>3.6257786522241799</v>
      </c>
      <c r="AL40" s="75">
        <v>3.6257786522241799</v>
      </c>
      <c r="AM40" s="75">
        <v>0</v>
      </c>
      <c r="AN40" s="75">
        <v>0</v>
      </c>
      <c r="AO40" s="75">
        <v>2.1754316757001</v>
      </c>
      <c r="AP40" s="75">
        <v>0</v>
      </c>
      <c r="AQ40" s="75">
        <v>0</v>
      </c>
      <c r="AR40" s="75">
        <v>0</v>
      </c>
      <c r="AS40" s="75">
        <v>0</v>
      </c>
      <c r="AT40" s="75">
        <v>0</v>
      </c>
      <c r="AU40" s="75">
        <v>0</v>
      </c>
      <c r="AV40" s="75">
        <v>0</v>
      </c>
      <c r="AW40" s="75">
        <v>0</v>
      </c>
      <c r="AX40" s="75">
        <v>9.2959565682633694E-2</v>
      </c>
      <c r="AY40" s="75">
        <v>392.48171022558699</v>
      </c>
      <c r="AZ40" s="75">
        <v>0</v>
      </c>
      <c r="BA40" s="75">
        <v>414.14673087628398</v>
      </c>
      <c r="BB40" s="75">
        <v>147.793054005523</v>
      </c>
      <c r="BC40" s="75">
        <v>16.421579999669198</v>
      </c>
      <c r="BD40" s="75">
        <v>164.21463400519201</v>
      </c>
      <c r="BE40" s="75">
        <v>0</v>
      </c>
      <c r="BF40" s="75">
        <v>40.235548034000999</v>
      </c>
      <c r="BG40" s="75">
        <v>0</v>
      </c>
      <c r="BH40" s="75">
        <v>0.23083537701791701</v>
      </c>
      <c r="BI40" s="75">
        <v>252.63492598505101</v>
      </c>
      <c r="BJ40" s="75">
        <v>0.25391818647795</v>
      </c>
      <c r="BK40" s="75">
        <v>69.650188495180402</v>
      </c>
      <c r="BL40" s="75">
        <v>83.869495086448296</v>
      </c>
      <c r="BM40" s="75">
        <v>7.6945058615387404E-2</v>
      </c>
      <c r="BN40" s="75">
        <v>0</v>
      </c>
      <c r="BO40" s="75">
        <v>54.168935498272297</v>
      </c>
      <c r="BP40" s="75">
        <v>844.39109914962296</v>
      </c>
      <c r="BQ40" s="75">
        <v>769.44509232631799</v>
      </c>
      <c r="BR40" s="75">
        <v>74.946006823305297</v>
      </c>
      <c r="BS40" s="75">
        <v>0.62017369941081602</v>
      </c>
      <c r="BT40" s="75">
        <v>0</v>
      </c>
      <c r="BU40" s="75">
        <v>18.418971802884698</v>
      </c>
      <c r="BV40" s="75">
        <v>5.0398807795543199</v>
      </c>
      <c r="BW40" s="75">
        <v>209.08898719665601</v>
      </c>
      <c r="BX40" s="75">
        <v>13.849986628967599</v>
      </c>
      <c r="BY40" s="75">
        <v>2.69304808280561</v>
      </c>
      <c r="BZ40" s="75">
        <v>298.69862062313803</v>
      </c>
      <c r="CA40" s="75">
        <v>7.5788417886450503</v>
      </c>
      <c r="CB40" s="75">
        <v>0.11541790979789</v>
      </c>
      <c r="CC40" s="75">
        <v>12.6619933751109</v>
      </c>
      <c r="CD40" s="75">
        <v>7.6945259787143897E-3</v>
      </c>
      <c r="CE40" s="75">
        <v>60.6161801705275</v>
      </c>
      <c r="CF40" s="75">
        <v>0</v>
      </c>
      <c r="CG40" s="75">
        <v>0</v>
      </c>
      <c r="CH40" s="75">
        <v>0</v>
      </c>
      <c r="CI40" s="75">
        <v>0</v>
      </c>
      <c r="CJ40" s="75">
        <v>0</v>
      </c>
      <c r="CK40" s="75">
        <v>414.14678775553</v>
      </c>
      <c r="CL40" s="75">
        <v>0</v>
      </c>
      <c r="CM40" s="89"/>
      <c r="CN40" s="91">
        <f t="shared" si="15"/>
        <v>0.99999986265921237</v>
      </c>
      <c r="CO40" s="44">
        <f t="shared" si="17"/>
        <v>4.7680141764090769E-8</v>
      </c>
      <c r="CP40" s="44">
        <f t="shared" si="18"/>
        <v>-9.6436098324676829E-7</v>
      </c>
      <c r="CQ40" s="44">
        <f t="shared" si="19"/>
        <v>-7.1237650740110373E-6</v>
      </c>
      <c r="CR40" s="44">
        <f t="shared" si="20"/>
        <v>-2.1357441912132306E-7</v>
      </c>
      <c r="CS40" s="44">
        <f t="shared" si="21"/>
        <v>-1.8320170941849222E-7</v>
      </c>
      <c r="CT40" s="44">
        <f t="shared" si="22"/>
        <v>1.7856830512410193E-5</v>
      </c>
      <c r="CU40" s="44">
        <f t="shared" si="23"/>
        <v>-3.135227246118047E-7</v>
      </c>
      <c r="CV40" s="44">
        <f t="shared" si="24"/>
        <v>-3.50459552566646E-6</v>
      </c>
      <c r="CW40" s="44">
        <f t="shared" si="16"/>
        <v>1.7787587369323428E-5</v>
      </c>
      <c r="CX40" s="44">
        <f t="shared" si="25"/>
        <v>-6.6599804656423334E-6</v>
      </c>
      <c r="CY40" s="44">
        <f t="shared" si="26"/>
        <v>1.8942024018849965E-6</v>
      </c>
      <c r="CZ40" s="44" t="str">
        <f t="shared" si="27"/>
        <v/>
      </c>
      <c r="DA40" s="44">
        <f t="shared" si="28"/>
        <v>-6.1192603512654456E-6</v>
      </c>
      <c r="DB40" s="44">
        <f t="shared" si="29"/>
        <v>-7.8683766654772373E-6</v>
      </c>
      <c r="DC40" s="44">
        <f t="shared" si="30"/>
        <v>7.828009141977511E-6</v>
      </c>
      <c r="DD40" s="44">
        <f t="shared" si="31"/>
        <v>2.305899672728142E-6</v>
      </c>
    </row>
    <row r="41" spans="1:108" x14ac:dyDescent="0.25">
      <c r="A41" s="89" t="s">
        <v>207</v>
      </c>
      <c r="B41" s="75">
        <v>55593.979167999998</v>
      </c>
      <c r="C41" s="75">
        <v>3498.0867505000001</v>
      </c>
      <c r="D41" s="75">
        <v>1669.0353150000001</v>
      </c>
      <c r="E41" s="75">
        <v>8620.6786088000008</v>
      </c>
      <c r="F41" s="75">
        <v>7847.6696032999998</v>
      </c>
      <c r="G41" s="75">
        <v>570.78731134999998</v>
      </c>
      <c r="H41" s="75">
        <v>3930.8135089000002</v>
      </c>
      <c r="I41" s="75">
        <v>55.919449999999998</v>
      </c>
      <c r="J41" s="75">
        <v>127.88874</v>
      </c>
      <c r="K41" s="75">
        <v>57.907693000000002</v>
      </c>
      <c r="L41" s="75">
        <v>34.743737899999999</v>
      </c>
      <c r="M41" s="75"/>
      <c r="N41" s="75">
        <v>3.4794320999999999</v>
      </c>
      <c r="O41" s="75">
        <v>18.437068100000001</v>
      </c>
      <c r="P41" s="75">
        <v>1.4846453799999999</v>
      </c>
      <c r="Q41" s="75">
        <v>38.019963048000001</v>
      </c>
      <c r="R41" s="75"/>
      <c r="S41" s="75" t="s">
        <v>207</v>
      </c>
      <c r="T41" s="75">
        <v>0</v>
      </c>
      <c r="U41" s="75">
        <v>0</v>
      </c>
      <c r="V41" s="75">
        <v>3.47942589502229</v>
      </c>
      <c r="W41" s="75">
        <v>55.919554491943302</v>
      </c>
      <c r="X41" s="75">
        <v>55.919554491943302</v>
      </c>
      <c r="Y41" s="75">
        <v>0</v>
      </c>
      <c r="Z41" s="75">
        <v>0</v>
      </c>
      <c r="AA41" s="75">
        <v>127.888501735036</v>
      </c>
      <c r="AB41" s="75">
        <v>18.437016134633598</v>
      </c>
      <c r="AC41" s="75">
        <v>0</v>
      </c>
      <c r="AD41" s="75">
        <v>55593.957740042002</v>
      </c>
      <c r="AE41" s="75">
        <v>716.75145968765901</v>
      </c>
      <c r="AF41" s="75">
        <v>0</v>
      </c>
      <c r="AG41" s="75">
        <v>70.164390577936999</v>
      </c>
      <c r="AH41" s="75">
        <v>38.019940249826099</v>
      </c>
      <c r="AI41" s="75">
        <v>0</v>
      </c>
      <c r="AJ41" s="75">
        <v>0</v>
      </c>
      <c r="AK41" s="75">
        <v>57.907860744578002</v>
      </c>
      <c r="AL41" s="75">
        <v>57.907860744578002</v>
      </c>
      <c r="AM41" s="75">
        <v>0</v>
      </c>
      <c r="AN41" s="75">
        <v>0</v>
      </c>
      <c r="AO41" s="75">
        <v>34.743801794892903</v>
      </c>
      <c r="AP41" s="75">
        <v>0</v>
      </c>
      <c r="AQ41" s="75">
        <v>0</v>
      </c>
      <c r="AR41" s="75">
        <v>0</v>
      </c>
      <c r="AS41" s="75">
        <v>0</v>
      </c>
      <c r="AT41" s="75">
        <v>0</v>
      </c>
      <c r="AU41" s="75">
        <v>0</v>
      </c>
      <c r="AV41" s="75">
        <v>0</v>
      </c>
      <c r="AW41" s="75">
        <v>0</v>
      </c>
      <c r="AX41" s="75">
        <v>1.4846539520073101</v>
      </c>
      <c r="AY41" s="75">
        <v>3498.08635164822</v>
      </c>
      <c r="AZ41" s="75">
        <v>0</v>
      </c>
      <c r="BA41" s="75">
        <v>3930.8112719015298</v>
      </c>
      <c r="BB41" s="75">
        <v>1502.13178815787</v>
      </c>
      <c r="BC41" s="75">
        <v>166.90376357633701</v>
      </c>
      <c r="BD41" s="75">
        <v>1669.03555173421</v>
      </c>
      <c r="BE41" s="75">
        <v>0</v>
      </c>
      <c r="BF41" s="75">
        <v>371.94300326135101</v>
      </c>
      <c r="BG41" s="75">
        <v>0</v>
      </c>
      <c r="BH41" s="75">
        <v>2.3542977498525599</v>
      </c>
      <c r="BI41" s="75">
        <v>2335.3554298159602</v>
      </c>
      <c r="BJ41" s="75">
        <v>2.5897348735924801</v>
      </c>
      <c r="BK41" s="75">
        <v>710.37078324707704</v>
      </c>
      <c r="BL41" s="75">
        <v>855.39565116266294</v>
      </c>
      <c r="BM41" s="75">
        <v>0.78476759878084401</v>
      </c>
      <c r="BN41" s="75">
        <v>0</v>
      </c>
      <c r="BO41" s="75">
        <v>552.47567574419702</v>
      </c>
      <c r="BP41" s="75">
        <v>8620.6753745287806</v>
      </c>
      <c r="BQ41" s="75">
        <v>7847.6666347458304</v>
      </c>
      <c r="BR41" s="75">
        <v>773.00873978295499</v>
      </c>
      <c r="BS41" s="75">
        <v>6.3252133809531701</v>
      </c>
      <c r="BT41" s="75">
        <v>0</v>
      </c>
      <c r="BU41" s="75">
        <v>187.85744964918899</v>
      </c>
      <c r="BV41" s="75">
        <v>51.402228409861202</v>
      </c>
      <c r="BW41" s="75">
        <v>2132.52488797764</v>
      </c>
      <c r="BX41" s="75">
        <v>141.25800959010499</v>
      </c>
      <c r="BY41" s="75">
        <v>27.4668403688332</v>
      </c>
      <c r="BZ41" s="75">
        <v>3046.4642394880798</v>
      </c>
      <c r="CA41" s="75">
        <v>70.058209713770907</v>
      </c>
      <c r="CB41" s="75">
        <v>1.1771508656999401</v>
      </c>
      <c r="CC41" s="75">
        <v>129.14122787523999</v>
      </c>
      <c r="CD41" s="75">
        <v>7.8476764055843098E-2</v>
      </c>
      <c r="CE41" s="75">
        <v>570.78682752470502</v>
      </c>
      <c r="CF41" s="75">
        <v>0</v>
      </c>
      <c r="CG41" s="75">
        <v>0</v>
      </c>
      <c r="CH41" s="75">
        <v>0</v>
      </c>
      <c r="CI41" s="75">
        <v>0</v>
      </c>
      <c r="CJ41" s="75">
        <v>0</v>
      </c>
      <c r="CK41" s="75">
        <v>3930.8121167126801</v>
      </c>
      <c r="CL41" s="75">
        <v>0</v>
      </c>
      <c r="CM41" s="89"/>
      <c r="CN41" s="91">
        <f t="shared" si="15"/>
        <v>0.99999978507974296</v>
      </c>
      <c r="CO41" s="44">
        <f t="shared" si="17"/>
        <v>-3.85436666282832E-7</v>
      </c>
      <c r="CP41" s="44">
        <f t="shared" si="18"/>
        <v>-1.1401997965373295E-7</v>
      </c>
      <c r="CQ41" s="44">
        <f t="shared" si="19"/>
        <v>1.4183894600249461E-7</v>
      </c>
      <c r="CR41" s="44">
        <f t="shared" si="20"/>
        <v>-3.7517594228678016E-7</v>
      </c>
      <c r="CS41" s="44">
        <f t="shared" si="21"/>
        <v>-3.7827206285645431E-7</v>
      </c>
      <c r="CT41" s="44">
        <f t="shared" si="22"/>
        <v>-8.4764549831988043E-7</v>
      </c>
      <c r="CU41" s="44">
        <f t="shared" si="23"/>
        <v>-3.5417282375643184E-7</v>
      </c>
      <c r="CV41" s="44">
        <f t="shared" si="24"/>
        <v>1.8686153619929536E-6</v>
      </c>
      <c r="CW41" s="44">
        <f t="shared" si="16"/>
        <v>-1.8630644417712293E-6</v>
      </c>
      <c r="CX41" s="44">
        <f t="shared" si="25"/>
        <v>2.896758087054081E-6</v>
      </c>
      <c r="CY41" s="44">
        <f t="shared" si="26"/>
        <v>1.8390333558124211E-6</v>
      </c>
      <c r="CZ41" s="44" t="str">
        <f t="shared" si="27"/>
        <v/>
      </c>
      <c r="DA41" s="44">
        <f t="shared" si="28"/>
        <v>-1.7833305929054244E-6</v>
      </c>
      <c r="DB41" s="44">
        <f t="shared" si="29"/>
        <v>-2.8185265748863648E-6</v>
      </c>
      <c r="DC41" s="44">
        <f t="shared" si="30"/>
        <v>5.7737742801533362E-6</v>
      </c>
      <c r="DD41" s="44">
        <f t="shared" si="31"/>
        <v>-5.9963692949473158E-7</v>
      </c>
    </row>
    <row r="42" spans="1:108" x14ac:dyDescent="0.25">
      <c r="A42" s="89" t="s">
        <v>208</v>
      </c>
      <c r="B42" s="75">
        <v>3272.8600182999999</v>
      </c>
      <c r="C42" s="75">
        <v>126.92456141</v>
      </c>
      <c r="D42" s="75">
        <v>149.01961836000001</v>
      </c>
      <c r="E42" s="75">
        <v>785.79781012000001</v>
      </c>
      <c r="F42" s="75">
        <v>718.01030995999997</v>
      </c>
      <c r="G42" s="75">
        <v>35.480430878999996</v>
      </c>
      <c r="H42" s="75">
        <v>234.66089245000001</v>
      </c>
      <c r="I42" s="75">
        <v>12.671028700000001</v>
      </c>
      <c r="J42" s="75">
        <v>28.9788563</v>
      </c>
      <c r="K42" s="75">
        <v>13.1215531</v>
      </c>
      <c r="L42" s="75">
        <v>7.8727307550000001</v>
      </c>
      <c r="M42" s="75"/>
      <c r="N42" s="75">
        <v>0.78841930999999998</v>
      </c>
      <c r="O42" s="75">
        <v>4.1777360999999997</v>
      </c>
      <c r="P42" s="75">
        <v>0.33641218899999997</v>
      </c>
      <c r="Q42" s="75">
        <v>5.8944391407000003</v>
      </c>
      <c r="R42" s="75"/>
      <c r="S42" s="75" t="s">
        <v>208</v>
      </c>
      <c r="T42" s="75">
        <v>0</v>
      </c>
      <c r="U42" s="75">
        <v>0</v>
      </c>
      <c r="V42" s="75">
        <v>0.78841391108691705</v>
      </c>
      <c r="W42" s="75">
        <v>12.671029516210201</v>
      </c>
      <c r="X42" s="75">
        <v>12.671029516210201</v>
      </c>
      <c r="Y42" s="75">
        <v>0</v>
      </c>
      <c r="Z42" s="75">
        <v>0</v>
      </c>
      <c r="AA42" s="75">
        <v>28.978754014012701</v>
      </c>
      <c r="AB42" s="75">
        <v>4.1777410011585197</v>
      </c>
      <c r="AC42" s="75">
        <v>0</v>
      </c>
      <c r="AD42" s="75">
        <v>3272.8565807415198</v>
      </c>
      <c r="AE42" s="75">
        <v>34.8991436300931</v>
      </c>
      <c r="AF42" s="75">
        <v>0</v>
      </c>
      <c r="AG42" s="75">
        <v>3.4163580695696001</v>
      </c>
      <c r="AH42" s="75">
        <v>5.8944372414887702</v>
      </c>
      <c r="AI42" s="75">
        <v>0</v>
      </c>
      <c r="AJ42" s="75">
        <v>0</v>
      </c>
      <c r="AK42" s="75">
        <v>13.121555755633</v>
      </c>
      <c r="AL42" s="75">
        <v>13.121555755633</v>
      </c>
      <c r="AM42" s="75">
        <v>0</v>
      </c>
      <c r="AN42" s="75">
        <v>0</v>
      </c>
      <c r="AO42" s="75">
        <v>7.87272644888749</v>
      </c>
      <c r="AP42" s="75">
        <v>0</v>
      </c>
      <c r="AQ42" s="75">
        <v>0</v>
      </c>
      <c r="AR42" s="75">
        <v>0</v>
      </c>
      <c r="AS42" s="75">
        <v>0</v>
      </c>
      <c r="AT42" s="75">
        <v>0</v>
      </c>
      <c r="AU42" s="75">
        <v>0</v>
      </c>
      <c r="AV42" s="75">
        <v>0</v>
      </c>
      <c r="AW42" s="75">
        <v>0</v>
      </c>
      <c r="AX42" s="75">
        <v>0.33640446742373298</v>
      </c>
      <c r="AY42" s="75">
        <v>126.92440501882101</v>
      </c>
      <c r="AZ42" s="75">
        <v>0</v>
      </c>
      <c r="BA42" s="75">
        <v>234.66087980952</v>
      </c>
      <c r="BB42" s="75">
        <v>134.11746912702401</v>
      </c>
      <c r="BC42" s="75">
        <v>14.9019162801413</v>
      </c>
      <c r="BD42" s="75">
        <v>149.019385407166</v>
      </c>
      <c r="BE42" s="75">
        <v>0</v>
      </c>
      <c r="BF42" s="75">
        <v>18.1101245272739</v>
      </c>
      <c r="BG42" s="75">
        <v>0</v>
      </c>
      <c r="BH42" s="75">
        <v>0.21540288805480601</v>
      </c>
      <c r="BI42" s="75">
        <v>113.71077314753801</v>
      </c>
      <c r="BJ42" s="75">
        <v>0.236943917172351</v>
      </c>
      <c r="BK42" s="75">
        <v>64.994382016898498</v>
      </c>
      <c r="BL42" s="75">
        <v>78.263232526992795</v>
      </c>
      <c r="BM42" s="75">
        <v>7.1800815158980902E-2</v>
      </c>
      <c r="BN42" s="75">
        <v>0</v>
      </c>
      <c r="BO42" s="75">
        <v>50.547880090609901</v>
      </c>
      <c r="BP42" s="75">
        <v>785.79780409442401</v>
      </c>
      <c r="BQ42" s="75">
        <v>718.01035174457195</v>
      </c>
      <c r="BR42" s="75">
        <v>67.787452349851407</v>
      </c>
      <c r="BS42" s="75">
        <v>0.57871658592238495</v>
      </c>
      <c r="BT42" s="75">
        <v>0</v>
      </c>
      <c r="BU42" s="75">
        <v>17.187738691667001</v>
      </c>
      <c r="BV42" s="75">
        <v>4.7029281458577898</v>
      </c>
      <c r="BW42" s="75">
        <v>195.112021252555</v>
      </c>
      <c r="BX42" s="75">
        <v>12.924233232471799</v>
      </c>
      <c r="BY42" s="75">
        <v>2.5130373617288599</v>
      </c>
      <c r="BZ42" s="75">
        <v>278.73153226739799</v>
      </c>
      <c r="CA42" s="75">
        <v>3.4111812003593398</v>
      </c>
      <c r="CB42" s="75">
        <v>0.107701524496106</v>
      </c>
      <c r="CC42" s="75">
        <v>11.815620342047101</v>
      </c>
      <c r="CD42" s="75">
        <v>7.1800855393331997E-3</v>
      </c>
      <c r="CE42" s="75">
        <v>35.4805642156781</v>
      </c>
      <c r="CF42" s="75">
        <v>0</v>
      </c>
      <c r="CG42" s="75">
        <v>0</v>
      </c>
      <c r="CH42" s="75">
        <v>0</v>
      </c>
      <c r="CI42" s="75">
        <v>0</v>
      </c>
      <c r="CJ42" s="75">
        <v>0</v>
      </c>
      <c r="CK42" s="75">
        <v>234.66083957516901</v>
      </c>
      <c r="CL42" s="75">
        <v>0</v>
      </c>
      <c r="CM42" s="89"/>
      <c r="CN42" s="91">
        <f t="shared" si="15"/>
        <v>1.0000001714574578</v>
      </c>
      <c r="CO42" s="44">
        <f t="shared" si="17"/>
        <v>-1.0503224888482444E-6</v>
      </c>
      <c r="CP42" s="44">
        <f t="shared" si="18"/>
        <v>-1.2321585141031058E-6</v>
      </c>
      <c r="CQ42" s="44">
        <f t="shared" si="19"/>
        <v>-1.5632360126469554E-6</v>
      </c>
      <c r="CR42" s="44">
        <f t="shared" si="20"/>
        <v>-7.6680997598182144E-9</v>
      </c>
      <c r="CS42" s="44">
        <f t="shared" si="21"/>
        <v>5.8194947060029257E-8</v>
      </c>
      <c r="CT42" s="44">
        <f t="shared" si="22"/>
        <v>3.7580343530416374E-6</v>
      </c>
      <c r="CU42" s="44">
        <f t="shared" si="23"/>
        <v>-2.2532442643881574E-7</v>
      </c>
      <c r="CV42" s="44">
        <f t="shared" si="24"/>
        <v>6.4415464536995543E-8</v>
      </c>
      <c r="CW42" s="44">
        <f t="shared" si="16"/>
        <v>-3.5296764731072635E-6</v>
      </c>
      <c r="CX42" s="44">
        <f t="shared" si="25"/>
        <v>2.0238709399533226E-7</v>
      </c>
      <c r="CY42" s="44">
        <f t="shared" si="26"/>
        <v>-5.4696555034439342E-7</v>
      </c>
      <c r="CZ42" s="44" t="str">
        <f t="shared" si="27"/>
        <v/>
      </c>
      <c r="DA42" s="44">
        <f t="shared" si="28"/>
        <v>-6.8477687119717912E-6</v>
      </c>
      <c r="DB42" s="44">
        <f t="shared" si="29"/>
        <v>1.173161349258277E-6</v>
      </c>
      <c r="DC42" s="44">
        <f t="shared" si="30"/>
        <v>-2.2952724424009074E-5</v>
      </c>
      <c r="DD42" s="44">
        <f t="shared" si="31"/>
        <v>-3.2220389162171048E-7</v>
      </c>
    </row>
    <row r="43" spans="1:108" x14ac:dyDescent="0.25">
      <c r="A43" s="89" t="s">
        <v>209</v>
      </c>
      <c r="B43" s="75">
        <v>57748.074031999997</v>
      </c>
      <c r="C43" s="75">
        <v>3500.2246286</v>
      </c>
      <c r="D43" s="75">
        <v>1831.3964223999999</v>
      </c>
      <c r="E43" s="75">
        <v>9486.9298624999992</v>
      </c>
      <c r="F43" s="75">
        <v>8634.8279913000006</v>
      </c>
      <c r="G43" s="75">
        <v>596.26526056</v>
      </c>
      <c r="H43" s="75">
        <v>3962.1320983000001</v>
      </c>
      <c r="I43" s="75">
        <v>75.363461999999998</v>
      </c>
      <c r="J43" s="75">
        <v>172.35749200000001</v>
      </c>
      <c r="K43" s="75">
        <v>78.043049999999994</v>
      </c>
      <c r="L43" s="75">
        <v>46.824627499999998</v>
      </c>
      <c r="M43" s="75"/>
      <c r="N43" s="75">
        <v>4.6892820000000004</v>
      </c>
      <c r="O43" s="75">
        <v>24.8479086</v>
      </c>
      <c r="P43" s="75">
        <v>2.0008775399999998</v>
      </c>
      <c r="Q43" s="75">
        <v>45.605696741999999</v>
      </c>
      <c r="R43" s="75"/>
      <c r="S43" s="75" t="s">
        <v>209</v>
      </c>
      <c r="T43" s="75">
        <v>0</v>
      </c>
      <c r="U43" s="75">
        <v>0</v>
      </c>
      <c r="V43" s="75">
        <v>4.6892818401524403</v>
      </c>
      <c r="W43" s="75">
        <v>75.363356215184695</v>
      </c>
      <c r="X43" s="75">
        <v>75.363356215184695</v>
      </c>
      <c r="Y43" s="75">
        <v>0</v>
      </c>
      <c r="Z43" s="75">
        <v>0</v>
      </c>
      <c r="AA43" s="75">
        <v>172.35716515208199</v>
      </c>
      <c r="AB43" s="75">
        <v>24.847891867133999</v>
      </c>
      <c r="AC43" s="75">
        <v>0</v>
      </c>
      <c r="AD43" s="75">
        <v>57748.053816586398</v>
      </c>
      <c r="AE43" s="75">
        <v>706.40134296337897</v>
      </c>
      <c r="AF43" s="75">
        <v>0</v>
      </c>
      <c r="AG43" s="75">
        <v>69.151234256722105</v>
      </c>
      <c r="AH43" s="75">
        <v>45.6056838518262</v>
      </c>
      <c r="AI43" s="75">
        <v>0</v>
      </c>
      <c r="AJ43" s="75">
        <v>0</v>
      </c>
      <c r="AK43" s="75">
        <v>78.042963544289194</v>
      </c>
      <c r="AL43" s="75">
        <v>78.042963544289194</v>
      </c>
      <c r="AM43" s="75">
        <v>0</v>
      </c>
      <c r="AN43" s="75">
        <v>0</v>
      </c>
      <c r="AO43" s="75">
        <v>46.824626234384397</v>
      </c>
      <c r="AP43" s="75">
        <v>0</v>
      </c>
      <c r="AQ43" s="75">
        <v>0</v>
      </c>
      <c r="AR43" s="75">
        <v>0</v>
      </c>
      <c r="AS43" s="75">
        <v>0</v>
      </c>
      <c r="AT43" s="75">
        <v>0</v>
      </c>
      <c r="AU43" s="75">
        <v>0</v>
      </c>
      <c r="AV43" s="75">
        <v>0</v>
      </c>
      <c r="AW43" s="75">
        <v>0</v>
      </c>
      <c r="AX43" s="75">
        <v>2.00087802042477</v>
      </c>
      <c r="AY43" s="75">
        <v>3500.2232280835701</v>
      </c>
      <c r="AZ43" s="75">
        <v>0</v>
      </c>
      <c r="BA43" s="75">
        <v>3962.1303694395201</v>
      </c>
      <c r="BB43" s="75">
        <v>1648.2562533088601</v>
      </c>
      <c r="BC43" s="75">
        <v>183.13965597887901</v>
      </c>
      <c r="BD43" s="75">
        <v>1831.3959092877401</v>
      </c>
      <c r="BE43" s="75">
        <v>0</v>
      </c>
      <c r="BF43" s="75">
        <v>366.57211841155299</v>
      </c>
      <c r="BG43" s="75">
        <v>0</v>
      </c>
      <c r="BH43" s="75">
        <v>2.5904467287267701</v>
      </c>
      <c r="BI43" s="75">
        <v>2301.6349421141199</v>
      </c>
      <c r="BJ43" s="75">
        <v>2.84949530195053</v>
      </c>
      <c r="BK43" s="75">
        <v>781.62437022217</v>
      </c>
      <c r="BL43" s="75">
        <v>941.195851011645</v>
      </c>
      <c r="BM43" s="75">
        <v>0.86348273075502702</v>
      </c>
      <c r="BN43" s="75">
        <v>0</v>
      </c>
      <c r="BO43" s="75">
        <v>607.89162596383301</v>
      </c>
      <c r="BP43" s="75">
        <v>9486.9264459740807</v>
      </c>
      <c r="BQ43" s="75">
        <v>8634.8248012158492</v>
      </c>
      <c r="BR43" s="75">
        <v>852.10164475823501</v>
      </c>
      <c r="BS43" s="75">
        <v>6.9596690652953903</v>
      </c>
      <c r="BT43" s="75">
        <v>0</v>
      </c>
      <c r="BU43" s="75">
        <v>206.700412804444</v>
      </c>
      <c r="BV43" s="75">
        <v>56.558091756367197</v>
      </c>
      <c r="BW43" s="75">
        <v>2346.42724229346</v>
      </c>
      <c r="BX43" s="75">
        <v>155.42686887459499</v>
      </c>
      <c r="BY43" s="75">
        <v>30.2219096744324</v>
      </c>
      <c r="BZ43" s="75">
        <v>3352.0391117578001</v>
      </c>
      <c r="CA43" s="75">
        <v>69.046745884526601</v>
      </c>
      <c r="CB43" s="75">
        <v>1.2952238719775999</v>
      </c>
      <c r="CC43" s="75">
        <v>142.094650936688</v>
      </c>
      <c r="CD43" s="75">
        <v>8.6348221696787297E-2</v>
      </c>
      <c r="CE43" s="75">
        <v>596.26478409585695</v>
      </c>
      <c r="CF43" s="75">
        <v>0</v>
      </c>
      <c r="CG43" s="75">
        <v>0</v>
      </c>
      <c r="CH43" s="75">
        <v>0</v>
      </c>
      <c r="CI43" s="75">
        <v>0</v>
      </c>
      <c r="CJ43" s="75">
        <v>0</v>
      </c>
      <c r="CK43" s="75">
        <v>3962.13064446611</v>
      </c>
      <c r="CL43" s="75">
        <v>0</v>
      </c>
      <c r="CM43" s="89"/>
      <c r="CN43" s="91">
        <f t="shared" si="15"/>
        <v>0.99999993058618841</v>
      </c>
      <c r="CO43" s="44">
        <f t="shared" si="17"/>
        <v>-3.500621265296706E-7</v>
      </c>
      <c r="CP43" s="44">
        <f t="shared" si="18"/>
        <v>-4.0012187172107218E-7</v>
      </c>
      <c r="CQ43" s="44">
        <f t="shared" si="19"/>
        <v>-2.8017541888799166E-7</v>
      </c>
      <c r="CR43" s="44">
        <f t="shared" si="20"/>
        <v>-3.6012977517785046E-7</v>
      </c>
      <c r="CS43" s="44">
        <f t="shared" si="21"/>
        <v>-3.6944385627256188E-7</v>
      </c>
      <c r="CT43" s="44">
        <f t="shared" si="22"/>
        <v>-7.9908083627222458E-7</v>
      </c>
      <c r="CU43" s="44">
        <f t="shared" si="23"/>
        <v>-3.6693221074224363E-7</v>
      </c>
      <c r="CV43" s="44">
        <f t="shared" si="24"/>
        <v>-1.4036618342171916E-6</v>
      </c>
      <c r="CW43" s="44">
        <f t="shared" si="16"/>
        <v>-1.8963371665784472E-6</v>
      </c>
      <c r="CX43" s="44">
        <f t="shared" si="25"/>
        <v>-1.1077951310236759E-6</v>
      </c>
      <c r="CY43" s="44">
        <f t="shared" si="26"/>
        <v>-2.702884505922189E-8</v>
      </c>
      <c r="CZ43" s="44" t="str">
        <f t="shared" si="27"/>
        <v/>
      </c>
      <c r="DA43" s="44">
        <f t="shared" si="28"/>
        <v>-3.4087853977912412E-8</v>
      </c>
      <c r="DB43" s="44">
        <f t="shared" si="29"/>
        <v>-6.7341144361881907E-7</v>
      </c>
      <c r="DC43" s="44">
        <f t="shared" si="30"/>
        <v>2.401070333311815E-7</v>
      </c>
      <c r="DD43" s="44">
        <f t="shared" si="31"/>
        <v>-2.82643939689916E-7</v>
      </c>
    </row>
    <row r="44" spans="1:108" x14ac:dyDescent="0.25">
      <c r="A44" s="89" t="s">
        <v>210</v>
      </c>
      <c r="B44" s="75">
        <v>112844.74505</v>
      </c>
      <c r="C44" s="75">
        <v>6986.7642386999996</v>
      </c>
      <c r="D44" s="75">
        <v>3356.0679092</v>
      </c>
      <c r="E44" s="75">
        <v>18169.758266000001</v>
      </c>
      <c r="F44" s="75">
        <v>16565.844423999999</v>
      </c>
      <c r="G44" s="75">
        <v>1158.6530081999999</v>
      </c>
      <c r="H44" s="75">
        <v>8277.7562493000005</v>
      </c>
      <c r="I44" s="75">
        <v>149.06707792</v>
      </c>
      <c r="J44" s="75">
        <v>340.91890460000002</v>
      </c>
      <c r="K44" s="75">
        <v>154.36721166000001</v>
      </c>
      <c r="L44" s="75">
        <v>67.666381700000002</v>
      </c>
      <c r="M44" s="75"/>
      <c r="N44" s="75">
        <v>9.275283151</v>
      </c>
      <c r="O44" s="75">
        <v>49.148538240000001</v>
      </c>
      <c r="P44" s="75">
        <v>3.9576872079999998</v>
      </c>
      <c r="Q44" s="75">
        <v>92.401292892000001</v>
      </c>
      <c r="R44" s="75"/>
      <c r="S44" s="75" t="s">
        <v>210</v>
      </c>
      <c r="T44" s="75">
        <v>0</v>
      </c>
      <c r="U44" s="75">
        <v>0</v>
      </c>
      <c r="V44" s="75">
        <v>9.2752614147410792</v>
      </c>
      <c r="W44" s="75">
        <v>149.066783628298</v>
      </c>
      <c r="X44" s="75">
        <v>149.066783628298</v>
      </c>
      <c r="Y44" s="75">
        <v>0</v>
      </c>
      <c r="Z44" s="75">
        <v>0</v>
      </c>
      <c r="AA44" s="75">
        <v>340.91934464463799</v>
      </c>
      <c r="AB44" s="75">
        <v>49.148620360279303</v>
      </c>
      <c r="AC44" s="75">
        <v>0</v>
      </c>
      <c r="AD44" s="75">
        <v>112844.70380920899</v>
      </c>
      <c r="AE44" s="75">
        <v>1482.91341101953</v>
      </c>
      <c r="AF44" s="75">
        <v>0</v>
      </c>
      <c r="AG44" s="75">
        <v>145.16436208097801</v>
      </c>
      <c r="AH44" s="75">
        <v>92.401435409943304</v>
      </c>
      <c r="AI44" s="75">
        <v>0</v>
      </c>
      <c r="AJ44" s="75">
        <v>0</v>
      </c>
      <c r="AK44" s="75">
        <v>154.36707774080199</v>
      </c>
      <c r="AL44" s="75">
        <v>154.36707774080199</v>
      </c>
      <c r="AM44" s="75">
        <v>0</v>
      </c>
      <c r="AN44" s="75">
        <v>0</v>
      </c>
      <c r="AO44" s="75">
        <v>67.666386188528193</v>
      </c>
      <c r="AP44" s="75">
        <v>0</v>
      </c>
      <c r="AQ44" s="75">
        <v>0</v>
      </c>
      <c r="AR44" s="75">
        <v>0</v>
      </c>
      <c r="AS44" s="75">
        <v>0</v>
      </c>
      <c r="AT44" s="75">
        <v>0</v>
      </c>
      <c r="AU44" s="75">
        <v>0</v>
      </c>
      <c r="AV44" s="75">
        <v>0</v>
      </c>
      <c r="AW44" s="75">
        <v>0</v>
      </c>
      <c r="AX44" s="75">
        <v>3.9577168952539501</v>
      </c>
      <c r="AY44" s="75">
        <v>6986.7625310901303</v>
      </c>
      <c r="AZ44" s="75">
        <v>0</v>
      </c>
      <c r="BA44" s="75">
        <v>8277.7533334733198</v>
      </c>
      <c r="BB44" s="75">
        <v>3020.45647020453</v>
      </c>
      <c r="BC44" s="75">
        <v>335.60756577372803</v>
      </c>
      <c r="BD44" s="75">
        <v>3356.0640359782501</v>
      </c>
      <c r="BE44" s="75">
        <v>0</v>
      </c>
      <c r="BF44" s="75">
        <v>769.52768506164296</v>
      </c>
      <c r="BG44" s="75">
        <v>0</v>
      </c>
      <c r="BH44" s="75">
        <v>4.9697509821811403</v>
      </c>
      <c r="BI44" s="75">
        <v>4831.7063656314804</v>
      </c>
      <c r="BJ44" s="75">
        <v>5.4667241651757799</v>
      </c>
      <c r="BK44" s="75">
        <v>1499.53994077117</v>
      </c>
      <c r="BL44" s="75">
        <v>1805.6760640789901</v>
      </c>
      <c r="BM44" s="75">
        <v>1.6565825944212</v>
      </c>
      <c r="BN44" s="75">
        <v>0</v>
      </c>
      <c r="BO44" s="75">
        <v>1166.2350782188801</v>
      </c>
      <c r="BP44" s="75">
        <v>18169.751021493401</v>
      </c>
      <c r="BQ44" s="75">
        <v>16565.838106624298</v>
      </c>
      <c r="BR44" s="75">
        <v>1603.9129148690699</v>
      </c>
      <c r="BS44" s="75">
        <v>13.3520915486367</v>
      </c>
      <c r="BT44" s="75">
        <v>0</v>
      </c>
      <c r="BU44" s="75">
        <v>396.553097448149</v>
      </c>
      <c r="BV44" s="75">
        <v>108.50623373733001</v>
      </c>
      <c r="BW44" s="75">
        <v>4501.6005745388102</v>
      </c>
      <c r="BX44" s="75">
        <v>298.18507887420998</v>
      </c>
      <c r="BY44" s="75">
        <v>57.980428586727001</v>
      </c>
      <c r="BZ44" s="75">
        <v>6430.8585936110003</v>
      </c>
      <c r="CA44" s="75">
        <v>144.94614051955801</v>
      </c>
      <c r="CB44" s="75">
        <v>2.4848761571785198</v>
      </c>
      <c r="CC44" s="75">
        <v>272.60733308310802</v>
      </c>
      <c r="CD44" s="75">
        <v>0.165658228367973</v>
      </c>
      <c r="CE44" s="75">
        <v>1158.6527603944</v>
      </c>
      <c r="CF44" s="75">
        <v>0</v>
      </c>
      <c r="CG44" s="75">
        <v>0</v>
      </c>
      <c r="CH44" s="75">
        <v>0</v>
      </c>
      <c r="CI44" s="75">
        <v>0</v>
      </c>
      <c r="CJ44" s="75">
        <v>0</v>
      </c>
      <c r="CK44" s="75">
        <v>8277.75357873752</v>
      </c>
      <c r="CL44" s="75">
        <v>0</v>
      </c>
      <c r="CM44" s="89"/>
      <c r="CN44" s="91">
        <f t="shared" si="15"/>
        <v>0.99999997037068111</v>
      </c>
      <c r="CO44" s="44">
        <f t="shared" si="17"/>
        <v>-3.6546487819269471E-7</v>
      </c>
      <c r="CP44" s="44">
        <f t="shared" si="18"/>
        <v>-2.4440639628872887E-7</v>
      </c>
      <c r="CQ44" s="44">
        <f t="shared" si="19"/>
        <v>-1.154095165747287E-6</v>
      </c>
      <c r="CR44" s="44">
        <f t="shared" si="20"/>
        <v>-3.9871232703047802E-7</v>
      </c>
      <c r="CS44" s="44">
        <f t="shared" si="21"/>
        <v>-3.8134945246701768E-7</v>
      </c>
      <c r="CT44" s="44">
        <f t="shared" si="22"/>
        <v>-2.1387386743901013E-7</v>
      </c>
      <c r="CU44" s="44">
        <f t="shared" si="23"/>
        <v>-3.22619125287104E-7</v>
      </c>
      <c r="CV44" s="44">
        <f t="shared" si="24"/>
        <v>-1.9742233235627629E-6</v>
      </c>
      <c r="CW44" s="44">
        <f t="shared" si="16"/>
        <v>1.2907604478120653E-6</v>
      </c>
      <c r="CX44" s="44">
        <f t="shared" si="25"/>
        <v>-8.6753654860146875E-7</v>
      </c>
      <c r="CY44" s="44">
        <f t="shared" si="26"/>
        <v>6.6333208280658176E-8</v>
      </c>
      <c r="CZ44" s="44" t="str">
        <f t="shared" si="27"/>
        <v/>
      </c>
      <c r="DA44" s="44">
        <f t="shared" si="28"/>
        <v>-2.3434604169927337E-6</v>
      </c>
      <c r="DB44" s="44">
        <f t="shared" si="29"/>
        <v>1.6708590375767254E-6</v>
      </c>
      <c r="DC44" s="44">
        <f t="shared" si="30"/>
        <v>7.5011622672557056E-6</v>
      </c>
      <c r="DD44" s="44">
        <f t="shared" si="31"/>
        <v>1.542380402288905E-6</v>
      </c>
    </row>
    <row r="45" spans="1:108" x14ac:dyDescent="0.25">
      <c r="A45" s="89" t="s">
        <v>211</v>
      </c>
      <c r="B45" s="75">
        <v>248.59525980999999</v>
      </c>
      <c r="C45" s="75">
        <v>10.259860509999999</v>
      </c>
      <c r="D45" s="75">
        <v>16.599437094999999</v>
      </c>
      <c r="E45" s="75">
        <v>88.050736189999995</v>
      </c>
      <c r="F45" s="75">
        <v>79.488777111000005</v>
      </c>
      <c r="G45" s="75">
        <v>2.8462324400000001</v>
      </c>
      <c r="H45" s="75">
        <v>23.47159564</v>
      </c>
      <c r="I45" s="75">
        <v>1.92779667</v>
      </c>
      <c r="J45" s="75">
        <v>4.4089030999999999</v>
      </c>
      <c r="K45" s="75">
        <v>1.99634048</v>
      </c>
      <c r="L45" s="75">
        <v>1.1202272</v>
      </c>
      <c r="M45" s="75"/>
      <c r="N45" s="75">
        <v>0.119951812</v>
      </c>
      <c r="O45" s="75">
        <v>0.63560910999999998</v>
      </c>
      <c r="P45" s="75">
        <v>5.1182434999999998E-2</v>
      </c>
      <c r="Q45" s="75">
        <v>0.83161203100000003</v>
      </c>
      <c r="R45" s="75"/>
      <c r="S45" s="75" t="s">
        <v>211</v>
      </c>
      <c r="T45" s="75">
        <v>0</v>
      </c>
      <c r="U45" s="75">
        <v>0</v>
      </c>
      <c r="V45" s="75">
        <v>0.11995520422486</v>
      </c>
      <c r="W45" s="75">
        <v>1.9277952596154</v>
      </c>
      <c r="X45" s="75">
        <v>1.9277952596154</v>
      </c>
      <c r="Y45" s="75">
        <v>0</v>
      </c>
      <c r="Z45" s="75">
        <v>0</v>
      </c>
      <c r="AA45" s="75">
        <v>4.4088927023765798</v>
      </c>
      <c r="AB45" s="75">
        <v>0.63560571093701901</v>
      </c>
      <c r="AC45" s="75">
        <v>0</v>
      </c>
      <c r="AD45" s="75">
        <v>248.59614742307201</v>
      </c>
      <c r="AE45" s="75">
        <v>2.9324876391011698</v>
      </c>
      <c r="AF45" s="75">
        <v>0</v>
      </c>
      <c r="AG45" s="75">
        <v>0.28706884209395001</v>
      </c>
      <c r="AH45" s="75">
        <v>0.83161186032782697</v>
      </c>
      <c r="AI45" s="75">
        <v>0</v>
      </c>
      <c r="AJ45" s="75">
        <v>0</v>
      </c>
      <c r="AK45" s="75">
        <v>1.99634663547126</v>
      </c>
      <c r="AL45" s="75">
        <v>1.99634663547126</v>
      </c>
      <c r="AM45" s="75">
        <v>0</v>
      </c>
      <c r="AN45" s="75">
        <v>0</v>
      </c>
      <c r="AO45" s="75">
        <v>1.1202262607296201</v>
      </c>
      <c r="AP45" s="75">
        <v>0</v>
      </c>
      <c r="AQ45" s="75">
        <v>0</v>
      </c>
      <c r="AR45" s="75">
        <v>0</v>
      </c>
      <c r="AS45" s="75">
        <v>0</v>
      </c>
      <c r="AT45" s="75">
        <v>0</v>
      </c>
      <c r="AU45" s="75">
        <v>0</v>
      </c>
      <c r="AV45" s="75">
        <v>0</v>
      </c>
      <c r="AW45" s="75">
        <v>0</v>
      </c>
      <c r="AX45" s="75">
        <v>5.1181547143181801E-2</v>
      </c>
      <c r="AY45" s="75">
        <v>10.2598799671511</v>
      </c>
      <c r="AZ45" s="75">
        <v>0</v>
      </c>
      <c r="BA45" s="75">
        <v>23.4715819265089</v>
      </c>
      <c r="BB45" s="75">
        <v>14.939449336133199</v>
      </c>
      <c r="BC45" s="75">
        <v>1.65993881512591</v>
      </c>
      <c r="BD45" s="75">
        <v>16.599388151259099</v>
      </c>
      <c r="BE45" s="75">
        <v>0</v>
      </c>
      <c r="BF45" s="75">
        <v>1.5217444502774999</v>
      </c>
      <c r="BG45" s="75">
        <v>0</v>
      </c>
      <c r="BH45" s="75">
        <v>2.38465781510937E-2</v>
      </c>
      <c r="BI45" s="75">
        <v>9.5547648965293597</v>
      </c>
      <c r="BJ45" s="75">
        <v>2.62313486223868E-2</v>
      </c>
      <c r="BK45" s="75">
        <v>7.1953351631695899</v>
      </c>
      <c r="BL45" s="75">
        <v>8.6643049543367603</v>
      </c>
      <c r="BM45" s="75">
        <v>7.9489157117897599E-3</v>
      </c>
      <c r="BN45" s="75">
        <v>0</v>
      </c>
      <c r="BO45" s="75">
        <v>5.5959911319080504</v>
      </c>
      <c r="BP45" s="75">
        <v>88.050856783963496</v>
      </c>
      <c r="BQ45" s="75">
        <v>79.488854050232206</v>
      </c>
      <c r="BR45" s="75">
        <v>8.5620027337312603</v>
      </c>
      <c r="BS45" s="75">
        <v>6.4068215413614502E-2</v>
      </c>
      <c r="BT45" s="75">
        <v>0</v>
      </c>
      <c r="BU45" s="75">
        <v>1.9028039815473199</v>
      </c>
      <c r="BV45" s="75">
        <v>0.52065262322459105</v>
      </c>
      <c r="BW45" s="75">
        <v>21.600229942073501</v>
      </c>
      <c r="BX45" s="75">
        <v>1.4308071617145299</v>
      </c>
      <c r="BY45" s="75">
        <v>0.27821040030423699</v>
      </c>
      <c r="BZ45" s="75">
        <v>30.857639180541899</v>
      </c>
      <c r="CA45" s="75">
        <v>0.28662951209113902</v>
      </c>
      <c r="CB45" s="75">
        <v>1.19232890755468E-2</v>
      </c>
      <c r="CC45" s="75">
        <v>1.3080662929832301</v>
      </c>
      <c r="CD45" s="75">
        <v>7.9487145400331698E-4</v>
      </c>
      <c r="CE45" s="75">
        <v>2.8462344399433399</v>
      </c>
      <c r="CF45" s="75">
        <v>0</v>
      </c>
      <c r="CG45" s="75">
        <v>0</v>
      </c>
      <c r="CH45" s="75">
        <v>0</v>
      </c>
      <c r="CI45" s="75">
        <v>0</v>
      </c>
      <c r="CJ45" s="75">
        <v>0</v>
      </c>
      <c r="CK45" s="75">
        <v>23.471577903073701</v>
      </c>
      <c r="CL45" s="75">
        <v>0</v>
      </c>
      <c r="CM45" s="89"/>
      <c r="CN45" s="91">
        <f t="shared" si="15"/>
        <v>1.0000001714173292</v>
      </c>
      <c r="CO45" s="44">
        <f t="shared" si="17"/>
        <v>3.5705148710490057E-6</v>
      </c>
      <c r="CP45" s="44">
        <f t="shared" si="18"/>
        <v>1.8964342723764356E-6</v>
      </c>
      <c r="CQ45" s="44">
        <f t="shared" si="19"/>
        <v>-2.9485181105861189E-6</v>
      </c>
      <c r="CR45" s="44">
        <f t="shared" si="20"/>
        <v>1.3695963113944745E-6</v>
      </c>
      <c r="CS45" s="44">
        <f t="shared" si="21"/>
        <v>9.6792572483373433E-7</v>
      </c>
      <c r="CT45" s="44">
        <f t="shared" si="22"/>
        <v>7.0266339168892666E-7</v>
      </c>
      <c r="CU45" s="44">
        <f t="shared" si="23"/>
        <v>-7.5567620417859001E-7</v>
      </c>
      <c r="CV45" s="44">
        <f t="shared" si="24"/>
        <v>-7.3160443834462194E-7</v>
      </c>
      <c r="CW45" s="44">
        <f t="shared" si="16"/>
        <v>-2.3583243233522511E-6</v>
      </c>
      <c r="CX45" s="44">
        <f t="shared" si="25"/>
        <v>3.0833774707802755E-6</v>
      </c>
      <c r="CY45" s="44">
        <f t="shared" si="26"/>
        <v>-8.384641793363485E-7</v>
      </c>
      <c r="CZ45" s="44" t="str">
        <f t="shared" si="27"/>
        <v/>
      </c>
      <c r="DA45" s="44">
        <f t="shared" si="28"/>
        <v>2.8279896763848578E-5</v>
      </c>
      <c r="DB45" s="44">
        <f t="shared" si="29"/>
        <v>-5.3477253983487028E-6</v>
      </c>
      <c r="DC45" s="44">
        <f t="shared" si="30"/>
        <v>-1.7346904620652614E-5</v>
      </c>
      <c r="DD45" s="44">
        <f t="shared" si="31"/>
        <v>-2.0523052420942285E-7</v>
      </c>
    </row>
    <row r="46" spans="1:108" x14ac:dyDescent="0.25">
      <c r="A46" s="89" t="s">
        <v>212</v>
      </c>
      <c r="B46" s="75">
        <v>4655.0565972000004</v>
      </c>
      <c r="C46" s="75">
        <v>273.90120423000002</v>
      </c>
      <c r="D46" s="75">
        <v>151.34360058999999</v>
      </c>
      <c r="E46" s="75">
        <v>785.54897212000003</v>
      </c>
      <c r="F46" s="75">
        <v>716.05951575999995</v>
      </c>
      <c r="G46" s="75">
        <v>48.235561691999997</v>
      </c>
      <c r="H46" s="75">
        <v>328.63102495999999</v>
      </c>
      <c r="I46" s="75">
        <v>6.8636889999999999</v>
      </c>
      <c r="J46" s="75">
        <v>15.697380000000001</v>
      </c>
      <c r="K46" s="75">
        <v>7.107729</v>
      </c>
      <c r="L46" s="75">
        <v>4.2645286999999996</v>
      </c>
      <c r="M46" s="75"/>
      <c r="N46" s="75">
        <v>0.42707378000000001</v>
      </c>
      <c r="O46" s="75">
        <v>2.2630092999999998</v>
      </c>
      <c r="P46" s="75">
        <v>0.18222888000000001</v>
      </c>
      <c r="Q46" s="75">
        <v>4.0329161979999997</v>
      </c>
      <c r="R46" s="75"/>
      <c r="S46" s="75" t="s">
        <v>212</v>
      </c>
      <c r="T46" s="75">
        <v>0</v>
      </c>
      <c r="U46" s="75">
        <v>0</v>
      </c>
      <c r="V46" s="75">
        <v>0.42707060866240099</v>
      </c>
      <c r="W46" s="75">
        <v>6.8636539272960899</v>
      </c>
      <c r="X46" s="75">
        <v>6.8636539272960899</v>
      </c>
      <c r="Y46" s="75">
        <v>0</v>
      </c>
      <c r="Z46" s="75">
        <v>0</v>
      </c>
      <c r="AA46" s="75">
        <v>15.6974202921024</v>
      </c>
      <c r="AB46" s="75">
        <v>2.2630065174821001</v>
      </c>
      <c r="AC46" s="75">
        <v>0</v>
      </c>
      <c r="AD46" s="75">
        <v>4655.0560271609402</v>
      </c>
      <c r="AE46" s="75">
        <v>58.072673982043497</v>
      </c>
      <c r="AF46" s="75">
        <v>0</v>
      </c>
      <c r="AG46" s="75">
        <v>5.6848964688486801</v>
      </c>
      <c r="AH46" s="75">
        <v>4.0329245306398196</v>
      </c>
      <c r="AI46" s="75">
        <v>0</v>
      </c>
      <c r="AJ46" s="75">
        <v>0</v>
      </c>
      <c r="AK46" s="75">
        <v>7.1077237005638301</v>
      </c>
      <c r="AL46" s="75">
        <v>7.1077237005638301</v>
      </c>
      <c r="AM46" s="75">
        <v>0</v>
      </c>
      <c r="AN46" s="75">
        <v>0</v>
      </c>
      <c r="AO46" s="75">
        <v>4.26455127390774</v>
      </c>
      <c r="AP46" s="75">
        <v>0</v>
      </c>
      <c r="AQ46" s="75">
        <v>0</v>
      </c>
      <c r="AR46" s="75">
        <v>0</v>
      </c>
      <c r="AS46" s="75">
        <v>0</v>
      </c>
      <c r="AT46" s="75">
        <v>0</v>
      </c>
      <c r="AU46" s="75">
        <v>0</v>
      </c>
      <c r="AV46" s="75">
        <v>0</v>
      </c>
      <c r="AW46" s="75">
        <v>0</v>
      </c>
      <c r="AX46" s="75">
        <v>0.18223301003488801</v>
      </c>
      <c r="AY46" s="75">
        <v>273.90148434442602</v>
      </c>
      <c r="AZ46" s="75">
        <v>0</v>
      </c>
      <c r="BA46" s="75">
        <v>328.63097945843401</v>
      </c>
      <c r="BB46" s="75">
        <v>136.20940594255899</v>
      </c>
      <c r="BC46" s="75">
        <v>15.134342039385601</v>
      </c>
      <c r="BD46" s="75">
        <v>151.34374798194401</v>
      </c>
      <c r="BE46" s="75">
        <v>0</v>
      </c>
      <c r="BF46" s="75">
        <v>30.135732470251401</v>
      </c>
      <c r="BG46" s="75">
        <v>0</v>
      </c>
      <c r="BH46" s="75">
        <v>0.21481558722862401</v>
      </c>
      <c r="BI46" s="75">
        <v>189.21644154499899</v>
      </c>
      <c r="BJ46" s="75">
        <v>0.23630097223829699</v>
      </c>
      <c r="BK46" s="75">
        <v>64.817677320502199</v>
      </c>
      <c r="BL46" s="75">
        <v>78.050440538589001</v>
      </c>
      <c r="BM46" s="75">
        <v>7.1606080898603597E-2</v>
      </c>
      <c r="BN46" s="75">
        <v>0</v>
      </c>
      <c r="BO46" s="75">
        <v>50.410584390174002</v>
      </c>
      <c r="BP46" s="75">
        <v>785.54873773375903</v>
      </c>
      <c r="BQ46" s="75">
        <v>716.05930558926798</v>
      </c>
      <c r="BR46" s="75">
        <v>69.489432144491104</v>
      </c>
      <c r="BS46" s="75">
        <v>0.57714205481792502</v>
      </c>
      <c r="BT46" s="75">
        <v>0</v>
      </c>
      <c r="BU46" s="75">
        <v>17.1410326449401</v>
      </c>
      <c r="BV46" s="75">
        <v>4.6901859267955297</v>
      </c>
      <c r="BW46" s="75">
        <v>194.581973357143</v>
      </c>
      <c r="BX46" s="75">
        <v>12.8890905383135</v>
      </c>
      <c r="BY46" s="75">
        <v>2.5062082045007301</v>
      </c>
      <c r="BZ46" s="75">
        <v>277.97422466200402</v>
      </c>
      <c r="CA46" s="75">
        <v>5.6763311856875802</v>
      </c>
      <c r="CB46" s="75">
        <v>0.107408175840649</v>
      </c>
      <c r="CC46" s="75">
        <v>11.7834545875427</v>
      </c>
      <c r="CD46" s="75">
        <v>7.1605477383334202E-3</v>
      </c>
      <c r="CE46" s="75">
        <v>48.235561707920503</v>
      </c>
      <c r="CF46" s="75">
        <v>0</v>
      </c>
      <c r="CG46" s="75">
        <v>0</v>
      </c>
      <c r="CH46" s="75">
        <v>0</v>
      </c>
      <c r="CI46" s="75">
        <v>0</v>
      </c>
      <c r="CJ46" s="75">
        <v>0</v>
      </c>
      <c r="CK46" s="75">
        <v>328.63101969278603</v>
      </c>
      <c r="CL46" s="75">
        <v>0</v>
      </c>
      <c r="CM46" s="89"/>
      <c r="CN46" s="91">
        <f t="shared" si="15"/>
        <v>0.99999987756982878</v>
      </c>
      <c r="CO46" s="44">
        <f t="shared" si="17"/>
        <v>-1.2245588175326107E-7</v>
      </c>
      <c r="CP46" s="44">
        <f t="shared" si="18"/>
        <v>1.0226841710761962E-6</v>
      </c>
      <c r="CQ46" s="44">
        <f t="shared" si="19"/>
        <v>9.7388950333541048E-7</v>
      </c>
      <c r="CR46" s="44">
        <f t="shared" si="20"/>
        <v>-2.9837253859782753E-7</v>
      </c>
      <c r="CS46" s="44">
        <f t="shared" si="21"/>
        <v>-2.9351014454741239E-7</v>
      </c>
      <c r="CT46" s="44">
        <f t="shared" si="22"/>
        <v>3.3005743571986964E-10</v>
      </c>
      <c r="CU46" s="44">
        <f t="shared" si="23"/>
        <v>-1.60277440791991E-8</v>
      </c>
      <c r="CV46" s="44">
        <f t="shared" si="24"/>
        <v>-5.1098911838824159E-6</v>
      </c>
      <c r="CW46" s="44">
        <f t="shared" si="16"/>
        <v>2.5668042946924649E-6</v>
      </c>
      <c r="CX46" s="44">
        <f t="shared" si="25"/>
        <v>-7.4558781994813625E-7</v>
      </c>
      <c r="CY46" s="44">
        <f t="shared" si="26"/>
        <v>5.2934120810134476E-6</v>
      </c>
      <c r="CZ46" s="44" t="str">
        <f t="shared" si="27"/>
        <v/>
      </c>
      <c r="DA46" s="44">
        <f t="shared" si="28"/>
        <v>-7.4257370682609532E-6</v>
      </c>
      <c r="DB46" s="44">
        <f t="shared" si="29"/>
        <v>-1.2295653843077729E-6</v>
      </c>
      <c r="DC46" s="44">
        <f t="shared" si="30"/>
        <v>2.2663997539798485E-5</v>
      </c>
      <c r="DD46" s="44">
        <f t="shared" si="31"/>
        <v>2.0661574431056535E-6</v>
      </c>
    </row>
    <row r="47" spans="1:108" x14ac:dyDescent="0.25">
      <c r="A47" s="89" t="s">
        <v>213</v>
      </c>
      <c r="B47" s="75">
        <v>48753.309980999999</v>
      </c>
      <c r="C47" s="75">
        <v>2905.2778155000001</v>
      </c>
      <c r="D47" s="75">
        <v>1586.2359143000001</v>
      </c>
      <c r="E47" s="75">
        <v>8226.8051008000002</v>
      </c>
      <c r="F47" s="75">
        <v>7485.5788100999998</v>
      </c>
      <c r="G47" s="75">
        <v>504.70402203999998</v>
      </c>
      <c r="H47" s="75">
        <v>3491.7959987999998</v>
      </c>
      <c r="I47" s="75">
        <v>70.509168485999993</v>
      </c>
      <c r="J47" s="75">
        <v>161.25571142999999</v>
      </c>
      <c r="K47" s="75">
        <v>73.016161011999998</v>
      </c>
      <c r="L47" s="75">
        <v>43.808574694000001</v>
      </c>
      <c r="M47" s="75"/>
      <c r="N47" s="75">
        <v>4.3872366727000003</v>
      </c>
      <c r="O47" s="75">
        <v>23.24741015</v>
      </c>
      <c r="P47" s="75">
        <v>1.8719979375</v>
      </c>
      <c r="Q47" s="75">
        <v>41.740007106</v>
      </c>
      <c r="R47" s="75"/>
      <c r="S47" s="75" t="s">
        <v>213</v>
      </c>
      <c r="T47" s="75">
        <v>0</v>
      </c>
      <c r="U47" s="75">
        <v>0</v>
      </c>
      <c r="V47" s="75">
        <v>4.3872179737273402</v>
      </c>
      <c r="W47" s="75">
        <v>70.509209015340105</v>
      </c>
      <c r="X47" s="75">
        <v>70.509209015340105</v>
      </c>
      <c r="Y47" s="75">
        <v>0</v>
      </c>
      <c r="Z47" s="75">
        <v>0</v>
      </c>
      <c r="AA47" s="75">
        <v>161.25584559579301</v>
      </c>
      <c r="AB47" s="75">
        <v>23.247388913685</v>
      </c>
      <c r="AC47" s="75">
        <v>0</v>
      </c>
      <c r="AD47" s="75">
        <v>48753.293267456102</v>
      </c>
      <c r="AE47" s="75">
        <v>619.08718498396695</v>
      </c>
      <c r="AF47" s="75">
        <v>0</v>
      </c>
      <c r="AG47" s="75">
        <v>60.6038807631544</v>
      </c>
      <c r="AH47" s="75">
        <v>41.7399874053297</v>
      </c>
      <c r="AI47" s="75">
        <v>0</v>
      </c>
      <c r="AJ47" s="75">
        <v>0</v>
      </c>
      <c r="AK47" s="75">
        <v>73.016068607002893</v>
      </c>
      <c r="AL47" s="75">
        <v>73.016068607002893</v>
      </c>
      <c r="AM47" s="75">
        <v>0</v>
      </c>
      <c r="AN47" s="75">
        <v>0</v>
      </c>
      <c r="AO47" s="75">
        <v>43.808490367257498</v>
      </c>
      <c r="AP47" s="75">
        <v>0</v>
      </c>
      <c r="AQ47" s="75">
        <v>0</v>
      </c>
      <c r="AR47" s="75">
        <v>0</v>
      </c>
      <c r="AS47" s="75">
        <v>0</v>
      </c>
      <c r="AT47" s="75">
        <v>0</v>
      </c>
      <c r="AU47" s="75">
        <v>0</v>
      </c>
      <c r="AV47" s="75">
        <v>0</v>
      </c>
      <c r="AW47" s="75">
        <v>0</v>
      </c>
      <c r="AX47" s="75">
        <v>1.8719954799873799</v>
      </c>
      <c r="AY47" s="75">
        <v>2905.2764405091898</v>
      </c>
      <c r="AZ47" s="75">
        <v>0</v>
      </c>
      <c r="BA47" s="75">
        <v>3491.7947496044299</v>
      </c>
      <c r="BB47" s="75">
        <v>1427.61066519675</v>
      </c>
      <c r="BC47" s="75">
        <v>158.62355363559999</v>
      </c>
      <c r="BD47" s="75">
        <v>1586.2342188323501</v>
      </c>
      <c r="BE47" s="75">
        <v>0</v>
      </c>
      <c r="BF47" s="75">
        <v>321.26214195573698</v>
      </c>
      <c r="BG47" s="75">
        <v>0</v>
      </c>
      <c r="BH47" s="75">
        <v>2.2456741144496402</v>
      </c>
      <c r="BI47" s="75">
        <v>2017.1434299017401</v>
      </c>
      <c r="BJ47" s="75">
        <v>2.4702411344753199</v>
      </c>
      <c r="BK47" s="75">
        <v>677.59435546222596</v>
      </c>
      <c r="BL47" s="75">
        <v>815.92781197363195</v>
      </c>
      <c r="BM47" s="75">
        <v>0.74855720839078999</v>
      </c>
      <c r="BN47" s="75">
        <v>0</v>
      </c>
      <c r="BO47" s="75">
        <v>526.98450674283595</v>
      </c>
      <c r="BP47" s="75">
        <v>8226.8020779796898</v>
      </c>
      <c r="BQ47" s="75">
        <v>7485.5760881291098</v>
      </c>
      <c r="BR47" s="75">
        <v>741.22598985058096</v>
      </c>
      <c r="BS47" s="75">
        <v>6.0333732650782403</v>
      </c>
      <c r="BT47" s="75">
        <v>0</v>
      </c>
      <c r="BU47" s="75">
        <v>179.18968968920299</v>
      </c>
      <c r="BV47" s="75">
        <v>49.030513373347198</v>
      </c>
      <c r="BW47" s="75">
        <v>2034.13046564195</v>
      </c>
      <c r="BX47" s="75">
        <v>134.740346119148</v>
      </c>
      <c r="BY47" s="75">
        <v>26.1995179255388</v>
      </c>
      <c r="BZ47" s="75">
        <v>2905.90071028081</v>
      </c>
      <c r="CA47" s="75">
        <v>60.5121949069379</v>
      </c>
      <c r="CB47" s="75">
        <v>1.1228365347112199</v>
      </c>
      <c r="CC47" s="75">
        <v>123.18263294587101</v>
      </c>
      <c r="CD47" s="75">
        <v>7.4855717432938104E-2</v>
      </c>
      <c r="CE47" s="75">
        <v>504.70420195183999</v>
      </c>
      <c r="CF47" s="75">
        <v>0</v>
      </c>
      <c r="CG47" s="75">
        <v>0</v>
      </c>
      <c r="CH47" s="75">
        <v>0</v>
      </c>
      <c r="CI47" s="75">
        <v>0</v>
      </c>
      <c r="CJ47" s="75">
        <v>0</v>
      </c>
      <c r="CK47" s="75">
        <v>3491.7947462974998</v>
      </c>
      <c r="CL47" s="75">
        <v>0</v>
      </c>
      <c r="CM47" s="89"/>
      <c r="CN47" s="91">
        <f t="shared" si="15"/>
        <v>1.0000000009470573</v>
      </c>
      <c r="CO47" s="44">
        <f t="shared" si="17"/>
        <v>-3.4281864971683262E-7</v>
      </c>
      <c r="CP47" s="44">
        <f t="shared" si="18"/>
        <v>-4.7327343462823832E-7</v>
      </c>
      <c r="CQ47" s="44">
        <f t="shared" si="19"/>
        <v>-1.068862225831017E-6</v>
      </c>
      <c r="CR47" s="44">
        <f t="shared" si="20"/>
        <v>-3.6743550787904017E-7</v>
      </c>
      <c r="CS47" s="44">
        <f t="shared" si="21"/>
        <v>-3.6362864636554569E-7</v>
      </c>
      <c r="CT47" s="44">
        <f t="shared" si="22"/>
        <v>3.5646999459209524E-7</v>
      </c>
      <c r="CU47" s="44">
        <f t="shared" si="23"/>
        <v>-3.586986468763151E-7</v>
      </c>
      <c r="CV47" s="44">
        <f t="shared" si="24"/>
        <v>5.7480950324366305E-7</v>
      </c>
      <c r="CW47" s="44">
        <f t="shared" si="16"/>
        <v>8.3200645623211419E-7</v>
      </c>
      <c r="CX47" s="44">
        <f t="shared" si="25"/>
        <v>-1.265541707808166E-6</v>
      </c>
      <c r="CY47" s="44">
        <f t="shared" si="26"/>
        <v>-1.9248912591107929E-6</v>
      </c>
      <c r="CZ47" s="44" t="str">
        <f t="shared" si="27"/>
        <v/>
      </c>
      <c r="DA47" s="44">
        <f t="shared" si="28"/>
        <v>-4.262129913438092E-6</v>
      </c>
      <c r="DB47" s="44">
        <f t="shared" si="29"/>
        <v>-9.1349164757776594E-7</v>
      </c>
      <c r="DC47" s="44">
        <f t="shared" si="30"/>
        <v>-1.3127752818738184E-6</v>
      </c>
      <c r="DD47" s="44">
        <f t="shared" si="31"/>
        <v>-4.7198531256612407E-7</v>
      </c>
    </row>
    <row r="48" spans="1:108" x14ac:dyDescent="0.25">
      <c r="A48" s="89" t="s">
        <v>214</v>
      </c>
      <c r="B48" s="75">
        <v>1815.9860794000001</v>
      </c>
      <c r="C48" s="75">
        <v>65.720786336000003</v>
      </c>
      <c r="D48" s="75">
        <v>102.61348436</v>
      </c>
      <c r="E48" s="75">
        <v>519.41908233000004</v>
      </c>
      <c r="F48" s="75">
        <v>470.20506125000003</v>
      </c>
      <c r="G48" s="75">
        <v>14.880599082</v>
      </c>
      <c r="H48" s="75">
        <v>182.04755291999999</v>
      </c>
      <c r="I48" s="75">
        <v>9.6277808</v>
      </c>
      <c r="J48" s="75">
        <v>22.018889699999999</v>
      </c>
      <c r="K48" s="75">
        <v>9.9701000000000004</v>
      </c>
      <c r="L48" s="75">
        <v>5.9819072200000001</v>
      </c>
      <c r="M48" s="75"/>
      <c r="N48" s="75">
        <v>0.59906179999999998</v>
      </c>
      <c r="O48" s="75">
        <v>3.1743532399999999</v>
      </c>
      <c r="P48" s="75">
        <v>0.25561481000000003</v>
      </c>
      <c r="Q48" s="75">
        <v>4.4533404705999997</v>
      </c>
      <c r="R48" s="75"/>
      <c r="S48" s="75" t="s">
        <v>214</v>
      </c>
      <c r="T48" s="75">
        <v>0</v>
      </c>
      <c r="U48" s="75">
        <v>0</v>
      </c>
      <c r="V48" s="75">
        <v>0.599065710481263</v>
      </c>
      <c r="W48" s="75">
        <v>9.6277710096211901</v>
      </c>
      <c r="X48" s="75">
        <v>9.6277710096211901</v>
      </c>
      <c r="Y48" s="75">
        <v>0</v>
      </c>
      <c r="Z48" s="75">
        <v>0</v>
      </c>
      <c r="AA48" s="75">
        <v>22.018865588304401</v>
      </c>
      <c r="AB48" s="75">
        <v>3.1743615024013798</v>
      </c>
      <c r="AC48" s="75">
        <v>0</v>
      </c>
      <c r="AD48" s="75">
        <v>1815.98456015035</v>
      </c>
      <c r="AE48" s="75">
        <v>27.2454434561003</v>
      </c>
      <c r="AF48" s="75">
        <v>0</v>
      </c>
      <c r="AG48" s="75">
        <v>2.66711708663337</v>
      </c>
      <c r="AH48" s="75">
        <v>4.4533381646935304</v>
      </c>
      <c r="AI48" s="75">
        <v>0</v>
      </c>
      <c r="AJ48" s="75">
        <v>0</v>
      </c>
      <c r="AK48" s="75">
        <v>9.9701078559202401</v>
      </c>
      <c r="AL48" s="75">
        <v>9.9701078559202401</v>
      </c>
      <c r="AM48" s="75">
        <v>0</v>
      </c>
      <c r="AN48" s="75">
        <v>0</v>
      </c>
      <c r="AO48" s="75">
        <v>5.9818928717846998</v>
      </c>
      <c r="AP48" s="75">
        <v>0</v>
      </c>
      <c r="AQ48" s="75">
        <v>0</v>
      </c>
      <c r="AR48" s="75">
        <v>0</v>
      </c>
      <c r="AS48" s="75">
        <v>0</v>
      </c>
      <c r="AT48" s="75">
        <v>0</v>
      </c>
      <c r="AU48" s="75">
        <v>0</v>
      </c>
      <c r="AV48" s="75">
        <v>0</v>
      </c>
      <c r="AW48" s="75">
        <v>0</v>
      </c>
      <c r="AX48" s="75">
        <v>0.255612815068337</v>
      </c>
      <c r="AY48" s="75">
        <v>65.720694630643095</v>
      </c>
      <c r="AZ48" s="75">
        <v>0</v>
      </c>
      <c r="BA48" s="75">
        <v>182.047577340895</v>
      </c>
      <c r="BB48" s="75">
        <v>92.352077383333906</v>
      </c>
      <c r="BC48" s="75">
        <v>10.2613267139557</v>
      </c>
      <c r="BD48" s="75">
        <v>102.61340409728901</v>
      </c>
      <c r="BE48" s="75">
        <v>0</v>
      </c>
      <c r="BF48" s="75">
        <v>14.1384570061233</v>
      </c>
      <c r="BG48" s="75">
        <v>0</v>
      </c>
      <c r="BH48" s="75">
        <v>0.141062296113802</v>
      </c>
      <c r="BI48" s="75">
        <v>88.772312821508194</v>
      </c>
      <c r="BJ48" s="75">
        <v>0.155167965740174</v>
      </c>
      <c r="BK48" s="75">
        <v>42.562943115240998</v>
      </c>
      <c r="BL48" s="75">
        <v>51.252338773238101</v>
      </c>
      <c r="BM48" s="75">
        <v>4.70204379481583E-2</v>
      </c>
      <c r="BN48" s="75">
        <v>0</v>
      </c>
      <c r="BO48" s="75">
        <v>33.102366347547601</v>
      </c>
      <c r="BP48" s="75">
        <v>519.41889089000495</v>
      </c>
      <c r="BQ48" s="75">
        <v>470.20481977992301</v>
      </c>
      <c r="BR48" s="75">
        <v>49.214071110082202</v>
      </c>
      <c r="BS48" s="75">
        <v>0.37898489723705803</v>
      </c>
      <c r="BT48" s="75">
        <v>0</v>
      </c>
      <c r="BU48" s="75">
        <v>11.255722327860299</v>
      </c>
      <c r="BV48" s="75">
        <v>3.07983796138604</v>
      </c>
      <c r="BW48" s="75">
        <v>127.773561236131</v>
      </c>
      <c r="BX48" s="75">
        <v>8.4636904435148193</v>
      </c>
      <c r="BY48" s="75">
        <v>1.64571222462893</v>
      </c>
      <c r="BZ48" s="75">
        <v>182.533507167777</v>
      </c>
      <c r="CA48" s="75">
        <v>2.6630836955655099</v>
      </c>
      <c r="CB48" s="75">
        <v>7.0530858093994106E-2</v>
      </c>
      <c r="CC48" s="75">
        <v>7.7376716876932301</v>
      </c>
      <c r="CD48" s="75">
        <v>4.7020397713806901E-3</v>
      </c>
      <c r="CE48" s="75">
        <v>14.8806175410748</v>
      </c>
      <c r="CF48" s="75">
        <v>0</v>
      </c>
      <c r="CG48" s="75">
        <v>0</v>
      </c>
      <c r="CH48" s="75">
        <v>0</v>
      </c>
      <c r="CI48" s="75">
        <v>0</v>
      </c>
      <c r="CJ48" s="75">
        <v>0</v>
      </c>
      <c r="CK48" s="75">
        <v>182.047593985791</v>
      </c>
      <c r="CL48" s="75">
        <v>0</v>
      </c>
      <c r="CM48" s="89"/>
      <c r="CN48" s="91">
        <f t="shared" si="15"/>
        <v>0.99999990856843735</v>
      </c>
      <c r="CO48" s="44">
        <f t="shared" si="17"/>
        <v>-8.3659762996369727E-7</v>
      </c>
      <c r="CP48" s="44">
        <f t="shared" si="18"/>
        <v>-1.3953782664655151E-6</v>
      </c>
      <c r="CQ48" s="44">
        <f t="shared" si="19"/>
        <v>-7.821848317052528E-7</v>
      </c>
      <c r="CR48" s="44">
        <f t="shared" si="20"/>
        <v>-3.6856557951858626E-7</v>
      </c>
      <c r="CS48" s="44">
        <f t="shared" si="21"/>
        <v>-5.1354206263253566E-7</v>
      </c>
      <c r="CT48" s="44">
        <f t="shared" si="22"/>
        <v>1.2404792776506159E-6</v>
      </c>
      <c r="CU48" s="44">
        <f t="shared" si="23"/>
        <v>2.2557727555686021E-7</v>
      </c>
      <c r="CV48" s="44">
        <f t="shared" si="24"/>
        <v>-1.0168884204220637E-6</v>
      </c>
      <c r="CW48" s="44">
        <f t="shared" si="16"/>
        <v>-1.0950459322365389E-6</v>
      </c>
      <c r="CX48" s="44">
        <f t="shared" si="25"/>
        <v>7.8794798845180136E-7</v>
      </c>
      <c r="CY48" s="44">
        <f t="shared" si="26"/>
        <v>-2.3986021134460994E-6</v>
      </c>
      <c r="CZ48" s="44" t="str">
        <f t="shared" si="27"/>
        <v/>
      </c>
      <c r="DA48" s="44">
        <f t="shared" si="28"/>
        <v>6.5276758808945752E-6</v>
      </c>
      <c r="DB48" s="44">
        <f t="shared" si="29"/>
        <v>2.6028613564021383E-6</v>
      </c>
      <c r="DC48" s="44">
        <f t="shared" si="30"/>
        <v>-7.8044447543147605E-6</v>
      </c>
      <c r="DD48" s="44">
        <f t="shared" si="31"/>
        <v>-5.1779253900468005E-7</v>
      </c>
    </row>
    <row r="49" spans="1:108" x14ac:dyDescent="0.25">
      <c r="A49" s="89" t="s">
        <v>215</v>
      </c>
      <c r="B49" s="75">
        <v>17382.190701</v>
      </c>
      <c r="C49" s="75">
        <v>968.92627119999997</v>
      </c>
      <c r="D49" s="75">
        <v>617.11588109000002</v>
      </c>
      <c r="E49" s="75">
        <v>3213.4553873999998</v>
      </c>
      <c r="F49" s="75">
        <v>2922.0609436</v>
      </c>
      <c r="G49" s="75">
        <v>181.67098404999999</v>
      </c>
      <c r="H49" s="75">
        <v>1265.5669319000001</v>
      </c>
      <c r="I49" s="75">
        <v>34.113584000000003</v>
      </c>
      <c r="J49" s="75">
        <v>78.018336000000005</v>
      </c>
      <c r="K49" s="75">
        <v>35.326506999999999</v>
      </c>
      <c r="L49" s="75">
        <v>21.195362100000001</v>
      </c>
      <c r="M49" s="75"/>
      <c r="N49" s="75">
        <v>2.12262314</v>
      </c>
      <c r="O49" s="75">
        <v>11.247505800000001</v>
      </c>
      <c r="P49" s="75">
        <v>0.90570589000000001</v>
      </c>
      <c r="Q49" s="75">
        <v>18.393725902</v>
      </c>
      <c r="R49" s="75"/>
      <c r="S49" s="75" t="s">
        <v>215</v>
      </c>
      <c r="T49" s="75">
        <v>0</v>
      </c>
      <c r="U49" s="75">
        <v>0</v>
      </c>
      <c r="V49" s="75">
        <v>2.1226220389636001</v>
      </c>
      <c r="W49" s="75">
        <v>34.1135808137468</v>
      </c>
      <c r="X49" s="75">
        <v>34.1135808137468</v>
      </c>
      <c r="Y49" s="75">
        <v>0</v>
      </c>
      <c r="Z49" s="75">
        <v>0</v>
      </c>
      <c r="AA49" s="75">
        <v>78.018385456177</v>
      </c>
      <c r="AB49" s="75">
        <v>11.2474891840411</v>
      </c>
      <c r="AC49" s="75">
        <v>0</v>
      </c>
      <c r="AD49" s="75">
        <v>17382.185348302701</v>
      </c>
      <c r="AE49" s="75">
        <v>217.14724222463599</v>
      </c>
      <c r="AF49" s="75">
        <v>0</v>
      </c>
      <c r="AG49" s="75">
        <v>21.2570689643916</v>
      </c>
      <c r="AH49" s="75">
        <v>18.393694748643799</v>
      </c>
      <c r="AI49" s="75">
        <v>0</v>
      </c>
      <c r="AJ49" s="75">
        <v>0</v>
      </c>
      <c r="AK49" s="75">
        <v>35.3265768922546</v>
      </c>
      <c r="AL49" s="75">
        <v>35.3265768922546</v>
      </c>
      <c r="AM49" s="75">
        <v>0</v>
      </c>
      <c r="AN49" s="75">
        <v>0</v>
      </c>
      <c r="AO49" s="75">
        <v>21.1953610458065</v>
      </c>
      <c r="AP49" s="75">
        <v>0</v>
      </c>
      <c r="AQ49" s="75">
        <v>0</v>
      </c>
      <c r="AR49" s="75">
        <v>0</v>
      </c>
      <c r="AS49" s="75">
        <v>0</v>
      </c>
      <c r="AT49" s="75">
        <v>0</v>
      </c>
      <c r="AU49" s="75">
        <v>0</v>
      </c>
      <c r="AV49" s="75">
        <v>0</v>
      </c>
      <c r="AW49" s="75">
        <v>0</v>
      </c>
      <c r="AX49" s="75">
        <v>0.90569465634782298</v>
      </c>
      <c r="AY49" s="75">
        <v>968.92574154665203</v>
      </c>
      <c r="AZ49" s="75">
        <v>0</v>
      </c>
      <c r="BA49" s="75">
        <v>1265.56641445791</v>
      </c>
      <c r="BB49" s="75">
        <v>555.40445214812803</v>
      </c>
      <c r="BC49" s="75">
        <v>61.711572782177797</v>
      </c>
      <c r="BD49" s="75">
        <v>617.11602493030603</v>
      </c>
      <c r="BE49" s="75">
        <v>0</v>
      </c>
      <c r="BF49" s="75">
        <v>112.684293504577</v>
      </c>
      <c r="BG49" s="75">
        <v>0</v>
      </c>
      <c r="BH49" s="75">
        <v>0.87661721776704804</v>
      </c>
      <c r="BI49" s="75">
        <v>707.52161381801898</v>
      </c>
      <c r="BJ49" s="75">
        <v>0.96427939152432995</v>
      </c>
      <c r="BK49" s="75">
        <v>264.504846861445</v>
      </c>
      <c r="BL49" s="75">
        <v>318.50452410478499</v>
      </c>
      <c r="BM49" s="75">
        <v>0.29220600296521598</v>
      </c>
      <c r="BN49" s="75">
        <v>0</v>
      </c>
      <c r="BO49" s="75">
        <v>205.71305841697099</v>
      </c>
      <c r="BP49" s="75">
        <v>3213.4543163809999</v>
      </c>
      <c r="BQ49" s="75">
        <v>2922.0599419149298</v>
      </c>
      <c r="BR49" s="75">
        <v>291.39437446606701</v>
      </c>
      <c r="BS49" s="75">
        <v>2.3551780540904002</v>
      </c>
      <c r="BT49" s="75">
        <v>0</v>
      </c>
      <c r="BU49" s="75">
        <v>69.948290547132004</v>
      </c>
      <c r="BV49" s="75">
        <v>19.139475520428501</v>
      </c>
      <c r="BW49" s="75">
        <v>794.04050750398198</v>
      </c>
      <c r="BX49" s="75">
        <v>52.597085070851001</v>
      </c>
      <c r="BY49" s="75">
        <v>10.2272126677579</v>
      </c>
      <c r="BZ49" s="75">
        <v>1134.3437085048799</v>
      </c>
      <c r="CA49" s="75">
        <v>21.224929986868801</v>
      </c>
      <c r="CB49" s="75">
        <v>0.43830860651355502</v>
      </c>
      <c r="CC49" s="75">
        <v>48.0854228079167</v>
      </c>
      <c r="CD49" s="75">
        <v>2.9220635923213001E-2</v>
      </c>
      <c r="CE49" s="75">
        <v>181.671175250913</v>
      </c>
      <c r="CF49" s="75">
        <v>0</v>
      </c>
      <c r="CG49" s="75">
        <v>0</v>
      </c>
      <c r="CH49" s="75">
        <v>0</v>
      </c>
      <c r="CI49" s="75">
        <v>0</v>
      </c>
      <c r="CJ49" s="75">
        <v>0</v>
      </c>
      <c r="CK49" s="75">
        <v>1265.5664906275999</v>
      </c>
      <c r="CL49" s="75">
        <v>0</v>
      </c>
      <c r="CM49" s="89"/>
      <c r="CN49" s="91">
        <f t="shared" si="15"/>
        <v>0.9999999398137589</v>
      </c>
      <c r="CO49" s="44">
        <f t="shared" si="17"/>
        <v>-3.0794146669302686E-7</v>
      </c>
      <c r="CP49" s="44">
        <f t="shared" si="18"/>
        <v>-5.4663947472862095E-7</v>
      </c>
      <c r="CQ49" s="44">
        <f t="shared" si="19"/>
        <v>2.3308475833608716E-7</v>
      </c>
      <c r="CR49" s="44">
        <f t="shared" si="20"/>
        <v>-3.3329200838969251E-7</v>
      </c>
      <c r="CS49" s="44">
        <f t="shared" si="21"/>
        <v>-3.4280088248821131E-7</v>
      </c>
      <c r="CT49" s="44">
        <f t="shared" si="22"/>
        <v>1.0524570778756704E-6</v>
      </c>
      <c r="CU49" s="44">
        <f t="shared" si="23"/>
        <v>-3.4867567178315675E-7</v>
      </c>
      <c r="CV49" s="44">
        <f t="shared" si="24"/>
        <v>-9.3401303205605645E-8</v>
      </c>
      <c r="CW49" s="44">
        <f t="shared" si="16"/>
        <v>6.3390453489647745E-7</v>
      </c>
      <c r="CX49" s="44">
        <f t="shared" si="25"/>
        <v>1.9784649130678337E-6</v>
      </c>
      <c r="CY49" s="44">
        <f t="shared" si="26"/>
        <v>-4.9736989418724699E-8</v>
      </c>
      <c r="CZ49" s="44" t="str">
        <f t="shared" si="27"/>
        <v/>
      </c>
      <c r="DA49" s="44">
        <f t="shared" si="28"/>
        <v>-5.187149706805447E-7</v>
      </c>
      <c r="DB49" s="44">
        <f t="shared" si="29"/>
        <v>-1.4773016521001141E-6</v>
      </c>
      <c r="DC49" s="44">
        <f t="shared" si="30"/>
        <v>-1.2403200974031406E-5</v>
      </c>
      <c r="DD49" s="44">
        <f t="shared" si="31"/>
        <v>-1.6936947069072134E-6</v>
      </c>
    </row>
    <row r="50" spans="1:108" x14ac:dyDescent="0.25">
      <c r="A50" s="89" t="s">
        <v>216</v>
      </c>
      <c r="B50" s="75">
        <v>40902.363697000001</v>
      </c>
      <c r="C50" s="75">
        <v>2415.5278416000001</v>
      </c>
      <c r="D50" s="75">
        <v>1338.0837965999999</v>
      </c>
      <c r="E50" s="75">
        <v>6943.8444206000004</v>
      </c>
      <c r="F50" s="75">
        <v>6322.3293540000004</v>
      </c>
      <c r="G50" s="75">
        <v>423.84164016</v>
      </c>
      <c r="H50" s="75">
        <v>2916.2765273999998</v>
      </c>
      <c r="I50" s="75">
        <v>60.938324799999997</v>
      </c>
      <c r="J50" s="75">
        <v>139.366997</v>
      </c>
      <c r="K50" s="75">
        <v>63.105007999999998</v>
      </c>
      <c r="L50" s="75">
        <v>37.86204094</v>
      </c>
      <c r="M50" s="75"/>
      <c r="N50" s="75">
        <v>3.7917178800000002</v>
      </c>
      <c r="O50" s="75">
        <v>20.091827599999998</v>
      </c>
      <c r="P50" s="75">
        <v>1.61789443</v>
      </c>
      <c r="Q50" s="75">
        <v>35.703081621000003</v>
      </c>
      <c r="R50" s="75"/>
      <c r="S50" s="75" t="s">
        <v>216</v>
      </c>
      <c r="T50" s="75">
        <v>0</v>
      </c>
      <c r="U50" s="75">
        <v>0</v>
      </c>
      <c r="V50" s="75">
        <v>3.79170768719186</v>
      </c>
      <c r="W50" s="75">
        <v>60.938348357734299</v>
      </c>
      <c r="X50" s="75">
        <v>60.938348357734299</v>
      </c>
      <c r="Y50" s="75">
        <v>0</v>
      </c>
      <c r="Z50" s="75">
        <v>0</v>
      </c>
      <c r="AA50" s="75">
        <v>139.36672423811601</v>
      </c>
      <c r="AB50" s="75">
        <v>20.0918133828078</v>
      </c>
      <c r="AC50" s="75">
        <v>0</v>
      </c>
      <c r="AD50" s="75">
        <v>40902.347991424002</v>
      </c>
      <c r="AE50" s="75">
        <v>515.31519306487598</v>
      </c>
      <c r="AF50" s="75">
        <v>0</v>
      </c>
      <c r="AG50" s="75">
        <v>50.445420571785199</v>
      </c>
      <c r="AH50" s="75">
        <v>35.703031806883303</v>
      </c>
      <c r="AI50" s="75">
        <v>0</v>
      </c>
      <c r="AJ50" s="75">
        <v>0</v>
      </c>
      <c r="AK50" s="75">
        <v>63.104905482652697</v>
      </c>
      <c r="AL50" s="75">
        <v>63.104905482652697</v>
      </c>
      <c r="AM50" s="75">
        <v>0</v>
      </c>
      <c r="AN50" s="75">
        <v>0</v>
      </c>
      <c r="AO50" s="75">
        <v>37.862079742433998</v>
      </c>
      <c r="AP50" s="75">
        <v>0</v>
      </c>
      <c r="AQ50" s="75">
        <v>0</v>
      </c>
      <c r="AR50" s="75">
        <v>0</v>
      </c>
      <c r="AS50" s="75">
        <v>0</v>
      </c>
      <c r="AT50" s="75">
        <v>0</v>
      </c>
      <c r="AU50" s="75">
        <v>0</v>
      </c>
      <c r="AV50" s="75">
        <v>0</v>
      </c>
      <c r="AW50" s="75">
        <v>0</v>
      </c>
      <c r="AX50" s="75">
        <v>1.61787361539335</v>
      </c>
      <c r="AY50" s="75">
        <v>2415.5248195241202</v>
      </c>
      <c r="AZ50" s="75">
        <v>0</v>
      </c>
      <c r="BA50" s="75">
        <v>2916.2755726781202</v>
      </c>
      <c r="BB50" s="75">
        <v>1204.27548105402</v>
      </c>
      <c r="BC50" s="75">
        <v>133.80812417864001</v>
      </c>
      <c r="BD50" s="75">
        <v>1338.0836052326699</v>
      </c>
      <c r="BE50" s="75">
        <v>0</v>
      </c>
      <c r="BF50" s="75">
        <v>267.41220441224698</v>
      </c>
      <c r="BG50" s="75">
        <v>0</v>
      </c>
      <c r="BH50" s="75">
        <v>1.89670043045243</v>
      </c>
      <c r="BI50" s="75">
        <v>1679.0299007548001</v>
      </c>
      <c r="BJ50" s="75">
        <v>2.08637277236727</v>
      </c>
      <c r="BK50" s="75">
        <v>572.29687274370701</v>
      </c>
      <c r="BL50" s="75">
        <v>689.13364054740703</v>
      </c>
      <c r="BM50" s="75">
        <v>0.63223354938628795</v>
      </c>
      <c r="BN50" s="75">
        <v>0</v>
      </c>
      <c r="BO50" s="75">
        <v>445.09193499672</v>
      </c>
      <c r="BP50" s="75">
        <v>6943.8417350919599</v>
      </c>
      <c r="BQ50" s="75">
        <v>6322.32687241235</v>
      </c>
      <c r="BR50" s="75">
        <v>621.51486267960797</v>
      </c>
      <c r="BS50" s="75">
        <v>5.0957903134421301</v>
      </c>
      <c r="BT50" s="75">
        <v>0</v>
      </c>
      <c r="BU50" s="75">
        <v>151.343741463979</v>
      </c>
      <c r="BV50" s="75">
        <v>41.411411343882399</v>
      </c>
      <c r="BW50" s="75">
        <v>1718.0289398524001</v>
      </c>
      <c r="BX50" s="75">
        <v>113.80201375684101</v>
      </c>
      <c r="BY50" s="75">
        <v>22.1280692251304</v>
      </c>
      <c r="BZ50" s="75">
        <v>2454.3274333239601</v>
      </c>
      <c r="CA50" s="75">
        <v>50.369142305941899</v>
      </c>
      <c r="CB50" s="75">
        <v>0.94834800233689798</v>
      </c>
      <c r="CC50" s="75">
        <v>104.04014677270899</v>
      </c>
      <c r="CD50" s="75">
        <v>6.3223317625401704E-2</v>
      </c>
      <c r="CE50" s="75">
        <v>423.84061764689602</v>
      </c>
      <c r="CF50" s="75">
        <v>0</v>
      </c>
      <c r="CG50" s="75">
        <v>0</v>
      </c>
      <c r="CH50" s="75">
        <v>0</v>
      </c>
      <c r="CI50" s="75">
        <v>0</v>
      </c>
      <c r="CJ50" s="75">
        <v>0</v>
      </c>
      <c r="CK50" s="75">
        <v>2916.2757169706201</v>
      </c>
      <c r="CL50" s="75">
        <v>0</v>
      </c>
      <c r="CM50" s="89"/>
      <c r="CN50" s="91">
        <f t="shared" si="15"/>
        <v>0.99999995052165369</v>
      </c>
      <c r="CO50" s="44">
        <f t="shared" si="17"/>
        <v>-3.8397722233141965E-7</v>
      </c>
      <c r="CP50" s="44">
        <f t="shared" si="18"/>
        <v>-1.2511037247760358E-6</v>
      </c>
      <c r="CQ50" s="44">
        <f t="shared" si="19"/>
        <v>-1.4301595346707231E-7</v>
      </c>
      <c r="CR50" s="44">
        <f t="shared" si="20"/>
        <v>-3.8674657406187693E-7</v>
      </c>
      <c r="CS50" s="44">
        <f t="shared" si="21"/>
        <v>-3.9251160632215735E-7</v>
      </c>
      <c r="CT50" s="44">
        <f t="shared" si="22"/>
        <v>-2.4124885501812764E-6</v>
      </c>
      <c r="CU50" s="44">
        <f t="shared" si="23"/>
        <v>-2.7789867391228188E-7</v>
      </c>
      <c r="CV50" s="44">
        <f t="shared" si="24"/>
        <v>3.8658322786647978E-7</v>
      </c>
      <c r="CW50" s="44">
        <f t="shared" si="16"/>
        <v>-1.9571483196360996E-6</v>
      </c>
      <c r="CX50" s="44">
        <f t="shared" si="25"/>
        <v>-1.6245516885291488E-6</v>
      </c>
      <c r="CY50" s="44">
        <f t="shared" si="26"/>
        <v>1.0248373578125901E-6</v>
      </c>
      <c r="CZ50" s="44" t="str">
        <f t="shared" si="27"/>
        <v/>
      </c>
      <c r="DA50" s="44">
        <f t="shared" si="28"/>
        <v>-2.688176827170976E-6</v>
      </c>
      <c r="DB50" s="44">
        <f t="shared" si="29"/>
        <v>-7.0761070031423807E-7</v>
      </c>
      <c r="DC50" s="44">
        <f t="shared" si="30"/>
        <v>-1.2865244025868637E-5</v>
      </c>
      <c r="DD50" s="44">
        <f t="shared" si="31"/>
        <v>-1.3952329725711966E-6</v>
      </c>
    </row>
    <row r="51" spans="1:108" x14ac:dyDescent="0.25">
      <c r="A51" s="89" t="s">
        <v>217</v>
      </c>
      <c r="B51" s="75">
        <v>1991.6217197999999</v>
      </c>
      <c r="C51" s="75">
        <v>83.889843080000006</v>
      </c>
      <c r="D51" s="75">
        <v>88.157137921</v>
      </c>
      <c r="E51" s="75">
        <v>463.84696174999999</v>
      </c>
      <c r="F51" s="75">
        <v>422.79058677</v>
      </c>
      <c r="G51" s="75">
        <v>21.460588234999999</v>
      </c>
      <c r="H51" s="75">
        <v>146.16423306999999</v>
      </c>
      <c r="I51" s="75">
        <v>7.1313385</v>
      </c>
      <c r="J51" s="75">
        <v>16.309491999999999</v>
      </c>
      <c r="K51" s="75">
        <v>7.3848951999999999</v>
      </c>
      <c r="L51" s="75">
        <v>4.4308242800000004</v>
      </c>
      <c r="M51" s="75"/>
      <c r="N51" s="75">
        <v>0.4437277</v>
      </c>
      <c r="O51" s="75">
        <v>2.3512547000000001</v>
      </c>
      <c r="P51" s="75">
        <v>0.18933496</v>
      </c>
      <c r="Q51" s="75">
        <v>3.3638258169999999</v>
      </c>
      <c r="R51" s="75"/>
      <c r="S51" s="75" t="s">
        <v>217</v>
      </c>
      <c r="T51" s="75">
        <v>0</v>
      </c>
      <c r="U51" s="75">
        <v>0</v>
      </c>
      <c r="V51" s="75">
        <v>0.44372422402459299</v>
      </c>
      <c r="W51" s="75">
        <v>7.1313153367975604</v>
      </c>
      <c r="X51" s="75">
        <v>7.1313153367975604</v>
      </c>
      <c r="Y51" s="75">
        <v>0</v>
      </c>
      <c r="Z51" s="75">
        <v>0</v>
      </c>
      <c r="AA51" s="75">
        <v>16.309422372597801</v>
      </c>
      <c r="AB51" s="75">
        <v>2.35126386959704</v>
      </c>
      <c r="AC51" s="75">
        <v>0</v>
      </c>
      <c r="AD51" s="75">
        <v>1991.6214086432101</v>
      </c>
      <c r="AE51" s="75">
        <v>22.3812239672415</v>
      </c>
      <c r="AF51" s="75">
        <v>0</v>
      </c>
      <c r="AG51" s="75">
        <v>2.1909544907819201</v>
      </c>
      <c r="AH51" s="75">
        <v>3.3638185605097002</v>
      </c>
      <c r="AI51" s="75">
        <v>0</v>
      </c>
      <c r="AJ51" s="75">
        <v>0</v>
      </c>
      <c r="AK51" s="75">
        <v>7.3849084273913004</v>
      </c>
      <c r="AL51" s="75">
        <v>7.3849084273913004</v>
      </c>
      <c r="AM51" s="75">
        <v>0</v>
      </c>
      <c r="AN51" s="75">
        <v>0</v>
      </c>
      <c r="AO51" s="75">
        <v>4.4308250263727897</v>
      </c>
      <c r="AP51" s="75">
        <v>0</v>
      </c>
      <c r="AQ51" s="75">
        <v>0</v>
      </c>
      <c r="AR51" s="75">
        <v>0</v>
      </c>
      <c r="AS51" s="75">
        <v>0</v>
      </c>
      <c r="AT51" s="75">
        <v>0</v>
      </c>
      <c r="AU51" s="75">
        <v>0</v>
      </c>
      <c r="AV51" s="75">
        <v>0</v>
      </c>
      <c r="AW51" s="75">
        <v>0</v>
      </c>
      <c r="AX51" s="75">
        <v>0.189327813793051</v>
      </c>
      <c r="AY51" s="75">
        <v>83.889787442473093</v>
      </c>
      <c r="AZ51" s="75">
        <v>0</v>
      </c>
      <c r="BA51" s="75">
        <v>146.164139508479</v>
      </c>
      <c r="BB51" s="75">
        <v>79.341835017113198</v>
      </c>
      <c r="BC51" s="75">
        <v>8.8156952859670294</v>
      </c>
      <c r="BD51" s="75">
        <v>88.157530303080193</v>
      </c>
      <c r="BE51" s="75">
        <v>0</v>
      </c>
      <c r="BF51" s="75">
        <v>11.6142169462402</v>
      </c>
      <c r="BG51" s="75">
        <v>0</v>
      </c>
      <c r="BH51" s="75">
        <v>0.126837625732347</v>
      </c>
      <c r="BI51" s="75">
        <v>72.923492839993997</v>
      </c>
      <c r="BJ51" s="75">
        <v>0.139520740532526</v>
      </c>
      <c r="BK51" s="75">
        <v>38.270935090417098</v>
      </c>
      <c r="BL51" s="75">
        <v>46.084164475823499</v>
      </c>
      <c r="BM51" s="75">
        <v>4.2278956993336503E-2</v>
      </c>
      <c r="BN51" s="75">
        <v>0</v>
      </c>
      <c r="BO51" s="75">
        <v>29.764427597457999</v>
      </c>
      <c r="BP51" s="75">
        <v>463.846791648009</v>
      </c>
      <c r="BQ51" s="75">
        <v>422.79042839244403</v>
      </c>
      <c r="BR51" s="75">
        <v>41.056363255565302</v>
      </c>
      <c r="BS51" s="75">
        <v>0.34076902836797301</v>
      </c>
      <c r="BT51" s="75">
        <v>0</v>
      </c>
      <c r="BU51" s="75">
        <v>10.1208022068265</v>
      </c>
      <c r="BV51" s="75">
        <v>2.7692701047746602</v>
      </c>
      <c r="BW51" s="75">
        <v>114.889052839277</v>
      </c>
      <c r="BX51" s="75">
        <v>7.6102752470554398</v>
      </c>
      <c r="BY51" s="75">
        <v>1.4797612680985599</v>
      </c>
      <c r="BZ51" s="75">
        <v>164.12722487695399</v>
      </c>
      <c r="CA51" s="75">
        <v>2.1876310026819201</v>
      </c>
      <c r="CB51" s="75">
        <v>6.3418631811592796E-2</v>
      </c>
      <c r="CC51" s="75">
        <v>6.9574617801220198</v>
      </c>
      <c r="CD51" s="75">
        <v>4.2279221988899699E-3</v>
      </c>
      <c r="CE51" s="75">
        <v>21.460507527792</v>
      </c>
      <c r="CF51" s="75">
        <v>0</v>
      </c>
      <c r="CG51" s="75">
        <v>0</v>
      </c>
      <c r="CH51" s="75">
        <v>0</v>
      </c>
      <c r="CI51" s="75">
        <v>0</v>
      </c>
      <c r="CJ51" s="75">
        <v>0</v>
      </c>
      <c r="CK51" s="75">
        <v>146.16417974282999</v>
      </c>
      <c r="CL51" s="75">
        <v>0</v>
      </c>
      <c r="CM51" s="89"/>
      <c r="CN51" s="91">
        <f t="shared" si="15"/>
        <v>0.99999972473179777</v>
      </c>
      <c r="CO51" s="44">
        <f t="shared" si="17"/>
        <v>-1.5623287633148358E-7</v>
      </c>
      <c r="CP51" s="44">
        <f t="shared" si="18"/>
        <v>-6.6322125384923213E-7</v>
      </c>
      <c r="CQ51" s="44">
        <f t="shared" si="19"/>
        <v>4.4509394184803503E-6</v>
      </c>
      <c r="CR51" s="44">
        <f t="shared" si="20"/>
        <v>-3.6672007152317862E-7</v>
      </c>
      <c r="CS51" s="44">
        <f t="shared" si="21"/>
        <v>-3.7460047818600925E-7</v>
      </c>
      <c r="CT51" s="44">
        <f t="shared" si="22"/>
        <v>-3.7607174190932965E-6</v>
      </c>
      <c r="CU51" s="44">
        <f t="shared" si="23"/>
        <v>-3.6484418169726895E-7</v>
      </c>
      <c r="CV51" s="44">
        <f t="shared" si="24"/>
        <v>-3.2480862379017418E-6</v>
      </c>
      <c r="CW51" s="44">
        <f t="shared" si="16"/>
        <v>-4.269133716588174E-6</v>
      </c>
      <c r="CX51" s="44">
        <f t="shared" si="25"/>
        <v>1.7911413692771902E-6</v>
      </c>
      <c r="CY51" s="44">
        <f t="shared" si="26"/>
        <v>1.6845009916548927E-7</v>
      </c>
      <c r="CZ51" s="44" t="str">
        <f t="shared" si="27"/>
        <v/>
      </c>
      <c r="DA51" s="44">
        <f t="shared" si="28"/>
        <v>-7.8335776806540308E-6</v>
      </c>
      <c r="DB51" s="44">
        <f t="shared" si="29"/>
        <v>3.899873986383977E-6</v>
      </c>
      <c r="DC51" s="44">
        <f t="shared" si="30"/>
        <v>-3.77437265098804E-5</v>
      </c>
      <c r="DD51" s="44">
        <f t="shared" si="31"/>
        <v>-2.1572134511494772E-6</v>
      </c>
    </row>
    <row r="52" spans="1:108" x14ac:dyDescent="0.25"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CO52" s="44"/>
      <c r="CP52" s="44" t="str">
        <f t="shared" si="18"/>
        <v/>
      </c>
      <c r="CQ52" s="44" t="str">
        <f t="shared" si="19"/>
        <v/>
      </c>
      <c r="CR52" s="44" t="str">
        <f t="shared" si="20"/>
        <v/>
      </c>
      <c r="CS52" s="44" t="str">
        <f t="shared" si="21"/>
        <v/>
      </c>
      <c r="CT52" s="44" t="str">
        <f t="shared" si="22"/>
        <v/>
      </c>
      <c r="CU52" s="44" t="str">
        <f t="shared" si="23"/>
        <v/>
      </c>
      <c r="CV52" s="44" t="str">
        <f t="shared" si="24"/>
        <v/>
      </c>
      <c r="CW52" s="44"/>
      <c r="CX52" s="44" t="str">
        <f t="shared" si="25"/>
        <v/>
      </c>
      <c r="CY52" s="44" t="str">
        <f t="shared" si="26"/>
        <v/>
      </c>
      <c r="CZ52" s="44" t="str">
        <f t="shared" si="27"/>
        <v/>
      </c>
      <c r="DC52" s="44" t="str">
        <f t="shared" si="30"/>
        <v/>
      </c>
      <c r="DD52" s="44"/>
    </row>
    <row r="53" spans="1:108" x14ac:dyDescent="0.25">
      <c r="B53" s="75"/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CO53" s="44"/>
      <c r="CP53" s="44" t="str">
        <f t="shared" si="18"/>
        <v/>
      </c>
      <c r="CQ53" s="44" t="str">
        <f t="shared" si="19"/>
        <v/>
      </c>
      <c r="CR53" s="44" t="str">
        <f t="shared" si="20"/>
        <v/>
      </c>
      <c r="CS53" s="44" t="str">
        <f t="shared" si="21"/>
        <v/>
      </c>
      <c r="CT53" s="44" t="str">
        <f t="shared" si="22"/>
        <v/>
      </c>
      <c r="CU53" s="44" t="str">
        <f t="shared" si="23"/>
        <v/>
      </c>
      <c r="CV53" s="44" t="str">
        <f t="shared" si="24"/>
        <v/>
      </c>
      <c r="CW53" s="44"/>
      <c r="CX53" s="44" t="str">
        <f t="shared" si="25"/>
        <v/>
      </c>
      <c r="CY53" s="44" t="str">
        <f t="shared" si="26"/>
        <v/>
      </c>
      <c r="CZ53" s="44" t="str">
        <f t="shared" si="27"/>
        <v/>
      </c>
      <c r="DC53" s="44" t="str">
        <f t="shared" si="30"/>
        <v/>
      </c>
      <c r="DD53" s="44"/>
    </row>
    <row r="54" spans="1:108" x14ac:dyDescent="0.25">
      <c r="A54" s="89" t="s">
        <v>341</v>
      </c>
      <c r="B54" s="75">
        <v>117.96790049000001</v>
      </c>
      <c r="C54" s="75"/>
      <c r="D54" s="75">
        <v>5.7422109429999999</v>
      </c>
      <c r="E54" s="75">
        <v>34.754111991000002</v>
      </c>
      <c r="F54" s="75">
        <v>30.857938831999999</v>
      </c>
      <c r="G54" s="75">
        <v>1.2109988306999999</v>
      </c>
      <c r="H54" s="75">
        <v>21.978574717000001</v>
      </c>
      <c r="I54" s="75">
        <v>1.8747711244</v>
      </c>
      <c r="J54" s="75">
        <v>4.2876248280000002</v>
      </c>
      <c r="K54" s="75">
        <v>1.9414325913999999</v>
      </c>
      <c r="L54" s="75">
        <v>0.334584514</v>
      </c>
      <c r="M54" s="75"/>
      <c r="N54" s="75">
        <v>0.1166493972</v>
      </c>
      <c r="O54" s="75">
        <v>0.61812621239999999</v>
      </c>
      <c r="P54" s="75">
        <v>4.9768940300000002E-2</v>
      </c>
      <c r="Q54" s="75">
        <v>0.81277406350000003</v>
      </c>
      <c r="R54" s="75"/>
      <c r="S54" s="75" t="s">
        <v>342</v>
      </c>
      <c r="T54" s="75">
        <v>0</v>
      </c>
      <c r="U54" s="75">
        <v>0</v>
      </c>
      <c r="V54" s="75">
        <v>0</v>
      </c>
      <c r="W54" s="75">
        <v>0</v>
      </c>
      <c r="X54" s="75">
        <v>0</v>
      </c>
      <c r="Y54" s="75">
        <v>0</v>
      </c>
      <c r="Z54" s="75">
        <v>0</v>
      </c>
      <c r="AA54" s="75">
        <v>0</v>
      </c>
      <c r="AB54" s="75">
        <v>0</v>
      </c>
      <c r="AC54" s="75">
        <v>0</v>
      </c>
      <c r="AD54" s="75">
        <v>0</v>
      </c>
      <c r="AE54" s="75">
        <v>0</v>
      </c>
      <c r="AF54" s="75">
        <v>0</v>
      </c>
      <c r="AG54" s="75">
        <v>0</v>
      </c>
      <c r="AH54" s="75">
        <v>0</v>
      </c>
      <c r="AI54" s="75">
        <v>0</v>
      </c>
      <c r="AJ54" s="75">
        <v>0</v>
      </c>
      <c r="AK54" s="75">
        <v>0</v>
      </c>
      <c r="AL54" s="75">
        <v>0</v>
      </c>
      <c r="AM54" s="75">
        <v>0</v>
      </c>
      <c r="AN54" s="75">
        <v>0</v>
      </c>
      <c r="AO54" s="75">
        <v>0</v>
      </c>
      <c r="AP54" s="75">
        <v>0</v>
      </c>
      <c r="AQ54" s="75">
        <v>0</v>
      </c>
      <c r="AR54" s="75">
        <v>0</v>
      </c>
      <c r="AS54" s="75">
        <v>0</v>
      </c>
      <c r="AT54" s="75">
        <v>0</v>
      </c>
      <c r="AU54" s="75">
        <v>0</v>
      </c>
      <c r="AV54" s="75">
        <v>0</v>
      </c>
      <c r="AW54" s="75">
        <v>0</v>
      </c>
      <c r="AX54" s="75">
        <v>0</v>
      </c>
      <c r="AY54" s="75">
        <v>0</v>
      </c>
      <c r="AZ54" s="75">
        <v>0</v>
      </c>
      <c r="BA54" s="75">
        <v>0</v>
      </c>
      <c r="BB54" s="75">
        <v>0</v>
      </c>
      <c r="BC54" s="75">
        <v>0</v>
      </c>
      <c r="BD54" s="75">
        <v>0</v>
      </c>
      <c r="BE54" s="75">
        <v>0</v>
      </c>
      <c r="BF54" s="75">
        <v>0</v>
      </c>
      <c r="BG54" s="75">
        <v>0</v>
      </c>
      <c r="BH54" s="75">
        <v>0</v>
      </c>
      <c r="BI54" s="75">
        <v>0</v>
      </c>
      <c r="BJ54" s="75">
        <v>0</v>
      </c>
      <c r="BK54" s="75">
        <v>0</v>
      </c>
      <c r="BL54" s="75">
        <v>0</v>
      </c>
      <c r="BM54" s="75">
        <v>0</v>
      </c>
      <c r="BN54" s="75">
        <v>0</v>
      </c>
      <c r="BO54" s="75">
        <v>0</v>
      </c>
      <c r="BP54" s="75">
        <v>0</v>
      </c>
      <c r="BQ54" s="75">
        <v>0</v>
      </c>
      <c r="BR54" s="75">
        <v>0</v>
      </c>
      <c r="BS54" s="75">
        <v>0</v>
      </c>
      <c r="BT54" s="75">
        <v>0</v>
      </c>
      <c r="BU54" s="75">
        <v>0</v>
      </c>
      <c r="BV54" s="75">
        <v>0</v>
      </c>
      <c r="BW54" s="75">
        <v>0</v>
      </c>
      <c r="BX54" s="75">
        <v>0</v>
      </c>
      <c r="BY54" s="75">
        <v>0</v>
      </c>
      <c r="BZ54" s="75">
        <v>0</v>
      </c>
      <c r="CA54" s="75">
        <v>0</v>
      </c>
      <c r="CB54" s="75">
        <v>0</v>
      </c>
      <c r="CC54" s="75">
        <v>0</v>
      </c>
      <c r="CD54" s="75">
        <v>0</v>
      </c>
      <c r="CE54" s="75">
        <v>0</v>
      </c>
      <c r="CF54" s="75">
        <v>0</v>
      </c>
      <c r="CG54" s="75">
        <v>0</v>
      </c>
      <c r="CH54" s="75">
        <v>0</v>
      </c>
      <c r="CI54" s="75">
        <v>0</v>
      </c>
      <c r="CJ54" s="75">
        <v>0</v>
      </c>
      <c r="CK54" s="75">
        <v>0</v>
      </c>
      <c r="CL54" s="75">
        <v>0</v>
      </c>
      <c r="CO54" s="44" t="str">
        <f t="shared" ref="CO54:CO58" si="32">IF(AD54=0,"",(AD54-B54)/B54)</f>
        <v/>
      </c>
      <c r="CP54" s="44" t="str">
        <f t="shared" si="18"/>
        <v/>
      </c>
      <c r="CQ54" s="44" t="str">
        <f t="shared" si="19"/>
        <v/>
      </c>
      <c r="CR54" s="44" t="str">
        <f t="shared" si="20"/>
        <v/>
      </c>
      <c r="CS54" s="44" t="str">
        <f t="shared" si="21"/>
        <v/>
      </c>
      <c r="CT54" s="44" t="str">
        <f t="shared" si="22"/>
        <v/>
      </c>
      <c r="CU54" s="44" t="str">
        <f t="shared" si="23"/>
        <v/>
      </c>
      <c r="CV54" s="44" t="str">
        <f t="shared" si="24"/>
        <v/>
      </c>
      <c r="CW54" s="44" t="str">
        <f t="shared" ref="CW54:CW59" si="33">IF(AA54=0,"",(AA54-J54)/J54)</f>
        <v/>
      </c>
      <c r="CX54" s="44" t="str">
        <f t="shared" si="25"/>
        <v/>
      </c>
      <c r="CY54" s="44" t="str">
        <f t="shared" si="26"/>
        <v/>
      </c>
      <c r="CZ54" s="44" t="str">
        <f t="shared" si="27"/>
        <v/>
      </c>
      <c r="DC54" s="44" t="str">
        <f t="shared" si="30"/>
        <v/>
      </c>
      <c r="DD54" s="44" t="str">
        <f>IF(AH54=0,"",(AH54-Q54)/Q54)</f>
        <v/>
      </c>
    </row>
    <row r="55" spans="1:108" x14ac:dyDescent="0.25">
      <c r="A55" s="89" t="s">
        <v>343</v>
      </c>
      <c r="B55" s="75">
        <v>8226.4476352000001</v>
      </c>
      <c r="C55" s="75">
        <v>417.26010895000002</v>
      </c>
      <c r="D55" s="75">
        <v>310.10949961</v>
      </c>
      <c r="E55" s="75">
        <v>1207.4845284</v>
      </c>
      <c r="F55" s="75">
        <v>1134.160793</v>
      </c>
      <c r="G55" s="75">
        <v>87.612855264000004</v>
      </c>
      <c r="H55" s="75">
        <v>484.61935932</v>
      </c>
      <c r="I55" s="75">
        <v>8.3185725999999995</v>
      </c>
      <c r="J55" s="75">
        <v>19.024733399999999</v>
      </c>
      <c r="K55" s="75">
        <v>8.6143576999999993</v>
      </c>
      <c r="L55" s="75">
        <v>12.997079168999999</v>
      </c>
      <c r="M55" s="75"/>
      <c r="N55" s="75">
        <v>0.51760065</v>
      </c>
      <c r="O55" s="75">
        <v>2.7427004199999998</v>
      </c>
      <c r="P55" s="75">
        <v>0.22085595899999999</v>
      </c>
      <c r="Q55" s="75">
        <v>5.2307658131999997</v>
      </c>
      <c r="R55" s="75"/>
      <c r="S55" s="75" t="s">
        <v>343</v>
      </c>
      <c r="T55" s="75">
        <v>0</v>
      </c>
      <c r="U55" s="75">
        <v>0</v>
      </c>
      <c r="V55" s="75">
        <v>5.3333840424337899E-2</v>
      </c>
      <c r="W55" s="75">
        <v>0.85716043341897397</v>
      </c>
      <c r="X55" s="75">
        <v>0.85716043341897397</v>
      </c>
      <c r="Y55" s="75">
        <v>0</v>
      </c>
      <c r="Z55" s="75">
        <v>0</v>
      </c>
      <c r="AA55" s="75">
        <v>1.96036315718777</v>
      </c>
      <c r="AB55" s="75">
        <v>0.282608293971924</v>
      </c>
      <c r="AC55" s="75">
        <v>0</v>
      </c>
      <c r="AD55" s="75">
        <v>1045.8078532316999</v>
      </c>
      <c r="AE55" s="75">
        <v>5.4767078397014002</v>
      </c>
      <c r="AF55" s="75">
        <v>0</v>
      </c>
      <c r="AG55" s="75">
        <v>0.53612628314241295</v>
      </c>
      <c r="AH55" s="75">
        <v>0.46258769068982503</v>
      </c>
      <c r="AI55" s="75">
        <v>0</v>
      </c>
      <c r="AJ55" s="75">
        <v>0</v>
      </c>
      <c r="AK55" s="75">
        <v>0.88763696361580302</v>
      </c>
      <c r="AL55" s="75">
        <v>0.88763696361580302</v>
      </c>
      <c r="AM55" s="75">
        <v>0</v>
      </c>
      <c r="AN55" s="75">
        <v>0</v>
      </c>
      <c r="AO55" s="75">
        <v>3.9511027989263501</v>
      </c>
      <c r="AP55" s="75">
        <v>0</v>
      </c>
      <c r="AQ55" s="75">
        <v>0</v>
      </c>
      <c r="AR55" s="75">
        <v>0</v>
      </c>
      <c r="AS55" s="75">
        <v>0</v>
      </c>
      <c r="AT55" s="75">
        <v>0</v>
      </c>
      <c r="AU55" s="75">
        <v>0</v>
      </c>
      <c r="AV55" s="75">
        <v>0</v>
      </c>
      <c r="AW55" s="75">
        <v>0</v>
      </c>
      <c r="AX55" s="75">
        <v>2.2759256884626801E-2</v>
      </c>
      <c r="AY55" s="75">
        <v>24.448745811493801</v>
      </c>
      <c r="AZ55" s="75">
        <v>0</v>
      </c>
      <c r="BA55" s="75">
        <v>31.904866669973501</v>
      </c>
      <c r="BB55" s="75">
        <v>49.999193659506901</v>
      </c>
      <c r="BC55" s="75">
        <v>5.5554368370288403</v>
      </c>
      <c r="BD55" s="75">
        <v>55.5546304965358</v>
      </c>
      <c r="BE55" s="75">
        <v>0</v>
      </c>
      <c r="BF55" s="75">
        <v>2.8420235899155002</v>
      </c>
      <c r="BG55" s="75">
        <v>0</v>
      </c>
      <c r="BH55" s="75">
        <v>4.9318777388294703E-2</v>
      </c>
      <c r="BI55" s="75">
        <v>17.844482626928301</v>
      </c>
      <c r="BJ55" s="75">
        <v>5.4250925059387001E-2</v>
      </c>
      <c r="BK55" s="75">
        <v>14.8811458181076</v>
      </c>
      <c r="BL55" s="75">
        <v>17.919162867000701</v>
      </c>
      <c r="BM55" s="75">
        <v>1.6439458214145899E-2</v>
      </c>
      <c r="BN55" s="75">
        <v>0</v>
      </c>
      <c r="BO55" s="75">
        <v>11.5735136736167</v>
      </c>
      <c r="BP55" s="75">
        <v>168.52813815363399</v>
      </c>
      <c r="BQ55" s="75">
        <v>164.39595616870301</v>
      </c>
      <c r="BR55" s="75">
        <v>4.1321819849313997</v>
      </c>
      <c r="BS55" s="75">
        <v>0.132502731030606</v>
      </c>
      <c r="BT55" s="75">
        <v>0</v>
      </c>
      <c r="BU55" s="75">
        <v>3.9353317597844</v>
      </c>
      <c r="BV55" s="75">
        <v>1.07678067869287</v>
      </c>
      <c r="BW55" s="75">
        <v>44.672971801782502</v>
      </c>
      <c r="BX55" s="75">
        <v>2.9591354155987899</v>
      </c>
      <c r="BY55" s="75">
        <v>0.57538646913253799</v>
      </c>
      <c r="BZ55" s="75">
        <v>63.818427685642902</v>
      </c>
      <c r="CA55" s="75">
        <v>0.53532203990497895</v>
      </c>
      <c r="CB55" s="75">
        <v>2.4659609781907801E-2</v>
      </c>
      <c r="CC55" s="75">
        <v>2.7052845560718</v>
      </c>
      <c r="CD55" s="75">
        <v>1.64394179797945E-3</v>
      </c>
      <c r="CE55" s="75">
        <v>12.2013321331371</v>
      </c>
      <c r="CF55" s="75">
        <v>0</v>
      </c>
      <c r="CG55" s="75">
        <v>0</v>
      </c>
      <c r="CH55" s="75">
        <v>0</v>
      </c>
      <c r="CI55" s="75">
        <v>0</v>
      </c>
      <c r="CJ55" s="75">
        <v>0</v>
      </c>
      <c r="CK55" s="75">
        <v>31.904913848884</v>
      </c>
      <c r="CL55" s="75">
        <v>0</v>
      </c>
      <c r="CN55" s="91">
        <f t="shared" ref="CN55" si="34">BA55/CK55</f>
        <v>0.99999852126507149</v>
      </c>
      <c r="CO55" s="44">
        <f t="shared" si="32"/>
        <v>-0.87287248401645312</v>
      </c>
      <c r="CP55" s="44">
        <f t="shared" si="18"/>
        <v>-0.94140646257075233</v>
      </c>
      <c r="CQ55" s="44">
        <f t="shared" si="19"/>
        <v>-0.82085479301213793</v>
      </c>
      <c r="CR55" s="44">
        <f t="shared" si="20"/>
        <v>-0.86043039542962474</v>
      </c>
      <c r="CS55" s="44">
        <f t="shared" si="21"/>
        <v>-0.85505057379575367</v>
      </c>
      <c r="CT55" s="44">
        <f t="shared" si="22"/>
        <v>-0.86073582356868339</v>
      </c>
      <c r="CU55" s="44">
        <f t="shared" si="23"/>
        <v>-0.93416500345002351</v>
      </c>
      <c r="CV55" s="44">
        <f t="shared" si="24"/>
        <v>-0.8969582313413994</v>
      </c>
      <c r="CW55" s="44">
        <f t="shared" si="33"/>
        <v>-0.8969571285983029</v>
      </c>
      <c r="CX55" s="44">
        <f t="shared" si="25"/>
        <v>-0.89695842748487187</v>
      </c>
      <c r="CY55" s="44">
        <f t="shared" si="26"/>
        <v>-0.69600071311788825</v>
      </c>
      <c r="CZ55" s="44" t="str">
        <f t="shared" si="27"/>
        <v/>
      </c>
      <c r="DA55" s="44">
        <f>IF(V55=0,"",(V55-N55)/N55)</f>
        <v>-0.8969594794281307</v>
      </c>
      <c r="DB55" s="44">
        <f>IF(AB55=0,"",(AB55-O55)/O55)</f>
        <v>-0.8969598385915134</v>
      </c>
      <c r="DC55" s="44">
        <f t="shared" si="30"/>
        <v>-0.89694977220593453</v>
      </c>
      <c r="DD55" s="44">
        <f>IF(AH55=0,"",(AH55-Q55)/Q55)</f>
        <v>-0.91156406017595526</v>
      </c>
    </row>
    <row r="56" spans="1:108" x14ac:dyDescent="0.25">
      <c r="A56" s="89" t="s">
        <v>344</v>
      </c>
      <c r="B56" s="75">
        <v>6423.4422661999997</v>
      </c>
      <c r="C56" s="75">
        <v>423.23625439</v>
      </c>
      <c r="D56" s="75">
        <v>178.46999477</v>
      </c>
      <c r="E56" s="75">
        <v>917.84355820999997</v>
      </c>
      <c r="F56" s="75">
        <v>835.94962398999996</v>
      </c>
      <c r="G56" s="75">
        <v>65.462986905999998</v>
      </c>
      <c r="H56" s="75">
        <v>448.96050315999997</v>
      </c>
      <c r="I56" s="75">
        <v>3.9424761899999998</v>
      </c>
      <c r="J56" s="75">
        <v>9.0165177799999991</v>
      </c>
      <c r="K56" s="75">
        <v>4.0826570699999998</v>
      </c>
      <c r="L56" s="75">
        <v>2.4495310429999999</v>
      </c>
      <c r="M56" s="75"/>
      <c r="N56" s="75">
        <v>0.245310052</v>
      </c>
      <c r="O56" s="75">
        <v>1.2998652500000001</v>
      </c>
      <c r="P56" s="75">
        <v>0.1046715871</v>
      </c>
      <c r="Q56" s="75">
        <v>3.4077740231</v>
      </c>
      <c r="R56" s="75"/>
      <c r="S56" s="75" t="s">
        <v>344</v>
      </c>
      <c r="T56" s="75">
        <v>0</v>
      </c>
      <c r="U56" s="75">
        <v>0</v>
      </c>
      <c r="V56" s="75">
        <v>0</v>
      </c>
      <c r="W56" s="75">
        <v>0</v>
      </c>
      <c r="X56" s="75">
        <v>0</v>
      </c>
      <c r="Y56" s="75">
        <v>0</v>
      </c>
      <c r="Z56" s="75">
        <v>0</v>
      </c>
      <c r="AA56" s="75">
        <v>0</v>
      </c>
      <c r="AB56" s="75">
        <v>0</v>
      </c>
      <c r="AC56" s="75">
        <v>0</v>
      </c>
      <c r="AD56" s="75">
        <v>0</v>
      </c>
      <c r="AE56" s="75">
        <v>0</v>
      </c>
      <c r="AF56" s="75">
        <v>0</v>
      </c>
      <c r="AG56" s="75">
        <v>0</v>
      </c>
      <c r="AH56" s="75">
        <v>0</v>
      </c>
      <c r="AI56" s="75">
        <v>0</v>
      </c>
      <c r="AJ56" s="75">
        <v>0</v>
      </c>
      <c r="AK56" s="75">
        <v>0</v>
      </c>
      <c r="AL56" s="75">
        <v>0</v>
      </c>
      <c r="AM56" s="75">
        <v>0</v>
      </c>
      <c r="AN56" s="75">
        <v>0</v>
      </c>
      <c r="AO56" s="75">
        <v>0</v>
      </c>
      <c r="AP56" s="75">
        <v>0</v>
      </c>
      <c r="AQ56" s="75">
        <v>0</v>
      </c>
      <c r="AR56" s="75">
        <v>0</v>
      </c>
      <c r="AS56" s="75">
        <v>0</v>
      </c>
      <c r="AT56" s="75">
        <v>0</v>
      </c>
      <c r="AU56" s="75">
        <v>0</v>
      </c>
      <c r="AV56" s="75">
        <v>0</v>
      </c>
      <c r="AW56" s="75">
        <v>0</v>
      </c>
      <c r="AX56" s="75">
        <v>0</v>
      </c>
      <c r="AY56" s="75">
        <v>0</v>
      </c>
      <c r="AZ56" s="75">
        <v>0</v>
      </c>
      <c r="BA56" s="75">
        <v>0</v>
      </c>
      <c r="BB56" s="75">
        <v>0</v>
      </c>
      <c r="BC56" s="75">
        <v>0</v>
      </c>
      <c r="BD56" s="75">
        <v>0</v>
      </c>
      <c r="BE56" s="75">
        <v>0</v>
      </c>
      <c r="BF56" s="75">
        <v>0</v>
      </c>
      <c r="BG56" s="75">
        <v>0</v>
      </c>
      <c r="BH56" s="75">
        <v>0</v>
      </c>
      <c r="BI56" s="75">
        <v>0</v>
      </c>
      <c r="BJ56" s="75">
        <v>0</v>
      </c>
      <c r="BK56" s="75">
        <v>0</v>
      </c>
      <c r="BL56" s="75">
        <v>0</v>
      </c>
      <c r="BM56" s="75">
        <v>0</v>
      </c>
      <c r="BN56" s="75">
        <v>0</v>
      </c>
      <c r="BO56" s="75">
        <v>0</v>
      </c>
      <c r="BP56" s="75">
        <v>0</v>
      </c>
      <c r="BQ56" s="75">
        <v>0</v>
      </c>
      <c r="BR56" s="75">
        <v>0</v>
      </c>
      <c r="BS56" s="75">
        <v>0</v>
      </c>
      <c r="BT56" s="75">
        <v>0</v>
      </c>
      <c r="BU56" s="75">
        <v>0</v>
      </c>
      <c r="BV56" s="75">
        <v>0</v>
      </c>
      <c r="BW56" s="75">
        <v>0</v>
      </c>
      <c r="BX56" s="75">
        <v>0</v>
      </c>
      <c r="BY56" s="75">
        <v>0</v>
      </c>
      <c r="BZ56" s="75">
        <v>0</v>
      </c>
      <c r="CA56" s="75">
        <v>0</v>
      </c>
      <c r="CB56" s="75">
        <v>0</v>
      </c>
      <c r="CC56" s="75">
        <v>0</v>
      </c>
      <c r="CD56" s="75">
        <v>0</v>
      </c>
      <c r="CE56" s="75">
        <v>0</v>
      </c>
      <c r="CF56" s="75">
        <v>0</v>
      </c>
      <c r="CG56" s="75">
        <v>0</v>
      </c>
      <c r="CH56" s="75">
        <v>0</v>
      </c>
      <c r="CI56" s="75">
        <v>0</v>
      </c>
      <c r="CJ56" s="75">
        <v>0</v>
      </c>
      <c r="CK56" s="75">
        <v>0</v>
      </c>
      <c r="CL56" s="75">
        <v>0</v>
      </c>
      <c r="CO56" s="44" t="str">
        <f t="shared" si="32"/>
        <v/>
      </c>
      <c r="CP56" s="44" t="str">
        <f t="shared" si="18"/>
        <v/>
      </c>
      <c r="CQ56" s="44" t="str">
        <f t="shared" si="19"/>
        <v/>
      </c>
      <c r="CR56" s="44" t="str">
        <f t="shared" si="20"/>
        <v/>
      </c>
      <c r="CS56" s="44" t="str">
        <f t="shared" si="21"/>
        <v/>
      </c>
      <c r="CT56" s="44" t="str">
        <f t="shared" si="22"/>
        <v/>
      </c>
      <c r="CU56" s="44" t="str">
        <f t="shared" si="23"/>
        <v/>
      </c>
      <c r="CV56" s="44" t="str">
        <f t="shared" si="24"/>
        <v/>
      </c>
      <c r="CW56" s="44" t="str">
        <f t="shared" si="33"/>
        <v/>
      </c>
      <c r="CX56" s="44" t="str">
        <f t="shared" si="25"/>
        <v/>
      </c>
      <c r="CY56" s="44" t="str">
        <f t="shared" si="26"/>
        <v/>
      </c>
      <c r="CZ56" s="44" t="str">
        <f t="shared" si="27"/>
        <v/>
      </c>
      <c r="DA56" s="44" t="str">
        <f>IF(V56=0,"",(V56-N56)/N56)</f>
        <v/>
      </c>
      <c r="DB56" s="44" t="str">
        <f>IF(AB56=0,"",(AB56-O56)/O56)</f>
        <v/>
      </c>
      <c r="DC56" s="44" t="str">
        <f t="shared" si="30"/>
        <v/>
      </c>
      <c r="DD56" s="44" t="str">
        <f>IF(AH56=0,"",(AH56-Q56)/Q56)</f>
        <v/>
      </c>
    </row>
    <row r="57" spans="1:108" x14ac:dyDescent="0.25">
      <c r="A57" s="89" t="s">
        <v>345</v>
      </c>
      <c r="B57" s="75">
        <v>5835.1320016999998</v>
      </c>
      <c r="C57" s="75">
        <v>348.61104519000003</v>
      </c>
      <c r="D57" s="75">
        <v>189.40399622999999</v>
      </c>
      <c r="E57" s="75">
        <v>982.15242240999999</v>
      </c>
      <c r="F57" s="75">
        <v>893.56980732</v>
      </c>
      <c r="G57" s="75">
        <v>60.387319300000001</v>
      </c>
      <c r="H57" s="75">
        <v>418.14065197000002</v>
      </c>
      <c r="I57" s="75">
        <v>8.3484142640000005</v>
      </c>
      <c r="J57" s="75">
        <v>19.092977402999999</v>
      </c>
      <c r="K57" s="75">
        <v>8.6452509790000001</v>
      </c>
      <c r="L57" s="75">
        <v>5.1870175547999997</v>
      </c>
      <c r="M57" s="75"/>
      <c r="N57" s="75">
        <v>0.51945696730000002</v>
      </c>
      <c r="O57" s="75">
        <v>2.7525360217000001</v>
      </c>
      <c r="P57" s="75">
        <v>0.22164802219999999</v>
      </c>
      <c r="Q57" s="75">
        <v>4.9606012991000004</v>
      </c>
      <c r="R57" s="75"/>
      <c r="S57" s="75" t="s">
        <v>345</v>
      </c>
      <c r="T57" s="75">
        <v>0</v>
      </c>
      <c r="U57" s="75">
        <v>0</v>
      </c>
      <c r="V57" s="75">
        <v>1.09738370224925E-4</v>
      </c>
      <c r="W57" s="75">
        <v>1.76374288870516E-3</v>
      </c>
      <c r="X57" s="75">
        <v>1.76374288870516E-3</v>
      </c>
      <c r="Y57" s="75">
        <v>0</v>
      </c>
      <c r="Z57" s="75">
        <v>0</v>
      </c>
      <c r="AA57" s="75">
        <v>4.0353264425668197E-3</v>
      </c>
      <c r="AB57" s="75">
        <v>5.8150526421843105E-4</v>
      </c>
      <c r="AC57" s="75">
        <v>0</v>
      </c>
      <c r="AD57" s="75">
        <v>1.4493218031603301</v>
      </c>
      <c r="AE57" s="75">
        <v>1.8478982383968001E-2</v>
      </c>
      <c r="AF57" s="75">
        <v>0</v>
      </c>
      <c r="AG57" s="75">
        <v>1.8091737776748801E-3</v>
      </c>
      <c r="AH57" s="75">
        <v>1.11058477598284E-3</v>
      </c>
      <c r="AI57" s="75">
        <v>0</v>
      </c>
      <c r="AJ57" s="75">
        <v>0</v>
      </c>
      <c r="AK57" s="75">
        <v>1.8266118685824899E-3</v>
      </c>
      <c r="AL57" s="75">
        <v>1.8266118685824899E-3</v>
      </c>
      <c r="AM57" s="75">
        <v>0</v>
      </c>
      <c r="AN57" s="75">
        <v>0</v>
      </c>
      <c r="AO57" s="75">
        <v>1.09595419787584E-3</v>
      </c>
      <c r="AP57" s="75">
        <v>0</v>
      </c>
      <c r="AQ57" s="75">
        <v>0</v>
      </c>
      <c r="AR57" s="75">
        <v>0</v>
      </c>
      <c r="AS57" s="75">
        <v>0</v>
      </c>
      <c r="AT57" s="75">
        <v>0</v>
      </c>
      <c r="AU57" s="75">
        <v>0</v>
      </c>
      <c r="AV57" s="75">
        <v>0</v>
      </c>
      <c r="AW57" s="75">
        <v>0</v>
      </c>
      <c r="AX57" s="75">
        <v>4.6829417740868801E-5</v>
      </c>
      <c r="AY57" s="75">
        <v>8.8699041540589302E-2</v>
      </c>
      <c r="AZ57" s="75">
        <v>0</v>
      </c>
      <c r="BA57" s="75">
        <v>0.10274243952446301</v>
      </c>
      <c r="BB57" s="75">
        <v>4.0676446369814302E-2</v>
      </c>
      <c r="BC57" s="75">
        <v>4.5196051522016101E-3</v>
      </c>
      <c r="BD57" s="75">
        <v>4.5196051522015897E-2</v>
      </c>
      <c r="BE57" s="75">
        <v>0</v>
      </c>
      <c r="BF57" s="75">
        <v>9.5895759960757804E-3</v>
      </c>
      <c r="BG57" s="75">
        <v>0</v>
      </c>
      <c r="BH57" s="75">
        <v>6.3892149892248804E-5</v>
      </c>
      <c r="BI57" s="75">
        <v>6.0206321202400298E-2</v>
      </c>
      <c r="BJ57" s="75">
        <v>7.0289411751737893E-5</v>
      </c>
      <c r="BK57" s="75">
        <v>1.9282312868929501E-2</v>
      </c>
      <c r="BL57" s="75">
        <v>2.32188418018375E-2</v>
      </c>
      <c r="BM57" s="75">
        <v>2.1300065587504099E-5</v>
      </c>
      <c r="BN57" s="75">
        <v>0</v>
      </c>
      <c r="BO57" s="75">
        <v>1.49965497665855E-2</v>
      </c>
      <c r="BP57" s="75">
        <v>0.233949497302093</v>
      </c>
      <c r="BQ57" s="75">
        <v>0.21301757602914401</v>
      </c>
      <c r="BR57" s="75">
        <v>2.0931921272948701E-2</v>
      </c>
      <c r="BS57" s="75">
        <v>1.7167997707193101E-4</v>
      </c>
      <c r="BT57" s="75">
        <v>0</v>
      </c>
      <c r="BU57" s="75">
        <v>5.0993016859846498E-3</v>
      </c>
      <c r="BV57" s="75">
        <v>1.3952468349895501E-3</v>
      </c>
      <c r="BW57" s="75">
        <v>5.7885161240541098E-2</v>
      </c>
      <c r="BX57" s="75">
        <v>3.8342934462099699E-3</v>
      </c>
      <c r="BY57" s="75">
        <v>7.4554252991396099E-4</v>
      </c>
      <c r="BZ57" s="75">
        <v>8.2693662262933898E-2</v>
      </c>
      <c r="CA57" s="75">
        <v>1.80610908690068E-3</v>
      </c>
      <c r="CB57" s="75">
        <v>3.1954121816387902E-5</v>
      </c>
      <c r="CC57" s="75">
        <v>3.5054178585404499E-3</v>
      </c>
      <c r="CD57" s="75">
        <v>2.1300065587503998E-6</v>
      </c>
      <c r="CE57" s="75">
        <v>1.49401412060383E-2</v>
      </c>
      <c r="CF57" s="75">
        <v>0</v>
      </c>
      <c r="CG57" s="75">
        <v>0</v>
      </c>
      <c r="CH57" s="75">
        <v>0</v>
      </c>
      <c r="CI57" s="75">
        <v>0</v>
      </c>
      <c r="CJ57" s="75">
        <v>0</v>
      </c>
      <c r="CK57" s="75">
        <v>0.10274243952446301</v>
      </c>
      <c r="CL57" s="75">
        <v>0</v>
      </c>
      <c r="CO57" s="44">
        <f t="shared" si="32"/>
        <v>-0.99975162141957752</v>
      </c>
      <c r="CP57" s="44">
        <f t="shared" si="18"/>
        <v>-0.9997455644542409</v>
      </c>
      <c r="CQ57" s="44">
        <f t="shared" si="19"/>
        <v>-0.99976137751883998</v>
      </c>
      <c r="CR57" s="44">
        <f t="shared" si="20"/>
        <v>-0.99976179919535502</v>
      </c>
      <c r="CS57" s="44">
        <f t="shared" si="21"/>
        <v>-0.99976161059350466</v>
      </c>
      <c r="CT57" s="44">
        <f t="shared" si="22"/>
        <v>-0.99975259472718403</v>
      </c>
      <c r="CU57" s="44">
        <f t="shared" si="23"/>
        <v>-0.99975428736947614</v>
      </c>
      <c r="CV57" s="44">
        <f t="shared" si="24"/>
        <v>-0.99978873318537731</v>
      </c>
      <c r="CW57" s="44">
        <f t="shared" si="33"/>
        <v>-0.99978864865560824</v>
      </c>
      <c r="CX57" s="44">
        <f t="shared" si="25"/>
        <v>-0.99978871499820898</v>
      </c>
      <c r="CY57" s="44">
        <f t="shared" si="26"/>
        <v>-0.99978871207080044</v>
      </c>
      <c r="CZ57" s="44" t="str">
        <f t="shared" si="27"/>
        <v/>
      </c>
      <c r="DA57" s="44">
        <f>IF(V57=0,"",(V57-N57)/N57)</f>
        <v>-0.99978874405940632</v>
      </c>
      <c r="DB57" s="44">
        <f>IF(AB57=0,"",(AB57-O57)/O57)</f>
        <v>-0.99978873836359128</v>
      </c>
      <c r="DC57" s="44">
        <f t="shared" si="30"/>
        <v>-0.99978872169814081</v>
      </c>
      <c r="DD57" s="44">
        <f>IF(AH57=0,"",(AH57-Q57)/Q57)</f>
        <v>-0.99977611892006224</v>
      </c>
    </row>
    <row r="58" spans="1:108" x14ac:dyDescent="0.25">
      <c r="A58" s="89" t="s">
        <v>346</v>
      </c>
      <c r="B58" s="75">
        <v>211.20968869999999</v>
      </c>
      <c r="C58" s="75">
        <v>12.699916780000001</v>
      </c>
      <c r="D58" s="75">
        <v>6.7936993299999999</v>
      </c>
      <c r="E58" s="75">
        <v>35.212946819999999</v>
      </c>
      <c r="F58" s="75">
        <v>32.038836740000001</v>
      </c>
      <c r="G58" s="75">
        <v>2.183701235</v>
      </c>
      <c r="H58" s="75">
        <v>15.11169626</v>
      </c>
      <c r="I58" s="75">
        <v>0.29134529999999997</v>
      </c>
      <c r="J58" s="75">
        <v>0.66631099999999999</v>
      </c>
      <c r="K58" s="75">
        <v>0.30170429999999998</v>
      </c>
      <c r="L58" s="75">
        <v>0.18101797999999999</v>
      </c>
      <c r="M58" s="75"/>
      <c r="N58" s="75">
        <v>1.8128160000000001E-2</v>
      </c>
      <c r="O58" s="75">
        <v>9.60588E-2</v>
      </c>
      <c r="P58" s="75">
        <v>7.7351299999999998E-3</v>
      </c>
      <c r="Q58" s="75">
        <v>0.17531579</v>
      </c>
      <c r="R58" s="75"/>
      <c r="S58" s="75" t="s">
        <v>346</v>
      </c>
      <c r="T58" s="75">
        <v>0</v>
      </c>
      <c r="U58" s="75">
        <v>0</v>
      </c>
      <c r="V58" s="75">
        <v>0</v>
      </c>
      <c r="W58" s="75">
        <v>0</v>
      </c>
      <c r="X58" s="75">
        <v>0</v>
      </c>
      <c r="Y58" s="75">
        <v>0</v>
      </c>
      <c r="Z58" s="75">
        <v>0</v>
      </c>
      <c r="AA58" s="75">
        <v>0</v>
      </c>
      <c r="AB58" s="75">
        <v>0</v>
      </c>
      <c r="AC58" s="75">
        <v>0</v>
      </c>
      <c r="AD58" s="75">
        <v>0</v>
      </c>
      <c r="AE58" s="75">
        <v>0</v>
      </c>
      <c r="AF58" s="75">
        <v>0</v>
      </c>
      <c r="AG58" s="75">
        <v>0</v>
      </c>
      <c r="AH58" s="75">
        <v>0</v>
      </c>
      <c r="AI58" s="75">
        <v>0</v>
      </c>
      <c r="AJ58" s="75">
        <v>0</v>
      </c>
      <c r="AK58" s="75">
        <v>0</v>
      </c>
      <c r="AL58" s="75">
        <v>0</v>
      </c>
      <c r="AM58" s="75">
        <v>0</v>
      </c>
      <c r="AN58" s="75">
        <v>0</v>
      </c>
      <c r="AO58" s="75">
        <v>0</v>
      </c>
      <c r="AP58" s="75">
        <v>0</v>
      </c>
      <c r="AQ58" s="75">
        <v>0</v>
      </c>
      <c r="AR58" s="75">
        <v>0</v>
      </c>
      <c r="AS58" s="75">
        <v>0</v>
      </c>
      <c r="AT58" s="75">
        <v>0</v>
      </c>
      <c r="AU58" s="75">
        <v>0</v>
      </c>
      <c r="AV58" s="75">
        <v>0</v>
      </c>
      <c r="AW58" s="75">
        <v>0</v>
      </c>
      <c r="AX58" s="75">
        <v>0</v>
      </c>
      <c r="AY58" s="75">
        <v>0</v>
      </c>
      <c r="AZ58" s="75">
        <v>0</v>
      </c>
      <c r="BA58" s="75">
        <v>0</v>
      </c>
      <c r="BB58" s="75">
        <v>0</v>
      </c>
      <c r="BC58" s="75">
        <v>0</v>
      </c>
      <c r="BD58" s="75">
        <v>0</v>
      </c>
      <c r="BE58" s="75">
        <v>0</v>
      </c>
      <c r="BF58" s="75">
        <v>0</v>
      </c>
      <c r="BG58" s="75">
        <v>0</v>
      </c>
      <c r="BH58" s="75">
        <v>0</v>
      </c>
      <c r="BI58" s="75">
        <v>0</v>
      </c>
      <c r="BJ58" s="75">
        <v>0</v>
      </c>
      <c r="BK58" s="75">
        <v>0</v>
      </c>
      <c r="BL58" s="75">
        <v>0</v>
      </c>
      <c r="BM58" s="75">
        <v>0</v>
      </c>
      <c r="BN58" s="75">
        <v>0</v>
      </c>
      <c r="BO58" s="75">
        <v>0</v>
      </c>
      <c r="BP58" s="75">
        <v>0</v>
      </c>
      <c r="BQ58" s="75">
        <v>0</v>
      </c>
      <c r="BR58" s="75">
        <v>0</v>
      </c>
      <c r="BS58" s="75">
        <v>0</v>
      </c>
      <c r="BT58" s="75">
        <v>0</v>
      </c>
      <c r="BU58" s="75">
        <v>0</v>
      </c>
      <c r="BV58" s="75">
        <v>0</v>
      </c>
      <c r="BW58" s="75">
        <v>0</v>
      </c>
      <c r="BX58" s="75">
        <v>0</v>
      </c>
      <c r="BY58" s="75">
        <v>0</v>
      </c>
      <c r="BZ58" s="75">
        <v>0</v>
      </c>
      <c r="CA58" s="75">
        <v>0</v>
      </c>
      <c r="CB58" s="75">
        <v>0</v>
      </c>
      <c r="CC58" s="75">
        <v>0</v>
      </c>
      <c r="CD58" s="75">
        <v>0</v>
      </c>
      <c r="CE58" s="75">
        <v>0</v>
      </c>
      <c r="CF58" s="75">
        <v>0</v>
      </c>
      <c r="CG58" s="75">
        <v>0</v>
      </c>
      <c r="CH58" s="75">
        <v>0</v>
      </c>
      <c r="CI58" s="75">
        <v>0</v>
      </c>
      <c r="CJ58" s="75">
        <v>0</v>
      </c>
      <c r="CK58" s="75">
        <v>0</v>
      </c>
      <c r="CL58" s="75">
        <v>0</v>
      </c>
      <c r="CO58" s="44" t="str">
        <f t="shared" si="32"/>
        <v/>
      </c>
      <c r="CP58" s="44" t="str">
        <f t="shared" si="18"/>
        <v/>
      </c>
      <c r="CQ58" s="44" t="str">
        <f t="shared" si="19"/>
        <v/>
      </c>
      <c r="CR58" s="44" t="str">
        <f t="shared" si="20"/>
        <v/>
      </c>
      <c r="CS58" s="44" t="str">
        <f t="shared" si="21"/>
        <v/>
      </c>
      <c r="CT58" s="44" t="str">
        <f t="shared" si="22"/>
        <v/>
      </c>
      <c r="CU58" s="44" t="str">
        <f t="shared" si="23"/>
        <v/>
      </c>
      <c r="CV58" s="44" t="str">
        <f t="shared" si="24"/>
        <v/>
      </c>
      <c r="CW58" s="44" t="str">
        <f t="shared" si="33"/>
        <v/>
      </c>
      <c r="CX58" s="44" t="str">
        <f t="shared" si="25"/>
        <v/>
      </c>
      <c r="CY58" s="44" t="str">
        <f t="shared" si="26"/>
        <v/>
      </c>
      <c r="CZ58" s="44" t="str">
        <f t="shared" si="27"/>
        <v/>
      </c>
      <c r="DC58" s="44" t="str">
        <f t="shared" si="30"/>
        <v/>
      </c>
      <c r="DD58" s="44" t="str">
        <f>IF(AH58=0,"",(AH58-Q58)/Q58)</f>
        <v/>
      </c>
    </row>
    <row r="59" spans="1:108" x14ac:dyDescent="0.25">
      <c r="A59" s="33" t="s">
        <v>379</v>
      </c>
      <c r="B59" s="75"/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CO59" s="44" t="str">
        <f>IF(B59=0,"",(#REF!-B59)/B59)</f>
        <v/>
      </c>
      <c r="CP59" s="44" t="str">
        <f t="shared" si="18"/>
        <v/>
      </c>
      <c r="CQ59" s="44" t="str">
        <f t="shared" si="19"/>
        <v/>
      </c>
      <c r="CR59" s="44" t="str">
        <f t="shared" si="20"/>
        <v/>
      </c>
      <c r="CS59" s="44" t="str">
        <f t="shared" si="21"/>
        <v/>
      </c>
      <c r="CT59" s="44" t="str">
        <f t="shared" si="22"/>
        <v/>
      </c>
      <c r="CU59" s="44" t="str">
        <f t="shared" si="23"/>
        <v/>
      </c>
      <c r="CV59" s="44" t="str">
        <f t="shared" si="24"/>
        <v/>
      </c>
      <c r="CW59" s="44" t="str">
        <f t="shared" si="33"/>
        <v/>
      </c>
      <c r="CX59" s="44" t="str">
        <f t="shared" si="25"/>
        <v/>
      </c>
      <c r="CY59" s="44" t="str">
        <f t="shared" si="26"/>
        <v/>
      </c>
      <c r="CZ59" s="44" t="str">
        <f t="shared" si="27"/>
        <v/>
      </c>
      <c r="DC59" s="44" t="str">
        <f t="shared" si="30"/>
        <v/>
      </c>
      <c r="DD59" s="44"/>
    </row>
    <row r="60" spans="1:108" x14ac:dyDescent="0.25">
      <c r="A60" s="33"/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75"/>
      <c r="S60" s="75"/>
      <c r="T60" s="75"/>
      <c r="U60" s="75"/>
      <c r="CO60" s="44" t="str">
        <f>IF(B60=0,"",(#REF!-B60)/B60)</f>
        <v/>
      </c>
      <c r="CP60" s="44" t="str">
        <f t="shared" si="18"/>
        <v/>
      </c>
      <c r="CQ60" s="44" t="str">
        <f t="shared" si="19"/>
        <v/>
      </c>
      <c r="CR60" s="44" t="str">
        <f t="shared" si="20"/>
        <v/>
      </c>
      <c r="CS60" s="44" t="str">
        <f t="shared" si="21"/>
        <v/>
      </c>
      <c r="CT60" s="44" t="str">
        <f t="shared" si="22"/>
        <v/>
      </c>
      <c r="CU60" s="44" t="str">
        <f t="shared" si="23"/>
        <v/>
      </c>
      <c r="CV60" s="44" t="str">
        <f t="shared" si="24"/>
        <v/>
      </c>
      <c r="CW60" s="44"/>
      <c r="CX60" s="44" t="str">
        <f t="shared" si="25"/>
        <v/>
      </c>
      <c r="CY60" s="44" t="str">
        <f t="shared" si="26"/>
        <v/>
      </c>
      <c r="CZ60" s="44" t="str">
        <f t="shared" si="27"/>
        <v/>
      </c>
      <c r="DC60" s="44" t="str">
        <f t="shared" si="30"/>
        <v/>
      </c>
      <c r="DD60" s="44"/>
    </row>
    <row r="61" spans="1:108" x14ac:dyDescent="0.25">
      <c r="A61" s="1" t="s">
        <v>353</v>
      </c>
      <c r="B61" s="1">
        <f>SUM(B3:B58)</f>
        <v>1415600.0029608</v>
      </c>
      <c r="C61" s="1">
        <f t="shared" ref="C61:M61" si="35">SUM(C3:C58)</f>
        <v>80368.767767434983</v>
      </c>
      <c r="D61" s="1">
        <f t="shared" si="35"/>
        <v>46335.072393652015</v>
      </c>
      <c r="E61" s="1">
        <f t="shared" si="35"/>
        <v>235107.49993937102</v>
      </c>
      <c r="F61" s="1">
        <f t="shared" si="35"/>
        <v>215111.29250820089</v>
      </c>
      <c r="G61" s="1">
        <f t="shared" si="35"/>
        <v>14084.002529937707</v>
      </c>
      <c r="H61" s="1">
        <f t="shared" si="35"/>
        <v>106172.61171681699</v>
      </c>
      <c r="I61" s="1">
        <f t="shared" si="35"/>
        <v>2165.2820147263997</v>
      </c>
      <c r="J61" s="1">
        <f t="shared" si="35"/>
        <v>4677.7774704689991</v>
      </c>
      <c r="K61" s="1">
        <f t="shared" si="35"/>
        <v>2241.7874657454004</v>
      </c>
      <c r="L61" s="1">
        <f t="shared" si="35"/>
        <v>1245.8807303808001</v>
      </c>
      <c r="M61" s="1">
        <f t="shared" si="35"/>
        <v>1.24070089E-2</v>
      </c>
      <c r="N61" s="1">
        <f>SUM(N3:N58)</f>
        <v>135.00608636440001</v>
      </c>
      <c r="O61" s="1">
        <f>SUM(O3:O58)</f>
        <v>708.74999754309999</v>
      </c>
      <c r="P61" s="1">
        <f>SUM(P3:P58)</f>
        <v>57.254867291899991</v>
      </c>
      <c r="Q61" s="1"/>
      <c r="R61" s="75"/>
      <c r="S61" s="75"/>
      <c r="T61" s="1">
        <f t="shared" ref="T61:CI61" si="36">SUM(T3:T58)</f>
        <v>0</v>
      </c>
      <c r="U61" s="1">
        <f t="shared" si="36"/>
        <v>0</v>
      </c>
      <c r="V61" s="1">
        <f t="shared" si="36"/>
        <v>133.64222534860284</v>
      </c>
      <c r="W61" s="1">
        <f t="shared" si="36"/>
        <v>2143.3648689324345</v>
      </c>
      <c r="X61" s="1">
        <f t="shared" si="36"/>
        <v>2143.3648689324345</v>
      </c>
      <c r="Y61" s="1">
        <f t="shared" si="36"/>
        <v>0</v>
      </c>
      <c r="Z61" s="1">
        <f t="shared" si="36"/>
        <v>0</v>
      </c>
      <c r="AA61" s="1">
        <f t="shared" si="36"/>
        <v>4627.6526816269798</v>
      </c>
      <c r="AB61" s="1">
        <f t="shared" si="36"/>
        <v>701.52367377996143</v>
      </c>
      <c r="AC61" s="1">
        <f t="shared" si="36"/>
        <v>0</v>
      </c>
      <c r="AD61" s="1">
        <f t="shared" si="36"/>
        <v>1395832.5316519747</v>
      </c>
      <c r="AE61" s="1">
        <f t="shared" si="36"/>
        <v>18614.346700884886</v>
      </c>
      <c r="AF61" s="1">
        <f t="shared" si="36"/>
        <v>0</v>
      </c>
      <c r="AG61" s="1">
        <f t="shared" si="36"/>
        <v>1822.1990151791631</v>
      </c>
      <c r="AH61" s="1"/>
      <c r="AI61" s="1">
        <f t="shared" si="36"/>
        <v>0</v>
      </c>
      <c r="AJ61" s="1">
        <f t="shared" si="36"/>
        <v>0</v>
      </c>
      <c r="AK61" s="1">
        <f t="shared" si="36"/>
        <v>2219.0893318316525</v>
      </c>
      <c r="AL61" s="1">
        <f t="shared" si="36"/>
        <v>2219.0893318316525</v>
      </c>
      <c r="AM61" s="1"/>
      <c r="AN61" s="1"/>
      <c r="AO61" s="1">
        <f t="shared" si="36"/>
        <v>1228.6829727789898</v>
      </c>
      <c r="AP61" s="1">
        <f t="shared" si="36"/>
        <v>0</v>
      </c>
      <c r="AQ61" s="1">
        <f t="shared" si="36"/>
        <v>0</v>
      </c>
      <c r="AR61" s="1">
        <f t="shared" si="36"/>
        <v>0</v>
      </c>
      <c r="AS61" s="1"/>
      <c r="AT61" s="1">
        <f t="shared" si="36"/>
        <v>0</v>
      </c>
      <c r="AU61" s="1">
        <f t="shared" si="36"/>
        <v>0</v>
      </c>
      <c r="AV61" s="1">
        <f t="shared" si="36"/>
        <v>1.24074373121327E-2</v>
      </c>
      <c r="AW61" s="1"/>
      <c r="AX61" s="1">
        <f t="shared" si="36"/>
        <v>56.672884583995661</v>
      </c>
      <c r="AY61" s="1">
        <f t="shared" si="36"/>
        <v>79191.476246641236</v>
      </c>
      <c r="AZ61" s="1">
        <f t="shared" si="36"/>
        <v>0</v>
      </c>
      <c r="BA61" s="1">
        <f t="shared" si="36"/>
        <v>104815.7502817581</v>
      </c>
      <c r="BB61" s="1">
        <f t="shared" si="36"/>
        <v>41130.13394585628</v>
      </c>
      <c r="BC61" s="1">
        <f t="shared" si="36"/>
        <v>4570.0121233613236</v>
      </c>
      <c r="BD61" s="1">
        <f t="shared" si="36"/>
        <v>45700.146069217612</v>
      </c>
      <c r="BE61" s="1">
        <f t="shared" si="36"/>
        <v>0</v>
      </c>
      <c r="BF61" s="1">
        <f t="shared" si="36"/>
        <v>9659.524875394538</v>
      </c>
      <c r="BG61" s="1"/>
      <c r="BH61" s="1">
        <f t="shared" si="36"/>
        <v>63.704770047566775</v>
      </c>
      <c r="BI61" s="1">
        <f t="shared" si="36"/>
        <v>60650.267808179917</v>
      </c>
      <c r="BJ61" s="1">
        <f t="shared" si="36"/>
        <v>70.075249044383355</v>
      </c>
      <c r="BK61" s="1">
        <f t="shared" si="36"/>
        <v>19221.854811171885</v>
      </c>
      <c r="BL61" s="1">
        <f t="shared" si="36"/>
        <v>23146.066578056587</v>
      </c>
      <c r="BM61" s="1">
        <f t="shared" si="36"/>
        <v>21.234920300651986</v>
      </c>
      <c r="BN61" s="1">
        <f t="shared" si="36"/>
        <v>0</v>
      </c>
      <c r="BO61" s="1">
        <f t="shared" si="36"/>
        <v>14949.386864824684</v>
      </c>
      <c r="BP61" s="1">
        <f t="shared" si="36"/>
        <v>232098.72981085069</v>
      </c>
      <c r="BQ61" s="1">
        <f t="shared" si="36"/>
        <v>212349.24639090596</v>
      </c>
      <c r="BR61" s="1">
        <f t="shared" si="36"/>
        <v>19749.483419944747</v>
      </c>
      <c r="BS61" s="1">
        <f t="shared" si="36"/>
        <v>171.15349566929549</v>
      </c>
      <c r="BT61" s="1">
        <f t="shared" si="36"/>
        <v>0</v>
      </c>
      <c r="BU61" s="1">
        <f t="shared" si="36"/>
        <v>5083.2167943728564</v>
      </c>
      <c r="BV61" s="1">
        <f t="shared" si="36"/>
        <v>1390.8871209500803</v>
      </c>
      <c r="BW61" s="1">
        <f t="shared" si="36"/>
        <v>57703.781975800717</v>
      </c>
      <c r="BX61" s="1">
        <f t="shared" si="36"/>
        <v>3822.286478028343</v>
      </c>
      <c r="BY61" s="1">
        <f t="shared" si="36"/>
        <v>743.22252476796734</v>
      </c>
      <c r="BZ61" s="1">
        <f t="shared" si="36"/>
        <v>82433.979652784677</v>
      </c>
      <c r="CA61" s="1">
        <f t="shared" si="36"/>
        <v>1819.4454850281411</v>
      </c>
      <c r="CB61" s="1">
        <f t="shared" si="36"/>
        <v>31.852399108251277</v>
      </c>
      <c r="CC61" s="1">
        <f t="shared" si="36"/>
        <v>3494.4192641689879</v>
      </c>
      <c r="CD61" s="1">
        <f t="shared" si="36"/>
        <v>2.1234918088754751</v>
      </c>
      <c r="CE61" s="1">
        <f t="shared" si="36"/>
        <v>13879.358859680246</v>
      </c>
      <c r="CF61" s="1">
        <f t="shared" si="36"/>
        <v>0</v>
      </c>
      <c r="CG61" s="1">
        <f t="shared" si="36"/>
        <v>0</v>
      </c>
      <c r="CH61" s="1">
        <f t="shared" si="36"/>
        <v>0</v>
      </c>
      <c r="CI61" s="1">
        <f t="shared" si="36"/>
        <v>0</v>
      </c>
      <c r="CJ61" s="1">
        <f>SUM(CJ3:CJ58)</f>
        <v>0</v>
      </c>
      <c r="CK61" s="1">
        <f>SUM(CK3:CK58)</f>
        <v>104815.77175042215</v>
      </c>
      <c r="CL61" s="1">
        <f>SUM(CL3:CL58)</f>
        <v>0</v>
      </c>
      <c r="CM61" s="1"/>
      <c r="CN61" s="1"/>
      <c r="CO61" s="44">
        <f>IF(AD61=0,"",(AD61-B61)/B61)</f>
        <v>-1.396402321805639E-2</v>
      </c>
      <c r="CP61" s="44">
        <f t="shared" si="18"/>
        <v>-1.4648619774792418E-2</v>
      </c>
      <c r="CQ61" s="44">
        <f t="shared" si="19"/>
        <v>-1.3702931529710739E-2</v>
      </c>
      <c r="CR61" s="44">
        <f t="shared" si="20"/>
        <v>-1.2797423005630262E-2</v>
      </c>
      <c r="CS61" s="44">
        <f t="shared" si="21"/>
        <v>-1.2840079593634672E-2</v>
      </c>
      <c r="CT61" s="44">
        <f t="shared" si="22"/>
        <v>-1.4530221066238774E-2</v>
      </c>
      <c r="CU61" s="44">
        <f t="shared" si="23"/>
        <v>-1.2779566636391999E-2</v>
      </c>
      <c r="CV61" s="44">
        <f t="shared" si="24"/>
        <v>-1.0122074466468296E-2</v>
      </c>
      <c r="CW61" s="44">
        <f>IF(AA61=0,"",AA61-J61)/J61</f>
        <v>-1.0715513758074046E-2</v>
      </c>
      <c r="CX61" s="44">
        <f t="shared" si="25"/>
        <v>-1.0125015979693076E-2</v>
      </c>
      <c r="CY61" s="44">
        <f t="shared" si="26"/>
        <v>-1.380369499458735E-2</v>
      </c>
      <c r="CZ61" s="44">
        <f t="shared" si="27"/>
        <v>3.4529848100594914E-5</v>
      </c>
      <c r="DA61" s="44">
        <f>IF(V61=0,"",(V61-N61)/N61)</f>
        <v>-1.0102218740834551E-2</v>
      </c>
      <c r="DB61" s="44">
        <f>IF(AB61=0,"",(AB61-O61)/O61)</f>
        <v>-1.0195871306086493E-2</v>
      </c>
      <c r="DC61" s="44">
        <f t="shared" si="30"/>
        <v>-1.0164772628626204E-2</v>
      </c>
      <c r="DD61" s="44" t="str">
        <f>IF(AH61=0,"",(AH61-Q61)/Q61)</f>
        <v/>
      </c>
    </row>
    <row r="62" spans="1:108" x14ac:dyDescent="0.25">
      <c r="A62" s="33" t="s">
        <v>219</v>
      </c>
      <c r="B62" s="75">
        <f>SUM(B2:B51)</f>
        <v>1394785.8034685098</v>
      </c>
      <c r="C62" s="75">
        <f t="shared" ref="C62:M62" si="37">SUM(C2:C51)</f>
        <v>79166.960442124997</v>
      </c>
      <c r="D62" s="75">
        <f t="shared" si="37"/>
        <v>45644.552992769015</v>
      </c>
      <c r="E62" s="75">
        <f t="shared" si="37"/>
        <v>231930.05237154002</v>
      </c>
      <c r="F62" s="75">
        <f t="shared" si="37"/>
        <v>212184.71550831894</v>
      </c>
      <c r="G62" s="75">
        <f t="shared" si="37"/>
        <v>13867.144668402005</v>
      </c>
      <c r="H62" s="75">
        <f t="shared" si="37"/>
        <v>104783.80093139</v>
      </c>
      <c r="I62" s="75">
        <f t="shared" si="37"/>
        <v>2142.5064352479994</v>
      </c>
      <c r="J62" s="75">
        <f t="shared" si="37"/>
        <v>4625.6893060579996</v>
      </c>
      <c r="K62" s="75">
        <f t="shared" si="37"/>
        <v>2218.2020631050004</v>
      </c>
      <c r="L62" s="75">
        <f t="shared" si="37"/>
        <v>1224.7315001200002</v>
      </c>
      <c r="M62" s="75">
        <f t="shared" si="37"/>
        <v>1.24070089E-2</v>
      </c>
      <c r="N62" s="75">
        <f>SUM(N2:N51)</f>
        <v>133.58894113790001</v>
      </c>
      <c r="O62" s="75">
        <f>SUM(O2:O51)</f>
        <v>701.24071083899992</v>
      </c>
      <c r="P62" s="75">
        <f>SUM(P2:P51)</f>
        <v>56.650187653299994</v>
      </c>
      <c r="Q62" s="75"/>
      <c r="R62" s="75"/>
      <c r="S62" s="75"/>
      <c r="T62" s="75">
        <f>SUM(T2:T54)</f>
        <v>0</v>
      </c>
      <c r="U62" s="75">
        <f t="shared" ref="U62:CJ62" si="38">SUM(U2:U54)</f>
        <v>0</v>
      </c>
      <c r="V62" s="75">
        <f t="shared" si="38"/>
        <v>133.58878176980829</v>
      </c>
      <c r="W62" s="75">
        <f t="shared" si="38"/>
        <v>2142.5059447561271</v>
      </c>
      <c r="X62" s="75">
        <f t="shared" si="38"/>
        <v>2142.5059447561271</v>
      </c>
      <c r="Y62" s="75">
        <f t="shared" si="38"/>
        <v>0</v>
      </c>
      <c r="Z62" s="75">
        <f t="shared" si="38"/>
        <v>0</v>
      </c>
      <c r="AA62" s="75">
        <f t="shared" si="38"/>
        <v>4625.6882831433495</v>
      </c>
      <c r="AB62" s="75">
        <f t="shared" si="38"/>
        <v>701.24048398072523</v>
      </c>
      <c r="AC62" s="75">
        <f t="shared" si="38"/>
        <v>0</v>
      </c>
      <c r="AD62" s="75">
        <f t="shared" si="38"/>
        <v>1394785.2744769398</v>
      </c>
      <c r="AE62" s="75">
        <f t="shared" si="38"/>
        <v>18608.851514062801</v>
      </c>
      <c r="AF62" s="75">
        <f t="shared" si="38"/>
        <v>0</v>
      </c>
      <c r="AG62" s="75">
        <f t="shared" si="38"/>
        <v>1821.6610797222429</v>
      </c>
      <c r="AI62" s="75">
        <f t="shared" si="38"/>
        <v>0</v>
      </c>
      <c r="AJ62" s="75">
        <f t="shared" si="38"/>
        <v>0</v>
      </c>
      <c r="AK62" s="75">
        <f t="shared" si="38"/>
        <v>2218.199868256168</v>
      </c>
      <c r="AL62" s="75">
        <f t="shared" si="38"/>
        <v>2218.199868256168</v>
      </c>
      <c r="AO62" s="75">
        <f t="shared" si="38"/>
        <v>1224.7307740258657</v>
      </c>
      <c r="AP62" s="75">
        <f t="shared" si="38"/>
        <v>0</v>
      </c>
      <c r="AQ62" s="75">
        <f t="shared" si="38"/>
        <v>0</v>
      </c>
      <c r="AR62" s="75">
        <f t="shared" si="38"/>
        <v>0</v>
      </c>
      <c r="AT62" s="75">
        <f t="shared" si="38"/>
        <v>0</v>
      </c>
      <c r="AU62" s="75">
        <f t="shared" si="38"/>
        <v>0</v>
      </c>
      <c r="AV62" s="75">
        <f t="shared" si="38"/>
        <v>1.24074373121327E-2</v>
      </c>
      <c r="AX62" s="75">
        <f t="shared" si="38"/>
        <v>56.650078497693293</v>
      </c>
      <c r="AY62" s="75">
        <f t="shared" si="38"/>
        <v>79166.938801788201</v>
      </c>
      <c r="AZ62" s="75">
        <f t="shared" si="38"/>
        <v>0</v>
      </c>
      <c r="BA62" s="75">
        <f t="shared" si="38"/>
        <v>104783.7426726486</v>
      </c>
      <c r="BB62" s="75">
        <f t="shared" si="38"/>
        <v>41080.094075750407</v>
      </c>
      <c r="BC62" s="75">
        <f t="shared" si="38"/>
        <v>4564.4521669191427</v>
      </c>
      <c r="BD62" s="75">
        <f t="shared" si="38"/>
        <v>45644.546242669552</v>
      </c>
      <c r="BE62" s="75">
        <f t="shared" si="38"/>
        <v>0</v>
      </c>
      <c r="BF62" s="75">
        <f t="shared" si="38"/>
        <v>9656.6732622286254</v>
      </c>
      <c r="BH62" s="75">
        <f t="shared" si="38"/>
        <v>63.655387378028593</v>
      </c>
      <c r="BI62" s="75">
        <f t="shared" si="38"/>
        <v>60632.363119231792</v>
      </c>
      <c r="BJ62" s="75">
        <f t="shared" si="38"/>
        <v>70.02092782991221</v>
      </c>
      <c r="BK62" s="75">
        <f t="shared" si="38"/>
        <v>19206.954383040909</v>
      </c>
      <c r="BL62" s="75">
        <f t="shared" si="38"/>
        <v>23128.124196347784</v>
      </c>
      <c r="BM62" s="75">
        <f t="shared" si="38"/>
        <v>21.218459542372251</v>
      </c>
      <c r="BN62" s="75">
        <f t="shared" si="38"/>
        <v>0</v>
      </c>
      <c r="BO62" s="75">
        <f t="shared" si="38"/>
        <v>14937.798354601302</v>
      </c>
      <c r="BP62" s="75">
        <f t="shared" si="38"/>
        <v>231929.96772319975</v>
      </c>
      <c r="BQ62" s="75">
        <f t="shared" si="38"/>
        <v>212184.63741716123</v>
      </c>
      <c r="BR62" s="75">
        <f t="shared" si="38"/>
        <v>19745.330306038541</v>
      </c>
      <c r="BS62" s="75">
        <f t="shared" si="38"/>
        <v>171.02082125828781</v>
      </c>
      <c r="BT62" s="75">
        <f t="shared" si="38"/>
        <v>0</v>
      </c>
      <c r="BU62" s="75">
        <f t="shared" si="38"/>
        <v>5079.2763633113864</v>
      </c>
      <c r="BV62" s="75">
        <f t="shared" si="38"/>
        <v>1389.8089450245525</v>
      </c>
      <c r="BW62" s="75">
        <f t="shared" si="38"/>
        <v>57659.051118837699</v>
      </c>
      <c r="BX62" s="75">
        <f t="shared" si="38"/>
        <v>3819.3235083192981</v>
      </c>
      <c r="BY62" s="75">
        <f t="shared" si="38"/>
        <v>742.64639275630486</v>
      </c>
      <c r="BZ62" s="75">
        <f t="shared" si="38"/>
        <v>82370.078531436768</v>
      </c>
      <c r="CA62" s="75">
        <f t="shared" si="38"/>
        <v>1818.9083568791493</v>
      </c>
      <c r="CB62" s="75">
        <f t="shared" si="38"/>
        <v>31.827707544347554</v>
      </c>
      <c r="CC62" s="75">
        <f t="shared" si="38"/>
        <v>3491.7104741950575</v>
      </c>
      <c r="CD62" s="75">
        <f t="shared" si="38"/>
        <v>2.1218457370709367</v>
      </c>
      <c r="CE62" s="75">
        <f t="shared" si="38"/>
        <v>13867.142587405902</v>
      </c>
      <c r="CF62" s="75">
        <f t="shared" si="38"/>
        <v>0</v>
      </c>
      <c r="CG62" s="75">
        <f t="shared" si="38"/>
        <v>0</v>
      </c>
      <c r="CH62" s="75">
        <f t="shared" si="38"/>
        <v>0</v>
      </c>
      <c r="CI62" s="75">
        <f t="shared" si="38"/>
        <v>0</v>
      </c>
      <c r="CJ62" s="75">
        <f t="shared" si="38"/>
        <v>0</v>
      </c>
      <c r="CK62" s="75">
        <f>SUM(CK2:CK54)</f>
        <v>104783.76409413374</v>
      </c>
      <c r="CL62" s="75">
        <f>SUM(CL2:CL54)</f>
        <v>0</v>
      </c>
    </row>
    <row r="63" spans="1:108" x14ac:dyDescent="0.25">
      <c r="A63" s="89" t="s">
        <v>349</v>
      </c>
      <c r="B63" s="75">
        <f>+B3+B5+B8+B9+B11+B12+B14+B15+B16+B17+B18+B19+B20+B21+B22+B23+B24+B25+B26+B28+B30+B31+B33+B34+B35+B36+B37+B39+B40+B41+B42+B43+B44+B46+B47+B49+B50+B10</f>
        <v>1254408.5140049001</v>
      </c>
      <c r="C63" s="75">
        <f t="shared" ref="C63:P63" si="39">+C3+C5+C8+C9+C11+C12+C14+C15+C16+C17+C18+C19+C20+C21+C22+C23+C24+C25+C26+C28+C30+C31+C33+C34+C35+C36+C37+C39+C40+C41+C42+C43+C44+C46+C47+C49+C50+C10</f>
        <v>71007.191578213999</v>
      </c>
      <c r="D63" s="75">
        <f t="shared" si="39"/>
        <v>41168.79537759001</v>
      </c>
      <c r="E63" s="75">
        <f t="shared" si="39"/>
        <v>210008.95355563005</v>
      </c>
      <c r="F63" s="75">
        <f t="shared" si="39"/>
        <v>192179.16397463798</v>
      </c>
      <c r="G63" s="75">
        <f t="shared" si="39"/>
        <v>12460.004614915999</v>
      </c>
      <c r="H63" s="75">
        <f t="shared" si="39"/>
        <v>94142.185145419993</v>
      </c>
      <c r="I63" s="75">
        <f t="shared" si="39"/>
        <v>1898.3383467680001</v>
      </c>
      <c r="J63" s="75">
        <f t="shared" si="39"/>
        <v>4308.2181807499992</v>
      </c>
      <c r="K63" s="75">
        <f t="shared" si="39"/>
        <v>1965.3535782210004</v>
      </c>
      <c r="L63" s="75">
        <f t="shared" si="39"/>
        <v>1111.9409468120002</v>
      </c>
      <c r="M63" s="75">
        <f t="shared" si="39"/>
        <v>0</v>
      </c>
      <c r="N63" s="75">
        <f t="shared" si="39"/>
        <v>118.39664209449998</v>
      </c>
      <c r="O63" s="75">
        <f t="shared" si="39"/>
        <v>620.73827797199988</v>
      </c>
      <c r="P63" s="75">
        <f t="shared" si="39"/>
        <v>50.167889113000001</v>
      </c>
      <c r="Q63" s="75"/>
      <c r="R63" s="75"/>
      <c r="S63" s="75"/>
      <c r="T63" s="75"/>
      <c r="U63" s="75"/>
    </row>
    <row r="64" spans="1:108" x14ac:dyDescent="0.25">
      <c r="B64" s="75"/>
      <c r="C64" s="75"/>
      <c r="D64" s="75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</row>
    <row r="65" spans="2:21" x14ac:dyDescent="0.25">
      <c r="B65" s="75"/>
      <c r="C65" s="75"/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</row>
    <row r="66" spans="2:21" x14ac:dyDescent="0.25">
      <c r="B66" s="75"/>
      <c r="C66" s="75"/>
      <c r="D66" s="75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</row>
    <row r="67" spans="2:21" x14ac:dyDescent="0.25">
      <c r="B67" s="75"/>
      <c r="C67" s="75"/>
      <c r="D67" s="75"/>
      <c r="E67" s="75"/>
      <c r="F67" s="75"/>
      <c r="G67" s="75"/>
      <c r="H67" s="75"/>
      <c r="I67" s="75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5"/>
    </row>
    <row r="68" spans="2:21" x14ac:dyDescent="0.25">
      <c r="B68" s="75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</row>
    <row r="69" spans="2:21" x14ac:dyDescent="0.25">
      <c r="B69" s="75"/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P71"/>
  <sheetViews>
    <sheetView zoomScale="85" zoomScaleNormal="85" workbookViewId="0">
      <pane xSplit="1" ySplit="2" topLeftCell="M27" activePane="bottomRight" state="frozen"/>
      <selection pane="topRight" activeCell="J26" sqref="J26"/>
      <selection pane="bottomLeft" activeCell="J26" sqref="J26"/>
      <selection pane="bottomRight" activeCell="J26" sqref="J26"/>
    </sheetView>
  </sheetViews>
  <sheetFormatPr defaultRowHeight="15" x14ac:dyDescent="0.25"/>
  <cols>
    <col min="1" max="1" width="19.28515625" customWidth="1"/>
    <col min="2" max="2" width="10.42578125" customWidth="1"/>
    <col min="3" max="10" width="9.28515625" bestFit="1" customWidth="1"/>
    <col min="11" max="11" width="10.28515625" customWidth="1"/>
    <col min="12" max="14" width="10.28515625" style="21" customWidth="1"/>
    <col min="15" max="15" width="10.28515625" style="89" customWidth="1"/>
    <col min="17" max="17" width="19" customWidth="1"/>
    <col min="18" max="18" width="5.7109375" style="21" bestFit="1" customWidth="1"/>
    <col min="19" max="19" width="9.85546875" style="21" bestFit="1" customWidth="1"/>
    <col min="20" max="20" width="6.7109375" style="19" bestFit="1" customWidth="1"/>
    <col min="21" max="21" width="14.5703125" style="19" bestFit="1" customWidth="1"/>
    <col min="22" max="22" width="5.7109375" style="19" bestFit="1" customWidth="1"/>
    <col min="23" max="23" width="6.7109375" style="19" bestFit="1" customWidth="1"/>
    <col min="24" max="24" width="13.42578125" style="19" bestFit="1" customWidth="1"/>
    <col min="25" max="25" width="6.7109375" style="19" bestFit="1" customWidth="1"/>
    <col min="26" max="26" width="10.28515625" style="19" bestFit="1" customWidth="1"/>
    <col min="27" max="27" width="6.7109375" style="19" bestFit="1" customWidth="1"/>
    <col min="28" max="28" width="5.7109375" style="19" bestFit="1" customWidth="1"/>
    <col min="29" max="29" width="6.7109375" style="19" bestFit="1" customWidth="1"/>
    <col min="30" max="30" width="10.85546875" style="75" bestFit="1" customWidth="1"/>
    <col min="31" max="31" width="7.7109375" style="19" bestFit="1" customWidth="1"/>
    <col min="32" max="32" width="6.7109375" style="19" bestFit="1" customWidth="1"/>
    <col min="33" max="33" width="15.42578125" style="19" bestFit="1" customWidth="1"/>
    <col min="34" max="35" width="6.7109375" style="19" bestFit="1" customWidth="1"/>
    <col min="36" max="36" width="5.7109375" style="19" bestFit="1" customWidth="1"/>
    <col min="37" max="37" width="5.7109375" style="75" customWidth="1"/>
    <col min="38" max="38" width="4.140625" style="19" bestFit="1" customWidth="1"/>
    <col min="39" max="39" width="6.5703125" style="19" bestFit="1" customWidth="1"/>
    <col min="40" max="40" width="6.140625" style="19" bestFit="1" customWidth="1"/>
    <col min="41" max="41" width="5.7109375" style="19" bestFit="1" customWidth="1"/>
    <col min="42" max="42" width="10" style="19" bestFit="1" customWidth="1"/>
    <col min="43" max="43" width="10" style="75" customWidth="1"/>
    <col min="44" max="44" width="9.28515625" style="19" bestFit="1" customWidth="1"/>
    <col min="45" max="45" width="7.7109375" style="19" bestFit="1" customWidth="1"/>
    <col min="46" max="46" width="9.28515625" style="19" bestFit="1" customWidth="1"/>
    <col min="47" max="47" width="6.7109375" style="19" bestFit="1" customWidth="1"/>
    <col min="48" max="48" width="4.28515625" style="19" bestFit="1" customWidth="1"/>
    <col min="49" max="49" width="7.7109375" style="19" bestFit="1" customWidth="1"/>
    <col min="50" max="50" width="4.5703125" style="19" bestFit="1" customWidth="1"/>
    <col min="51" max="51" width="4.140625" style="19" bestFit="1" customWidth="1"/>
    <col min="52" max="52" width="6.7109375" style="19" bestFit="1" customWidth="1"/>
    <col min="53" max="53" width="4.140625" style="19" bestFit="1" customWidth="1"/>
    <col min="54" max="54" width="3.28515625" style="19" bestFit="1" customWidth="1"/>
    <col min="55" max="56" width="7.7109375" style="19" bestFit="1" customWidth="1"/>
    <col min="57" max="57" width="5.7109375" style="19" bestFit="1" customWidth="1"/>
    <col min="58" max="58" width="5.140625" style="19" bestFit="1" customWidth="1"/>
    <col min="59" max="59" width="8.7109375" style="19" bestFit="1" customWidth="1"/>
    <col min="60" max="60" width="4.85546875" style="19" bestFit="1" customWidth="1"/>
    <col min="61" max="61" width="7.85546875" style="19" bestFit="1" customWidth="1"/>
    <col min="62" max="62" width="5.85546875" style="75" bestFit="1" customWidth="1"/>
    <col min="63" max="63" width="6" style="19" bestFit="1" customWidth="1"/>
    <col min="64" max="64" width="6.7109375" style="19" customWidth="1"/>
    <col min="65" max="65" width="6.7109375" style="19" bestFit="1" customWidth="1"/>
    <col min="66" max="66" width="3.85546875" style="19" bestFit="1" customWidth="1"/>
    <col min="67" max="67" width="5.5703125" style="19" bestFit="1" customWidth="1"/>
    <col min="68" max="68" width="3.85546875" style="19" bestFit="1" customWidth="1"/>
    <col min="69" max="69" width="5.7109375" style="19" bestFit="1" customWidth="1"/>
    <col min="70" max="70" width="8" style="19" bestFit="1" customWidth="1"/>
    <col min="71" max="71" width="5.28515625" style="19" bestFit="1" customWidth="1"/>
    <col min="72" max="72" width="7.7109375" style="19" bestFit="1" customWidth="1"/>
    <col min="73" max="73" width="6.7109375" style="19" bestFit="1" customWidth="1"/>
    <col min="74" max="74" width="9.28515625" style="19" bestFit="1" customWidth="1"/>
    <col min="75" max="76" width="7.7109375" style="19" customWidth="1"/>
    <col min="77" max="78" width="7.7109375" style="75" customWidth="1"/>
    <col min="79" max="79" width="9.140625" style="21"/>
    <col min="81" max="81" width="10.28515625" bestFit="1" customWidth="1"/>
  </cols>
  <sheetData>
    <row r="1" spans="1:94" x14ac:dyDescent="0.25">
      <c r="A1" s="89"/>
      <c r="B1" s="89" t="s">
        <v>329</v>
      </c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P1" s="89"/>
      <c r="Q1" s="89" t="s">
        <v>354</v>
      </c>
      <c r="R1" s="89"/>
      <c r="S1" s="89"/>
      <c r="T1" s="75"/>
      <c r="U1" s="75"/>
      <c r="V1" s="75"/>
      <c r="W1" s="75"/>
      <c r="X1" s="75"/>
      <c r="Y1" s="75"/>
      <c r="Z1" s="75"/>
      <c r="AA1" s="75"/>
      <c r="AB1" s="75"/>
      <c r="AC1" s="75"/>
      <c r="AE1" s="75"/>
      <c r="AF1" s="75"/>
      <c r="AG1" s="75"/>
      <c r="AH1" s="75"/>
      <c r="AI1" s="75"/>
      <c r="AJ1" s="75"/>
      <c r="AL1" s="75"/>
      <c r="AM1" s="75"/>
      <c r="AN1" s="75"/>
      <c r="AO1" s="75"/>
      <c r="AP1" s="75"/>
      <c r="AR1" s="75"/>
      <c r="AS1" s="75"/>
      <c r="AT1" s="75"/>
      <c r="AU1" s="75"/>
      <c r="AV1" s="75"/>
      <c r="AW1" s="75"/>
      <c r="AX1" s="75"/>
      <c r="AY1" s="75"/>
      <c r="AZ1" s="75"/>
      <c r="BA1" s="75"/>
      <c r="BB1" s="75"/>
      <c r="BC1" s="75"/>
      <c r="BD1" s="75"/>
      <c r="BE1" s="75"/>
      <c r="BF1" s="75"/>
      <c r="BG1" s="75"/>
      <c r="BH1" s="75"/>
      <c r="BI1" s="75"/>
      <c r="BK1" s="75"/>
      <c r="BL1" s="75"/>
      <c r="BM1" s="75"/>
      <c r="BN1" s="75"/>
      <c r="BO1" s="75"/>
      <c r="BP1" s="75"/>
      <c r="BQ1" s="75"/>
      <c r="BR1" s="75"/>
      <c r="BS1" s="75"/>
      <c r="BT1" s="75"/>
      <c r="BU1" s="75"/>
      <c r="BV1" s="75"/>
      <c r="BW1" s="75"/>
      <c r="BX1" s="75"/>
      <c r="CA1" s="89"/>
      <c r="CB1" s="89"/>
      <c r="CC1" s="89"/>
      <c r="CD1" s="89"/>
      <c r="CE1" s="89"/>
      <c r="CF1" s="89"/>
      <c r="CG1" s="89"/>
      <c r="CH1" s="89"/>
      <c r="CI1" s="89"/>
      <c r="CJ1" s="89"/>
      <c r="CK1" s="89"/>
      <c r="CL1" s="89"/>
      <c r="CM1" s="89"/>
      <c r="CN1" s="89"/>
      <c r="CO1" s="89"/>
      <c r="CP1" s="89"/>
    </row>
    <row r="2" spans="1:94" x14ac:dyDescent="0.25">
      <c r="A2" s="89" t="s">
        <v>162</v>
      </c>
      <c r="B2" s="89" t="s">
        <v>54</v>
      </c>
      <c r="C2" s="89" t="s">
        <v>82</v>
      </c>
      <c r="D2" s="89" t="s">
        <v>163</v>
      </c>
      <c r="E2" s="89" t="s">
        <v>164</v>
      </c>
      <c r="F2" s="89" t="s">
        <v>165</v>
      </c>
      <c r="G2" s="89" t="s">
        <v>140</v>
      </c>
      <c r="H2" s="89" t="s">
        <v>166</v>
      </c>
      <c r="I2" s="89" t="s">
        <v>355</v>
      </c>
      <c r="J2" s="89" t="s">
        <v>356</v>
      </c>
      <c r="K2" s="89" t="s">
        <v>374</v>
      </c>
      <c r="L2" s="51" t="s">
        <v>375</v>
      </c>
      <c r="M2" s="51" t="s">
        <v>376</v>
      </c>
      <c r="N2" s="51" t="s">
        <v>377</v>
      </c>
      <c r="O2" s="51" t="s">
        <v>378</v>
      </c>
      <c r="P2" s="89"/>
      <c r="Q2" s="89" t="s">
        <v>336</v>
      </c>
      <c r="R2" s="89" t="s">
        <v>36</v>
      </c>
      <c r="S2" s="89" t="s">
        <v>38</v>
      </c>
      <c r="T2" s="89" t="s">
        <v>40</v>
      </c>
      <c r="U2" s="89" t="s">
        <v>42</v>
      </c>
      <c r="V2" s="89" t="s">
        <v>44</v>
      </c>
      <c r="W2" s="89" t="s">
        <v>46</v>
      </c>
      <c r="X2" s="89" t="s">
        <v>48</v>
      </c>
      <c r="Y2" s="89" t="s">
        <v>50</v>
      </c>
      <c r="Z2" s="89" t="s">
        <v>54</v>
      </c>
      <c r="AA2" s="89" t="s">
        <v>56</v>
      </c>
      <c r="AB2" s="89" t="s">
        <v>58</v>
      </c>
      <c r="AC2" s="89" t="s">
        <v>60</v>
      </c>
      <c r="AD2" s="89" t="s">
        <v>378</v>
      </c>
      <c r="AE2" s="89" t="s">
        <v>62</v>
      </c>
      <c r="AF2" s="89" t="s">
        <v>64</v>
      </c>
      <c r="AG2" s="89" t="s">
        <v>66</v>
      </c>
      <c r="AH2" s="89" t="s">
        <v>70</v>
      </c>
      <c r="AI2" s="89" t="s">
        <v>72</v>
      </c>
      <c r="AJ2" s="89" t="s">
        <v>74</v>
      </c>
      <c r="AK2" s="89" t="s">
        <v>364</v>
      </c>
      <c r="AL2" s="89" t="s">
        <v>76</v>
      </c>
      <c r="AM2" s="89" t="s">
        <v>78</v>
      </c>
      <c r="AN2" s="89" t="s">
        <v>80</v>
      </c>
      <c r="AO2" s="89" t="s">
        <v>82</v>
      </c>
      <c r="AP2" s="89" t="s">
        <v>84</v>
      </c>
      <c r="AQ2" s="89" t="s">
        <v>366</v>
      </c>
      <c r="AR2" s="89" t="s">
        <v>86</v>
      </c>
      <c r="AS2" s="89" t="s">
        <v>88</v>
      </c>
      <c r="AT2" s="89" t="s">
        <v>163</v>
      </c>
      <c r="AU2" s="89" t="s">
        <v>94</v>
      </c>
      <c r="AV2" s="89" t="s">
        <v>96</v>
      </c>
      <c r="AW2" s="89" t="s">
        <v>98</v>
      </c>
      <c r="AX2" s="89" t="s">
        <v>100</v>
      </c>
      <c r="AY2" s="89" t="s">
        <v>102</v>
      </c>
      <c r="AZ2" s="89" t="s">
        <v>104</v>
      </c>
      <c r="BA2" s="89" t="s">
        <v>106</v>
      </c>
      <c r="BB2" s="89" t="s">
        <v>110</v>
      </c>
      <c r="BC2" s="89" t="s">
        <v>164</v>
      </c>
      <c r="BD2" s="89" t="s">
        <v>165</v>
      </c>
      <c r="BE2" s="89" t="s">
        <v>112</v>
      </c>
      <c r="BF2" s="89" t="s">
        <v>114</v>
      </c>
      <c r="BG2" s="89" t="s">
        <v>118</v>
      </c>
      <c r="BH2" s="89" t="s">
        <v>120</v>
      </c>
      <c r="BI2" s="89" t="s">
        <v>122</v>
      </c>
      <c r="BJ2" s="89" t="s">
        <v>124</v>
      </c>
      <c r="BK2" s="89" t="s">
        <v>126</v>
      </c>
      <c r="BL2" s="89" t="s">
        <v>128</v>
      </c>
      <c r="BM2" s="89" t="s">
        <v>130</v>
      </c>
      <c r="BN2" s="89" t="s">
        <v>132</v>
      </c>
      <c r="BO2" s="89" t="s">
        <v>134</v>
      </c>
      <c r="BP2" s="89" t="s">
        <v>136</v>
      </c>
      <c r="BQ2" s="89" t="s">
        <v>140</v>
      </c>
      <c r="BR2" s="89" t="s">
        <v>142</v>
      </c>
      <c r="BS2" s="89" t="s">
        <v>144</v>
      </c>
      <c r="BT2" s="89" t="s">
        <v>148</v>
      </c>
      <c r="BU2" s="89" t="s">
        <v>152</v>
      </c>
      <c r="BV2" s="89" t="s">
        <v>154</v>
      </c>
      <c r="BW2" s="89" t="s">
        <v>156</v>
      </c>
      <c r="BX2" s="89"/>
      <c r="BY2" s="89" t="s">
        <v>366</v>
      </c>
      <c r="BZ2" s="89" t="s">
        <v>381</v>
      </c>
      <c r="CA2" s="89" t="s">
        <v>70</v>
      </c>
      <c r="CB2" s="89"/>
      <c r="CC2" s="89" t="s">
        <v>54</v>
      </c>
      <c r="CD2" s="89" t="s">
        <v>82</v>
      </c>
      <c r="CE2" s="89" t="s">
        <v>163</v>
      </c>
      <c r="CF2" s="89" t="s">
        <v>164</v>
      </c>
      <c r="CG2" s="89" t="s">
        <v>165</v>
      </c>
      <c r="CH2" s="89" t="s">
        <v>140</v>
      </c>
      <c r="CI2" s="89" t="s">
        <v>166</v>
      </c>
      <c r="CJ2" s="89" t="s">
        <v>355</v>
      </c>
      <c r="CK2" s="89" t="s">
        <v>356</v>
      </c>
      <c r="CL2" s="89" t="s">
        <v>374</v>
      </c>
      <c r="CM2" s="89" t="s">
        <v>375</v>
      </c>
      <c r="CN2" s="89" t="s">
        <v>376</v>
      </c>
      <c r="CO2" s="89" t="s">
        <v>377</v>
      </c>
      <c r="CP2" s="89" t="s">
        <v>378</v>
      </c>
    </row>
    <row r="3" spans="1:94" x14ac:dyDescent="0.25">
      <c r="A3" s="89" t="s">
        <v>168</v>
      </c>
      <c r="B3" s="75">
        <v>177459.34914000001</v>
      </c>
      <c r="C3" s="75">
        <v>31.552496272999999</v>
      </c>
      <c r="D3" s="75">
        <v>11865.474190999999</v>
      </c>
      <c r="E3" s="75">
        <v>1157.4202748</v>
      </c>
      <c r="F3" s="75">
        <v>1093.9845038000001</v>
      </c>
      <c r="G3" s="75">
        <v>13.063952197000001</v>
      </c>
      <c r="H3" s="75">
        <v>16263.803373000001</v>
      </c>
      <c r="I3" s="75">
        <v>118.87689865999999</v>
      </c>
      <c r="J3" s="75">
        <v>461.43644735999999</v>
      </c>
      <c r="K3" s="75">
        <v>288.44477711000002</v>
      </c>
      <c r="L3" s="75">
        <v>17.594344388</v>
      </c>
      <c r="M3" s="75">
        <v>69.969491726000001</v>
      </c>
      <c r="N3" s="75">
        <v>22.831344974</v>
      </c>
      <c r="O3" s="75">
        <v>272.73705629</v>
      </c>
      <c r="P3" s="75"/>
      <c r="Q3" s="89" t="s">
        <v>168</v>
      </c>
      <c r="R3" s="75">
        <v>15.0061881569527</v>
      </c>
      <c r="S3" s="75">
        <v>17.4891718630026</v>
      </c>
      <c r="T3" s="75">
        <v>118.80705999167201</v>
      </c>
      <c r="U3" s="75">
        <v>118.80705999167201</v>
      </c>
      <c r="V3" s="75">
        <v>45.370740917078599</v>
      </c>
      <c r="W3" s="75">
        <v>466.91908977851602</v>
      </c>
      <c r="X3" s="75">
        <v>70.733165513475797</v>
      </c>
      <c r="Y3" s="75">
        <v>1016.11609795293</v>
      </c>
      <c r="Z3" s="75">
        <v>177823.63935691101</v>
      </c>
      <c r="AA3" s="75">
        <v>651.35205129668805</v>
      </c>
      <c r="AB3" s="75">
        <v>68.409116473885106</v>
      </c>
      <c r="AC3" s="75">
        <v>751.21772069555095</v>
      </c>
      <c r="AD3" s="75">
        <v>275.74125937447002</v>
      </c>
      <c r="AE3" s="75">
        <v>1375.55301228496</v>
      </c>
      <c r="AF3" s="75">
        <v>287.45802767834101</v>
      </c>
      <c r="AG3" s="75">
        <v>287.45802767834101</v>
      </c>
      <c r="AH3" s="75">
        <v>94.835904773998607</v>
      </c>
      <c r="AI3" s="75">
        <v>534.61620388689198</v>
      </c>
      <c r="AJ3" s="75">
        <v>23.940650991928099</v>
      </c>
      <c r="AK3" s="75">
        <v>298.21113425605398</v>
      </c>
      <c r="AL3" s="75">
        <v>1.9009358564610299</v>
      </c>
      <c r="AM3" s="75">
        <v>20.976795948633999</v>
      </c>
      <c r="AN3" s="75">
        <v>23.035313212686798</v>
      </c>
      <c r="AO3" s="75">
        <v>31.430049806599499</v>
      </c>
      <c r="AP3" s="75">
        <v>0</v>
      </c>
      <c r="AQ3" s="75">
        <v>16555.138527753399</v>
      </c>
      <c r="AR3" s="75">
        <v>10669.039137618</v>
      </c>
      <c r="AS3" s="75">
        <v>1090.6136215788299</v>
      </c>
      <c r="AT3" s="75">
        <v>11854.4886639708</v>
      </c>
      <c r="AU3" s="75">
        <v>363.68839734243801</v>
      </c>
      <c r="AV3" s="75">
        <v>0.55395153094462601</v>
      </c>
      <c r="AW3" s="75">
        <v>6855.6605491420096</v>
      </c>
      <c r="AX3" s="75">
        <v>3.2257505537459199</v>
      </c>
      <c r="AY3" s="75">
        <v>1.92853259412357</v>
      </c>
      <c r="AZ3" s="75">
        <v>306.614140169866</v>
      </c>
      <c r="BA3" s="75">
        <v>1.9044991347961</v>
      </c>
      <c r="BB3" s="75">
        <v>1.3467594273494301</v>
      </c>
      <c r="BC3" s="75">
        <v>1146.7505651497499</v>
      </c>
      <c r="BD3" s="75">
        <v>1083.72470373229</v>
      </c>
      <c r="BE3" s="75">
        <v>63.025861417461698</v>
      </c>
      <c r="BF3" s="75">
        <v>0.68371599894178103</v>
      </c>
      <c r="BG3" s="75">
        <v>170.66684164751399</v>
      </c>
      <c r="BH3" s="75">
        <v>1.6033478729255799</v>
      </c>
      <c r="BI3" s="75">
        <v>109.198478006139</v>
      </c>
      <c r="BJ3" s="75">
        <v>8.9174994372702301</v>
      </c>
      <c r="BK3" s="75">
        <v>6.79459995943495</v>
      </c>
      <c r="BL3" s="75">
        <v>438.92903736283102</v>
      </c>
      <c r="BM3" s="75">
        <v>63.001331346534997</v>
      </c>
      <c r="BN3" s="75">
        <v>2.29902946058411</v>
      </c>
      <c r="BO3" s="75">
        <v>29.0103674818256</v>
      </c>
      <c r="BP3" s="75">
        <v>4.8153093999570101E-2</v>
      </c>
      <c r="BQ3" s="75">
        <v>13.0229021758516</v>
      </c>
      <c r="BR3" s="75">
        <v>372.88097036398102</v>
      </c>
      <c r="BS3" s="75">
        <v>0</v>
      </c>
      <c r="BT3" s="75">
        <v>1901.8224761927499</v>
      </c>
      <c r="BU3" s="75">
        <v>293.04563138543898</v>
      </c>
      <c r="BV3" s="75">
        <v>16462.1205825713</v>
      </c>
      <c r="BW3" s="75">
        <v>2260.6956344158598</v>
      </c>
      <c r="BX3" s="89"/>
      <c r="BY3" s="91">
        <f>AQ3/BV3</f>
        <v>1.0056504230251222</v>
      </c>
      <c r="BZ3" s="75">
        <f t="shared" ref="BZ3:BZ34" si="0">R3+T3+V3+W3+AA3+AC3+AE3+AF3+AI3+AJ3+AL3+AM3+AN3+AU3+AW3+BM3+BT3+BW3</f>
        <v>15761.022179135955</v>
      </c>
      <c r="CA3" s="28">
        <f t="shared" ref="CA3:CA34" si="1">AH3/(AH3+AR3+AS3+1E-50)</f>
        <v>7.9999996172109879E-3</v>
      </c>
      <c r="CB3" s="89"/>
      <c r="CC3" s="68">
        <f t="shared" ref="CC3:CC34" si="2">+(Z3-B3)/B3</f>
        <v>2.0528093824102147E-3</v>
      </c>
      <c r="CD3" s="68">
        <f t="shared" ref="CD3:CD34" si="3">+(AO3-C3)/C3</f>
        <v>-3.8807219986990377E-3</v>
      </c>
      <c r="CE3" s="68">
        <f t="shared" ref="CE3:CE34" si="4">+(AT3-D3)/D3</f>
        <v>-9.2583969695300553E-4</v>
      </c>
      <c r="CF3" s="68">
        <f t="shared" ref="CF3:CF34" si="5">+(BC3-E3)/E3</f>
        <v>-9.218526651517121E-3</v>
      </c>
      <c r="CG3" s="68">
        <f t="shared" ref="CG3:CG34" si="6">+(BD3-F3)/F3</f>
        <v>-9.3783778765350566E-3</v>
      </c>
      <c r="CH3" s="68">
        <f t="shared" ref="CH3:CH34" si="7">+(BQ3-G3)/G3</f>
        <v>-3.1422360193439258E-3</v>
      </c>
      <c r="CI3" s="68">
        <f t="shared" ref="CI3:CI34" si="8">+(BV3-H3)/H3</f>
        <v>1.2193778111000274E-2</v>
      </c>
      <c r="CJ3" s="68">
        <f t="shared" ref="CJ3:CJ34" si="9">+(U3-I3)/I3</f>
        <v>-5.8748730085678733E-4</v>
      </c>
      <c r="CK3" s="68">
        <f t="shared" ref="CK3:CK34" si="10">+(W3-J3)/J3</f>
        <v>1.1881684790795535E-2</v>
      </c>
      <c r="CL3" s="68">
        <f t="shared" ref="CL3:CL34" si="11">+(AF3-K3)/K3</f>
        <v>-3.4209301397151127E-3</v>
      </c>
      <c r="CM3" s="68">
        <f t="shared" ref="CM3:CM34" si="12">+(S3-L3)/L3</f>
        <v>-5.9776325095200139E-3</v>
      </c>
      <c r="CN3" s="68">
        <f t="shared" ref="CN3:CN34" si="13">+(X3-M3)/M3</f>
        <v>1.0914382377770248E-2</v>
      </c>
      <c r="CO3" s="68">
        <f t="shared" ref="CO3:CO34" si="14">+(AN3-N3)/N3</f>
        <v>8.9336935217383846E-3</v>
      </c>
      <c r="CP3" s="68">
        <f t="shared" ref="CP3:CP34" si="15">+(AD3-O3)/O3</f>
        <v>1.101501616735082E-2</v>
      </c>
    </row>
    <row r="4" spans="1:94" x14ac:dyDescent="0.25">
      <c r="A4" s="89" t="s">
        <v>170</v>
      </c>
      <c r="B4" s="75">
        <v>189142.6152</v>
      </c>
      <c r="C4" s="75">
        <v>41.668621711</v>
      </c>
      <c r="D4" s="75">
        <v>14299.138795999999</v>
      </c>
      <c r="E4" s="75">
        <v>1494.5687765</v>
      </c>
      <c r="F4" s="75">
        <v>1419.1543021</v>
      </c>
      <c r="G4" s="75">
        <v>15.238277503999999</v>
      </c>
      <c r="H4" s="75">
        <v>14938.199081000001</v>
      </c>
      <c r="I4" s="75">
        <v>148.04526444000001</v>
      </c>
      <c r="J4" s="75">
        <v>431.22612679000002</v>
      </c>
      <c r="K4" s="75">
        <v>380.55488427</v>
      </c>
      <c r="L4" s="75">
        <v>24.670429169999998</v>
      </c>
      <c r="M4" s="75">
        <v>60.86167708</v>
      </c>
      <c r="N4" s="75">
        <v>21.777900803000001</v>
      </c>
      <c r="O4" s="75">
        <v>252.98702933000001</v>
      </c>
      <c r="P4" s="75"/>
      <c r="Q4" s="89" t="s">
        <v>170</v>
      </c>
      <c r="R4" s="75">
        <v>14.454672966580301</v>
      </c>
      <c r="S4" s="75">
        <v>24.346154785752301</v>
      </c>
      <c r="T4" s="75">
        <v>146.602813031339</v>
      </c>
      <c r="U4" s="75">
        <v>146.602813031339</v>
      </c>
      <c r="V4" s="75">
        <v>62.409105594900801</v>
      </c>
      <c r="W4" s="75">
        <v>432.73804944169098</v>
      </c>
      <c r="X4" s="75">
        <v>61.0158032623618</v>
      </c>
      <c r="Y4" s="75">
        <v>941.02444869231397</v>
      </c>
      <c r="Z4" s="75">
        <v>188642.71514189499</v>
      </c>
      <c r="AA4" s="75">
        <v>609.57374317376605</v>
      </c>
      <c r="AB4" s="75">
        <v>63.5838605092177</v>
      </c>
      <c r="AC4" s="75">
        <v>643.54385234172798</v>
      </c>
      <c r="AD4" s="75">
        <v>254.105442751395</v>
      </c>
      <c r="AE4" s="75">
        <v>1184.5853594008199</v>
      </c>
      <c r="AF4" s="75">
        <v>376.151865654929</v>
      </c>
      <c r="AG4" s="75">
        <v>376.151865654929</v>
      </c>
      <c r="AH4" s="75">
        <v>113.11604234858299</v>
      </c>
      <c r="AI4" s="75">
        <v>460.34506948363298</v>
      </c>
      <c r="AJ4" s="75">
        <v>19.761099905834701</v>
      </c>
      <c r="AK4" s="75">
        <v>309.49443736184401</v>
      </c>
      <c r="AL4" s="75">
        <v>2.5858178138522998</v>
      </c>
      <c r="AM4" s="75">
        <v>15.8033507984259</v>
      </c>
      <c r="AN4" s="75">
        <v>21.787077019451001</v>
      </c>
      <c r="AO4" s="75">
        <v>41.194883582290203</v>
      </c>
      <c r="AP4" s="75">
        <v>0</v>
      </c>
      <c r="AQ4" s="75">
        <v>15082.260476529</v>
      </c>
      <c r="AR4" s="75">
        <v>12725.563368949001</v>
      </c>
      <c r="AS4" s="75">
        <v>1300.8355612471501</v>
      </c>
      <c r="AT4" s="75">
        <v>14139.514972544701</v>
      </c>
      <c r="AU4" s="75">
        <v>316.13331969280102</v>
      </c>
      <c r="AV4" s="75">
        <v>0.74342137513296502</v>
      </c>
      <c r="AW4" s="75">
        <v>6148.2837721632204</v>
      </c>
      <c r="AX4" s="75">
        <v>4.8806544861301697</v>
      </c>
      <c r="AY4" s="75">
        <v>2.97985228084679</v>
      </c>
      <c r="AZ4" s="75">
        <v>440.82095395095803</v>
      </c>
      <c r="BA4" s="75">
        <v>2.8867526991738099</v>
      </c>
      <c r="BB4" s="75">
        <v>2.0809859228272001</v>
      </c>
      <c r="BC4" s="75">
        <v>1475.93886611984</v>
      </c>
      <c r="BD4" s="75">
        <v>1401.244013921</v>
      </c>
      <c r="BE4" s="75">
        <v>74.694852198834795</v>
      </c>
      <c r="BF4" s="75">
        <v>1.05680186863759</v>
      </c>
      <c r="BG4" s="75">
        <v>184.83275764369901</v>
      </c>
      <c r="BH4" s="75">
        <v>2.4802161911848102</v>
      </c>
      <c r="BI4" s="75">
        <v>136.79372016292101</v>
      </c>
      <c r="BJ4" s="75">
        <v>13.778286945661501</v>
      </c>
      <c r="BK4" s="75">
        <v>10.315947787055499</v>
      </c>
      <c r="BL4" s="75">
        <v>549.54904612620305</v>
      </c>
      <c r="BM4" s="75">
        <v>69.264077605551293</v>
      </c>
      <c r="BN4" s="75">
        <v>3.18172911060037</v>
      </c>
      <c r="BO4" s="75">
        <v>44.788438601828702</v>
      </c>
      <c r="BP4" s="75">
        <v>7.4448768145416705E-2</v>
      </c>
      <c r="BQ4" s="75">
        <v>15.0647954011585</v>
      </c>
      <c r="BR4" s="75">
        <v>369.20002667846398</v>
      </c>
      <c r="BS4" s="75">
        <v>0</v>
      </c>
      <c r="BT4" s="75">
        <v>1732.79295294947</v>
      </c>
      <c r="BU4" s="75">
        <v>259.479714590426</v>
      </c>
      <c r="BV4" s="75">
        <v>15002.131016606299</v>
      </c>
      <c r="BW4" s="75">
        <v>2040.0254105056599</v>
      </c>
      <c r="BX4" s="89"/>
      <c r="BY4" s="91">
        <f t="shared" ref="BY4:BY51" si="16">AQ4/BV4</f>
        <v>1.0053412051817174</v>
      </c>
      <c r="BZ4" s="75">
        <f t="shared" si="0"/>
        <v>14296.841409543653</v>
      </c>
      <c r="CA4" s="28">
        <f t="shared" si="1"/>
        <v>7.9999945237318945E-3</v>
      </c>
      <c r="CB4" s="89"/>
      <c r="CC4" s="68">
        <f t="shared" si="2"/>
        <v>-2.6429795187954339E-3</v>
      </c>
      <c r="CD4" s="68">
        <f t="shared" si="3"/>
        <v>-1.1369181634936019E-2</v>
      </c>
      <c r="CE4" s="68">
        <f t="shared" si="4"/>
        <v>-1.1163177428556126E-2</v>
      </c>
      <c r="CF4" s="68">
        <f t="shared" si="5"/>
        <v>-1.2465073988624188E-2</v>
      </c>
      <c r="CG4" s="68">
        <f t="shared" si="6"/>
        <v>-1.2620395225872995E-2</v>
      </c>
      <c r="CH4" s="68">
        <f t="shared" si="7"/>
        <v>-1.1384626825174977E-2</v>
      </c>
      <c r="CI4" s="68">
        <f t="shared" si="8"/>
        <v>4.279761921744253E-3</v>
      </c>
      <c r="CJ4" s="68">
        <f t="shared" si="9"/>
        <v>-9.7433133988937097E-3</v>
      </c>
      <c r="CK4" s="68">
        <f t="shared" si="10"/>
        <v>3.5061016894907052E-3</v>
      </c>
      <c r="CL4" s="68">
        <f t="shared" si="11"/>
        <v>-1.1569996331848697E-2</v>
      </c>
      <c r="CM4" s="68">
        <f t="shared" si="12"/>
        <v>-1.314425387629759E-2</v>
      </c>
      <c r="CN4" s="68">
        <f t="shared" si="13"/>
        <v>2.5324011719100015E-3</v>
      </c>
      <c r="CO4" s="68">
        <f t="shared" si="14"/>
        <v>4.2135449757101269E-4</v>
      </c>
      <c r="CP4" s="68">
        <f t="shared" si="15"/>
        <v>4.4208330536033742E-3</v>
      </c>
    </row>
    <row r="5" spans="1:94" x14ac:dyDescent="0.25">
      <c r="A5" s="89" t="s">
        <v>171</v>
      </c>
      <c r="B5" s="75">
        <v>119430.6222</v>
      </c>
      <c r="C5" s="75">
        <v>23.047120057000001</v>
      </c>
      <c r="D5" s="75">
        <v>13027.551751000001</v>
      </c>
      <c r="E5" s="75">
        <v>1062.7346812000001</v>
      </c>
      <c r="F5" s="75">
        <v>1013.0025315</v>
      </c>
      <c r="G5" s="75">
        <v>10.653040964000001</v>
      </c>
      <c r="H5" s="75">
        <v>10894.447544000001</v>
      </c>
      <c r="I5" s="75">
        <v>109.99844809</v>
      </c>
      <c r="J5" s="75">
        <v>315.87969090000001</v>
      </c>
      <c r="K5" s="75">
        <v>283.37489427000003</v>
      </c>
      <c r="L5" s="75">
        <v>18.298755054000001</v>
      </c>
      <c r="M5" s="75">
        <v>46.931736149999999</v>
      </c>
      <c r="N5" s="75">
        <v>16.379713680999998</v>
      </c>
      <c r="O5" s="75">
        <v>181.69228955</v>
      </c>
      <c r="P5" s="75"/>
      <c r="Q5" s="89" t="s">
        <v>171</v>
      </c>
      <c r="R5" s="75">
        <v>10.8159951175786</v>
      </c>
      <c r="S5" s="75">
        <v>18.1649184404293</v>
      </c>
      <c r="T5" s="75">
        <v>109.629084390888</v>
      </c>
      <c r="U5" s="75">
        <v>109.629084390888</v>
      </c>
      <c r="V5" s="75">
        <v>45.0965845815902</v>
      </c>
      <c r="W5" s="75">
        <v>318.95410099003499</v>
      </c>
      <c r="X5" s="75">
        <v>47.373310230370102</v>
      </c>
      <c r="Y5" s="75">
        <v>740.94581614648098</v>
      </c>
      <c r="Z5" s="75">
        <v>119599.714894315</v>
      </c>
      <c r="AA5" s="75">
        <v>468.91571634081203</v>
      </c>
      <c r="AB5" s="75">
        <v>50.012825363323699</v>
      </c>
      <c r="AC5" s="75">
        <v>500.54212285420999</v>
      </c>
      <c r="AD5" s="75">
        <v>183.52793415139399</v>
      </c>
      <c r="AE5" s="75">
        <v>863.67060155073102</v>
      </c>
      <c r="AF5" s="75">
        <v>281.80882787079997</v>
      </c>
      <c r="AG5" s="75">
        <v>281.80882787079997</v>
      </c>
      <c r="AH5" s="75">
        <v>103.632642148624</v>
      </c>
      <c r="AI5" s="75">
        <v>335.07150962399601</v>
      </c>
      <c r="AJ5" s="75">
        <v>15.3405319317663</v>
      </c>
      <c r="AK5" s="75">
        <v>229.57472748099201</v>
      </c>
      <c r="AL5" s="75">
        <v>1.89852840727326</v>
      </c>
      <c r="AM5" s="75">
        <v>12.7784066280738</v>
      </c>
      <c r="AN5" s="75">
        <v>16.4890428422136</v>
      </c>
      <c r="AO5" s="75">
        <v>22.955781362346102</v>
      </c>
      <c r="AP5" s="75">
        <v>0</v>
      </c>
      <c r="AQ5" s="75">
        <v>11071.3463237377</v>
      </c>
      <c r="AR5" s="75">
        <v>11658.669593963699</v>
      </c>
      <c r="AS5" s="75">
        <v>1191.7749191796599</v>
      </c>
      <c r="AT5" s="75">
        <v>12954.077155292</v>
      </c>
      <c r="AU5" s="75">
        <v>239.30376417538801</v>
      </c>
      <c r="AV5" s="75">
        <v>0.66251364969658799</v>
      </c>
      <c r="AW5" s="75">
        <v>4451.1535846799698</v>
      </c>
      <c r="AX5" s="75">
        <v>3.8301045270810201</v>
      </c>
      <c r="AY5" s="75">
        <v>2.35315407320447</v>
      </c>
      <c r="AZ5" s="75">
        <v>335.525178965701</v>
      </c>
      <c r="BA5" s="75">
        <v>2.2760162145538101</v>
      </c>
      <c r="BB5" s="75">
        <v>1.6428577377271401</v>
      </c>
      <c r="BC5" s="75">
        <v>1053.63799705367</v>
      </c>
      <c r="BD5" s="75">
        <v>1004.19844208528</v>
      </c>
      <c r="BE5" s="75">
        <v>49.439554968391199</v>
      </c>
      <c r="BF5" s="75">
        <v>0.83155911914328395</v>
      </c>
      <c r="BG5" s="75">
        <v>119.17135335130099</v>
      </c>
      <c r="BH5" s="75">
        <v>1.9355045263094</v>
      </c>
      <c r="BI5" s="75">
        <v>95.636856462573704</v>
      </c>
      <c r="BJ5" s="75">
        <v>10.884938631591099</v>
      </c>
      <c r="BK5" s="75">
        <v>8.0734632541322906</v>
      </c>
      <c r="BL5" s="75">
        <v>384.96145868813898</v>
      </c>
      <c r="BM5" s="75">
        <v>64.009182408340493</v>
      </c>
      <c r="BN5" s="75">
        <v>2.4209815802730401</v>
      </c>
      <c r="BO5" s="75">
        <v>33.934083113146698</v>
      </c>
      <c r="BP5" s="75">
        <v>5.8418190710825199E-2</v>
      </c>
      <c r="BQ5" s="75">
        <v>10.6048786750221</v>
      </c>
      <c r="BR5" s="75">
        <v>269.34460996592099</v>
      </c>
      <c r="BS5" s="75">
        <v>0</v>
      </c>
      <c r="BT5" s="75">
        <v>1248.4811549971701</v>
      </c>
      <c r="BU5" s="75">
        <v>191.80336375066301</v>
      </c>
      <c r="BV5" s="75">
        <v>11006.641219266099</v>
      </c>
      <c r="BW5" s="75">
        <v>1495.1366648401799</v>
      </c>
      <c r="BX5" s="89"/>
      <c r="BY5" s="91">
        <f t="shared" si="16"/>
        <v>1.0058787329560939</v>
      </c>
      <c r="BZ5" s="75">
        <f t="shared" si="0"/>
        <v>10479.095404231017</v>
      </c>
      <c r="CA5" s="28">
        <f t="shared" si="1"/>
        <v>8.0000019226601667E-3</v>
      </c>
      <c r="CB5" s="89"/>
      <c r="CC5" s="68">
        <f t="shared" si="2"/>
        <v>1.4158236070463766E-3</v>
      </c>
      <c r="CD5" s="68">
        <f t="shared" si="3"/>
        <v>-3.9631283400269057E-3</v>
      </c>
      <c r="CE5" s="68">
        <f t="shared" si="4"/>
        <v>-5.6399388858586839E-3</v>
      </c>
      <c r="CF5" s="68">
        <f t="shared" si="5"/>
        <v>-8.5596944442035416E-3</v>
      </c>
      <c r="CG5" s="68">
        <f t="shared" si="6"/>
        <v>-8.6910833299531694E-3</v>
      </c>
      <c r="CH5" s="68">
        <f t="shared" si="7"/>
        <v>-4.5209897474961739E-3</v>
      </c>
      <c r="CI5" s="68">
        <f t="shared" si="8"/>
        <v>1.0298243652372079E-2</v>
      </c>
      <c r="CJ5" s="68">
        <f t="shared" si="9"/>
        <v>-3.3578991842665748E-3</v>
      </c>
      <c r="CK5" s="68">
        <f t="shared" si="10"/>
        <v>9.7328513943881843E-3</v>
      </c>
      <c r="CL5" s="68">
        <f t="shared" si="11"/>
        <v>-5.5264825179181304E-3</v>
      </c>
      <c r="CM5" s="68">
        <f t="shared" si="12"/>
        <v>-7.3139737198375486E-3</v>
      </c>
      <c r="CN5" s="68">
        <f t="shared" si="13"/>
        <v>9.4088588361354013E-3</v>
      </c>
      <c r="CO5" s="68">
        <f t="shared" si="14"/>
        <v>6.6746686384646691E-3</v>
      </c>
      <c r="CP5" s="68">
        <f t="shared" si="15"/>
        <v>1.0103040728587673E-2</v>
      </c>
    </row>
    <row r="6" spans="1:94" x14ac:dyDescent="0.25">
      <c r="A6" s="89" t="s">
        <v>172</v>
      </c>
      <c r="B6" s="75">
        <v>923549.26835999999</v>
      </c>
      <c r="C6" s="75">
        <v>156.88760325999999</v>
      </c>
      <c r="D6" s="75">
        <v>71338.913478999995</v>
      </c>
      <c r="E6" s="75">
        <v>5501.0580786</v>
      </c>
      <c r="F6" s="75">
        <v>4585.3236589999997</v>
      </c>
      <c r="G6" s="75">
        <v>147.34908418000001</v>
      </c>
      <c r="H6" s="75">
        <v>96312.198120999994</v>
      </c>
      <c r="I6" s="75">
        <v>1339.4856889</v>
      </c>
      <c r="J6" s="75">
        <v>2663.8191569999999</v>
      </c>
      <c r="K6" s="75">
        <v>3379.2414611999998</v>
      </c>
      <c r="L6" s="75">
        <v>123.56433496</v>
      </c>
      <c r="M6" s="75">
        <v>587.15473280000003</v>
      </c>
      <c r="N6" s="75">
        <v>96.980951098000006</v>
      </c>
      <c r="O6" s="75">
        <v>1170.5145574000001</v>
      </c>
      <c r="P6" s="75"/>
      <c r="Q6" s="89" t="s">
        <v>172</v>
      </c>
      <c r="R6" s="75">
        <v>139.682818753943</v>
      </c>
      <c r="S6" s="75">
        <v>124.638943758975</v>
      </c>
      <c r="T6" s="75">
        <v>1339.2450476121201</v>
      </c>
      <c r="U6" s="75">
        <v>1339.2450476121201</v>
      </c>
      <c r="V6" s="75">
        <v>400.49271769278602</v>
      </c>
      <c r="W6" s="75">
        <v>2683.5955104486602</v>
      </c>
      <c r="X6" s="75">
        <v>591.95499657516496</v>
      </c>
      <c r="Y6" s="75">
        <v>9213.5231131418404</v>
      </c>
      <c r="Z6" s="75">
        <v>920857.808641457</v>
      </c>
      <c r="AA6" s="75">
        <v>5929.1740815857402</v>
      </c>
      <c r="AB6" s="75">
        <v>3221.2420513864299</v>
      </c>
      <c r="AC6" s="75">
        <v>6243.3315042071099</v>
      </c>
      <c r="AD6" s="75">
        <v>1180.4988919452901</v>
      </c>
      <c r="AE6" s="75">
        <v>7611.3843155623299</v>
      </c>
      <c r="AF6" s="75">
        <v>3384.6562493563101</v>
      </c>
      <c r="AG6" s="75">
        <v>3384.6562493563101</v>
      </c>
      <c r="AH6" s="75">
        <v>566.30198941516903</v>
      </c>
      <c r="AI6" s="75">
        <v>3867.1134221871798</v>
      </c>
      <c r="AJ6" s="75">
        <v>185.86239010808899</v>
      </c>
      <c r="AK6" s="75">
        <v>2858.7485560240402</v>
      </c>
      <c r="AL6" s="75">
        <v>24.441394181764402</v>
      </c>
      <c r="AM6" s="75">
        <v>159.897404304009</v>
      </c>
      <c r="AN6" s="75">
        <v>99.654676337677799</v>
      </c>
      <c r="AO6" s="75">
        <v>155.657796205735</v>
      </c>
      <c r="AP6" s="75">
        <v>0</v>
      </c>
      <c r="AQ6" s="75">
        <v>106309.50337748</v>
      </c>
      <c r="AR6" s="75">
        <v>63708.954997293702</v>
      </c>
      <c r="AS6" s="75">
        <v>6512.4723898763696</v>
      </c>
      <c r="AT6" s="75">
        <v>70787.729376585296</v>
      </c>
      <c r="AU6" s="75">
        <v>3006.3167085280202</v>
      </c>
      <c r="AV6" s="75">
        <v>2.1113176810683498</v>
      </c>
      <c r="AW6" s="75">
        <v>44631.656973570898</v>
      </c>
      <c r="AX6" s="75">
        <v>14.2448055223576</v>
      </c>
      <c r="AY6" s="75">
        <v>8.6087229464772808</v>
      </c>
      <c r="AZ6" s="75">
        <v>1339.8561790373501</v>
      </c>
      <c r="BA6" s="75">
        <v>8.3677792492159799</v>
      </c>
      <c r="BB6" s="75">
        <v>6.0113578597529704</v>
      </c>
      <c r="BC6" s="75">
        <v>5514.9977059161001</v>
      </c>
      <c r="BD6" s="75">
        <v>4590.3101452641904</v>
      </c>
      <c r="BE6" s="75">
        <v>924.68756065190598</v>
      </c>
      <c r="BF6" s="75">
        <v>3.0495237154494301</v>
      </c>
      <c r="BG6" s="75">
        <v>686.44758782387203</v>
      </c>
      <c r="BH6" s="75">
        <v>7.1378705346759403</v>
      </c>
      <c r="BI6" s="75">
        <v>460.00791981789803</v>
      </c>
      <c r="BJ6" s="75">
        <v>39.810259534383803</v>
      </c>
      <c r="BK6" s="75">
        <v>30.189515916709301</v>
      </c>
      <c r="BL6" s="75">
        <v>1846.48437363933</v>
      </c>
      <c r="BM6" s="75">
        <v>705.26732646990695</v>
      </c>
      <c r="BN6" s="75">
        <v>9.8299630123954795</v>
      </c>
      <c r="BO6" s="75">
        <v>127.938331432949</v>
      </c>
      <c r="BP6" s="75">
        <v>0.214637540303245</v>
      </c>
      <c r="BQ6" s="75">
        <v>146.16960491013299</v>
      </c>
      <c r="BR6" s="75">
        <v>3168.4306030361699</v>
      </c>
      <c r="BS6" s="75">
        <v>0</v>
      </c>
      <c r="BT6" s="75">
        <v>7219.0070231028603</v>
      </c>
      <c r="BU6" s="75">
        <v>557.79501389030804</v>
      </c>
      <c r="BV6" s="75">
        <v>96947.671231556902</v>
      </c>
      <c r="BW6" s="75">
        <v>9383.2003276021405</v>
      </c>
      <c r="BX6" s="89"/>
      <c r="BY6" s="91">
        <f t="shared" si="16"/>
        <v>1.0965658280080046</v>
      </c>
      <c r="BZ6" s="75">
        <f t="shared" si="0"/>
        <v>97013.979891611569</v>
      </c>
      <c r="CA6" s="28">
        <f t="shared" si="1"/>
        <v>8.000002181204122E-3</v>
      </c>
      <c r="CB6" s="89"/>
      <c r="CC6" s="68">
        <f t="shared" si="2"/>
        <v>-2.9142567816900222E-3</v>
      </c>
      <c r="CD6" s="68">
        <f t="shared" si="3"/>
        <v>-7.8387777536948738E-3</v>
      </c>
      <c r="CE6" s="68">
        <f t="shared" si="4"/>
        <v>-7.7262755421268307E-3</v>
      </c>
      <c r="CF6" s="68">
        <f t="shared" si="5"/>
        <v>2.5339902100520403E-3</v>
      </c>
      <c r="CG6" s="68">
        <f t="shared" si="6"/>
        <v>1.0874883945004234E-3</v>
      </c>
      <c r="CH6" s="68">
        <f t="shared" si="7"/>
        <v>-8.0046596585980657E-3</v>
      </c>
      <c r="CI6" s="68">
        <f t="shared" si="8"/>
        <v>6.598054275103799E-3</v>
      </c>
      <c r="CJ6" s="68">
        <f t="shared" si="9"/>
        <v>-1.7965200365639597E-4</v>
      </c>
      <c r="CK6" s="68">
        <f t="shared" si="10"/>
        <v>7.4240600743079284E-3</v>
      </c>
      <c r="CL6" s="68">
        <f t="shared" si="11"/>
        <v>1.6023679333016677E-3</v>
      </c>
      <c r="CM6" s="68">
        <f t="shared" si="12"/>
        <v>8.6967554134684318E-3</v>
      </c>
      <c r="CN6" s="68">
        <f t="shared" si="13"/>
        <v>8.1754663754026406E-3</v>
      </c>
      <c r="CO6" s="68">
        <f t="shared" si="14"/>
        <v>2.7569591857023273E-2</v>
      </c>
      <c r="CP6" s="68">
        <f t="shared" si="15"/>
        <v>8.5298678962760586E-3</v>
      </c>
    </row>
    <row r="7" spans="1:94" x14ac:dyDescent="0.25">
      <c r="A7" s="89" t="s">
        <v>173</v>
      </c>
      <c r="B7" s="75">
        <v>244428.32037</v>
      </c>
      <c r="C7" s="75">
        <v>32.508741092000001</v>
      </c>
      <c r="D7" s="75">
        <v>10149.28765</v>
      </c>
      <c r="E7" s="75">
        <v>1470.0983822999999</v>
      </c>
      <c r="F7" s="75">
        <v>1378.6658030000001</v>
      </c>
      <c r="G7" s="75">
        <v>12.80760478</v>
      </c>
      <c r="H7" s="75">
        <v>17581.870318000001</v>
      </c>
      <c r="I7" s="75">
        <v>121.27832705</v>
      </c>
      <c r="J7" s="75">
        <v>472.88503380999998</v>
      </c>
      <c r="K7" s="75">
        <v>282.28882943000002</v>
      </c>
      <c r="L7" s="75">
        <v>18.071019811999999</v>
      </c>
      <c r="M7" s="75">
        <v>82.418450393000001</v>
      </c>
      <c r="N7" s="75">
        <v>28.676493155999999</v>
      </c>
      <c r="O7" s="75">
        <v>328.66098607999999</v>
      </c>
      <c r="P7" s="75"/>
      <c r="Q7" s="89" t="s">
        <v>173</v>
      </c>
      <c r="R7" s="75">
        <v>16.584182195664901</v>
      </c>
      <c r="S7" s="75">
        <v>17.899973074239298</v>
      </c>
      <c r="T7" s="75">
        <v>120.431399050819</v>
      </c>
      <c r="U7" s="75">
        <v>120.431399050819</v>
      </c>
      <c r="V7" s="75">
        <v>39.565422056895699</v>
      </c>
      <c r="W7" s="75">
        <v>471.48221550583099</v>
      </c>
      <c r="X7" s="75">
        <v>82.151043783270396</v>
      </c>
      <c r="Y7" s="75">
        <v>1153.74566341113</v>
      </c>
      <c r="Z7" s="75">
        <v>242771.97320105601</v>
      </c>
      <c r="AA7" s="75">
        <v>719.25334122459697</v>
      </c>
      <c r="AB7" s="75">
        <v>79.329215514010798</v>
      </c>
      <c r="AC7" s="75">
        <v>862.60631690043897</v>
      </c>
      <c r="AD7" s="75">
        <v>328.26244300613502</v>
      </c>
      <c r="AE7" s="75">
        <v>1284.86632146741</v>
      </c>
      <c r="AF7" s="75">
        <v>279.87816357080499</v>
      </c>
      <c r="AG7" s="75">
        <v>279.87816357080499</v>
      </c>
      <c r="AH7" s="75">
        <v>80.425402267233196</v>
      </c>
      <c r="AI7" s="75">
        <v>467.00380582306201</v>
      </c>
      <c r="AJ7" s="75">
        <v>24.708251766429601</v>
      </c>
      <c r="AK7" s="75">
        <v>346.31714803220501</v>
      </c>
      <c r="AL7" s="75">
        <v>1.75687988393238</v>
      </c>
      <c r="AM7" s="75">
        <v>19.141987870640001</v>
      </c>
      <c r="AN7" s="75">
        <v>28.6270263751369</v>
      </c>
      <c r="AO7" s="75">
        <v>32.196972860331599</v>
      </c>
      <c r="AP7" s="75">
        <v>0</v>
      </c>
      <c r="AQ7" s="75">
        <v>17660.2916764496</v>
      </c>
      <c r="AR7" s="75">
        <v>9047.8617405159894</v>
      </c>
      <c r="AS7" s="75">
        <v>924.89292196696397</v>
      </c>
      <c r="AT7" s="75">
        <v>10053.1800647501</v>
      </c>
      <c r="AU7" s="75">
        <v>380.02317455516197</v>
      </c>
      <c r="AV7" s="75">
        <v>0.50832292433186099</v>
      </c>
      <c r="AW7" s="75">
        <v>7267.8069931966402</v>
      </c>
      <c r="AX7" s="75">
        <v>3.0047196405363801</v>
      </c>
      <c r="AY7" s="75">
        <v>1.7235032385897</v>
      </c>
      <c r="AZ7" s="75">
        <v>322.12742020866699</v>
      </c>
      <c r="BA7" s="75">
        <v>1.7464106113967901</v>
      </c>
      <c r="BB7" s="75">
        <v>1.20362908039705</v>
      </c>
      <c r="BC7" s="75">
        <v>1454.4182233106901</v>
      </c>
      <c r="BD7" s="75">
        <v>1363.8330191693101</v>
      </c>
      <c r="BE7" s="75">
        <v>90.585204141382306</v>
      </c>
      <c r="BF7" s="75">
        <v>0.61131949703753896</v>
      </c>
      <c r="BG7" s="75">
        <v>263.79644466894803</v>
      </c>
      <c r="BH7" s="75">
        <v>1.4351505936495801</v>
      </c>
      <c r="BI7" s="75">
        <v>144.49683926762401</v>
      </c>
      <c r="BJ7" s="75">
        <v>7.9690267954165899</v>
      </c>
      <c r="BK7" s="75">
        <v>6.3469860642537101</v>
      </c>
      <c r="BL7" s="75">
        <v>580.01440759051297</v>
      </c>
      <c r="BM7" s="75">
        <v>63.722855725870197</v>
      </c>
      <c r="BN7" s="75">
        <v>2.53297118999983</v>
      </c>
      <c r="BO7" s="75">
        <v>26.2727975829626</v>
      </c>
      <c r="BP7" s="75">
        <v>4.30702149848156E-2</v>
      </c>
      <c r="BQ7" s="75">
        <v>12.684159947089</v>
      </c>
      <c r="BR7" s="75">
        <v>409.644300461927</v>
      </c>
      <c r="BS7" s="75">
        <v>0</v>
      </c>
      <c r="BT7" s="75">
        <v>1994.2263824174599</v>
      </c>
      <c r="BU7" s="75">
        <v>367.822800200975</v>
      </c>
      <c r="BV7" s="75">
        <v>17554.683205630499</v>
      </c>
      <c r="BW7" s="75">
        <v>2687.8025757416699</v>
      </c>
      <c r="BX7" s="89"/>
      <c r="BY7" s="91">
        <f t="shared" si="16"/>
        <v>1.0060159713269692</v>
      </c>
      <c r="BZ7" s="75">
        <f t="shared" si="0"/>
        <v>16729.487295328461</v>
      </c>
      <c r="CA7" s="28">
        <f t="shared" si="1"/>
        <v>7.9999961951573474E-3</v>
      </c>
      <c r="CB7" s="89"/>
      <c r="CC7" s="68">
        <f t="shared" si="2"/>
        <v>-6.7764126776992022E-3</v>
      </c>
      <c r="CD7" s="68">
        <f t="shared" si="3"/>
        <v>-9.59028929438073E-3</v>
      </c>
      <c r="CE7" s="68">
        <f t="shared" si="4"/>
        <v>-9.469392194229492E-3</v>
      </c>
      <c r="CF7" s="68">
        <f t="shared" si="5"/>
        <v>-1.0666060978026425E-2</v>
      </c>
      <c r="CG7" s="68">
        <f t="shared" si="6"/>
        <v>-1.0758795785326377E-2</v>
      </c>
      <c r="CH7" s="68">
        <f t="shared" si="7"/>
        <v>-9.6384011711360632E-3</v>
      </c>
      <c r="CI7" s="68">
        <f t="shared" si="8"/>
        <v>-1.5463151461007065E-3</v>
      </c>
      <c r="CJ7" s="68">
        <f t="shared" si="9"/>
        <v>-6.9833417048360043E-3</v>
      </c>
      <c r="CK7" s="68">
        <f t="shared" si="10"/>
        <v>-2.9665102590931765E-3</v>
      </c>
      <c r="CL7" s="68">
        <f t="shared" si="11"/>
        <v>-8.5397139662333494E-3</v>
      </c>
      <c r="CM7" s="68">
        <f t="shared" si="12"/>
        <v>-9.46525096758059E-3</v>
      </c>
      <c r="CN7" s="68">
        <f t="shared" si="13"/>
        <v>-3.2444993621515159E-3</v>
      </c>
      <c r="CO7" s="68">
        <f t="shared" si="14"/>
        <v>-1.7249940776928416E-3</v>
      </c>
      <c r="CP7" s="68">
        <f t="shared" si="15"/>
        <v>-1.2126266601292341E-3</v>
      </c>
    </row>
    <row r="8" spans="1:94" x14ac:dyDescent="0.25">
      <c r="A8" s="89" t="s">
        <v>174</v>
      </c>
      <c r="B8" s="75">
        <v>119133.81666</v>
      </c>
      <c r="C8" s="75">
        <v>16.581995922000001</v>
      </c>
      <c r="D8" s="75">
        <v>5896.1872941000001</v>
      </c>
      <c r="E8" s="75">
        <v>635.92462911999996</v>
      </c>
      <c r="F8" s="75">
        <v>597.87020348999999</v>
      </c>
      <c r="G8" s="75">
        <v>7.5201628107999996</v>
      </c>
      <c r="H8" s="75">
        <v>8322.6940219000007</v>
      </c>
      <c r="I8" s="75">
        <v>62.100329320999997</v>
      </c>
      <c r="J8" s="75">
        <v>237.3759987</v>
      </c>
      <c r="K8" s="75">
        <v>150.8656215</v>
      </c>
      <c r="L8" s="75">
        <v>8.6668083058000001</v>
      </c>
      <c r="M8" s="75">
        <v>42.467804020999999</v>
      </c>
      <c r="N8" s="75">
        <v>13.264772950999999</v>
      </c>
      <c r="O8" s="75">
        <v>146.03406881000001</v>
      </c>
      <c r="P8" s="75"/>
      <c r="Q8" s="89" t="s">
        <v>174</v>
      </c>
      <c r="R8" s="75">
        <v>8.4132189005479603</v>
      </c>
      <c r="S8" s="75">
        <v>8.6050534879292009</v>
      </c>
      <c r="T8" s="75">
        <v>61.913808432336502</v>
      </c>
      <c r="U8" s="75">
        <v>61.913808432336502</v>
      </c>
      <c r="V8" s="75">
        <v>20.6616916175862</v>
      </c>
      <c r="W8" s="75">
        <v>238.30595680978601</v>
      </c>
      <c r="X8" s="75">
        <v>42.624704346266803</v>
      </c>
      <c r="Y8" s="75">
        <v>657.60382445498897</v>
      </c>
      <c r="Z8" s="75">
        <v>118819.948995188</v>
      </c>
      <c r="AA8" s="75">
        <v>381.61137323031102</v>
      </c>
      <c r="AB8" s="75">
        <v>45.286949719916002</v>
      </c>
      <c r="AC8" s="75">
        <v>453.81097917105097</v>
      </c>
      <c r="AD8" s="75">
        <v>146.503775153612</v>
      </c>
      <c r="AE8" s="75">
        <v>619.67188702639896</v>
      </c>
      <c r="AF8" s="75">
        <v>150.07487397384199</v>
      </c>
      <c r="AG8" s="75">
        <v>150.07487397384199</v>
      </c>
      <c r="AH8" s="75">
        <v>47.054033854175302</v>
      </c>
      <c r="AI8" s="75">
        <v>235.72046496425699</v>
      </c>
      <c r="AJ8" s="75">
        <v>12.964920814632499</v>
      </c>
      <c r="AK8" s="75">
        <v>164.59464530320801</v>
      </c>
      <c r="AL8" s="75">
        <v>0.90962359813488902</v>
      </c>
      <c r="AM8" s="75">
        <v>10.6339411915122</v>
      </c>
      <c r="AN8" s="75">
        <v>13.3033249365961</v>
      </c>
      <c r="AO8" s="75">
        <v>16.489828516785401</v>
      </c>
      <c r="AP8" s="75">
        <v>0</v>
      </c>
      <c r="AQ8" s="75">
        <v>8416.07506252858</v>
      </c>
      <c r="AR8" s="75">
        <v>5293.5847684871196</v>
      </c>
      <c r="AS8" s="75">
        <v>541.12163344852502</v>
      </c>
      <c r="AT8" s="75">
        <v>5881.7604357898199</v>
      </c>
      <c r="AU8" s="75">
        <v>197.11505494524201</v>
      </c>
      <c r="AV8" s="75">
        <v>0.36384027403451402</v>
      </c>
      <c r="AW8" s="75">
        <v>3339.45555357065</v>
      </c>
      <c r="AX8" s="75">
        <v>1.3503030583618501</v>
      </c>
      <c r="AY8" s="75">
        <v>0.75971407485793896</v>
      </c>
      <c r="AZ8" s="75">
        <v>140.343870103672</v>
      </c>
      <c r="BA8" s="75">
        <v>0.80726193113863198</v>
      </c>
      <c r="BB8" s="75">
        <v>0.53057940772830203</v>
      </c>
      <c r="BC8" s="75">
        <v>629.19636962438699</v>
      </c>
      <c r="BD8" s="75">
        <v>591.48174967366003</v>
      </c>
      <c r="BE8" s="75">
        <v>37.7146199507267</v>
      </c>
      <c r="BF8" s="75">
        <v>0.26962392103043997</v>
      </c>
      <c r="BG8" s="75">
        <v>116.006072080115</v>
      </c>
      <c r="BH8" s="75">
        <v>0.63382281012141894</v>
      </c>
      <c r="BI8" s="75">
        <v>61.8285962620634</v>
      </c>
      <c r="BJ8" s="75">
        <v>3.5124726863869999</v>
      </c>
      <c r="BK8" s="75">
        <v>2.7797411321836099</v>
      </c>
      <c r="BL8" s="75">
        <v>249.374454714308</v>
      </c>
      <c r="BM8" s="75">
        <v>55.840771633781401</v>
      </c>
      <c r="BN8" s="75">
        <v>1.1582330913760699</v>
      </c>
      <c r="BO8" s="75">
        <v>11.744159317008</v>
      </c>
      <c r="BP8" s="75">
        <v>1.9004809272639998E-2</v>
      </c>
      <c r="BQ8" s="75">
        <v>7.4796007993959304</v>
      </c>
      <c r="BR8" s="75">
        <v>188.19217259863601</v>
      </c>
      <c r="BS8" s="75">
        <v>0</v>
      </c>
      <c r="BT8" s="75">
        <v>934.54724572765201</v>
      </c>
      <c r="BU8" s="75">
        <v>161.42222569156201</v>
      </c>
      <c r="BV8" s="75">
        <v>8357.6124129036507</v>
      </c>
      <c r="BW8" s="75">
        <v>1226.3951041191699</v>
      </c>
      <c r="BX8" s="89"/>
      <c r="BY8" s="91">
        <f t="shared" si="16"/>
        <v>1.0069951376944288</v>
      </c>
      <c r="BZ8" s="75">
        <f t="shared" si="0"/>
        <v>7961.349794663487</v>
      </c>
      <c r="CA8" s="28">
        <f t="shared" si="1"/>
        <v>7.999991561685689E-3</v>
      </c>
      <c r="CB8" s="89"/>
      <c r="CC8" s="68">
        <f t="shared" si="2"/>
        <v>-2.6345807900015426E-3</v>
      </c>
      <c r="CD8" s="68">
        <f t="shared" si="3"/>
        <v>-5.5582817441365631E-3</v>
      </c>
      <c r="CE8" s="68">
        <f t="shared" si="4"/>
        <v>-2.4468114038060556E-3</v>
      </c>
      <c r="CF8" s="68">
        <f t="shared" si="5"/>
        <v>-1.0580278208321039E-2</v>
      </c>
      <c r="CG8" s="68">
        <f t="shared" si="6"/>
        <v>-1.0685352404331378E-2</v>
      </c>
      <c r="CH8" s="68">
        <f t="shared" si="7"/>
        <v>-5.3937677181425574E-3</v>
      </c>
      <c r="CI8" s="68">
        <f t="shared" si="8"/>
        <v>4.1955634692044568E-3</v>
      </c>
      <c r="CJ8" s="68">
        <f t="shared" si="9"/>
        <v>-3.0035410553035545E-3</v>
      </c>
      <c r="CK8" s="68">
        <f t="shared" si="10"/>
        <v>3.9176585454256969E-3</v>
      </c>
      <c r="CL8" s="68">
        <f t="shared" si="11"/>
        <v>-5.2414030333478891E-3</v>
      </c>
      <c r="CM8" s="68">
        <f t="shared" si="12"/>
        <v>-7.1254394572765178E-3</v>
      </c>
      <c r="CN8" s="68">
        <f t="shared" si="13"/>
        <v>3.6945711906652386E-3</v>
      </c>
      <c r="CO8" s="68">
        <f t="shared" si="14"/>
        <v>2.9063434209173097E-3</v>
      </c>
      <c r="CP8" s="68">
        <f t="shared" si="15"/>
        <v>3.2164161927386143E-3</v>
      </c>
    </row>
    <row r="9" spans="1:94" x14ac:dyDescent="0.25">
      <c r="A9" s="89" t="s">
        <v>175</v>
      </c>
      <c r="B9" s="75">
        <v>53528.734463000001</v>
      </c>
      <c r="C9" s="75">
        <v>7.3291475198000002</v>
      </c>
      <c r="D9" s="75">
        <v>3102.1079564000001</v>
      </c>
      <c r="E9" s="75">
        <v>234.43263447999999</v>
      </c>
      <c r="F9" s="75">
        <v>219.60215631</v>
      </c>
      <c r="G9" s="75">
        <v>3.220231042</v>
      </c>
      <c r="H9" s="75">
        <v>4967.6448620000001</v>
      </c>
      <c r="I9" s="75">
        <v>29.395232571000001</v>
      </c>
      <c r="J9" s="75">
        <v>140.05847713</v>
      </c>
      <c r="K9" s="75">
        <v>64.506936944000003</v>
      </c>
      <c r="L9" s="75">
        <v>3.6097407062000002</v>
      </c>
      <c r="M9" s="75">
        <v>24.843553345</v>
      </c>
      <c r="N9" s="75">
        <v>7.4673741937000004</v>
      </c>
      <c r="O9" s="75">
        <v>82.564694000000003</v>
      </c>
      <c r="P9" s="75"/>
      <c r="Q9" s="89" t="s">
        <v>175</v>
      </c>
      <c r="R9" s="75">
        <v>4.7050006448799202</v>
      </c>
      <c r="S9" s="75">
        <v>3.62765014466332</v>
      </c>
      <c r="T9" s="75">
        <v>29.7115998051489</v>
      </c>
      <c r="U9" s="75">
        <v>29.7115998051489</v>
      </c>
      <c r="V9" s="75">
        <v>8.2213072299475805</v>
      </c>
      <c r="W9" s="75">
        <v>142.48713215310599</v>
      </c>
      <c r="X9" s="75">
        <v>25.257301701374701</v>
      </c>
      <c r="Y9" s="75">
        <v>339.829670749846</v>
      </c>
      <c r="Z9" s="75">
        <v>53897.503072912397</v>
      </c>
      <c r="AA9" s="75">
        <v>217.63300814395001</v>
      </c>
      <c r="AB9" s="75">
        <v>22.208238112591101</v>
      </c>
      <c r="AC9" s="75">
        <v>269.48678300137198</v>
      </c>
      <c r="AD9" s="75">
        <v>83.872964379757093</v>
      </c>
      <c r="AE9" s="75">
        <v>422.32833584369598</v>
      </c>
      <c r="AF9" s="75">
        <v>65.029654036585598</v>
      </c>
      <c r="AG9" s="75">
        <v>65.029654036585598</v>
      </c>
      <c r="AH9" s="75">
        <v>25.141812197071101</v>
      </c>
      <c r="AI9" s="75">
        <v>166.601991243241</v>
      </c>
      <c r="AJ9" s="75">
        <v>8.5213154584451907</v>
      </c>
      <c r="AK9" s="75">
        <v>88.580213531126105</v>
      </c>
      <c r="AL9" s="75">
        <v>0.39119840744059797</v>
      </c>
      <c r="AM9" s="75">
        <v>7.9735204764452599</v>
      </c>
      <c r="AN9" s="75">
        <v>7.5862013468894904</v>
      </c>
      <c r="AO9" s="75">
        <v>7.3800507713421197</v>
      </c>
      <c r="AP9" s="75">
        <v>0</v>
      </c>
      <c r="AQ9" s="75">
        <v>5088.40463202103</v>
      </c>
      <c r="AR9" s="75">
        <v>2828.4496996753701</v>
      </c>
      <c r="AS9" s="75">
        <v>289.13061997277299</v>
      </c>
      <c r="AT9" s="75">
        <v>3142.7221318452098</v>
      </c>
      <c r="AU9" s="75">
        <v>122.858433052244</v>
      </c>
      <c r="AV9" s="75">
        <v>9.7767233805673703E-2</v>
      </c>
      <c r="AW9" s="75">
        <v>2072.9241343276099</v>
      </c>
      <c r="AX9" s="75">
        <v>0.438518697950252</v>
      </c>
      <c r="AY9" s="75">
        <v>0.24423936462794199</v>
      </c>
      <c r="AZ9" s="75">
        <v>48.651508126787697</v>
      </c>
      <c r="BA9" s="75">
        <v>0.25683632555652902</v>
      </c>
      <c r="BB9" s="75">
        <v>0.17056280692471701</v>
      </c>
      <c r="BC9" s="75">
        <v>233.39029045178199</v>
      </c>
      <c r="BD9" s="75">
        <v>218.600093082998</v>
      </c>
      <c r="BE9" s="75">
        <v>14.7901973687836</v>
      </c>
      <c r="BF9" s="75">
        <v>8.6605393607698505E-2</v>
      </c>
      <c r="BG9" s="75">
        <v>44.963940982269399</v>
      </c>
      <c r="BH9" s="75">
        <v>0.203179698738405</v>
      </c>
      <c r="BI9" s="75">
        <v>23.359214382953802</v>
      </c>
      <c r="BJ9" s="75">
        <v>1.12933941809002</v>
      </c>
      <c r="BK9" s="75">
        <v>0.91515417472731697</v>
      </c>
      <c r="BL9" s="75">
        <v>93.937294818587006</v>
      </c>
      <c r="BM9" s="75">
        <v>14.861141823359</v>
      </c>
      <c r="BN9" s="75">
        <v>0.399144710285113</v>
      </c>
      <c r="BO9" s="75">
        <v>3.74068659644945</v>
      </c>
      <c r="BP9" s="75">
        <v>6.1003516372073897E-3</v>
      </c>
      <c r="BQ9" s="75">
        <v>3.24365907813731</v>
      </c>
      <c r="BR9" s="75">
        <v>110.706377453141</v>
      </c>
      <c r="BS9" s="75">
        <v>0</v>
      </c>
      <c r="BT9" s="75">
        <v>565.10941947719596</v>
      </c>
      <c r="BU9" s="75">
        <v>95.964965580118601</v>
      </c>
      <c r="BV9" s="75">
        <v>5056.5942948792099</v>
      </c>
      <c r="BW9" s="75">
        <v>713.01312415102802</v>
      </c>
      <c r="BX9" s="89"/>
      <c r="BY9" s="91">
        <f t="shared" si="16"/>
        <v>1.0062908620480062</v>
      </c>
      <c r="BZ9" s="75">
        <f t="shared" si="0"/>
        <v>4839.4433006225845</v>
      </c>
      <c r="CA9" s="28">
        <f t="shared" si="1"/>
        <v>8.0000111821242597E-3</v>
      </c>
      <c r="CB9" s="89"/>
      <c r="CC9" s="68">
        <f t="shared" si="2"/>
        <v>6.8891710893575478E-3</v>
      </c>
      <c r="CD9" s="68">
        <f t="shared" si="3"/>
        <v>6.9453168195349087E-3</v>
      </c>
      <c r="CE9" s="68">
        <f t="shared" si="4"/>
        <v>1.3092444239865345E-2</v>
      </c>
      <c r="CF9" s="68">
        <f t="shared" si="5"/>
        <v>-4.4462411580624955E-3</v>
      </c>
      <c r="CG9" s="68">
        <f t="shared" si="6"/>
        <v>-4.563084642882291E-3</v>
      </c>
      <c r="CH9" s="68">
        <f t="shared" si="7"/>
        <v>7.275265604159727E-3</v>
      </c>
      <c r="CI9" s="68">
        <f t="shared" si="8"/>
        <v>1.7905755212017767E-2</v>
      </c>
      <c r="CJ9" s="68">
        <f t="shared" si="9"/>
        <v>1.0762535502475069E-2</v>
      </c>
      <c r="CK9" s="68">
        <f t="shared" si="10"/>
        <v>1.7340292946722183E-2</v>
      </c>
      <c r="CL9" s="68">
        <f t="shared" si="11"/>
        <v>8.1032694675826494E-3</v>
      </c>
      <c r="CM9" s="68">
        <f t="shared" si="12"/>
        <v>4.9614196478320518E-3</v>
      </c>
      <c r="CN9" s="68">
        <f t="shared" si="13"/>
        <v>1.6654153720646051E-2</v>
      </c>
      <c r="CO9" s="68">
        <f t="shared" si="14"/>
        <v>1.5912843003065374E-2</v>
      </c>
      <c r="CP9" s="68">
        <f t="shared" si="15"/>
        <v>1.5845397304531765E-2</v>
      </c>
    </row>
    <row r="10" spans="1:94" x14ac:dyDescent="0.25">
      <c r="A10" s="89" t="s">
        <v>176</v>
      </c>
      <c r="B10" s="75">
        <v>7567.8456974999999</v>
      </c>
      <c r="C10" s="75">
        <v>1.2119270428</v>
      </c>
      <c r="D10" s="75">
        <v>413.85972314000003</v>
      </c>
      <c r="E10" s="75">
        <v>45.516763413</v>
      </c>
      <c r="F10" s="75">
        <v>43.239860604</v>
      </c>
      <c r="G10" s="75">
        <v>0.48506038239999999</v>
      </c>
      <c r="H10" s="75">
        <v>450.37039010000001</v>
      </c>
      <c r="I10" s="75">
        <v>4.4275776126000004</v>
      </c>
      <c r="J10" s="75">
        <v>13.752917975000001</v>
      </c>
      <c r="K10" s="75">
        <v>11.262746061</v>
      </c>
      <c r="L10" s="75">
        <v>0.92639077680000004</v>
      </c>
      <c r="M10" s="75">
        <v>2.1779589543000002</v>
      </c>
      <c r="N10" s="75">
        <v>0.65181701380000001</v>
      </c>
      <c r="O10" s="75">
        <v>7.4869249903000004</v>
      </c>
      <c r="P10" s="75"/>
      <c r="Q10" s="89" t="s">
        <v>176</v>
      </c>
      <c r="R10" s="75">
        <v>0.63932739122119497</v>
      </c>
      <c r="S10" s="75">
        <v>0.914029516514822</v>
      </c>
      <c r="T10" s="75">
        <v>4.39784591029614</v>
      </c>
      <c r="U10" s="75">
        <v>4.39784591029614</v>
      </c>
      <c r="V10" s="75">
        <v>1.8879134907984501</v>
      </c>
      <c r="W10" s="75">
        <v>13.853553963830899</v>
      </c>
      <c r="X10" s="75">
        <v>2.19261458617768</v>
      </c>
      <c r="Y10" s="75">
        <v>33.471708993865498</v>
      </c>
      <c r="Z10" s="75">
        <v>7607.2063638618301</v>
      </c>
      <c r="AA10" s="75">
        <v>21.614810447262698</v>
      </c>
      <c r="AB10" s="75">
        <v>2.2081276057805099</v>
      </c>
      <c r="AC10" s="75">
        <v>23.654859246680601</v>
      </c>
      <c r="AD10" s="75">
        <v>7.5398244089132698</v>
      </c>
      <c r="AE10" s="75">
        <v>33.974645822935798</v>
      </c>
      <c r="AF10" s="75">
        <v>11.1626277548019</v>
      </c>
      <c r="AG10" s="75">
        <v>11.1626277548019</v>
      </c>
      <c r="AH10" s="75">
        <v>3.2826446998131602</v>
      </c>
      <c r="AI10" s="75">
        <v>12.885552318104899</v>
      </c>
      <c r="AJ10" s="75">
        <v>0.64954380216493701</v>
      </c>
      <c r="AK10" s="75">
        <v>9.6517129299988405</v>
      </c>
      <c r="AL10" s="75">
        <v>7.5785933691584095E-2</v>
      </c>
      <c r="AM10" s="75">
        <v>0.50759814028450601</v>
      </c>
      <c r="AN10" s="75">
        <v>0.65407906095338997</v>
      </c>
      <c r="AO10" s="75">
        <v>1.2036319317449</v>
      </c>
      <c r="AP10" s="75">
        <v>0</v>
      </c>
      <c r="AQ10" s="75">
        <v>456.49697569955202</v>
      </c>
      <c r="AR10" s="75">
        <v>369.29585542088898</v>
      </c>
      <c r="AS10" s="75">
        <v>37.750279777553502</v>
      </c>
      <c r="AT10" s="75">
        <v>410.32877989825602</v>
      </c>
      <c r="AU10" s="75">
        <v>10.5036433588518</v>
      </c>
      <c r="AV10" s="75">
        <v>2.3467666462739002E-2</v>
      </c>
      <c r="AW10" s="75">
        <v>178.39224831428999</v>
      </c>
      <c r="AX10" s="75">
        <v>0.150322602335797</v>
      </c>
      <c r="AY10" s="75">
        <v>9.1796020657308006E-2</v>
      </c>
      <c r="AZ10" s="75">
        <v>13.5415834697443</v>
      </c>
      <c r="BA10" s="75">
        <v>8.8966312273681694E-2</v>
      </c>
      <c r="BB10" s="75">
        <v>6.4103361497379302E-2</v>
      </c>
      <c r="BC10" s="75">
        <v>45.1307503070487</v>
      </c>
      <c r="BD10" s="75">
        <v>42.861220277341403</v>
      </c>
      <c r="BE10" s="75">
        <v>2.2695300297072798</v>
      </c>
      <c r="BF10" s="75">
        <v>3.2536467203492202E-2</v>
      </c>
      <c r="BG10" s="75">
        <v>5.6221329717753203</v>
      </c>
      <c r="BH10" s="75">
        <v>7.6261873818460404E-2</v>
      </c>
      <c r="BI10" s="75">
        <v>4.1758899232240401</v>
      </c>
      <c r="BJ10" s="75">
        <v>0.42447279220886502</v>
      </c>
      <c r="BK10" s="75">
        <v>0.31755857956205102</v>
      </c>
      <c r="BL10" s="75">
        <v>16.780870384761599</v>
      </c>
      <c r="BM10" s="75">
        <v>2.45335972967806</v>
      </c>
      <c r="BN10" s="75">
        <v>9.7879792985995195E-2</v>
      </c>
      <c r="BO10" s="75">
        <v>1.3710869337566201</v>
      </c>
      <c r="BP10" s="75">
        <v>2.29112507371704E-3</v>
      </c>
      <c r="BQ10" s="75">
        <v>0.48181612879401597</v>
      </c>
      <c r="BR10" s="75">
        <v>10.658438978779399</v>
      </c>
      <c r="BS10" s="75">
        <v>0</v>
      </c>
      <c r="BT10" s="75">
        <v>51.9324629078084</v>
      </c>
      <c r="BU10" s="75">
        <v>7.2407810082838804</v>
      </c>
      <c r="BV10" s="75">
        <v>453.44178838935801</v>
      </c>
      <c r="BW10" s="75">
        <v>62.304215526601503</v>
      </c>
      <c r="BX10" s="89"/>
      <c r="BY10" s="91">
        <f t="shared" si="16"/>
        <v>1.0067377718340564</v>
      </c>
      <c r="BZ10" s="75">
        <f t="shared" si="0"/>
        <v>431.54407312025683</v>
      </c>
      <c r="CA10" s="28">
        <f t="shared" si="1"/>
        <v>8.0000352415619466E-3</v>
      </c>
      <c r="CB10" s="89"/>
      <c r="CC10" s="68">
        <f t="shared" si="2"/>
        <v>5.201039758888428E-3</v>
      </c>
      <c r="CD10" s="68">
        <f t="shared" si="3"/>
        <v>-6.8445630488904435E-3</v>
      </c>
      <c r="CE10" s="68">
        <f t="shared" si="4"/>
        <v>-8.5317392447719978E-3</v>
      </c>
      <c r="CF10" s="68">
        <f t="shared" si="5"/>
        <v>-8.4806800177942929E-3</v>
      </c>
      <c r="CG10" s="68">
        <f t="shared" si="6"/>
        <v>-8.7567425373145363E-3</v>
      </c>
      <c r="CH10" s="68">
        <f t="shared" si="7"/>
        <v>-6.6883499945552668E-3</v>
      </c>
      <c r="CI10" s="68">
        <f t="shared" si="8"/>
        <v>6.81971629768118E-3</v>
      </c>
      <c r="CJ10" s="68">
        <f t="shared" si="9"/>
        <v>-6.7151171374726154E-3</v>
      </c>
      <c r="CK10" s="68">
        <f t="shared" si="10"/>
        <v>7.3174281278950565E-3</v>
      </c>
      <c r="CL10" s="68">
        <f t="shared" si="11"/>
        <v>-8.8893335298381553E-3</v>
      </c>
      <c r="CM10" s="68">
        <f t="shared" si="12"/>
        <v>-1.3343462170334976E-2</v>
      </c>
      <c r="CN10" s="68">
        <f t="shared" si="13"/>
        <v>6.7290670693057964E-3</v>
      </c>
      <c r="CO10" s="68">
        <f t="shared" si="14"/>
        <v>3.47037144704546E-3</v>
      </c>
      <c r="CP10" s="68">
        <f t="shared" si="15"/>
        <v>7.0655734739970642E-3</v>
      </c>
    </row>
    <row r="11" spans="1:94" x14ac:dyDescent="0.25">
      <c r="A11" s="89" t="s">
        <v>177</v>
      </c>
      <c r="B11" s="75">
        <v>946925.44576000003</v>
      </c>
      <c r="C11" s="75">
        <v>153.94819630999999</v>
      </c>
      <c r="D11" s="75">
        <v>50445.044106000001</v>
      </c>
      <c r="E11" s="75">
        <v>5238.3643867999999</v>
      </c>
      <c r="F11" s="75">
        <v>4925.9833306999999</v>
      </c>
      <c r="G11" s="75">
        <v>59.651093080000003</v>
      </c>
      <c r="H11" s="75">
        <v>76759.471936999995</v>
      </c>
      <c r="I11" s="75">
        <v>503.27798882000002</v>
      </c>
      <c r="J11" s="75">
        <v>2212.8954339000002</v>
      </c>
      <c r="K11" s="75">
        <v>1190.5353786999999</v>
      </c>
      <c r="L11" s="75">
        <v>72.845909820000003</v>
      </c>
      <c r="M11" s="75">
        <v>332.54532735999999</v>
      </c>
      <c r="N11" s="75">
        <v>103.28056221999999</v>
      </c>
      <c r="O11" s="75">
        <v>1262.3805491000001</v>
      </c>
      <c r="P11" s="75"/>
      <c r="Q11" s="89" t="s">
        <v>177</v>
      </c>
      <c r="R11" s="75">
        <v>68.809081091729198</v>
      </c>
      <c r="S11" s="75">
        <v>72.340902776290903</v>
      </c>
      <c r="T11" s="75">
        <v>502.42678963947498</v>
      </c>
      <c r="U11" s="75">
        <v>502.42678963947498</v>
      </c>
      <c r="V11" s="75">
        <v>173.42673224735799</v>
      </c>
      <c r="W11" s="75">
        <v>2233.4107181691502</v>
      </c>
      <c r="X11" s="75">
        <v>334.90279548023199</v>
      </c>
      <c r="Y11" s="75">
        <v>4726.6272421993099</v>
      </c>
      <c r="Z11" s="75">
        <v>945296.20645623503</v>
      </c>
      <c r="AA11" s="75">
        <v>3018.1001525482702</v>
      </c>
      <c r="AB11" s="75">
        <v>308.02420399755403</v>
      </c>
      <c r="AC11" s="75">
        <v>3571.5823737821202</v>
      </c>
      <c r="AD11" s="75">
        <v>1271.51341048686</v>
      </c>
      <c r="AE11" s="75">
        <v>6730.09605411127</v>
      </c>
      <c r="AF11" s="75">
        <v>1185.68582707817</v>
      </c>
      <c r="AG11" s="75">
        <v>1185.68582707817</v>
      </c>
      <c r="AH11" s="75">
        <v>403.024614300059</v>
      </c>
      <c r="AI11" s="75">
        <v>2618.79741361891</v>
      </c>
      <c r="AJ11" s="75">
        <v>115.04884500416701</v>
      </c>
      <c r="AK11" s="75">
        <v>1305.0499649236899</v>
      </c>
      <c r="AL11" s="75">
        <v>7.6327051922813904</v>
      </c>
      <c r="AM11" s="75">
        <v>105.51035686063</v>
      </c>
      <c r="AN11" s="75">
        <v>103.845891331898</v>
      </c>
      <c r="AO11" s="75">
        <v>152.98893381768801</v>
      </c>
      <c r="AP11" s="75">
        <v>0</v>
      </c>
      <c r="AQ11" s="75">
        <v>77938.537073254003</v>
      </c>
      <c r="AR11" s="75">
        <v>45340.3177479566</v>
      </c>
      <c r="AS11" s="75">
        <v>4634.78694181231</v>
      </c>
      <c r="AT11" s="75">
        <v>50378.129304068898</v>
      </c>
      <c r="AU11" s="75">
        <v>1733.5741166217399</v>
      </c>
      <c r="AV11" s="75">
        <v>1.7698875568930199</v>
      </c>
      <c r="AW11" s="75">
        <v>32521.2892838109</v>
      </c>
      <c r="AX11" s="75">
        <v>12.2800533163577</v>
      </c>
      <c r="AY11" s="75">
        <v>7.2233168281001001</v>
      </c>
      <c r="AZ11" s="75">
        <v>1247.95851219982</v>
      </c>
      <c r="BA11" s="75">
        <v>7.1586693789028599</v>
      </c>
      <c r="BB11" s="75">
        <v>5.0452166205349496</v>
      </c>
      <c r="BC11" s="75">
        <v>5179.2626968430004</v>
      </c>
      <c r="BD11" s="75">
        <v>4869.8587001389096</v>
      </c>
      <c r="BE11" s="75">
        <v>309.40399670408999</v>
      </c>
      <c r="BF11" s="75">
        <v>2.5666348852769798</v>
      </c>
      <c r="BG11" s="75">
        <v>860.44233939053197</v>
      </c>
      <c r="BH11" s="75">
        <v>6.0500604547032797</v>
      </c>
      <c r="BI11" s="75">
        <v>506.605671279837</v>
      </c>
      <c r="BJ11" s="75">
        <v>33.391958913452001</v>
      </c>
      <c r="BK11" s="75">
        <v>26.030890653394799</v>
      </c>
      <c r="BL11" s="75">
        <v>2032.0557714358099</v>
      </c>
      <c r="BM11" s="75">
        <v>203.222770070351</v>
      </c>
      <c r="BN11" s="75">
        <v>9.4613893509041702</v>
      </c>
      <c r="BO11" s="75">
        <v>111.63724780392</v>
      </c>
      <c r="BP11" s="75">
        <v>0.181080070459718</v>
      </c>
      <c r="BQ11" s="75">
        <v>59.365622674977999</v>
      </c>
      <c r="BR11" s="75">
        <v>1683.3448138772701</v>
      </c>
      <c r="BS11" s="75">
        <v>0</v>
      </c>
      <c r="BT11" s="75">
        <v>9034.2051211690195</v>
      </c>
      <c r="BU11" s="75">
        <v>1337.94055698685</v>
      </c>
      <c r="BV11" s="75">
        <v>77509.358558177206</v>
      </c>
      <c r="BW11" s="75">
        <v>10496.530262598801</v>
      </c>
      <c r="BX11" s="89"/>
      <c r="BY11" s="91">
        <f t="shared" si="16"/>
        <v>1.0055371186532871</v>
      </c>
      <c r="BZ11" s="75">
        <f t="shared" si="0"/>
        <v>74423.194494946249</v>
      </c>
      <c r="CA11" s="28">
        <f t="shared" si="1"/>
        <v>7.9999916604189449E-3</v>
      </c>
      <c r="CB11" s="89"/>
      <c r="CC11" s="68">
        <f t="shared" si="2"/>
        <v>-1.7205571051661624E-3</v>
      </c>
      <c r="CD11" s="68">
        <f t="shared" si="3"/>
        <v>-6.2310732785744753E-3</v>
      </c>
      <c r="CE11" s="68">
        <f t="shared" si="4"/>
        <v>-1.3264891153726703E-3</v>
      </c>
      <c r="CF11" s="68">
        <f t="shared" si="5"/>
        <v>-1.1282470174455239E-2</v>
      </c>
      <c r="CG11" s="68">
        <f t="shared" si="6"/>
        <v>-1.1393589217264924E-2</v>
      </c>
      <c r="CH11" s="68">
        <f t="shared" si="7"/>
        <v>-4.7856693026421164E-3</v>
      </c>
      <c r="CI11" s="68">
        <f t="shared" si="8"/>
        <v>9.7693040644244826E-3</v>
      </c>
      <c r="CJ11" s="68">
        <f t="shared" si="9"/>
        <v>-1.6913101693972136E-3</v>
      </c>
      <c r="CK11" s="68">
        <f t="shared" si="10"/>
        <v>9.2707879255704111E-3</v>
      </c>
      <c r="CL11" s="68">
        <f t="shared" si="11"/>
        <v>-4.0734208395599358E-3</v>
      </c>
      <c r="CM11" s="68">
        <f t="shared" si="12"/>
        <v>-6.9325380787604446E-3</v>
      </c>
      <c r="CN11" s="68">
        <f t="shared" si="13"/>
        <v>7.0891632697033828E-3</v>
      </c>
      <c r="CO11" s="68">
        <f t="shared" si="14"/>
        <v>5.4737222546657948E-3</v>
      </c>
      <c r="CP11" s="68">
        <f t="shared" si="15"/>
        <v>7.23463411518116E-3</v>
      </c>
    </row>
    <row r="12" spans="1:94" x14ac:dyDescent="0.25">
      <c r="A12" s="89" t="s">
        <v>178</v>
      </c>
      <c r="B12" s="75">
        <v>361224.37463999999</v>
      </c>
      <c r="C12" s="75">
        <v>59.099617866999999</v>
      </c>
      <c r="D12" s="75">
        <v>18989.996049000001</v>
      </c>
      <c r="E12" s="75">
        <v>2202.5268823000001</v>
      </c>
      <c r="F12" s="75">
        <v>2071.7283991999998</v>
      </c>
      <c r="G12" s="75">
        <v>23.968421847999998</v>
      </c>
      <c r="H12" s="75">
        <v>27600.750719</v>
      </c>
      <c r="I12" s="75">
        <v>196.05616868000001</v>
      </c>
      <c r="J12" s="75">
        <v>786.55817531000002</v>
      </c>
      <c r="K12" s="75">
        <v>473.96087231000001</v>
      </c>
      <c r="L12" s="75">
        <v>29.566190123999998</v>
      </c>
      <c r="M12" s="75">
        <v>122.08404848000001</v>
      </c>
      <c r="N12" s="75">
        <v>39.727841349000002</v>
      </c>
      <c r="O12" s="75">
        <v>479.05581853000001</v>
      </c>
      <c r="P12" s="75"/>
      <c r="Q12" s="89" t="s">
        <v>178</v>
      </c>
      <c r="R12" s="75">
        <v>25.322571761187799</v>
      </c>
      <c r="S12" s="75">
        <v>29.279450346823701</v>
      </c>
      <c r="T12" s="75">
        <v>194.995878558767</v>
      </c>
      <c r="U12" s="75">
        <v>194.995878558767</v>
      </c>
      <c r="V12" s="75">
        <v>68.223850686982203</v>
      </c>
      <c r="W12" s="75">
        <v>789.69566654486198</v>
      </c>
      <c r="X12" s="75">
        <v>122.392208308948</v>
      </c>
      <c r="Y12" s="75">
        <v>1805.9489756683899</v>
      </c>
      <c r="Z12" s="75">
        <v>359853.65385626903</v>
      </c>
      <c r="AA12" s="75">
        <v>1108.84481006939</v>
      </c>
      <c r="AB12" s="75">
        <v>122.45172607524199</v>
      </c>
      <c r="AC12" s="75">
        <v>1298.21598294561</v>
      </c>
      <c r="AD12" s="75">
        <v>480.59910407792802</v>
      </c>
      <c r="AE12" s="75">
        <v>2226.3934262789899</v>
      </c>
      <c r="AF12" s="75">
        <v>470.41544806019999</v>
      </c>
      <c r="AG12" s="75">
        <v>470.41544806019999</v>
      </c>
      <c r="AH12" s="75">
        <v>150.98762903729599</v>
      </c>
      <c r="AI12" s="75">
        <v>844.94535253715503</v>
      </c>
      <c r="AJ12" s="75">
        <v>38.9034190391015</v>
      </c>
      <c r="AK12" s="75">
        <v>502.72837447073601</v>
      </c>
      <c r="AL12" s="75">
        <v>2.9906651376334001</v>
      </c>
      <c r="AM12" s="75">
        <v>32.512878049609199</v>
      </c>
      <c r="AN12" s="75">
        <v>39.783704488648702</v>
      </c>
      <c r="AO12" s="75">
        <v>58.581272651443697</v>
      </c>
      <c r="AP12" s="75">
        <v>0</v>
      </c>
      <c r="AQ12" s="75">
        <v>27884.179676030701</v>
      </c>
      <c r="AR12" s="75">
        <v>16986.111170506501</v>
      </c>
      <c r="AS12" s="75">
        <v>1736.3585649418701</v>
      </c>
      <c r="AT12" s="75">
        <v>18873.457364485701</v>
      </c>
      <c r="AU12" s="75">
        <v>605.49916958237202</v>
      </c>
      <c r="AV12" s="75">
        <v>0.97707062535205003</v>
      </c>
      <c r="AW12" s="75">
        <v>11512.9874762072</v>
      </c>
      <c r="AX12" s="75">
        <v>5.0257734240535301</v>
      </c>
      <c r="AY12" s="75">
        <v>2.9097514373584201</v>
      </c>
      <c r="AZ12" s="75">
        <v>512.285611148773</v>
      </c>
      <c r="BA12" s="75">
        <v>2.9633771658481902</v>
      </c>
      <c r="BB12" s="75">
        <v>2.0323475725458402</v>
      </c>
      <c r="BC12" s="75">
        <v>2176.9358425857499</v>
      </c>
      <c r="BD12" s="75">
        <v>2047.4228364128101</v>
      </c>
      <c r="BE12" s="75">
        <v>129.513006172941</v>
      </c>
      <c r="BF12" s="75">
        <v>1.03388651344543</v>
      </c>
      <c r="BG12" s="75">
        <v>375.39327958244399</v>
      </c>
      <c r="BH12" s="75">
        <v>2.4369320861786701</v>
      </c>
      <c r="BI12" s="75">
        <v>212.93205533601099</v>
      </c>
      <c r="BJ12" s="75">
        <v>13.451217804968101</v>
      </c>
      <c r="BK12" s="75">
        <v>10.5251506595677</v>
      </c>
      <c r="BL12" s="75">
        <v>856.19211841024696</v>
      </c>
      <c r="BM12" s="75">
        <v>126.05724439654</v>
      </c>
      <c r="BN12" s="75">
        <v>4.01495293319444</v>
      </c>
      <c r="BO12" s="75">
        <v>45.176370869668197</v>
      </c>
      <c r="BP12" s="75">
        <v>7.29408431565777E-2</v>
      </c>
      <c r="BQ12" s="75">
        <v>23.771560065565399</v>
      </c>
      <c r="BR12" s="75">
        <v>618.05384428165496</v>
      </c>
      <c r="BS12" s="75">
        <v>0</v>
      </c>
      <c r="BT12" s="75">
        <v>3222.0996635759502</v>
      </c>
      <c r="BU12" s="75">
        <v>505.89981929016602</v>
      </c>
      <c r="BV12" s="75">
        <v>27720.413427801301</v>
      </c>
      <c r="BW12" s="75">
        <v>3929.2690245004301</v>
      </c>
      <c r="BX12" s="89"/>
      <c r="BY12" s="91">
        <f t="shared" si="16"/>
        <v>1.0059077852015423</v>
      </c>
      <c r="BZ12" s="75">
        <f t="shared" si="0"/>
        <v>26537.156232420628</v>
      </c>
      <c r="CA12" s="28">
        <f t="shared" si="1"/>
        <v>7.999998416898994E-3</v>
      </c>
      <c r="CB12" s="89"/>
      <c r="CC12" s="68">
        <f t="shared" si="2"/>
        <v>-3.7946519669306467E-3</v>
      </c>
      <c r="CD12" s="68">
        <f t="shared" si="3"/>
        <v>-8.7707033355580288E-3</v>
      </c>
      <c r="CE12" s="68">
        <f t="shared" si="4"/>
        <v>-6.1368461696145061E-3</v>
      </c>
      <c r="CF12" s="68">
        <f t="shared" si="5"/>
        <v>-1.1618945457558559E-2</v>
      </c>
      <c r="CG12" s="68">
        <f t="shared" si="6"/>
        <v>-1.1732021821284754E-2</v>
      </c>
      <c r="CH12" s="68">
        <f t="shared" si="7"/>
        <v>-8.2133810762774866E-3</v>
      </c>
      <c r="CI12" s="68">
        <f t="shared" si="8"/>
        <v>4.3354874662494885E-3</v>
      </c>
      <c r="CJ12" s="68">
        <f t="shared" si="9"/>
        <v>-5.4080936517922036E-3</v>
      </c>
      <c r="CK12" s="68">
        <f t="shared" si="10"/>
        <v>3.9888864337661988E-3</v>
      </c>
      <c r="CL12" s="68">
        <f t="shared" si="11"/>
        <v>-7.4804154877179231E-3</v>
      </c>
      <c r="CM12" s="68">
        <f t="shared" si="12"/>
        <v>-9.6982322028545658E-3</v>
      </c>
      <c r="CN12" s="68">
        <f t="shared" si="13"/>
        <v>2.5241612871191436E-3</v>
      </c>
      <c r="CO12" s="68">
        <f t="shared" si="14"/>
        <v>1.4061458602282275E-3</v>
      </c>
      <c r="CP12" s="68">
        <f t="shared" si="15"/>
        <v>3.2215150891260124E-3</v>
      </c>
    </row>
    <row r="13" spans="1:94" x14ac:dyDescent="0.25">
      <c r="A13" s="89" t="s">
        <v>179</v>
      </c>
      <c r="B13" s="75">
        <v>77155.035755999997</v>
      </c>
      <c r="C13" s="75">
        <v>14.723728067</v>
      </c>
      <c r="D13" s="75">
        <v>5790.0133843000003</v>
      </c>
      <c r="E13" s="75">
        <v>617.06464856000002</v>
      </c>
      <c r="F13" s="75">
        <v>582.90548778000004</v>
      </c>
      <c r="G13" s="75">
        <v>5.8592661044999996</v>
      </c>
      <c r="H13" s="75">
        <v>8513.7717959000001</v>
      </c>
      <c r="I13" s="75">
        <v>59.431162243000003</v>
      </c>
      <c r="J13" s="75">
        <v>206.31253487000001</v>
      </c>
      <c r="K13" s="75">
        <v>137.01670000999999</v>
      </c>
      <c r="L13" s="75">
        <v>9.1927039497000003</v>
      </c>
      <c r="M13" s="75">
        <v>35.471036091999999</v>
      </c>
      <c r="N13" s="75">
        <v>14.558351924</v>
      </c>
      <c r="O13" s="75">
        <v>161.54071099999999</v>
      </c>
      <c r="P13" s="75"/>
      <c r="Q13" s="89" t="s">
        <v>179</v>
      </c>
      <c r="R13" s="75">
        <v>7.2084808100886697</v>
      </c>
      <c r="S13" s="75">
        <v>9.1647027189514993</v>
      </c>
      <c r="T13" s="75">
        <v>59.491747778992099</v>
      </c>
      <c r="U13" s="75">
        <v>59.491747778992099</v>
      </c>
      <c r="V13" s="75">
        <v>20.650345052249499</v>
      </c>
      <c r="W13" s="75">
        <v>207.99260766618099</v>
      </c>
      <c r="X13" s="75">
        <v>35.783958860717902</v>
      </c>
      <c r="Y13" s="75">
        <v>466.20169020221402</v>
      </c>
      <c r="Z13" s="75">
        <v>77222.235961573402</v>
      </c>
      <c r="AA13" s="75">
        <v>310.400422958474</v>
      </c>
      <c r="AB13" s="75">
        <v>33.465029276839203</v>
      </c>
      <c r="AC13" s="75">
        <v>367.01384189862802</v>
      </c>
      <c r="AD13" s="75">
        <v>163.27139081874199</v>
      </c>
      <c r="AE13" s="75">
        <v>652.77197687121395</v>
      </c>
      <c r="AF13" s="75">
        <v>136.766057923327</v>
      </c>
      <c r="AG13" s="75">
        <v>136.766057923327</v>
      </c>
      <c r="AH13" s="75">
        <v>46.210666065907098</v>
      </c>
      <c r="AI13" s="75">
        <v>240.34672936466899</v>
      </c>
      <c r="AJ13" s="75">
        <v>11.9179707728425</v>
      </c>
      <c r="AK13" s="75">
        <v>176.69479488482901</v>
      </c>
      <c r="AL13" s="75">
        <v>0.90305535625655098</v>
      </c>
      <c r="AM13" s="75">
        <v>9.8344230589632797</v>
      </c>
      <c r="AN13" s="75">
        <v>14.703461929869199</v>
      </c>
      <c r="AO13" s="75">
        <v>14.6829565963943</v>
      </c>
      <c r="AP13" s="75">
        <v>0</v>
      </c>
      <c r="AQ13" s="75">
        <v>8644.9569796678697</v>
      </c>
      <c r="AR13" s="75">
        <v>5198.7024577787297</v>
      </c>
      <c r="AS13" s="75">
        <v>531.42276949905397</v>
      </c>
      <c r="AT13" s="75">
        <v>5776.3358933436903</v>
      </c>
      <c r="AU13" s="75">
        <v>174.93354911832699</v>
      </c>
      <c r="AV13" s="75">
        <v>0.236891540424499</v>
      </c>
      <c r="AW13" s="75">
        <v>3667.8220588101699</v>
      </c>
      <c r="AX13" s="75">
        <v>1.73793079845897</v>
      </c>
      <c r="AY13" s="75">
        <v>1.0492377655053799</v>
      </c>
      <c r="AZ13" s="75">
        <v>165.882417996329</v>
      </c>
      <c r="BA13" s="75">
        <v>1.0159919266742701</v>
      </c>
      <c r="BB13" s="75">
        <v>0.73265416271212502</v>
      </c>
      <c r="BC13" s="75">
        <v>614.15861964002897</v>
      </c>
      <c r="BD13" s="75">
        <v>580.05666504311603</v>
      </c>
      <c r="BE13" s="75">
        <v>34.1019545969124</v>
      </c>
      <c r="BF13" s="75">
        <v>0.37158698986424998</v>
      </c>
      <c r="BG13" s="75">
        <v>89.106656752481598</v>
      </c>
      <c r="BH13" s="75">
        <v>0.86926146442015695</v>
      </c>
      <c r="BI13" s="75">
        <v>58.621030493229</v>
      </c>
      <c r="BJ13" s="75">
        <v>4.8522370264058496</v>
      </c>
      <c r="BK13" s="75">
        <v>3.6956515845169302</v>
      </c>
      <c r="BL13" s="75">
        <v>235.09795149831601</v>
      </c>
      <c r="BM13" s="75">
        <v>20.0006606751707</v>
      </c>
      <c r="BN13" s="75">
        <v>1.21499616924882</v>
      </c>
      <c r="BO13" s="75">
        <v>15.5460201535519</v>
      </c>
      <c r="BP13" s="75">
        <v>2.6148720977529301E-2</v>
      </c>
      <c r="BQ13" s="75">
        <v>5.84359288833038</v>
      </c>
      <c r="BR13" s="75">
        <v>220.99691366931901</v>
      </c>
      <c r="BS13" s="75">
        <v>0</v>
      </c>
      <c r="BT13" s="75">
        <v>955.50480733955999</v>
      </c>
      <c r="BU13" s="75">
        <v>196.61274065130601</v>
      </c>
      <c r="BV13" s="75">
        <v>8600.9270777184302</v>
      </c>
      <c r="BW13" s="75">
        <v>1321.40543231416</v>
      </c>
      <c r="BX13" s="89"/>
      <c r="BY13" s="91">
        <f t="shared" si="16"/>
        <v>1.0051192041917787</v>
      </c>
      <c r="BZ13" s="75">
        <f t="shared" si="0"/>
        <v>8179.6676296991427</v>
      </c>
      <c r="CA13" s="28">
        <f t="shared" si="1"/>
        <v>7.999996350481894E-3</v>
      </c>
      <c r="CB13" s="89"/>
      <c r="CC13" s="68">
        <f t="shared" si="2"/>
        <v>8.7097627413358842E-4</v>
      </c>
      <c r="CD13" s="68">
        <f t="shared" si="3"/>
        <v>-2.769099675039498E-3</v>
      </c>
      <c r="CE13" s="68">
        <f t="shared" si="4"/>
        <v>-2.3622554989937462E-3</v>
      </c>
      <c r="CF13" s="68">
        <f t="shared" si="5"/>
        <v>-4.7094399699490856E-3</v>
      </c>
      <c r="CG13" s="68">
        <f t="shared" si="6"/>
        <v>-4.8872806940517578E-3</v>
      </c>
      <c r="CH13" s="68">
        <f t="shared" si="7"/>
        <v>-2.6749452730235844E-3</v>
      </c>
      <c r="CI13" s="68">
        <f t="shared" si="8"/>
        <v>1.0236976502048318E-2</v>
      </c>
      <c r="CJ13" s="68">
        <f t="shared" si="9"/>
        <v>1.0194237114929141E-3</v>
      </c>
      <c r="CK13" s="68">
        <f t="shared" si="10"/>
        <v>8.143338441552345E-3</v>
      </c>
      <c r="CL13" s="68">
        <f t="shared" si="11"/>
        <v>-1.8292812967667738E-3</v>
      </c>
      <c r="CM13" s="68">
        <f t="shared" si="12"/>
        <v>-3.0460276869260783E-3</v>
      </c>
      <c r="CN13" s="68">
        <f t="shared" si="13"/>
        <v>8.8219235521140964E-3</v>
      </c>
      <c r="CO13" s="68">
        <f t="shared" si="14"/>
        <v>9.967474795686165E-3</v>
      </c>
      <c r="CP13" s="68">
        <f t="shared" si="15"/>
        <v>1.0713583022065591E-2</v>
      </c>
    </row>
    <row r="14" spans="1:94" x14ac:dyDescent="0.25">
      <c r="A14" s="89" t="s">
        <v>180</v>
      </c>
      <c r="B14" s="75">
        <v>433567.65375</v>
      </c>
      <c r="C14" s="75">
        <v>85.226611461000005</v>
      </c>
      <c r="D14" s="75">
        <v>33637.157085999999</v>
      </c>
      <c r="E14" s="75">
        <v>3252.5438632999999</v>
      </c>
      <c r="F14" s="75">
        <v>3086.5559291999998</v>
      </c>
      <c r="G14" s="75">
        <v>35.580982026000001</v>
      </c>
      <c r="H14" s="75">
        <v>30930.941319000001</v>
      </c>
      <c r="I14" s="75">
        <v>310.83633508999998</v>
      </c>
      <c r="J14" s="75">
        <v>861.56019577999996</v>
      </c>
      <c r="K14" s="75">
        <v>792.32423384000003</v>
      </c>
      <c r="L14" s="75">
        <v>52.859066945000002</v>
      </c>
      <c r="M14" s="75">
        <v>144.80609203</v>
      </c>
      <c r="N14" s="75">
        <v>51.927876026</v>
      </c>
      <c r="O14" s="75">
        <v>546.81406284000002</v>
      </c>
      <c r="P14" s="75"/>
      <c r="Q14" s="89" t="s">
        <v>180</v>
      </c>
      <c r="R14" s="75">
        <v>33.102196255560401</v>
      </c>
      <c r="S14" s="75">
        <v>52.165451428047803</v>
      </c>
      <c r="T14" s="75">
        <v>307.738314375877</v>
      </c>
      <c r="U14" s="75">
        <v>307.738314375877</v>
      </c>
      <c r="V14" s="75">
        <v>121.553585614874</v>
      </c>
      <c r="W14" s="75">
        <v>860.77654813365996</v>
      </c>
      <c r="X14" s="75">
        <v>144.65908650296001</v>
      </c>
      <c r="Y14" s="75">
        <v>2279.8430424117801</v>
      </c>
      <c r="Z14" s="75">
        <v>431233.08862425998</v>
      </c>
      <c r="AA14" s="75">
        <v>1387.5561577154899</v>
      </c>
      <c r="AB14" s="75">
        <v>157.790412393514</v>
      </c>
      <c r="AC14" s="75">
        <v>1520.5326346581801</v>
      </c>
      <c r="AD14" s="75">
        <v>547.52610380783995</v>
      </c>
      <c r="AE14" s="75">
        <v>2215.0057810347698</v>
      </c>
      <c r="AF14" s="75">
        <v>783.03480576496395</v>
      </c>
      <c r="AG14" s="75">
        <v>783.03480576496395</v>
      </c>
      <c r="AH14" s="75">
        <v>265.747414150586</v>
      </c>
      <c r="AI14" s="75">
        <v>833.47755801196502</v>
      </c>
      <c r="AJ14" s="75">
        <v>44.166866419766798</v>
      </c>
      <c r="AK14" s="75">
        <v>699.18351281096</v>
      </c>
      <c r="AL14" s="75">
        <v>5.1849704501557996</v>
      </c>
      <c r="AM14" s="75">
        <v>34.720841690659498</v>
      </c>
      <c r="AN14" s="75">
        <v>51.886676531875104</v>
      </c>
      <c r="AO14" s="75">
        <v>84.236382964996096</v>
      </c>
      <c r="AP14" s="75">
        <v>0</v>
      </c>
      <c r="AQ14" s="75">
        <v>31155.3441071005</v>
      </c>
      <c r="AR14" s="75">
        <v>29896.579915452701</v>
      </c>
      <c r="AS14" s="75">
        <v>3056.0960146276602</v>
      </c>
      <c r="AT14" s="75">
        <v>33218.423344231</v>
      </c>
      <c r="AU14" s="75">
        <v>682.90397122756701</v>
      </c>
      <c r="AV14" s="75">
        <v>1.8439592166096199</v>
      </c>
      <c r="AW14" s="75">
        <v>12343.3637224825</v>
      </c>
      <c r="AX14" s="75">
        <v>10.2131760650804</v>
      </c>
      <c r="AY14" s="75">
        <v>6.1727973022040699</v>
      </c>
      <c r="AZ14" s="75">
        <v>929.77822045999403</v>
      </c>
      <c r="BA14" s="75">
        <v>6.0732887505855997</v>
      </c>
      <c r="BB14" s="75">
        <v>4.3106869481968904</v>
      </c>
      <c r="BC14" s="75">
        <v>3211.3432024819599</v>
      </c>
      <c r="BD14" s="75">
        <v>3047.0062978494998</v>
      </c>
      <c r="BE14" s="75">
        <v>164.33690463246199</v>
      </c>
      <c r="BF14" s="75">
        <v>2.1885006501871098</v>
      </c>
      <c r="BG14" s="75">
        <v>428.97940592712598</v>
      </c>
      <c r="BH14" s="75">
        <v>5.1326044202670902</v>
      </c>
      <c r="BI14" s="75">
        <v>299.02628707705702</v>
      </c>
      <c r="BJ14" s="75">
        <v>28.542768717075301</v>
      </c>
      <c r="BK14" s="75">
        <v>21.447627015878702</v>
      </c>
      <c r="BL14" s="75">
        <v>1203.53084344428</v>
      </c>
      <c r="BM14" s="75">
        <v>193.94215515704499</v>
      </c>
      <c r="BN14" s="75">
        <v>6.8805393828160701</v>
      </c>
      <c r="BO14" s="75">
        <v>92.731455084023594</v>
      </c>
      <c r="BP14" s="75">
        <v>0.15413738811929201</v>
      </c>
      <c r="BQ14" s="75">
        <v>35.172744481974398</v>
      </c>
      <c r="BR14" s="75">
        <v>786.76209885361004</v>
      </c>
      <c r="BS14" s="75">
        <v>0</v>
      </c>
      <c r="BT14" s="75">
        <v>3414.5722499807198</v>
      </c>
      <c r="BU14" s="75">
        <v>604.47759995039496</v>
      </c>
      <c r="BV14" s="75">
        <v>30955.478847533799</v>
      </c>
      <c r="BW14" s="75">
        <v>4494.9295060991699</v>
      </c>
      <c r="BX14" s="89"/>
      <c r="BY14" s="91">
        <f t="shared" si="16"/>
        <v>1.0064565391009166</v>
      </c>
      <c r="BZ14" s="75">
        <f t="shared" si="0"/>
        <v>29328.448541604797</v>
      </c>
      <c r="CA14" s="28">
        <f t="shared" si="1"/>
        <v>8.0000008247452965E-3</v>
      </c>
      <c r="CB14" s="89"/>
      <c r="CC14" s="68">
        <f t="shared" si="2"/>
        <v>-5.3845463459922987E-3</v>
      </c>
      <c r="CD14" s="68">
        <f t="shared" si="3"/>
        <v>-1.161877116817017E-2</v>
      </c>
      <c r="CE14" s="68">
        <f t="shared" si="4"/>
        <v>-1.2448547322189701E-2</v>
      </c>
      <c r="CF14" s="68">
        <f t="shared" si="5"/>
        <v>-1.2667211435002197E-2</v>
      </c>
      <c r="CG14" s="68">
        <f t="shared" si="6"/>
        <v>-1.2813515211678292E-2</v>
      </c>
      <c r="CH14" s="68">
        <f t="shared" si="7"/>
        <v>-1.1473476019500883E-2</v>
      </c>
      <c r="CI14" s="68">
        <f t="shared" si="8"/>
        <v>7.9330041335421732E-4</v>
      </c>
      <c r="CJ14" s="68">
        <f t="shared" si="9"/>
        <v>-9.9667264228487824E-3</v>
      </c>
      <c r="CK14" s="68">
        <f t="shared" si="10"/>
        <v>-9.0956807217693861E-4</v>
      </c>
      <c r="CL14" s="68">
        <f t="shared" si="11"/>
        <v>-1.1724276095929648E-2</v>
      </c>
      <c r="CM14" s="68">
        <f t="shared" si="12"/>
        <v>-1.3121978064310298E-2</v>
      </c>
      <c r="CN14" s="68">
        <f t="shared" si="13"/>
        <v>-1.0151888292761761E-3</v>
      </c>
      <c r="CO14" s="68">
        <f t="shared" si="14"/>
        <v>-7.9339840713430994E-4</v>
      </c>
      <c r="CP14" s="68">
        <f t="shared" si="15"/>
        <v>1.3021628671029107E-3</v>
      </c>
    </row>
    <row r="15" spans="1:94" x14ac:dyDescent="0.25">
      <c r="A15" s="89" t="s">
        <v>181</v>
      </c>
      <c r="B15" s="75">
        <v>237429.92473</v>
      </c>
      <c r="C15" s="75">
        <v>63.298453215999999</v>
      </c>
      <c r="D15" s="75">
        <v>24656.252509000002</v>
      </c>
      <c r="E15" s="75">
        <v>2207.5657680999998</v>
      </c>
      <c r="F15" s="75">
        <v>2102.8370786</v>
      </c>
      <c r="G15" s="75">
        <v>26.807481746000001</v>
      </c>
      <c r="H15" s="75">
        <v>17050.779223000001</v>
      </c>
      <c r="I15" s="75">
        <v>201.79731828999999</v>
      </c>
      <c r="J15" s="75">
        <v>481.71739207000002</v>
      </c>
      <c r="K15" s="75">
        <v>531.78802886999995</v>
      </c>
      <c r="L15" s="75">
        <v>35.189278459999997</v>
      </c>
      <c r="M15" s="75">
        <v>76.967491766999999</v>
      </c>
      <c r="N15" s="75">
        <v>28.850718297</v>
      </c>
      <c r="O15" s="75">
        <v>295.77303380000001</v>
      </c>
      <c r="P15" s="75"/>
      <c r="Q15" s="89" t="s">
        <v>181</v>
      </c>
      <c r="R15" s="75">
        <v>18.432241071548098</v>
      </c>
      <c r="S15" s="75">
        <v>34.760207311151298</v>
      </c>
      <c r="T15" s="75">
        <v>199.744970737014</v>
      </c>
      <c r="U15" s="75">
        <v>199.744970737014</v>
      </c>
      <c r="V15" s="75">
        <v>83.581120393773006</v>
      </c>
      <c r="W15" s="75">
        <v>480.63389840293001</v>
      </c>
      <c r="X15" s="75">
        <v>76.787820260350699</v>
      </c>
      <c r="Y15" s="75">
        <v>1314.5626360551</v>
      </c>
      <c r="Z15" s="75">
        <v>236055.40602633299</v>
      </c>
      <c r="AA15" s="75">
        <v>778.96594506206497</v>
      </c>
      <c r="AB15" s="75">
        <v>93.2348288175005</v>
      </c>
      <c r="AC15" s="75">
        <v>804.66336102592902</v>
      </c>
      <c r="AD15" s="75">
        <v>295.64469653737501</v>
      </c>
      <c r="AE15" s="75">
        <v>1193.4156097592199</v>
      </c>
      <c r="AF15" s="75">
        <v>525.74413140657703</v>
      </c>
      <c r="AG15" s="75">
        <v>525.74413140657703</v>
      </c>
      <c r="AH15" s="75">
        <v>194.88678289059001</v>
      </c>
      <c r="AI15" s="75">
        <v>450.29539284596001</v>
      </c>
      <c r="AJ15" s="75">
        <v>23.3114967650497</v>
      </c>
      <c r="AK15" s="75">
        <v>411.06978735737698</v>
      </c>
      <c r="AL15" s="75">
        <v>3.5301224809532701</v>
      </c>
      <c r="AM15" s="75">
        <v>17.839200504024401</v>
      </c>
      <c r="AN15" s="75">
        <v>28.774250011905501</v>
      </c>
      <c r="AO15" s="75">
        <v>62.534180032297598</v>
      </c>
      <c r="AP15" s="75">
        <v>0</v>
      </c>
      <c r="AQ15" s="75">
        <v>17146.2912519497</v>
      </c>
      <c r="AR15" s="75">
        <v>21924.751262840498</v>
      </c>
      <c r="AS15" s="75">
        <v>2241.1963155762</v>
      </c>
      <c r="AT15" s="75">
        <v>24360.834361307301</v>
      </c>
      <c r="AU15" s="75">
        <v>367.430263172715</v>
      </c>
      <c r="AV15" s="75">
        <v>1.4829140709998501</v>
      </c>
      <c r="AW15" s="75">
        <v>6688.4266118219502</v>
      </c>
      <c r="AX15" s="75">
        <v>7.6708540812513402</v>
      </c>
      <c r="AY15" s="75">
        <v>4.66429596289621</v>
      </c>
      <c r="AZ15" s="75">
        <v>674.73469960371904</v>
      </c>
      <c r="BA15" s="75">
        <v>4.59544803937455</v>
      </c>
      <c r="BB15" s="75">
        <v>3.2574079388437802</v>
      </c>
      <c r="BC15" s="75">
        <v>2180.4402793548702</v>
      </c>
      <c r="BD15" s="75">
        <v>2076.8020284490399</v>
      </c>
      <c r="BE15" s="75">
        <v>103.63825090582399</v>
      </c>
      <c r="BF15" s="75">
        <v>1.6546959179219201</v>
      </c>
      <c r="BG15" s="75">
        <v>262.123371649663</v>
      </c>
      <c r="BH15" s="75">
        <v>3.8861834051488899</v>
      </c>
      <c r="BI15" s="75">
        <v>198.63119380721599</v>
      </c>
      <c r="BJ15" s="75">
        <v>21.566021980301699</v>
      </c>
      <c r="BK15" s="75">
        <v>16.0400842405903</v>
      </c>
      <c r="BL15" s="75">
        <v>800.91040960774205</v>
      </c>
      <c r="BM15" s="75">
        <v>152.272487514402</v>
      </c>
      <c r="BN15" s="75">
        <v>4.9624038441993603</v>
      </c>
      <c r="BO15" s="75">
        <v>70.505447398270405</v>
      </c>
      <c r="BP15" s="75">
        <v>0.116596900907753</v>
      </c>
      <c r="BQ15" s="75">
        <v>26.488336680346301</v>
      </c>
      <c r="BR15" s="75">
        <v>451.21558603413899</v>
      </c>
      <c r="BS15" s="75">
        <v>0</v>
      </c>
      <c r="BT15" s="75">
        <v>1864.5806574624</v>
      </c>
      <c r="BU15" s="75">
        <v>319.85213259187401</v>
      </c>
      <c r="BV15" s="75">
        <v>17033.015303383501</v>
      </c>
      <c r="BW15" s="75">
        <v>2410.1837049634901</v>
      </c>
      <c r="BX15" s="89"/>
      <c r="BY15" s="91">
        <f t="shared" si="16"/>
        <v>1.0066503755529239</v>
      </c>
      <c r="BZ15" s="75">
        <f t="shared" si="0"/>
        <v>16091.825465401907</v>
      </c>
      <c r="CA15" s="28">
        <f t="shared" si="1"/>
        <v>8.0000044333510961E-3</v>
      </c>
      <c r="CB15" s="89"/>
      <c r="CC15" s="68">
        <f t="shared" si="2"/>
        <v>-5.7891552854177179E-3</v>
      </c>
      <c r="CD15" s="68">
        <f t="shared" si="3"/>
        <v>-1.2074121007260479E-2</v>
      </c>
      <c r="CE15" s="68">
        <f t="shared" si="4"/>
        <v>-1.1981469916600965E-2</v>
      </c>
      <c r="CF15" s="68">
        <f t="shared" si="5"/>
        <v>-1.2287511039127889E-2</v>
      </c>
      <c r="CG15" s="68">
        <f t="shared" si="6"/>
        <v>-1.2380916437089573E-2</v>
      </c>
      <c r="CH15" s="68">
        <f t="shared" si="7"/>
        <v>-1.190507443696461E-2</v>
      </c>
      <c r="CI15" s="68">
        <f t="shared" si="8"/>
        <v>-1.0418245045679846E-3</v>
      </c>
      <c r="CJ15" s="68">
        <f t="shared" si="9"/>
        <v>-1.0170341064872792E-2</v>
      </c>
      <c r="CK15" s="68">
        <f t="shared" si="10"/>
        <v>-2.2492309493209153E-3</v>
      </c>
      <c r="CL15" s="68">
        <f t="shared" si="11"/>
        <v>-1.1365237905534734E-2</v>
      </c>
      <c r="CM15" s="68">
        <f t="shared" si="12"/>
        <v>-1.2193235201921761E-2</v>
      </c>
      <c r="CN15" s="68">
        <f t="shared" si="13"/>
        <v>-2.3343817308378745E-3</v>
      </c>
      <c r="CO15" s="68">
        <f t="shared" si="14"/>
        <v>-2.650481152923349E-3</v>
      </c>
      <c r="CP15" s="68">
        <f t="shared" si="15"/>
        <v>-4.3390454152009199E-4</v>
      </c>
    </row>
    <row r="16" spans="1:94" x14ac:dyDescent="0.25">
      <c r="A16" s="89" t="s">
        <v>182</v>
      </c>
      <c r="B16" s="75">
        <v>136337.79874</v>
      </c>
      <c r="C16" s="75">
        <v>46.592327535000003</v>
      </c>
      <c r="D16" s="75">
        <v>21262.661035000001</v>
      </c>
      <c r="E16" s="75">
        <v>1886.9834635</v>
      </c>
      <c r="F16" s="75">
        <v>1810.2615281000001</v>
      </c>
      <c r="G16" s="75">
        <v>19.302226787999999</v>
      </c>
      <c r="H16" s="75">
        <v>11690.412527</v>
      </c>
      <c r="I16" s="75">
        <v>168.29846412000001</v>
      </c>
      <c r="J16" s="75">
        <v>320.06614108000002</v>
      </c>
      <c r="K16" s="75">
        <v>445.38786821000002</v>
      </c>
      <c r="L16" s="75">
        <v>32.659564563000004</v>
      </c>
      <c r="M16" s="75">
        <v>50.265378056000003</v>
      </c>
      <c r="N16" s="75">
        <v>21.349132186999999</v>
      </c>
      <c r="O16" s="75">
        <v>200.71306279000001</v>
      </c>
      <c r="P16" s="75"/>
      <c r="Q16" s="89" t="s">
        <v>182</v>
      </c>
      <c r="R16" s="75">
        <v>14.172050265026501</v>
      </c>
      <c r="S16" s="75">
        <v>32.174357501262399</v>
      </c>
      <c r="T16" s="75">
        <v>166.293941177802</v>
      </c>
      <c r="U16" s="75">
        <v>166.293941177802</v>
      </c>
      <c r="V16" s="75">
        <v>72.586370260701997</v>
      </c>
      <c r="W16" s="75">
        <v>320.44282688805299</v>
      </c>
      <c r="X16" s="75">
        <v>50.402452664259499</v>
      </c>
      <c r="Y16" s="75">
        <v>827.54268222027702</v>
      </c>
      <c r="Z16" s="75">
        <v>135879.557009871</v>
      </c>
      <c r="AA16" s="75">
        <v>542.33394860768101</v>
      </c>
      <c r="AB16" s="75">
        <v>56.849332881741397</v>
      </c>
      <c r="AC16" s="75">
        <v>520.698967426124</v>
      </c>
      <c r="AD16" s="75">
        <v>201.91532583406999</v>
      </c>
      <c r="AE16" s="75">
        <v>808.33830890666195</v>
      </c>
      <c r="AF16" s="75">
        <v>439.30405713033099</v>
      </c>
      <c r="AG16" s="75">
        <v>439.30405713033099</v>
      </c>
      <c r="AH16" s="75">
        <v>167.643927030539</v>
      </c>
      <c r="AI16" s="75">
        <v>310.999194337647</v>
      </c>
      <c r="AJ16" s="75">
        <v>15.9415270247673</v>
      </c>
      <c r="AK16" s="75">
        <v>319.54772084271798</v>
      </c>
      <c r="AL16" s="75">
        <v>3.0611002389062798</v>
      </c>
      <c r="AM16" s="75">
        <v>12.5917289721842</v>
      </c>
      <c r="AN16" s="75">
        <v>21.375632965262302</v>
      </c>
      <c r="AO16" s="75">
        <v>45.963137797803</v>
      </c>
      <c r="AP16" s="75">
        <v>0</v>
      </c>
      <c r="AQ16" s="75">
        <v>11809.069064193</v>
      </c>
      <c r="AR16" s="75">
        <v>18859.939753302799</v>
      </c>
      <c r="AS16" s="75">
        <v>1927.9065720178301</v>
      </c>
      <c r="AT16" s="75">
        <v>20955.490252351101</v>
      </c>
      <c r="AU16" s="75">
        <v>247.129442639362</v>
      </c>
      <c r="AV16" s="75">
        <v>1.1427630740146699</v>
      </c>
      <c r="AW16" s="75">
        <v>4576.4906544866799</v>
      </c>
      <c r="AX16" s="75">
        <v>8.1197132723755292</v>
      </c>
      <c r="AY16" s="75">
        <v>5.09103113587636</v>
      </c>
      <c r="AZ16" s="75">
        <v>679.34725070410002</v>
      </c>
      <c r="BA16" s="75">
        <v>4.8204334177703503</v>
      </c>
      <c r="BB16" s="75">
        <v>3.5547755701427999</v>
      </c>
      <c r="BC16" s="75">
        <v>1859.51266819015</v>
      </c>
      <c r="BD16" s="75">
        <v>1783.6479749103901</v>
      </c>
      <c r="BE16" s="75">
        <v>75.864693279760999</v>
      </c>
      <c r="BF16" s="75">
        <v>1.8019884319074899</v>
      </c>
      <c r="BG16" s="75">
        <v>142.74085505382001</v>
      </c>
      <c r="BH16" s="75">
        <v>4.2100331478143902</v>
      </c>
      <c r="BI16" s="75">
        <v>161.99008888484701</v>
      </c>
      <c r="BJ16" s="75">
        <v>23.545151386982798</v>
      </c>
      <c r="BK16" s="75">
        <v>17.213548072554101</v>
      </c>
      <c r="BL16" s="75">
        <v>650.85393171183398</v>
      </c>
      <c r="BM16" s="75">
        <v>70.734153653909104</v>
      </c>
      <c r="BN16" s="75">
        <v>4.6587527768867396</v>
      </c>
      <c r="BO16" s="75">
        <v>74.430906163571905</v>
      </c>
      <c r="BP16" s="75">
        <v>0.126752105899017</v>
      </c>
      <c r="BQ16" s="75">
        <v>19.045406579694301</v>
      </c>
      <c r="BR16" s="75">
        <v>352.19284943654299</v>
      </c>
      <c r="BS16" s="75">
        <v>0</v>
      </c>
      <c r="BT16" s="75">
        <v>1240.86944670405</v>
      </c>
      <c r="BU16" s="75">
        <v>227.17927913484601</v>
      </c>
      <c r="BV16" s="75">
        <v>11738.3684915425</v>
      </c>
      <c r="BW16" s="75">
        <v>1634.9449559755201</v>
      </c>
      <c r="BX16" s="89"/>
      <c r="BY16" s="91">
        <f t="shared" si="16"/>
        <v>1.0060230323065287</v>
      </c>
      <c r="BZ16" s="75">
        <f t="shared" si="0"/>
        <v>11018.308307660669</v>
      </c>
      <c r="CA16" s="28">
        <f t="shared" si="1"/>
        <v>8.0000002391606984E-3</v>
      </c>
      <c r="CB16" s="89"/>
      <c r="CC16" s="68">
        <f t="shared" si="2"/>
        <v>-3.3610761972391592E-3</v>
      </c>
      <c r="CD16" s="68">
        <f t="shared" si="3"/>
        <v>-1.3504149083867018E-2</v>
      </c>
      <c r="CE16" s="68">
        <f t="shared" si="4"/>
        <v>-1.4446488242618032E-2</v>
      </c>
      <c r="CF16" s="68">
        <f t="shared" si="5"/>
        <v>-1.4558047720723982E-2</v>
      </c>
      <c r="CG16" s="68">
        <f t="shared" si="6"/>
        <v>-1.470149631779605E-2</v>
      </c>
      <c r="CH16" s="68">
        <f t="shared" si="7"/>
        <v>-1.3305211420754831E-2</v>
      </c>
      <c r="CI16" s="68">
        <f t="shared" si="8"/>
        <v>4.1021618725379742E-3</v>
      </c>
      <c r="CJ16" s="68">
        <f t="shared" si="9"/>
        <v>-1.1910524274117826E-2</v>
      </c>
      <c r="CK16" s="68">
        <f t="shared" si="10"/>
        <v>1.1768998956962983E-3</v>
      </c>
      <c r="CL16" s="68">
        <f t="shared" si="11"/>
        <v>-1.3659579692010202E-2</v>
      </c>
      <c r="CM16" s="68">
        <f t="shared" si="12"/>
        <v>-1.4856507373257971E-2</v>
      </c>
      <c r="CN16" s="68">
        <f t="shared" si="13"/>
        <v>2.7270183486292135E-3</v>
      </c>
      <c r="CO16" s="68">
        <f t="shared" si="14"/>
        <v>1.2413047064479734E-3</v>
      </c>
      <c r="CP16" s="68">
        <f t="shared" si="15"/>
        <v>5.9899591354842276E-3</v>
      </c>
    </row>
    <row r="17" spans="1:94" x14ac:dyDescent="0.25">
      <c r="A17" s="89" t="s">
        <v>183</v>
      </c>
      <c r="B17" s="75">
        <v>106332.17947</v>
      </c>
      <c r="C17" s="75">
        <v>33.567675086000001</v>
      </c>
      <c r="D17" s="75">
        <v>15650.854243</v>
      </c>
      <c r="E17" s="75">
        <v>1329.2274973000001</v>
      </c>
      <c r="F17" s="75">
        <v>1274.2104234000001</v>
      </c>
      <c r="G17" s="75">
        <v>13.561464988999999</v>
      </c>
      <c r="H17" s="75">
        <v>7479.1911896000001</v>
      </c>
      <c r="I17" s="75">
        <v>124.70457385</v>
      </c>
      <c r="J17" s="75">
        <v>228.17710217000001</v>
      </c>
      <c r="K17" s="75">
        <v>335.14949511999998</v>
      </c>
      <c r="L17" s="75">
        <v>24.852096305</v>
      </c>
      <c r="M17" s="75">
        <v>33.480576171000003</v>
      </c>
      <c r="N17" s="75">
        <v>12.980272377</v>
      </c>
      <c r="O17" s="75">
        <v>121.36970977</v>
      </c>
      <c r="P17" s="75"/>
      <c r="Q17" s="89" t="s">
        <v>183</v>
      </c>
      <c r="R17" s="75">
        <v>10.4169069481925</v>
      </c>
      <c r="S17" s="75">
        <v>24.5809215485727</v>
      </c>
      <c r="T17" s="75">
        <v>123.51051236326499</v>
      </c>
      <c r="U17" s="75">
        <v>123.51051236326499</v>
      </c>
      <c r="V17" s="75">
        <v>55.955897798657297</v>
      </c>
      <c r="W17" s="75">
        <v>227.68764633053499</v>
      </c>
      <c r="X17" s="75">
        <v>33.412165126879401</v>
      </c>
      <c r="Y17" s="75">
        <v>571.33633577697299</v>
      </c>
      <c r="Z17" s="75">
        <v>105749.003013938</v>
      </c>
      <c r="AA17" s="75">
        <v>383.95563471386703</v>
      </c>
      <c r="AB17" s="75">
        <v>37.000144386440503</v>
      </c>
      <c r="AC17" s="75">
        <v>351.58588965154502</v>
      </c>
      <c r="AD17" s="75">
        <v>121.23796857433101</v>
      </c>
      <c r="AE17" s="75">
        <v>501.831149920158</v>
      </c>
      <c r="AF17" s="75">
        <v>331.70567042080103</v>
      </c>
      <c r="AG17" s="75">
        <v>331.70567042080103</v>
      </c>
      <c r="AH17" s="75">
        <v>123.91730633156401</v>
      </c>
      <c r="AI17" s="75">
        <v>197.311821526877</v>
      </c>
      <c r="AJ17" s="75">
        <v>9.8824057175878206</v>
      </c>
      <c r="AK17" s="75">
        <v>211.85379571605</v>
      </c>
      <c r="AL17" s="75">
        <v>2.3342709264663699</v>
      </c>
      <c r="AM17" s="75">
        <v>7.3247116631690297</v>
      </c>
      <c r="AN17" s="75">
        <v>12.926764816895</v>
      </c>
      <c r="AO17" s="75">
        <v>33.217358734106</v>
      </c>
      <c r="AP17" s="75">
        <v>0</v>
      </c>
      <c r="AQ17" s="75">
        <v>7515.0942642349701</v>
      </c>
      <c r="AR17" s="75">
        <v>13940.6888286292</v>
      </c>
      <c r="AS17" s="75">
        <v>1425.0485585409799</v>
      </c>
      <c r="AT17" s="75">
        <v>15489.6546935017</v>
      </c>
      <c r="AU17" s="75">
        <v>162.93679343685599</v>
      </c>
      <c r="AV17" s="75">
        <v>0.76284081515897995</v>
      </c>
      <c r="AW17" s="75">
        <v>2793.1932440420601</v>
      </c>
      <c r="AX17" s="75">
        <v>5.6790461992868</v>
      </c>
      <c r="AY17" s="75">
        <v>3.56301031377282</v>
      </c>
      <c r="AZ17" s="75">
        <v>476.952469672669</v>
      </c>
      <c r="BA17" s="75">
        <v>3.3655024410676901</v>
      </c>
      <c r="BB17" s="75">
        <v>2.4878686935961198</v>
      </c>
      <c r="BC17" s="75">
        <v>1314.1495996312599</v>
      </c>
      <c r="BD17" s="75">
        <v>1259.7065826744099</v>
      </c>
      <c r="BE17" s="75">
        <v>54.443016956850002</v>
      </c>
      <c r="BF17" s="75">
        <v>1.2612914089187901</v>
      </c>
      <c r="BG17" s="75">
        <v>102.414976860287</v>
      </c>
      <c r="BH17" s="75">
        <v>2.9476050399863301</v>
      </c>
      <c r="BI17" s="75">
        <v>114.903982798436</v>
      </c>
      <c r="BJ17" s="75">
        <v>16.478086418977298</v>
      </c>
      <c r="BK17" s="75">
        <v>12.0577270180834</v>
      </c>
      <c r="BL17" s="75">
        <v>461.33852242927298</v>
      </c>
      <c r="BM17" s="75">
        <v>44.276793716657899</v>
      </c>
      <c r="BN17" s="75">
        <v>3.2599047168989799</v>
      </c>
      <c r="BO17" s="75">
        <v>52.145020099538598</v>
      </c>
      <c r="BP17" s="75">
        <v>8.8727748463653999E-2</v>
      </c>
      <c r="BQ17" s="75">
        <v>13.420508284418201</v>
      </c>
      <c r="BR17" s="75">
        <v>222.548984907369</v>
      </c>
      <c r="BS17" s="75">
        <v>0</v>
      </c>
      <c r="BT17" s="75">
        <v>803.82195294316398</v>
      </c>
      <c r="BU17" s="75">
        <v>120.861913033297</v>
      </c>
      <c r="BV17" s="75">
        <v>7467.4154835011605</v>
      </c>
      <c r="BW17" s="75">
        <v>981.06440115028897</v>
      </c>
      <c r="BX17" s="89"/>
      <c r="BY17" s="91">
        <f t="shared" si="16"/>
        <v>1.0063849106614133</v>
      </c>
      <c r="BZ17" s="75">
        <f t="shared" si="0"/>
        <v>7001.7224680870431</v>
      </c>
      <c r="CA17" s="28">
        <f t="shared" si="1"/>
        <v>8.0000044406122288E-3</v>
      </c>
      <c r="CB17" s="89"/>
      <c r="CC17" s="68">
        <f t="shared" si="2"/>
        <v>-5.4844775962345537E-3</v>
      </c>
      <c r="CD17" s="68">
        <f t="shared" si="3"/>
        <v>-1.0436121983321599E-2</v>
      </c>
      <c r="CE17" s="68">
        <f t="shared" si="4"/>
        <v>-1.0299728500148696E-2</v>
      </c>
      <c r="CF17" s="68">
        <f t="shared" si="5"/>
        <v>-1.1343353714369632E-2</v>
      </c>
      <c r="CG17" s="68">
        <f t="shared" si="6"/>
        <v>-1.1382610328119358E-2</v>
      </c>
      <c r="CH17" s="68">
        <f t="shared" si="7"/>
        <v>-1.0393914278149992E-2</v>
      </c>
      <c r="CI17" s="68">
        <f t="shared" si="8"/>
        <v>-1.5744625054128984E-3</v>
      </c>
      <c r="CJ17" s="68">
        <f t="shared" si="9"/>
        <v>-9.5751218248921448E-3</v>
      </c>
      <c r="CK17" s="68">
        <f t="shared" si="10"/>
        <v>-2.1450699251161554E-3</v>
      </c>
      <c r="CL17" s="68">
        <f t="shared" si="11"/>
        <v>-1.0275488250298266E-2</v>
      </c>
      <c r="CM17" s="68">
        <f t="shared" si="12"/>
        <v>-1.0911544567479484E-2</v>
      </c>
      <c r="CN17" s="68">
        <f t="shared" si="13"/>
        <v>-2.0433054607900524E-3</v>
      </c>
      <c r="CO17" s="68">
        <f t="shared" si="14"/>
        <v>-4.1222216723133982E-3</v>
      </c>
      <c r="CP17" s="68">
        <f t="shared" si="15"/>
        <v>-1.0854536598847284E-3</v>
      </c>
    </row>
    <row r="18" spans="1:94" x14ac:dyDescent="0.25">
      <c r="A18" s="89" t="s">
        <v>184</v>
      </c>
      <c r="B18" s="75">
        <v>124634.48682000001</v>
      </c>
      <c r="C18" s="75">
        <v>22.633132165999999</v>
      </c>
      <c r="D18" s="75">
        <v>8853.1035468999999</v>
      </c>
      <c r="E18" s="75">
        <v>822.05233328999998</v>
      </c>
      <c r="F18" s="75">
        <v>778.41070998999999</v>
      </c>
      <c r="G18" s="75">
        <v>9.7575533074000003</v>
      </c>
      <c r="H18" s="75">
        <v>10900.530006999999</v>
      </c>
      <c r="I18" s="75">
        <v>88.108876695999996</v>
      </c>
      <c r="J18" s="75">
        <v>310.54589776</v>
      </c>
      <c r="K18" s="75">
        <v>217.17391377999999</v>
      </c>
      <c r="L18" s="75">
        <v>14.293499904999999</v>
      </c>
      <c r="M18" s="75">
        <v>49.226017927000001</v>
      </c>
      <c r="N18" s="75">
        <v>16.353771239</v>
      </c>
      <c r="O18" s="75">
        <v>187.10252671000001</v>
      </c>
      <c r="P18" s="75"/>
      <c r="Q18" s="89" t="s">
        <v>184</v>
      </c>
      <c r="R18" s="75">
        <v>10.689059348921401</v>
      </c>
      <c r="S18" s="75">
        <v>14.206609703666</v>
      </c>
      <c r="T18" s="75">
        <v>88.054485091610999</v>
      </c>
      <c r="U18" s="75">
        <v>88.054485091610999</v>
      </c>
      <c r="V18" s="75">
        <v>31.812434052315599</v>
      </c>
      <c r="W18" s="75">
        <v>313.83927326002203</v>
      </c>
      <c r="X18" s="75">
        <v>49.745822778601699</v>
      </c>
      <c r="Y18" s="75">
        <v>742.93850586622204</v>
      </c>
      <c r="Z18" s="75">
        <v>125002.505652099</v>
      </c>
      <c r="AA18" s="75">
        <v>460.076173385446</v>
      </c>
      <c r="AB18" s="75">
        <v>50.420996941427497</v>
      </c>
      <c r="AC18" s="75">
        <v>526.78584843724104</v>
      </c>
      <c r="AD18" s="75">
        <v>189.07508563528</v>
      </c>
      <c r="AE18" s="75">
        <v>869.05061693530001</v>
      </c>
      <c r="AF18" s="75">
        <v>216.45474129978899</v>
      </c>
      <c r="AG18" s="75">
        <v>216.45474129978899</v>
      </c>
      <c r="AH18" s="75">
        <v>70.688981850669904</v>
      </c>
      <c r="AI18" s="75">
        <v>334.53447816276702</v>
      </c>
      <c r="AJ18" s="75">
        <v>15.833473640783</v>
      </c>
      <c r="AK18" s="75">
        <v>213.28521036393099</v>
      </c>
      <c r="AL18" s="75">
        <v>1.3968457013945299</v>
      </c>
      <c r="AM18" s="75">
        <v>13.3778713625007</v>
      </c>
      <c r="AN18" s="75">
        <v>16.495946429717002</v>
      </c>
      <c r="AO18" s="75">
        <v>22.547668836675999</v>
      </c>
      <c r="AP18" s="75">
        <v>0</v>
      </c>
      <c r="AQ18" s="75">
        <v>11088.3172537023</v>
      </c>
      <c r="AR18" s="75">
        <v>7952.5109401764803</v>
      </c>
      <c r="AS18" s="75">
        <v>812.92336428203703</v>
      </c>
      <c r="AT18" s="75">
        <v>8836.1232863091791</v>
      </c>
      <c r="AU18" s="75">
        <v>244.836071830365</v>
      </c>
      <c r="AV18" s="75">
        <v>0.48510916646549401</v>
      </c>
      <c r="AW18" s="75">
        <v>4510.4937594262101</v>
      </c>
      <c r="AX18" s="75">
        <v>2.3818364505585898</v>
      </c>
      <c r="AY18" s="75">
        <v>1.4186601779129899</v>
      </c>
      <c r="AZ18" s="75">
        <v>222.268584365923</v>
      </c>
      <c r="BA18" s="75">
        <v>1.4204411536786801</v>
      </c>
      <c r="BB18" s="75">
        <v>0.990731877621433</v>
      </c>
      <c r="BC18" s="75">
        <v>815.89220603626404</v>
      </c>
      <c r="BD18" s="75">
        <v>772.44946172964501</v>
      </c>
      <c r="BE18" s="75">
        <v>43.4427443066187</v>
      </c>
      <c r="BF18" s="75">
        <v>0.503167396506776</v>
      </c>
      <c r="BG18" s="75">
        <v>119.92029652386201</v>
      </c>
      <c r="BH18" s="75">
        <v>1.1811231890959399</v>
      </c>
      <c r="BI18" s="75">
        <v>76.982694360025803</v>
      </c>
      <c r="BJ18" s="75">
        <v>6.5595250553084501</v>
      </c>
      <c r="BK18" s="75">
        <v>4.9745018065774902</v>
      </c>
      <c r="BL18" s="75">
        <v>310.152825858011</v>
      </c>
      <c r="BM18" s="75">
        <v>58.005150322321398</v>
      </c>
      <c r="BN18" s="75">
        <v>1.6910632765092</v>
      </c>
      <c r="BO18" s="75">
        <v>21.483451863511799</v>
      </c>
      <c r="BP18" s="75">
        <v>3.5449208076632599E-2</v>
      </c>
      <c r="BQ18" s="75">
        <v>9.7214204054961204</v>
      </c>
      <c r="BR18" s="75">
        <v>257.336339503153</v>
      </c>
      <c r="BS18" s="75">
        <v>0</v>
      </c>
      <c r="BT18" s="75">
        <v>1257.2108997871701</v>
      </c>
      <c r="BU18" s="75">
        <v>202.08873058381201</v>
      </c>
      <c r="BV18" s="75">
        <v>11021.2386679673</v>
      </c>
      <c r="BW18" s="75">
        <v>1551.9015364460099</v>
      </c>
      <c r="BX18" s="89"/>
      <c r="BY18" s="91">
        <f t="shared" si="16"/>
        <v>1.0060863018900008</v>
      </c>
      <c r="BZ18" s="75">
        <f t="shared" si="0"/>
        <v>10520.848664919884</v>
      </c>
      <c r="CA18" s="28">
        <f t="shared" si="1"/>
        <v>7.9999994975394253E-3</v>
      </c>
      <c r="CB18" s="89"/>
      <c r="CC18" s="68">
        <f t="shared" si="2"/>
        <v>2.9527849112140165E-3</v>
      </c>
      <c r="CD18" s="68">
        <f t="shared" si="3"/>
        <v>-3.7760274935514605E-3</v>
      </c>
      <c r="CE18" s="68">
        <f t="shared" si="4"/>
        <v>-1.9180009022673823E-3</v>
      </c>
      <c r="CF18" s="68">
        <f t="shared" si="5"/>
        <v>-7.4935949990945329E-3</v>
      </c>
      <c r="CG18" s="68">
        <f t="shared" si="6"/>
        <v>-7.6582300112900048E-3</v>
      </c>
      <c r="CH18" s="68">
        <f t="shared" si="7"/>
        <v>-3.7030698952448598E-3</v>
      </c>
      <c r="CI18" s="68">
        <f t="shared" si="8"/>
        <v>1.1073650628894656E-2</v>
      </c>
      <c r="CJ18" s="68">
        <f t="shared" si="9"/>
        <v>-6.173226402223078E-4</v>
      </c>
      <c r="CK18" s="68">
        <f t="shared" si="10"/>
        <v>1.0605116743700318E-2</v>
      </c>
      <c r="CL18" s="68">
        <f t="shared" si="11"/>
        <v>-3.3115049026538764E-3</v>
      </c>
      <c r="CM18" s="68">
        <f t="shared" si="12"/>
        <v>-6.0790010782176395E-3</v>
      </c>
      <c r="CN18" s="68">
        <f t="shared" si="13"/>
        <v>1.0559555159886094E-2</v>
      </c>
      <c r="CO18" s="68">
        <f t="shared" si="14"/>
        <v>8.6937250521118923E-3</v>
      </c>
      <c r="CP18" s="68">
        <f t="shared" si="15"/>
        <v>1.0542663212332616E-2</v>
      </c>
    </row>
    <row r="19" spans="1:94" x14ac:dyDescent="0.25">
      <c r="A19" s="89" t="s">
        <v>185</v>
      </c>
      <c r="B19" s="75">
        <v>141323.1347</v>
      </c>
      <c r="C19" s="75">
        <v>21.855212609999999</v>
      </c>
      <c r="D19" s="75">
        <v>8832.3464287999996</v>
      </c>
      <c r="E19" s="75">
        <v>752.95603811000001</v>
      </c>
      <c r="F19" s="75">
        <v>709.95846623</v>
      </c>
      <c r="G19" s="75">
        <v>9.1625414171999999</v>
      </c>
      <c r="H19" s="75">
        <v>14641.860387999999</v>
      </c>
      <c r="I19" s="75">
        <v>89.959970573999996</v>
      </c>
      <c r="J19" s="75">
        <v>414.34909388</v>
      </c>
      <c r="K19" s="75">
        <v>208.33188992000001</v>
      </c>
      <c r="L19" s="75">
        <v>12.876202575000001</v>
      </c>
      <c r="M19" s="75">
        <v>62.595432234</v>
      </c>
      <c r="N19" s="75">
        <v>19.667383943000001</v>
      </c>
      <c r="O19" s="75">
        <v>238.37365217000001</v>
      </c>
      <c r="P19" s="75"/>
      <c r="Q19" s="89" t="s">
        <v>185</v>
      </c>
      <c r="R19" s="75">
        <v>12.805651777931899</v>
      </c>
      <c r="S19" s="75">
        <v>12.8736839312712</v>
      </c>
      <c r="T19" s="75">
        <v>90.582997680017996</v>
      </c>
      <c r="U19" s="75">
        <v>90.582997680017996</v>
      </c>
      <c r="V19" s="75">
        <v>29.873971909456099</v>
      </c>
      <c r="W19" s="75">
        <v>421.83797740383</v>
      </c>
      <c r="X19" s="75">
        <v>63.660331318503097</v>
      </c>
      <c r="Y19" s="75">
        <v>872.373089361025</v>
      </c>
      <c r="Z19" s="75">
        <v>142414.62502312</v>
      </c>
      <c r="AA19" s="75">
        <v>565.596514599133</v>
      </c>
      <c r="AB19" s="75">
        <v>57.1861392613352</v>
      </c>
      <c r="AC19" s="75">
        <v>677.30332669139602</v>
      </c>
      <c r="AD19" s="75">
        <v>242.35356911467201</v>
      </c>
      <c r="AE19" s="75">
        <v>1326.0259481322801</v>
      </c>
      <c r="AF19" s="75">
        <v>209.115615240013</v>
      </c>
      <c r="AG19" s="75">
        <v>209.115615240013</v>
      </c>
      <c r="AH19" s="75">
        <v>71.165573689159302</v>
      </c>
      <c r="AI19" s="75">
        <v>518.00545081676205</v>
      </c>
      <c r="AJ19" s="75">
        <v>22.6656787736053</v>
      </c>
      <c r="AK19" s="75">
        <v>245.37608206830501</v>
      </c>
      <c r="AL19" s="75">
        <v>1.3309659976811701</v>
      </c>
      <c r="AM19" s="75">
        <v>21.578739994290199</v>
      </c>
      <c r="AN19" s="75">
        <v>19.9707661550921</v>
      </c>
      <c r="AO19" s="75">
        <v>21.936190647111601</v>
      </c>
      <c r="AP19" s="75">
        <v>0</v>
      </c>
      <c r="AQ19" s="75">
        <v>14994.6809702541</v>
      </c>
      <c r="AR19" s="75">
        <v>8006.1300344912997</v>
      </c>
      <c r="AS19" s="75">
        <v>818.40441298081396</v>
      </c>
      <c r="AT19" s="75">
        <v>8895.7000211612794</v>
      </c>
      <c r="AU19" s="75">
        <v>334.07548028047199</v>
      </c>
      <c r="AV19" s="75">
        <v>0.316275158209185</v>
      </c>
      <c r="AW19" s="75">
        <v>6304.5130054521396</v>
      </c>
      <c r="AX19" s="75">
        <v>1.9425513213953001</v>
      </c>
      <c r="AY19" s="75">
        <v>1.1533996760307901</v>
      </c>
      <c r="AZ19" s="75">
        <v>190.587579578586</v>
      </c>
      <c r="BA19" s="75">
        <v>1.1389553095564799</v>
      </c>
      <c r="BB19" s="75">
        <v>0.80539439353604803</v>
      </c>
      <c r="BC19" s="75">
        <v>749.72416217259899</v>
      </c>
      <c r="BD19" s="75">
        <v>706.76879941307402</v>
      </c>
      <c r="BE19" s="75">
        <v>42.9553627595253</v>
      </c>
      <c r="BF19" s="75">
        <v>0.40850445377734401</v>
      </c>
      <c r="BG19" s="75">
        <v>118.366058257136</v>
      </c>
      <c r="BH19" s="75">
        <v>0.95577852775343497</v>
      </c>
      <c r="BI19" s="75">
        <v>72.374169653378303</v>
      </c>
      <c r="BJ19" s="75">
        <v>5.33390019577043</v>
      </c>
      <c r="BK19" s="75">
        <v>4.1064116901183301</v>
      </c>
      <c r="BL19" s="75">
        <v>290.63666632495</v>
      </c>
      <c r="BM19" s="75">
        <v>38.412320560065702</v>
      </c>
      <c r="BN19" s="75">
        <v>1.43974820361888</v>
      </c>
      <c r="BO19" s="75">
        <v>17.174658445631199</v>
      </c>
      <c r="BP19" s="75">
        <v>2.8748223625831501E-2</v>
      </c>
      <c r="BQ19" s="75">
        <v>9.2058984008774392</v>
      </c>
      <c r="BR19" s="75">
        <v>324.92220668234302</v>
      </c>
      <c r="BS19" s="75">
        <v>0</v>
      </c>
      <c r="BT19" s="75">
        <v>1726.5593568819399</v>
      </c>
      <c r="BU19" s="75">
        <v>262.02036096467202</v>
      </c>
      <c r="BV19" s="75">
        <v>14913.958117362999</v>
      </c>
      <c r="BW19" s="75">
        <v>2008.9083120257301</v>
      </c>
      <c r="BX19" s="89"/>
      <c r="BY19" s="91">
        <f t="shared" si="16"/>
        <v>1.0054125707109987</v>
      </c>
      <c r="BZ19" s="75">
        <f t="shared" si="0"/>
        <v>14329.162080371836</v>
      </c>
      <c r="CA19" s="28">
        <f t="shared" si="1"/>
        <v>7.9999970232662067E-3</v>
      </c>
      <c r="CB19" s="89"/>
      <c r="CC19" s="68">
        <f t="shared" si="2"/>
        <v>7.7233662091985887E-3</v>
      </c>
      <c r="CD19" s="68">
        <f t="shared" si="3"/>
        <v>3.7052047288046344E-3</v>
      </c>
      <c r="CE19" s="68">
        <f t="shared" si="4"/>
        <v>7.1729061888582838E-3</v>
      </c>
      <c r="CF19" s="68">
        <f t="shared" si="5"/>
        <v>-4.2922505084272483E-3</v>
      </c>
      <c r="CG19" s="68">
        <f t="shared" si="6"/>
        <v>-4.4927512927110383E-3</v>
      </c>
      <c r="CH19" s="68">
        <f t="shared" si="7"/>
        <v>4.7319822856188281E-3</v>
      </c>
      <c r="CI19" s="68">
        <f t="shared" si="8"/>
        <v>1.8583548958437203E-2</v>
      </c>
      <c r="CJ19" s="68">
        <f t="shared" si="9"/>
        <v>6.9256037106582369E-3</v>
      </c>
      <c r="CK19" s="68">
        <f t="shared" si="10"/>
        <v>1.8073850370236021E-2</v>
      </c>
      <c r="CL19" s="68">
        <f t="shared" si="11"/>
        <v>3.7619076000027811E-3</v>
      </c>
      <c r="CM19" s="68">
        <f t="shared" si="12"/>
        <v>-1.956045436633933E-4</v>
      </c>
      <c r="CN19" s="68">
        <f t="shared" si="13"/>
        <v>1.7012408837152732E-2</v>
      </c>
      <c r="CO19" s="68">
        <f t="shared" si="14"/>
        <v>1.5425651574777896E-2</v>
      </c>
      <c r="CP19" s="68">
        <f t="shared" si="15"/>
        <v>1.6696127732412542E-2</v>
      </c>
    </row>
    <row r="20" spans="1:94" x14ac:dyDescent="0.25">
      <c r="A20" s="89" t="s">
        <v>186</v>
      </c>
      <c r="B20" s="75">
        <v>86845.882467000003</v>
      </c>
      <c r="C20" s="75">
        <v>14.957506764</v>
      </c>
      <c r="D20" s="75">
        <v>5257.9016572999999</v>
      </c>
      <c r="E20" s="75">
        <v>510.35888495</v>
      </c>
      <c r="F20" s="75">
        <v>476.19606321999998</v>
      </c>
      <c r="G20" s="75">
        <v>6.0024647886000002</v>
      </c>
      <c r="H20" s="75">
        <v>12147.823695999999</v>
      </c>
      <c r="I20" s="75">
        <v>61.350028573000003</v>
      </c>
      <c r="J20" s="75">
        <v>271.01845099000002</v>
      </c>
      <c r="K20" s="75">
        <v>123.10345660999999</v>
      </c>
      <c r="L20" s="75">
        <v>7.5719091084999999</v>
      </c>
      <c r="M20" s="75">
        <v>51.490623814000003</v>
      </c>
      <c r="N20" s="75">
        <v>21.371348661999999</v>
      </c>
      <c r="O20" s="75">
        <v>234.00531609000001</v>
      </c>
      <c r="P20" s="75"/>
      <c r="Q20" s="89" t="s">
        <v>186</v>
      </c>
      <c r="R20" s="75">
        <v>9.3622581283063493</v>
      </c>
      <c r="S20" s="75">
        <v>7.6273917288545698</v>
      </c>
      <c r="T20" s="75">
        <v>62.046982634691702</v>
      </c>
      <c r="U20" s="75">
        <v>62.046982634691702</v>
      </c>
      <c r="V20" s="75">
        <v>17.345906256436098</v>
      </c>
      <c r="W20" s="75">
        <v>275.56339845167201</v>
      </c>
      <c r="X20" s="75">
        <v>52.322968626054397</v>
      </c>
      <c r="Y20" s="75">
        <v>620.92007801187196</v>
      </c>
      <c r="Z20" s="75">
        <v>87655.659928680398</v>
      </c>
      <c r="AA20" s="75">
        <v>420.70505110769</v>
      </c>
      <c r="AB20" s="75">
        <v>46.567880601550897</v>
      </c>
      <c r="AC20" s="75">
        <v>533.81424914657998</v>
      </c>
      <c r="AD20" s="75">
        <v>237.887007758886</v>
      </c>
      <c r="AE20" s="75">
        <v>967.12893658810003</v>
      </c>
      <c r="AF20" s="75">
        <v>124.150641207246</v>
      </c>
      <c r="AG20" s="75">
        <v>124.150641207246</v>
      </c>
      <c r="AH20" s="75">
        <v>42.492357629369899</v>
      </c>
      <c r="AI20" s="75">
        <v>359.294799420625</v>
      </c>
      <c r="AJ20" s="75">
        <v>18.535959701028101</v>
      </c>
      <c r="AK20" s="75">
        <v>241.96043355674701</v>
      </c>
      <c r="AL20" s="75">
        <v>0.77470820620490799</v>
      </c>
      <c r="AM20" s="75">
        <v>16.348210501516601</v>
      </c>
      <c r="AN20" s="75">
        <v>21.717798800398601</v>
      </c>
      <c r="AO20" s="75">
        <v>15.043597495549401</v>
      </c>
      <c r="AP20" s="75">
        <v>0</v>
      </c>
      <c r="AQ20" s="75">
        <v>12419.190787987</v>
      </c>
      <c r="AR20" s="75">
        <v>4780.3878754609004</v>
      </c>
      <c r="AS20" s="75">
        <v>488.66168153132998</v>
      </c>
      <c r="AT20" s="75">
        <v>5311.5419146216</v>
      </c>
      <c r="AU20" s="75">
        <v>256.94283011017501</v>
      </c>
      <c r="AV20" s="75">
        <v>0.14375552274343101</v>
      </c>
      <c r="AW20" s="75">
        <v>5364.69915260172</v>
      </c>
      <c r="AX20" s="75">
        <v>0.79391857118448805</v>
      </c>
      <c r="AY20" s="75">
        <v>0.42933085655075898</v>
      </c>
      <c r="AZ20" s="75">
        <v>96.930358526651105</v>
      </c>
      <c r="BA20" s="75">
        <v>0.45462309672227802</v>
      </c>
      <c r="BB20" s="75">
        <v>0.29987064347404302</v>
      </c>
      <c r="BC20" s="75">
        <v>511.61084246575899</v>
      </c>
      <c r="BD20" s="75">
        <v>477.25562958194803</v>
      </c>
      <c r="BE20" s="75">
        <v>34.3552128838109</v>
      </c>
      <c r="BF20" s="75">
        <v>0.15255073551701101</v>
      </c>
      <c r="BG20" s="75">
        <v>104.607849336133</v>
      </c>
      <c r="BH20" s="75">
        <v>0.35958203938557098</v>
      </c>
      <c r="BI20" s="75">
        <v>52.2403281579832</v>
      </c>
      <c r="BJ20" s="75">
        <v>1.98471794727646</v>
      </c>
      <c r="BK20" s="75">
        <v>1.67539175471375</v>
      </c>
      <c r="BL20" s="75">
        <v>209.61655373490501</v>
      </c>
      <c r="BM20" s="75">
        <v>22.001155828846301</v>
      </c>
      <c r="BN20" s="75">
        <v>0.80204393701394905</v>
      </c>
      <c r="BO20" s="75">
        <v>6.7539921405226098</v>
      </c>
      <c r="BP20" s="75">
        <v>1.07625811714259E-2</v>
      </c>
      <c r="BQ20" s="75">
        <v>6.0374935123486297</v>
      </c>
      <c r="BR20" s="75">
        <v>316.181142539701</v>
      </c>
      <c r="BS20" s="75">
        <v>0</v>
      </c>
      <c r="BT20" s="75">
        <v>1346.02875498459</v>
      </c>
      <c r="BU20" s="75">
        <v>305.55740599408</v>
      </c>
      <c r="BV20" s="75">
        <v>12357.7526911269</v>
      </c>
      <c r="BW20" s="75">
        <v>1945.86035133274</v>
      </c>
      <c r="BX20" s="89"/>
      <c r="BY20" s="91">
        <f t="shared" si="16"/>
        <v>1.0049716237568189</v>
      </c>
      <c r="BZ20" s="75">
        <f t="shared" si="0"/>
        <v>11762.321145008567</v>
      </c>
      <c r="CA20" s="28">
        <f t="shared" si="1"/>
        <v>8.000004200738214E-3</v>
      </c>
      <c r="CB20" s="89"/>
      <c r="CC20" s="68">
        <f t="shared" si="2"/>
        <v>9.3243046034807292E-3</v>
      </c>
      <c r="CD20" s="68">
        <f t="shared" si="3"/>
        <v>5.7556872885129355E-3</v>
      </c>
      <c r="CE20" s="68">
        <f t="shared" si="4"/>
        <v>1.0201837314154909E-2</v>
      </c>
      <c r="CF20" s="68">
        <f t="shared" si="5"/>
        <v>2.4530924270704975E-3</v>
      </c>
      <c r="CG20" s="68">
        <f t="shared" si="6"/>
        <v>2.2250632539532974E-3</v>
      </c>
      <c r="CH20" s="68">
        <f t="shared" si="7"/>
        <v>5.8357233207193115E-3</v>
      </c>
      <c r="CI20" s="68">
        <f t="shared" si="8"/>
        <v>1.7281201998019202E-2</v>
      </c>
      <c r="CJ20" s="68">
        <f t="shared" si="9"/>
        <v>1.1360289113189207E-2</v>
      </c>
      <c r="CK20" s="68">
        <f t="shared" si="10"/>
        <v>1.6769882069172088E-2</v>
      </c>
      <c r="CL20" s="68">
        <f t="shared" si="11"/>
        <v>8.5065409703608298E-3</v>
      </c>
      <c r="CM20" s="68">
        <f t="shared" si="12"/>
        <v>7.3274282033162323E-3</v>
      </c>
      <c r="CN20" s="68">
        <f t="shared" si="13"/>
        <v>1.6164978211588195E-2</v>
      </c>
      <c r="CO20" s="68">
        <f t="shared" si="14"/>
        <v>1.6210962811842495E-2</v>
      </c>
      <c r="CP20" s="68">
        <f t="shared" si="15"/>
        <v>1.6588049082581813E-2</v>
      </c>
    </row>
    <row r="21" spans="1:94" x14ac:dyDescent="0.25">
      <c r="A21" s="89" t="s">
        <v>187</v>
      </c>
      <c r="B21" s="75">
        <v>214002.22081</v>
      </c>
      <c r="C21" s="75">
        <v>24.423483814000001</v>
      </c>
      <c r="D21" s="75">
        <v>8160.1814058</v>
      </c>
      <c r="E21" s="75">
        <v>1072.5421237999999</v>
      </c>
      <c r="F21" s="75">
        <v>1002.831903</v>
      </c>
      <c r="G21" s="75">
        <v>10.229265547000001</v>
      </c>
      <c r="H21" s="75">
        <v>14911.264035</v>
      </c>
      <c r="I21" s="75">
        <v>95.764350532999998</v>
      </c>
      <c r="J21" s="75">
        <v>423.58816008999997</v>
      </c>
      <c r="K21" s="75">
        <v>219.01947418</v>
      </c>
      <c r="L21" s="75">
        <v>12.943460627</v>
      </c>
      <c r="M21" s="75">
        <v>74.175324078000003</v>
      </c>
      <c r="N21" s="75">
        <v>22.936285548000001</v>
      </c>
      <c r="O21" s="75">
        <v>265.48221998000002</v>
      </c>
      <c r="P21" s="75"/>
      <c r="Q21" s="89" t="s">
        <v>187</v>
      </c>
      <c r="R21" s="75">
        <v>14.6481727884983</v>
      </c>
      <c r="S21" s="75">
        <v>12.8540609945114</v>
      </c>
      <c r="T21" s="75">
        <v>95.459859957439704</v>
      </c>
      <c r="U21" s="75">
        <v>95.459859957439704</v>
      </c>
      <c r="V21" s="75">
        <v>29.885696415367299</v>
      </c>
      <c r="W21" s="75">
        <v>424.31464001352498</v>
      </c>
      <c r="X21" s="75">
        <v>74.2527007072581</v>
      </c>
      <c r="Y21" s="75">
        <v>1044.4213058575399</v>
      </c>
      <c r="Z21" s="75">
        <v>213049.91377106099</v>
      </c>
      <c r="AA21" s="75">
        <v>649.10070602718201</v>
      </c>
      <c r="AB21" s="75">
        <v>69.623110357820096</v>
      </c>
      <c r="AC21" s="75">
        <v>790.875604658013</v>
      </c>
      <c r="AD21" s="75">
        <v>265.62453989044599</v>
      </c>
      <c r="AE21" s="75">
        <v>1139.89488249283</v>
      </c>
      <c r="AF21" s="75">
        <v>217.97191901456401</v>
      </c>
      <c r="AG21" s="75">
        <v>217.97191901456401</v>
      </c>
      <c r="AH21" s="75">
        <v>65.165922850796704</v>
      </c>
      <c r="AI21" s="75">
        <v>428.21174077426298</v>
      </c>
      <c r="AJ21" s="75">
        <v>22.6686395619035</v>
      </c>
      <c r="AK21" s="75">
        <v>275.79092996552703</v>
      </c>
      <c r="AL21" s="75">
        <v>1.3353366515385501</v>
      </c>
      <c r="AM21" s="75">
        <v>18.573417232362299</v>
      </c>
      <c r="AN21" s="75">
        <v>22.944774007205901</v>
      </c>
      <c r="AO21" s="75">
        <v>24.296569227004401</v>
      </c>
      <c r="AP21" s="75">
        <v>0</v>
      </c>
      <c r="AQ21" s="75">
        <v>15034.0197854902</v>
      </c>
      <c r="AR21" s="75">
        <v>7331.1722887834303</v>
      </c>
      <c r="AS21" s="75">
        <v>749.40887386806401</v>
      </c>
      <c r="AT21" s="75">
        <v>8145.7470855022902</v>
      </c>
      <c r="AU21" s="75">
        <v>345.63789202566102</v>
      </c>
      <c r="AV21" s="75">
        <v>0.36935088476992001</v>
      </c>
      <c r="AW21" s="75">
        <v>6098.96844401197</v>
      </c>
      <c r="AX21" s="75">
        <v>1.84552405077244</v>
      </c>
      <c r="AY21" s="75">
        <v>1.01877247000336</v>
      </c>
      <c r="AZ21" s="75">
        <v>212.79543136185001</v>
      </c>
      <c r="BA21" s="75">
        <v>1.0692754763361301</v>
      </c>
      <c r="BB21" s="75">
        <v>0.71146590265491505</v>
      </c>
      <c r="BC21" s="75">
        <v>1060.75791419456</v>
      </c>
      <c r="BD21" s="75">
        <v>991.73786629915605</v>
      </c>
      <c r="BE21" s="75">
        <v>69.020047895412702</v>
      </c>
      <c r="BF21" s="75">
        <v>0.36132403941864</v>
      </c>
      <c r="BG21" s="75">
        <v>209.312865181853</v>
      </c>
      <c r="BH21" s="75">
        <v>0.84809683019450299</v>
      </c>
      <c r="BI21" s="75">
        <v>107.12472398683801</v>
      </c>
      <c r="BJ21" s="75">
        <v>4.7105697790417604</v>
      </c>
      <c r="BK21" s="75">
        <v>3.87602047322211</v>
      </c>
      <c r="BL21" s="75">
        <v>430.26872479152502</v>
      </c>
      <c r="BM21" s="75">
        <v>56.462820971567197</v>
      </c>
      <c r="BN21" s="75">
        <v>1.7458787016981101</v>
      </c>
      <c r="BO21" s="75">
        <v>15.654387008162599</v>
      </c>
      <c r="BP21" s="75">
        <v>2.54553608139464E-2</v>
      </c>
      <c r="BQ21" s="75">
        <v>10.1804319039666</v>
      </c>
      <c r="BR21" s="75">
        <v>325.53020334371502</v>
      </c>
      <c r="BS21" s="75">
        <v>0</v>
      </c>
      <c r="BT21" s="75">
        <v>1706.3533892257401</v>
      </c>
      <c r="BU21" s="75">
        <v>289.41400839120899</v>
      </c>
      <c r="BV21" s="75">
        <v>14938.017593655</v>
      </c>
      <c r="BW21" s="75">
        <v>2211.1521100538398</v>
      </c>
      <c r="BX21" s="89"/>
      <c r="BY21" s="91">
        <f t="shared" si="16"/>
        <v>1.0064267022871882</v>
      </c>
      <c r="BZ21" s="75">
        <f t="shared" si="0"/>
        <v>14274.46004588347</v>
      </c>
      <c r="CA21" s="28">
        <f t="shared" si="1"/>
        <v>7.9999933912480881E-3</v>
      </c>
      <c r="CB21" s="89"/>
      <c r="CC21" s="68">
        <f t="shared" si="2"/>
        <v>-4.4499867119813796E-3</v>
      </c>
      <c r="CD21" s="68">
        <f t="shared" si="3"/>
        <v>-5.1964162018053317E-3</v>
      </c>
      <c r="CE21" s="68">
        <f t="shared" si="4"/>
        <v>-1.7688724772037894E-3</v>
      </c>
      <c r="CF21" s="68">
        <f t="shared" si="5"/>
        <v>-1.0987176488405496E-2</v>
      </c>
      <c r="CG21" s="68">
        <f t="shared" si="6"/>
        <v>-1.1062708184348577E-2</v>
      </c>
      <c r="CH21" s="68">
        <f t="shared" si="7"/>
        <v>-4.7739148826498705E-3</v>
      </c>
      <c r="CI21" s="68">
        <f t="shared" si="8"/>
        <v>1.7941844898060806E-3</v>
      </c>
      <c r="CJ21" s="68">
        <f t="shared" si="9"/>
        <v>-3.1795816905307349E-3</v>
      </c>
      <c r="CK21" s="68">
        <f t="shared" si="10"/>
        <v>1.7150619209249137E-3</v>
      </c>
      <c r="CL21" s="68">
        <f t="shared" si="11"/>
        <v>-4.782931606232727E-3</v>
      </c>
      <c r="CM21" s="68">
        <f t="shared" si="12"/>
        <v>-6.9069343249759003E-3</v>
      </c>
      <c r="CN21" s="68">
        <f t="shared" si="13"/>
        <v>1.0431586274800891E-3</v>
      </c>
      <c r="CO21" s="68">
        <f t="shared" si="14"/>
        <v>3.7008866096193061E-4</v>
      </c>
      <c r="CP21" s="68">
        <f t="shared" si="15"/>
        <v>5.3608076072546144E-4</v>
      </c>
    </row>
    <row r="22" spans="1:94" x14ac:dyDescent="0.25">
      <c r="A22" s="89" t="s">
        <v>188</v>
      </c>
      <c r="B22" s="75">
        <v>227119.44266</v>
      </c>
      <c r="C22" s="75">
        <v>30.592433536000001</v>
      </c>
      <c r="D22" s="75">
        <v>10845.372187999999</v>
      </c>
      <c r="E22" s="75">
        <v>1209.7307943999999</v>
      </c>
      <c r="F22" s="75">
        <v>1138.6277178</v>
      </c>
      <c r="G22" s="75">
        <v>13.626394626</v>
      </c>
      <c r="H22" s="75">
        <v>15339.231997000001</v>
      </c>
      <c r="I22" s="75">
        <v>118.16352239</v>
      </c>
      <c r="J22" s="75">
        <v>435.71497332000001</v>
      </c>
      <c r="K22" s="75">
        <v>288.37314906</v>
      </c>
      <c r="L22" s="75">
        <v>16.787997926999999</v>
      </c>
      <c r="M22" s="75">
        <v>79.061800929</v>
      </c>
      <c r="N22" s="75">
        <v>24.831973665</v>
      </c>
      <c r="O22" s="75">
        <v>271.08069189000003</v>
      </c>
      <c r="P22" s="75"/>
      <c r="Q22" s="89" t="s">
        <v>339</v>
      </c>
      <c r="R22" s="75">
        <v>16.151213889374599</v>
      </c>
      <c r="S22" s="75">
        <v>16.647818672140598</v>
      </c>
      <c r="T22" s="75">
        <v>117.64339829043</v>
      </c>
      <c r="U22" s="75">
        <v>117.64339829043</v>
      </c>
      <c r="V22" s="75">
        <v>41.450968285140199</v>
      </c>
      <c r="W22" s="75">
        <v>436.74580770604302</v>
      </c>
      <c r="X22" s="75">
        <v>79.236889138100807</v>
      </c>
      <c r="Y22" s="75">
        <v>1220.83350993766</v>
      </c>
      <c r="Z22" s="75">
        <v>226383.51866929</v>
      </c>
      <c r="AA22" s="75">
        <v>713.61774367416695</v>
      </c>
      <c r="AB22" s="75">
        <v>83.956289915940999</v>
      </c>
      <c r="AC22" s="75">
        <v>843.76223510299303</v>
      </c>
      <c r="AD22" s="75">
        <v>271.71485069971402</v>
      </c>
      <c r="AE22" s="75">
        <v>1118.7354490525299</v>
      </c>
      <c r="AF22" s="75">
        <v>286.48402598814499</v>
      </c>
      <c r="AG22" s="75">
        <v>286.48402598814499</v>
      </c>
      <c r="AH22" s="75">
        <v>86.385660284286004</v>
      </c>
      <c r="AI22" s="75">
        <v>424.41931047787301</v>
      </c>
      <c r="AJ22" s="75">
        <v>23.952216364027102</v>
      </c>
      <c r="AK22" s="75">
        <v>311.80313346025201</v>
      </c>
      <c r="AL22" s="75">
        <v>1.7668862739617599</v>
      </c>
      <c r="AM22" s="75">
        <v>19.242314317112601</v>
      </c>
      <c r="AN22" s="75">
        <v>24.882328678516799</v>
      </c>
      <c r="AO22" s="75">
        <v>30.404148209240599</v>
      </c>
      <c r="AP22" s="75">
        <v>0</v>
      </c>
      <c r="AQ22" s="75">
        <v>15493.148172203</v>
      </c>
      <c r="AR22" s="75">
        <v>9718.3930876282102</v>
      </c>
      <c r="AS22" s="75">
        <v>993.43594279005799</v>
      </c>
      <c r="AT22" s="75">
        <v>10798.2146907025</v>
      </c>
      <c r="AU22" s="75">
        <v>364.13003433367999</v>
      </c>
      <c r="AV22" s="75">
        <v>0.65795423160656297</v>
      </c>
      <c r="AW22" s="75">
        <v>6119.59211651648</v>
      </c>
      <c r="AX22" s="75">
        <v>2.7457121016110202</v>
      </c>
      <c r="AY22" s="75">
        <v>1.5731509793481999</v>
      </c>
      <c r="AZ22" s="75">
        <v>278.98061685323199</v>
      </c>
      <c r="BA22" s="75">
        <v>1.63345981106389</v>
      </c>
      <c r="BB22" s="75">
        <v>1.0985894872600399</v>
      </c>
      <c r="BC22" s="75">
        <v>1197.03538264433</v>
      </c>
      <c r="BD22" s="75">
        <v>1126.5368908593</v>
      </c>
      <c r="BE22" s="75">
        <v>70.498491785027298</v>
      </c>
      <c r="BF22" s="75">
        <v>0.55774986083323697</v>
      </c>
      <c r="BG22" s="75">
        <v>211.027240860463</v>
      </c>
      <c r="BH22" s="75">
        <v>1.3081108464094899</v>
      </c>
      <c r="BI22" s="75">
        <v>116.861811548912</v>
      </c>
      <c r="BJ22" s="75">
        <v>7.2741790968765896</v>
      </c>
      <c r="BK22" s="75">
        <v>5.6957509140913798</v>
      </c>
      <c r="BL22" s="75">
        <v>470.902759966269</v>
      </c>
      <c r="BM22" s="75">
        <v>95.937608258972503</v>
      </c>
      <c r="BN22" s="75">
        <v>2.24461482233502</v>
      </c>
      <c r="BO22" s="75">
        <v>23.935906311281599</v>
      </c>
      <c r="BP22" s="75">
        <v>3.92831677111063E-2</v>
      </c>
      <c r="BQ22" s="75">
        <v>13.5437901887707</v>
      </c>
      <c r="BR22" s="75">
        <v>351.27321084646599</v>
      </c>
      <c r="BS22" s="75">
        <v>0</v>
      </c>
      <c r="BT22" s="75">
        <v>1712.7789692438</v>
      </c>
      <c r="BU22" s="75">
        <v>300.31092312108302</v>
      </c>
      <c r="BV22" s="75">
        <v>15384.931191322599</v>
      </c>
      <c r="BW22" s="75">
        <v>2274.2324569904699</v>
      </c>
      <c r="BX22" s="89"/>
      <c r="BY22" s="91">
        <f t="shared" si="16"/>
        <v>1.0070339593680755</v>
      </c>
      <c r="BZ22" s="75">
        <f t="shared" si="0"/>
        <v>14635.525083443719</v>
      </c>
      <c r="CA22" s="28">
        <f t="shared" si="1"/>
        <v>7.9999946990001528E-3</v>
      </c>
      <c r="CB22" s="89"/>
      <c r="CC22" s="68">
        <f t="shared" si="2"/>
        <v>-3.2402509538194115E-3</v>
      </c>
      <c r="CD22" s="68">
        <f t="shared" si="3"/>
        <v>-6.1546371110959607E-3</v>
      </c>
      <c r="CE22" s="68">
        <f t="shared" si="4"/>
        <v>-4.3481677235270464E-3</v>
      </c>
      <c r="CF22" s="68">
        <f t="shared" si="5"/>
        <v>-1.0494410669248617E-2</v>
      </c>
      <c r="CG22" s="68">
        <f t="shared" si="6"/>
        <v>-1.0618770957079212E-2</v>
      </c>
      <c r="CH22" s="68">
        <f t="shared" si="7"/>
        <v>-6.0620904866269931E-3</v>
      </c>
      <c r="CI22" s="68">
        <f t="shared" si="8"/>
        <v>2.9792361398234407E-3</v>
      </c>
      <c r="CJ22" s="68">
        <f t="shared" si="9"/>
        <v>-4.4017315077433316E-3</v>
      </c>
      <c r="CK22" s="68">
        <f t="shared" si="10"/>
        <v>2.3658456770223059E-3</v>
      </c>
      <c r="CL22" s="68">
        <f t="shared" si="11"/>
        <v>-6.5509673075073724E-3</v>
      </c>
      <c r="CM22" s="68">
        <f t="shared" si="12"/>
        <v>-8.349968559023457E-3</v>
      </c>
      <c r="CN22" s="68">
        <f t="shared" si="13"/>
        <v>2.2145740046832646E-3</v>
      </c>
      <c r="CO22" s="68">
        <f t="shared" si="14"/>
        <v>2.0278296923201826E-3</v>
      </c>
      <c r="CP22" s="68">
        <f t="shared" si="15"/>
        <v>2.3393728461167042E-3</v>
      </c>
    </row>
    <row r="23" spans="1:94" x14ac:dyDescent="0.25">
      <c r="A23" s="89" t="s">
        <v>189</v>
      </c>
      <c r="B23" s="75">
        <v>338328.30361</v>
      </c>
      <c r="C23" s="75">
        <v>55.963431825999997</v>
      </c>
      <c r="D23" s="75">
        <v>19652.340475000001</v>
      </c>
      <c r="E23" s="75">
        <v>2221.9782541</v>
      </c>
      <c r="F23" s="75">
        <v>2087.5151304999999</v>
      </c>
      <c r="G23" s="75">
        <v>24.297041546999999</v>
      </c>
      <c r="H23" s="75">
        <v>38464.732558000003</v>
      </c>
      <c r="I23" s="75">
        <v>228.80470364000001</v>
      </c>
      <c r="J23" s="75">
        <v>872.11632957999996</v>
      </c>
      <c r="K23" s="75">
        <v>511.53294552</v>
      </c>
      <c r="L23" s="75">
        <v>33.102573051</v>
      </c>
      <c r="M23" s="75">
        <v>158.3023144</v>
      </c>
      <c r="N23" s="75">
        <v>67.411352588</v>
      </c>
      <c r="O23" s="75">
        <v>746.58174824000002</v>
      </c>
      <c r="P23" s="75"/>
      <c r="Q23" s="89" t="s">
        <v>189</v>
      </c>
      <c r="R23" s="75">
        <v>30.5255635320528</v>
      </c>
      <c r="S23" s="75">
        <v>33.038381070640298</v>
      </c>
      <c r="T23" s="75">
        <v>229.42657497466101</v>
      </c>
      <c r="U23" s="75">
        <v>229.42657497466101</v>
      </c>
      <c r="V23" s="75">
        <v>74.205897928834801</v>
      </c>
      <c r="W23" s="75">
        <v>880.14041483434005</v>
      </c>
      <c r="X23" s="75">
        <v>159.81867537899001</v>
      </c>
      <c r="Y23" s="75">
        <v>2129.6274541633502</v>
      </c>
      <c r="Z23" s="75">
        <v>339016.168506313</v>
      </c>
      <c r="AA23" s="75">
        <v>1330.5879160244899</v>
      </c>
      <c r="AB23" s="75">
        <v>163.77138425861401</v>
      </c>
      <c r="AC23" s="75">
        <v>1626.10510887283</v>
      </c>
      <c r="AD23" s="75">
        <v>755.59063809711301</v>
      </c>
      <c r="AE23" s="75">
        <v>2948.5302482782899</v>
      </c>
      <c r="AF23" s="75">
        <v>511.02713006354099</v>
      </c>
      <c r="AG23" s="75">
        <v>511.02713006354099</v>
      </c>
      <c r="AH23" s="75">
        <v>156.89236718376</v>
      </c>
      <c r="AI23" s="75">
        <v>1071.7724320809</v>
      </c>
      <c r="AJ23" s="75">
        <v>54.645270241691001</v>
      </c>
      <c r="AK23" s="75">
        <v>789.44594315223003</v>
      </c>
      <c r="AL23" s="75">
        <v>3.1969074705071101</v>
      </c>
      <c r="AM23" s="75">
        <v>45.731729581583402</v>
      </c>
      <c r="AN23" s="75">
        <v>68.1956711887008</v>
      </c>
      <c r="AO23" s="75">
        <v>55.871132334749703</v>
      </c>
      <c r="AP23" s="75">
        <v>0</v>
      </c>
      <c r="AQ23" s="75">
        <v>39112.569831511697</v>
      </c>
      <c r="AR23" s="75">
        <v>17650.385890330999</v>
      </c>
      <c r="AS23" s="75">
        <v>1804.26180510259</v>
      </c>
      <c r="AT23" s="75">
        <v>19611.540062617401</v>
      </c>
      <c r="AU23" s="75">
        <v>780.61115944790799</v>
      </c>
      <c r="AV23" s="75">
        <v>1.1162643352348101</v>
      </c>
      <c r="AW23" s="75">
        <v>16790.0204691082</v>
      </c>
      <c r="AX23" s="75">
        <v>4.6822611308608399</v>
      </c>
      <c r="AY23" s="75">
        <v>2.6496432448728702</v>
      </c>
      <c r="AZ23" s="75">
        <v>492.20965604589998</v>
      </c>
      <c r="BA23" s="75">
        <v>2.7734242606524502</v>
      </c>
      <c r="BB23" s="75">
        <v>1.8504011602925501</v>
      </c>
      <c r="BC23" s="75">
        <v>2215.6221380490401</v>
      </c>
      <c r="BD23" s="75">
        <v>2080.9986856440701</v>
      </c>
      <c r="BE23" s="75">
        <v>134.623452404967</v>
      </c>
      <c r="BF23" s="75">
        <v>0.93978272094446003</v>
      </c>
      <c r="BG23" s="75">
        <v>407.090119523581</v>
      </c>
      <c r="BH23" s="75">
        <v>2.2060824365482201</v>
      </c>
      <c r="BI23" s="75">
        <v>218.590562740785</v>
      </c>
      <c r="BJ23" s="75">
        <v>12.2512832403534</v>
      </c>
      <c r="BK23" s="75">
        <v>9.7203752749439207</v>
      </c>
      <c r="BL23" s="75">
        <v>880.26057838257805</v>
      </c>
      <c r="BM23" s="75">
        <v>158.462289787532</v>
      </c>
      <c r="BN23" s="75">
        <v>4.0032866417544302</v>
      </c>
      <c r="BO23" s="75">
        <v>40.588754278344503</v>
      </c>
      <c r="BP23" s="75">
        <v>6.6210226425701402E-2</v>
      </c>
      <c r="BQ23" s="75">
        <v>24.237422818058</v>
      </c>
      <c r="BR23" s="75">
        <v>1004.19872887219</v>
      </c>
      <c r="BS23" s="75">
        <v>0</v>
      </c>
      <c r="BT23" s="75">
        <v>4267.6013083443404</v>
      </c>
      <c r="BU23" s="75">
        <v>945.24083313070605</v>
      </c>
      <c r="BV23" s="75">
        <v>38908.3233729614</v>
      </c>
      <c r="BW23" s="75">
        <v>6123.2404701056403</v>
      </c>
      <c r="BX23" s="89"/>
      <c r="BY23" s="91">
        <f t="shared" si="16"/>
        <v>1.0052494284215863</v>
      </c>
      <c r="BZ23" s="75">
        <f t="shared" si="0"/>
        <v>36994.026561866034</v>
      </c>
      <c r="CA23" s="28">
        <f t="shared" si="1"/>
        <v>8.0000023803750795E-3</v>
      </c>
      <c r="CB23" s="89"/>
      <c r="CC23" s="68">
        <f t="shared" si="2"/>
        <v>2.0331284405513891E-3</v>
      </c>
      <c r="CD23" s="68">
        <f t="shared" si="3"/>
        <v>-1.6492821872909698E-3</v>
      </c>
      <c r="CE23" s="68">
        <f t="shared" si="4"/>
        <v>-2.0761095826984169E-3</v>
      </c>
      <c r="CF23" s="68">
        <f t="shared" si="5"/>
        <v>-2.8605662720737725E-3</v>
      </c>
      <c r="CG23" s="68">
        <f t="shared" si="6"/>
        <v>-3.121627604380076E-3</v>
      </c>
      <c r="CH23" s="68">
        <f t="shared" si="7"/>
        <v>-2.4537443715800843E-3</v>
      </c>
      <c r="CI23" s="68">
        <f t="shared" si="8"/>
        <v>1.1532403463159858E-2</v>
      </c>
      <c r="CJ23" s="68">
        <f t="shared" si="9"/>
        <v>2.7179132455224489E-3</v>
      </c>
      <c r="CK23" s="68">
        <f t="shared" si="10"/>
        <v>9.2007052066143402E-3</v>
      </c>
      <c r="CL23" s="68">
        <f t="shared" si="11"/>
        <v>-9.8882283318978831E-4</v>
      </c>
      <c r="CM23" s="68">
        <f t="shared" si="12"/>
        <v>-1.9391840102823302E-3</v>
      </c>
      <c r="CN23" s="68">
        <f t="shared" si="13"/>
        <v>9.578893301322498E-3</v>
      </c>
      <c r="CO23" s="68">
        <f t="shared" si="14"/>
        <v>1.1634814769173135E-2</v>
      </c>
      <c r="CP23" s="68">
        <f t="shared" si="15"/>
        <v>1.206684985046935E-2</v>
      </c>
    </row>
    <row r="24" spans="1:94" x14ac:dyDescent="0.25">
      <c r="A24" s="89" t="s">
        <v>190</v>
      </c>
      <c r="B24" s="75">
        <v>290860.55514999997</v>
      </c>
      <c r="C24" s="75">
        <v>77.417542687999997</v>
      </c>
      <c r="D24" s="75">
        <v>31778.183256</v>
      </c>
      <c r="E24" s="75">
        <v>3100.1579625999998</v>
      </c>
      <c r="F24" s="75">
        <v>2945.4472586000002</v>
      </c>
      <c r="G24" s="75">
        <v>31.581572698999999</v>
      </c>
      <c r="H24" s="75">
        <v>37585.337066</v>
      </c>
      <c r="I24" s="75">
        <v>313.08346332999997</v>
      </c>
      <c r="J24" s="75">
        <v>846.73936575000005</v>
      </c>
      <c r="K24" s="75">
        <v>749.34067755000001</v>
      </c>
      <c r="L24" s="75">
        <v>51.580590696999998</v>
      </c>
      <c r="M24" s="75">
        <v>147.88532705</v>
      </c>
      <c r="N24" s="75">
        <v>69.223411682999995</v>
      </c>
      <c r="O24" s="75">
        <v>720.30879182000001</v>
      </c>
      <c r="P24" s="75"/>
      <c r="Q24" s="89" t="s">
        <v>190</v>
      </c>
      <c r="R24" s="75">
        <v>31.1901530171248</v>
      </c>
      <c r="S24" s="75">
        <v>51.187455397143601</v>
      </c>
      <c r="T24" s="75">
        <v>312.11925161160701</v>
      </c>
      <c r="U24" s="75">
        <v>312.11925161160701</v>
      </c>
      <c r="V24" s="75">
        <v>118.34634015987299</v>
      </c>
      <c r="W24" s="75">
        <v>854.27615097119406</v>
      </c>
      <c r="X24" s="75">
        <v>149.45004913200901</v>
      </c>
      <c r="Y24" s="75">
        <v>1958.51571409604</v>
      </c>
      <c r="Z24" s="75">
        <v>291506.64099296101</v>
      </c>
      <c r="AA24" s="75">
        <v>1334.27267758222</v>
      </c>
      <c r="AB24" s="75">
        <v>147.650394565396</v>
      </c>
      <c r="AC24" s="75">
        <v>1501.8244902185299</v>
      </c>
      <c r="AD24" s="75">
        <v>729.72202565661405</v>
      </c>
      <c r="AE24" s="75">
        <v>2826.0986212837402</v>
      </c>
      <c r="AF24" s="75">
        <v>744.340156085177</v>
      </c>
      <c r="AG24" s="75">
        <v>744.340156085177</v>
      </c>
      <c r="AH24" s="75">
        <v>252.21547644350301</v>
      </c>
      <c r="AI24" s="75">
        <v>1040.1381195060201</v>
      </c>
      <c r="AJ24" s="75">
        <v>52.316537092508398</v>
      </c>
      <c r="AK24" s="75">
        <v>865.26346524753296</v>
      </c>
      <c r="AL24" s="75">
        <v>5.0647024087646901</v>
      </c>
      <c r="AM24" s="75">
        <v>43.874277020933697</v>
      </c>
      <c r="AN24" s="75">
        <v>69.981621599027406</v>
      </c>
      <c r="AO24" s="75">
        <v>76.913448149715805</v>
      </c>
      <c r="AP24" s="75">
        <v>0</v>
      </c>
      <c r="AQ24" s="75">
        <v>38219.803681498197</v>
      </c>
      <c r="AR24" s="75">
        <v>28374.250034535398</v>
      </c>
      <c r="AS24" s="75">
        <v>2900.4788908833302</v>
      </c>
      <c r="AT24" s="75">
        <v>31526.944401862202</v>
      </c>
      <c r="AU24" s="75">
        <v>744.35817655567496</v>
      </c>
      <c r="AV24" s="75">
        <v>1.4765077012957599</v>
      </c>
      <c r="AW24" s="75">
        <v>16235.2534476204</v>
      </c>
      <c r="AX24" s="75">
        <v>10.393924363608299</v>
      </c>
      <c r="AY24" s="75">
        <v>6.3816827186295999</v>
      </c>
      <c r="AZ24" s="75">
        <v>935.06571831544795</v>
      </c>
      <c r="BA24" s="75">
        <v>6.1248479402767799</v>
      </c>
      <c r="BB24" s="75">
        <v>4.4560291114822199</v>
      </c>
      <c r="BC24" s="75">
        <v>3076.8421829889098</v>
      </c>
      <c r="BD24" s="75">
        <v>2922.4431236713499</v>
      </c>
      <c r="BE24" s="75">
        <v>154.39905931755899</v>
      </c>
      <c r="BF24" s="75">
        <v>2.2592431864503899</v>
      </c>
      <c r="BG24" s="75">
        <v>372.58379887233502</v>
      </c>
      <c r="BH24" s="75">
        <v>5.2806200825630896</v>
      </c>
      <c r="BI24" s="75">
        <v>284.42675562977701</v>
      </c>
      <c r="BJ24" s="75">
        <v>29.5135460059414</v>
      </c>
      <c r="BK24" s="75">
        <v>22.0530840188054</v>
      </c>
      <c r="BL24" s="75">
        <v>1141.7127853524901</v>
      </c>
      <c r="BM24" s="75">
        <v>111.79912455635299</v>
      </c>
      <c r="BN24" s="75">
        <v>6.6787376917607704</v>
      </c>
      <c r="BO24" s="75">
        <v>93.876903976586902</v>
      </c>
      <c r="BP24" s="75">
        <v>0.15893870390273099</v>
      </c>
      <c r="BQ24" s="75">
        <v>31.374170357754998</v>
      </c>
      <c r="BR24" s="75">
        <v>1072.4317970392201</v>
      </c>
      <c r="BS24" s="75">
        <v>0</v>
      </c>
      <c r="BT24" s="75">
        <v>4082.7643417593599</v>
      </c>
      <c r="BU24" s="75">
        <v>923.87548061831706</v>
      </c>
      <c r="BV24" s="75">
        <v>38033.948216736397</v>
      </c>
      <c r="BW24" s="75">
        <v>5876.9592763042501</v>
      </c>
      <c r="BX24" s="89"/>
      <c r="BY24" s="91">
        <f t="shared" si="16"/>
        <v>1.0048865677500192</v>
      </c>
      <c r="BZ24" s="75">
        <f t="shared" si="0"/>
        <v>35984.977465352757</v>
      </c>
      <c r="CA24" s="28">
        <f t="shared" si="1"/>
        <v>7.9999975014579967E-3</v>
      </c>
      <c r="CB24" s="89"/>
      <c r="CC24" s="68">
        <f t="shared" si="2"/>
        <v>2.2212906890308466E-3</v>
      </c>
      <c r="CD24" s="68">
        <f t="shared" si="3"/>
        <v>-6.5113735308771183E-3</v>
      </c>
      <c r="CE24" s="68">
        <f t="shared" si="4"/>
        <v>-7.9060169083253837E-3</v>
      </c>
      <c r="CF24" s="68">
        <f t="shared" si="5"/>
        <v>-7.520836000090716E-3</v>
      </c>
      <c r="CG24" s="68">
        <f t="shared" si="6"/>
        <v>-7.8100651306804809E-3</v>
      </c>
      <c r="CH24" s="68">
        <f t="shared" si="7"/>
        <v>-6.5671948392730783E-3</v>
      </c>
      <c r="CI24" s="68">
        <f t="shared" si="8"/>
        <v>1.1935802250452982E-2</v>
      </c>
      <c r="CJ24" s="68">
        <f t="shared" si="9"/>
        <v>-3.0797273932563151E-3</v>
      </c>
      <c r="CK24" s="68">
        <f t="shared" si="10"/>
        <v>8.9009505475374888E-3</v>
      </c>
      <c r="CL24" s="68">
        <f t="shared" si="11"/>
        <v>-6.6732283654644493E-3</v>
      </c>
      <c r="CM24" s="68">
        <f t="shared" si="12"/>
        <v>-7.6217680826067375E-3</v>
      </c>
      <c r="CN24" s="68">
        <f t="shared" si="13"/>
        <v>1.0580644565772103E-2</v>
      </c>
      <c r="CO24" s="68">
        <f t="shared" si="14"/>
        <v>1.0953085055956779E-2</v>
      </c>
      <c r="CP24" s="68">
        <f t="shared" si="15"/>
        <v>1.306833117062153E-2</v>
      </c>
    </row>
    <row r="25" spans="1:94" x14ac:dyDescent="0.25">
      <c r="A25" s="89" t="s">
        <v>191</v>
      </c>
      <c r="B25" s="75">
        <v>76963.227471999999</v>
      </c>
      <c r="C25" s="75">
        <v>16.048337184000001</v>
      </c>
      <c r="D25" s="75">
        <v>6471.9962218999999</v>
      </c>
      <c r="E25" s="75">
        <v>658.52305949000004</v>
      </c>
      <c r="F25" s="75">
        <v>626.42131626000003</v>
      </c>
      <c r="G25" s="75">
        <v>6.8528102994999998</v>
      </c>
      <c r="H25" s="75">
        <v>7253.6792820000001</v>
      </c>
      <c r="I25" s="75">
        <v>62.716849607999997</v>
      </c>
      <c r="J25" s="75">
        <v>199.97310707</v>
      </c>
      <c r="K25" s="75">
        <v>158.73694825999999</v>
      </c>
      <c r="L25" s="75">
        <v>10.36603041</v>
      </c>
      <c r="M25" s="75">
        <v>28.905656597</v>
      </c>
      <c r="N25" s="75">
        <v>10.647172749999999</v>
      </c>
      <c r="O25" s="75">
        <v>124.1330071</v>
      </c>
      <c r="P25" s="75"/>
      <c r="Q25" s="89" t="s">
        <v>191</v>
      </c>
      <c r="R25" s="75">
        <v>6.6033449224902299</v>
      </c>
      <c r="S25" s="75">
        <v>10.2801068183929</v>
      </c>
      <c r="T25" s="75">
        <v>62.460185927137204</v>
      </c>
      <c r="U25" s="75">
        <v>62.460185927137204</v>
      </c>
      <c r="V25" s="75">
        <v>25.334327123199699</v>
      </c>
      <c r="W25" s="75">
        <v>201.84004982246799</v>
      </c>
      <c r="X25" s="75">
        <v>29.154680655095099</v>
      </c>
      <c r="Y25" s="75">
        <v>444.38150443549398</v>
      </c>
      <c r="Z25" s="75">
        <v>77081.607420316606</v>
      </c>
      <c r="AA25" s="75">
        <v>279.50258555006502</v>
      </c>
      <c r="AB25" s="75">
        <v>31.049570800896401</v>
      </c>
      <c r="AC25" s="75">
        <v>305.48503260229103</v>
      </c>
      <c r="AD25" s="75">
        <v>125.45344677067</v>
      </c>
      <c r="AE25" s="75">
        <v>595.53996955581101</v>
      </c>
      <c r="AF25" s="75">
        <v>157.67416257344499</v>
      </c>
      <c r="AG25" s="75">
        <v>157.67416257344499</v>
      </c>
      <c r="AH25" s="75">
        <v>51.448164827901699</v>
      </c>
      <c r="AI25" s="75">
        <v>225.10065392911301</v>
      </c>
      <c r="AJ25" s="75">
        <v>9.8529305868625396</v>
      </c>
      <c r="AK25" s="75">
        <v>144.42261528544401</v>
      </c>
      <c r="AL25" s="75">
        <v>1.0615828521792099</v>
      </c>
      <c r="AM25" s="75">
        <v>8.3704041141925796</v>
      </c>
      <c r="AN25" s="75">
        <v>10.7281812504017</v>
      </c>
      <c r="AO25" s="75">
        <v>15.9439199335306</v>
      </c>
      <c r="AP25" s="75">
        <v>0</v>
      </c>
      <c r="AQ25" s="75">
        <v>7370.4456762402297</v>
      </c>
      <c r="AR25" s="75">
        <v>5787.9192144270401</v>
      </c>
      <c r="AS25" s="75">
        <v>591.65442639814296</v>
      </c>
      <c r="AT25" s="75">
        <v>6431.0218056530903</v>
      </c>
      <c r="AU25" s="75">
        <v>151.38596183541301</v>
      </c>
      <c r="AV25" s="75">
        <v>0.38379244905945298</v>
      </c>
      <c r="AW25" s="75">
        <v>3063.6969419332299</v>
      </c>
      <c r="AX25" s="75">
        <v>2.24187152664561</v>
      </c>
      <c r="AY25" s="75">
        <v>1.36894985344775</v>
      </c>
      <c r="AZ25" s="75">
        <v>199.62284891174301</v>
      </c>
      <c r="BA25" s="75">
        <v>1.33209152322844</v>
      </c>
      <c r="BB25" s="75">
        <v>0.95589849865242504</v>
      </c>
      <c r="BC25" s="75">
        <v>652.82905007647798</v>
      </c>
      <c r="BD25" s="75">
        <v>620.89241485212995</v>
      </c>
      <c r="BE25" s="75">
        <v>31.9366352243478</v>
      </c>
      <c r="BF25" s="75">
        <v>0.48479799048705602</v>
      </c>
      <c r="BG25" s="75">
        <v>79.391867899050396</v>
      </c>
      <c r="BH25" s="75">
        <v>1.13401735489453</v>
      </c>
      <c r="BI25" s="75">
        <v>59.952095700435898</v>
      </c>
      <c r="BJ25" s="75">
        <v>6.3307797582631897</v>
      </c>
      <c r="BK25" s="75">
        <v>4.7209488075750796</v>
      </c>
      <c r="BL25" s="75">
        <v>241.230018651102</v>
      </c>
      <c r="BM25" s="75">
        <v>38.298081815007102</v>
      </c>
      <c r="BN25" s="75">
        <v>1.4509986109779101</v>
      </c>
      <c r="BO25" s="75">
        <v>20.2573226629628</v>
      </c>
      <c r="BP25" s="75">
        <v>3.41146536042813E-2</v>
      </c>
      <c r="BQ25" s="75">
        <v>6.8076381333465603</v>
      </c>
      <c r="BR25" s="75">
        <v>176.92175183607699</v>
      </c>
      <c r="BS25" s="75">
        <v>0</v>
      </c>
      <c r="BT25" s="75">
        <v>840.42869448287604</v>
      </c>
      <c r="BU25" s="75">
        <v>134.636170310349</v>
      </c>
      <c r="BV25" s="75">
        <v>7330.6501308994202</v>
      </c>
      <c r="BW25" s="75">
        <v>1014.04074308517</v>
      </c>
      <c r="BX25" s="89"/>
      <c r="BY25" s="91">
        <f t="shared" si="16"/>
        <v>1.0054286515698065</v>
      </c>
      <c r="BZ25" s="75">
        <f t="shared" si="0"/>
        <v>6997.4038339613535</v>
      </c>
      <c r="CA25" s="28">
        <f t="shared" si="1"/>
        <v>7.9999985045420049E-3</v>
      </c>
      <c r="CB25" s="89"/>
      <c r="CC25" s="68">
        <f t="shared" si="2"/>
        <v>1.5381364868004717E-3</v>
      </c>
      <c r="CD25" s="68">
        <f t="shared" si="3"/>
        <v>-6.5064217726870897E-3</v>
      </c>
      <c r="CE25" s="68">
        <f t="shared" si="4"/>
        <v>-6.3310321641196323E-3</v>
      </c>
      <c r="CF25" s="68">
        <f t="shared" si="5"/>
        <v>-8.6466363348488319E-3</v>
      </c>
      <c r="CG25" s="68">
        <f t="shared" si="6"/>
        <v>-8.8261706049212341E-3</v>
      </c>
      <c r="CH25" s="68">
        <f t="shared" si="7"/>
        <v>-6.591772452352187E-3</v>
      </c>
      <c r="CI25" s="68">
        <f t="shared" si="8"/>
        <v>1.0611283723340687E-2</v>
      </c>
      <c r="CJ25" s="68">
        <f t="shared" si="9"/>
        <v>-4.0924198595277336E-3</v>
      </c>
      <c r="CK25" s="68">
        <f t="shared" si="10"/>
        <v>9.3359691201601123E-3</v>
      </c>
      <c r="CL25" s="68">
        <f t="shared" si="11"/>
        <v>-6.6952634418436371E-3</v>
      </c>
      <c r="CM25" s="68">
        <f t="shared" si="12"/>
        <v>-8.2889580879688344E-3</v>
      </c>
      <c r="CN25" s="68">
        <f t="shared" si="13"/>
        <v>8.615063188737393E-3</v>
      </c>
      <c r="CO25" s="68">
        <f t="shared" si="14"/>
        <v>7.6084517743643413E-3</v>
      </c>
      <c r="CP25" s="68">
        <f t="shared" si="15"/>
        <v>1.063729705352476E-2</v>
      </c>
    </row>
    <row r="26" spans="1:94" x14ac:dyDescent="0.25">
      <c r="A26" s="89" t="s">
        <v>192</v>
      </c>
      <c r="B26" s="75">
        <v>229461.9596</v>
      </c>
      <c r="C26" s="75">
        <v>50.343978853000003</v>
      </c>
      <c r="D26" s="75">
        <v>23426.655441999999</v>
      </c>
      <c r="E26" s="75">
        <v>1936.1207505</v>
      </c>
      <c r="F26" s="75">
        <v>1843.1216136999999</v>
      </c>
      <c r="G26" s="75">
        <v>20.742934455</v>
      </c>
      <c r="H26" s="75">
        <v>18173.768894000001</v>
      </c>
      <c r="I26" s="75">
        <v>201.80855617</v>
      </c>
      <c r="J26" s="75">
        <v>531.60840001999998</v>
      </c>
      <c r="K26" s="75">
        <v>517.76792536999994</v>
      </c>
      <c r="L26" s="75">
        <v>34.318101077999998</v>
      </c>
      <c r="M26" s="75">
        <v>83.888394837999996</v>
      </c>
      <c r="N26" s="75">
        <v>29.212018505</v>
      </c>
      <c r="O26" s="75">
        <v>305.32224558000001</v>
      </c>
      <c r="P26" s="75"/>
      <c r="Q26" s="89" t="s">
        <v>192</v>
      </c>
      <c r="R26" s="75">
        <v>19.725025491294002</v>
      </c>
      <c r="S26" s="75">
        <v>33.9734607713103</v>
      </c>
      <c r="T26" s="75">
        <v>200.41502409079001</v>
      </c>
      <c r="U26" s="75">
        <v>200.41502409079001</v>
      </c>
      <c r="V26" s="75">
        <v>82.247412729327493</v>
      </c>
      <c r="W26" s="75">
        <v>533.712989367403</v>
      </c>
      <c r="X26" s="75">
        <v>84.173502480852406</v>
      </c>
      <c r="Y26" s="75">
        <v>1287.69391010458</v>
      </c>
      <c r="Z26" s="75">
        <v>228921.80499633399</v>
      </c>
      <c r="AA26" s="75">
        <v>838.58776242331305</v>
      </c>
      <c r="AB26" s="75">
        <v>84.2374592372161</v>
      </c>
      <c r="AC26" s="75">
        <v>890.07380421169103</v>
      </c>
      <c r="AD26" s="75">
        <v>306.62314779514702</v>
      </c>
      <c r="AE26" s="75">
        <v>1362.5648031972501</v>
      </c>
      <c r="AF26" s="75">
        <v>513.36538804361703</v>
      </c>
      <c r="AG26" s="75">
        <v>513.36538804361703</v>
      </c>
      <c r="AH26" s="75">
        <v>185.85197600290999</v>
      </c>
      <c r="AI26" s="75">
        <v>528.26958993321</v>
      </c>
      <c r="AJ26" s="75">
        <v>26.335715512881301</v>
      </c>
      <c r="AK26" s="75">
        <v>411.89706697006</v>
      </c>
      <c r="AL26" s="75">
        <v>3.4981012408044698</v>
      </c>
      <c r="AM26" s="75">
        <v>21.482358600634399</v>
      </c>
      <c r="AN26" s="75">
        <v>29.2495303105466</v>
      </c>
      <c r="AO26" s="75">
        <v>49.934354020403703</v>
      </c>
      <c r="AP26" s="75">
        <v>0</v>
      </c>
      <c r="AQ26" s="75">
        <v>18371.5092567668</v>
      </c>
      <c r="AR26" s="75">
        <v>20908.358568269901</v>
      </c>
      <c r="AS26" s="75">
        <v>2137.2980267932098</v>
      </c>
      <c r="AT26" s="75">
        <v>23231.508571066101</v>
      </c>
      <c r="AU26" s="75">
        <v>409.11475033908101</v>
      </c>
      <c r="AV26" s="75">
        <v>1.00012670820174</v>
      </c>
      <c r="AW26" s="75">
        <v>7223.42642648324</v>
      </c>
      <c r="AX26" s="75">
        <v>6.8624776346610599</v>
      </c>
      <c r="AY26" s="75">
        <v>4.2324570857101902</v>
      </c>
      <c r="AZ26" s="75">
        <v>606.05646945000103</v>
      </c>
      <c r="BA26" s="75">
        <v>4.0551478268489802</v>
      </c>
      <c r="BB26" s="75">
        <v>2.9552880660504699</v>
      </c>
      <c r="BC26" s="75">
        <v>1915.17223526265</v>
      </c>
      <c r="BD26" s="75">
        <v>1822.9947791836801</v>
      </c>
      <c r="BE26" s="75">
        <v>92.177456078969499</v>
      </c>
      <c r="BF26" s="75">
        <v>1.4981360352519</v>
      </c>
      <c r="BG26" s="75">
        <v>215.14340890226299</v>
      </c>
      <c r="BH26" s="75">
        <v>3.5003635228757002</v>
      </c>
      <c r="BI26" s="75">
        <v>174.848344088581</v>
      </c>
      <c r="BJ26" s="75">
        <v>19.5743274150256</v>
      </c>
      <c r="BK26" s="75">
        <v>14.5442530634876</v>
      </c>
      <c r="BL26" s="75">
        <v>702.21666132266296</v>
      </c>
      <c r="BM26" s="75">
        <v>80.412665092711094</v>
      </c>
      <c r="BN26" s="75">
        <v>4.2996132362197299</v>
      </c>
      <c r="BO26" s="75">
        <v>62.102323462358797</v>
      </c>
      <c r="BP26" s="75">
        <v>0.10538136348153899</v>
      </c>
      <c r="BQ26" s="75">
        <v>20.5783398298693</v>
      </c>
      <c r="BR26" s="75">
        <v>463.79937429694598</v>
      </c>
      <c r="BS26" s="75">
        <v>0</v>
      </c>
      <c r="BT26" s="75">
        <v>2031.1048719820501</v>
      </c>
      <c r="BU26" s="75">
        <v>325.21345407767899</v>
      </c>
      <c r="BV26" s="75">
        <v>18258.968297205</v>
      </c>
      <c r="BW26" s="75">
        <v>2520.9411651936698</v>
      </c>
      <c r="BX26" s="89"/>
      <c r="BY26" s="91">
        <f t="shared" si="16"/>
        <v>1.0061635990451347</v>
      </c>
      <c r="BZ26" s="75">
        <f t="shared" si="0"/>
        <v>17314.527384243516</v>
      </c>
      <c r="CA26" s="28">
        <f t="shared" si="1"/>
        <v>7.9999960155141079E-3</v>
      </c>
      <c r="CB26" s="89"/>
      <c r="CC26" s="68">
        <f t="shared" si="2"/>
        <v>-2.3540050150692373E-3</v>
      </c>
      <c r="CD26" s="68">
        <f t="shared" si="3"/>
        <v>-8.136520829876575E-3</v>
      </c>
      <c r="CE26" s="68">
        <f t="shared" si="4"/>
        <v>-8.3301208496042375E-3</v>
      </c>
      <c r="CF26" s="68">
        <f t="shared" si="5"/>
        <v>-1.0819839223323259E-2</v>
      </c>
      <c r="CG26" s="68">
        <f t="shared" si="6"/>
        <v>-1.0919970970290961E-2</v>
      </c>
      <c r="CH26" s="68">
        <f t="shared" si="7"/>
        <v>-7.934973013956825E-3</v>
      </c>
      <c r="CI26" s="68">
        <f t="shared" si="8"/>
        <v>4.6880426235158664E-3</v>
      </c>
      <c r="CJ26" s="68">
        <f t="shared" si="9"/>
        <v>-6.9052180227487632E-3</v>
      </c>
      <c r="CK26" s="68">
        <f t="shared" si="10"/>
        <v>3.9589091280796971E-3</v>
      </c>
      <c r="CL26" s="68">
        <f t="shared" si="11"/>
        <v>-8.5029162886766964E-3</v>
      </c>
      <c r="CM26" s="68">
        <f t="shared" si="12"/>
        <v>-1.0042522629861744E-2</v>
      </c>
      <c r="CN26" s="68">
        <f t="shared" si="13"/>
        <v>3.3986541690658348E-3</v>
      </c>
      <c r="CO26" s="68">
        <f t="shared" si="14"/>
        <v>1.2841223395836127E-3</v>
      </c>
      <c r="CP26" s="68">
        <f t="shared" si="15"/>
        <v>4.2607514977356757E-3</v>
      </c>
    </row>
    <row r="27" spans="1:94" x14ac:dyDescent="0.25">
      <c r="A27" s="89" t="s">
        <v>193</v>
      </c>
      <c r="B27" s="75">
        <v>45216.983990000001</v>
      </c>
      <c r="C27" s="75">
        <v>13.782649387999999</v>
      </c>
      <c r="D27" s="75">
        <v>7246.1552395999997</v>
      </c>
      <c r="E27" s="75">
        <v>645.20430295999995</v>
      </c>
      <c r="F27" s="75">
        <v>618.28585939000004</v>
      </c>
      <c r="G27" s="75">
        <v>5.5118724957999996</v>
      </c>
      <c r="H27" s="75">
        <v>4547.1739731999996</v>
      </c>
      <c r="I27" s="75">
        <v>64.227547928000007</v>
      </c>
      <c r="J27" s="75">
        <v>121.16981908</v>
      </c>
      <c r="K27" s="75">
        <v>166.13568137999999</v>
      </c>
      <c r="L27" s="75">
        <v>12.385401144999999</v>
      </c>
      <c r="M27" s="75">
        <v>19.069977351999999</v>
      </c>
      <c r="N27" s="75">
        <v>8.4990708300000009</v>
      </c>
      <c r="O27" s="75">
        <v>80.201342259</v>
      </c>
      <c r="P27" s="75"/>
      <c r="Q27" s="89" t="s">
        <v>193</v>
      </c>
      <c r="R27" s="75">
        <v>5.2872276821520403</v>
      </c>
      <c r="S27" s="75">
        <v>12.2890867248714</v>
      </c>
      <c r="T27" s="75">
        <v>63.882490556257402</v>
      </c>
      <c r="U27" s="75">
        <v>63.882490556257402</v>
      </c>
      <c r="V27" s="75">
        <v>27.614662469319899</v>
      </c>
      <c r="W27" s="75">
        <v>121.77495509499801</v>
      </c>
      <c r="X27" s="75">
        <v>19.200463555109799</v>
      </c>
      <c r="Y27" s="75">
        <v>273.80123400592799</v>
      </c>
      <c r="Z27" s="75">
        <v>45217.557583072899</v>
      </c>
      <c r="AA27" s="75">
        <v>204.151252110841</v>
      </c>
      <c r="AB27" s="75">
        <v>17.9178846248684</v>
      </c>
      <c r="AC27" s="75">
        <v>196.59063412069301</v>
      </c>
      <c r="AD27" s="75">
        <v>80.956498155729406</v>
      </c>
      <c r="AE27" s="75">
        <v>316.62771055694799</v>
      </c>
      <c r="AF27" s="75">
        <v>164.972326143842</v>
      </c>
      <c r="AG27" s="75">
        <v>164.972326143842</v>
      </c>
      <c r="AH27" s="75">
        <v>57.558239554004899</v>
      </c>
      <c r="AI27" s="75">
        <v>119.383411556629</v>
      </c>
      <c r="AJ27" s="75">
        <v>6.1363242906090703</v>
      </c>
      <c r="AK27" s="75">
        <v>124.79054868271299</v>
      </c>
      <c r="AL27" s="75">
        <v>1.17089073256722</v>
      </c>
      <c r="AM27" s="75">
        <v>4.8517555673934103</v>
      </c>
      <c r="AN27" s="75">
        <v>8.5477954280942097</v>
      </c>
      <c r="AO27" s="75">
        <v>13.693043370426</v>
      </c>
      <c r="AP27" s="75">
        <v>0</v>
      </c>
      <c r="AQ27" s="75">
        <v>4606.4016106968202</v>
      </c>
      <c r="AR27" s="75">
        <v>6475.3003757116703</v>
      </c>
      <c r="AS27" s="75">
        <v>661.91977320392198</v>
      </c>
      <c r="AT27" s="75">
        <v>7194.7783884696</v>
      </c>
      <c r="AU27" s="75">
        <v>93.631799488004106</v>
      </c>
      <c r="AV27" s="75">
        <v>0.31296672277429599</v>
      </c>
      <c r="AW27" s="75">
        <v>1818.4033058744301</v>
      </c>
      <c r="AX27" s="75">
        <v>2.7868043692300901</v>
      </c>
      <c r="AY27" s="75">
        <v>1.7599992653097201</v>
      </c>
      <c r="AZ27" s="75">
        <v>234.78376813990499</v>
      </c>
      <c r="BA27" s="75">
        <v>1.63978596603779</v>
      </c>
      <c r="BB27" s="75">
        <v>1.2287599542540899</v>
      </c>
      <c r="BC27" s="75">
        <v>640.27566120187203</v>
      </c>
      <c r="BD27" s="75">
        <v>613.48840307921705</v>
      </c>
      <c r="BE27" s="75">
        <v>26.787258122654102</v>
      </c>
      <c r="BF27" s="75">
        <v>0.62204418635669601</v>
      </c>
      <c r="BG27" s="75">
        <v>47.203544905394097</v>
      </c>
      <c r="BH27" s="75">
        <v>1.44837390907036</v>
      </c>
      <c r="BI27" s="75">
        <v>56.091419600191699</v>
      </c>
      <c r="BJ27" s="75">
        <v>8.1410420443459692</v>
      </c>
      <c r="BK27" s="75">
        <v>5.9564569262057798</v>
      </c>
      <c r="BL27" s="75">
        <v>224.65670065091399</v>
      </c>
      <c r="BM27" s="75">
        <v>10.2773278422584</v>
      </c>
      <c r="BN27" s="75">
        <v>1.5760790980891399</v>
      </c>
      <c r="BO27" s="75">
        <v>25.2369524738614</v>
      </c>
      <c r="BP27" s="75">
        <v>4.3704867276244598E-2</v>
      </c>
      <c r="BQ27" s="75">
        <v>5.47618462650947</v>
      </c>
      <c r="BR27" s="75">
        <v>139.31716101906099</v>
      </c>
      <c r="BS27" s="75">
        <v>0</v>
      </c>
      <c r="BT27" s="75">
        <v>485.49121293071499</v>
      </c>
      <c r="BU27" s="75">
        <v>93.339677903338298</v>
      </c>
      <c r="BV27" s="75">
        <v>4582.5127283850497</v>
      </c>
      <c r="BW27" s="75">
        <v>653.12015656301401</v>
      </c>
      <c r="BX27" s="89"/>
      <c r="BY27" s="91">
        <f t="shared" si="16"/>
        <v>1.0052130531277736</v>
      </c>
      <c r="BZ27" s="75">
        <f t="shared" si="0"/>
        <v>4301.9152390087656</v>
      </c>
      <c r="CA27" s="28">
        <f t="shared" si="1"/>
        <v>8.0000017299001365E-3</v>
      </c>
      <c r="CB27" s="89"/>
      <c r="CC27" s="68">
        <f t="shared" si="2"/>
        <v>1.2685345688373549E-5</v>
      </c>
      <c r="CD27" s="68">
        <f t="shared" si="3"/>
        <v>-6.5013637836579784E-3</v>
      </c>
      <c r="CE27" s="68">
        <f t="shared" si="4"/>
        <v>-7.0902222532615508E-3</v>
      </c>
      <c r="CF27" s="68">
        <f t="shared" si="5"/>
        <v>-7.6388854437529682E-3</v>
      </c>
      <c r="CG27" s="68">
        <f t="shared" si="6"/>
        <v>-7.7592851881104876E-3</v>
      </c>
      <c r="CH27" s="68">
        <f t="shared" si="7"/>
        <v>-6.4747269313148005E-3</v>
      </c>
      <c r="CI27" s="68">
        <f t="shared" si="8"/>
        <v>7.7715863508474982E-3</v>
      </c>
      <c r="CJ27" s="68">
        <f t="shared" si="9"/>
        <v>-5.3724201355066442E-3</v>
      </c>
      <c r="CK27" s="68">
        <f t="shared" si="10"/>
        <v>4.9941150328736616E-3</v>
      </c>
      <c r="CL27" s="68">
        <f t="shared" si="11"/>
        <v>-7.0024405744427047E-3</v>
      </c>
      <c r="CM27" s="68">
        <f t="shared" si="12"/>
        <v>-7.7764473674300132E-3</v>
      </c>
      <c r="CN27" s="68">
        <f t="shared" si="13"/>
        <v>6.842493868830706E-3</v>
      </c>
      <c r="CO27" s="68">
        <f t="shared" si="14"/>
        <v>5.7329323485834291E-3</v>
      </c>
      <c r="CP27" s="68">
        <f t="shared" si="15"/>
        <v>9.4157513510275924E-3</v>
      </c>
    </row>
    <row r="28" spans="1:94" x14ac:dyDescent="0.25">
      <c r="A28" s="89" t="s">
        <v>194</v>
      </c>
      <c r="B28" s="75">
        <v>81245.664225</v>
      </c>
      <c r="C28" s="75">
        <v>28.503796799</v>
      </c>
      <c r="D28" s="75">
        <v>14450.431436999999</v>
      </c>
      <c r="E28" s="75">
        <v>1097.7650662999999</v>
      </c>
      <c r="F28" s="75">
        <v>1054.4792932</v>
      </c>
      <c r="G28" s="75">
        <v>11.362972773999999</v>
      </c>
      <c r="H28" s="75">
        <v>6156.6699387999997</v>
      </c>
      <c r="I28" s="75">
        <v>111.34152218</v>
      </c>
      <c r="J28" s="75">
        <v>189.02214039</v>
      </c>
      <c r="K28" s="75">
        <v>300.24064483000001</v>
      </c>
      <c r="L28" s="75">
        <v>22.051307745999999</v>
      </c>
      <c r="M28" s="75">
        <v>28.005162281</v>
      </c>
      <c r="N28" s="75">
        <v>10.975916785000001</v>
      </c>
      <c r="O28" s="75">
        <v>97.584354394000002</v>
      </c>
      <c r="P28" s="75"/>
      <c r="Q28" s="89" t="s">
        <v>194</v>
      </c>
      <c r="R28" s="75">
        <v>9.1526452147521091</v>
      </c>
      <c r="S28" s="75">
        <v>21.8212313778808</v>
      </c>
      <c r="T28" s="75">
        <v>110.380559274878</v>
      </c>
      <c r="U28" s="75">
        <v>110.380559274878</v>
      </c>
      <c r="V28" s="75">
        <v>51.778735101357398</v>
      </c>
      <c r="W28" s="75">
        <v>189.280820081797</v>
      </c>
      <c r="X28" s="75">
        <v>28.076582762188799</v>
      </c>
      <c r="Y28" s="75">
        <v>476.66225387103799</v>
      </c>
      <c r="Z28" s="75">
        <v>80996.880787535003</v>
      </c>
      <c r="AA28" s="75">
        <v>331.79654461049</v>
      </c>
      <c r="AB28" s="75">
        <v>30.181100182602499</v>
      </c>
      <c r="AC28" s="75">
        <v>295.91114644438397</v>
      </c>
      <c r="AD28" s="75">
        <v>97.926340822960498</v>
      </c>
      <c r="AE28" s="75">
        <v>407.85245768863598</v>
      </c>
      <c r="AF28" s="75">
        <v>297.35805119922202</v>
      </c>
      <c r="AG28" s="75">
        <v>297.35805119922202</v>
      </c>
      <c r="AH28" s="75">
        <v>114.52959906171201</v>
      </c>
      <c r="AI28" s="75">
        <v>164.205035403067</v>
      </c>
      <c r="AJ28" s="75">
        <v>8.4865728871175801</v>
      </c>
      <c r="AK28" s="75">
        <v>185.23834665192899</v>
      </c>
      <c r="AL28" s="75">
        <v>2.1270062679435799</v>
      </c>
      <c r="AM28" s="75">
        <v>6.3029775801573198</v>
      </c>
      <c r="AN28" s="75">
        <v>10.967847789476901</v>
      </c>
      <c r="AO28" s="75">
        <v>28.244317980125299</v>
      </c>
      <c r="AP28" s="75">
        <v>0</v>
      </c>
      <c r="AQ28" s="75">
        <v>6210.9145047592201</v>
      </c>
      <c r="AR28" s="75">
        <v>12884.5774661177</v>
      </c>
      <c r="AS28" s="75">
        <v>1317.09021821789</v>
      </c>
      <c r="AT28" s="75">
        <v>14316.1972833973</v>
      </c>
      <c r="AU28" s="75">
        <v>137.86748065239701</v>
      </c>
      <c r="AV28" s="75">
        <v>0.61705501788499495</v>
      </c>
      <c r="AW28" s="75">
        <v>2265.3660028091299</v>
      </c>
      <c r="AX28" s="75">
        <v>4.9532899686392504</v>
      </c>
      <c r="AY28" s="75">
        <v>3.1263771321174798</v>
      </c>
      <c r="AZ28" s="75">
        <v>411.11599349636498</v>
      </c>
      <c r="BA28" s="75">
        <v>2.9317744772014498</v>
      </c>
      <c r="BB28" s="75">
        <v>2.18295672172709</v>
      </c>
      <c r="BC28" s="75">
        <v>1086.0898665570801</v>
      </c>
      <c r="BD28" s="75">
        <v>1043.2062847606401</v>
      </c>
      <c r="BE28" s="75">
        <v>42.883581796436196</v>
      </c>
      <c r="BF28" s="75">
        <v>1.10651008548421</v>
      </c>
      <c r="BG28" s="75">
        <v>71.521068553823099</v>
      </c>
      <c r="BH28" s="75">
        <v>2.58472112986877</v>
      </c>
      <c r="BI28" s="75">
        <v>93.713243115792295</v>
      </c>
      <c r="BJ28" s="75">
        <v>14.459086271377901</v>
      </c>
      <c r="BK28" s="75">
        <v>10.541122940083801</v>
      </c>
      <c r="BL28" s="75">
        <v>375.92345963612701</v>
      </c>
      <c r="BM28" s="75">
        <v>28.8760742711363</v>
      </c>
      <c r="BN28" s="75">
        <v>2.7661633556551299</v>
      </c>
      <c r="BO28" s="75">
        <v>45.585635410638403</v>
      </c>
      <c r="BP28" s="75">
        <v>7.7827447863445698E-2</v>
      </c>
      <c r="BQ28" s="75">
        <v>11.260730997800801</v>
      </c>
      <c r="BR28" s="75">
        <v>191.36630446470201</v>
      </c>
      <c r="BS28" s="75">
        <v>0</v>
      </c>
      <c r="BT28" s="75">
        <v>651.833059404766</v>
      </c>
      <c r="BU28" s="75">
        <v>98.252924418532004</v>
      </c>
      <c r="BV28" s="75">
        <v>6171.5060966616502</v>
      </c>
      <c r="BW28" s="75">
        <v>795.69744055195099</v>
      </c>
      <c r="BX28" s="89"/>
      <c r="BY28" s="91">
        <f t="shared" si="16"/>
        <v>1.0063855414675662</v>
      </c>
      <c r="BZ28" s="75">
        <f t="shared" si="0"/>
        <v>5765.2404572326595</v>
      </c>
      <c r="CA28" s="28">
        <f t="shared" si="1"/>
        <v>8.0000014525179533E-3</v>
      </c>
      <c r="CB28" s="89"/>
      <c r="CC28" s="68">
        <f t="shared" si="2"/>
        <v>-3.0621134043045286E-3</v>
      </c>
      <c r="CD28" s="68">
        <f t="shared" si="3"/>
        <v>-9.1033072086664727E-3</v>
      </c>
      <c r="CE28" s="68">
        <f t="shared" si="4"/>
        <v>-9.2892834506654413E-3</v>
      </c>
      <c r="CF28" s="68">
        <f t="shared" si="5"/>
        <v>-1.0635426560139081E-2</v>
      </c>
      <c r="CG28" s="68">
        <f t="shared" si="6"/>
        <v>-1.0690592515240446E-2</v>
      </c>
      <c r="CH28" s="68">
        <f t="shared" si="7"/>
        <v>-8.997801740152132E-3</v>
      </c>
      <c r="CI28" s="68">
        <f t="shared" si="8"/>
        <v>2.4097698933235631E-3</v>
      </c>
      <c r="CJ28" s="68">
        <f t="shared" si="9"/>
        <v>-8.6307685246880695E-3</v>
      </c>
      <c r="CK28" s="68">
        <f t="shared" si="10"/>
        <v>1.368515303356941E-3</v>
      </c>
      <c r="CL28" s="68">
        <f t="shared" si="11"/>
        <v>-9.6009440441021908E-3</v>
      </c>
      <c r="CM28" s="68">
        <f t="shared" si="12"/>
        <v>-1.043368360595005E-2</v>
      </c>
      <c r="CN28" s="68">
        <f t="shared" si="13"/>
        <v>2.5502612865505089E-3</v>
      </c>
      <c r="CO28" s="68">
        <f t="shared" si="14"/>
        <v>-7.3515458263381339E-4</v>
      </c>
      <c r="CP28" s="68">
        <f t="shared" si="15"/>
        <v>3.5045210995577692E-3</v>
      </c>
    </row>
    <row r="29" spans="1:94" x14ac:dyDescent="0.25">
      <c r="A29" s="89" t="s">
        <v>195</v>
      </c>
      <c r="B29" s="75">
        <v>124058.68474</v>
      </c>
      <c r="C29" s="75">
        <v>31.260959804999999</v>
      </c>
      <c r="D29" s="75">
        <v>9930.2290678999998</v>
      </c>
      <c r="E29" s="75">
        <v>1198.0694682999999</v>
      </c>
      <c r="F29" s="75">
        <v>1135.3131550999999</v>
      </c>
      <c r="G29" s="75">
        <v>11.515851358999999</v>
      </c>
      <c r="H29" s="75">
        <v>9196.0109692999995</v>
      </c>
      <c r="I29" s="75">
        <v>98.687140080999995</v>
      </c>
      <c r="J29" s="75">
        <v>262.05750208000001</v>
      </c>
      <c r="K29" s="75">
        <v>247.68809397000001</v>
      </c>
      <c r="L29" s="75">
        <v>15.736840536000001</v>
      </c>
      <c r="M29" s="75">
        <v>39.662995559000002</v>
      </c>
      <c r="N29" s="75">
        <v>14.773561182</v>
      </c>
      <c r="O29" s="75">
        <v>160.82676187999999</v>
      </c>
      <c r="P29" s="75"/>
      <c r="Q29" s="89" t="s">
        <v>195</v>
      </c>
      <c r="R29" s="75">
        <v>8.8545506340551796</v>
      </c>
      <c r="S29" s="75">
        <v>15.5044543638011</v>
      </c>
      <c r="T29" s="75">
        <v>97.440595867416903</v>
      </c>
      <c r="U29" s="75">
        <v>97.440595867416903</v>
      </c>
      <c r="V29" s="75">
        <v>40.812913593974699</v>
      </c>
      <c r="W29" s="75">
        <v>261.14412367360001</v>
      </c>
      <c r="X29" s="75">
        <v>39.504501817936799</v>
      </c>
      <c r="Y29" s="75">
        <v>547.57691506348306</v>
      </c>
      <c r="Z29" s="75">
        <v>123118.934681239</v>
      </c>
      <c r="AA29" s="75">
        <v>393.099247407436</v>
      </c>
      <c r="AB29" s="75">
        <v>35.602202415145001</v>
      </c>
      <c r="AC29" s="75">
        <v>414.18799030776597</v>
      </c>
      <c r="AD29" s="75">
        <v>160.236068793855</v>
      </c>
      <c r="AE29" s="75">
        <v>680.377801343991</v>
      </c>
      <c r="AF29" s="75">
        <v>244.27884698529201</v>
      </c>
      <c r="AG29" s="75">
        <v>244.27884698529201</v>
      </c>
      <c r="AH29" s="75">
        <v>78.346716185783393</v>
      </c>
      <c r="AI29" s="75">
        <v>256.05330527316698</v>
      </c>
      <c r="AJ29" s="75">
        <v>12.308042074853899</v>
      </c>
      <c r="AK29" s="75">
        <v>205.34032018970501</v>
      </c>
      <c r="AL29" s="75">
        <v>1.72500394956089</v>
      </c>
      <c r="AM29" s="75">
        <v>9.4706461366973897</v>
      </c>
      <c r="AN29" s="75">
        <v>14.676281658640701</v>
      </c>
      <c r="AO29" s="75">
        <v>30.812201323875499</v>
      </c>
      <c r="AP29" s="75">
        <v>0</v>
      </c>
      <c r="AQ29" s="75">
        <v>9213.1259847770798</v>
      </c>
      <c r="AR29" s="75">
        <v>8814.0072594079393</v>
      </c>
      <c r="AS29" s="75">
        <v>900.98559771182204</v>
      </c>
      <c r="AT29" s="75">
        <v>9793.3395733055404</v>
      </c>
      <c r="AU29" s="75">
        <v>193.27605613115301</v>
      </c>
      <c r="AV29" s="75">
        <v>0.439045202907897</v>
      </c>
      <c r="AW29" s="75">
        <v>3710.4178987995801</v>
      </c>
      <c r="AX29" s="75">
        <v>3.77630809041155</v>
      </c>
      <c r="AY29" s="75">
        <v>2.3174892433186098</v>
      </c>
      <c r="AZ29" s="75">
        <v>346.72453661601497</v>
      </c>
      <c r="BA29" s="75">
        <v>2.2107344411558798</v>
      </c>
      <c r="BB29" s="75">
        <v>1.6184351885227299</v>
      </c>
      <c r="BC29" s="75">
        <v>1179.87647181383</v>
      </c>
      <c r="BD29" s="75">
        <v>1117.9734917954199</v>
      </c>
      <c r="BE29" s="75">
        <v>61.902980018408499</v>
      </c>
      <c r="BF29" s="75">
        <v>0.82196588160077499</v>
      </c>
      <c r="BG29" s="75">
        <v>149.18613426258099</v>
      </c>
      <c r="BH29" s="75">
        <v>1.9295084613392</v>
      </c>
      <c r="BI29" s="75">
        <v>110.436587887806</v>
      </c>
      <c r="BJ29" s="75">
        <v>10.715489354321299</v>
      </c>
      <c r="BK29" s="75">
        <v>8.0533937216774802</v>
      </c>
      <c r="BL29" s="75">
        <v>442.43892393613203</v>
      </c>
      <c r="BM29" s="75">
        <v>24.398403948396702</v>
      </c>
      <c r="BN29" s="75">
        <v>2.4550281360472099</v>
      </c>
      <c r="BO29" s="75">
        <v>34.792001511709202</v>
      </c>
      <c r="BP29" s="75">
        <v>5.7909859877533103E-2</v>
      </c>
      <c r="BQ29" s="75">
        <v>11.3539956700342</v>
      </c>
      <c r="BR29" s="75">
        <v>233.132908568223</v>
      </c>
      <c r="BS29" s="75">
        <v>0</v>
      </c>
      <c r="BT29" s="75">
        <v>1037.7964254419901</v>
      </c>
      <c r="BU29" s="75">
        <v>170.38293930794401</v>
      </c>
      <c r="BV29" s="75">
        <v>9163.9501410406901</v>
      </c>
      <c r="BW29" s="75">
        <v>1297.2224682552901</v>
      </c>
      <c r="BX29" s="89"/>
      <c r="BY29" s="91">
        <f t="shared" si="16"/>
        <v>1.0053662277707247</v>
      </c>
      <c r="BZ29" s="75">
        <f t="shared" si="0"/>
        <v>8697.5406014828623</v>
      </c>
      <c r="CA29" s="28">
        <f t="shared" si="1"/>
        <v>7.999999959088424E-3</v>
      </c>
      <c r="CB29" s="89"/>
      <c r="CC29" s="68">
        <f t="shared" si="2"/>
        <v>-7.575044510027727E-3</v>
      </c>
      <c r="CD29" s="68">
        <f t="shared" si="3"/>
        <v>-1.4355236816904255E-2</v>
      </c>
      <c r="CE29" s="68">
        <f t="shared" si="4"/>
        <v>-1.3785129593531941E-2</v>
      </c>
      <c r="CF29" s="68">
        <f t="shared" si="5"/>
        <v>-1.518526009346092E-2</v>
      </c>
      <c r="CG29" s="68">
        <f t="shared" si="6"/>
        <v>-1.5273022449081611E-2</v>
      </c>
      <c r="CH29" s="68">
        <f t="shared" si="7"/>
        <v>-1.4055034571048354E-2</v>
      </c>
      <c r="CI29" s="68">
        <f t="shared" si="8"/>
        <v>-3.4863842992729505E-3</v>
      </c>
      <c r="CJ29" s="68">
        <f t="shared" si="9"/>
        <v>-1.2631273057056467E-2</v>
      </c>
      <c r="CK29" s="68">
        <f t="shared" si="10"/>
        <v>-3.4854121677507506E-3</v>
      </c>
      <c r="CL29" s="68">
        <f t="shared" si="11"/>
        <v>-1.376427477826582E-2</v>
      </c>
      <c r="CM29" s="68">
        <f t="shared" si="12"/>
        <v>-1.4767015759439632E-2</v>
      </c>
      <c r="CN29" s="68">
        <f t="shared" si="13"/>
        <v>-3.9960103574990715E-3</v>
      </c>
      <c r="CO29" s="68">
        <f t="shared" si="14"/>
        <v>-6.5847037258575146E-3</v>
      </c>
      <c r="CP29" s="68">
        <f t="shared" si="15"/>
        <v>-3.6728531945804982E-3</v>
      </c>
    </row>
    <row r="30" spans="1:94" x14ac:dyDescent="0.25">
      <c r="A30" s="89" t="s">
        <v>196</v>
      </c>
      <c r="B30" s="75">
        <v>66043.518679999994</v>
      </c>
      <c r="C30" s="75">
        <v>10.584656066000001</v>
      </c>
      <c r="D30" s="75">
        <v>3439.0676140999999</v>
      </c>
      <c r="E30" s="75">
        <v>402.44593705</v>
      </c>
      <c r="F30" s="75">
        <v>376.68266003999997</v>
      </c>
      <c r="G30" s="75">
        <v>4.4076706382999999</v>
      </c>
      <c r="H30" s="75">
        <v>6809.6454507999997</v>
      </c>
      <c r="I30" s="75">
        <v>39.723984586999997</v>
      </c>
      <c r="J30" s="75">
        <v>161.97478117</v>
      </c>
      <c r="K30" s="75">
        <v>87.097316219999996</v>
      </c>
      <c r="L30" s="75">
        <v>5.2386849913000004</v>
      </c>
      <c r="M30" s="75">
        <v>29.569120074000001</v>
      </c>
      <c r="N30" s="75">
        <v>11.674121535999999</v>
      </c>
      <c r="O30" s="75">
        <v>129.9902956</v>
      </c>
      <c r="P30" s="75"/>
      <c r="Q30" s="89" t="s">
        <v>196</v>
      </c>
      <c r="R30" s="75">
        <v>5.5651314701575698</v>
      </c>
      <c r="S30" s="75">
        <v>5.2305635355612097</v>
      </c>
      <c r="T30" s="75">
        <v>39.805705694181398</v>
      </c>
      <c r="U30" s="75">
        <v>39.805705694181398</v>
      </c>
      <c r="V30" s="75">
        <v>12.577221990442901</v>
      </c>
      <c r="W30" s="75">
        <v>163.25511938777299</v>
      </c>
      <c r="X30" s="75">
        <v>29.79556565132</v>
      </c>
      <c r="Y30" s="75">
        <v>389.77732089670798</v>
      </c>
      <c r="Z30" s="75">
        <v>66034.544094093202</v>
      </c>
      <c r="AA30" s="75">
        <v>249.09946221607399</v>
      </c>
      <c r="AB30" s="75">
        <v>28.827127843998699</v>
      </c>
      <c r="AC30" s="75">
        <v>306.824067451247</v>
      </c>
      <c r="AD30" s="75">
        <v>131.24408848983401</v>
      </c>
      <c r="AE30" s="75">
        <v>523.27691014244294</v>
      </c>
      <c r="AF30" s="75">
        <v>87.009565119198299</v>
      </c>
      <c r="AG30" s="75">
        <v>87.009565119198299</v>
      </c>
      <c r="AH30" s="75">
        <v>27.487353609241701</v>
      </c>
      <c r="AI30" s="75">
        <v>192.53916956701201</v>
      </c>
      <c r="AJ30" s="75">
        <v>9.9867632351954594</v>
      </c>
      <c r="AK30" s="75">
        <v>136.13397176191501</v>
      </c>
      <c r="AL30" s="75">
        <v>0.54589539676471599</v>
      </c>
      <c r="AM30" s="75">
        <v>8.3609750911862406</v>
      </c>
      <c r="AN30" s="75">
        <v>11.781828138172701</v>
      </c>
      <c r="AO30" s="75">
        <v>10.549544237393601</v>
      </c>
      <c r="AP30" s="75">
        <v>0</v>
      </c>
      <c r="AQ30" s="75">
        <v>6912.76020580146</v>
      </c>
      <c r="AR30" s="75">
        <v>3092.3289961804899</v>
      </c>
      <c r="AS30" s="75">
        <v>316.1048062964</v>
      </c>
      <c r="AT30" s="75">
        <v>3435.9211560861299</v>
      </c>
      <c r="AU30" s="75">
        <v>143.73304634170501</v>
      </c>
      <c r="AV30" s="75">
        <v>0.15884955891025501</v>
      </c>
      <c r="AW30" s="75">
        <v>2935.4604683245402</v>
      </c>
      <c r="AX30" s="75">
        <v>0.72089305599188702</v>
      </c>
      <c r="AY30" s="75">
        <v>0.39792864244889298</v>
      </c>
      <c r="AZ30" s="75">
        <v>81.492923824798595</v>
      </c>
      <c r="BA30" s="75">
        <v>0.42176750166724503</v>
      </c>
      <c r="BB30" s="75">
        <v>0.277946045293959</v>
      </c>
      <c r="BC30" s="75">
        <v>400.23884355076399</v>
      </c>
      <c r="BD30" s="75">
        <v>374.54837097901702</v>
      </c>
      <c r="BE30" s="75">
        <v>25.6904725717466</v>
      </c>
      <c r="BF30" s="75">
        <v>0.14144844226921699</v>
      </c>
      <c r="BG30" s="75">
        <v>78.345311154836097</v>
      </c>
      <c r="BH30" s="75">
        <v>0.33371050855117701</v>
      </c>
      <c r="BI30" s="75">
        <v>40.228248152251197</v>
      </c>
      <c r="BJ30" s="75">
        <v>1.83946732143939</v>
      </c>
      <c r="BK30" s="75">
        <v>1.50337938017052</v>
      </c>
      <c r="BL30" s="75">
        <v>161.73484008223201</v>
      </c>
      <c r="BM30" s="75">
        <v>23.646336644314001</v>
      </c>
      <c r="BN30" s="75">
        <v>0.67192245242150095</v>
      </c>
      <c r="BO30" s="75">
        <v>6.2697525091354001</v>
      </c>
      <c r="BP30" s="75">
        <v>9.9823465996461604E-3</v>
      </c>
      <c r="BQ30" s="75">
        <v>4.3936429178171998</v>
      </c>
      <c r="BR30" s="75">
        <v>171.133418929344</v>
      </c>
      <c r="BS30" s="75">
        <v>0</v>
      </c>
      <c r="BT30" s="75">
        <v>759.46185748404105</v>
      </c>
      <c r="BU30" s="75">
        <v>161.18809360697099</v>
      </c>
      <c r="BV30" s="75">
        <v>6875.3400702172103</v>
      </c>
      <c r="BW30" s="75">
        <v>1071.5315398049399</v>
      </c>
      <c r="BX30" s="89"/>
      <c r="BY30" s="91">
        <f t="shared" si="16"/>
        <v>1.0054426595924102</v>
      </c>
      <c r="BZ30" s="75">
        <f t="shared" si="0"/>
        <v>6544.4610634993887</v>
      </c>
      <c r="CA30" s="28">
        <f t="shared" si="1"/>
        <v>7.9999954482519696E-3</v>
      </c>
      <c r="CB30" s="89"/>
      <c r="CC30" s="68">
        <f t="shared" si="2"/>
        <v>-1.3588897269807941E-4</v>
      </c>
      <c r="CD30" s="68">
        <f t="shared" si="3"/>
        <v>-3.3172384995282141E-3</v>
      </c>
      <c r="CE30" s="68">
        <f t="shared" si="4"/>
        <v>-9.149160083301778E-4</v>
      </c>
      <c r="CF30" s="68">
        <f t="shared" si="5"/>
        <v>-5.4841987358957966E-3</v>
      </c>
      <c r="CG30" s="68">
        <f t="shared" si="6"/>
        <v>-5.6660135636620772E-3</v>
      </c>
      <c r="CH30" s="68">
        <f t="shared" si="7"/>
        <v>-3.1825700316415813E-3</v>
      </c>
      <c r="CI30" s="68">
        <f t="shared" si="8"/>
        <v>9.6472892593097836E-3</v>
      </c>
      <c r="CJ30" s="68">
        <f t="shared" si="9"/>
        <v>2.0572233130949653E-3</v>
      </c>
      <c r="CK30" s="68">
        <f t="shared" si="10"/>
        <v>7.9045528478240007E-3</v>
      </c>
      <c r="CL30" s="68">
        <f t="shared" si="11"/>
        <v>-1.0075063688534936E-3</v>
      </c>
      <c r="CM30" s="68">
        <f t="shared" si="12"/>
        <v>-1.5502851865073451E-3</v>
      </c>
      <c r="CN30" s="68">
        <f t="shared" si="13"/>
        <v>7.65817774601661E-3</v>
      </c>
      <c r="CO30" s="68">
        <f t="shared" si="14"/>
        <v>9.226099097954547E-3</v>
      </c>
      <c r="CP30" s="68">
        <f t="shared" si="15"/>
        <v>9.6452807038159925E-3</v>
      </c>
    </row>
    <row r="31" spans="1:94" x14ac:dyDescent="0.25">
      <c r="A31" s="89" t="s">
        <v>197</v>
      </c>
      <c r="B31" s="75">
        <v>296015.77616000001</v>
      </c>
      <c r="C31" s="75">
        <v>49.333070646000003</v>
      </c>
      <c r="D31" s="75">
        <v>15853.563479</v>
      </c>
      <c r="E31" s="75">
        <v>1667.0324501</v>
      </c>
      <c r="F31" s="75">
        <v>1568.7572769999999</v>
      </c>
      <c r="G31" s="75">
        <v>20.591344679999999</v>
      </c>
      <c r="H31" s="75">
        <v>19680.801835999999</v>
      </c>
      <c r="I31" s="75">
        <v>152.11323723999999</v>
      </c>
      <c r="J31" s="75">
        <v>567.57156421000002</v>
      </c>
      <c r="K31" s="75">
        <v>370.75114873000001</v>
      </c>
      <c r="L31" s="75">
        <v>21.436083022999998</v>
      </c>
      <c r="M31" s="75">
        <v>100.99641342</v>
      </c>
      <c r="N31" s="75">
        <v>31.459507514999999</v>
      </c>
      <c r="O31" s="75">
        <v>345.19095764999997</v>
      </c>
      <c r="P31" s="75"/>
      <c r="Q31" s="89" t="s">
        <v>197</v>
      </c>
      <c r="R31" s="75">
        <v>20.056116889652198</v>
      </c>
      <c r="S31" s="75">
        <v>21.248603834503498</v>
      </c>
      <c r="T31" s="75">
        <v>151.345137541291</v>
      </c>
      <c r="U31" s="75">
        <v>151.345137541291</v>
      </c>
      <c r="V31" s="75">
        <v>50.578721749896602</v>
      </c>
      <c r="W31" s="75">
        <v>568.46652195570198</v>
      </c>
      <c r="X31" s="75">
        <v>101.14921685642101</v>
      </c>
      <c r="Y31" s="75">
        <v>1560.4510256199101</v>
      </c>
      <c r="Z31" s="75">
        <v>294781.80692361499</v>
      </c>
      <c r="AA31" s="75">
        <v>910.17349020562494</v>
      </c>
      <c r="AB31" s="75">
        <v>105.668069360644</v>
      </c>
      <c r="AC31" s="75">
        <v>1077.6230477930801</v>
      </c>
      <c r="AD31" s="75">
        <v>345.45552933963802</v>
      </c>
      <c r="AE31" s="75">
        <v>1452.71499378917</v>
      </c>
      <c r="AF31" s="75">
        <v>368.167249548195</v>
      </c>
      <c r="AG31" s="75">
        <v>368.167249548195</v>
      </c>
      <c r="AH31" s="75">
        <v>126.027570870329</v>
      </c>
      <c r="AI31" s="75">
        <v>550.49261505514301</v>
      </c>
      <c r="AJ31" s="75">
        <v>30.426424626763399</v>
      </c>
      <c r="AK31" s="75">
        <v>392.280734716187</v>
      </c>
      <c r="AL31" s="75">
        <v>2.2633592393480901</v>
      </c>
      <c r="AM31" s="75">
        <v>24.7702657432827</v>
      </c>
      <c r="AN31" s="75">
        <v>31.473891398414398</v>
      </c>
      <c r="AO31" s="75">
        <v>48.883639898146399</v>
      </c>
      <c r="AP31" s="75">
        <v>0</v>
      </c>
      <c r="AQ31" s="75">
        <v>19853.5946459652</v>
      </c>
      <c r="AR31" s="75">
        <v>14178.1118717791</v>
      </c>
      <c r="AS31" s="75">
        <v>1449.3178240821801</v>
      </c>
      <c r="AT31" s="75">
        <v>15753.457266731701</v>
      </c>
      <c r="AU31" s="75">
        <v>465.17231671158601</v>
      </c>
      <c r="AV31" s="75">
        <v>0.825524706096331</v>
      </c>
      <c r="AW31" s="75">
        <v>7854.4852140346202</v>
      </c>
      <c r="AX31" s="75">
        <v>3.8152143785446202</v>
      </c>
      <c r="AY31" s="75">
        <v>2.1960070669157798</v>
      </c>
      <c r="AZ31" s="75">
        <v>386.88336744985799</v>
      </c>
      <c r="BA31" s="75">
        <v>2.2653745608668499</v>
      </c>
      <c r="BB31" s="75">
        <v>1.53398387043436</v>
      </c>
      <c r="BC31" s="75">
        <v>1647.3462817699799</v>
      </c>
      <c r="BD31" s="75">
        <v>1550.0729905118501</v>
      </c>
      <c r="BE31" s="75">
        <v>97.273291258122597</v>
      </c>
      <c r="BF31" s="75">
        <v>0.78128375667587102</v>
      </c>
      <c r="BG31" s="75">
        <v>286.03130794711097</v>
      </c>
      <c r="BH31" s="75">
        <v>1.84694845814249</v>
      </c>
      <c r="BI31" s="75">
        <v>160.78225422598399</v>
      </c>
      <c r="BJ31" s="75">
        <v>10.150241584682201</v>
      </c>
      <c r="BK31" s="75">
        <v>7.9383700215501802</v>
      </c>
      <c r="BL31" s="75">
        <v>647.26022123381597</v>
      </c>
      <c r="BM31" s="75">
        <v>115.28207386384901</v>
      </c>
      <c r="BN31" s="75">
        <v>3.0689065119021999</v>
      </c>
      <c r="BO31" s="75">
        <v>34.6388101875582</v>
      </c>
      <c r="BP31" s="75">
        <v>5.5174551717676101E-2</v>
      </c>
      <c r="BQ31" s="75">
        <v>20.418972401880499</v>
      </c>
      <c r="BR31" s="75">
        <v>444.313066305456</v>
      </c>
      <c r="BS31" s="75">
        <v>0</v>
      </c>
      <c r="BT31" s="75">
        <v>2209.68046620122</v>
      </c>
      <c r="BU31" s="75">
        <v>377.18585692818999</v>
      </c>
      <c r="BV31" s="75">
        <v>19715.5765096424</v>
      </c>
      <c r="BW31" s="75">
        <v>2892.4910006322302</v>
      </c>
      <c r="BX31" s="89"/>
      <c r="BY31" s="91">
        <f t="shared" si="16"/>
        <v>1.0070004616022918</v>
      </c>
      <c r="BZ31" s="75">
        <f t="shared" si="0"/>
        <v>18775.662906979069</v>
      </c>
      <c r="CA31" s="28">
        <f t="shared" si="1"/>
        <v>7.9999944606747343E-3</v>
      </c>
      <c r="CB31" s="89"/>
      <c r="CC31" s="68">
        <f t="shared" si="2"/>
        <v>-4.1685928108035845E-3</v>
      </c>
      <c r="CD31" s="68">
        <f t="shared" si="3"/>
        <v>-9.1101312358719943E-3</v>
      </c>
      <c r="CE31" s="68">
        <f t="shared" si="4"/>
        <v>-6.3144297117113599E-3</v>
      </c>
      <c r="CF31" s="68">
        <f t="shared" si="5"/>
        <v>-1.1809109252095962E-2</v>
      </c>
      <c r="CG31" s="68">
        <f t="shared" si="6"/>
        <v>-1.1910246895479319E-2</v>
      </c>
      <c r="CH31" s="68">
        <f t="shared" si="7"/>
        <v>-8.3711035290921117E-3</v>
      </c>
      <c r="CI31" s="68">
        <f t="shared" si="8"/>
        <v>1.7669337830937281E-3</v>
      </c>
      <c r="CJ31" s="68">
        <f t="shared" si="9"/>
        <v>-5.0495256865588098E-3</v>
      </c>
      <c r="CK31" s="68">
        <f t="shared" si="10"/>
        <v>1.5768192103627421E-3</v>
      </c>
      <c r="CL31" s="68">
        <f t="shared" si="11"/>
        <v>-6.9693625782579482E-3</v>
      </c>
      <c r="CM31" s="68">
        <f t="shared" si="12"/>
        <v>-8.7459629772539491E-3</v>
      </c>
      <c r="CN31" s="68">
        <f t="shared" si="13"/>
        <v>1.51295903732311E-3</v>
      </c>
      <c r="CO31" s="68">
        <f t="shared" si="14"/>
        <v>4.5721896337829208E-4</v>
      </c>
      <c r="CP31" s="68">
        <f t="shared" si="15"/>
        <v>7.6645023218222289E-4</v>
      </c>
    </row>
    <row r="32" spans="1:94" x14ac:dyDescent="0.25">
      <c r="A32" s="89" t="s">
        <v>198</v>
      </c>
      <c r="B32" s="75">
        <v>58659.701013999998</v>
      </c>
      <c r="C32" s="75">
        <v>11.934455659999999</v>
      </c>
      <c r="D32" s="75">
        <v>4004.6989764999998</v>
      </c>
      <c r="E32" s="75">
        <v>442.22299062000002</v>
      </c>
      <c r="F32" s="75">
        <v>418.48366422999999</v>
      </c>
      <c r="G32" s="75">
        <v>4.5828557844000004</v>
      </c>
      <c r="H32" s="75">
        <v>4485.9590412999996</v>
      </c>
      <c r="I32" s="75">
        <v>37.995180429999998</v>
      </c>
      <c r="J32" s="75">
        <v>128.39209640000001</v>
      </c>
      <c r="K32" s="75">
        <v>92.914120280000006</v>
      </c>
      <c r="L32" s="75">
        <v>5.7320319797000003</v>
      </c>
      <c r="M32" s="75">
        <v>20.124884856000001</v>
      </c>
      <c r="N32" s="75">
        <v>6.9065143752999996</v>
      </c>
      <c r="O32" s="75">
        <v>79.363309989000001</v>
      </c>
      <c r="P32" s="75"/>
      <c r="Q32" s="89" t="s">
        <v>198</v>
      </c>
      <c r="R32" s="75">
        <v>4.0853901364093703</v>
      </c>
      <c r="S32" s="75">
        <v>5.6699213562143802</v>
      </c>
      <c r="T32" s="75">
        <v>37.708391289371498</v>
      </c>
      <c r="U32" s="75">
        <v>37.708391289371498</v>
      </c>
      <c r="V32" s="75">
        <v>13.6502540451231</v>
      </c>
      <c r="W32" s="75">
        <v>128.69018738905501</v>
      </c>
      <c r="X32" s="75">
        <v>20.154032001476999</v>
      </c>
      <c r="Y32" s="75">
        <v>288.74261388613502</v>
      </c>
      <c r="Z32" s="75">
        <v>58451.408523289101</v>
      </c>
      <c r="AA32" s="75">
        <v>187.009640247287</v>
      </c>
      <c r="AB32" s="75">
        <v>18.9146602728887</v>
      </c>
      <c r="AC32" s="75">
        <v>212.54817465986599</v>
      </c>
      <c r="AD32" s="75">
        <v>79.564998286542405</v>
      </c>
      <c r="AE32" s="75">
        <v>343.77651947461698</v>
      </c>
      <c r="AF32" s="75">
        <v>92.043546321235794</v>
      </c>
      <c r="AG32" s="75">
        <v>92.043546321235794</v>
      </c>
      <c r="AH32" s="75">
        <v>31.720367223223398</v>
      </c>
      <c r="AI32" s="75">
        <v>130.49727933544099</v>
      </c>
      <c r="AJ32" s="75">
        <v>6.1815985347115303</v>
      </c>
      <c r="AK32" s="75">
        <v>89.045838253471899</v>
      </c>
      <c r="AL32" s="75">
        <v>0.60915864247512896</v>
      </c>
      <c r="AM32" s="75">
        <v>4.9174275152760902</v>
      </c>
      <c r="AN32" s="75">
        <v>6.9058752475732801</v>
      </c>
      <c r="AO32" s="75">
        <v>11.802422795901601</v>
      </c>
      <c r="AP32" s="75">
        <v>0</v>
      </c>
      <c r="AQ32" s="75">
        <v>4524.4937147329301</v>
      </c>
      <c r="AR32" s="75">
        <v>3568.5417204054202</v>
      </c>
      <c r="AS32" s="75">
        <v>364.78410585690898</v>
      </c>
      <c r="AT32" s="75">
        <v>3965.0461934855598</v>
      </c>
      <c r="AU32" s="75">
        <v>97.489389744715695</v>
      </c>
      <c r="AV32" s="75">
        <v>0.17440071876188401</v>
      </c>
      <c r="AW32" s="75">
        <v>1845.8187721366701</v>
      </c>
      <c r="AX32" s="75">
        <v>1.3190429335802401</v>
      </c>
      <c r="AY32" s="75">
        <v>0.80201168868532802</v>
      </c>
      <c r="AZ32" s="75">
        <v>123.139927333454</v>
      </c>
      <c r="BA32" s="75">
        <v>0.77332446193444404</v>
      </c>
      <c r="BB32" s="75">
        <v>0.56007422278807395</v>
      </c>
      <c r="BC32" s="75">
        <v>436.81599924991002</v>
      </c>
      <c r="BD32" s="75">
        <v>413.31138225778602</v>
      </c>
      <c r="BE32" s="75">
        <v>23.504616992123999</v>
      </c>
      <c r="BF32" s="75">
        <v>0.284362841867976</v>
      </c>
      <c r="BG32" s="75">
        <v>59.471338556082699</v>
      </c>
      <c r="BH32" s="75">
        <v>0.66700204412550901</v>
      </c>
      <c r="BI32" s="75">
        <v>41.250304592778697</v>
      </c>
      <c r="BJ32" s="75">
        <v>3.7084419552792398</v>
      </c>
      <c r="BK32" s="75">
        <v>2.8038796448353902</v>
      </c>
      <c r="BL32" s="75">
        <v>165.42480596460399</v>
      </c>
      <c r="BM32" s="75">
        <v>13.758780733667299</v>
      </c>
      <c r="BN32" s="75">
        <v>0.88990732816349605</v>
      </c>
      <c r="BO32" s="75">
        <v>12.022529168581899</v>
      </c>
      <c r="BP32" s="75">
        <v>2.0028802261942098E-2</v>
      </c>
      <c r="BQ32" s="75">
        <v>4.5341707933883297</v>
      </c>
      <c r="BR32" s="75">
        <v>105.938234014885</v>
      </c>
      <c r="BS32" s="75">
        <v>0</v>
      </c>
      <c r="BT32" s="75">
        <v>518.281506015427</v>
      </c>
      <c r="BU32" s="75">
        <v>84.400885915838501</v>
      </c>
      <c r="BV32" s="75">
        <v>4498.6764194734196</v>
      </c>
      <c r="BW32" s="75">
        <v>647.37122538874405</v>
      </c>
      <c r="BX32" s="89"/>
      <c r="BY32" s="91">
        <f t="shared" si="16"/>
        <v>1.0057388646909022</v>
      </c>
      <c r="BZ32" s="75">
        <f t="shared" si="0"/>
        <v>4291.3431168576662</v>
      </c>
      <c r="CA32" s="28">
        <f t="shared" si="1"/>
        <v>7.9999994137114911E-3</v>
      </c>
      <c r="CB32" s="89"/>
      <c r="CC32" s="68">
        <f t="shared" si="2"/>
        <v>-3.5508617860357861E-3</v>
      </c>
      <c r="CD32" s="68">
        <f t="shared" si="3"/>
        <v>-1.1063166001020508E-2</v>
      </c>
      <c r="CE32" s="68">
        <f t="shared" si="4"/>
        <v>-9.9015639495319881E-3</v>
      </c>
      <c r="CF32" s="68">
        <f t="shared" si="5"/>
        <v>-1.2226843662084041E-2</v>
      </c>
      <c r="CG32" s="68">
        <f t="shared" si="6"/>
        <v>-1.2359579152822708E-2</v>
      </c>
      <c r="CH32" s="68">
        <f t="shared" si="7"/>
        <v>-1.0623286723835812E-2</v>
      </c>
      <c r="CI32" s="68">
        <f t="shared" si="8"/>
        <v>2.8349296229273182E-3</v>
      </c>
      <c r="CJ32" s="68">
        <f t="shared" si="9"/>
        <v>-7.5480399719870398E-3</v>
      </c>
      <c r="CK32" s="68">
        <f t="shared" si="10"/>
        <v>2.3217238242322059E-3</v>
      </c>
      <c r="CL32" s="68">
        <f t="shared" si="11"/>
        <v>-9.3696626103837166E-3</v>
      </c>
      <c r="CM32" s="68">
        <f t="shared" si="12"/>
        <v>-1.0835707774413157E-2</v>
      </c>
      <c r="CN32" s="68">
        <f t="shared" si="13"/>
        <v>1.4483136517577495E-3</v>
      </c>
      <c r="CO32" s="68">
        <f t="shared" si="14"/>
        <v>-9.2539838765153893E-5</v>
      </c>
      <c r="CP32" s="68">
        <f t="shared" si="15"/>
        <v>2.5413292057798313E-3</v>
      </c>
    </row>
    <row r="33" spans="1:94" x14ac:dyDescent="0.25">
      <c r="A33" s="89" t="s">
        <v>199</v>
      </c>
      <c r="B33" s="75">
        <v>584093.58395</v>
      </c>
      <c r="C33" s="75">
        <v>84.796330964999996</v>
      </c>
      <c r="D33" s="75">
        <v>30022.835724</v>
      </c>
      <c r="E33" s="75">
        <v>2979.3000815</v>
      </c>
      <c r="F33" s="75">
        <v>2801.3646686000002</v>
      </c>
      <c r="G33" s="75">
        <v>38.116510325999997</v>
      </c>
      <c r="H33" s="75">
        <v>43530.883267999998</v>
      </c>
      <c r="I33" s="75">
        <v>302.47512842999998</v>
      </c>
      <c r="J33" s="75">
        <v>1176.2854150999999</v>
      </c>
      <c r="K33" s="75">
        <v>730.33491765999997</v>
      </c>
      <c r="L33" s="75">
        <v>42.787668595</v>
      </c>
      <c r="M33" s="75">
        <v>210.64539571</v>
      </c>
      <c r="N33" s="75">
        <v>71.193667171000001</v>
      </c>
      <c r="O33" s="75">
        <v>790.95701584999995</v>
      </c>
      <c r="P33" s="75"/>
      <c r="Q33" s="89" t="s">
        <v>199</v>
      </c>
      <c r="R33" s="75">
        <v>40.8733909168092</v>
      </c>
      <c r="S33" s="75">
        <v>42.589790843087798</v>
      </c>
      <c r="T33" s="75">
        <v>302.22905373016999</v>
      </c>
      <c r="U33" s="75">
        <v>302.22905373016999</v>
      </c>
      <c r="V33" s="75">
        <v>95.623392800459598</v>
      </c>
      <c r="W33" s="75">
        <v>1181.98614789514</v>
      </c>
      <c r="X33" s="75">
        <v>211.615300055441</v>
      </c>
      <c r="Y33" s="75">
        <v>3291.1718608134101</v>
      </c>
      <c r="Z33" s="75">
        <v>583353.70806219196</v>
      </c>
      <c r="AA33" s="75">
        <v>1854.7039298720799</v>
      </c>
      <c r="AB33" s="75">
        <v>233.04125786517201</v>
      </c>
      <c r="AC33" s="75">
        <v>2228.8356042217902</v>
      </c>
      <c r="AD33" s="75">
        <v>795.98904392942404</v>
      </c>
      <c r="AE33" s="75">
        <v>3243.2664956523099</v>
      </c>
      <c r="AF33" s="75">
        <v>727.80836636590095</v>
      </c>
      <c r="AG33" s="75">
        <v>727.80836636590095</v>
      </c>
      <c r="AH33" s="75">
        <v>239.54491463593399</v>
      </c>
      <c r="AI33" s="75">
        <v>1211.5940749583101</v>
      </c>
      <c r="AJ33" s="75">
        <v>65.172172547674705</v>
      </c>
      <c r="AK33" s="75">
        <v>861.69107946868496</v>
      </c>
      <c r="AL33" s="75">
        <v>4.3161843512315503</v>
      </c>
      <c r="AM33" s="75">
        <v>53.194570247219701</v>
      </c>
      <c r="AN33" s="75">
        <v>71.625208511027594</v>
      </c>
      <c r="AO33" s="75">
        <v>84.463105993815901</v>
      </c>
      <c r="AP33" s="75">
        <v>0</v>
      </c>
      <c r="AQ33" s="75">
        <v>44098.291078005001</v>
      </c>
      <c r="AR33" s="75">
        <v>26948.813222881701</v>
      </c>
      <c r="AS33" s="75">
        <v>2754.7676198570198</v>
      </c>
      <c r="AT33" s="75">
        <v>29943.125757374699</v>
      </c>
      <c r="AU33" s="75">
        <v>985.24513274783999</v>
      </c>
      <c r="AV33" s="75">
        <v>1.85294533011458</v>
      </c>
      <c r="AW33" s="75">
        <v>17890.746227956799</v>
      </c>
      <c r="AX33" s="75">
        <v>6.2577943171458896</v>
      </c>
      <c r="AY33" s="75">
        <v>3.4872221956932701</v>
      </c>
      <c r="AZ33" s="75">
        <v>651.85402448232696</v>
      </c>
      <c r="BA33" s="75">
        <v>3.76519260933547</v>
      </c>
      <c r="BB33" s="75">
        <v>2.4355770277286299</v>
      </c>
      <c r="BC33" s="75">
        <v>2960.2507899001398</v>
      </c>
      <c r="BD33" s="75">
        <v>2783.0283630743002</v>
      </c>
      <c r="BE33" s="75">
        <v>177.22242682583999</v>
      </c>
      <c r="BF33" s="75">
        <v>1.2384038414435801</v>
      </c>
      <c r="BG33" s="75">
        <v>554.68569663299002</v>
      </c>
      <c r="BH33" s="75">
        <v>2.9154079065460698</v>
      </c>
      <c r="BI33" s="75">
        <v>290.92604835838301</v>
      </c>
      <c r="BJ33" s="75">
        <v>16.121737218979501</v>
      </c>
      <c r="BK33" s="75">
        <v>12.791500196762501</v>
      </c>
      <c r="BL33" s="75">
        <v>1174.7031914107899</v>
      </c>
      <c r="BM33" s="75">
        <v>288.19544046365098</v>
      </c>
      <c r="BN33" s="75">
        <v>5.4673298665652501</v>
      </c>
      <c r="BO33" s="75">
        <v>54.438958477047102</v>
      </c>
      <c r="BP33" s="75">
        <v>8.7333202444925803E-2</v>
      </c>
      <c r="BQ33" s="75">
        <v>37.939819142512199</v>
      </c>
      <c r="BR33" s="75">
        <v>1017.44177616078</v>
      </c>
      <c r="BS33" s="75">
        <v>0</v>
      </c>
      <c r="BT33" s="75">
        <v>4890.8825813694402</v>
      </c>
      <c r="BU33" s="75">
        <v>906.43092918136801</v>
      </c>
      <c r="BV33" s="75">
        <v>43808.087712318797</v>
      </c>
      <c r="BW33" s="75">
        <v>6587.8772276238496</v>
      </c>
      <c r="BX33" s="89"/>
      <c r="BY33" s="91">
        <f t="shared" si="16"/>
        <v>1.0066244244120384</v>
      </c>
      <c r="BZ33" s="75">
        <f t="shared" si="0"/>
        <v>41724.175202231709</v>
      </c>
      <c r="CA33" s="28">
        <f t="shared" si="1"/>
        <v>7.9999969467762326E-3</v>
      </c>
      <c r="CB33" s="89"/>
      <c r="CC33" s="68">
        <f t="shared" si="2"/>
        <v>-1.2667077813191252E-3</v>
      </c>
      <c r="CD33" s="68">
        <f t="shared" si="3"/>
        <v>-3.9297097809766592E-3</v>
      </c>
      <c r="CE33" s="68">
        <f t="shared" si="4"/>
        <v>-2.6549779427258477E-3</v>
      </c>
      <c r="CF33" s="68">
        <f t="shared" si="5"/>
        <v>-6.3938814750978037E-3</v>
      </c>
      <c r="CG33" s="68">
        <f t="shared" si="6"/>
        <v>-6.5454903930318052E-3</v>
      </c>
      <c r="CH33" s="68">
        <f t="shared" si="7"/>
        <v>-4.6355550908676159E-3</v>
      </c>
      <c r="CI33" s="68">
        <f t="shared" si="8"/>
        <v>6.3679949384940378E-3</v>
      </c>
      <c r="CJ33" s="68">
        <f t="shared" si="9"/>
        <v>-8.1353697114616567E-4</v>
      </c>
      <c r="CK33" s="68">
        <f t="shared" si="10"/>
        <v>4.84638568323611E-3</v>
      </c>
      <c r="CL33" s="68">
        <f t="shared" si="11"/>
        <v>-3.4594420080503838E-3</v>
      </c>
      <c r="CM33" s="68">
        <f t="shared" si="12"/>
        <v>-4.624644398954823E-3</v>
      </c>
      <c r="CN33" s="68">
        <f t="shared" si="13"/>
        <v>4.6044412324885682E-3</v>
      </c>
      <c r="CO33" s="68">
        <f t="shared" si="14"/>
        <v>6.0615130133846624E-3</v>
      </c>
      <c r="CP33" s="68">
        <f t="shared" si="15"/>
        <v>6.3619488525763161E-3</v>
      </c>
    </row>
    <row r="34" spans="1:94" x14ac:dyDescent="0.25">
      <c r="A34" s="89" t="s">
        <v>200</v>
      </c>
      <c r="B34" s="75">
        <v>364852.30858999997</v>
      </c>
      <c r="C34" s="75">
        <v>58.488511197999998</v>
      </c>
      <c r="D34" s="75">
        <v>20431.182090999999</v>
      </c>
      <c r="E34" s="75">
        <v>2116.7256916000001</v>
      </c>
      <c r="F34" s="75">
        <v>1993.9750655</v>
      </c>
      <c r="G34" s="75">
        <v>25.987757711</v>
      </c>
      <c r="H34" s="75">
        <v>27650.681787000001</v>
      </c>
      <c r="I34" s="75">
        <v>190.87027939999999</v>
      </c>
      <c r="J34" s="75">
        <v>788.11595634000003</v>
      </c>
      <c r="K34" s="75">
        <v>465.33825709000001</v>
      </c>
      <c r="L34" s="75">
        <v>28.504163095999999</v>
      </c>
      <c r="M34" s="75">
        <v>127.81025128</v>
      </c>
      <c r="N34" s="75">
        <v>40.423233955000001</v>
      </c>
      <c r="O34" s="75">
        <v>475.01852323999998</v>
      </c>
      <c r="P34" s="75"/>
      <c r="Q34" s="89" t="s">
        <v>200</v>
      </c>
      <c r="R34" s="75">
        <v>25.9300245980974</v>
      </c>
      <c r="S34" s="75">
        <v>28.311880197428302</v>
      </c>
      <c r="T34" s="75">
        <v>190.47008818610499</v>
      </c>
      <c r="U34" s="75">
        <v>190.47008818610499</v>
      </c>
      <c r="V34" s="75">
        <v>62.419173129615203</v>
      </c>
      <c r="W34" s="75">
        <v>792.523864431432</v>
      </c>
      <c r="X34" s="75">
        <v>128.394462812011</v>
      </c>
      <c r="Y34" s="75">
        <v>1996.01794214642</v>
      </c>
      <c r="Z34" s="75">
        <v>363947.28333823802</v>
      </c>
      <c r="AA34" s="75">
        <v>1150.9005080782999</v>
      </c>
      <c r="AB34" s="75">
        <v>138.46981636475701</v>
      </c>
      <c r="AC34" s="75">
        <v>1364.9014865818201</v>
      </c>
      <c r="AD34" s="75">
        <v>477.22415901442099</v>
      </c>
      <c r="AE34" s="75">
        <v>2223.0291979714598</v>
      </c>
      <c r="AF34" s="75">
        <v>463.29781456328499</v>
      </c>
      <c r="AG34" s="75">
        <v>463.29781456328499</v>
      </c>
      <c r="AH34" s="75">
        <v>162.98519959060101</v>
      </c>
      <c r="AI34" s="75">
        <v>849.82619654017606</v>
      </c>
      <c r="AJ34" s="75">
        <v>40.789218788230897</v>
      </c>
      <c r="AK34" s="75">
        <v>503.89513103692701</v>
      </c>
      <c r="AL34" s="75">
        <v>2.8033482244551999</v>
      </c>
      <c r="AM34" s="75">
        <v>34.958043729926501</v>
      </c>
      <c r="AN34" s="75">
        <v>40.584785721264701</v>
      </c>
      <c r="AO34" s="75">
        <v>58.132401335339502</v>
      </c>
      <c r="AP34" s="75">
        <v>0</v>
      </c>
      <c r="AQ34" s="75">
        <v>27996.900550053098</v>
      </c>
      <c r="AR34" s="75">
        <v>18335.8254001774</v>
      </c>
      <c r="AS34" s="75">
        <v>1874.32878762325</v>
      </c>
      <c r="AT34" s="75">
        <v>20373.1393873913</v>
      </c>
      <c r="AU34" s="75">
        <v>626.68332645133</v>
      </c>
      <c r="AV34" s="75">
        <v>1.31203069131434</v>
      </c>
      <c r="AW34" s="75">
        <v>11429.800850363201</v>
      </c>
      <c r="AX34" s="75">
        <v>4.8679737302755202</v>
      </c>
      <c r="AY34" s="75">
        <v>2.7698610740918301</v>
      </c>
      <c r="AZ34" s="75">
        <v>489.38554443691203</v>
      </c>
      <c r="BA34" s="75">
        <v>2.9251486513776102</v>
      </c>
      <c r="BB34" s="75">
        <v>1.9345962142231099</v>
      </c>
      <c r="BC34" s="75">
        <v>2095.1070207664102</v>
      </c>
      <c r="BD34" s="75">
        <v>1973.4205752167099</v>
      </c>
      <c r="BE34" s="75">
        <v>121.686445549694</v>
      </c>
      <c r="BF34" s="75">
        <v>0.98392126490186704</v>
      </c>
      <c r="BG34" s="75">
        <v>371.04995414386201</v>
      </c>
      <c r="BH34" s="75">
        <v>2.3177700103065999</v>
      </c>
      <c r="BI34" s="75">
        <v>203.68669497401299</v>
      </c>
      <c r="BJ34" s="75">
        <v>12.804919647370699</v>
      </c>
      <c r="BK34" s="75">
        <v>10.006609376588001</v>
      </c>
      <c r="BL34" s="75">
        <v>822.16327137243195</v>
      </c>
      <c r="BM34" s="75">
        <v>184.90905464956501</v>
      </c>
      <c r="BN34" s="75">
        <v>3.9973749916499899</v>
      </c>
      <c r="BO34" s="75">
        <v>43.145502967972298</v>
      </c>
      <c r="BP34" s="75">
        <v>6.9401669427955698E-2</v>
      </c>
      <c r="BQ34" s="75">
        <v>25.8284302460909</v>
      </c>
      <c r="BR34" s="75">
        <v>614.76277310555099</v>
      </c>
      <c r="BS34" s="75">
        <v>0</v>
      </c>
      <c r="BT34" s="75">
        <v>3189.8024699185999</v>
      </c>
      <c r="BU34" s="75">
        <v>510.70386174262097</v>
      </c>
      <c r="BV34" s="75">
        <v>27819.007212200398</v>
      </c>
      <c r="BW34" s="75">
        <v>3942.99596198573</v>
      </c>
      <c r="BX34" s="89"/>
      <c r="BY34" s="91">
        <f t="shared" si="16"/>
        <v>1.0063946688138705</v>
      </c>
      <c r="BZ34" s="75">
        <f t="shared" si="0"/>
        <v>26616.625413912592</v>
      </c>
      <c r="CA34" s="28">
        <f t="shared" si="1"/>
        <v>8.0000041471993792E-3</v>
      </c>
      <c r="CB34" s="89"/>
      <c r="CC34" s="68">
        <f t="shared" si="2"/>
        <v>-2.4805249424335349E-3</v>
      </c>
      <c r="CD34" s="68">
        <f t="shared" si="3"/>
        <v>-6.0885438074319296E-3</v>
      </c>
      <c r="CE34" s="68">
        <f t="shared" si="4"/>
        <v>-2.8408881752498552E-3</v>
      </c>
      <c r="CF34" s="68">
        <f t="shared" si="5"/>
        <v>-1.0213260470821193E-2</v>
      </c>
      <c r="CG34" s="68">
        <f t="shared" si="6"/>
        <v>-1.03082985534405E-2</v>
      </c>
      <c r="CH34" s="68">
        <f t="shared" si="7"/>
        <v>-6.1308661824895049E-3</v>
      </c>
      <c r="CI34" s="68">
        <f t="shared" si="8"/>
        <v>6.087568707963488E-3</v>
      </c>
      <c r="CJ34" s="68">
        <f t="shared" si="9"/>
        <v>-2.0966659406220739E-3</v>
      </c>
      <c r="CK34" s="68">
        <f t="shared" si="10"/>
        <v>5.5929689736295201E-3</v>
      </c>
      <c r="CL34" s="68">
        <f t="shared" si="11"/>
        <v>-4.3848587465706449E-3</v>
      </c>
      <c r="CM34" s="68">
        <f t="shared" si="12"/>
        <v>-6.7457829905092246E-3</v>
      </c>
      <c r="CN34" s="68">
        <f t="shared" si="13"/>
        <v>4.5709285926614513E-3</v>
      </c>
      <c r="CO34" s="68">
        <f t="shared" si="14"/>
        <v>3.9965077124839554E-3</v>
      </c>
      <c r="CP34" s="68">
        <f t="shared" si="15"/>
        <v>4.6432626655837353E-3</v>
      </c>
    </row>
    <row r="35" spans="1:94" x14ac:dyDescent="0.25">
      <c r="A35" s="89" t="s">
        <v>201</v>
      </c>
      <c r="B35" s="75">
        <v>68022.960642000005</v>
      </c>
      <c r="C35" s="75">
        <v>40.447362861000002</v>
      </c>
      <c r="D35" s="75">
        <v>19850.424712</v>
      </c>
      <c r="E35" s="75">
        <v>1541.9696349999999</v>
      </c>
      <c r="F35" s="75">
        <v>1487.1606623</v>
      </c>
      <c r="G35" s="75">
        <v>15.733098641</v>
      </c>
      <c r="H35" s="75">
        <v>5694.1123002000004</v>
      </c>
      <c r="I35" s="75">
        <v>145.69424566999999</v>
      </c>
      <c r="J35" s="75">
        <v>172.21586407000001</v>
      </c>
      <c r="K35" s="75">
        <v>396.51328667000001</v>
      </c>
      <c r="L35" s="75">
        <v>28.529727158</v>
      </c>
      <c r="M35" s="75">
        <v>24.415606451999999</v>
      </c>
      <c r="N35" s="75">
        <v>12.457622421</v>
      </c>
      <c r="O35" s="75">
        <v>89.357649828999996</v>
      </c>
      <c r="P35" s="75"/>
      <c r="Q35" s="89" t="s">
        <v>201</v>
      </c>
      <c r="R35" s="75">
        <v>8.3747181929382606</v>
      </c>
      <c r="S35" s="75">
        <v>28.256299135063301</v>
      </c>
      <c r="T35" s="75">
        <v>144.418279300504</v>
      </c>
      <c r="U35" s="75">
        <v>144.418279300504</v>
      </c>
      <c r="V35" s="75">
        <v>66.950333143239703</v>
      </c>
      <c r="W35" s="75">
        <v>171.90591531939901</v>
      </c>
      <c r="X35" s="75">
        <v>24.430608732566199</v>
      </c>
      <c r="Y35" s="75">
        <v>425.83394185826899</v>
      </c>
      <c r="Z35" s="75">
        <v>67670.268164486799</v>
      </c>
      <c r="AA35" s="75">
        <v>331.38026765918698</v>
      </c>
      <c r="AB35" s="75">
        <v>24.9726846411554</v>
      </c>
      <c r="AC35" s="75">
        <v>248.06817947124699</v>
      </c>
      <c r="AD35" s="75">
        <v>89.774119289926503</v>
      </c>
      <c r="AE35" s="75">
        <v>324.40511699697299</v>
      </c>
      <c r="AF35" s="75">
        <v>392.771968754873</v>
      </c>
      <c r="AG35" s="75">
        <v>392.771968754873</v>
      </c>
      <c r="AH35" s="75">
        <v>157.24665941346001</v>
      </c>
      <c r="AI35" s="75">
        <v>132.456904297622</v>
      </c>
      <c r="AJ35" s="75">
        <v>7.3345071373835502</v>
      </c>
      <c r="AK35" s="75">
        <v>217.787614236482</v>
      </c>
      <c r="AL35" s="75">
        <v>2.8579320429239798</v>
      </c>
      <c r="AM35" s="75">
        <v>5.2913097885683698</v>
      </c>
      <c r="AN35" s="75">
        <v>12.4466894805387</v>
      </c>
      <c r="AO35" s="75">
        <v>40.040317047790701</v>
      </c>
      <c r="AP35" s="75">
        <v>0</v>
      </c>
      <c r="AQ35" s="75">
        <v>5735.8409988039903</v>
      </c>
      <c r="AR35" s="75">
        <v>17690.241867094301</v>
      </c>
      <c r="AS35" s="75">
        <v>1808.33600824528</v>
      </c>
      <c r="AT35" s="75">
        <v>19655.824534753101</v>
      </c>
      <c r="AU35" s="75">
        <v>118.44637099693</v>
      </c>
      <c r="AV35" s="75">
        <v>0.83661484052315604</v>
      </c>
      <c r="AW35" s="75">
        <v>1982.21467786835</v>
      </c>
      <c r="AX35" s="75">
        <v>7.6891614885607602</v>
      </c>
      <c r="AY35" s="75">
        <v>4.9012580435082098</v>
      </c>
      <c r="AZ35" s="75">
        <v>625.11033284280404</v>
      </c>
      <c r="BA35" s="75">
        <v>4.5431864669279101</v>
      </c>
      <c r="BB35" s="75">
        <v>3.4221918531501299</v>
      </c>
      <c r="BC35" s="75">
        <v>1526.9154381962801</v>
      </c>
      <c r="BD35" s="75">
        <v>1472.5703070929301</v>
      </c>
      <c r="BE35" s="75">
        <v>54.345131103358099</v>
      </c>
      <c r="BF35" s="75">
        <v>1.7343709667818501</v>
      </c>
      <c r="BG35" s="75">
        <v>64.096226789464097</v>
      </c>
      <c r="BH35" s="75">
        <v>4.0496432339599897</v>
      </c>
      <c r="BI35" s="75">
        <v>128.23131829781099</v>
      </c>
      <c r="BJ35" s="75">
        <v>22.668106762126801</v>
      </c>
      <c r="BK35" s="75">
        <v>16.422356092748402</v>
      </c>
      <c r="BL35" s="75">
        <v>513.50703219299203</v>
      </c>
      <c r="BM35" s="75">
        <v>14.432397774181799</v>
      </c>
      <c r="BN35" s="75">
        <v>4.0916936699791098</v>
      </c>
      <c r="BO35" s="75">
        <v>71.144842099461499</v>
      </c>
      <c r="BP35" s="75">
        <v>0.12197145212938899</v>
      </c>
      <c r="BQ35" s="75">
        <v>15.577085896261501</v>
      </c>
      <c r="BR35" s="75">
        <v>217.80714118359299</v>
      </c>
      <c r="BS35" s="75">
        <v>0</v>
      </c>
      <c r="BT35" s="75">
        <v>551.973716606317</v>
      </c>
      <c r="BU35" s="75">
        <v>97.927213118391407</v>
      </c>
      <c r="BV35" s="75">
        <v>5703.3835941952302</v>
      </c>
      <c r="BW35" s="75">
        <v>719.22007632064594</v>
      </c>
      <c r="BX35" s="89"/>
      <c r="BY35" s="91">
        <f t="shared" si="16"/>
        <v>1.0056909033160235</v>
      </c>
      <c r="BZ35" s="75">
        <f t="shared" ref="BZ35:BZ51" si="17">R35+T35+V35+W35+AA35+AC35+AE35+AF35+AI35+AJ35+AL35+AM35+AN35+AU35+AW35+BM35+BT35+BW35</f>
        <v>5234.9493611518219</v>
      </c>
      <c r="CA35" s="28">
        <f t="shared" ref="CA35:CA51" si="18">AH35/(AH35+AR35+AS35+1E-50)</f>
        <v>8.000003212047177E-3</v>
      </c>
      <c r="CB35" s="89"/>
      <c r="CC35" s="68">
        <f t="shared" ref="CC35:CC51" si="19">+(Z35-B35)/B35</f>
        <v>-5.1849033647535852E-3</v>
      </c>
      <c r="CD35" s="68">
        <f t="shared" ref="CD35:CD51" si="20">+(AO35-C35)/C35</f>
        <v>-1.0063593382049167E-2</v>
      </c>
      <c r="CE35" s="68">
        <f t="shared" ref="CE35:CE51" si="21">+(AT35-D35)/D35</f>
        <v>-9.803325625031039E-3</v>
      </c>
      <c r="CF35" s="68">
        <f t="shared" ref="CF35:CF51" si="22">+(BC35-E35)/E35</f>
        <v>-9.7629657951856068E-3</v>
      </c>
      <c r="CG35" s="68">
        <f t="shared" ref="CG35:CG51" si="23">+(BD35-F35)/F35</f>
        <v>-9.8108802747007232E-3</v>
      </c>
      <c r="CH35" s="68">
        <f t="shared" ref="CH35:CH51" si="24">+(BQ35-G35)/G35</f>
        <v>-9.9162122032295796E-3</v>
      </c>
      <c r="CI35" s="68">
        <f t="shared" ref="CI35:CI51" si="25">+(BV35-H35)/H35</f>
        <v>1.6282246479234666E-3</v>
      </c>
      <c r="CJ35" s="68">
        <f t="shared" ref="CJ35:CJ51" si="26">+(U35-I35)/I35</f>
        <v>-8.7578364102730306E-3</v>
      </c>
      <c r="CK35" s="68">
        <f t="shared" ref="CK35:CK51" si="27">+(W35-J35)/J35</f>
        <v>-1.7997688672572649E-3</v>
      </c>
      <c r="CL35" s="68">
        <f t="shared" ref="CL35:CL51" si="28">+(AF35-K35)/K35</f>
        <v>-9.4355423661773574E-3</v>
      </c>
      <c r="CM35" s="68">
        <f t="shared" ref="CM35:CM51" si="29">+(S35-L35)/L35</f>
        <v>-9.5839690797753386E-3</v>
      </c>
      <c r="CN35" s="68">
        <f t="shared" ref="CN35:CN51" si="30">+(X35-M35)/M35</f>
        <v>6.1445455371728216E-4</v>
      </c>
      <c r="CO35" s="68">
        <f t="shared" ref="CO35:CO51" si="31">+(AN35-N35)/N35</f>
        <v>-8.7761051762738553E-4</v>
      </c>
      <c r="CP35" s="68">
        <f t="shared" ref="CP35:CP51" si="32">+(AD35-O35)/O35</f>
        <v>4.6607029361614496E-3</v>
      </c>
    </row>
    <row r="36" spans="1:94" x14ac:dyDescent="0.25">
      <c r="A36" s="89" t="s">
        <v>202</v>
      </c>
      <c r="B36" s="75">
        <v>397231.34197000001</v>
      </c>
      <c r="C36" s="75">
        <v>75.488546468999999</v>
      </c>
      <c r="D36" s="75">
        <v>28690.858132000001</v>
      </c>
      <c r="E36" s="75">
        <v>2720.5055993999999</v>
      </c>
      <c r="F36" s="75">
        <v>2575.2006526</v>
      </c>
      <c r="G36" s="75">
        <v>31.841133778</v>
      </c>
      <c r="H36" s="75">
        <v>30102.087726999998</v>
      </c>
      <c r="I36" s="75">
        <v>265.00572355999998</v>
      </c>
      <c r="J36" s="75">
        <v>854.85386306999999</v>
      </c>
      <c r="K36" s="75">
        <v>658.63429226000005</v>
      </c>
      <c r="L36" s="75">
        <v>41.735187154000002</v>
      </c>
      <c r="M36" s="75">
        <v>144.67479789999999</v>
      </c>
      <c r="N36" s="75">
        <v>48.417898936999997</v>
      </c>
      <c r="O36" s="75">
        <v>527.54313385</v>
      </c>
      <c r="P36" s="75"/>
      <c r="Q36" s="89" t="s">
        <v>202</v>
      </c>
      <c r="R36" s="75">
        <v>30.920907118917999</v>
      </c>
      <c r="S36" s="75">
        <v>41.344623618315097</v>
      </c>
      <c r="T36" s="75">
        <v>263.546136018026</v>
      </c>
      <c r="U36" s="75">
        <v>263.546136018026</v>
      </c>
      <c r="V36" s="75">
        <v>97.8689506369318</v>
      </c>
      <c r="W36" s="75">
        <v>857.61053300502294</v>
      </c>
      <c r="X36" s="75">
        <v>145.12139152947299</v>
      </c>
      <c r="Y36" s="75">
        <v>2207.2564561582399</v>
      </c>
      <c r="Z36" s="75">
        <v>396251.26783533598</v>
      </c>
      <c r="AA36" s="75">
        <v>1350.5431688056301</v>
      </c>
      <c r="AB36" s="75">
        <v>150.76560315742299</v>
      </c>
      <c r="AC36" s="75">
        <v>1536.03011309865</v>
      </c>
      <c r="AD36" s="75">
        <v>529.33591026130796</v>
      </c>
      <c r="AE36" s="75">
        <v>2231.35891932923</v>
      </c>
      <c r="AF36" s="75">
        <v>653.71138072901101</v>
      </c>
      <c r="AG36" s="75">
        <v>653.71138072901101</v>
      </c>
      <c r="AH36" s="75">
        <v>227.867961661403</v>
      </c>
      <c r="AI36" s="75">
        <v>852.85788629562796</v>
      </c>
      <c r="AJ36" s="75">
        <v>44.430862445559001</v>
      </c>
      <c r="AK36" s="75">
        <v>631.87434667707305</v>
      </c>
      <c r="AL36" s="75">
        <v>4.2385938109488102</v>
      </c>
      <c r="AM36" s="75">
        <v>35.760142822555402</v>
      </c>
      <c r="AN36" s="75">
        <v>48.513907245495901</v>
      </c>
      <c r="AO36" s="75">
        <v>74.865473685521593</v>
      </c>
      <c r="AP36" s="75">
        <v>0</v>
      </c>
      <c r="AQ36" s="75">
        <v>30413.731790318401</v>
      </c>
      <c r="AR36" s="75">
        <v>25635.154150233899</v>
      </c>
      <c r="AS36" s="75">
        <v>2620.4835345249298</v>
      </c>
      <c r="AT36" s="75">
        <v>28483.505646420199</v>
      </c>
      <c r="AU36" s="75">
        <v>686.07313282147504</v>
      </c>
      <c r="AV36" s="75">
        <v>1.53577139073066</v>
      </c>
      <c r="AW36" s="75">
        <v>12107.2023074885</v>
      </c>
      <c r="AX36" s="75">
        <v>7.8232422536748301</v>
      </c>
      <c r="AY36" s="75">
        <v>4.6648692698843099</v>
      </c>
      <c r="AZ36" s="75">
        <v>731.95566937284002</v>
      </c>
      <c r="BA36" s="75">
        <v>4.6570650411988703</v>
      </c>
      <c r="BB36" s="75">
        <v>3.2578024638855299</v>
      </c>
      <c r="BC36" s="75">
        <v>2691.4968997678502</v>
      </c>
      <c r="BD36" s="75">
        <v>2547.4307246216499</v>
      </c>
      <c r="BE36" s="75">
        <v>144.06617514619299</v>
      </c>
      <c r="BF36" s="75">
        <v>1.6548770686243599</v>
      </c>
      <c r="BG36" s="75">
        <v>395.28838018706199</v>
      </c>
      <c r="BH36" s="75">
        <v>3.8864900911059999</v>
      </c>
      <c r="BI36" s="75">
        <v>254.302096165611</v>
      </c>
      <c r="BJ36" s="75">
        <v>21.568672094997101</v>
      </c>
      <c r="BK36" s="75">
        <v>16.3666097475156</v>
      </c>
      <c r="BL36" s="75">
        <v>1024.0321202070099</v>
      </c>
      <c r="BM36" s="75">
        <v>176.672840400181</v>
      </c>
      <c r="BN36" s="75">
        <v>5.5465630090885503</v>
      </c>
      <c r="BO36" s="75">
        <v>70.773887835667395</v>
      </c>
      <c r="BP36" s="75">
        <v>0.116608422758312</v>
      </c>
      <c r="BQ36" s="75">
        <v>31.586378310928801</v>
      </c>
      <c r="BR36" s="75">
        <v>724.82033642328895</v>
      </c>
      <c r="BS36" s="75">
        <v>0</v>
      </c>
      <c r="BT36" s="75">
        <v>3381.6500232751901</v>
      </c>
      <c r="BU36" s="75">
        <v>576.88303646892302</v>
      </c>
      <c r="BV36" s="75">
        <v>30216.153276894998</v>
      </c>
      <c r="BW36" s="75">
        <v>4370.2671629426504</v>
      </c>
      <c r="BX36" s="89"/>
      <c r="BY36" s="91">
        <f t="shared" si="16"/>
        <v>1.006538837409674</v>
      </c>
      <c r="BZ36" s="75">
        <f t="shared" si="17"/>
        <v>28729.256968289603</v>
      </c>
      <c r="CA36" s="28">
        <f t="shared" si="18"/>
        <v>7.9999970681291863E-3</v>
      </c>
      <c r="CB36" s="89"/>
      <c r="CC36" s="68">
        <f t="shared" si="19"/>
        <v>-2.4672628544452715E-3</v>
      </c>
      <c r="CD36" s="68">
        <f t="shared" si="20"/>
        <v>-8.253871780857196E-3</v>
      </c>
      <c r="CE36" s="68">
        <f t="shared" si="21"/>
        <v>-7.2271273527554141E-3</v>
      </c>
      <c r="CF36" s="68">
        <f t="shared" si="22"/>
        <v>-1.0662981042401647E-2</v>
      </c>
      <c r="CG36" s="68">
        <f t="shared" si="23"/>
        <v>-1.0783597755892436E-2</v>
      </c>
      <c r="CH36" s="68">
        <f t="shared" si="24"/>
        <v>-8.0008290171883628E-3</v>
      </c>
      <c r="CI36" s="68">
        <f t="shared" si="25"/>
        <v>3.7892903286136253E-3</v>
      </c>
      <c r="CJ36" s="68">
        <f t="shared" si="26"/>
        <v>-5.5077585584430173E-3</v>
      </c>
      <c r="CK36" s="68">
        <f t="shared" si="27"/>
        <v>3.2247265341037883E-3</v>
      </c>
      <c r="CL36" s="68">
        <f t="shared" si="28"/>
        <v>-7.4744233466751981E-3</v>
      </c>
      <c r="CM36" s="68">
        <f t="shared" si="29"/>
        <v>-9.3581354803502319E-3</v>
      </c>
      <c r="CN36" s="68">
        <f t="shared" si="30"/>
        <v>3.0868792350530042E-3</v>
      </c>
      <c r="CO36" s="68">
        <f t="shared" si="31"/>
        <v>1.9829094323325987E-3</v>
      </c>
      <c r="CP36" s="68">
        <f t="shared" si="32"/>
        <v>3.3983503836440931E-3</v>
      </c>
    </row>
    <row r="37" spans="1:94" x14ac:dyDescent="0.25">
      <c r="A37" s="89" t="s">
        <v>203</v>
      </c>
      <c r="B37" s="75">
        <v>168602.81215000001</v>
      </c>
      <c r="C37" s="75">
        <v>25.361964368999999</v>
      </c>
      <c r="D37" s="75">
        <v>9591.4438394000008</v>
      </c>
      <c r="E37" s="75">
        <v>1015.2898165</v>
      </c>
      <c r="F37" s="75">
        <v>957.71140448999995</v>
      </c>
      <c r="G37" s="75">
        <v>10.49783555</v>
      </c>
      <c r="H37" s="75">
        <v>13040.049304</v>
      </c>
      <c r="I37" s="75">
        <v>94.184205949000003</v>
      </c>
      <c r="J37" s="75">
        <v>380.83874702000003</v>
      </c>
      <c r="K37" s="75">
        <v>229.66261621999999</v>
      </c>
      <c r="L37" s="75">
        <v>14.970811725000001</v>
      </c>
      <c r="M37" s="75">
        <v>57.935813218</v>
      </c>
      <c r="N37" s="75">
        <v>18.11720227</v>
      </c>
      <c r="O37" s="75">
        <v>222.21322651</v>
      </c>
      <c r="P37" s="75"/>
      <c r="Q37" s="89" t="s">
        <v>203</v>
      </c>
      <c r="R37" s="75">
        <v>12.6332397639866</v>
      </c>
      <c r="S37" s="75">
        <v>14.8581232797253</v>
      </c>
      <c r="T37" s="75">
        <v>93.865386869759604</v>
      </c>
      <c r="U37" s="75">
        <v>93.865386869759604</v>
      </c>
      <c r="V37" s="75">
        <v>33.684315574166199</v>
      </c>
      <c r="W37" s="75">
        <v>383.16005326475999</v>
      </c>
      <c r="X37" s="75">
        <v>58.167746956607097</v>
      </c>
      <c r="Y37" s="75">
        <v>864.14729596375196</v>
      </c>
      <c r="Z37" s="75">
        <v>168017.307283078</v>
      </c>
      <c r="AA37" s="75">
        <v>532.86088820913005</v>
      </c>
      <c r="AB37" s="75">
        <v>57.397062548114199</v>
      </c>
      <c r="AC37" s="75">
        <v>620.36079963049599</v>
      </c>
      <c r="AD37" s="75">
        <v>223.35845729751</v>
      </c>
      <c r="AE37" s="75">
        <v>1068.3046289088099</v>
      </c>
      <c r="AF37" s="75">
        <v>228.42789994129299</v>
      </c>
      <c r="AG37" s="75">
        <v>228.42789994129299</v>
      </c>
      <c r="AH37" s="75">
        <v>76.463920231044298</v>
      </c>
      <c r="AI37" s="75">
        <v>415.81935865087797</v>
      </c>
      <c r="AJ37" s="75">
        <v>18.4908343031409</v>
      </c>
      <c r="AK37" s="75">
        <v>233.929438954555</v>
      </c>
      <c r="AL37" s="75">
        <v>1.4590707898267701</v>
      </c>
      <c r="AM37" s="75">
        <v>15.506649984422999</v>
      </c>
      <c r="AN37" s="75">
        <v>18.172118802908201</v>
      </c>
      <c r="AO37" s="75">
        <v>25.210363611942402</v>
      </c>
      <c r="AP37" s="75">
        <v>0</v>
      </c>
      <c r="AQ37" s="75">
        <v>13202.040812844099</v>
      </c>
      <c r="AR37" s="75">
        <v>8602.1934663602206</v>
      </c>
      <c r="AS37" s="75">
        <v>879.33533554456903</v>
      </c>
      <c r="AT37" s="75">
        <v>9557.9927221358303</v>
      </c>
      <c r="AU37" s="75">
        <v>292.12577149846402</v>
      </c>
      <c r="AV37" s="75">
        <v>0.46132549557146602</v>
      </c>
      <c r="AW37" s="75">
        <v>5427.6447923057503</v>
      </c>
      <c r="AX37" s="75">
        <v>2.6304792033598399</v>
      </c>
      <c r="AY37" s="75">
        <v>1.55845874722355</v>
      </c>
      <c r="AZ37" s="75">
        <v>256.47451921052402</v>
      </c>
      <c r="BA37" s="75">
        <v>1.5491010853353999</v>
      </c>
      <c r="BB37" s="75">
        <v>1.0882968053925</v>
      </c>
      <c r="BC37" s="75">
        <v>1004.4996186392</v>
      </c>
      <c r="BD37" s="75">
        <v>947.457922417379</v>
      </c>
      <c r="BE37" s="75">
        <v>57.041696221829099</v>
      </c>
      <c r="BF37" s="75">
        <v>0.55234509333818305</v>
      </c>
      <c r="BG37" s="75">
        <v>158.34446655533301</v>
      </c>
      <c r="BH37" s="75">
        <v>1.29436252341032</v>
      </c>
      <c r="BI37" s="75">
        <v>96.705857751175301</v>
      </c>
      <c r="BJ37" s="75">
        <v>7.2065320932334602</v>
      </c>
      <c r="BK37" s="75">
        <v>5.5400298197170299</v>
      </c>
      <c r="BL37" s="75">
        <v>388.65746251315898</v>
      </c>
      <c r="BM37" s="75">
        <v>53.239817084629898</v>
      </c>
      <c r="BN37" s="75">
        <v>1.9490804913000099</v>
      </c>
      <c r="BO37" s="75">
        <v>23.406713529213899</v>
      </c>
      <c r="BP37" s="75">
        <v>3.8891500090940598E-2</v>
      </c>
      <c r="BQ37" s="75">
        <v>10.440317760104</v>
      </c>
      <c r="BR37" s="75">
        <v>291.46140112445499</v>
      </c>
      <c r="BS37" s="75">
        <v>0</v>
      </c>
      <c r="BT37" s="75">
        <v>1537.2844126043101</v>
      </c>
      <c r="BU37" s="75">
        <v>228.20567750398601</v>
      </c>
      <c r="BV37" s="75">
        <v>13124.711369786701</v>
      </c>
      <c r="BW37" s="75">
        <v>1822.4633090907801</v>
      </c>
      <c r="BX37" s="89"/>
      <c r="BY37" s="91">
        <f t="shared" si="16"/>
        <v>1.005891896658041</v>
      </c>
      <c r="BZ37" s="75">
        <f t="shared" si="17"/>
        <v>12575.503347277514</v>
      </c>
      <c r="CA37" s="28">
        <f t="shared" si="18"/>
        <v>7.9999977457565624E-3</v>
      </c>
      <c r="CB37" s="89"/>
      <c r="CC37" s="68">
        <f t="shared" si="19"/>
        <v>-3.4726874330014684E-3</v>
      </c>
      <c r="CD37" s="68">
        <f t="shared" si="20"/>
        <v>-5.9774848214399065E-3</v>
      </c>
      <c r="CE37" s="68">
        <f t="shared" si="21"/>
        <v>-3.4875997633181254E-3</v>
      </c>
      <c r="CF37" s="68">
        <f t="shared" si="22"/>
        <v>-1.0627702243677581E-2</v>
      </c>
      <c r="CG37" s="68">
        <f t="shared" si="23"/>
        <v>-1.0706233657185208E-2</v>
      </c>
      <c r="CH37" s="68">
        <f t="shared" si="24"/>
        <v>-5.4790141855479901E-3</v>
      </c>
      <c r="CI37" s="68">
        <f t="shared" si="25"/>
        <v>6.4924651596777903E-3</v>
      </c>
      <c r="CJ37" s="68">
        <f t="shared" si="26"/>
        <v>-3.3850588432314931E-3</v>
      </c>
      <c r="CK37" s="68">
        <f t="shared" si="27"/>
        <v>6.0952470380805602E-3</v>
      </c>
      <c r="CL37" s="68">
        <f t="shared" si="28"/>
        <v>-5.3762179453892044E-3</v>
      </c>
      <c r="CM37" s="68">
        <f t="shared" si="29"/>
        <v>-7.5272101035457383E-3</v>
      </c>
      <c r="CN37" s="68">
        <f t="shared" si="30"/>
        <v>4.0032878754006646E-3</v>
      </c>
      <c r="CO37" s="68">
        <f t="shared" si="31"/>
        <v>3.0311817514527056E-3</v>
      </c>
      <c r="CP37" s="68">
        <f t="shared" si="32"/>
        <v>5.1537471711138871E-3</v>
      </c>
    </row>
    <row r="38" spans="1:94" x14ac:dyDescent="0.25">
      <c r="A38" s="89" t="s">
        <v>204</v>
      </c>
      <c r="B38" s="75">
        <v>195833.23673999999</v>
      </c>
      <c r="C38" s="75">
        <v>29.537911569999999</v>
      </c>
      <c r="D38" s="75">
        <v>10716.619664</v>
      </c>
      <c r="E38" s="75">
        <v>1145.9127854999999</v>
      </c>
      <c r="F38" s="75">
        <v>1079.9819052</v>
      </c>
      <c r="G38" s="75">
        <v>12.635582046</v>
      </c>
      <c r="H38" s="75">
        <v>13786.921109999999</v>
      </c>
      <c r="I38" s="75">
        <v>104.33162464</v>
      </c>
      <c r="J38" s="75">
        <v>386.27796018999999</v>
      </c>
      <c r="K38" s="75">
        <v>255.01424627</v>
      </c>
      <c r="L38" s="75">
        <v>14.709119283</v>
      </c>
      <c r="M38" s="75">
        <v>67.415370299000003</v>
      </c>
      <c r="N38" s="75">
        <v>22.246539803000001</v>
      </c>
      <c r="O38" s="75">
        <v>249.15150322</v>
      </c>
      <c r="P38" s="75"/>
      <c r="Q38" s="89" t="s">
        <v>204</v>
      </c>
      <c r="R38" s="75">
        <v>13.152831840667799</v>
      </c>
      <c r="S38" s="75">
        <v>14.6002769535789</v>
      </c>
      <c r="T38" s="75">
        <v>103.848986718093</v>
      </c>
      <c r="U38" s="75">
        <v>103.848986718093</v>
      </c>
      <c r="V38" s="75">
        <v>34.817639317349801</v>
      </c>
      <c r="W38" s="75">
        <v>386.67373583235002</v>
      </c>
      <c r="X38" s="75">
        <v>67.473402651874807</v>
      </c>
      <c r="Y38" s="75">
        <v>1044.70648737843</v>
      </c>
      <c r="Z38" s="75">
        <v>194892.32445377699</v>
      </c>
      <c r="AA38" s="75">
        <v>603.67493304636002</v>
      </c>
      <c r="AB38" s="75">
        <v>71.971313444767503</v>
      </c>
      <c r="AC38" s="75">
        <v>713.55615773698196</v>
      </c>
      <c r="AD38" s="75">
        <v>249.70890279441099</v>
      </c>
      <c r="AE38" s="75">
        <v>1008.69763569483</v>
      </c>
      <c r="AF38" s="75">
        <v>253.32780796662701</v>
      </c>
      <c r="AG38" s="75">
        <v>253.32780796662701</v>
      </c>
      <c r="AH38" s="75">
        <v>85.153082590871804</v>
      </c>
      <c r="AI38" s="75">
        <v>378.60598313947997</v>
      </c>
      <c r="AJ38" s="75">
        <v>20.206458978699398</v>
      </c>
      <c r="AK38" s="75">
        <v>274.58957776203101</v>
      </c>
      <c r="AL38" s="75">
        <v>1.5525794133267099</v>
      </c>
      <c r="AM38" s="75">
        <v>15.9113975449034</v>
      </c>
      <c r="AN38" s="75">
        <v>22.2835152578037</v>
      </c>
      <c r="AO38" s="75">
        <v>29.307483097383599</v>
      </c>
      <c r="AP38" s="75">
        <v>0</v>
      </c>
      <c r="AQ38" s="75">
        <v>13908.004459068399</v>
      </c>
      <c r="AR38" s="75">
        <v>9579.7116673886703</v>
      </c>
      <c r="AS38" s="75">
        <v>979.25932925919301</v>
      </c>
      <c r="AT38" s="75">
        <v>10644.1240792387</v>
      </c>
      <c r="AU38" s="75">
        <v>312.42553613851601</v>
      </c>
      <c r="AV38" s="75">
        <v>0.60668374289698301</v>
      </c>
      <c r="AW38" s="75">
        <v>5590.7574501426898</v>
      </c>
      <c r="AX38" s="75">
        <v>2.7847707411387899</v>
      </c>
      <c r="AY38" s="75">
        <v>1.6184878668628699</v>
      </c>
      <c r="AZ38" s="75">
        <v>276.30483115351302</v>
      </c>
      <c r="BA38" s="75">
        <v>1.6542243164293899</v>
      </c>
      <c r="BB38" s="75">
        <v>1.1303019656409601</v>
      </c>
      <c r="BC38" s="75">
        <v>1134.67826199212</v>
      </c>
      <c r="BD38" s="75">
        <v>1069.2797652786601</v>
      </c>
      <c r="BE38" s="75">
        <v>65.398496713459707</v>
      </c>
      <c r="BF38" s="75">
        <v>0.57416850091216198</v>
      </c>
      <c r="BG38" s="75">
        <v>190.57300372250401</v>
      </c>
      <c r="BH38" s="75">
        <v>1.34846426770724</v>
      </c>
      <c r="BI38" s="75">
        <v>109.900708530233</v>
      </c>
      <c r="BJ38" s="75">
        <v>7.48331058659479</v>
      </c>
      <c r="BK38" s="75">
        <v>5.8021962632759498</v>
      </c>
      <c r="BL38" s="75">
        <v>442.58427896184298</v>
      </c>
      <c r="BM38" s="75">
        <v>79.9203242615378</v>
      </c>
      <c r="BN38" s="75">
        <v>2.1747364107651599</v>
      </c>
      <c r="BO38" s="75">
        <v>24.699140019951798</v>
      </c>
      <c r="BP38" s="75">
        <v>4.04582283988381E-2</v>
      </c>
      <c r="BQ38" s="75">
        <v>12.5371165323941</v>
      </c>
      <c r="BR38" s="75">
        <v>318.09391970121601</v>
      </c>
      <c r="BS38" s="75">
        <v>0</v>
      </c>
      <c r="BT38" s="75">
        <v>1559.17097912742</v>
      </c>
      <c r="BU38" s="75">
        <v>275.09155846419998</v>
      </c>
      <c r="BV38" s="75">
        <v>13817.246255284101</v>
      </c>
      <c r="BW38" s="75">
        <v>2060.9954164590699</v>
      </c>
      <c r="BX38" s="89"/>
      <c r="BY38" s="91">
        <f t="shared" si="16"/>
        <v>1.0065684726252593</v>
      </c>
      <c r="BZ38" s="75">
        <f t="shared" si="17"/>
        <v>13159.579368616709</v>
      </c>
      <c r="CA38" s="28">
        <f t="shared" si="18"/>
        <v>8.0000084513259379E-3</v>
      </c>
      <c r="CB38" s="89"/>
      <c r="CC38" s="68">
        <f t="shared" si="19"/>
        <v>-4.8046608527040355E-3</v>
      </c>
      <c r="CD38" s="68">
        <f t="shared" si="20"/>
        <v>-7.8011091633990969E-3</v>
      </c>
      <c r="CE38" s="68">
        <f t="shared" si="21"/>
        <v>-6.7647809695842963E-3</v>
      </c>
      <c r="CF38" s="68">
        <f t="shared" si="22"/>
        <v>-9.8039952516786773E-3</v>
      </c>
      <c r="CG38" s="68">
        <f t="shared" si="23"/>
        <v>-9.9095548451416295E-3</v>
      </c>
      <c r="CH38" s="68">
        <f t="shared" si="24"/>
        <v>-7.7927168885006705E-3</v>
      </c>
      <c r="CI38" s="68">
        <f t="shared" si="25"/>
        <v>2.1995589183509429E-3</v>
      </c>
      <c r="CJ38" s="68">
        <f t="shared" si="26"/>
        <v>-4.6259983353308127E-3</v>
      </c>
      <c r="CK38" s="68">
        <f t="shared" si="27"/>
        <v>1.024587688501202E-3</v>
      </c>
      <c r="CL38" s="68">
        <f t="shared" si="28"/>
        <v>-6.6131140829969719E-3</v>
      </c>
      <c r="CM38" s="68">
        <f t="shared" si="29"/>
        <v>-7.3996496545441328E-3</v>
      </c>
      <c r="CN38" s="68">
        <f t="shared" si="30"/>
        <v>8.608178315630304E-4</v>
      </c>
      <c r="CO38" s="68">
        <f t="shared" si="31"/>
        <v>1.6620766704003311E-3</v>
      </c>
      <c r="CP38" s="68">
        <f t="shared" si="32"/>
        <v>2.2371912960878729E-3</v>
      </c>
    </row>
    <row r="39" spans="1:94" x14ac:dyDescent="0.25">
      <c r="A39" s="89" t="s">
        <v>205</v>
      </c>
      <c r="B39" s="75">
        <v>404413.06758999999</v>
      </c>
      <c r="C39" s="75">
        <v>67.265308337999997</v>
      </c>
      <c r="D39" s="75">
        <v>23043.470531999999</v>
      </c>
      <c r="E39" s="75">
        <v>2646.3250978999999</v>
      </c>
      <c r="F39" s="75">
        <v>2495.9000557999998</v>
      </c>
      <c r="G39" s="75">
        <v>28.337548219999999</v>
      </c>
      <c r="H39" s="75">
        <v>29840.866313999999</v>
      </c>
      <c r="I39" s="75">
        <v>234.65277037000001</v>
      </c>
      <c r="J39" s="75">
        <v>824.24422924999999</v>
      </c>
      <c r="K39" s="75">
        <v>571.87551399999995</v>
      </c>
      <c r="L39" s="75">
        <v>34.627056222</v>
      </c>
      <c r="M39" s="75">
        <v>140.41962913</v>
      </c>
      <c r="N39" s="75">
        <v>48.392417311000003</v>
      </c>
      <c r="O39" s="75">
        <v>540.63729057</v>
      </c>
      <c r="P39" s="75"/>
      <c r="Q39" s="89" t="s">
        <v>340</v>
      </c>
      <c r="R39" s="75">
        <v>27.7669184338842</v>
      </c>
      <c r="S39" s="75">
        <v>34.324534026304597</v>
      </c>
      <c r="T39" s="75">
        <v>233.32399407093101</v>
      </c>
      <c r="U39" s="75">
        <v>233.32399407093101</v>
      </c>
      <c r="V39" s="75">
        <v>79.998586362224799</v>
      </c>
      <c r="W39" s="75">
        <v>824.96996443389605</v>
      </c>
      <c r="X39" s="75">
        <v>140.520409755212</v>
      </c>
      <c r="Y39" s="75">
        <v>2112.82051892134</v>
      </c>
      <c r="Z39" s="75">
        <v>402754.55581694999</v>
      </c>
      <c r="AA39" s="75">
        <v>1267.42871361839</v>
      </c>
      <c r="AB39" s="75">
        <v>146.06536453794499</v>
      </c>
      <c r="AC39" s="75">
        <v>1478.6125838037799</v>
      </c>
      <c r="AD39" s="75">
        <v>541.62773764742997</v>
      </c>
      <c r="AE39" s="75">
        <v>2201.59415511098</v>
      </c>
      <c r="AF39" s="75">
        <v>567.55736992059997</v>
      </c>
      <c r="AG39" s="75">
        <v>567.55736992059997</v>
      </c>
      <c r="AH39" s="75">
        <v>182.89580424830601</v>
      </c>
      <c r="AI39" s="75">
        <v>817.50386127554896</v>
      </c>
      <c r="AJ39" s="75">
        <v>42.620275808378402</v>
      </c>
      <c r="AK39" s="75">
        <v>602.90299195692501</v>
      </c>
      <c r="AL39" s="75">
        <v>3.57632014753242</v>
      </c>
      <c r="AM39" s="75">
        <v>33.799250974788997</v>
      </c>
      <c r="AN39" s="75">
        <v>48.433931628308798</v>
      </c>
      <c r="AO39" s="75">
        <v>66.673962693827605</v>
      </c>
      <c r="AP39" s="75">
        <v>0</v>
      </c>
      <c r="AQ39" s="75">
        <v>30083.909175526402</v>
      </c>
      <c r="AR39" s="75">
        <v>20575.776052425899</v>
      </c>
      <c r="AS39" s="75">
        <v>2103.3008027138799</v>
      </c>
      <c r="AT39" s="75">
        <v>22861.972659388099</v>
      </c>
      <c r="AU39" s="75">
        <v>657.02879125106699</v>
      </c>
      <c r="AV39" s="75">
        <v>1.33698453468697</v>
      </c>
      <c r="AW39" s="75">
        <v>12194.8505268969</v>
      </c>
      <c r="AX39" s="75">
        <v>6.6924496151281101</v>
      </c>
      <c r="AY39" s="75">
        <v>3.9271544483209002</v>
      </c>
      <c r="AZ39" s="75">
        <v>655.66108846596796</v>
      </c>
      <c r="BA39" s="75">
        <v>3.96514869106081</v>
      </c>
      <c r="BB39" s="75">
        <v>2.74261629513274</v>
      </c>
      <c r="BC39" s="75">
        <v>2618.7704090290899</v>
      </c>
      <c r="BD39" s="75">
        <v>2469.6343270965199</v>
      </c>
      <c r="BE39" s="75">
        <v>149.13608193257099</v>
      </c>
      <c r="BF39" s="75">
        <v>1.39322051103137</v>
      </c>
      <c r="BG39" s="75">
        <v>424.90285940574302</v>
      </c>
      <c r="BH39" s="75">
        <v>3.2722584148767901</v>
      </c>
      <c r="BI39" s="75">
        <v>252.499390752713</v>
      </c>
      <c r="BJ39" s="75">
        <v>18.157681208573699</v>
      </c>
      <c r="BK39" s="75">
        <v>14.0019226047608</v>
      </c>
      <c r="BL39" s="75">
        <v>1016.11041809553</v>
      </c>
      <c r="BM39" s="75">
        <v>164.76189693113099</v>
      </c>
      <c r="BN39" s="75">
        <v>5.0755803298114399</v>
      </c>
      <c r="BO39" s="75">
        <v>59.797379735114603</v>
      </c>
      <c r="BP39" s="75">
        <v>9.8173988061971904E-2</v>
      </c>
      <c r="BQ39" s="75">
        <v>28.0892801146403</v>
      </c>
      <c r="BR39" s="75">
        <v>703.43254875504999</v>
      </c>
      <c r="BS39" s="75">
        <v>0</v>
      </c>
      <c r="BT39" s="75">
        <v>3372.4194080152902</v>
      </c>
      <c r="BU39" s="75">
        <v>600.36342837778295</v>
      </c>
      <c r="BV39" s="75">
        <v>29895.345531286301</v>
      </c>
      <c r="BW39" s="75">
        <v>4449.1246288736802</v>
      </c>
      <c r="BX39" s="89"/>
      <c r="BY39" s="91">
        <f t="shared" si="16"/>
        <v>1.0063074582644567</v>
      </c>
      <c r="BZ39" s="75">
        <f t="shared" si="17"/>
        <v>28465.37117755731</v>
      </c>
      <c r="CA39" s="28">
        <f t="shared" si="18"/>
        <v>8.0000010048652259E-3</v>
      </c>
      <c r="CB39" s="89"/>
      <c r="CC39" s="68">
        <f t="shared" si="19"/>
        <v>-4.1010340811524666E-3</v>
      </c>
      <c r="CD39" s="68">
        <f t="shared" si="20"/>
        <v>-8.7912426001372414E-3</v>
      </c>
      <c r="CE39" s="68">
        <f t="shared" si="21"/>
        <v>-7.8763254154732582E-3</v>
      </c>
      <c r="CF39" s="68">
        <f t="shared" si="22"/>
        <v>-1.0412435302365582E-2</v>
      </c>
      <c r="CG39" s="68">
        <f t="shared" si="23"/>
        <v>-1.0523549868290327E-2</v>
      </c>
      <c r="CH39" s="68">
        <f t="shared" si="24"/>
        <v>-8.7611004110961562E-3</v>
      </c>
      <c r="CI39" s="68">
        <f t="shared" si="25"/>
        <v>1.8256580326135674E-3</v>
      </c>
      <c r="CJ39" s="68">
        <f t="shared" si="26"/>
        <v>-5.6627343328348257E-3</v>
      </c>
      <c r="CK39" s="68">
        <f t="shared" si="27"/>
        <v>8.8048561111119612E-4</v>
      </c>
      <c r="CL39" s="68">
        <f t="shared" si="28"/>
        <v>-7.5508462483322653E-3</v>
      </c>
      <c r="CM39" s="68">
        <f t="shared" si="29"/>
        <v>-8.736584298586661E-3</v>
      </c>
      <c r="CN39" s="68">
        <f t="shared" si="30"/>
        <v>7.1771037878681418E-4</v>
      </c>
      <c r="CO39" s="68">
        <f t="shared" si="31"/>
        <v>8.5786822844576027E-4</v>
      </c>
      <c r="CP39" s="68">
        <f t="shared" si="32"/>
        <v>1.8319991881908903E-3</v>
      </c>
    </row>
    <row r="40" spans="1:94" x14ac:dyDescent="0.25">
      <c r="A40" s="89" t="s">
        <v>206</v>
      </c>
      <c r="B40" s="75">
        <v>28471.854759000002</v>
      </c>
      <c r="C40" s="75">
        <v>4.6688811713999998</v>
      </c>
      <c r="D40" s="75">
        <v>1651.5916394999999</v>
      </c>
      <c r="E40" s="75">
        <v>160.57041903000001</v>
      </c>
      <c r="F40" s="75">
        <v>151.70370505</v>
      </c>
      <c r="G40" s="75">
        <v>2.0846717727000001</v>
      </c>
      <c r="H40" s="75">
        <v>1897.687617</v>
      </c>
      <c r="I40" s="75">
        <v>16.451703823999999</v>
      </c>
      <c r="J40" s="75">
        <v>55.739948292000001</v>
      </c>
      <c r="K40" s="75">
        <v>41.360713379000003</v>
      </c>
      <c r="L40" s="75">
        <v>2.4258564336999999</v>
      </c>
      <c r="M40" s="75">
        <v>9.8745734789000004</v>
      </c>
      <c r="N40" s="75">
        <v>3.0555094003000001</v>
      </c>
      <c r="O40" s="75">
        <v>32.543534268000002</v>
      </c>
      <c r="P40" s="75"/>
      <c r="Q40" s="89" t="s">
        <v>206</v>
      </c>
      <c r="R40" s="75">
        <v>1.9975363222181799</v>
      </c>
      <c r="S40" s="75">
        <v>2.40463760268918</v>
      </c>
      <c r="T40" s="75">
        <v>16.381518559525698</v>
      </c>
      <c r="U40" s="75">
        <v>16.381518559525698</v>
      </c>
      <c r="V40" s="75">
        <v>5.7012212040708299</v>
      </c>
      <c r="W40" s="75">
        <v>56.010573145858501</v>
      </c>
      <c r="X40" s="75">
        <v>9.9248657815673802</v>
      </c>
      <c r="Y40" s="75">
        <v>160.311448929975</v>
      </c>
      <c r="Z40" s="75">
        <v>28446.086857256199</v>
      </c>
      <c r="AA40" s="75">
        <v>91.416741256204602</v>
      </c>
      <c r="AB40" s="75">
        <v>10.947277675999899</v>
      </c>
      <c r="AC40" s="75">
        <v>105.892858282015</v>
      </c>
      <c r="AD40" s="75">
        <v>32.689238895026897</v>
      </c>
      <c r="AE40" s="75">
        <v>139.219133905397</v>
      </c>
      <c r="AF40" s="75">
        <v>41.086140590219202</v>
      </c>
      <c r="AG40" s="75">
        <v>41.086140590219202</v>
      </c>
      <c r="AH40" s="75">
        <v>13.1559991886991</v>
      </c>
      <c r="AI40" s="75">
        <v>53.518691158440603</v>
      </c>
      <c r="AJ40" s="75">
        <v>2.9786051227350501</v>
      </c>
      <c r="AK40" s="75">
        <v>39.3097647996169</v>
      </c>
      <c r="AL40" s="75">
        <v>0.252583142360158</v>
      </c>
      <c r="AM40" s="75">
        <v>2.4433135062442601</v>
      </c>
      <c r="AN40" s="75">
        <v>3.0665258891193599</v>
      </c>
      <c r="AO40" s="75">
        <v>4.6367381801947802</v>
      </c>
      <c r="AP40" s="75">
        <v>0</v>
      </c>
      <c r="AQ40" s="75">
        <v>1921.6254222677801</v>
      </c>
      <c r="AR40" s="75">
        <v>1480.04850543163</v>
      </c>
      <c r="AS40" s="75">
        <v>151.293949040162</v>
      </c>
      <c r="AT40" s="75">
        <v>1644.49845366049</v>
      </c>
      <c r="AU40" s="75">
        <v>45.687408472913397</v>
      </c>
      <c r="AV40" s="75">
        <v>0.10316259969025</v>
      </c>
      <c r="AW40" s="75">
        <v>747.35952996907997</v>
      </c>
      <c r="AX40" s="75">
        <v>0.41696446590276398</v>
      </c>
      <c r="AY40" s="75">
        <v>0.24259855101219699</v>
      </c>
      <c r="AZ40" s="75">
        <v>40.129910767924898</v>
      </c>
      <c r="BA40" s="75">
        <v>0.25043877577340801</v>
      </c>
      <c r="BB40" s="75">
        <v>0.16943123629689499</v>
      </c>
      <c r="BC40" s="75">
        <v>158.86169469071899</v>
      </c>
      <c r="BD40" s="75">
        <v>150.068242792815</v>
      </c>
      <c r="BE40" s="75">
        <v>8.7934518979039407</v>
      </c>
      <c r="BF40" s="75">
        <v>8.6107607268638503E-2</v>
      </c>
      <c r="BG40" s="75">
        <v>25.904059260239102</v>
      </c>
      <c r="BH40" s="75">
        <v>0.20246886709987399</v>
      </c>
      <c r="BI40" s="75">
        <v>15.1958088262041</v>
      </c>
      <c r="BJ40" s="75">
        <v>1.1216252208755599</v>
      </c>
      <c r="BK40" s="75">
        <v>0.86154649272198902</v>
      </c>
      <c r="BL40" s="75">
        <v>61.333103281028599</v>
      </c>
      <c r="BM40" s="75">
        <v>14.474457401619199</v>
      </c>
      <c r="BN40" s="75">
        <v>0.31838999652771999</v>
      </c>
      <c r="BO40" s="75">
        <v>3.7265569404256</v>
      </c>
      <c r="BP40" s="75">
        <v>6.0699038233656697E-3</v>
      </c>
      <c r="BQ40" s="75">
        <v>2.0709418890303501</v>
      </c>
      <c r="BR40" s="75">
        <v>43.734553137149703</v>
      </c>
      <c r="BS40" s="75">
        <v>0</v>
      </c>
      <c r="BT40" s="75">
        <v>211.62882819394</v>
      </c>
      <c r="BU40" s="75">
        <v>35.412707084442502</v>
      </c>
      <c r="BV40" s="75">
        <v>1907.6762229313699</v>
      </c>
      <c r="BW40" s="75">
        <v>274.772236989698</v>
      </c>
      <c r="BX40" s="89"/>
      <c r="BY40" s="91">
        <f t="shared" si="16"/>
        <v>1.0073121419498408</v>
      </c>
      <c r="BZ40" s="75">
        <f t="shared" si="17"/>
        <v>1813.8879031116594</v>
      </c>
      <c r="CA40" s="28">
        <f t="shared" si="18"/>
        <v>8.0000070291432294E-3</v>
      </c>
      <c r="CB40" s="89"/>
      <c r="CC40" s="68">
        <f t="shared" si="19"/>
        <v>-9.0503066842376808E-4</v>
      </c>
      <c r="CD40" s="68">
        <f t="shared" si="20"/>
        <v>-6.8845168735749279E-3</v>
      </c>
      <c r="CE40" s="68">
        <f t="shared" si="21"/>
        <v>-4.2947576567155072E-3</v>
      </c>
      <c r="CF40" s="68">
        <f t="shared" si="22"/>
        <v>-1.0641588591493752E-2</v>
      </c>
      <c r="CG40" s="68">
        <f t="shared" si="23"/>
        <v>-1.0780634900419641E-2</v>
      </c>
      <c r="CH40" s="68">
        <f t="shared" si="24"/>
        <v>-6.5861129072935518E-3</v>
      </c>
      <c r="CI40" s="68">
        <f t="shared" si="25"/>
        <v>5.2635670074933491E-3</v>
      </c>
      <c r="CJ40" s="68">
        <f t="shared" si="26"/>
        <v>-4.2661395576495415E-3</v>
      </c>
      <c r="CK40" s="68">
        <f t="shared" si="27"/>
        <v>4.8551328472857796E-3</v>
      </c>
      <c r="CL40" s="68">
        <f t="shared" si="28"/>
        <v>-6.6384925778434451E-3</v>
      </c>
      <c r="CM40" s="68">
        <f t="shared" si="29"/>
        <v>-8.746944261023808E-3</v>
      </c>
      <c r="CN40" s="68">
        <f t="shared" si="30"/>
        <v>5.0931113910736986E-3</v>
      </c>
      <c r="CO40" s="68">
        <f t="shared" si="31"/>
        <v>3.6054508025006103E-3</v>
      </c>
      <c r="CP40" s="68">
        <f t="shared" si="32"/>
        <v>4.4772219829290567E-3</v>
      </c>
    </row>
    <row r="41" spans="1:94" x14ac:dyDescent="0.25">
      <c r="A41" s="89" t="s">
        <v>207</v>
      </c>
      <c r="B41" s="75">
        <v>203938.32759999999</v>
      </c>
      <c r="C41" s="75">
        <v>28.006674745000002</v>
      </c>
      <c r="D41" s="75">
        <v>10763.356016</v>
      </c>
      <c r="E41" s="75">
        <v>1057.9928847000001</v>
      </c>
      <c r="F41" s="75">
        <v>994.75778406999996</v>
      </c>
      <c r="G41" s="75">
        <v>12.284688373</v>
      </c>
      <c r="H41" s="75">
        <v>17658.978272</v>
      </c>
      <c r="I41" s="75">
        <v>111.73495274</v>
      </c>
      <c r="J41" s="75">
        <v>509.87587739999998</v>
      </c>
      <c r="K41" s="75">
        <v>262.4056837</v>
      </c>
      <c r="L41" s="75">
        <v>15.623166302</v>
      </c>
      <c r="M41" s="75">
        <v>80.30382659</v>
      </c>
      <c r="N41" s="75">
        <v>24.308068768999998</v>
      </c>
      <c r="O41" s="75">
        <v>293.39267396000002</v>
      </c>
      <c r="P41" s="75"/>
      <c r="Q41" s="89" t="s">
        <v>207</v>
      </c>
      <c r="R41" s="75">
        <v>16.284546886528599</v>
      </c>
      <c r="S41" s="75">
        <v>15.5695302466101</v>
      </c>
      <c r="T41" s="75">
        <v>112.07904331493199</v>
      </c>
      <c r="U41" s="75">
        <v>112.07904331493199</v>
      </c>
      <c r="V41" s="75">
        <v>36.8981546121463</v>
      </c>
      <c r="W41" s="75">
        <v>516.58281454819496</v>
      </c>
      <c r="X41" s="75">
        <v>81.269962417459993</v>
      </c>
      <c r="Y41" s="75">
        <v>1166.7615868502601</v>
      </c>
      <c r="Z41" s="75">
        <v>204453.78404360701</v>
      </c>
      <c r="AA41" s="75">
        <v>723.92919655919502</v>
      </c>
      <c r="AB41" s="75">
        <v>77.802064532157203</v>
      </c>
      <c r="AC41" s="75">
        <v>868.36036955391398</v>
      </c>
      <c r="AD41" s="75">
        <v>296.73246839241301</v>
      </c>
      <c r="AE41" s="75">
        <v>1514.77264517138</v>
      </c>
      <c r="AF41" s="75">
        <v>262.446000536459</v>
      </c>
      <c r="AG41" s="75">
        <v>262.446000536459</v>
      </c>
      <c r="AH41" s="75">
        <v>86.538518347415305</v>
      </c>
      <c r="AI41" s="75">
        <v>595.14543103712003</v>
      </c>
      <c r="AJ41" s="75">
        <v>27.153131576967901</v>
      </c>
      <c r="AK41" s="75">
        <v>302.7393164371</v>
      </c>
      <c r="AL41" s="75">
        <v>1.62856727334116</v>
      </c>
      <c r="AM41" s="75">
        <v>24.428207149527498</v>
      </c>
      <c r="AN41" s="75">
        <v>24.5577565274743</v>
      </c>
      <c r="AO41" s="75">
        <v>28.033325904308299</v>
      </c>
      <c r="AP41" s="75">
        <v>0</v>
      </c>
      <c r="AQ41" s="75">
        <v>17999.972810396899</v>
      </c>
      <c r="AR41" s="75">
        <v>9735.5811622987603</v>
      </c>
      <c r="AS41" s="75">
        <v>995.192858023447</v>
      </c>
      <c r="AT41" s="75">
        <v>10817.312538669599</v>
      </c>
      <c r="AU41" s="75">
        <v>411.01281245517703</v>
      </c>
      <c r="AV41" s="75">
        <v>0.527531556738702</v>
      </c>
      <c r="AW41" s="75">
        <v>7426.6369109872803</v>
      </c>
      <c r="AX41" s="75">
        <v>2.3245887709783499</v>
      </c>
      <c r="AY41" s="75">
        <v>1.3297777731113201</v>
      </c>
      <c r="AZ41" s="75">
        <v>240.04451943098601</v>
      </c>
      <c r="BA41" s="75">
        <v>1.3753414125012999</v>
      </c>
      <c r="BB41" s="75">
        <v>0.928595720828717</v>
      </c>
      <c r="BC41" s="75">
        <v>1048.8811797400899</v>
      </c>
      <c r="BD41" s="75">
        <v>986.06012195144297</v>
      </c>
      <c r="BE41" s="75">
        <v>62.821057788653903</v>
      </c>
      <c r="BF41" s="75">
        <v>0.47123372123657198</v>
      </c>
      <c r="BG41" s="75">
        <v>187.42122617768101</v>
      </c>
      <c r="BH41" s="75">
        <v>1.10394480332016</v>
      </c>
      <c r="BI41" s="75">
        <v>102.95752312924</v>
      </c>
      <c r="BJ41" s="75">
        <v>6.1491745200813499</v>
      </c>
      <c r="BK41" s="75">
        <v>4.8408148549634298</v>
      </c>
      <c r="BL41" s="75">
        <v>414.50621964648798</v>
      </c>
      <c r="BM41" s="75">
        <v>75.074134698470601</v>
      </c>
      <c r="BN41" s="75">
        <v>1.92706864961391</v>
      </c>
      <c r="BO41" s="75">
        <v>20.119384877395401</v>
      </c>
      <c r="BP41" s="75">
        <v>3.3176906276007598E-2</v>
      </c>
      <c r="BQ41" s="75">
        <v>12.296635430259499</v>
      </c>
      <c r="BR41" s="75">
        <v>386.10557828371498</v>
      </c>
      <c r="BS41" s="75">
        <v>0</v>
      </c>
      <c r="BT41" s="75">
        <v>2072.2368447938602</v>
      </c>
      <c r="BU41" s="75">
        <v>314.618306017956</v>
      </c>
      <c r="BV41" s="75">
        <v>17893.398876965501</v>
      </c>
      <c r="BW41" s="75">
        <v>2459.3819545104402</v>
      </c>
      <c r="BX41" s="89"/>
      <c r="BY41" s="91">
        <f t="shared" si="16"/>
        <v>1.0059560474879143</v>
      </c>
      <c r="BZ41" s="75">
        <f t="shared" si="17"/>
        <v>17168.608522192408</v>
      </c>
      <c r="CA41" s="28">
        <f t="shared" si="18"/>
        <v>8.0000016675175339E-3</v>
      </c>
      <c r="CB41" s="89"/>
      <c r="CC41" s="68">
        <f t="shared" si="19"/>
        <v>2.5275113789205231E-3</v>
      </c>
      <c r="CD41" s="68">
        <f t="shared" si="20"/>
        <v>9.5160027211211229E-4</v>
      </c>
      <c r="CE41" s="68">
        <f t="shared" si="21"/>
        <v>5.012983180096596E-3</v>
      </c>
      <c r="CF41" s="68">
        <f t="shared" si="22"/>
        <v>-8.6122554240937645E-3</v>
      </c>
      <c r="CG41" s="68">
        <f t="shared" si="23"/>
        <v>-8.7434974200161133E-3</v>
      </c>
      <c r="CH41" s="68">
        <f t="shared" si="24"/>
        <v>9.7251610270859216E-4</v>
      </c>
      <c r="CI41" s="68">
        <f t="shared" si="25"/>
        <v>1.3274867965447168E-2</v>
      </c>
      <c r="CJ41" s="68">
        <f t="shared" si="26"/>
        <v>3.0795249516297122E-3</v>
      </c>
      <c r="CK41" s="68">
        <f t="shared" si="27"/>
        <v>1.3154058557144405E-2</v>
      </c>
      <c r="CL41" s="68">
        <f t="shared" si="28"/>
        <v>1.536431524291665E-4</v>
      </c>
      <c r="CM41" s="68">
        <f t="shared" si="29"/>
        <v>-3.4331104433698292E-3</v>
      </c>
      <c r="CN41" s="68">
        <f t="shared" si="30"/>
        <v>1.2031006098784132E-2</v>
      </c>
      <c r="CO41" s="68">
        <f t="shared" si="31"/>
        <v>1.0271805664493093E-2</v>
      </c>
      <c r="CP41" s="68">
        <f t="shared" si="32"/>
        <v>1.1383360011464774E-2</v>
      </c>
    </row>
    <row r="42" spans="1:94" x14ac:dyDescent="0.25">
      <c r="A42" s="89" t="s">
        <v>208</v>
      </c>
      <c r="B42" s="75">
        <v>41613.795107999998</v>
      </c>
      <c r="C42" s="75">
        <v>20.513126902</v>
      </c>
      <c r="D42" s="75">
        <v>10238.43773</v>
      </c>
      <c r="E42" s="75">
        <v>825.09689813</v>
      </c>
      <c r="F42" s="75">
        <v>794.63032112999997</v>
      </c>
      <c r="G42" s="75">
        <v>8.1525396939999997</v>
      </c>
      <c r="H42" s="75">
        <v>4075.5599665999998</v>
      </c>
      <c r="I42" s="75">
        <v>79.225115101</v>
      </c>
      <c r="J42" s="75">
        <v>114.68645660999999</v>
      </c>
      <c r="K42" s="75">
        <v>212.58058473</v>
      </c>
      <c r="L42" s="75">
        <v>15.926866791</v>
      </c>
      <c r="M42" s="75">
        <v>16.600929528999998</v>
      </c>
      <c r="N42" s="75">
        <v>8.0795065678999993</v>
      </c>
      <c r="O42" s="75">
        <v>67.291835523000003</v>
      </c>
      <c r="P42" s="75"/>
      <c r="Q42" s="89" t="s">
        <v>208</v>
      </c>
      <c r="R42" s="75">
        <v>5.4345513555670504</v>
      </c>
      <c r="S42" s="75">
        <v>15.7911501397792</v>
      </c>
      <c r="T42" s="75">
        <v>78.680307630187599</v>
      </c>
      <c r="U42" s="75">
        <v>78.680307630187599</v>
      </c>
      <c r="V42" s="75">
        <v>35.567642015013398</v>
      </c>
      <c r="W42" s="75">
        <v>115.09246687917999</v>
      </c>
      <c r="X42" s="75">
        <v>16.6972986368874</v>
      </c>
      <c r="Y42" s="75">
        <v>272.992907088913</v>
      </c>
      <c r="Z42" s="75">
        <v>41576.234138350999</v>
      </c>
      <c r="AA42" s="75">
        <v>203.47556108712399</v>
      </c>
      <c r="AB42" s="75">
        <v>17.259857686199101</v>
      </c>
      <c r="AC42" s="75">
        <v>169.85274030090699</v>
      </c>
      <c r="AD42" s="75">
        <v>67.901290440974506</v>
      </c>
      <c r="AE42" s="75">
        <v>267.86176739048199</v>
      </c>
      <c r="AF42" s="75">
        <v>210.87464842047601</v>
      </c>
      <c r="AG42" s="75">
        <v>210.87464842047601</v>
      </c>
      <c r="AH42" s="75">
        <v>81.226585983895205</v>
      </c>
      <c r="AI42" s="75">
        <v>105.42682144470299</v>
      </c>
      <c r="AJ42" s="75">
        <v>5.3033143542912402</v>
      </c>
      <c r="AK42" s="75">
        <v>131.639712206615</v>
      </c>
      <c r="AL42" s="75">
        <v>1.5183401395195</v>
      </c>
      <c r="AM42" s="75">
        <v>4.1497718650896998</v>
      </c>
      <c r="AN42" s="75">
        <v>8.1083305392365901</v>
      </c>
      <c r="AO42" s="75">
        <v>20.346534140335201</v>
      </c>
      <c r="AP42" s="75">
        <v>0</v>
      </c>
      <c r="AQ42" s="75">
        <v>4125.1253350749803</v>
      </c>
      <c r="AR42" s="75">
        <v>9137.9963592211006</v>
      </c>
      <c r="AS42" s="75">
        <v>934.10586342807596</v>
      </c>
      <c r="AT42" s="75">
        <v>10153.328808632999</v>
      </c>
      <c r="AU42" s="75">
        <v>83.437832425965993</v>
      </c>
      <c r="AV42" s="75">
        <v>0.46334979844243401</v>
      </c>
      <c r="AW42" s="75">
        <v>1544.05536156318</v>
      </c>
      <c r="AX42" s="75">
        <v>3.9709809422554301</v>
      </c>
      <c r="AY42" s="75">
        <v>2.52136970474599</v>
      </c>
      <c r="AZ42" s="75">
        <v>325.161667576073</v>
      </c>
      <c r="BA42" s="75">
        <v>2.3485865048474102</v>
      </c>
      <c r="BB42" s="75">
        <v>1.7604717969322601</v>
      </c>
      <c r="BC42" s="75">
        <v>818.07867313627298</v>
      </c>
      <c r="BD42" s="75">
        <v>787.80678346657999</v>
      </c>
      <c r="BE42" s="75">
        <v>30.271889669692499</v>
      </c>
      <c r="BF42" s="75">
        <v>0.89211019494369903</v>
      </c>
      <c r="BG42" s="75">
        <v>42.087785324933698</v>
      </c>
      <c r="BH42" s="75">
        <v>2.0824388487463898</v>
      </c>
      <c r="BI42" s="75">
        <v>69.403681972254802</v>
      </c>
      <c r="BJ42" s="75">
        <v>11.661378468559301</v>
      </c>
      <c r="BK42" s="75">
        <v>8.4669312753187</v>
      </c>
      <c r="BL42" s="75">
        <v>278.18485667201298</v>
      </c>
      <c r="BM42" s="75">
        <v>14.324413954745699</v>
      </c>
      <c r="BN42" s="75">
        <v>2.15383884720316</v>
      </c>
      <c r="BO42" s="75">
        <v>36.584602894668599</v>
      </c>
      <c r="BP42" s="75">
        <v>6.2732644642492896E-2</v>
      </c>
      <c r="BQ42" s="75">
        <v>8.0866322754454707</v>
      </c>
      <c r="BR42" s="75">
        <v>140.64870852606899</v>
      </c>
      <c r="BS42" s="75">
        <v>0</v>
      </c>
      <c r="BT42" s="75">
        <v>417.92565033105399</v>
      </c>
      <c r="BU42" s="75">
        <v>76.024825670391294</v>
      </c>
      <c r="BV42" s="75">
        <v>4102.8711520803299</v>
      </c>
      <c r="BW42" s="75">
        <v>543.66569928340698</v>
      </c>
      <c r="BX42" s="89"/>
      <c r="BY42" s="91">
        <f t="shared" si="16"/>
        <v>1.0054240511509522</v>
      </c>
      <c r="BZ42" s="75">
        <f t="shared" si="17"/>
        <v>3814.7552209801288</v>
      </c>
      <c r="CA42" s="28">
        <f t="shared" si="18"/>
        <v>7.9999956186616022E-3</v>
      </c>
      <c r="CB42" s="89"/>
      <c r="CC42" s="68">
        <f t="shared" si="19"/>
        <v>-9.0260860735045753E-4</v>
      </c>
      <c r="CD42" s="68">
        <f t="shared" si="20"/>
        <v>-8.1212758279458532E-3</v>
      </c>
      <c r="CE42" s="68">
        <f t="shared" si="21"/>
        <v>-8.3126863308080334E-3</v>
      </c>
      <c r="CF42" s="68">
        <f t="shared" si="22"/>
        <v>-8.5059403442591108E-3</v>
      </c>
      <c r="CG42" s="68">
        <f t="shared" si="23"/>
        <v>-8.5870592676561934E-3</v>
      </c>
      <c r="CH42" s="68">
        <f t="shared" si="24"/>
        <v>-8.0842806080459392E-3</v>
      </c>
      <c r="CI42" s="68">
        <f t="shared" si="25"/>
        <v>6.701210558585944E-3</v>
      </c>
      <c r="CJ42" s="68">
        <f t="shared" si="26"/>
        <v>-6.8767015373578724E-3</v>
      </c>
      <c r="CK42" s="68">
        <f t="shared" si="27"/>
        <v>3.5401762438320851E-3</v>
      </c>
      <c r="CL42" s="68">
        <f t="shared" si="28"/>
        <v>-8.0248923564243298E-3</v>
      </c>
      <c r="CM42" s="68">
        <f t="shared" si="29"/>
        <v>-8.5212398020112472E-3</v>
      </c>
      <c r="CN42" s="68">
        <f t="shared" si="30"/>
        <v>5.8050428874512807E-3</v>
      </c>
      <c r="CO42" s="68">
        <f t="shared" si="31"/>
        <v>3.5675410489928714E-3</v>
      </c>
      <c r="CP42" s="68">
        <f t="shared" si="32"/>
        <v>9.0568924630714601E-3</v>
      </c>
    </row>
    <row r="43" spans="1:94" x14ac:dyDescent="0.25">
      <c r="A43" s="89" t="s">
        <v>209</v>
      </c>
      <c r="B43" s="75">
        <v>216793.05252999999</v>
      </c>
      <c r="C43" s="75">
        <v>38.469335510999997</v>
      </c>
      <c r="D43" s="75">
        <v>13917.730785</v>
      </c>
      <c r="E43" s="75">
        <v>1360.9024922000001</v>
      </c>
      <c r="F43" s="75">
        <v>1286.1951051000001</v>
      </c>
      <c r="G43" s="75">
        <v>16.556707084999999</v>
      </c>
      <c r="H43" s="75">
        <v>17960.572682999999</v>
      </c>
      <c r="I43" s="75">
        <v>138.63518574</v>
      </c>
      <c r="J43" s="75">
        <v>514.47277295000004</v>
      </c>
      <c r="K43" s="75">
        <v>342.67407437999998</v>
      </c>
      <c r="L43" s="75">
        <v>21.645678177000001</v>
      </c>
      <c r="M43" s="75">
        <v>80.450949719999997</v>
      </c>
      <c r="N43" s="75">
        <v>26.208954015</v>
      </c>
      <c r="O43" s="75">
        <v>307.21041616999997</v>
      </c>
      <c r="P43" s="75"/>
      <c r="Q43" s="89" t="s">
        <v>209</v>
      </c>
      <c r="R43" s="75">
        <v>17.120003171786799</v>
      </c>
      <c r="S43" s="75">
        <v>21.479023042706</v>
      </c>
      <c r="T43" s="75">
        <v>138.28201283249101</v>
      </c>
      <c r="U43" s="75">
        <v>138.28201283249101</v>
      </c>
      <c r="V43" s="75">
        <v>49.9235781957208</v>
      </c>
      <c r="W43" s="75">
        <v>518.91004183696703</v>
      </c>
      <c r="X43" s="75">
        <v>81.110746421600695</v>
      </c>
      <c r="Y43" s="75">
        <v>1237.8998447537899</v>
      </c>
      <c r="Z43" s="75">
        <v>216846.981321781</v>
      </c>
      <c r="AA43" s="75">
        <v>747.14817479042597</v>
      </c>
      <c r="AB43" s="75">
        <v>84.842092931155904</v>
      </c>
      <c r="AC43" s="75">
        <v>860.798801588267</v>
      </c>
      <c r="AD43" s="75">
        <v>309.812244618058</v>
      </c>
      <c r="AE43" s="75">
        <v>1445.4433775831201</v>
      </c>
      <c r="AF43" s="75">
        <v>340.88158865207299</v>
      </c>
      <c r="AG43" s="75">
        <v>340.88158865207299</v>
      </c>
      <c r="AH43" s="75">
        <v>110.97790133368601</v>
      </c>
      <c r="AI43" s="75">
        <v>556.78308936379801</v>
      </c>
      <c r="AJ43" s="75">
        <v>25.894451244194499</v>
      </c>
      <c r="AK43" s="75">
        <v>340.20580550548101</v>
      </c>
      <c r="AL43" s="75">
        <v>2.1693815495675102</v>
      </c>
      <c r="AM43" s="75">
        <v>21.8385106836385</v>
      </c>
      <c r="AN43" s="75">
        <v>26.383975971701499</v>
      </c>
      <c r="AO43" s="75">
        <v>38.245776560128299</v>
      </c>
      <c r="AP43" s="75">
        <v>0</v>
      </c>
      <c r="AQ43" s="75">
        <v>18236.346601850699</v>
      </c>
      <c r="AR43" s="75">
        <v>12485.0117583954</v>
      </c>
      <c r="AS43" s="75">
        <v>1276.2455949029099</v>
      </c>
      <c r="AT43" s="75">
        <v>13872.235254632</v>
      </c>
      <c r="AU43" s="75">
        <v>402.13795309915201</v>
      </c>
      <c r="AV43" s="75">
        <v>0.80690906099637805</v>
      </c>
      <c r="AW43" s="75">
        <v>7443.5907465153196</v>
      </c>
      <c r="AX43" s="75">
        <v>3.6462708288827499</v>
      </c>
      <c r="AY43" s="75">
        <v>2.14282502422328</v>
      </c>
      <c r="AZ43" s="75">
        <v>348.51746944669497</v>
      </c>
      <c r="BA43" s="75">
        <v>2.1785987451291602</v>
      </c>
      <c r="BB43" s="75">
        <v>1.4965398322282599</v>
      </c>
      <c r="BC43" s="75">
        <v>1348.1226795962</v>
      </c>
      <c r="BD43" s="75">
        <v>1273.9210857856699</v>
      </c>
      <c r="BE43" s="75">
        <v>74.201593810523804</v>
      </c>
      <c r="BF43" s="75">
        <v>0.76052937680847799</v>
      </c>
      <c r="BG43" s="75">
        <v>212.46036335477299</v>
      </c>
      <c r="BH43" s="75">
        <v>1.7880295298092399</v>
      </c>
      <c r="BI43" s="75">
        <v>128.616230729123</v>
      </c>
      <c r="BJ43" s="75">
        <v>9.9071211253493008</v>
      </c>
      <c r="BK43" s="75">
        <v>7.58204728506312</v>
      </c>
      <c r="BL43" s="75">
        <v>518.45342031669395</v>
      </c>
      <c r="BM43" s="75">
        <v>103.92497135723799</v>
      </c>
      <c r="BN43" s="75">
        <v>2.7106250300655299</v>
      </c>
      <c r="BO43" s="75">
        <v>32.800497075017702</v>
      </c>
      <c r="BP43" s="75">
        <v>5.3609024818531997E-2</v>
      </c>
      <c r="BQ43" s="75">
        <v>16.464533049378002</v>
      </c>
      <c r="BR43" s="75">
        <v>413.46404152881303</v>
      </c>
      <c r="BS43" s="75">
        <v>0</v>
      </c>
      <c r="BT43" s="75">
        <v>2083.9029091940001</v>
      </c>
      <c r="BU43" s="75">
        <v>327.232485848701</v>
      </c>
      <c r="BV43" s="75">
        <v>18125.305614841502</v>
      </c>
      <c r="BW43" s="75">
        <v>2539.9232511621099</v>
      </c>
      <c r="BX43" s="89"/>
      <c r="BY43" s="91">
        <f t="shared" si="16"/>
        <v>1.0061262959846742</v>
      </c>
      <c r="BZ43" s="75">
        <f t="shared" si="17"/>
        <v>17325.056818791571</v>
      </c>
      <c r="CA43" s="28">
        <f t="shared" si="18"/>
        <v>8.0000013910252882E-3</v>
      </c>
      <c r="CB43" s="89"/>
      <c r="CC43" s="68">
        <f t="shared" si="19"/>
        <v>2.4875701112954987E-4</v>
      </c>
      <c r="CD43" s="68">
        <f t="shared" si="20"/>
        <v>-5.8113546257583144E-3</v>
      </c>
      <c r="CE43" s="68">
        <f t="shared" si="21"/>
        <v>-3.268889955612106E-3</v>
      </c>
      <c r="CF43" s="68">
        <f t="shared" si="22"/>
        <v>-9.3906893969608312E-3</v>
      </c>
      <c r="CG43" s="68">
        <f t="shared" si="23"/>
        <v>-9.5428907058201715E-3</v>
      </c>
      <c r="CH43" s="68">
        <f t="shared" si="24"/>
        <v>-5.5671719713822412E-3</v>
      </c>
      <c r="CI43" s="68">
        <f t="shared" si="25"/>
        <v>9.1719197794525673E-3</v>
      </c>
      <c r="CJ43" s="68">
        <f t="shared" si="26"/>
        <v>-2.5474983542153641E-3</v>
      </c>
      <c r="CK43" s="68">
        <f t="shared" si="27"/>
        <v>8.6248857476433141E-3</v>
      </c>
      <c r="CL43" s="68">
        <f t="shared" si="28"/>
        <v>-5.2308763981346726E-3</v>
      </c>
      <c r="CM43" s="68">
        <f t="shared" si="29"/>
        <v>-7.6992336729408981E-3</v>
      </c>
      <c r="CN43" s="68">
        <f t="shared" si="30"/>
        <v>8.2012294932134657E-3</v>
      </c>
      <c r="CO43" s="68">
        <f t="shared" si="31"/>
        <v>6.6779451252167591E-3</v>
      </c>
      <c r="CP43" s="68">
        <f t="shared" si="32"/>
        <v>8.4692064823032043E-3</v>
      </c>
    </row>
    <row r="44" spans="1:94" x14ac:dyDescent="0.25">
      <c r="A44" s="89" t="s">
        <v>210</v>
      </c>
      <c r="B44" s="75">
        <v>893379.15793999995</v>
      </c>
      <c r="C44" s="75">
        <v>140.67549113000001</v>
      </c>
      <c r="D44" s="75">
        <v>52697.698862999998</v>
      </c>
      <c r="E44" s="75">
        <v>5460.6256412000002</v>
      </c>
      <c r="F44" s="75">
        <v>5161.3822269000002</v>
      </c>
      <c r="G44" s="75">
        <v>61.200378614000002</v>
      </c>
      <c r="H44" s="75">
        <v>59555.807760000003</v>
      </c>
      <c r="I44" s="75">
        <v>471.10952510999999</v>
      </c>
      <c r="J44" s="75">
        <v>1760.8584572</v>
      </c>
      <c r="K44" s="75">
        <v>1188.8196545999999</v>
      </c>
      <c r="L44" s="75">
        <v>75.407206287999998</v>
      </c>
      <c r="M44" s="75">
        <v>267.69859171000002</v>
      </c>
      <c r="N44" s="75">
        <v>83.909463011</v>
      </c>
      <c r="O44" s="75">
        <v>1008.3445339</v>
      </c>
      <c r="P44" s="75"/>
      <c r="Q44" s="89" t="s">
        <v>210</v>
      </c>
      <c r="R44" s="75">
        <v>57.353147338082401</v>
      </c>
      <c r="S44" s="75">
        <v>74.637677193998101</v>
      </c>
      <c r="T44" s="75">
        <v>467.80407136922099</v>
      </c>
      <c r="U44" s="75">
        <v>467.80407136922099</v>
      </c>
      <c r="V44" s="75">
        <v>169.07191134835199</v>
      </c>
      <c r="W44" s="75">
        <v>1764.13705094631</v>
      </c>
      <c r="X44" s="75">
        <v>267.68838914543699</v>
      </c>
      <c r="Y44" s="75">
        <v>4304.7134779757098</v>
      </c>
      <c r="Z44" s="75">
        <v>888971.04769783397</v>
      </c>
      <c r="AA44" s="75">
        <v>2499.7874191425699</v>
      </c>
      <c r="AB44" s="75">
        <v>296.349257065139</v>
      </c>
      <c r="AC44" s="75">
        <v>2854.9184883070998</v>
      </c>
      <c r="AD44" s="75">
        <v>1009.42108633072</v>
      </c>
      <c r="AE44" s="75">
        <v>4744.4506953176997</v>
      </c>
      <c r="AF44" s="75">
        <v>1178.5740544210601</v>
      </c>
      <c r="AG44" s="75">
        <v>1178.5740544210601</v>
      </c>
      <c r="AH44" s="75">
        <v>417.80520892364802</v>
      </c>
      <c r="AI44" s="75">
        <v>1818.9168086425</v>
      </c>
      <c r="AJ44" s="75">
        <v>82.924778363085295</v>
      </c>
      <c r="AK44" s="75">
        <v>1098.3690035022501</v>
      </c>
      <c r="AL44" s="75">
        <v>7.4482041580934402</v>
      </c>
      <c r="AM44" s="75">
        <v>68.486981068708701</v>
      </c>
      <c r="AN44" s="75">
        <v>83.8197396037787</v>
      </c>
      <c r="AO44" s="75">
        <v>139.33657775293801</v>
      </c>
      <c r="AP44" s="75">
        <v>0</v>
      </c>
      <c r="AQ44" s="75">
        <v>60066.685028522297</v>
      </c>
      <c r="AR44" s="75">
        <v>47003.0789622624</v>
      </c>
      <c r="AS44" s="75">
        <v>4804.7579840804201</v>
      </c>
      <c r="AT44" s="75">
        <v>52225.642155266403</v>
      </c>
      <c r="AU44" s="75">
        <v>1322.0809249865599</v>
      </c>
      <c r="AV44" s="75">
        <v>3.1404952239510102</v>
      </c>
      <c r="AW44" s="75">
        <v>24344.703738396602</v>
      </c>
      <c r="AX44" s="75">
        <v>14.7700778166526</v>
      </c>
      <c r="AY44" s="75">
        <v>8.7129960016975598</v>
      </c>
      <c r="AZ44" s="75">
        <v>1407.9696386139501</v>
      </c>
      <c r="BA44" s="75">
        <v>8.8064689454741902</v>
      </c>
      <c r="BB44" s="75">
        <v>6.0849151883022596</v>
      </c>
      <c r="BC44" s="75">
        <v>5396.7952916518798</v>
      </c>
      <c r="BD44" s="75">
        <v>5100.5697743262999</v>
      </c>
      <c r="BE44" s="75">
        <v>296.22551732557298</v>
      </c>
      <c r="BF44" s="75">
        <v>3.0910772822522401</v>
      </c>
      <c r="BG44" s="75">
        <v>839.37887206358096</v>
      </c>
      <c r="BH44" s="75">
        <v>7.2600084842672699</v>
      </c>
      <c r="BI44" s="75">
        <v>514.316945036569</v>
      </c>
      <c r="BJ44" s="75">
        <v>40.285607397609098</v>
      </c>
      <c r="BK44" s="75">
        <v>30.7871648068475</v>
      </c>
      <c r="BL44" s="75">
        <v>2072.2779727905499</v>
      </c>
      <c r="BM44" s="75">
        <v>453.60424693536203</v>
      </c>
      <c r="BN44" s="75">
        <v>10.873946090158</v>
      </c>
      <c r="BO44" s="75">
        <v>132.595774627666</v>
      </c>
      <c r="BP44" s="75">
        <v>0.21781395676736201</v>
      </c>
      <c r="BQ44" s="75">
        <v>60.627374902362703</v>
      </c>
      <c r="BR44" s="75">
        <v>1319.0147091884401</v>
      </c>
      <c r="BS44" s="75">
        <v>0</v>
      </c>
      <c r="BT44" s="75">
        <v>6946.0611334174</v>
      </c>
      <c r="BU44" s="75">
        <v>1019.6805105004599</v>
      </c>
      <c r="BV44" s="75">
        <v>59687.966980274097</v>
      </c>
      <c r="BW44" s="75">
        <v>8257.50838963766</v>
      </c>
      <c r="BX44" s="89"/>
      <c r="BY44" s="91">
        <f t="shared" si="16"/>
        <v>1.0063449647794733</v>
      </c>
      <c r="BZ44" s="75">
        <f t="shared" si="17"/>
        <v>57121.65178340015</v>
      </c>
      <c r="CA44" s="28">
        <f t="shared" si="18"/>
        <v>8.0000013725348967E-3</v>
      </c>
      <c r="CB44" s="89"/>
      <c r="CC44" s="68">
        <f t="shared" si="19"/>
        <v>-4.9341986579700646E-3</v>
      </c>
      <c r="CD44" s="68">
        <f t="shared" si="20"/>
        <v>-9.5177444649878085E-3</v>
      </c>
      <c r="CE44" s="68">
        <f t="shared" si="21"/>
        <v>-8.9578239262556123E-3</v>
      </c>
      <c r="CF44" s="68">
        <f t="shared" si="22"/>
        <v>-1.1689200788005937E-2</v>
      </c>
      <c r="CG44" s="68">
        <f t="shared" si="23"/>
        <v>-1.1782202886807923E-2</v>
      </c>
      <c r="CH44" s="68">
        <f t="shared" si="24"/>
        <v>-9.3627478230374848E-3</v>
      </c>
      <c r="CI44" s="68">
        <f t="shared" si="25"/>
        <v>2.2190819878839295E-3</v>
      </c>
      <c r="CJ44" s="68">
        <f t="shared" si="26"/>
        <v>-7.0163169382049875E-3</v>
      </c>
      <c r="CK44" s="68">
        <f t="shared" si="27"/>
        <v>1.8619291817034412E-3</v>
      </c>
      <c r="CL44" s="68">
        <f t="shared" si="28"/>
        <v>-8.618296424773686E-3</v>
      </c>
      <c r="CM44" s="68">
        <f t="shared" si="29"/>
        <v>-1.0204980821897339E-2</v>
      </c>
      <c r="CN44" s="68">
        <f t="shared" si="30"/>
        <v>-3.8112133866147155E-5</v>
      </c>
      <c r="CO44" s="68">
        <f t="shared" si="31"/>
        <v>-1.0692883019587122E-3</v>
      </c>
      <c r="CP44" s="68">
        <f t="shared" si="32"/>
        <v>1.067643443809986E-3</v>
      </c>
    </row>
    <row r="45" spans="1:94" x14ac:dyDescent="0.25">
      <c r="A45" s="89" t="s">
        <v>211</v>
      </c>
      <c r="B45" s="75">
        <v>92353.129906999995</v>
      </c>
      <c r="C45" s="75">
        <v>16.266975868999999</v>
      </c>
      <c r="D45" s="75">
        <v>5490.1196926000002</v>
      </c>
      <c r="E45" s="75">
        <v>564.59778329999995</v>
      </c>
      <c r="F45" s="75">
        <v>532.16984642</v>
      </c>
      <c r="G45" s="75">
        <v>6.7809234569000001</v>
      </c>
      <c r="H45" s="75">
        <v>6925.3579842999998</v>
      </c>
      <c r="I45" s="75">
        <v>54.989074195999997</v>
      </c>
      <c r="J45" s="75">
        <v>191.90644501</v>
      </c>
      <c r="K45" s="75">
        <v>134.73961294</v>
      </c>
      <c r="L45" s="75">
        <v>8.5010851676999994</v>
      </c>
      <c r="M45" s="75">
        <v>32.634537676000001</v>
      </c>
      <c r="N45" s="75">
        <v>11.181361584999999</v>
      </c>
      <c r="O45" s="75">
        <v>124.25345179999999</v>
      </c>
      <c r="P45" s="75"/>
      <c r="Q45" s="89" t="s">
        <v>211</v>
      </c>
      <c r="R45" s="75">
        <v>6.6376839243719798</v>
      </c>
      <c r="S45" s="75">
        <v>8.42730211582073</v>
      </c>
      <c r="T45" s="75">
        <v>54.714561644306201</v>
      </c>
      <c r="U45" s="75">
        <v>54.714561644306201</v>
      </c>
      <c r="V45" s="75">
        <v>18.606837736222399</v>
      </c>
      <c r="W45" s="75">
        <v>192.369767415322</v>
      </c>
      <c r="X45" s="75">
        <v>32.7042267209548</v>
      </c>
      <c r="Y45" s="75">
        <v>498.46141038891301</v>
      </c>
      <c r="Z45" s="75">
        <v>91986.721657434799</v>
      </c>
      <c r="AA45" s="75">
        <v>295.71532219955702</v>
      </c>
      <c r="AB45" s="75">
        <v>34.4371989512399</v>
      </c>
      <c r="AC45" s="75">
        <v>344.43464383704003</v>
      </c>
      <c r="AD45" s="75">
        <v>124.65316454198</v>
      </c>
      <c r="AE45" s="75">
        <v>516.33299644714396</v>
      </c>
      <c r="AF45" s="75">
        <v>133.788323612407</v>
      </c>
      <c r="AG45" s="75">
        <v>133.788323612407</v>
      </c>
      <c r="AH45" s="75">
        <v>43.637615337334601</v>
      </c>
      <c r="AI45" s="75">
        <v>195.01695930947</v>
      </c>
      <c r="AJ45" s="75">
        <v>9.9975320411940203</v>
      </c>
      <c r="AK45" s="75">
        <v>140.19729170697599</v>
      </c>
      <c r="AL45" s="75">
        <v>0.83926223915959697</v>
      </c>
      <c r="AM45" s="75">
        <v>8.0740050234159497</v>
      </c>
      <c r="AN45" s="75">
        <v>11.205028161204501</v>
      </c>
      <c r="AO45" s="75">
        <v>16.125072095438</v>
      </c>
      <c r="AP45" s="75">
        <v>0</v>
      </c>
      <c r="AQ45" s="75">
        <v>6992.9237222837601</v>
      </c>
      <c r="AR45" s="75">
        <v>4909.2224520908103</v>
      </c>
      <c r="AS45" s="75">
        <v>501.83201965199999</v>
      </c>
      <c r="AT45" s="75">
        <v>5454.6920870801396</v>
      </c>
      <c r="AU45" s="75">
        <v>154.33103806205401</v>
      </c>
      <c r="AV45" s="75">
        <v>0.30446642135837698</v>
      </c>
      <c r="AW45" s="75">
        <v>2828.28719237322</v>
      </c>
      <c r="AX45" s="75">
        <v>1.3718156538082</v>
      </c>
      <c r="AY45" s="75">
        <v>0.79527431152410999</v>
      </c>
      <c r="AZ45" s="75">
        <v>135.863717951685</v>
      </c>
      <c r="BA45" s="75">
        <v>0.81753235216631603</v>
      </c>
      <c r="BB45" s="75">
        <v>0.555496124054079</v>
      </c>
      <c r="BC45" s="75">
        <v>558.75204550068599</v>
      </c>
      <c r="BD45" s="75">
        <v>526.59669371135999</v>
      </c>
      <c r="BE45" s="75">
        <v>32.155351789326197</v>
      </c>
      <c r="BF45" s="75">
        <v>0.28274944724615098</v>
      </c>
      <c r="BG45" s="75">
        <v>93.955616966770805</v>
      </c>
      <c r="BH45" s="75">
        <v>0.66739725535585304</v>
      </c>
      <c r="BI45" s="75">
        <v>54.077707600985399</v>
      </c>
      <c r="BJ45" s="75">
        <v>3.6761468734601999</v>
      </c>
      <c r="BK45" s="75">
        <v>2.8504136137612401</v>
      </c>
      <c r="BL45" s="75">
        <v>217.84700828386701</v>
      </c>
      <c r="BM45" s="75">
        <v>39.4011400529876</v>
      </c>
      <c r="BN45" s="75">
        <v>1.07200158743806</v>
      </c>
      <c r="BO45" s="75">
        <v>12.4393917160226</v>
      </c>
      <c r="BP45" s="75">
        <v>1.9957551855464901E-2</v>
      </c>
      <c r="BQ45" s="75">
        <v>6.7241711659694499</v>
      </c>
      <c r="BR45" s="75">
        <v>165.23654709217101</v>
      </c>
      <c r="BS45" s="75">
        <v>0</v>
      </c>
      <c r="BT45" s="75">
        <v>781.95525153678102</v>
      </c>
      <c r="BU45" s="75">
        <v>138.01644412565599</v>
      </c>
      <c r="BV45" s="75">
        <v>6948.8993898708604</v>
      </c>
      <c r="BW45" s="75">
        <v>1024.402140744</v>
      </c>
      <c r="BX45" s="89"/>
      <c r="BY45" s="91">
        <f t="shared" si="16"/>
        <v>1.0063354396060291</v>
      </c>
      <c r="BZ45" s="75">
        <f t="shared" si="17"/>
        <v>6616.1096863598577</v>
      </c>
      <c r="CA45" s="28">
        <f t="shared" si="18"/>
        <v>8.0000144170728951E-3</v>
      </c>
      <c r="CB45" s="89"/>
      <c r="CC45" s="68">
        <f t="shared" si="19"/>
        <v>-3.9674697536961788E-3</v>
      </c>
      <c r="CD45" s="68">
        <f t="shared" si="20"/>
        <v>-8.7234268191437904E-3</v>
      </c>
      <c r="CE45" s="68">
        <f t="shared" si="21"/>
        <v>-6.4529750722215904E-3</v>
      </c>
      <c r="CF45" s="68">
        <f t="shared" si="22"/>
        <v>-1.0353809335109999E-2</v>
      </c>
      <c r="CG45" s="68">
        <f t="shared" si="23"/>
        <v>-1.0472507501376837E-2</v>
      </c>
      <c r="CH45" s="68">
        <f t="shared" si="24"/>
        <v>-8.3694044463518222E-3</v>
      </c>
      <c r="CI45" s="68">
        <f t="shared" si="25"/>
        <v>3.3993052235320909E-3</v>
      </c>
      <c r="CJ45" s="68">
        <f t="shared" si="26"/>
        <v>-4.9921289948497548E-3</v>
      </c>
      <c r="CK45" s="68">
        <f t="shared" si="27"/>
        <v>2.4143139397838367E-3</v>
      </c>
      <c r="CL45" s="68">
        <f t="shared" si="28"/>
        <v>-7.060205286596859E-3</v>
      </c>
      <c r="CM45" s="68">
        <f t="shared" si="29"/>
        <v>-8.679250992521436E-3</v>
      </c>
      <c r="CN45" s="68">
        <f t="shared" si="30"/>
        <v>2.1354384010792912E-3</v>
      </c>
      <c r="CO45" s="68">
        <f t="shared" si="31"/>
        <v>2.1166095045392821E-3</v>
      </c>
      <c r="CP45" s="68">
        <f t="shared" si="32"/>
        <v>3.2169145902151176E-3</v>
      </c>
    </row>
    <row r="46" spans="1:94" x14ac:dyDescent="0.25">
      <c r="A46" s="89" t="s">
        <v>212</v>
      </c>
      <c r="B46" s="75">
        <v>32494.247564000001</v>
      </c>
      <c r="C46" s="75">
        <v>11.824052295</v>
      </c>
      <c r="D46" s="75">
        <v>3675.0282456</v>
      </c>
      <c r="E46" s="75">
        <v>373.53867230999998</v>
      </c>
      <c r="F46" s="75">
        <v>354.48980784999998</v>
      </c>
      <c r="G46" s="75">
        <v>4.5283001229000002</v>
      </c>
      <c r="H46" s="75">
        <v>3793.3124011</v>
      </c>
      <c r="I46" s="75">
        <v>34.145239470999996</v>
      </c>
      <c r="J46" s="75">
        <v>85.983224840999995</v>
      </c>
      <c r="K46" s="75">
        <v>82.616704080999995</v>
      </c>
      <c r="L46" s="75">
        <v>5.2983824189000002</v>
      </c>
      <c r="M46" s="75">
        <v>14.837571132000001</v>
      </c>
      <c r="N46" s="75">
        <v>7.1293778705999999</v>
      </c>
      <c r="O46" s="75">
        <v>72.902783712000002</v>
      </c>
      <c r="P46" s="75"/>
      <c r="Q46" s="89" t="s">
        <v>212</v>
      </c>
      <c r="R46" s="75">
        <v>2.8654407775812998</v>
      </c>
      <c r="S46" s="75">
        <v>5.2490222682423804</v>
      </c>
      <c r="T46" s="75">
        <v>33.928081241125597</v>
      </c>
      <c r="U46" s="75">
        <v>33.928081241125597</v>
      </c>
      <c r="V46" s="75">
        <v>12.6870265790605</v>
      </c>
      <c r="W46" s="75">
        <v>86.397984228750204</v>
      </c>
      <c r="X46" s="75">
        <v>14.9324733757805</v>
      </c>
      <c r="Y46" s="75">
        <v>198.75710293585101</v>
      </c>
      <c r="Z46" s="75">
        <v>32449.927512028898</v>
      </c>
      <c r="AA46" s="75">
        <v>135.25442939070399</v>
      </c>
      <c r="AB46" s="75">
        <v>15.036327305312501</v>
      </c>
      <c r="AC46" s="75">
        <v>149.28646255864001</v>
      </c>
      <c r="AD46" s="75">
        <v>73.592441669317694</v>
      </c>
      <c r="AE46" s="75">
        <v>279.345618537083</v>
      </c>
      <c r="AF46" s="75">
        <v>81.841493514204899</v>
      </c>
      <c r="AG46" s="75">
        <v>81.841493514204899</v>
      </c>
      <c r="AH46" s="75">
        <v>29.0604020430231</v>
      </c>
      <c r="AI46" s="75">
        <v>100.93051281666899</v>
      </c>
      <c r="AJ46" s="75">
        <v>5.1572734164820799</v>
      </c>
      <c r="AK46" s="75">
        <v>89.425348510570302</v>
      </c>
      <c r="AL46" s="75">
        <v>0.559895225979265</v>
      </c>
      <c r="AM46" s="75">
        <v>4.2790034319566503</v>
      </c>
      <c r="AN46" s="75">
        <v>7.1789451691458197</v>
      </c>
      <c r="AO46" s="75">
        <v>11.684582544133701</v>
      </c>
      <c r="AP46" s="75">
        <v>0</v>
      </c>
      <c r="AQ46" s="75">
        <v>3843.3863895456798</v>
      </c>
      <c r="AR46" s="75">
        <v>3269.2919983906199</v>
      </c>
      <c r="AS46" s="75">
        <v>334.19436033664499</v>
      </c>
      <c r="AT46" s="75">
        <v>3632.5467607702899</v>
      </c>
      <c r="AU46" s="75">
        <v>73.402259279749998</v>
      </c>
      <c r="AV46" s="75">
        <v>0.17584317895467799</v>
      </c>
      <c r="AW46" s="75">
        <v>1625.63396382215</v>
      </c>
      <c r="AX46" s="75">
        <v>1.2051602505552801</v>
      </c>
      <c r="AY46" s="75">
        <v>0.73480001488119795</v>
      </c>
      <c r="AZ46" s="75">
        <v>109.355051428319</v>
      </c>
      <c r="BA46" s="75">
        <v>0.71279576569277503</v>
      </c>
      <c r="BB46" s="75">
        <v>0.513232677348058</v>
      </c>
      <c r="BC46" s="75">
        <v>369.82010815810401</v>
      </c>
      <c r="BD46" s="75">
        <v>350.88023274129301</v>
      </c>
      <c r="BE46" s="75">
        <v>18.939875416811301</v>
      </c>
      <c r="BF46" s="75">
        <v>0.26112130447483101</v>
      </c>
      <c r="BG46" s="75">
        <v>46.835702640586</v>
      </c>
      <c r="BH46" s="75">
        <v>0.61566611275539196</v>
      </c>
      <c r="BI46" s="75">
        <v>34.377364771242902</v>
      </c>
      <c r="BJ46" s="75">
        <v>3.3967820095129402</v>
      </c>
      <c r="BK46" s="75">
        <v>2.5473333697095901</v>
      </c>
      <c r="BL46" s="75">
        <v>138.04837238269999</v>
      </c>
      <c r="BM46" s="75">
        <v>13.686814011402699</v>
      </c>
      <c r="BN46" s="75">
        <v>0.78775240254192802</v>
      </c>
      <c r="BO46" s="75">
        <v>11.2948303510309</v>
      </c>
      <c r="BP46" s="75">
        <v>1.8424080986788799E-2</v>
      </c>
      <c r="BQ46" s="75">
        <v>4.4764000815710103</v>
      </c>
      <c r="BR46" s="75">
        <v>108.61962233589099</v>
      </c>
      <c r="BS46" s="75">
        <v>0</v>
      </c>
      <c r="BT46" s="75">
        <v>409.05226768194098</v>
      </c>
      <c r="BU46" s="75">
        <v>93.332674879280304</v>
      </c>
      <c r="BV46" s="75">
        <v>3824.4341654679001</v>
      </c>
      <c r="BW46" s="75">
        <v>592.63735496631898</v>
      </c>
      <c r="BX46" s="89"/>
      <c r="BY46" s="91">
        <f t="shared" si="16"/>
        <v>1.0049555629036331</v>
      </c>
      <c r="BZ46" s="75">
        <f t="shared" si="17"/>
        <v>3614.1248266489447</v>
      </c>
      <c r="CA46" s="28">
        <f t="shared" si="18"/>
        <v>8.0000076962149797E-3</v>
      </c>
      <c r="CB46" s="89"/>
      <c r="CC46" s="68">
        <f t="shared" si="19"/>
        <v>-1.3639353206690136E-3</v>
      </c>
      <c r="CD46" s="68">
        <f t="shared" si="20"/>
        <v>-1.1795427437789337E-2</v>
      </c>
      <c r="CE46" s="68">
        <f t="shared" si="21"/>
        <v>-1.1559498863871833E-2</v>
      </c>
      <c r="CF46" s="68">
        <f t="shared" si="22"/>
        <v>-9.9549643117271044E-3</v>
      </c>
      <c r="CG46" s="68">
        <f t="shared" si="23"/>
        <v>-1.0182451028985101E-2</v>
      </c>
      <c r="CH46" s="68">
        <f t="shared" si="24"/>
        <v>-1.1461263591281617E-2</v>
      </c>
      <c r="CI46" s="68">
        <f t="shared" si="25"/>
        <v>8.2043768287777524E-3</v>
      </c>
      <c r="CJ46" s="68">
        <f t="shared" si="26"/>
        <v>-6.3598391236598375E-3</v>
      </c>
      <c r="CK46" s="68">
        <f t="shared" si="27"/>
        <v>4.8237244941345377E-3</v>
      </c>
      <c r="CL46" s="68">
        <f t="shared" si="28"/>
        <v>-9.3832182658249719E-3</v>
      </c>
      <c r="CM46" s="68">
        <f t="shared" si="29"/>
        <v>-9.3160792776198799E-3</v>
      </c>
      <c r="CN46" s="68">
        <f t="shared" si="30"/>
        <v>6.3960767524695941E-3</v>
      </c>
      <c r="CO46" s="68">
        <f t="shared" si="31"/>
        <v>6.9525419251831909E-3</v>
      </c>
      <c r="CP46" s="68">
        <f t="shared" si="32"/>
        <v>9.4599674004515761E-3</v>
      </c>
    </row>
    <row r="47" spans="1:94" x14ac:dyDescent="0.25">
      <c r="A47" s="89" t="s">
        <v>213</v>
      </c>
      <c r="B47" s="75">
        <v>293116.94683999999</v>
      </c>
      <c r="C47" s="75">
        <v>42.203260401999998</v>
      </c>
      <c r="D47" s="75">
        <v>14979.460819</v>
      </c>
      <c r="E47" s="75">
        <v>1810.6455754000001</v>
      </c>
      <c r="F47" s="75">
        <v>1703.5743272</v>
      </c>
      <c r="G47" s="75">
        <v>17.785173943</v>
      </c>
      <c r="H47" s="75">
        <v>21302.443949</v>
      </c>
      <c r="I47" s="75">
        <v>167.16683057</v>
      </c>
      <c r="J47" s="75">
        <v>605.93543753999995</v>
      </c>
      <c r="K47" s="75">
        <v>403.17496174000001</v>
      </c>
      <c r="L47" s="75">
        <v>25.176481254999999</v>
      </c>
      <c r="M47" s="75">
        <v>102.0250928</v>
      </c>
      <c r="N47" s="75">
        <v>33.132399907</v>
      </c>
      <c r="O47" s="75">
        <v>372.75848055</v>
      </c>
      <c r="P47" s="75"/>
      <c r="Q47" s="89" t="s">
        <v>213</v>
      </c>
      <c r="R47" s="75">
        <v>21.277791300127099</v>
      </c>
      <c r="S47" s="75">
        <v>24.926170706810201</v>
      </c>
      <c r="T47" s="75">
        <v>166.151973441618</v>
      </c>
      <c r="U47" s="75">
        <v>166.151973441618</v>
      </c>
      <c r="V47" s="75">
        <v>59.6562519654425</v>
      </c>
      <c r="W47" s="75">
        <v>607.13164304737404</v>
      </c>
      <c r="X47" s="75">
        <v>102.174404483996</v>
      </c>
      <c r="Y47" s="75">
        <v>1476.2496750484199</v>
      </c>
      <c r="Z47" s="75">
        <v>291874.62797555001</v>
      </c>
      <c r="AA47" s="75">
        <v>931.315631019428</v>
      </c>
      <c r="AB47" s="75">
        <v>99.352524047908503</v>
      </c>
      <c r="AC47" s="75">
        <v>1084.4793496769</v>
      </c>
      <c r="AD47" s="75">
        <v>373.11815498562299</v>
      </c>
      <c r="AE47" s="75">
        <v>1624.8634909796001</v>
      </c>
      <c r="AF47" s="75">
        <v>399.99533746775398</v>
      </c>
      <c r="AG47" s="75">
        <v>399.99533746775398</v>
      </c>
      <c r="AH47" s="75">
        <v>119.195008852439</v>
      </c>
      <c r="AI47" s="75">
        <v>613.377562822409</v>
      </c>
      <c r="AJ47" s="75">
        <v>31.656042359452801</v>
      </c>
      <c r="AK47" s="75">
        <v>421.10315582955297</v>
      </c>
      <c r="AL47" s="75">
        <v>2.5821707820543698</v>
      </c>
      <c r="AM47" s="75">
        <v>25.9775569193846</v>
      </c>
      <c r="AN47" s="75">
        <v>33.129887015052198</v>
      </c>
      <c r="AO47" s="75">
        <v>41.888312037235998</v>
      </c>
      <c r="AP47" s="75">
        <v>0</v>
      </c>
      <c r="AQ47" s="75">
        <v>21482.1364815335</v>
      </c>
      <c r="AR47" s="75">
        <v>13409.445454389101</v>
      </c>
      <c r="AS47" s="75">
        <v>1370.7428233667799</v>
      </c>
      <c r="AT47" s="75">
        <v>14899.383286608299</v>
      </c>
      <c r="AU47" s="75">
        <v>484.19553869296698</v>
      </c>
      <c r="AV47" s="75">
        <v>0.79615611016496002</v>
      </c>
      <c r="AW47" s="75">
        <v>8659.0802132717108</v>
      </c>
      <c r="AX47" s="75">
        <v>4.1928358149660703</v>
      </c>
      <c r="AY47" s="75">
        <v>2.43958593638563</v>
      </c>
      <c r="AZ47" s="75">
        <v>425.55880309969803</v>
      </c>
      <c r="BA47" s="75">
        <v>2.46539308244735</v>
      </c>
      <c r="BB47" s="75">
        <v>1.70362041281546</v>
      </c>
      <c r="BC47" s="75">
        <v>1788.73797776784</v>
      </c>
      <c r="BD47" s="75">
        <v>1682.7993537110001</v>
      </c>
      <c r="BE47" s="75">
        <v>105.938624056835</v>
      </c>
      <c r="BF47" s="75">
        <v>0.86475402525394596</v>
      </c>
      <c r="BG47" s="75">
        <v>305.27100736564103</v>
      </c>
      <c r="BH47" s="75">
        <v>2.0271304138626598</v>
      </c>
      <c r="BI47" s="75">
        <v>174.73503516923199</v>
      </c>
      <c r="BJ47" s="75">
        <v>11.2807949111812</v>
      </c>
      <c r="BK47" s="75">
        <v>8.8057795386828506</v>
      </c>
      <c r="BL47" s="75">
        <v>702.43012186047997</v>
      </c>
      <c r="BM47" s="75">
        <v>99.427756799823598</v>
      </c>
      <c r="BN47" s="75">
        <v>3.3184106893301801</v>
      </c>
      <c r="BO47" s="75">
        <v>36.849029642355099</v>
      </c>
      <c r="BP47" s="75">
        <v>6.0895638508132198E-2</v>
      </c>
      <c r="BQ47" s="75">
        <v>17.658824577566801</v>
      </c>
      <c r="BR47" s="75">
        <v>490.00633609121599</v>
      </c>
      <c r="BS47" s="75">
        <v>0</v>
      </c>
      <c r="BT47" s="75">
        <v>2417.5769152317198</v>
      </c>
      <c r="BU47" s="75">
        <v>404.66238567079398</v>
      </c>
      <c r="BV47" s="75">
        <v>21347.020399808102</v>
      </c>
      <c r="BW47" s="75">
        <v>3090.3500338393501</v>
      </c>
      <c r="BX47" s="89"/>
      <c r="BY47" s="91">
        <f t="shared" si="16"/>
        <v>1.0063295054389236</v>
      </c>
      <c r="BZ47" s="75">
        <f t="shared" si="17"/>
        <v>20352.225146632169</v>
      </c>
      <c r="CA47" s="28">
        <f t="shared" si="18"/>
        <v>7.9999961447781796E-3</v>
      </c>
      <c r="CB47" s="89"/>
      <c r="CC47" s="68">
        <f t="shared" si="19"/>
        <v>-4.2383044646275734E-3</v>
      </c>
      <c r="CD47" s="68">
        <f t="shared" si="20"/>
        <v>-7.4626548224950504E-3</v>
      </c>
      <c r="CE47" s="68">
        <f t="shared" si="21"/>
        <v>-5.3458220799329371E-3</v>
      </c>
      <c r="CF47" s="68">
        <f t="shared" si="22"/>
        <v>-1.2099329614698543E-2</v>
      </c>
      <c r="CG47" s="68">
        <f t="shared" si="23"/>
        <v>-1.2194932241756476E-2</v>
      </c>
      <c r="CH47" s="68">
        <f t="shared" si="24"/>
        <v>-7.1041962163619372E-3</v>
      </c>
      <c r="CI47" s="68">
        <f t="shared" si="25"/>
        <v>2.0925510197243647E-3</v>
      </c>
      <c r="CJ47" s="68">
        <f t="shared" si="26"/>
        <v>-6.0709240279401E-3</v>
      </c>
      <c r="CK47" s="68">
        <f t="shared" si="27"/>
        <v>1.9741468038748317E-3</v>
      </c>
      <c r="CL47" s="68">
        <f t="shared" si="28"/>
        <v>-7.8864626377679447E-3</v>
      </c>
      <c r="CM47" s="68">
        <f t="shared" si="29"/>
        <v>-9.9422371877359583E-3</v>
      </c>
      <c r="CN47" s="68">
        <f t="shared" si="30"/>
        <v>1.4634800116153761E-3</v>
      </c>
      <c r="CO47" s="68">
        <f t="shared" si="31"/>
        <v>-7.5843945951866411E-5</v>
      </c>
      <c r="CP47" s="68">
        <f t="shared" si="32"/>
        <v>9.6489940374340315E-4</v>
      </c>
    </row>
    <row r="48" spans="1:94" x14ac:dyDescent="0.25">
      <c r="A48" s="89" t="s">
        <v>214</v>
      </c>
      <c r="B48" s="75">
        <v>256485.2145</v>
      </c>
      <c r="C48" s="75">
        <v>42.118734009000001</v>
      </c>
      <c r="D48" s="75">
        <v>17226.891299999999</v>
      </c>
      <c r="E48" s="75">
        <v>1769.784457</v>
      </c>
      <c r="F48" s="75">
        <v>1673.9733579000001</v>
      </c>
      <c r="G48" s="75">
        <v>17.998185845999998</v>
      </c>
      <c r="H48" s="75">
        <v>20200.572697</v>
      </c>
      <c r="I48" s="75">
        <v>178.84508461999999</v>
      </c>
      <c r="J48" s="75">
        <v>556.61618558999999</v>
      </c>
      <c r="K48" s="75">
        <v>440.87763815</v>
      </c>
      <c r="L48" s="75">
        <v>27.604829189</v>
      </c>
      <c r="M48" s="75">
        <v>95.766443624999994</v>
      </c>
      <c r="N48" s="75">
        <v>33.860063527000001</v>
      </c>
      <c r="O48" s="75">
        <v>362.65565385000002</v>
      </c>
      <c r="P48" s="75"/>
      <c r="Q48" s="89" t="s">
        <v>214</v>
      </c>
      <c r="R48" s="75">
        <v>19.661450537403699</v>
      </c>
      <c r="S48" s="75">
        <v>27.394748942387199</v>
      </c>
      <c r="T48" s="75">
        <v>178.11063507587301</v>
      </c>
      <c r="U48" s="75">
        <v>178.11063507587301</v>
      </c>
      <c r="V48" s="75">
        <v>64.718045992261693</v>
      </c>
      <c r="W48" s="75">
        <v>558.71013578203394</v>
      </c>
      <c r="X48" s="75">
        <v>96.184328774188501</v>
      </c>
      <c r="Y48" s="75">
        <v>1423.8624278643999</v>
      </c>
      <c r="Z48" s="75">
        <v>255982.271520362</v>
      </c>
      <c r="AA48" s="75">
        <v>886.70461442731198</v>
      </c>
      <c r="AB48" s="75">
        <v>97.172268777855095</v>
      </c>
      <c r="AC48" s="75">
        <v>1009.93565235939</v>
      </c>
      <c r="AD48" s="75">
        <v>364.641075082687</v>
      </c>
      <c r="AE48" s="75">
        <v>1476.20751039692</v>
      </c>
      <c r="AF48" s="75">
        <v>438.11307811499</v>
      </c>
      <c r="AG48" s="75">
        <v>438.11307811499</v>
      </c>
      <c r="AH48" s="75">
        <v>137.161235157768</v>
      </c>
      <c r="AI48" s="75">
        <v>554.14253172838505</v>
      </c>
      <c r="AJ48" s="75">
        <v>29.503691795132699</v>
      </c>
      <c r="AK48" s="75">
        <v>433.68993644327298</v>
      </c>
      <c r="AL48" s="75">
        <v>2.8445864814142601</v>
      </c>
      <c r="AM48" s="75">
        <v>23.626404104160901</v>
      </c>
      <c r="AN48" s="75">
        <v>34.006983855083099</v>
      </c>
      <c r="AO48" s="75">
        <v>41.888618418955197</v>
      </c>
      <c r="AP48" s="75">
        <v>0</v>
      </c>
      <c r="AQ48" s="75">
        <v>20431.8413371032</v>
      </c>
      <c r="AR48" s="75">
        <v>15430.613123365099</v>
      </c>
      <c r="AS48" s="75">
        <v>1577.35135015019</v>
      </c>
      <c r="AT48" s="75">
        <v>17145.125708673098</v>
      </c>
      <c r="AU48" s="75">
        <v>450.05045970823397</v>
      </c>
      <c r="AV48" s="75">
        <v>0.90921746766095102</v>
      </c>
      <c r="AW48" s="75">
        <v>8200.3172780717196</v>
      </c>
      <c r="AX48" s="75">
        <v>5.0277923959280502</v>
      </c>
      <c r="AY48" s="75">
        <v>3.00893949999173</v>
      </c>
      <c r="AZ48" s="75">
        <v>474.43492455232303</v>
      </c>
      <c r="BA48" s="75">
        <v>2.9730752890534999</v>
      </c>
      <c r="BB48" s="75">
        <v>2.10099018799913</v>
      </c>
      <c r="BC48" s="75">
        <v>1754.24512370602</v>
      </c>
      <c r="BD48" s="75">
        <v>1659.0637269225599</v>
      </c>
      <c r="BE48" s="75">
        <v>95.181396783456506</v>
      </c>
      <c r="BF48" s="75">
        <v>1.0651673397377599</v>
      </c>
      <c r="BG48" s="75">
        <v>258.48000572099397</v>
      </c>
      <c r="BH48" s="75">
        <v>2.4893411540093702</v>
      </c>
      <c r="BI48" s="75">
        <v>166.45287114866201</v>
      </c>
      <c r="BJ48" s="75">
        <v>13.915628906121601</v>
      </c>
      <c r="BK48" s="75">
        <v>10.577745078787601</v>
      </c>
      <c r="BL48" s="75">
        <v>669.469618258678</v>
      </c>
      <c r="BM48" s="75">
        <v>99.729990983600402</v>
      </c>
      <c r="BN48" s="75">
        <v>3.5672260395619402</v>
      </c>
      <c r="BO48" s="75">
        <v>44.516252136113302</v>
      </c>
      <c r="BP48" s="75">
        <v>7.4931746942464905E-2</v>
      </c>
      <c r="BQ48" s="75">
        <v>17.8966734837987</v>
      </c>
      <c r="BR48" s="75">
        <v>499.01841333950603</v>
      </c>
      <c r="BS48" s="75">
        <v>0</v>
      </c>
      <c r="BT48" s="75">
        <v>2254.3354546013202</v>
      </c>
      <c r="BU48" s="75">
        <v>410.168151268109</v>
      </c>
      <c r="BV48" s="75">
        <v>20305.920306662902</v>
      </c>
      <c r="BW48" s="75">
        <v>3002.1806688019701</v>
      </c>
      <c r="BX48" s="89"/>
      <c r="BY48" s="91">
        <f t="shared" si="16"/>
        <v>1.0062011979037946</v>
      </c>
      <c r="BZ48" s="75">
        <f t="shared" si="17"/>
        <v>19282.899172817204</v>
      </c>
      <c r="CA48" s="28">
        <f t="shared" si="18"/>
        <v>8.0000133850510885E-3</v>
      </c>
      <c r="CB48" s="89"/>
      <c r="CC48" s="68">
        <f t="shared" si="19"/>
        <v>-1.9609043765678705E-3</v>
      </c>
      <c r="CD48" s="68">
        <f t="shared" si="20"/>
        <v>-5.4634973120424816E-3</v>
      </c>
      <c r="CE48" s="68">
        <f t="shared" si="21"/>
        <v>-4.7463927125900481E-3</v>
      </c>
      <c r="CF48" s="68">
        <f t="shared" si="22"/>
        <v>-8.7803535806394578E-3</v>
      </c>
      <c r="CG48" s="68">
        <f t="shared" si="23"/>
        <v>-8.9067313449625839E-3</v>
      </c>
      <c r="CH48" s="68">
        <f t="shared" si="24"/>
        <v>-5.6401441272959452E-3</v>
      </c>
      <c r="CI48" s="68">
        <f t="shared" si="25"/>
        <v>5.2150803466352817E-3</v>
      </c>
      <c r="CJ48" s="68">
        <f t="shared" si="26"/>
        <v>-4.1066241528947001E-3</v>
      </c>
      <c r="CK48" s="68">
        <f t="shared" si="27"/>
        <v>3.7619283201662927E-3</v>
      </c>
      <c r="CL48" s="68">
        <f t="shared" si="28"/>
        <v>-6.2705834811912255E-3</v>
      </c>
      <c r="CM48" s="68">
        <f t="shared" si="29"/>
        <v>-7.6102715642418781E-3</v>
      </c>
      <c r="CN48" s="68">
        <f t="shared" si="30"/>
        <v>4.3635863813096358E-3</v>
      </c>
      <c r="CO48" s="68">
        <f t="shared" si="31"/>
        <v>4.3390446673540342E-3</v>
      </c>
      <c r="CP48" s="68">
        <f t="shared" si="32"/>
        <v>5.4746733205714064E-3</v>
      </c>
    </row>
    <row r="49" spans="1:94" x14ac:dyDescent="0.25">
      <c r="A49" s="89" t="s">
        <v>215</v>
      </c>
      <c r="B49" s="75">
        <v>51999.645634</v>
      </c>
      <c r="C49" s="75">
        <v>7.6172697618000003</v>
      </c>
      <c r="D49" s="75">
        <v>2755.3262236</v>
      </c>
      <c r="E49" s="75">
        <v>331.6798033</v>
      </c>
      <c r="F49" s="75">
        <v>312.44230865999998</v>
      </c>
      <c r="G49" s="75">
        <v>3.2089108874000001</v>
      </c>
      <c r="H49" s="75">
        <v>4598.8009296</v>
      </c>
      <c r="I49" s="75">
        <v>35.062189521000001</v>
      </c>
      <c r="J49" s="75">
        <v>127.43542778</v>
      </c>
      <c r="K49" s="75">
        <v>83.922619213999994</v>
      </c>
      <c r="L49" s="75">
        <v>5.2369086292000002</v>
      </c>
      <c r="M49" s="75">
        <v>20.68602181</v>
      </c>
      <c r="N49" s="75">
        <v>7.2000249437999999</v>
      </c>
      <c r="O49" s="75">
        <v>82.933412102000005</v>
      </c>
      <c r="P49" s="75"/>
      <c r="Q49" s="89" t="s">
        <v>215</v>
      </c>
      <c r="R49" s="75">
        <v>4.1175212380748096</v>
      </c>
      <c r="S49" s="75">
        <v>5.2009994015576799</v>
      </c>
      <c r="T49" s="75">
        <v>34.968566961442498</v>
      </c>
      <c r="U49" s="75">
        <v>34.968566961442498</v>
      </c>
      <c r="V49" s="75">
        <v>11.967339336513501</v>
      </c>
      <c r="W49" s="75">
        <v>128.20942033942299</v>
      </c>
      <c r="X49" s="75">
        <v>20.811383360778098</v>
      </c>
      <c r="Y49" s="75">
        <v>293.77973000362999</v>
      </c>
      <c r="Z49" s="75">
        <v>52029.730437341801</v>
      </c>
      <c r="AA49" s="75">
        <v>187.612083042976</v>
      </c>
      <c r="AB49" s="75">
        <v>19.875122505233801</v>
      </c>
      <c r="AC49" s="75">
        <v>218.71286941892799</v>
      </c>
      <c r="AD49" s="75">
        <v>83.464360685486895</v>
      </c>
      <c r="AE49" s="75">
        <v>352.62150445923299</v>
      </c>
      <c r="AF49" s="75">
        <v>83.507270420467293</v>
      </c>
      <c r="AG49" s="75">
        <v>83.507270420467293</v>
      </c>
      <c r="AH49" s="75">
        <v>21.9421952142065</v>
      </c>
      <c r="AI49" s="75">
        <v>129.75771053859299</v>
      </c>
      <c r="AJ49" s="75">
        <v>6.4100907848829003</v>
      </c>
      <c r="AK49" s="75">
        <v>89.827848905254399</v>
      </c>
      <c r="AL49" s="75">
        <v>0.53820034414502005</v>
      </c>
      <c r="AM49" s="75">
        <v>5.15739055005539</v>
      </c>
      <c r="AN49" s="75">
        <v>7.23473988861456</v>
      </c>
      <c r="AO49" s="75">
        <v>7.5813063971516303</v>
      </c>
      <c r="AP49" s="75">
        <v>0</v>
      </c>
      <c r="AQ49" s="75">
        <v>4655.6319638221503</v>
      </c>
      <c r="AR49" s="75">
        <v>2468.4968767539099</v>
      </c>
      <c r="AS49" s="75">
        <v>252.33523809013499</v>
      </c>
      <c r="AT49" s="75">
        <v>2742.7743100582502</v>
      </c>
      <c r="AU49" s="75">
        <v>99.008788776660694</v>
      </c>
      <c r="AV49" s="75">
        <v>0.152680331464916</v>
      </c>
      <c r="AW49" s="75">
        <v>1916.5801623495699</v>
      </c>
      <c r="AX49" s="75">
        <v>0.80807963315090003</v>
      </c>
      <c r="AY49" s="75">
        <v>0.47335876926977399</v>
      </c>
      <c r="AZ49" s="75">
        <v>80.587704227913704</v>
      </c>
      <c r="BA49" s="75">
        <v>0.475927363657908</v>
      </c>
      <c r="BB49" s="75">
        <v>0.33054698369130803</v>
      </c>
      <c r="BC49" s="75">
        <v>329.306829198201</v>
      </c>
      <c r="BD49" s="75">
        <v>310.155203908982</v>
      </c>
      <c r="BE49" s="75">
        <v>19.151625289218799</v>
      </c>
      <c r="BF49" s="75">
        <v>0.16772107982385001</v>
      </c>
      <c r="BG49" s="75">
        <v>54.6168102977892</v>
      </c>
      <c r="BH49" s="75">
        <v>0.39279097604127</v>
      </c>
      <c r="BI49" s="75">
        <v>31.972106709215801</v>
      </c>
      <c r="BJ49" s="75">
        <v>2.1889439811063802</v>
      </c>
      <c r="BK49" s="75">
        <v>1.69742377695839</v>
      </c>
      <c r="BL49" s="75">
        <v>128.548553635697</v>
      </c>
      <c r="BM49" s="75">
        <v>18.975782282622401</v>
      </c>
      <c r="BN49" s="75">
        <v>0.62364290789640398</v>
      </c>
      <c r="BO49" s="75">
        <v>7.1071061849567601</v>
      </c>
      <c r="BP49" s="75">
        <v>1.18070503480546E-2</v>
      </c>
      <c r="BQ49" s="75">
        <v>3.1930229209698102</v>
      </c>
      <c r="BR49" s="75">
        <v>107.153780431165</v>
      </c>
      <c r="BS49" s="75">
        <v>0</v>
      </c>
      <c r="BT49" s="75">
        <v>530.03318474026503</v>
      </c>
      <c r="BU49" s="75">
        <v>91.2244496253509</v>
      </c>
      <c r="BV49" s="75">
        <v>4628.7430461262002</v>
      </c>
      <c r="BW49" s="75">
        <v>682.08664239292398</v>
      </c>
      <c r="BX49" s="89"/>
      <c r="BY49" s="91">
        <f t="shared" si="16"/>
        <v>1.0058091186803841</v>
      </c>
      <c r="BZ49" s="75">
        <f t="shared" si="17"/>
        <v>4417.4992678653907</v>
      </c>
      <c r="CA49" s="28">
        <f t="shared" si="18"/>
        <v>8.0000002675176315E-3</v>
      </c>
      <c r="CB49" s="89"/>
      <c r="CC49" s="68">
        <f t="shared" si="19"/>
        <v>5.7855785313524544E-4</v>
      </c>
      <c r="CD49" s="68">
        <f t="shared" si="20"/>
        <v>-4.7212932944456446E-3</v>
      </c>
      <c r="CE49" s="68">
        <f t="shared" si="21"/>
        <v>-4.5555090479812667E-3</v>
      </c>
      <c r="CF49" s="68">
        <f t="shared" si="22"/>
        <v>-7.1544124127831763E-3</v>
      </c>
      <c r="CG49" s="68">
        <f t="shared" si="23"/>
        <v>-7.3200865811896406E-3</v>
      </c>
      <c r="CH49" s="68">
        <f t="shared" si="24"/>
        <v>-4.9512021329651146E-3</v>
      </c>
      <c r="CI49" s="68">
        <f t="shared" si="25"/>
        <v>6.5108529341809307E-3</v>
      </c>
      <c r="CJ49" s="68">
        <f t="shared" si="26"/>
        <v>-2.6701857709550206E-3</v>
      </c>
      <c r="CK49" s="68">
        <f t="shared" si="27"/>
        <v>6.0736058481255803E-3</v>
      </c>
      <c r="CL49" s="68">
        <f t="shared" si="28"/>
        <v>-4.9491876853077548E-3</v>
      </c>
      <c r="CM49" s="68">
        <f t="shared" si="29"/>
        <v>-6.8569513399751366E-3</v>
      </c>
      <c r="CN49" s="68">
        <f t="shared" si="30"/>
        <v>6.0602058689455925E-3</v>
      </c>
      <c r="CO49" s="68">
        <f t="shared" si="31"/>
        <v>4.821503409436571E-3</v>
      </c>
      <c r="CP49" s="68">
        <f t="shared" si="32"/>
        <v>6.4021070643261908E-3</v>
      </c>
    </row>
    <row r="50" spans="1:94" x14ac:dyDescent="0.25">
      <c r="A50" s="89" t="s">
        <v>216</v>
      </c>
      <c r="B50" s="75">
        <v>242560.25315999999</v>
      </c>
      <c r="C50" s="75">
        <v>47.675219957000003</v>
      </c>
      <c r="D50" s="75">
        <v>17338.923135000001</v>
      </c>
      <c r="E50" s="75">
        <v>1736.3439717000001</v>
      </c>
      <c r="F50" s="75">
        <v>1634.5036605</v>
      </c>
      <c r="G50" s="75">
        <v>20.063180729999999</v>
      </c>
      <c r="H50" s="75">
        <v>28872.354797</v>
      </c>
      <c r="I50" s="75">
        <v>179.38190908000001</v>
      </c>
      <c r="J50" s="75">
        <v>651.61821988999998</v>
      </c>
      <c r="K50" s="75">
        <v>404.58107695000001</v>
      </c>
      <c r="L50" s="75">
        <v>26.87235944</v>
      </c>
      <c r="M50" s="75">
        <v>118.34076238999999</v>
      </c>
      <c r="N50" s="75">
        <v>50.613407258000002</v>
      </c>
      <c r="O50" s="75">
        <v>555.46244836999995</v>
      </c>
      <c r="P50" s="75"/>
      <c r="Q50" s="89" t="s">
        <v>216</v>
      </c>
      <c r="R50" s="75">
        <v>24.0563518835244</v>
      </c>
      <c r="S50" s="75">
        <v>26.7839702301976</v>
      </c>
      <c r="T50" s="75">
        <v>179.712413256232</v>
      </c>
      <c r="U50" s="75">
        <v>179.712413256232</v>
      </c>
      <c r="V50" s="75">
        <v>63.181269377139103</v>
      </c>
      <c r="W50" s="75">
        <v>658.17765298663801</v>
      </c>
      <c r="X50" s="75">
        <v>119.551252260697</v>
      </c>
      <c r="Y50" s="75">
        <v>1574.32124472285</v>
      </c>
      <c r="Z50" s="75">
        <v>243122.39930686599</v>
      </c>
      <c r="AA50" s="75">
        <v>1009.10753012534</v>
      </c>
      <c r="AB50" s="75">
        <v>121.637252438315</v>
      </c>
      <c r="AC50" s="75">
        <v>1217.3766902530001</v>
      </c>
      <c r="AD50" s="75">
        <v>562.43764385282805</v>
      </c>
      <c r="AE50" s="75">
        <v>2224.6452865435499</v>
      </c>
      <c r="AF50" s="75">
        <v>403.77812989950201</v>
      </c>
      <c r="AG50" s="75">
        <v>403.77812989950201</v>
      </c>
      <c r="AH50" s="75">
        <v>138.229058399113</v>
      </c>
      <c r="AI50" s="75">
        <v>817.76284277178297</v>
      </c>
      <c r="AJ50" s="75">
        <v>41.632934931250702</v>
      </c>
      <c r="AK50" s="75">
        <v>604.87972454189105</v>
      </c>
      <c r="AL50" s="75">
        <v>2.6139966541907098</v>
      </c>
      <c r="AM50" s="75">
        <v>35.073959580617597</v>
      </c>
      <c r="AN50" s="75">
        <v>51.211479109027401</v>
      </c>
      <c r="AO50" s="75">
        <v>47.503570995111197</v>
      </c>
      <c r="AP50" s="75">
        <v>0</v>
      </c>
      <c r="AQ50" s="75">
        <v>29375.579001967599</v>
      </c>
      <c r="AR50" s="75">
        <v>15550.773215077401</v>
      </c>
      <c r="AS50" s="75">
        <v>1589.6334838120099</v>
      </c>
      <c r="AT50" s="75">
        <v>17278.635757288499</v>
      </c>
      <c r="AU50" s="75">
        <v>591.15652663221897</v>
      </c>
      <c r="AV50" s="75">
        <v>0.88113429069043203</v>
      </c>
      <c r="AW50" s="75">
        <v>12577.881798300201</v>
      </c>
      <c r="AX50" s="75">
        <v>4.0206153514442997</v>
      </c>
      <c r="AY50" s="75">
        <v>2.31701093911385</v>
      </c>
      <c r="AZ50" s="75">
        <v>407.20984187348699</v>
      </c>
      <c r="BA50" s="75">
        <v>2.3852314348230998</v>
      </c>
      <c r="BB50" s="75">
        <v>1.6182710525416499</v>
      </c>
      <c r="BC50" s="75">
        <v>1728.9347131305799</v>
      </c>
      <c r="BD50" s="75">
        <v>1627.08255010981</v>
      </c>
      <c r="BE50" s="75">
        <v>101.852163020772</v>
      </c>
      <c r="BF50" s="75">
        <v>0.822850174550946</v>
      </c>
      <c r="BG50" s="75">
        <v>299.92704762534601</v>
      </c>
      <c r="BH50" s="75">
        <v>1.9372252494254201</v>
      </c>
      <c r="BI50" s="75">
        <v>168.67077755915199</v>
      </c>
      <c r="BJ50" s="75">
        <v>10.71171846415</v>
      </c>
      <c r="BK50" s="75">
        <v>8.3713559028202695</v>
      </c>
      <c r="BL50" s="75">
        <v>679.08210768476101</v>
      </c>
      <c r="BM50" s="75">
        <v>114.916171304081</v>
      </c>
      <c r="BN50" s="75">
        <v>3.2328799465379099</v>
      </c>
      <c r="BO50" s="75">
        <v>35.836453527119602</v>
      </c>
      <c r="BP50" s="75">
        <v>5.8029033846459001E-2</v>
      </c>
      <c r="BQ50" s="75">
        <v>19.985586202593701</v>
      </c>
      <c r="BR50" s="75">
        <v>766.30583552800601</v>
      </c>
      <c r="BS50" s="75">
        <v>0</v>
      </c>
      <c r="BT50" s="75">
        <v>3187.1523626338098</v>
      </c>
      <c r="BU50" s="75">
        <v>706.31842612298499</v>
      </c>
      <c r="BV50" s="75">
        <v>29222.351318749701</v>
      </c>
      <c r="BW50" s="75">
        <v>4560.9541250960801</v>
      </c>
      <c r="BX50" s="89"/>
      <c r="BY50" s="91">
        <f t="shared" si="16"/>
        <v>1.0052435097212586</v>
      </c>
      <c r="BZ50" s="75">
        <f t="shared" si="17"/>
        <v>27760.391521338184</v>
      </c>
      <c r="CA50" s="28">
        <f t="shared" si="18"/>
        <v>7.9999983992257492E-3</v>
      </c>
      <c r="CB50" s="89"/>
      <c r="CC50" s="68">
        <f t="shared" si="19"/>
        <v>2.3175526061773597E-3</v>
      </c>
      <c r="CD50" s="68">
        <f t="shared" si="20"/>
        <v>-3.6003811213377213E-3</v>
      </c>
      <c r="CE50" s="68">
        <f t="shared" si="21"/>
        <v>-3.4769966532585302E-3</v>
      </c>
      <c r="CF50" s="68">
        <f t="shared" si="22"/>
        <v>-4.2671605915537824E-3</v>
      </c>
      <c r="CG50" s="68">
        <f t="shared" si="23"/>
        <v>-4.5402837384407625E-3</v>
      </c>
      <c r="CH50" s="68">
        <f t="shared" si="24"/>
        <v>-3.8675087689497025E-3</v>
      </c>
      <c r="CI50" s="68">
        <f t="shared" si="25"/>
        <v>1.2122202162258953E-2</v>
      </c>
      <c r="CJ50" s="68">
        <f t="shared" si="26"/>
        <v>1.8424610259030426E-3</v>
      </c>
      <c r="CK50" s="68">
        <f t="shared" si="27"/>
        <v>1.0066374598526931E-2</v>
      </c>
      <c r="CL50" s="68">
        <f t="shared" si="28"/>
        <v>-1.9846381757425528E-3</v>
      </c>
      <c r="CM50" s="68">
        <f t="shared" si="29"/>
        <v>-3.2892240072835456E-3</v>
      </c>
      <c r="CN50" s="68">
        <f t="shared" si="30"/>
        <v>1.0228849690081867E-2</v>
      </c>
      <c r="CO50" s="68">
        <f t="shared" si="31"/>
        <v>1.181647084099178E-2</v>
      </c>
      <c r="CP50" s="68">
        <f t="shared" si="32"/>
        <v>1.2557456410053916E-2</v>
      </c>
    </row>
    <row r="51" spans="1:94" x14ac:dyDescent="0.25">
      <c r="A51" s="89" t="s">
        <v>217</v>
      </c>
      <c r="B51" s="75">
        <v>25196.423610000002</v>
      </c>
      <c r="C51" s="75">
        <v>4.7398741079000004</v>
      </c>
      <c r="D51" s="75">
        <v>1676.8210035</v>
      </c>
      <c r="E51" s="75">
        <v>188.42888952999999</v>
      </c>
      <c r="F51" s="75">
        <v>177.36764833000001</v>
      </c>
      <c r="G51" s="75">
        <v>1.8225333868</v>
      </c>
      <c r="H51" s="75">
        <v>3166.1859089999998</v>
      </c>
      <c r="I51" s="75">
        <v>19.239893550000001</v>
      </c>
      <c r="J51" s="75">
        <v>71.211202053999997</v>
      </c>
      <c r="K51" s="75">
        <v>42.498984446000001</v>
      </c>
      <c r="L51" s="75">
        <v>2.9690830319999999</v>
      </c>
      <c r="M51" s="75">
        <v>12.588271443</v>
      </c>
      <c r="N51" s="75">
        <v>5.5340274871000004</v>
      </c>
      <c r="O51" s="75">
        <v>61.870239226000002</v>
      </c>
      <c r="P51" s="75"/>
      <c r="Q51" s="89" t="s">
        <v>217</v>
      </c>
      <c r="R51" s="75">
        <v>2.5556094264167699</v>
      </c>
      <c r="S51" s="75">
        <v>2.9630568629327398</v>
      </c>
      <c r="T51" s="75">
        <v>19.291010324155302</v>
      </c>
      <c r="U51" s="75">
        <v>19.291010324155302</v>
      </c>
      <c r="V51" s="75">
        <v>6.5347161509284097</v>
      </c>
      <c r="W51" s="75">
        <v>71.910126199347403</v>
      </c>
      <c r="X51" s="75">
        <v>12.7161856320692</v>
      </c>
      <c r="Y51" s="75">
        <v>158.01429654521399</v>
      </c>
      <c r="Z51" s="75">
        <v>25265.168284308002</v>
      </c>
      <c r="AA51" s="75">
        <v>106.20189443108499</v>
      </c>
      <c r="AB51" s="75">
        <v>11.933906347005999</v>
      </c>
      <c r="AC51" s="75">
        <v>128.81813839340501</v>
      </c>
      <c r="AD51" s="75">
        <v>62.659799213207798</v>
      </c>
      <c r="AE51" s="75">
        <v>244.50550262387</v>
      </c>
      <c r="AF51" s="75">
        <v>42.463466144374003</v>
      </c>
      <c r="AG51" s="75">
        <v>42.463466144374003</v>
      </c>
      <c r="AH51" s="75">
        <v>13.3808935352767</v>
      </c>
      <c r="AI51" s="75">
        <v>88.6494865466492</v>
      </c>
      <c r="AJ51" s="75">
        <v>4.3891013417427498</v>
      </c>
      <c r="AK51" s="75">
        <v>65.473436120281093</v>
      </c>
      <c r="AL51" s="75">
        <v>0.278948136526948</v>
      </c>
      <c r="AM51" s="75">
        <v>3.6449024047621998</v>
      </c>
      <c r="AN51" s="75">
        <v>5.6005484308516902</v>
      </c>
      <c r="AO51" s="75">
        <v>4.7291379179549899</v>
      </c>
      <c r="AP51" s="75">
        <v>0</v>
      </c>
      <c r="AQ51" s="75">
        <v>3219.8809426963599</v>
      </c>
      <c r="AR51" s="75">
        <v>1505.34968029674</v>
      </c>
      <c r="AS51" s="75">
        <v>153.88030012400901</v>
      </c>
      <c r="AT51" s="75">
        <v>1672.61087395603</v>
      </c>
      <c r="AU51" s="75">
        <v>62.896755976564798</v>
      </c>
      <c r="AV51" s="75">
        <v>6.2072905305973897E-2</v>
      </c>
      <c r="AW51" s="75">
        <v>1394.7420346976601</v>
      </c>
      <c r="AX51" s="75">
        <v>0.46517380655544299</v>
      </c>
      <c r="AY51" s="75">
        <v>0.27630273847120401</v>
      </c>
      <c r="AZ51" s="75">
        <v>46.626095581386402</v>
      </c>
      <c r="BA51" s="75">
        <v>0.27040332699504499</v>
      </c>
      <c r="BB51" s="75">
        <v>0.192953072857245</v>
      </c>
      <c r="BC51" s="75">
        <v>188.02320927628799</v>
      </c>
      <c r="BD51" s="75">
        <v>176.93880165050101</v>
      </c>
      <c r="BE51" s="75">
        <v>11.084407625787399</v>
      </c>
      <c r="BF51" s="75">
        <v>9.7966319108009903E-2</v>
      </c>
      <c r="BG51" s="75">
        <v>30.233268319030799</v>
      </c>
      <c r="BH51" s="75">
        <v>0.22978729465323999</v>
      </c>
      <c r="BI51" s="75">
        <v>18.307780860574098</v>
      </c>
      <c r="BJ51" s="75">
        <v>1.2776078025981401</v>
      </c>
      <c r="BK51" s="75">
        <v>0.989954605510452</v>
      </c>
      <c r="BL51" s="75">
        <v>73.393518422372495</v>
      </c>
      <c r="BM51" s="75">
        <v>6.1130122912702403</v>
      </c>
      <c r="BN51" s="75">
        <v>0.34872470245870402</v>
      </c>
      <c r="BO51" s="75">
        <v>4.1602917817203702</v>
      </c>
      <c r="BP51" s="75">
        <v>6.9001109035091998E-3</v>
      </c>
      <c r="BQ51" s="75">
        <v>1.8186067185855099</v>
      </c>
      <c r="BR51" s="75">
        <v>84.076405552869204</v>
      </c>
      <c r="BS51" s="75">
        <v>0</v>
      </c>
      <c r="BT51" s="75">
        <v>353.83105003434798</v>
      </c>
      <c r="BU51" s="75">
        <v>78.071914282200396</v>
      </c>
      <c r="BV51" s="75">
        <v>3204.6960969372199</v>
      </c>
      <c r="BW51" s="75">
        <v>504.75827549049501</v>
      </c>
      <c r="BX51" s="89"/>
      <c r="BY51" s="91">
        <f t="shared" si="16"/>
        <v>1.0047383106852636</v>
      </c>
      <c r="BZ51" s="75">
        <f t="shared" si="17"/>
        <v>3047.1845790444531</v>
      </c>
      <c r="CA51" s="28">
        <f t="shared" si="18"/>
        <v>8.0000039122240536E-3</v>
      </c>
      <c r="CB51" s="89"/>
      <c r="CC51" s="68">
        <f t="shared" si="19"/>
        <v>2.7283504743393998E-3</v>
      </c>
      <c r="CD51" s="68">
        <f t="shared" si="20"/>
        <v>-2.265079135143345E-3</v>
      </c>
      <c r="CE51" s="68">
        <f t="shared" si="21"/>
        <v>-2.5107805395938134E-3</v>
      </c>
      <c r="CF51" s="68">
        <f t="shared" si="22"/>
        <v>-2.1529620788186912E-3</v>
      </c>
      <c r="CG51" s="68">
        <f t="shared" si="23"/>
        <v>-2.4178404773181382E-3</v>
      </c>
      <c r="CH51" s="68">
        <f t="shared" si="24"/>
        <v>-2.1545109916392227E-3</v>
      </c>
      <c r="CI51" s="68">
        <f t="shared" si="25"/>
        <v>1.2162958538774816E-2</v>
      </c>
      <c r="CJ51" s="68">
        <f t="shared" si="26"/>
        <v>2.6568116929784284E-3</v>
      </c>
      <c r="CK51" s="68">
        <f t="shared" si="27"/>
        <v>9.8148061707679871E-3</v>
      </c>
      <c r="CL51" s="68">
        <f t="shared" si="28"/>
        <v>-8.3574471458556317E-4</v>
      </c>
      <c r="CM51" s="68">
        <f t="shared" si="29"/>
        <v>-2.0296397919194525E-3</v>
      </c>
      <c r="CN51" s="68">
        <f t="shared" si="30"/>
        <v>1.0161378363057907E-2</v>
      </c>
      <c r="CO51" s="68">
        <f t="shared" si="31"/>
        <v>1.2020349357995118E-2</v>
      </c>
      <c r="CP51" s="68">
        <f t="shared" si="32"/>
        <v>1.276154734627234E-2</v>
      </c>
    </row>
    <row r="52" spans="1:94" x14ac:dyDescent="0.25">
      <c r="A52" s="89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5"/>
      <c r="P52" s="89"/>
      <c r="Q52" s="89"/>
      <c r="R52" s="89"/>
      <c r="S52" s="75"/>
      <c r="T52" s="75"/>
      <c r="U52" s="75"/>
      <c r="V52" s="75"/>
      <c r="W52" s="75"/>
      <c r="X52" s="75"/>
      <c r="Y52" s="75"/>
      <c r="Z52" s="75"/>
      <c r="AA52" s="75"/>
      <c r="AB52" s="75"/>
      <c r="AC52" s="75"/>
      <c r="AE52" s="75"/>
      <c r="AF52" s="75"/>
      <c r="AG52" s="75"/>
      <c r="AH52" s="75"/>
      <c r="AI52" s="75"/>
      <c r="AJ52" s="75"/>
      <c r="AL52" s="75"/>
      <c r="AM52" s="75"/>
      <c r="AN52" s="75"/>
      <c r="AO52" s="75"/>
      <c r="AP52" s="75"/>
      <c r="AR52" s="75"/>
      <c r="AS52" s="75"/>
      <c r="AT52" s="75"/>
      <c r="AU52" s="75"/>
      <c r="AV52" s="75"/>
      <c r="AW52" s="75"/>
      <c r="AX52" s="75"/>
      <c r="AY52" s="75"/>
      <c r="AZ52" s="75"/>
      <c r="BA52" s="75"/>
      <c r="BB52" s="75"/>
      <c r="BC52" s="75"/>
      <c r="BD52" s="75"/>
      <c r="BE52" s="75"/>
      <c r="BF52" s="75"/>
      <c r="BG52" s="75"/>
      <c r="BH52" s="75"/>
      <c r="BI52" s="75"/>
      <c r="BK52" s="75"/>
      <c r="BL52" s="75"/>
      <c r="BM52" s="75"/>
      <c r="BN52" s="75"/>
      <c r="BO52" s="75"/>
      <c r="BP52" s="75"/>
      <c r="BQ52" s="75"/>
      <c r="BR52" s="75"/>
      <c r="BS52" s="75"/>
      <c r="BT52" s="75"/>
      <c r="BU52" s="75"/>
      <c r="BV52" s="75"/>
      <c r="BW52" s="75"/>
      <c r="BX52" s="75"/>
      <c r="CA52" s="89"/>
      <c r="CB52" s="89"/>
      <c r="CC52" s="89"/>
      <c r="CD52" s="89"/>
      <c r="CE52" s="89"/>
      <c r="CF52" s="89"/>
      <c r="CG52" s="89"/>
      <c r="CH52" s="89"/>
      <c r="CI52" s="89"/>
      <c r="CJ52" s="89"/>
      <c r="CK52" s="89"/>
      <c r="CL52" s="89"/>
      <c r="CM52" s="89"/>
      <c r="CN52" s="89"/>
      <c r="CO52" s="89"/>
      <c r="CP52" s="89"/>
    </row>
    <row r="53" spans="1:94" x14ac:dyDescent="0.25">
      <c r="A53" s="89"/>
      <c r="B53" s="75"/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5"/>
      <c r="P53" s="89"/>
      <c r="Q53" s="89"/>
      <c r="R53" s="89"/>
      <c r="S53" s="75"/>
      <c r="T53" s="75"/>
      <c r="U53" s="75"/>
      <c r="V53" s="75"/>
      <c r="W53" s="75"/>
      <c r="X53" s="75"/>
      <c r="Y53" s="75"/>
      <c r="Z53" s="75"/>
      <c r="AA53" s="75"/>
      <c r="AB53" s="75"/>
      <c r="AC53" s="75"/>
      <c r="AE53" s="75"/>
      <c r="AF53" s="75"/>
      <c r="AG53" s="75"/>
      <c r="AH53" s="75"/>
      <c r="AI53" s="75"/>
      <c r="AJ53" s="75"/>
      <c r="AL53" s="75"/>
      <c r="AM53" s="75"/>
      <c r="AN53" s="75"/>
      <c r="AO53" s="75"/>
      <c r="AP53" s="75"/>
      <c r="AR53" s="75"/>
      <c r="AS53" s="75"/>
      <c r="AT53" s="75"/>
      <c r="AU53" s="75"/>
      <c r="AV53" s="75"/>
      <c r="AW53" s="75"/>
      <c r="AX53" s="75"/>
      <c r="AY53" s="75"/>
      <c r="AZ53" s="75"/>
      <c r="BA53" s="75"/>
      <c r="BB53" s="75"/>
      <c r="BC53" s="75"/>
      <c r="BD53" s="75"/>
      <c r="BE53" s="75"/>
      <c r="BF53" s="75"/>
      <c r="BG53" s="75"/>
      <c r="BH53" s="75"/>
      <c r="BI53" s="75"/>
      <c r="BK53" s="75"/>
      <c r="BL53" s="75"/>
      <c r="BM53" s="75"/>
      <c r="BN53" s="75"/>
      <c r="BO53" s="75"/>
      <c r="BP53" s="75"/>
      <c r="BQ53" s="75"/>
      <c r="BR53" s="75"/>
      <c r="BS53" s="75"/>
      <c r="BT53" s="75"/>
      <c r="BU53" s="75"/>
      <c r="BV53" s="75"/>
      <c r="BW53" s="75"/>
      <c r="BX53" s="75"/>
      <c r="CA53" s="89"/>
      <c r="CB53" s="89"/>
      <c r="CC53" s="89"/>
      <c r="CD53" s="89"/>
      <c r="CE53" s="89"/>
      <c r="CF53" s="89"/>
      <c r="CG53" s="89"/>
      <c r="CH53" s="89"/>
      <c r="CI53" s="89"/>
      <c r="CJ53" s="89"/>
      <c r="CK53" s="89"/>
      <c r="CL53" s="89"/>
      <c r="CM53" s="89"/>
      <c r="CN53" s="89"/>
      <c r="CO53" s="89"/>
      <c r="CP53" s="89"/>
    </row>
    <row r="54" spans="1:94" s="21" customFormat="1" x14ac:dyDescent="0.25">
      <c r="A54" s="89" t="s">
        <v>341</v>
      </c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  <c r="AA54" s="75"/>
      <c r="AB54" s="75"/>
      <c r="AC54" s="75"/>
      <c r="AD54" s="75"/>
      <c r="AE54" s="75"/>
      <c r="AF54" s="75"/>
      <c r="AG54" s="75"/>
      <c r="AH54" s="75"/>
      <c r="AI54" s="75"/>
      <c r="AJ54" s="75"/>
      <c r="AK54" s="75"/>
      <c r="AL54" s="75"/>
      <c r="AM54" s="75"/>
      <c r="AN54" s="75"/>
      <c r="AO54" s="75"/>
      <c r="AP54" s="75"/>
      <c r="AQ54" s="75"/>
      <c r="AR54" s="75"/>
      <c r="AS54" s="75"/>
      <c r="AT54" s="75"/>
      <c r="AU54" s="75"/>
      <c r="AV54" s="75"/>
      <c r="AW54" s="75"/>
      <c r="AX54" s="75"/>
      <c r="AY54" s="75"/>
      <c r="AZ54" s="75"/>
      <c r="BA54" s="75"/>
      <c r="BB54" s="75"/>
      <c r="BC54" s="75"/>
      <c r="BD54" s="75"/>
      <c r="BE54" s="75"/>
      <c r="BF54" s="75"/>
      <c r="BG54" s="75"/>
      <c r="BH54" s="75"/>
      <c r="BI54" s="75"/>
      <c r="BJ54" s="75"/>
      <c r="BK54" s="75"/>
      <c r="BL54" s="75"/>
      <c r="BM54" s="75"/>
      <c r="BN54" s="75"/>
      <c r="BO54" s="75"/>
      <c r="BP54" s="75"/>
      <c r="BQ54" s="75"/>
      <c r="BR54" s="75"/>
      <c r="BS54" s="75"/>
      <c r="BT54" s="75"/>
      <c r="BU54" s="75"/>
      <c r="BV54" s="75"/>
      <c r="BW54" s="75"/>
      <c r="BX54" s="75"/>
      <c r="BY54" s="75"/>
      <c r="BZ54" s="75"/>
      <c r="CA54" s="28"/>
      <c r="CB54" s="89"/>
      <c r="CC54" s="89"/>
      <c r="CD54" s="89"/>
      <c r="CE54" s="89"/>
      <c r="CF54" s="89"/>
      <c r="CG54" s="89"/>
      <c r="CH54" s="89"/>
      <c r="CI54" s="89"/>
      <c r="CJ54" s="89"/>
      <c r="CK54" s="89"/>
      <c r="CL54" s="89"/>
      <c r="CM54" s="89"/>
      <c r="CN54" s="89"/>
      <c r="CO54" s="89"/>
      <c r="CP54" s="89"/>
    </row>
    <row r="55" spans="1:94" s="21" customFormat="1" x14ac:dyDescent="0.25">
      <c r="A55" s="89" t="s">
        <v>343</v>
      </c>
      <c r="B55" s="75">
        <v>39770.231826000003</v>
      </c>
      <c r="C55" s="75">
        <v>6.4779913456999996</v>
      </c>
      <c r="D55" s="75">
        <v>1706.0596455</v>
      </c>
      <c r="E55" s="75">
        <v>270.81825046</v>
      </c>
      <c r="F55" s="75">
        <v>252.99241785000001</v>
      </c>
      <c r="G55" s="75">
        <v>2.1069970636000002</v>
      </c>
      <c r="H55" s="75">
        <v>5973.8043914999998</v>
      </c>
      <c r="I55" s="75">
        <v>16.809241962000002</v>
      </c>
      <c r="J55" s="75">
        <v>141.13458159999999</v>
      </c>
      <c r="K55" s="75">
        <v>57.667077716000001</v>
      </c>
      <c r="L55" s="75">
        <v>3.5163842566999999</v>
      </c>
      <c r="M55" s="75">
        <v>19.863303277</v>
      </c>
      <c r="N55" s="75">
        <v>11.257412694999999</v>
      </c>
      <c r="O55" s="75">
        <v>185.94523219999999</v>
      </c>
      <c r="P55" s="75"/>
      <c r="Q55" s="75" t="s">
        <v>343</v>
      </c>
      <c r="R55" s="75">
        <v>0.41169919044100201</v>
      </c>
      <c r="S55" s="75">
        <v>0.28639595701269699</v>
      </c>
      <c r="T55" s="75">
        <v>1.3612374522373201</v>
      </c>
      <c r="U55" s="75">
        <v>1.3612374522373201</v>
      </c>
      <c r="V55" s="75">
        <v>0.76159840796309397</v>
      </c>
      <c r="W55" s="75">
        <v>14.906385873015401</v>
      </c>
      <c r="X55" s="75">
        <v>2.0876075648511501</v>
      </c>
      <c r="Y55" s="75">
        <v>26.730622347128701</v>
      </c>
      <c r="Z55" s="75">
        <v>4066.7106461416301</v>
      </c>
      <c r="AA55" s="75">
        <v>16.390012740197399</v>
      </c>
      <c r="AB55" s="75">
        <v>1.96392482941397</v>
      </c>
      <c r="AC55" s="75">
        <v>25.442523715969099</v>
      </c>
      <c r="AD55" s="75">
        <v>19.553724783417898</v>
      </c>
      <c r="AE55" s="75">
        <v>0.41466175447498699</v>
      </c>
      <c r="AF55" s="75">
        <v>4.92879317197022</v>
      </c>
      <c r="AG55" s="75">
        <v>4.92879317197022</v>
      </c>
      <c r="AH55" s="75">
        <v>1.02755033401125</v>
      </c>
      <c r="AI55" s="75">
        <v>14.842335409000301</v>
      </c>
      <c r="AJ55" s="75">
        <v>0.64207788853183301</v>
      </c>
      <c r="AK55" s="75">
        <v>12.7705258440109</v>
      </c>
      <c r="AL55" s="75">
        <v>3.2499842233070397E-2</v>
      </c>
      <c r="AM55" s="75">
        <v>0.47809406264124699</v>
      </c>
      <c r="AN55" s="75">
        <v>1.16080462898174</v>
      </c>
      <c r="AO55" s="75">
        <v>0.56492861335890598</v>
      </c>
      <c r="AP55" s="75">
        <v>0</v>
      </c>
      <c r="AQ55" s="75">
        <v>630.68568255647904</v>
      </c>
      <c r="AR55" s="75">
        <v>115.599209822031</v>
      </c>
      <c r="AS55" s="75">
        <v>11.8167753287367</v>
      </c>
      <c r="AT55" s="75">
        <v>128.44353548477901</v>
      </c>
      <c r="AU55" s="75">
        <v>10.668595629678601</v>
      </c>
      <c r="AV55" s="75">
        <v>3.3224961953736E-3</v>
      </c>
      <c r="AW55" s="75">
        <v>312.56565461915602</v>
      </c>
      <c r="AX55" s="75">
        <v>2.8769280323197598E-2</v>
      </c>
      <c r="AY55" s="75">
        <v>1.48080601894872E-2</v>
      </c>
      <c r="AZ55" s="75">
        <v>4.0521690158016197</v>
      </c>
      <c r="BA55" s="75">
        <v>1.5797619643181899E-2</v>
      </c>
      <c r="BB55" s="75">
        <v>1.03422251051328E-2</v>
      </c>
      <c r="BC55" s="75">
        <v>23.9373363393745</v>
      </c>
      <c r="BD55" s="75">
        <v>22.2339393953113</v>
      </c>
      <c r="BE55" s="75">
        <v>1.70339694406322</v>
      </c>
      <c r="BF55" s="75">
        <v>5.2577585059276699E-3</v>
      </c>
      <c r="BG55" s="75">
        <v>5.20221478606899</v>
      </c>
      <c r="BH55" s="75">
        <v>1.23724683583833E-2</v>
      </c>
      <c r="BI55" s="75">
        <v>2.4964717516272801</v>
      </c>
      <c r="BJ55" s="75">
        <v>6.8460634352419905E-2</v>
      </c>
      <c r="BK55" s="75">
        <v>6.1953621345149999E-2</v>
      </c>
      <c r="BL55" s="75">
        <v>9.9947734946014108</v>
      </c>
      <c r="BM55" s="75">
        <v>0.75155409145609597</v>
      </c>
      <c r="BN55" s="75">
        <v>3.3955350705754603E-2</v>
      </c>
      <c r="BO55" s="75">
        <v>0.23290010308812401</v>
      </c>
      <c r="BP55" s="75">
        <v>3.7072939984677801E-4</v>
      </c>
      <c r="BQ55" s="75">
        <v>0.17941163997200099</v>
      </c>
      <c r="BR55" s="75">
        <v>19.143288508119099</v>
      </c>
      <c r="BS55" s="75">
        <v>0</v>
      </c>
      <c r="BT55" s="75">
        <v>77.502728852654499</v>
      </c>
      <c r="BU55" s="75">
        <v>10.996360270593099</v>
      </c>
      <c r="BV55" s="75">
        <v>628.11321409635195</v>
      </c>
      <c r="BW55" s="75">
        <v>118.48211993040999</v>
      </c>
      <c r="BX55" s="75"/>
      <c r="BY55" s="91">
        <f t="shared" ref="BY55:BY58" si="33">AQ55/BV55</f>
        <v>1.0040955490226837</v>
      </c>
      <c r="BZ55" s="75">
        <f>R55+T55+V55+W55+AA55+AC55+AE55+AF55+AI55+AJ55+AL55+AM55+AN55+AU55+AW55+BM55+BT55+BW55</f>
        <v>601.74337726101191</v>
      </c>
      <c r="CA55" s="28">
        <f>AH55/(AH55+AR55+AS55+1E-50)</f>
        <v>8.0000159613561762E-3</v>
      </c>
      <c r="CB55" s="89"/>
      <c r="CC55" s="68">
        <f>+(Z55-B55)/B55</f>
        <v>-0.89774485942314775</v>
      </c>
      <c r="CD55" s="68">
        <f>+(AO55-C55)/C55</f>
        <v>-0.91279262610718093</v>
      </c>
      <c r="CE55" s="68">
        <f>+(AT55-D55)/D55</f>
        <v>-0.92471333823318025</v>
      </c>
      <c r="CF55" s="68">
        <f>+(BC55-E55)/E55</f>
        <v>-0.91161106646721335</v>
      </c>
      <c r="CG55" s="68">
        <f>+(BD55-F55)/F55</f>
        <v>-0.91211618283163776</v>
      </c>
      <c r="CH55" s="68">
        <f>+(BQ55-G55)/G55</f>
        <v>-0.91484960132528159</v>
      </c>
      <c r="CI55" s="68">
        <f>+(BV55-H55)/H55</f>
        <v>-0.89485540989757195</v>
      </c>
      <c r="CJ55" s="68">
        <f>+(U55-I55)/I55</f>
        <v>-0.91901851045308192</v>
      </c>
      <c r="CK55" s="68">
        <f>+(W55-J55)/J55</f>
        <v>-0.8943817616913855</v>
      </c>
      <c r="CL55" s="68">
        <f>+(AF55-K55)/K55</f>
        <v>-0.91453020740458457</v>
      </c>
      <c r="CM55" s="68">
        <f>+(S55-L55)/L55</f>
        <v>-0.91855385074398288</v>
      </c>
      <c r="CN55" s="68">
        <f>+(X55-M55)/M55</f>
        <v>-0.89490128929016444</v>
      </c>
      <c r="CO55" s="68">
        <f>+(AN55-N55)/N55</f>
        <v>-0.89688530922408893</v>
      </c>
      <c r="CP55" s="68">
        <f>+(AD55-O55)/O55</f>
        <v>-0.89484148341923508</v>
      </c>
    </row>
    <row r="56" spans="1:94" s="21" customFormat="1" x14ac:dyDescent="0.25">
      <c r="A56" s="89" t="s">
        <v>344</v>
      </c>
      <c r="B56" s="75">
        <v>48231.576978999998</v>
      </c>
      <c r="C56" s="75">
        <v>7.8417090929000004</v>
      </c>
      <c r="D56" s="75">
        <v>2566.3015147999999</v>
      </c>
      <c r="E56" s="75">
        <v>260.83684943999998</v>
      </c>
      <c r="F56" s="75">
        <v>245.28986841</v>
      </c>
      <c r="G56" s="75">
        <v>2.9355444131000001</v>
      </c>
      <c r="H56" s="75">
        <v>3344.4023544000001</v>
      </c>
      <c r="I56" s="75">
        <v>25.684217709999999</v>
      </c>
      <c r="J56" s="75">
        <v>97.846115237000006</v>
      </c>
      <c r="K56" s="75">
        <v>61.529755199</v>
      </c>
      <c r="L56" s="75">
        <v>3.6078459361999999</v>
      </c>
      <c r="M56" s="75">
        <v>16.165571086</v>
      </c>
      <c r="N56" s="75">
        <v>4.9603099258999999</v>
      </c>
      <c r="O56" s="75">
        <v>55.097292134</v>
      </c>
      <c r="P56" s="75"/>
      <c r="Q56" s="75" t="s">
        <v>344</v>
      </c>
      <c r="R56" s="75">
        <v>0</v>
      </c>
      <c r="S56" s="75">
        <v>0</v>
      </c>
      <c r="T56" s="75">
        <v>0</v>
      </c>
      <c r="U56" s="75">
        <v>0</v>
      </c>
      <c r="V56" s="75">
        <v>0</v>
      </c>
      <c r="W56" s="75">
        <v>0</v>
      </c>
      <c r="X56" s="75">
        <v>0</v>
      </c>
      <c r="Y56" s="75">
        <v>0</v>
      </c>
      <c r="Z56" s="75">
        <v>0</v>
      </c>
      <c r="AA56" s="75">
        <v>0</v>
      </c>
      <c r="AB56" s="75">
        <v>0</v>
      </c>
      <c r="AC56" s="75">
        <v>0</v>
      </c>
      <c r="AD56" s="75">
        <v>0</v>
      </c>
      <c r="AE56" s="75">
        <v>0</v>
      </c>
      <c r="AF56" s="75">
        <v>0</v>
      </c>
      <c r="AG56" s="75">
        <v>0</v>
      </c>
      <c r="AH56" s="75">
        <v>0</v>
      </c>
      <c r="AI56" s="75">
        <v>0</v>
      </c>
      <c r="AJ56" s="75">
        <v>0</v>
      </c>
      <c r="AK56" s="75">
        <v>0</v>
      </c>
      <c r="AL56" s="75">
        <v>0</v>
      </c>
      <c r="AM56" s="75">
        <v>0</v>
      </c>
      <c r="AN56" s="75">
        <v>0</v>
      </c>
      <c r="AO56" s="75">
        <v>0</v>
      </c>
      <c r="AP56" s="75">
        <v>0</v>
      </c>
      <c r="AQ56" s="75">
        <v>0</v>
      </c>
      <c r="AR56" s="75">
        <v>0</v>
      </c>
      <c r="AS56" s="75">
        <v>0</v>
      </c>
      <c r="AT56" s="75">
        <v>0</v>
      </c>
      <c r="AU56" s="75">
        <v>0</v>
      </c>
      <c r="AV56" s="75">
        <v>0</v>
      </c>
      <c r="AW56" s="75">
        <v>0</v>
      </c>
      <c r="AX56" s="75">
        <v>0</v>
      </c>
      <c r="AY56" s="75">
        <v>0</v>
      </c>
      <c r="AZ56" s="75">
        <v>0</v>
      </c>
      <c r="BA56" s="75">
        <v>0</v>
      </c>
      <c r="BB56" s="75">
        <v>0</v>
      </c>
      <c r="BC56" s="75">
        <v>0</v>
      </c>
      <c r="BD56" s="75">
        <v>0</v>
      </c>
      <c r="BE56" s="75">
        <v>0</v>
      </c>
      <c r="BF56" s="75">
        <v>0</v>
      </c>
      <c r="BG56" s="75">
        <v>0</v>
      </c>
      <c r="BH56" s="75">
        <v>0</v>
      </c>
      <c r="BI56" s="75">
        <v>0</v>
      </c>
      <c r="BJ56" s="75">
        <v>0</v>
      </c>
      <c r="BK56" s="75">
        <v>0</v>
      </c>
      <c r="BL56" s="75">
        <v>0</v>
      </c>
      <c r="BM56" s="75">
        <v>0</v>
      </c>
      <c r="BN56" s="75">
        <v>0</v>
      </c>
      <c r="BO56" s="75">
        <v>0</v>
      </c>
      <c r="BP56" s="75">
        <v>0</v>
      </c>
      <c r="BQ56" s="75">
        <v>0</v>
      </c>
      <c r="BR56" s="75">
        <v>0</v>
      </c>
      <c r="BS56" s="75">
        <v>0</v>
      </c>
      <c r="BT56" s="75">
        <v>0</v>
      </c>
      <c r="BU56" s="75">
        <v>0</v>
      </c>
      <c r="BV56" s="75">
        <v>0</v>
      </c>
      <c r="BW56" s="75">
        <v>0</v>
      </c>
      <c r="BX56" s="75"/>
      <c r="BY56" s="91" t="e">
        <f t="shared" si="33"/>
        <v>#DIV/0!</v>
      </c>
      <c r="BZ56" s="75">
        <f>R56+T56+V56+W56+AA56+AC56+AE56+AF56+AI56+AJ56+AL56+AM56+AN56+AU56+AW56+BM56+BT56+BW56</f>
        <v>0</v>
      </c>
      <c r="CA56" s="28"/>
      <c r="CB56" s="89"/>
      <c r="CC56" s="89"/>
      <c r="CD56" s="89"/>
      <c r="CE56" s="89"/>
      <c r="CF56" s="89"/>
      <c r="CG56" s="89"/>
      <c r="CH56" s="89"/>
      <c r="CI56" s="89"/>
      <c r="CJ56" s="89"/>
      <c r="CK56" s="89"/>
      <c r="CL56" s="89"/>
      <c r="CM56" s="89"/>
      <c r="CN56" s="89"/>
      <c r="CO56" s="89"/>
      <c r="CP56" s="89"/>
    </row>
    <row r="57" spans="1:94" s="21" customFormat="1" x14ac:dyDescent="0.25">
      <c r="A57" s="89" t="s">
        <v>345</v>
      </c>
      <c r="B57" s="75">
        <v>130101.38477999999</v>
      </c>
      <c r="C57" s="75">
        <v>16.539043361000001</v>
      </c>
      <c r="D57" s="75">
        <v>4958.6636304000003</v>
      </c>
      <c r="E57" s="75">
        <v>676.19652327999995</v>
      </c>
      <c r="F57" s="75">
        <v>632.32334426</v>
      </c>
      <c r="G57" s="75">
        <v>6.6047079572999996</v>
      </c>
      <c r="H57" s="75">
        <v>9371.0994319000001</v>
      </c>
      <c r="I57" s="75">
        <v>55.065381879</v>
      </c>
      <c r="J57" s="75">
        <v>268.82800463000001</v>
      </c>
      <c r="K57" s="75">
        <v>127.32834080000001</v>
      </c>
      <c r="L57" s="75">
        <v>7.4168888999</v>
      </c>
      <c r="M57" s="75">
        <v>40.622255815999999</v>
      </c>
      <c r="N57" s="75">
        <v>12.61403917</v>
      </c>
      <c r="O57" s="75">
        <v>160.14579981</v>
      </c>
      <c r="P57" s="75"/>
      <c r="Q57" s="75" t="s">
        <v>345</v>
      </c>
      <c r="R57" s="75">
        <v>2.42638829454851E-3</v>
      </c>
      <c r="S57" s="75">
        <v>3.14905075171437E-3</v>
      </c>
      <c r="T57" s="75">
        <v>1.96977475038277E-2</v>
      </c>
      <c r="U57" s="75">
        <v>1.96977475038277E-2</v>
      </c>
      <c r="V57" s="75">
        <v>7.4485828304039397E-3</v>
      </c>
      <c r="W57" s="75">
        <v>7.59965470763736E-2</v>
      </c>
      <c r="X57" s="75">
        <v>1.1048868330142099E-2</v>
      </c>
      <c r="Y57" s="75">
        <v>0.18201447698319501</v>
      </c>
      <c r="Z57" s="75">
        <v>41.765187475542398</v>
      </c>
      <c r="AA57" s="75">
        <v>0.10391338524876299</v>
      </c>
      <c r="AB57" s="75">
        <v>1.27278029782238E-2</v>
      </c>
      <c r="AC57" s="75">
        <v>0.11784820596703</v>
      </c>
      <c r="AD57" s="75">
        <v>4.4493150742682001E-2</v>
      </c>
      <c r="AE57" s="75">
        <v>0.19985394979030699</v>
      </c>
      <c r="AF57" s="75">
        <v>5.0149892311931697E-2</v>
      </c>
      <c r="AG57" s="75">
        <v>5.0149892311931697E-2</v>
      </c>
      <c r="AH57" s="75">
        <v>1.64103707623031E-2</v>
      </c>
      <c r="AI57" s="75">
        <v>7.4572561045431696E-2</v>
      </c>
      <c r="AJ57" s="75">
        <v>3.28569268873492E-3</v>
      </c>
      <c r="AK57" s="75">
        <v>4.64279407252986E-2</v>
      </c>
      <c r="AL57" s="75">
        <v>3.1712293027331799E-4</v>
      </c>
      <c r="AM57" s="75">
        <v>2.4955475945259201E-3</v>
      </c>
      <c r="AN57" s="75">
        <v>3.4847566637179698E-3</v>
      </c>
      <c r="AO57" s="75">
        <v>6.3901942823128798E-3</v>
      </c>
      <c r="AP57" s="75">
        <v>0</v>
      </c>
      <c r="AQ57" s="75">
        <v>2.5763009749940702</v>
      </c>
      <c r="AR57" s="75">
        <v>1.8461380997260699</v>
      </c>
      <c r="AS57" s="75">
        <v>0.18871728368524501</v>
      </c>
      <c r="AT57" s="75">
        <v>2.0512657541736199</v>
      </c>
      <c r="AU57" s="75">
        <v>5.4419665768282999E-2</v>
      </c>
      <c r="AV57" s="75">
        <v>1.5550102790500201E-4</v>
      </c>
      <c r="AW57" s="75">
        <v>1.0532004758676501</v>
      </c>
      <c r="AX57" s="75">
        <v>6.5658173360450304E-4</v>
      </c>
      <c r="AY57" s="75">
        <v>3.8096959275120401E-4</v>
      </c>
      <c r="AZ57" s="75">
        <v>6.4304798910916797E-2</v>
      </c>
      <c r="BA57" s="75">
        <v>3.9256711696070699E-4</v>
      </c>
      <c r="BB57" s="75">
        <v>2.6606348209020102E-4</v>
      </c>
      <c r="BC57" s="75">
        <v>0.26081839679117202</v>
      </c>
      <c r="BD57" s="75">
        <v>0.24604273802256399</v>
      </c>
      <c r="BE57" s="75">
        <v>1.4775658768608301E-2</v>
      </c>
      <c r="BF57" s="75">
        <v>1.3522205503838699E-4</v>
      </c>
      <c r="BG57" s="75">
        <v>4.3480637356217301E-2</v>
      </c>
      <c r="BH57" s="75">
        <v>3.1795829957505798E-4</v>
      </c>
      <c r="BI57" s="75">
        <v>2.5129565634352299E-2</v>
      </c>
      <c r="BJ57" s="75">
        <v>1.76135198443536E-3</v>
      </c>
      <c r="BK57" s="75">
        <v>1.36069533777564E-3</v>
      </c>
      <c r="BL57" s="75">
        <v>0.10132793531639001</v>
      </c>
      <c r="BM57" s="75">
        <v>2.03693835396308E-2</v>
      </c>
      <c r="BN57" s="75">
        <v>5.0993479830464404E-4</v>
      </c>
      <c r="BO57" s="75">
        <v>5.8534230614483203E-3</v>
      </c>
      <c r="BP57" s="75">
        <v>9.5323147979739494E-6</v>
      </c>
      <c r="BQ57" s="75">
        <v>2.76760484355451E-3</v>
      </c>
      <c r="BR57" s="75">
        <v>5.5254786359628903E-2</v>
      </c>
      <c r="BS57" s="75">
        <v>0</v>
      </c>
      <c r="BT57" s="75">
        <v>0.30436538571382799</v>
      </c>
      <c r="BU57" s="75">
        <v>4.3305928616544399E-2</v>
      </c>
      <c r="BV57" s="75">
        <v>2.5602849473922</v>
      </c>
      <c r="BW57" s="75">
        <v>0.35913160122301402</v>
      </c>
      <c r="BX57" s="75"/>
      <c r="BY57" s="91">
        <f t="shared" si="33"/>
        <v>1.0062555644902664</v>
      </c>
      <c r="BZ57" s="75">
        <f>R57+T57+V57+W57+AA57+AC57+AE57+AF57+AI57+AJ57+AL57+AM57+AN57+AU57+AW57+BM57+BT57+BW57</f>
        <v>2.4529768920582753</v>
      </c>
      <c r="CA57" s="28">
        <f>AH57/(AH57+AR57+AS57+1E-50)</f>
        <v>8.00011930629352E-3</v>
      </c>
      <c r="CB57" s="89"/>
      <c r="CC57" s="68">
        <f>+(Z57-B57)/B57</f>
        <v>-0.99967897968537256</v>
      </c>
      <c r="CD57" s="68">
        <f>+(AO57-C57)/C57</f>
        <v>-0.99961362975216672</v>
      </c>
      <c r="CE57" s="68">
        <f>+(AT57-D57)/D57</f>
        <v>-0.999586326900337</v>
      </c>
      <c r="CF57" s="68">
        <f>+(BC57-E57)/E57</f>
        <v>-0.99961428610202552</v>
      </c>
      <c r="CG57" s="68">
        <f>+(BD57-F57)/F57</f>
        <v>-0.99961089094645006</v>
      </c>
      <c r="CH57" s="68">
        <f>+(BQ57-G57)/G57</f>
        <v>-0.9995809648418299</v>
      </c>
      <c r="CI57" s="68">
        <f>+(BV57-H57)/H57</f>
        <v>-0.99972678926672387</v>
      </c>
      <c r="CJ57" s="68">
        <f>+(U57-I57)/I57</f>
        <v>-0.99964228437483449</v>
      </c>
      <c r="CK57" s="68">
        <f>+(W57-J57)/J57</f>
        <v>-0.99971730420280813</v>
      </c>
      <c r="CL57" s="68">
        <f>+(AF57-K57)/K57</f>
        <v>-0.99960613723545877</v>
      </c>
      <c r="CM57" s="68">
        <f>+(S57-L57)/L57</f>
        <v>-0.99957542160948953</v>
      </c>
      <c r="CN57" s="68">
        <f>+(X57-M57)/M57</f>
        <v>-0.99972800948376206</v>
      </c>
      <c r="CO57" s="68">
        <f>+(AN57-N57)/N57</f>
        <v>-0.99972373982538387</v>
      </c>
      <c r="CP57" s="68">
        <f>+(AD57-O57)/O57</f>
        <v>-0.99972217097922345</v>
      </c>
    </row>
    <row r="58" spans="1:94" s="21" customFormat="1" x14ac:dyDescent="0.25">
      <c r="A58" s="89" t="s">
        <v>382</v>
      </c>
      <c r="B58" s="75">
        <v>4487.6028291000002</v>
      </c>
      <c r="C58" s="75">
        <v>0.77060028979999995</v>
      </c>
      <c r="D58" s="75">
        <v>241.86682338</v>
      </c>
      <c r="E58" s="75">
        <v>26.059217612000001</v>
      </c>
      <c r="F58" s="75">
        <v>24.494846958</v>
      </c>
      <c r="G58" s="75">
        <v>0.28590368929999999</v>
      </c>
      <c r="H58" s="75">
        <v>354.62978944999998</v>
      </c>
      <c r="I58" s="75">
        <v>2.4539269358000002</v>
      </c>
      <c r="J58" s="75">
        <v>10.016001321999999</v>
      </c>
      <c r="K58" s="75">
        <v>5.6708453863999999</v>
      </c>
      <c r="L58" s="75">
        <v>0.35882069370000003</v>
      </c>
      <c r="M58" s="75">
        <v>1.5830720248000001</v>
      </c>
      <c r="N58" s="75">
        <v>0.5034646277</v>
      </c>
      <c r="O58" s="75">
        <v>5.7354935847000004</v>
      </c>
      <c r="P58" s="75"/>
      <c r="Q58" s="75" t="s">
        <v>346</v>
      </c>
      <c r="R58" s="75">
        <v>0</v>
      </c>
      <c r="S58" s="75">
        <v>0</v>
      </c>
      <c r="T58" s="75">
        <v>0</v>
      </c>
      <c r="U58" s="75">
        <v>0</v>
      </c>
      <c r="V58" s="75">
        <v>0</v>
      </c>
      <c r="W58" s="75">
        <v>0</v>
      </c>
      <c r="X58" s="75">
        <v>0</v>
      </c>
      <c r="Y58" s="75">
        <v>0</v>
      </c>
      <c r="Z58" s="75">
        <v>0</v>
      </c>
      <c r="AA58" s="75">
        <v>0</v>
      </c>
      <c r="AB58" s="75">
        <v>0</v>
      </c>
      <c r="AC58" s="75">
        <v>0</v>
      </c>
      <c r="AD58" s="75">
        <v>0</v>
      </c>
      <c r="AE58" s="75">
        <v>0</v>
      </c>
      <c r="AF58" s="75">
        <v>0</v>
      </c>
      <c r="AG58" s="75">
        <v>0</v>
      </c>
      <c r="AH58" s="75">
        <v>0</v>
      </c>
      <c r="AI58" s="75">
        <v>0</v>
      </c>
      <c r="AJ58" s="75">
        <v>0</v>
      </c>
      <c r="AK58" s="75">
        <v>0</v>
      </c>
      <c r="AL58" s="75">
        <v>0</v>
      </c>
      <c r="AM58" s="75">
        <v>0</v>
      </c>
      <c r="AN58" s="75">
        <v>0</v>
      </c>
      <c r="AO58" s="75">
        <v>0</v>
      </c>
      <c r="AP58" s="75">
        <v>0</v>
      </c>
      <c r="AQ58" s="75">
        <v>0</v>
      </c>
      <c r="AR58" s="75">
        <v>0</v>
      </c>
      <c r="AS58" s="75">
        <v>0</v>
      </c>
      <c r="AT58" s="75">
        <v>0</v>
      </c>
      <c r="AU58" s="75">
        <v>0</v>
      </c>
      <c r="AV58" s="75">
        <v>0</v>
      </c>
      <c r="AW58" s="75">
        <v>0</v>
      </c>
      <c r="AX58" s="75">
        <v>0</v>
      </c>
      <c r="AY58" s="75">
        <v>0</v>
      </c>
      <c r="AZ58" s="75">
        <v>0</v>
      </c>
      <c r="BA58" s="75">
        <v>0</v>
      </c>
      <c r="BB58" s="75">
        <v>0</v>
      </c>
      <c r="BC58" s="75">
        <v>0</v>
      </c>
      <c r="BD58" s="75">
        <v>0</v>
      </c>
      <c r="BE58" s="75">
        <v>0</v>
      </c>
      <c r="BF58" s="75">
        <v>0</v>
      </c>
      <c r="BG58" s="75">
        <v>0</v>
      </c>
      <c r="BH58" s="75">
        <v>0</v>
      </c>
      <c r="BI58" s="75">
        <v>0</v>
      </c>
      <c r="BJ58" s="75">
        <v>0</v>
      </c>
      <c r="BK58" s="75">
        <v>0</v>
      </c>
      <c r="BL58" s="75">
        <v>0</v>
      </c>
      <c r="BM58" s="75">
        <v>0</v>
      </c>
      <c r="BN58" s="75">
        <v>0</v>
      </c>
      <c r="BO58" s="75">
        <v>0</v>
      </c>
      <c r="BP58" s="75">
        <v>0</v>
      </c>
      <c r="BQ58" s="75">
        <v>0</v>
      </c>
      <c r="BR58" s="75">
        <v>0</v>
      </c>
      <c r="BS58" s="75">
        <v>0</v>
      </c>
      <c r="BT58" s="75">
        <v>0</v>
      </c>
      <c r="BU58" s="75">
        <v>0</v>
      </c>
      <c r="BV58" s="75">
        <v>0</v>
      </c>
      <c r="BW58" s="75">
        <v>0</v>
      </c>
      <c r="BX58" s="75"/>
      <c r="BY58" s="91" t="e">
        <f t="shared" si="33"/>
        <v>#DIV/0!</v>
      </c>
      <c r="BZ58" s="75">
        <f>R58+T58+V58+W58+AA58+AC58+AE58+AF58+AI58+AJ58+AL58+AM58+AN58+AU58+AW58+BM58+BT58+BW58</f>
        <v>0</v>
      </c>
      <c r="CA58" s="28"/>
      <c r="CB58" s="89"/>
      <c r="CC58" s="89"/>
      <c r="CD58" s="89"/>
      <c r="CE58" s="89"/>
      <c r="CF58" s="89"/>
      <c r="CG58" s="89"/>
      <c r="CH58" s="89"/>
      <c r="CI58" s="89"/>
      <c r="CJ58" s="89"/>
      <c r="CK58" s="89"/>
      <c r="CL58" s="89"/>
      <c r="CM58" s="89"/>
      <c r="CN58" s="89"/>
      <c r="CO58" s="89"/>
      <c r="CP58" s="89"/>
    </row>
    <row r="59" spans="1:94" s="21" customFormat="1" x14ac:dyDescent="0.25">
      <c r="A59" s="89" t="s">
        <v>379</v>
      </c>
      <c r="B59" s="75"/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  <c r="AA59" s="75"/>
      <c r="AB59" s="75"/>
      <c r="AC59" s="75"/>
      <c r="AD59" s="75"/>
      <c r="AE59" s="75"/>
      <c r="AF59" s="75"/>
      <c r="AG59" s="75"/>
      <c r="AH59" s="75"/>
      <c r="AI59" s="75"/>
      <c r="AJ59" s="75"/>
      <c r="AK59" s="75"/>
      <c r="AL59" s="75"/>
      <c r="AM59" s="75"/>
      <c r="AN59" s="75"/>
      <c r="AO59" s="75"/>
      <c r="AP59" s="75"/>
      <c r="AQ59" s="75"/>
      <c r="AR59" s="75"/>
      <c r="AS59" s="75"/>
      <c r="AT59" s="75"/>
      <c r="AU59" s="75"/>
      <c r="AV59" s="75"/>
      <c r="AW59" s="75"/>
      <c r="AX59" s="75"/>
      <c r="AY59" s="75"/>
      <c r="AZ59" s="75"/>
      <c r="BA59" s="75"/>
      <c r="BB59" s="75"/>
      <c r="BC59" s="75"/>
      <c r="BD59" s="75"/>
      <c r="BE59" s="75"/>
      <c r="BF59" s="75"/>
      <c r="BG59" s="75"/>
      <c r="BH59" s="75"/>
      <c r="BI59" s="75"/>
      <c r="BJ59" s="75"/>
      <c r="BK59" s="75"/>
      <c r="BL59" s="75"/>
      <c r="BM59" s="75"/>
      <c r="BN59" s="75"/>
      <c r="BO59" s="75"/>
      <c r="BP59" s="75"/>
      <c r="BQ59" s="75"/>
      <c r="BR59" s="75"/>
      <c r="BS59" s="75"/>
      <c r="BT59" s="75"/>
      <c r="BU59" s="75"/>
      <c r="BV59" s="75"/>
      <c r="BW59" s="75"/>
      <c r="BX59" s="75"/>
      <c r="BY59" s="75"/>
      <c r="BZ59" s="75"/>
      <c r="CA59" s="28"/>
      <c r="CB59" s="89"/>
      <c r="CC59" s="89"/>
      <c r="CD59" s="89"/>
      <c r="CE59" s="89"/>
      <c r="CF59" s="89"/>
      <c r="CG59" s="89"/>
      <c r="CH59" s="89"/>
      <c r="CI59" s="89"/>
      <c r="CJ59" s="89"/>
      <c r="CK59" s="89"/>
      <c r="CL59" s="89"/>
      <c r="CM59" s="89"/>
      <c r="CN59" s="89"/>
      <c r="CO59" s="89"/>
      <c r="CP59" s="89"/>
    </row>
    <row r="60" spans="1:94" x14ac:dyDescent="0.25">
      <c r="A60" s="89"/>
      <c r="B60" s="89"/>
      <c r="C60" s="89"/>
      <c r="D60" s="89"/>
      <c r="E60" s="89"/>
      <c r="F60" s="89"/>
      <c r="G60" s="89"/>
      <c r="H60" s="89"/>
      <c r="I60" s="89"/>
      <c r="J60" s="89"/>
      <c r="K60" s="89"/>
      <c r="L60" s="89"/>
      <c r="M60" s="89"/>
      <c r="N60" s="89"/>
      <c r="P60" s="89"/>
      <c r="Q60" s="89"/>
      <c r="R60" s="89"/>
      <c r="S60" s="89"/>
      <c r="T60" s="75"/>
      <c r="U60" s="75"/>
      <c r="V60" s="75"/>
      <c r="W60" s="75"/>
      <c r="X60" s="75"/>
      <c r="Y60" s="75"/>
      <c r="Z60" s="75"/>
      <c r="AA60" s="75"/>
      <c r="AB60" s="75"/>
      <c r="AC60" s="75"/>
      <c r="AE60" s="75"/>
      <c r="AF60" s="75"/>
      <c r="AG60" s="75"/>
      <c r="AH60" s="75"/>
      <c r="AI60" s="75"/>
      <c r="AJ60" s="75"/>
      <c r="AL60" s="75"/>
      <c r="AM60" s="75"/>
      <c r="AN60" s="75"/>
      <c r="AO60" s="75"/>
      <c r="AP60" s="75"/>
      <c r="AR60" s="75"/>
      <c r="AS60" s="75"/>
      <c r="AT60" s="75"/>
      <c r="AU60" s="75"/>
      <c r="AV60" s="75"/>
      <c r="AW60" s="75"/>
      <c r="AX60" s="75"/>
      <c r="AY60" s="75"/>
      <c r="AZ60" s="75"/>
      <c r="BA60" s="75"/>
      <c r="BB60" s="75"/>
      <c r="BC60" s="75"/>
      <c r="BD60" s="75"/>
      <c r="BE60" s="75"/>
      <c r="BF60" s="75"/>
      <c r="BG60" s="75"/>
      <c r="BH60" s="75"/>
      <c r="BI60" s="75"/>
      <c r="BK60" s="75"/>
      <c r="BL60" s="75"/>
      <c r="BM60" s="75"/>
      <c r="BN60" s="75"/>
      <c r="BO60" s="75"/>
      <c r="BP60" s="75"/>
      <c r="BQ60" s="75"/>
      <c r="BR60" s="75"/>
      <c r="BS60" s="75"/>
      <c r="BT60" s="75"/>
      <c r="BU60" s="75"/>
      <c r="BV60" s="75"/>
      <c r="BW60" s="75"/>
      <c r="BX60" s="75"/>
      <c r="CA60" s="89"/>
      <c r="CB60" s="89"/>
      <c r="CC60" s="89"/>
      <c r="CD60" s="89"/>
      <c r="CE60" s="89"/>
      <c r="CF60" s="89"/>
      <c r="CG60" s="89"/>
      <c r="CH60" s="89"/>
      <c r="CI60" s="89"/>
      <c r="CJ60" s="89"/>
      <c r="CK60" s="89"/>
      <c r="CL60" s="89"/>
      <c r="CM60" s="89"/>
      <c r="CN60" s="89"/>
      <c r="CO60" s="89"/>
      <c r="CP60" s="89"/>
    </row>
    <row r="61" spans="1:94" x14ac:dyDescent="0.25">
      <c r="A61" s="2" t="s">
        <v>353</v>
      </c>
      <c r="B61" s="1">
        <f t="shared" ref="B61:K61" si="34">SUM(B3:B58)</f>
        <v>11318034.6842326</v>
      </c>
      <c r="C61" s="1">
        <f t="shared" si="34"/>
        <v>2044.6730859451002</v>
      </c>
      <c r="D61" s="1">
        <f t="shared" si="34"/>
        <v>782957.83745002002</v>
      </c>
      <c r="E61" s="1">
        <f t="shared" si="34"/>
        <v>77113.33818283501</v>
      </c>
      <c r="F61" s="1">
        <f t="shared" si="34"/>
        <v>72309.442276121976</v>
      </c>
      <c r="G61" s="1">
        <f t="shared" si="34"/>
        <v>932.84231016689978</v>
      </c>
      <c r="H61" s="1">
        <f t="shared" si="34"/>
        <v>942748.20829694963</v>
      </c>
      <c r="I61" s="1">
        <f t="shared" si="34"/>
        <v>8185.072161726398</v>
      </c>
      <c r="J61" s="1">
        <f t="shared" si="34"/>
        <v>25916.558899621003</v>
      </c>
      <c r="K61" s="1">
        <f t="shared" si="34"/>
        <v>20204.731571086402</v>
      </c>
      <c r="L61" s="1">
        <f>SUM(L3:L58)</f>
        <v>1202.4389242819996</v>
      </c>
      <c r="M61" s="1">
        <f>SUM(M3:M58)</f>
        <v>4388.7634379309993</v>
      </c>
      <c r="N61" s="1">
        <f>SUM(N3:N58)</f>
        <v>1431.4445056851</v>
      </c>
      <c r="O61" s="1"/>
      <c r="P61" s="89"/>
      <c r="Q61" s="89"/>
      <c r="R61" s="1">
        <f t="shared" ref="R61:BW61" si="35">SUM(R3:R58)</f>
        <v>931.89422785959459</v>
      </c>
      <c r="S61" s="1">
        <f t="shared" si="35"/>
        <v>1180.0070807983686</v>
      </c>
      <c r="T61" s="1">
        <f t="shared" si="35"/>
        <v>8056.8995090820317</v>
      </c>
      <c r="U61" s="1">
        <f t="shared" si="35"/>
        <v>8056.8995090820317</v>
      </c>
      <c r="V61" s="1">
        <f t="shared" si="35"/>
        <v>2873.8442815138965</v>
      </c>
      <c r="W61" s="1">
        <f t="shared" si="35"/>
        <v>25551.310224597739</v>
      </c>
      <c r="X61" s="1">
        <f t="shared" si="35"/>
        <v>4334.9269060005099</v>
      </c>
      <c r="Y61" s="1">
        <f t="shared" si="35"/>
        <v>64682.031676426326</v>
      </c>
      <c r="Z61" s="1">
        <f t="shared" si="35"/>
        <v>11074943.409709491</v>
      </c>
      <c r="AA61" s="1">
        <f t="shared" si="35"/>
        <v>40322.31689717625</v>
      </c>
      <c r="AB61" s="1">
        <f t="shared" si="35"/>
        <v>7043.9752386095824</v>
      </c>
      <c r="AC61" s="1">
        <f t="shared" si="35"/>
        <v>45610.99431152107</v>
      </c>
      <c r="AD61" s="1"/>
      <c r="AE61" s="1">
        <f t="shared" si="35"/>
        <v>71733.62284907783</v>
      </c>
      <c r="AF61" s="1">
        <f t="shared" si="35"/>
        <v>19852.520735613165</v>
      </c>
      <c r="AG61" s="1">
        <f t="shared" si="35"/>
        <v>19852.520735613165</v>
      </c>
      <c r="AH61" s="1">
        <f t="shared" si="35"/>
        <v>6149.6972641707562</v>
      </c>
      <c r="AI61" s="1">
        <f t="shared" si="35"/>
        <v>28221.458494373754</v>
      </c>
      <c r="AJ61" s="1">
        <f t="shared" si="35"/>
        <v>1383.9440235688135</v>
      </c>
      <c r="AK61" s="1"/>
      <c r="AL61" s="1">
        <f t="shared" si="35"/>
        <v>131.57538676866025</v>
      </c>
      <c r="AM61" s="1">
        <f t="shared" si="35"/>
        <v>1157.3824775065668</v>
      </c>
      <c r="AN61" s="1">
        <f t="shared" si="35"/>
        <v>1411.6816474812206</v>
      </c>
      <c r="AO61" s="1">
        <f t="shared" si="35"/>
        <v>1998.853395308902</v>
      </c>
      <c r="AP61" s="1">
        <f t="shared" si="35"/>
        <v>0</v>
      </c>
      <c r="AQ61" s="1">
        <f>SUM(AQ3:AQ58)</f>
        <v>944581.08143623162</v>
      </c>
      <c r="AR61" s="1">
        <f t="shared" si="35"/>
        <v>691840.95664455334</v>
      </c>
      <c r="AS61" s="1">
        <f t="shared" si="35"/>
        <v>70721.520169449737</v>
      </c>
      <c r="AT61" s="1">
        <f t="shared" si="35"/>
        <v>768712.17407817394</v>
      </c>
      <c r="AU61" s="1">
        <f t="shared" si="35"/>
        <v>21240.761623046361</v>
      </c>
      <c r="AV61" s="1">
        <f t="shared" si="35"/>
        <v>38.026760288332518</v>
      </c>
      <c r="AW61" s="1">
        <f t="shared" si="35"/>
        <v>386835.22690419416</v>
      </c>
      <c r="AX61" s="1">
        <f t="shared" si="35"/>
        <v>214.10900913547923</v>
      </c>
      <c r="AY61" s="1">
        <f t="shared" si="35"/>
        <v>128.12615538019571</v>
      </c>
      <c r="AZ61" s="1">
        <f t="shared" si="35"/>
        <v>20185.399624417922</v>
      </c>
      <c r="BA61" s="1">
        <f t="shared" si="35"/>
        <v>126.70731145254366</v>
      </c>
      <c r="BB61" s="1">
        <f t="shared" si="35"/>
        <v>89.474673454457275</v>
      </c>
      <c r="BC61" s="1">
        <f t="shared" si="35"/>
        <v>75219.869033274488</v>
      </c>
      <c r="BD61" s="1">
        <f t="shared" si="35"/>
        <v>70512.677585312354</v>
      </c>
      <c r="BE61" s="1">
        <f t="shared" si="35"/>
        <v>4707.1914479620964</v>
      </c>
      <c r="BF61" s="1">
        <f t="shared" si="35"/>
        <v>45.423230492314246</v>
      </c>
      <c r="BG61" s="1">
        <f t="shared" si="35"/>
        <v>10942.668275100101</v>
      </c>
      <c r="BH61" s="1">
        <f t="shared" si="35"/>
        <v>106.51538932467747</v>
      </c>
      <c r="BI61" s="1">
        <f t="shared" si="35"/>
        <v>7071.96891706321</v>
      </c>
      <c r="BJ61" s="1"/>
      <c r="BK61" s="1">
        <f t="shared" si="35"/>
        <v>450.2800355698991</v>
      </c>
      <c r="BL61" s="1">
        <f t="shared" si="35"/>
        <v>28439.875767169502</v>
      </c>
      <c r="BM61" s="1">
        <f t="shared" si="35"/>
        <v>4741.5131135371921</v>
      </c>
      <c r="BN61" s="1">
        <f t="shared" si="35"/>
        <v>151.42819407081228</v>
      </c>
      <c r="BO61" s="1">
        <f t="shared" si="35"/>
        <v>1927.021149988389</v>
      </c>
      <c r="BP61" s="1">
        <f t="shared" si="35"/>
        <v>3.1990456112662735</v>
      </c>
      <c r="BQ61" s="1">
        <f t="shared" si="35"/>
        <v>914.46350167408571</v>
      </c>
      <c r="BR61" s="1">
        <f t="shared" si="35"/>
        <v>23242.371409641833</v>
      </c>
      <c r="BS61" s="1">
        <f t="shared" si="35"/>
        <v>0</v>
      </c>
      <c r="BT61" s="1">
        <f t="shared" si="35"/>
        <v>101043.63066866265</v>
      </c>
      <c r="BU61" s="1">
        <f t="shared" si="35"/>
        <v>16821.91493516204</v>
      </c>
      <c r="BV61" s="1">
        <f t="shared" si="35"/>
        <v>930235.11520784453</v>
      </c>
      <c r="BW61" s="1">
        <f t="shared" si="35"/>
        <v>129625.97640498035</v>
      </c>
      <c r="BX61" s="1"/>
      <c r="BY61" s="1"/>
      <c r="BZ61" s="1">
        <f t="shared" ref="BZ61" si="36">SUM(BZ3:BZ58)</f>
        <v>890726.55378056143</v>
      </c>
      <c r="CA61" s="28">
        <f>AH61/(AH61+AR61+AS61+1E-50)</f>
        <v>7.9999998328963186E-3</v>
      </c>
      <c r="CB61" s="89"/>
      <c r="CC61" s="68">
        <f>+(Z61-B61)/B61</f>
        <v>-2.1478223146087803E-2</v>
      </c>
      <c r="CD61" s="68">
        <f>+(AO61-C61)/C61</f>
        <v>-2.2409299046952116E-2</v>
      </c>
      <c r="CE61" s="68">
        <f>+(AT61-D61)/D61</f>
        <v>-1.819467497540115E-2</v>
      </c>
      <c r="CF61" s="68">
        <f>+(BC61-E61)/E61</f>
        <v>-2.4554366263734091E-2</v>
      </c>
      <c r="CG61" s="68">
        <f>+(BD61-F61)/F61</f>
        <v>-2.4848272013334956E-2</v>
      </c>
      <c r="CH61" s="68">
        <f>+(BQ61-G61)/G61</f>
        <v>-1.9701945647733133E-2</v>
      </c>
      <c r="CI61" s="68">
        <f>+(BV61-H61)/H61</f>
        <v>-1.3272995884775721E-2</v>
      </c>
      <c r="CJ61" s="68">
        <f>+(U61-I61)/I61</f>
        <v>-1.565931858777065E-2</v>
      </c>
      <c r="CK61" s="68">
        <f>+(W61-J61)/J61</f>
        <v>-1.4093255066690397E-2</v>
      </c>
      <c r="CL61" s="68">
        <f>+(AF61-K61)/K61</f>
        <v>-1.7432096745955382E-2</v>
      </c>
      <c r="CM61" s="68">
        <f>+(S61-L61)/L61</f>
        <v>-1.8655287208891241E-2</v>
      </c>
      <c r="CN61" s="68">
        <f>+(X61-M61)/M61</f>
        <v>-1.2266902213319027E-2</v>
      </c>
      <c r="CO61" s="68">
        <f>+(AN61-N61)/N61</f>
        <v>-1.3806234279701105E-2</v>
      </c>
      <c r="CP61" s="89"/>
    </row>
    <row r="62" spans="1:94" x14ac:dyDescent="0.25">
      <c r="A62" s="89" t="s">
        <v>219</v>
      </c>
      <c r="B62" s="75">
        <f>SUM(B2:B51)</f>
        <v>11095443.887818499</v>
      </c>
      <c r="C62" s="75">
        <f t="shared" ref="C62:N62" si="37">SUM(C2:C51)</f>
        <v>2013.0437418557001</v>
      </c>
      <c r="D62" s="75">
        <f t="shared" si="37"/>
        <v>773484.94583593996</v>
      </c>
      <c r="E62" s="75">
        <f t="shared" si="37"/>
        <v>75879.427342043011</v>
      </c>
      <c r="F62" s="75">
        <f t="shared" si="37"/>
        <v>71154.341798643989</v>
      </c>
      <c r="G62" s="75">
        <f t="shared" si="37"/>
        <v>920.90915704359975</v>
      </c>
      <c r="H62" s="75">
        <f t="shared" si="37"/>
        <v>923704.27232969971</v>
      </c>
      <c r="I62" s="75">
        <f t="shared" si="37"/>
        <v>8085.0593932395986</v>
      </c>
      <c r="J62" s="75">
        <f t="shared" si="37"/>
        <v>25398.734196832003</v>
      </c>
      <c r="K62" s="75">
        <f t="shared" si="37"/>
        <v>19952.535551985002</v>
      </c>
      <c r="L62" s="75">
        <f t="shared" si="37"/>
        <v>1187.5389844954998</v>
      </c>
      <c r="M62" s="75">
        <f t="shared" si="37"/>
        <v>4310.5292357272001</v>
      </c>
      <c r="N62" s="75">
        <f t="shared" si="37"/>
        <v>1402.1092792664999</v>
      </c>
      <c r="O62" s="75"/>
      <c r="P62" s="89"/>
      <c r="Q62" s="89"/>
      <c r="R62" s="75">
        <f>SUM(R2:R51)</f>
        <v>931.480102280859</v>
      </c>
      <c r="S62" s="75">
        <f t="shared" ref="S62:BW62" si="38">SUM(S2:S51)</f>
        <v>1179.7175357906042</v>
      </c>
      <c r="T62" s="75">
        <f t="shared" si="38"/>
        <v>8055.5185738822911</v>
      </c>
      <c r="U62" s="75">
        <f t="shared" si="38"/>
        <v>8055.5185738822911</v>
      </c>
      <c r="V62" s="75">
        <f t="shared" si="38"/>
        <v>2873.0752345231031</v>
      </c>
      <c r="W62" s="75">
        <f t="shared" si="38"/>
        <v>25536.327842177649</v>
      </c>
      <c r="X62" s="75">
        <f t="shared" si="38"/>
        <v>4332.8282495673284</v>
      </c>
      <c r="Y62" s="75">
        <f t="shared" si="38"/>
        <v>64655.119039602214</v>
      </c>
      <c r="Z62" s="75">
        <f t="shared" si="38"/>
        <v>11070834.933875874</v>
      </c>
      <c r="AA62" s="75">
        <f t="shared" si="38"/>
        <v>40305.822971050809</v>
      </c>
      <c r="AB62" s="75">
        <f t="shared" si="38"/>
        <v>7041.9985859771896</v>
      </c>
      <c r="AC62" s="75">
        <f t="shared" si="38"/>
        <v>45585.433939599134</v>
      </c>
      <c r="AE62" s="75">
        <f t="shared" si="38"/>
        <v>71733.008333373567</v>
      </c>
      <c r="AF62" s="75">
        <f t="shared" si="38"/>
        <v>19847.541792548884</v>
      </c>
      <c r="AG62" s="75">
        <f t="shared" si="38"/>
        <v>19847.541792548884</v>
      </c>
      <c r="AH62" s="75">
        <f t="shared" si="38"/>
        <v>6148.6533034659833</v>
      </c>
      <c r="AI62" s="75">
        <f t="shared" si="38"/>
        <v>28206.541586403706</v>
      </c>
      <c r="AJ62" s="75">
        <f t="shared" si="38"/>
        <v>1383.2986599875931</v>
      </c>
      <c r="AL62" s="75">
        <f t="shared" si="38"/>
        <v>131.54256980349689</v>
      </c>
      <c r="AM62" s="75">
        <f t="shared" si="38"/>
        <v>1156.9018878963311</v>
      </c>
      <c r="AN62" s="75">
        <f t="shared" si="38"/>
        <v>1410.517358095575</v>
      </c>
      <c r="AO62" s="75">
        <f t="shared" si="38"/>
        <v>1998.2820765012607</v>
      </c>
      <c r="AP62" s="75">
        <f t="shared" si="38"/>
        <v>0</v>
      </c>
      <c r="AQ62" s="75">
        <f>SUM(AQ2:AQ51)</f>
        <v>943947.81945270009</v>
      </c>
      <c r="AR62" s="75">
        <f t="shared" si="38"/>
        <v>691723.51129663165</v>
      </c>
      <c r="AS62" s="75">
        <f t="shared" si="38"/>
        <v>70709.514676837309</v>
      </c>
      <c r="AT62" s="75">
        <f t="shared" si="38"/>
        <v>768581.67927693506</v>
      </c>
      <c r="AU62" s="75">
        <f t="shared" si="38"/>
        <v>21230.038607750914</v>
      </c>
      <c r="AV62" s="75">
        <f t="shared" si="38"/>
        <v>38.02328229110924</v>
      </c>
      <c r="AW62" s="75">
        <f t="shared" si="38"/>
        <v>386521.60804909916</v>
      </c>
      <c r="AX62" s="75">
        <f t="shared" si="38"/>
        <v>214.07958327342243</v>
      </c>
      <c r="AY62" s="75">
        <f t="shared" si="38"/>
        <v>128.11096635041346</v>
      </c>
      <c r="AZ62" s="75">
        <f t="shared" si="38"/>
        <v>20181.283150603209</v>
      </c>
      <c r="BA62" s="75">
        <f t="shared" si="38"/>
        <v>126.69112126578352</v>
      </c>
      <c r="BB62" s="75">
        <f t="shared" si="38"/>
        <v>89.464065165870053</v>
      </c>
      <c r="BC62" s="75">
        <f t="shared" si="38"/>
        <v>75195.670878538323</v>
      </c>
      <c r="BD62" s="75">
        <f t="shared" si="38"/>
        <v>70490.197603179011</v>
      </c>
      <c r="BE62" s="75">
        <f t="shared" si="38"/>
        <v>4705.4732753592643</v>
      </c>
      <c r="BF62" s="75">
        <f t="shared" si="38"/>
        <v>45.417837511753284</v>
      </c>
      <c r="BG62" s="75">
        <f t="shared" si="38"/>
        <v>10937.422579676675</v>
      </c>
      <c r="BH62" s="75">
        <f t="shared" si="38"/>
        <v>106.50269889801952</v>
      </c>
      <c r="BI62" s="75">
        <f t="shared" si="38"/>
        <v>7069.4473157459479</v>
      </c>
      <c r="BK62" s="75">
        <f t="shared" si="38"/>
        <v>450.21672125321618</v>
      </c>
      <c r="BL62" s="75">
        <f t="shared" si="38"/>
        <v>28429.779665739585</v>
      </c>
      <c r="BM62" s="75">
        <f t="shared" si="38"/>
        <v>4740.7411900621964</v>
      </c>
      <c r="BN62" s="75">
        <f t="shared" si="38"/>
        <v>151.39372878530821</v>
      </c>
      <c r="BO62" s="75">
        <f t="shared" si="38"/>
        <v>1926.7823964622396</v>
      </c>
      <c r="BP62" s="75">
        <f t="shared" si="38"/>
        <v>3.1986653495516286</v>
      </c>
      <c r="BQ62" s="75">
        <f t="shared" si="38"/>
        <v>914.28132242927006</v>
      </c>
      <c r="BR62" s="75">
        <f t="shared" si="38"/>
        <v>23223.172866347355</v>
      </c>
      <c r="BS62" s="75">
        <f t="shared" si="38"/>
        <v>0</v>
      </c>
      <c r="BT62" s="75">
        <f t="shared" si="38"/>
        <v>100965.82357442427</v>
      </c>
      <c r="BU62" s="75">
        <f t="shared" si="38"/>
        <v>16810.875268962831</v>
      </c>
      <c r="BV62" s="75">
        <f t="shared" si="38"/>
        <v>929604.44170880073</v>
      </c>
      <c r="BW62" s="75">
        <f t="shared" si="38"/>
        <v>129507.13515344872</v>
      </c>
      <c r="BX62" s="75"/>
      <c r="BZ62" s="75">
        <f t="shared" ref="BZ62" si="39">SUM(BZ2:BZ51)</f>
        <v>890122.35742640845</v>
      </c>
      <c r="CA62" s="89"/>
      <c r="CB62" s="89"/>
      <c r="CC62" s="89"/>
      <c r="CD62" s="89"/>
      <c r="CE62" s="89"/>
      <c r="CF62" s="89"/>
      <c r="CG62" s="89"/>
      <c r="CH62" s="89"/>
      <c r="CI62" s="89"/>
      <c r="CJ62" s="89"/>
      <c r="CK62" s="89"/>
      <c r="CL62" s="89"/>
      <c r="CM62" s="89"/>
      <c r="CN62" s="89"/>
      <c r="CO62" s="89"/>
      <c r="CP62" s="89"/>
    </row>
    <row r="63" spans="1:94" x14ac:dyDescent="0.25">
      <c r="A63" s="89" t="s">
        <v>349</v>
      </c>
      <c r="B63" s="75">
        <f>+B3+B5+B8+B9+B11+B12+B14+B15+B16+B17+B18+B19+B20+B21+B22+B23+B24+B25+B26+B28+B30+B31+B33+B34+B35+B36+B37+B39+B40+B41+B42+B43+B44+B46+B47+B49+B50+B10</f>
        <v>8863365.2736314982</v>
      </c>
      <c r="C63" s="75">
        <f t="shared" ref="C63:N63" si="40">+C3+C5+C8+C9+C11+C12+C14+C15+C16+C17+C18+C19+C20+C21+C22+C23+C24+C25+C26+C28+C30+C31+C33+C34+C35+C36+C37+C39+C40+C41+C42+C43+C44+C46+C47+C49+C50+C10</f>
        <v>1617.6134873168003</v>
      </c>
      <c r="D63" s="75">
        <f t="shared" si="40"/>
        <v>615616.0575825402</v>
      </c>
      <c r="E63" s="75">
        <f t="shared" si="40"/>
        <v>60842.41677887299</v>
      </c>
      <c r="F63" s="75">
        <f t="shared" si="40"/>
        <v>57552.717110193989</v>
      </c>
      <c r="G63" s="75">
        <f t="shared" si="40"/>
        <v>678.80712010019988</v>
      </c>
      <c r="H63" s="75">
        <f t="shared" si="40"/>
        <v>724050.05132969981</v>
      </c>
      <c r="I63" s="75">
        <f t="shared" si="40"/>
        <v>5858.5034051615985</v>
      </c>
      <c r="J63" s="75">
        <f t="shared" si="40"/>
        <v>19906.860133957998</v>
      </c>
      <c r="K63" s="75">
        <f t="shared" si="40"/>
        <v>14393.565299638996</v>
      </c>
      <c r="L63" s="75">
        <f t="shared" si="40"/>
        <v>924.4021062713997</v>
      </c>
      <c r="M63" s="75">
        <f t="shared" si="40"/>
        <v>3257.3608585521997</v>
      </c>
      <c r="N63" s="75">
        <f t="shared" si="40"/>
        <v>1137.1144434961</v>
      </c>
      <c r="O63" s="75"/>
      <c r="P63" s="89"/>
      <c r="Q63" s="89"/>
      <c r="R63" s="89"/>
      <c r="S63" s="89"/>
      <c r="T63" s="75"/>
      <c r="U63" s="75"/>
      <c r="V63" s="75"/>
      <c r="W63" s="75"/>
      <c r="X63" s="75"/>
      <c r="Y63" s="75"/>
      <c r="Z63" s="75"/>
      <c r="AA63" s="75"/>
      <c r="AB63" s="75"/>
      <c r="AC63" s="75"/>
      <c r="AE63" s="75"/>
      <c r="AF63" s="75"/>
      <c r="AG63" s="75"/>
      <c r="AH63" s="75"/>
      <c r="AI63" s="75"/>
      <c r="AJ63" s="75"/>
      <c r="AL63" s="75"/>
      <c r="AM63" s="75"/>
      <c r="AN63" s="75"/>
      <c r="AO63" s="75"/>
      <c r="AP63" s="75"/>
      <c r="AR63" s="75"/>
      <c r="AS63" s="75"/>
      <c r="AT63" s="75"/>
      <c r="AU63" s="75"/>
      <c r="AV63" s="75"/>
      <c r="AW63" s="75"/>
      <c r="AX63" s="75"/>
      <c r="AY63" s="75"/>
      <c r="AZ63" s="75"/>
      <c r="BA63" s="75"/>
      <c r="BB63" s="75"/>
      <c r="BC63" s="75"/>
      <c r="BD63" s="75"/>
      <c r="BE63" s="75"/>
      <c r="BF63" s="75"/>
      <c r="BG63" s="75"/>
      <c r="BH63" s="75"/>
      <c r="BI63" s="75"/>
      <c r="BK63" s="75"/>
      <c r="BL63" s="75"/>
      <c r="BM63" s="75"/>
      <c r="BN63" s="75"/>
      <c r="BO63" s="75"/>
      <c r="BP63" s="75"/>
      <c r="BQ63" s="75"/>
      <c r="BR63" s="75"/>
      <c r="BS63" s="75"/>
      <c r="BT63" s="75"/>
      <c r="BU63" s="75"/>
      <c r="BV63" s="75"/>
      <c r="BW63" s="75"/>
      <c r="BX63" s="75"/>
      <c r="CA63" s="89"/>
      <c r="CB63" s="89"/>
      <c r="CC63" s="89"/>
      <c r="CD63" s="89"/>
      <c r="CE63" s="89"/>
      <c r="CF63" s="89"/>
      <c r="CG63" s="89"/>
      <c r="CH63" s="89"/>
      <c r="CI63" s="89"/>
      <c r="CJ63" s="89"/>
      <c r="CK63" s="89"/>
      <c r="CL63" s="89"/>
      <c r="CM63" s="89"/>
      <c r="CN63" s="89"/>
      <c r="CO63" s="89"/>
      <c r="CP63" s="89"/>
    </row>
    <row r="65" spans="2:8" x14ac:dyDescent="0.25">
      <c r="B65" s="75"/>
      <c r="C65" s="75"/>
      <c r="D65" s="75"/>
      <c r="E65" s="75"/>
      <c r="F65" s="75"/>
      <c r="G65" s="75"/>
      <c r="H65" s="75"/>
    </row>
    <row r="66" spans="2:8" x14ac:dyDescent="0.25">
      <c r="B66" s="75"/>
      <c r="C66" s="75"/>
      <c r="D66" s="75"/>
      <c r="E66" s="75"/>
      <c r="F66" s="75"/>
      <c r="G66" s="75"/>
      <c r="H66" s="75"/>
    </row>
    <row r="67" spans="2:8" x14ac:dyDescent="0.25">
      <c r="B67" s="89"/>
      <c r="C67" s="75"/>
      <c r="D67" s="89"/>
      <c r="E67" s="89"/>
      <c r="F67" s="89"/>
      <c r="G67" s="89"/>
      <c r="H67" s="89"/>
    </row>
    <row r="68" spans="2:8" x14ac:dyDescent="0.25">
      <c r="B68" s="89"/>
      <c r="C68" s="75"/>
      <c r="D68" s="89"/>
      <c r="E68" s="89"/>
      <c r="F68" s="89"/>
      <c r="G68" s="89"/>
      <c r="H68" s="89"/>
    </row>
    <row r="69" spans="2:8" x14ac:dyDescent="0.25">
      <c r="B69" s="89"/>
      <c r="C69" s="75"/>
      <c r="D69" s="89"/>
      <c r="E69" s="89"/>
      <c r="F69" s="89"/>
      <c r="G69" s="89"/>
      <c r="H69" s="89"/>
    </row>
    <row r="70" spans="2:8" x14ac:dyDescent="0.25">
      <c r="B70" s="89"/>
      <c r="C70" s="75"/>
      <c r="D70" s="89"/>
      <c r="E70" s="89"/>
      <c r="F70" s="89"/>
      <c r="G70" s="89"/>
      <c r="H70" s="89"/>
    </row>
    <row r="71" spans="2:8" x14ac:dyDescent="0.25">
      <c r="B71" s="89"/>
      <c r="C71" s="75"/>
      <c r="D71" s="89"/>
      <c r="E71" s="89"/>
      <c r="F71" s="89"/>
      <c r="G71" s="89"/>
      <c r="H71" s="89"/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DD64"/>
  <sheetViews>
    <sheetView zoomScale="85" zoomScaleNormal="85" workbookViewId="0">
      <pane xSplit="1" ySplit="2" topLeftCell="S27" activePane="bottomRight" state="frozen"/>
      <selection pane="topRight" activeCell="E56" sqref="E56"/>
      <selection pane="bottomLeft" activeCell="E56" sqref="E56"/>
      <selection pane="bottomRight" activeCell="S2" sqref="S2"/>
    </sheetView>
  </sheetViews>
  <sheetFormatPr defaultRowHeight="15" x14ac:dyDescent="0.25"/>
  <cols>
    <col min="1" max="1" width="19.5703125" bestFit="1" customWidth="1"/>
    <col min="8" max="8" width="10.85546875" style="21" customWidth="1"/>
    <col min="9" max="16" width="9.140625" style="21"/>
    <col min="17" max="17" width="9.140625" style="89"/>
    <col min="19" max="19" width="14.7109375" customWidth="1"/>
    <col min="20" max="20" width="6" style="75" bestFit="1" customWidth="1"/>
    <col min="21" max="21" width="5.42578125" style="19" bestFit="1" customWidth="1"/>
    <col min="22" max="22" width="9.85546875" style="19" bestFit="1" customWidth="1"/>
    <col min="23" max="23" width="5.7109375" style="19" bestFit="1" customWidth="1"/>
    <col min="24" max="24" width="14.5703125" style="19" bestFit="1" customWidth="1"/>
    <col min="25" max="25" width="5.5703125" style="19" bestFit="1" customWidth="1"/>
    <col min="26" max="26" width="5.42578125" style="75" bestFit="1" customWidth="1"/>
    <col min="27" max="27" width="6.7109375" style="19" bestFit="1" customWidth="1"/>
    <col min="28" max="28" width="13.42578125" style="19" bestFit="1" customWidth="1"/>
    <col min="29" max="29" width="9.28515625" style="19" bestFit="1" customWidth="1"/>
    <col min="30" max="30" width="4" style="19" bestFit="1" customWidth="1"/>
    <col min="31" max="31" width="7.7109375" style="19" bestFit="1" customWidth="1"/>
    <col min="32" max="32" width="6.7109375" style="19" bestFit="1" customWidth="1"/>
    <col min="33" max="33" width="7.7109375" style="19" bestFit="1" customWidth="1"/>
    <col min="34" max="34" width="6.7109375" style="19" bestFit="1" customWidth="1"/>
    <col min="35" max="35" width="10.85546875" style="75" bestFit="1" customWidth="1"/>
    <col min="36" max="36" width="5.85546875" style="19" bestFit="1" customWidth="1"/>
    <col min="37" max="37" width="5.7109375" style="75" bestFit="1" customWidth="1"/>
    <col min="38" max="38" width="6.7109375" style="19" bestFit="1" customWidth="1"/>
    <col min="39" max="39" width="15.42578125" style="19" bestFit="1" customWidth="1"/>
    <col min="40" max="40" width="4.28515625" style="75" bestFit="1" customWidth="1"/>
    <col min="41" max="41" width="5.7109375" style="75" bestFit="1" customWidth="1"/>
    <col min="42" max="42" width="6.5703125" style="19" bestFit="1" customWidth="1"/>
    <col min="43" max="43" width="5.7109375" style="19" bestFit="1" customWidth="1"/>
    <col min="44" max="44" width="5.140625" style="19" bestFit="1" customWidth="1"/>
    <col min="45" max="45" width="5.140625" style="75" customWidth="1"/>
    <col min="46" max="46" width="5.42578125" style="75" bestFit="1" customWidth="1"/>
    <col min="47" max="47" width="4.140625" style="19" bestFit="1" customWidth="1"/>
    <col min="48" max="48" width="6.5703125" style="19" bestFit="1" customWidth="1"/>
    <col min="49" max="49" width="6.5703125" style="75" customWidth="1"/>
    <col min="50" max="50" width="6.140625" style="19" bestFit="1" customWidth="1"/>
    <col min="51" max="51" width="4.85546875" style="19" bestFit="1" customWidth="1"/>
    <col min="52" max="52" width="10" style="19" bestFit="1" customWidth="1"/>
    <col min="53" max="53" width="9.28515625" style="75" bestFit="1" customWidth="1"/>
    <col min="54" max="54" width="7.7109375" style="19" bestFit="1" customWidth="1"/>
    <col min="55" max="55" width="6.7109375" style="19" bestFit="1" customWidth="1"/>
    <col min="56" max="56" width="7.7109375" style="19" bestFit="1" customWidth="1"/>
    <col min="57" max="57" width="6" style="19" bestFit="1" customWidth="1"/>
    <col min="58" max="58" width="5.7109375" style="19" bestFit="1" customWidth="1"/>
    <col min="59" max="59" width="5.7109375" style="75" customWidth="1"/>
    <col min="60" max="60" width="4.28515625" style="19" bestFit="1" customWidth="1"/>
    <col min="61" max="61" width="9.28515625" style="19" bestFit="1" customWidth="1"/>
    <col min="62" max="62" width="4.5703125" style="19" bestFit="1" customWidth="1"/>
    <col min="63" max="63" width="4.140625" style="19" bestFit="1" customWidth="1"/>
    <col min="64" max="64" width="4.28515625" style="19" bestFit="1" customWidth="1"/>
    <col min="65" max="65" width="4.140625" style="19" bestFit="1" customWidth="1"/>
    <col min="66" max="66" width="5.85546875" style="19" bestFit="1" customWidth="1"/>
    <col min="67" max="67" width="3.28515625" style="19" bestFit="1" customWidth="1"/>
    <col min="68" max="68" width="6.7109375" style="19" bestFit="1" customWidth="1"/>
    <col min="69" max="69" width="6.85546875" style="19" bestFit="1" customWidth="1"/>
    <col min="70" max="70" width="5" style="19" bestFit="1" customWidth="1"/>
    <col min="71" max="71" width="5.140625" style="19" bestFit="1" customWidth="1"/>
    <col min="72" max="72" width="5.28515625" style="19" bestFit="1" customWidth="1"/>
    <col min="73" max="73" width="8.7109375" style="19" bestFit="1" customWidth="1"/>
    <col min="74" max="74" width="4.85546875" style="19" bestFit="1" customWidth="1"/>
    <col min="75" max="75" width="7.85546875" style="19" bestFit="1" customWidth="1"/>
    <col min="76" max="76" width="5.85546875" style="19" bestFit="1" customWidth="1"/>
    <col min="77" max="77" width="6" style="19" bestFit="1" customWidth="1"/>
    <col min="78" max="78" width="5.7109375" style="19" bestFit="1" customWidth="1"/>
    <col min="79" max="79" width="7.7109375" style="19" bestFit="1" customWidth="1"/>
    <col min="80" max="80" width="4.140625" style="19" bestFit="1" customWidth="1"/>
    <col min="81" max="81" width="5.7109375" style="19" bestFit="1" customWidth="1"/>
    <col min="82" max="82" width="3.85546875" style="19" bestFit="1" customWidth="1"/>
    <col min="83" max="83" width="6.7109375" style="19" bestFit="1" customWidth="1"/>
    <col min="84" max="84" width="8" style="19" bestFit="1" customWidth="1"/>
    <col min="85" max="86" width="5.28515625" style="19" bestFit="1" customWidth="1"/>
    <col min="87" max="87" width="6.7109375" style="19" bestFit="1" customWidth="1"/>
    <col min="88" max="88" width="6.7109375" style="19" customWidth="1"/>
    <col min="89" max="89" width="9.28515625" style="19" bestFit="1" customWidth="1"/>
    <col min="90" max="90" width="7.140625" style="19" bestFit="1" customWidth="1"/>
    <col min="92" max="92" width="9.140625" style="89"/>
    <col min="93" max="98" width="9.140625" style="21"/>
    <col min="99" max="99" width="9.140625" style="21" customWidth="1"/>
    <col min="100" max="101" width="9.140625" style="55"/>
    <col min="102" max="102" width="9.140625" style="21"/>
    <col min="103" max="104" width="9.140625" style="55"/>
    <col min="107" max="107" width="9.140625" style="55"/>
  </cols>
  <sheetData>
    <row r="1" spans="1:108" s="21" customFormat="1" x14ac:dyDescent="0.25">
      <c r="A1" s="89"/>
      <c r="B1" s="89" t="s">
        <v>329</v>
      </c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 t="s">
        <v>352</v>
      </c>
      <c r="T1" s="75"/>
      <c r="U1" s="75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  <c r="AI1" s="75"/>
      <c r="AJ1" s="75"/>
      <c r="AK1" s="75"/>
      <c r="AL1" s="75"/>
      <c r="AM1" s="75"/>
      <c r="AN1" s="75"/>
      <c r="AO1" s="75"/>
      <c r="AP1" s="75"/>
      <c r="AQ1" s="75"/>
      <c r="AR1" s="75"/>
      <c r="AS1" s="75"/>
      <c r="AT1" s="75"/>
      <c r="AU1" s="75"/>
      <c r="AV1" s="75"/>
      <c r="AW1" s="75"/>
      <c r="AX1" s="75"/>
      <c r="AY1" s="75"/>
      <c r="AZ1" s="75"/>
      <c r="BA1" s="75"/>
      <c r="BB1" s="75"/>
      <c r="BC1" s="75"/>
      <c r="BD1" s="75"/>
      <c r="BE1" s="75"/>
      <c r="BF1" s="75"/>
      <c r="BG1" s="75"/>
      <c r="BH1" s="75"/>
      <c r="BI1" s="75"/>
      <c r="BJ1" s="75"/>
      <c r="BK1" s="75"/>
      <c r="BL1" s="75"/>
      <c r="BM1" s="75"/>
      <c r="BN1" s="75"/>
      <c r="BO1" s="75"/>
      <c r="BP1" s="75"/>
      <c r="BQ1" s="75"/>
      <c r="BR1" s="75"/>
      <c r="BS1" s="75"/>
      <c r="BT1" s="75"/>
      <c r="BU1" s="75"/>
      <c r="BV1" s="75"/>
      <c r="BW1" s="75"/>
      <c r="BX1" s="75"/>
      <c r="BY1" s="75"/>
      <c r="BZ1" s="75"/>
      <c r="CA1" s="75"/>
      <c r="CB1" s="75"/>
      <c r="CC1" s="75"/>
      <c r="CD1" s="75"/>
      <c r="CE1" s="75"/>
      <c r="CF1" s="75"/>
      <c r="CG1" s="75"/>
      <c r="CH1" s="75"/>
      <c r="CI1" s="75"/>
      <c r="CJ1" s="75"/>
      <c r="CK1" s="75"/>
      <c r="CL1" s="75"/>
      <c r="CM1" s="89"/>
      <c r="CN1" s="89"/>
      <c r="CO1" s="89" t="s">
        <v>372</v>
      </c>
      <c r="CP1" s="89"/>
      <c r="CQ1" s="89"/>
      <c r="CR1" s="89"/>
      <c r="CS1" s="89"/>
      <c r="CT1" s="89"/>
      <c r="CU1" s="89"/>
      <c r="CV1" s="55"/>
      <c r="CW1" s="55"/>
      <c r="CX1" s="89"/>
      <c r="CY1" s="55"/>
      <c r="CZ1" s="55"/>
      <c r="DA1" s="89"/>
      <c r="DB1" s="89"/>
      <c r="DC1" s="55"/>
      <c r="DD1" s="89"/>
    </row>
    <row r="2" spans="1:108" x14ac:dyDescent="0.25">
      <c r="A2" s="75" t="s">
        <v>162</v>
      </c>
      <c r="B2" s="75" t="s">
        <v>54</v>
      </c>
      <c r="C2" s="75" t="s">
        <v>82</v>
      </c>
      <c r="D2" s="75" t="s">
        <v>163</v>
      </c>
      <c r="E2" s="75" t="s">
        <v>164</v>
      </c>
      <c r="F2" s="75" t="s">
        <v>165</v>
      </c>
      <c r="G2" s="75" t="s">
        <v>140</v>
      </c>
      <c r="H2" s="75" t="s">
        <v>166</v>
      </c>
      <c r="I2" s="75" t="s">
        <v>355</v>
      </c>
      <c r="J2" s="75" t="s">
        <v>356</v>
      </c>
      <c r="K2" s="75" t="s">
        <v>383</v>
      </c>
      <c r="L2" s="75" t="s">
        <v>374</v>
      </c>
      <c r="M2" s="75" t="s">
        <v>357</v>
      </c>
      <c r="N2" s="75" t="s">
        <v>375</v>
      </c>
      <c r="O2" s="75" t="s">
        <v>376</v>
      </c>
      <c r="P2" s="75" t="s">
        <v>377</v>
      </c>
      <c r="Q2" s="75" t="s">
        <v>378</v>
      </c>
      <c r="R2" s="89"/>
      <c r="S2" s="89" t="s">
        <v>336</v>
      </c>
      <c r="T2" s="75" t="s">
        <v>358</v>
      </c>
      <c r="U2" s="75" t="s">
        <v>36</v>
      </c>
      <c r="V2" s="75" t="s">
        <v>38</v>
      </c>
      <c r="W2" s="75" t="s">
        <v>40</v>
      </c>
      <c r="X2" s="75" t="s">
        <v>42</v>
      </c>
      <c r="Y2" s="75" t="s">
        <v>44</v>
      </c>
      <c r="Z2" s="75" t="s">
        <v>359</v>
      </c>
      <c r="AA2" s="75" t="s">
        <v>46</v>
      </c>
      <c r="AB2" s="75" t="s">
        <v>48</v>
      </c>
      <c r="AC2" s="75" t="s">
        <v>50</v>
      </c>
      <c r="AD2" s="75" t="s">
        <v>52</v>
      </c>
      <c r="AE2" s="75" t="s">
        <v>54</v>
      </c>
      <c r="AF2" s="75" t="s">
        <v>56</v>
      </c>
      <c r="AG2" s="75" t="s">
        <v>58</v>
      </c>
      <c r="AH2" s="75" t="s">
        <v>60</v>
      </c>
      <c r="AI2" s="75" t="s">
        <v>378</v>
      </c>
      <c r="AJ2" s="75" t="s">
        <v>62</v>
      </c>
      <c r="AK2" s="75" t="s">
        <v>360</v>
      </c>
      <c r="AL2" s="75" t="s">
        <v>64</v>
      </c>
      <c r="AM2" s="75" t="s">
        <v>66</v>
      </c>
      <c r="AN2" s="75" t="s">
        <v>361</v>
      </c>
      <c r="AO2" s="75" t="s">
        <v>362</v>
      </c>
      <c r="AP2" s="75" t="s">
        <v>70</v>
      </c>
      <c r="AQ2" s="75" t="s">
        <v>72</v>
      </c>
      <c r="AR2" s="75" t="s">
        <v>74</v>
      </c>
      <c r="AS2" s="75" t="s">
        <v>363</v>
      </c>
      <c r="AT2" s="75" t="s">
        <v>364</v>
      </c>
      <c r="AU2" s="75" t="s">
        <v>76</v>
      </c>
      <c r="AV2" s="75" t="s">
        <v>78</v>
      </c>
      <c r="AW2" s="75" t="s">
        <v>365</v>
      </c>
      <c r="AX2" s="75" t="s">
        <v>80</v>
      </c>
      <c r="AY2" s="75" t="s">
        <v>82</v>
      </c>
      <c r="AZ2" s="75" t="s">
        <v>84</v>
      </c>
      <c r="BA2" s="75" t="s">
        <v>366</v>
      </c>
      <c r="BB2" s="75" t="s">
        <v>86</v>
      </c>
      <c r="BC2" s="75" t="s">
        <v>88</v>
      </c>
      <c r="BD2" s="75" t="s">
        <v>163</v>
      </c>
      <c r="BE2" s="75" t="s">
        <v>92</v>
      </c>
      <c r="BF2" s="75" t="s">
        <v>94</v>
      </c>
      <c r="BG2" s="75" t="s">
        <v>367</v>
      </c>
      <c r="BH2" s="75" t="s">
        <v>96</v>
      </c>
      <c r="BI2" s="75" t="s">
        <v>98</v>
      </c>
      <c r="BJ2" s="75" t="s">
        <v>100</v>
      </c>
      <c r="BK2" s="75" t="s">
        <v>102</v>
      </c>
      <c r="BL2" s="75" t="s">
        <v>104</v>
      </c>
      <c r="BM2" s="75" t="s">
        <v>106</v>
      </c>
      <c r="BN2" s="75" t="s">
        <v>108</v>
      </c>
      <c r="BO2" s="75" t="s">
        <v>110</v>
      </c>
      <c r="BP2" s="75" t="s">
        <v>164</v>
      </c>
      <c r="BQ2" s="75" t="s">
        <v>165</v>
      </c>
      <c r="BR2" s="75" t="s">
        <v>112</v>
      </c>
      <c r="BS2" s="75" t="s">
        <v>114</v>
      </c>
      <c r="BT2" s="75" t="s">
        <v>116</v>
      </c>
      <c r="BU2" s="75" t="s">
        <v>118</v>
      </c>
      <c r="BV2" s="75" t="s">
        <v>120</v>
      </c>
      <c r="BW2" s="75" t="s">
        <v>122</v>
      </c>
      <c r="BX2" s="75" t="s">
        <v>124</v>
      </c>
      <c r="BY2" s="75" t="s">
        <v>126</v>
      </c>
      <c r="BZ2" s="75" t="s">
        <v>128</v>
      </c>
      <c r="CA2" s="75" t="s">
        <v>130</v>
      </c>
      <c r="CB2" s="75" t="s">
        <v>132</v>
      </c>
      <c r="CC2" s="75" t="s">
        <v>134</v>
      </c>
      <c r="CD2" s="75" t="s">
        <v>136</v>
      </c>
      <c r="CE2" s="75" t="s">
        <v>140</v>
      </c>
      <c r="CF2" s="75" t="s">
        <v>142</v>
      </c>
      <c r="CG2" s="75" t="s">
        <v>144</v>
      </c>
      <c r="CH2" s="75" t="s">
        <v>146</v>
      </c>
      <c r="CI2" s="75" t="s">
        <v>148</v>
      </c>
      <c r="CJ2" s="75" t="s">
        <v>152</v>
      </c>
      <c r="CK2" s="75" t="s">
        <v>154</v>
      </c>
      <c r="CL2" s="75" t="s">
        <v>156</v>
      </c>
      <c r="CM2" s="89"/>
      <c r="CN2" s="75" t="s">
        <v>366</v>
      </c>
      <c r="CO2" s="75" t="s">
        <v>54</v>
      </c>
      <c r="CP2" s="75" t="s">
        <v>82</v>
      </c>
      <c r="CQ2" s="75" t="s">
        <v>163</v>
      </c>
      <c r="CR2" s="75" t="s">
        <v>164</v>
      </c>
      <c r="CS2" s="75" t="s">
        <v>165</v>
      </c>
      <c r="CT2" s="75" t="s">
        <v>140</v>
      </c>
      <c r="CU2" s="75" t="s">
        <v>166</v>
      </c>
      <c r="CV2" s="65" t="s">
        <v>355</v>
      </c>
      <c r="CW2" s="65" t="s">
        <v>356</v>
      </c>
      <c r="CX2" s="75" t="s">
        <v>384</v>
      </c>
      <c r="CY2" s="65" t="s">
        <v>64</v>
      </c>
      <c r="CZ2" s="65" t="s">
        <v>357</v>
      </c>
      <c r="DA2" s="75" t="s">
        <v>375</v>
      </c>
      <c r="DB2" s="75" t="s">
        <v>376</v>
      </c>
      <c r="DC2" s="65" t="s">
        <v>377</v>
      </c>
      <c r="DD2" s="75" t="s">
        <v>378</v>
      </c>
    </row>
    <row r="3" spans="1:108" x14ac:dyDescent="0.25">
      <c r="A3" s="89" t="s">
        <v>168</v>
      </c>
      <c r="B3" s="75">
        <v>5549.1146662000001</v>
      </c>
      <c r="C3" s="75">
        <v>3.4235659999999998E-3</v>
      </c>
      <c r="D3" s="75">
        <v>3913.5472939000001</v>
      </c>
      <c r="E3" s="75">
        <v>78.311483495999994</v>
      </c>
      <c r="F3" s="75">
        <v>78.304540304</v>
      </c>
      <c r="G3" s="75">
        <v>247.96759606000001</v>
      </c>
      <c r="H3" s="75">
        <v>11544.927075</v>
      </c>
      <c r="I3" s="75">
        <v>8.7931310114999999</v>
      </c>
      <c r="J3" s="75">
        <v>91.370123108000001</v>
      </c>
      <c r="K3" s="75">
        <v>7.9613500000000006E-5</v>
      </c>
      <c r="L3" s="75">
        <v>82.872283413999995</v>
      </c>
      <c r="M3" s="75">
        <v>5.7100107518999996</v>
      </c>
      <c r="N3" s="53">
        <v>6.7102003691999998</v>
      </c>
      <c r="O3" s="53">
        <v>1.0806826646000001</v>
      </c>
      <c r="P3" s="53">
        <v>0.18279961450000001</v>
      </c>
      <c r="Q3" s="53">
        <v>7.3311188198000004</v>
      </c>
      <c r="R3" s="89"/>
      <c r="S3" s="89" t="s">
        <v>168</v>
      </c>
      <c r="T3" s="75">
        <v>0</v>
      </c>
      <c r="U3" s="75">
        <v>0</v>
      </c>
      <c r="V3" s="75">
        <v>6.7101926102667298</v>
      </c>
      <c r="W3" s="75">
        <v>8.7931431811248899</v>
      </c>
      <c r="X3" s="75">
        <v>8.7931431811248899</v>
      </c>
      <c r="Y3" s="75">
        <v>1.1436467063851099</v>
      </c>
      <c r="Z3" s="75">
        <v>0</v>
      </c>
      <c r="AA3" s="75">
        <v>93.812151333460093</v>
      </c>
      <c r="AB3" s="75">
        <v>1.0806786957652299</v>
      </c>
      <c r="AC3" s="75">
        <v>257165.02802630499</v>
      </c>
      <c r="AD3" s="75">
        <v>7.9609070292167394E-5</v>
      </c>
      <c r="AE3" s="75">
        <v>5549.1113634947696</v>
      </c>
      <c r="AF3" s="75">
        <v>6.8228898665253102</v>
      </c>
      <c r="AG3" s="75">
        <v>18985.528345679799</v>
      </c>
      <c r="AH3" s="75">
        <v>9.5272458240966191</v>
      </c>
      <c r="AI3" s="75">
        <v>7.3311146142314199</v>
      </c>
      <c r="AJ3" s="75">
        <v>29.484398377515401</v>
      </c>
      <c r="AK3" s="75">
        <v>0</v>
      </c>
      <c r="AL3" s="75">
        <v>82.872235402978603</v>
      </c>
      <c r="AM3" s="75">
        <v>82.872235402978603</v>
      </c>
      <c r="AN3" s="75">
        <v>0</v>
      </c>
      <c r="AO3" s="75">
        <v>0</v>
      </c>
      <c r="AP3" s="75">
        <v>0</v>
      </c>
      <c r="AQ3" s="75">
        <v>1.35191449869645</v>
      </c>
      <c r="AR3" s="75">
        <v>5.0517685807380898E-2</v>
      </c>
      <c r="AS3" s="75">
        <v>0</v>
      </c>
      <c r="AT3" s="75">
        <v>2.3072636191699501E-2</v>
      </c>
      <c r="AU3" s="75">
        <v>0</v>
      </c>
      <c r="AV3" s="75">
        <v>5.7100188500594502</v>
      </c>
      <c r="AW3" s="75">
        <v>0</v>
      </c>
      <c r="AX3" s="75">
        <v>0.22684843015339901</v>
      </c>
      <c r="AY3" s="75">
        <v>3.4236321147285199E-3</v>
      </c>
      <c r="AZ3" s="75">
        <v>0</v>
      </c>
      <c r="BA3" s="75">
        <v>30549.728968942301</v>
      </c>
      <c r="BB3" s="75">
        <v>3522.1905231466399</v>
      </c>
      <c r="BC3" s="75">
        <v>391.35513840131699</v>
      </c>
      <c r="BD3" s="75">
        <v>3913.5456615479602</v>
      </c>
      <c r="BE3" s="75">
        <v>0</v>
      </c>
      <c r="BF3" s="75">
        <v>51.411562394009998</v>
      </c>
      <c r="BG3" s="75">
        <v>0</v>
      </c>
      <c r="BH3" s="75">
        <v>0.61511981139459104</v>
      </c>
      <c r="BI3" s="75">
        <v>5953.5166877503398</v>
      </c>
      <c r="BJ3" s="75">
        <v>0.83222086983360499</v>
      </c>
      <c r="BK3" s="75">
        <v>2.1710017496982399</v>
      </c>
      <c r="BL3" s="75">
        <v>5.2586599839062496</v>
      </c>
      <c r="BM3" s="75">
        <v>1.23023784354899</v>
      </c>
      <c r="BN3" s="75">
        <v>8.2406757717554693E-2</v>
      </c>
      <c r="BO3" s="75">
        <v>0.28946781670772698</v>
      </c>
      <c r="BP3" s="75">
        <v>78.3114843108076</v>
      </c>
      <c r="BQ3" s="75">
        <v>78.304541161064094</v>
      </c>
      <c r="BR3" s="75">
        <v>6.9431497434371096E-3</v>
      </c>
      <c r="BS3" s="75">
        <v>0</v>
      </c>
      <c r="BT3" s="75">
        <v>0</v>
      </c>
      <c r="BU3" s="75">
        <v>3.2504637971306898</v>
      </c>
      <c r="BV3" s="75">
        <v>0</v>
      </c>
      <c r="BW3" s="75">
        <v>14.132774876789201</v>
      </c>
      <c r="BX3" s="75">
        <v>3.5097955714655802</v>
      </c>
      <c r="BY3" s="75">
        <v>1.8855538640960801</v>
      </c>
      <c r="BZ3" s="75">
        <v>35.331957867469001</v>
      </c>
      <c r="CA3" s="75">
        <v>5327.57116354747</v>
      </c>
      <c r="CB3" s="75">
        <v>1.9177225951707699</v>
      </c>
      <c r="CC3" s="75">
        <v>7.7971577561357597</v>
      </c>
      <c r="CD3" s="75">
        <v>0</v>
      </c>
      <c r="CE3" s="75">
        <v>247.96717256197999</v>
      </c>
      <c r="CF3" s="75">
        <v>95.416334698198696</v>
      </c>
      <c r="CG3" s="75">
        <v>0</v>
      </c>
      <c r="CH3" s="75">
        <v>0</v>
      </c>
      <c r="CI3" s="75">
        <v>69.814050043412394</v>
      </c>
      <c r="CJ3" s="75">
        <v>3.6216763837672902E-2</v>
      </c>
      <c r="CK3" s="75">
        <v>11544.922900880099</v>
      </c>
      <c r="CL3" s="75">
        <v>52.273299096803903</v>
      </c>
      <c r="CM3" s="89"/>
      <c r="CN3" s="91">
        <f t="shared" ref="CN3:CN34" si="0">BA3/CK3</f>
        <v>2.646161367315274</v>
      </c>
      <c r="CO3" s="68">
        <f t="shared" ref="CO3:CO34" si="1">IF(B3=0,"",(AE3-B3)/B3)</f>
        <v>-5.9517696589877048E-7</v>
      </c>
      <c r="CP3" s="68">
        <f t="shared" ref="CP3:CP34" si="2">IF(C3=0,"",(AY3-C3)/C3)</f>
        <v>1.9311655893311819E-5</v>
      </c>
      <c r="CQ3" s="68">
        <f t="shared" ref="CQ3:CQ34" si="3">IF(D3=0,"",(BD3-D3)/D3)</f>
        <v>-4.1710292921459128E-7</v>
      </c>
      <c r="CR3" s="68">
        <f t="shared" ref="CR3:CR34" si="4">IF(E3=0,"",(BP3-E3)/E3)</f>
        <v>1.0404701455015847E-8</v>
      </c>
      <c r="CS3" s="68">
        <f t="shared" ref="CS3:CS34" si="5">IF(F3=0,"",(BQ3-F3)/F3)</f>
        <v>1.0945266915996729E-8</v>
      </c>
      <c r="CT3" s="68">
        <f t="shared" ref="CT3:CT34" si="6">IF(G3=0,"",(CE3-G3)/G3)</f>
        <v>-1.7078764594303288E-6</v>
      </c>
      <c r="CU3" s="68">
        <f t="shared" ref="CU3:CU34" si="7">IF(H3=0,"",(CK3-H3)/H3)</f>
        <v>-3.6155446223977146E-7</v>
      </c>
      <c r="CV3" s="56">
        <f t="shared" ref="CV3:CV34" si="8">IF(I3=0,"",(X3-I3)/I3)</f>
        <v>1.383992217802625E-6</v>
      </c>
      <c r="CW3" s="56">
        <f t="shared" ref="CW3:CW34" si="9">IF(J3=0,"",(AA3-J3)/J3)</f>
        <v>2.6726769565294347E-2</v>
      </c>
      <c r="CX3" s="68">
        <f t="shared" ref="CX3:CX34" si="10">IF(K3=0,"",(AD3-K3)/K3)</f>
        <v>-5.564015942788584E-5</v>
      </c>
      <c r="CY3" s="56">
        <f t="shared" ref="CY3:CY34" si="11">IF(L3=0,"",(AM3-L3)/L3)</f>
        <v>-5.79337498781799E-7</v>
      </c>
      <c r="CZ3" s="56">
        <f t="shared" ref="CZ3:CZ34" si="12">IF(M3=0,"",(AV3-M3)/M3)</f>
        <v>1.4182389145031189E-6</v>
      </c>
      <c r="DA3" s="68">
        <f t="shared" ref="DA3:DA34" si="13">IF(N3=0,"",(V3-N3)/N3)</f>
        <v>-1.1562893569781318E-6</v>
      </c>
      <c r="DB3" s="68">
        <f t="shared" ref="DB3:DB34" si="14">IF(O3=0,"",(AB3-O3)/O3)</f>
        <v>-3.6725256175287625E-6</v>
      </c>
      <c r="DC3" s="56">
        <f t="shared" ref="DC3:DC34" si="15">IF(P3=0,"",(AX3-P3)/P3)</f>
        <v>0.24096777104198427</v>
      </c>
      <c r="DD3" s="68">
        <f>IF(Q3=0,"",(AI3-Q3)/Q3)</f>
        <v>-5.7365985791103282E-7</v>
      </c>
    </row>
    <row r="4" spans="1:108" x14ac:dyDescent="0.25">
      <c r="A4" s="89" t="s">
        <v>170</v>
      </c>
      <c r="B4" s="75">
        <v>16.247186608</v>
      </c>
      <c r="C4" s="75"/>
      <c r="D4" s="75">
        <v>11.98454606</v>
      </c>
      <c r="E4" s="75">
        <v>0.23811198</v>
      </c>
      <c r="F4" s="75">
        <v>0.23715274</v>
      </c>
      <c r="G4" s="75">
        <v>0.53674817370000005</v>
      </c>
      <c r="H4" s="75">
        <v>136.70406062999999</v>
      </c>
      <c r="I4" s="75">
        <v>2.89945219E-2</v>
      </c>
      <c r="J4" s="75">
        <v>0.74004680629999997</v>
      </c>
      <c r="K4" s="75">
        <v>1.0999099999999999E-5</v>
      </c>
      <c r="L4" s="75">
        <v>0.34571432089999998</v>
      </c>
      <c r="M4" s="75">
        <v>1.64783295E-2</v>
      </c>
      <c r="N4" s="53">
        <v>1.9210972400000002E-2</v>
      </c>
      <c r="O4" s="53">
        <v>3.1927116999999998E-3</v>
      </c>
      <c r="P4" s="53">
        <v>7.0643050000000003E-4</v>
      </c>
      <c r="Q4" s="53">
        <v>4.86286488E-2</v>
      </c>
      <c r="R4" s="89"/>
      <c r="S4" s="89" t="s">
        <v>170</v>
      </c>
      <c r="T4" s="75">
        <v>0</v>
      </c>
      <c r="U4" s="75">
        <v>0</v>
      </c>
      <c r="V4" s="75">
        <v>1.92107979482905E-2</v>
      </c>
      <c r="W4" s="75">
        <v>2.8995016478069902E-2</v>
      </c>
      <c r="X4" s="75">
        <v>2.8995016478069902E-2</v>
      </c>
      <c r="Y4" s="75">
        <v>1.26975388151258E-4</v>
      </c>
      <c r="Z4" s="75">
        <v>0</v>
      </c>
      <c r="AA4" s="75">
        <v>0.74313262476430697</v>
      </c>
      <c r="AB4" s="75">
        <v>3.19270144433871E-3</v>
      </c>
      <c r="AC4" s="75">
        <v>1005.71654317446</v>
      </c>
      <c r="AD4" s="75">
        <v>1.09999861990663E-5</v>
      </c>
      <c r="AE4" s="75">
        <v>16.247182124924802</v>
      </c>
      <c r="AF4" s="75">
        <v>1.9253538768167398E-2</v>
      </c>
      <c r="AG4" s="75">
        <v>80.724902176167006</v>
      </c>
      <c r="AH4" s="75">
        <v>1.34890708768331E-2</v>
      </c>
      <c r="AI4" s="75">
        <v>4.8628201922554903E-2</v>
      </c>
      <c r="AJ4" s="75">
        <v>3.7373504870816601E-4</v>
      </c>
      <c r="AK4" s="75">
        <v>0</v>
      </c>
      <c r="AL4" s="75">
        <v>0.345715523598358</v>
      </c>
      <c r="AM4" s="75">
        <v>0.345715523598358</v>
      </c>
      <c r="AN4" s="75">
        <v>0</v>
      </c>
      <c r="AO4" s="75">
        <v>0</v>
      </c>
      <c r="AP4" s="75">
        <v>0</v>
      </c>
      <c r="AQ4" s="75">
        <v>2.0049296687004299E-4</v>
      </c>
      <c r="AR4" s="75">
        <v>0</v>
      </c>
      <c r="AS4" s="75">
        <v>0</v>
      </c>
      <c r="AT4" s="75">
        <v>6.5569967646070295E-5</v>
      </c>
      <c r="AU4" s="75">
        <v>0</v>
      </c>
      <c r="AV4" s="75">
        <v>1.64786942630397E-2</v>
      </c>
      <c r="AW4" s="75">
        <v>0</v>
      </c>
      <c r="AX4" s="75">
        <v>8.3181218350667397E-4</v>
      </c>
      <c r="AY4" s="75">
        <v>0</v>
      </c>
      <c r="AZ4" s="75">
        <v>0</v>
      </c>
      <c r="BA4" s="75">
        <v>217.51106884334399</v>
      </c>
      <c r="BB4" s="75">
        <v>10.7860812777989</v>
      </c>
      <c r="BC4" s="75">
        <v>1.19845209609946</v>
      </c>
      <c r="BD4" s="75">
        <v>11.9845333738983</v>
      </c>
      <c r="BE4" s="75">
        <v>0</v>
      </c>
      <c r="BF4" s="75">
        <v>1.9895521938744599E-2</v>
      </c>
      <c r="BG4" s="75">
        <v>0</v>
      </c>
      <c r="BH4" s="75">
        <v>1.4401004205316301E-3</v>
      </c>
      <c r="BI4" s="75">
        <v>79.737627865202299</v>
      </c>
      <c r="BJ4" s="75">
        <v>1.94835992658609E-3</v>
      </c>
      <c r="BK4" s="75">
        <v>5.0826281298742499E-3</v>
      </c>
      <c r="BL4" s="75">
        <v>1.2311329001251099E-2</v>
      </c>
      <c r="BM4" s="75">
        <v>2.8801875031002301E-3</v>
      </c>
      <c r="BN4" s="75">
        <v>3.22887305235426E-3</v>
      </c>
      <c r="BO4" s="75">
        <v>6.7770289411751903E-4</v>
      </c>
      <c r="BP4" s="75">
        <v>0.238111331536566</v>
      </c>
      <c r="BQ4" s="75">
        <v>0.237152101390565</v>
      </c>
      <c r="BR4" s="75">
        <v>9.5923014600108897E-4</v>
      </c>
      <c r="BS4" s="75">
        <v>0</v>
      </c>
      <c r="BT4" s="75">
        <v>0</v>
      </c>
      <c r="BU4" s="75">
        <v>4.2967293330467303E-2</v>
      </c>
      <c r="BV4" s="75">
        <v>0</v>
      </c>
      <c r="BW4" s="75">
        <v>3.3840721903470601E-2</v>
      </c>
      <c r="BX4" s="75">
        <v>8.2170097609638795E-3</v>
      </c>
      <c r="BY4" s="75">
        <v>4.5623755904253202E-3</v>
      </c>
      <c r="BZ4" s="75">
        <v>8.4601761382739199E-2</v>
      </c>
      <c r="CA4" s="75">
        <v>57.319761458200503</v>
      </c>
      <c r="CB4" s="75">
        <v>4.4896641809553696E-3</v>
      </c>
      <c r="CC4" s="75">
        <v>3.09040943137288E-2</v>
      </c>
      <c r="CD4" s="75">
        <v>0</v>
      </c>
      <c r="CE4" s="75">
        <v>0.536746819755615</v>
      </c>
      <c r="CF4" s="75">
        <v>0.59604256319119098</v>
      </c>
      <c r="CG4" s="75">
        <v>0</v>
      </c>
      <c r="CH4" s="75">
        <v>0</v>
      </c>
      <c r="CI4" s="75">
        <v>0.57617722370850399</v>
      </c>
      <c r="CJ4" s="75">
        <v>1.6888365955455599E-3</v>
      </c>
      <c r="CK4" s="75">
        <v>136.70376702657001</v>
      </c>
      <c r="CL4" s="75">
        <v>0.23392798332975101</v>
      </c>
      <c r="CM4" s="89"/>
      <c r="CN4" s="91">
        <f t="shared" si="0"/>
        <v>1.591112473155682</v>
      </c>
      <c r="CO4" s="68">
        <f t="shared" si="1"/>
        <v>-2.759293228018414E-7</v>
      </c>
      <c r="CP4" s="68" t="str">
        <f t="shared" si="2"/>
        <v/>
      </c>
      <c r="CQ4" s="68">
        <f t="shared" si="3"/>
        <v>-1.0585383573384358E-6</v>
      </c>
      <c r="CR4" s="68">
        <f t="shared" si="4"/>
        <v>-2.7233549273975008E-6</v>
      </c>
      <c r="CS4" s="68">
        <f t="shared" si="5"/>
        <v>-2.6928191299822852E-6</v>
      </c>
      <c r="CT4" s="68">
        <f t="shared" si="6"/>
        <v>-2.5224946285678903E-6</v>
      </c>
      <c r="CU4" s="68">
        <f t="shared" si="7"/>
        <v>-2.1477301305292533E-6</v>
      </c>
      <c r="CV4" s="56">
        <f t="shared" si="8"/>
        <v>1.7057638391380536E-5</v>
      </c>
      <c r="CW4" s="56">
        <f t="shared" si="9"/>
        <v>4.1697612070446142E-3</v>
      </c>
      <c r="CX4" s="68">
        <f t="shared" si="10"/>
        <v>8.0570143584523336E-5</v>
      </c>
      <c r="CY4" s="56">
        <f t="shared" si="11"/>
        <v>3.4788791939107892E-6</v>
      </c>
      <c r="CZ4" s="56">
        <f t="shared" si="12"/>
        <v>2.213592340777592E-5</v>
      </c>
      <c r="DA4" s="68">
        <f t="shared" si="13"/>
        <v>-9.0808370273727022E-6</v>
      </c>
      <c r="DB4" s="68">
        <f t="shared" si="14"/>
        <v>-3.2122102630883316E-6</v>
      </c>
      <c r="DC4" s="56">
        <f t="shared" si="15"/>
        <v>0.177486226184563</v>
      </c>
      <c r="DD4" s="68">
        <f t="shared" ref="DD4:DD59" si="16">IF(Q4=0,"",(AI4-Q4)/Q4)</f>
        <v>-9.1895920640286425E-6</v>
      </c>
    </row>
    <row r="5" spans="1:108" x14ac:dyDescent="0.25">
      <c r="A5" s="89" t="s">
        <v>171</v>
      </c>
      <c r="B5" s="75">
        <v>4305.1027548000002</v>
      </c>
      <c r="C5" s="75">
        <v>2.8097634999999999E-2</v>
      </c>
      <c r="D5" s="75">
        <v>4585.5175144000004</v>
      </c>
      <c r="E5" s="75">
        <v>67.638973409000002</v>
      </c>
      <c r="F5" s="75">
        <v>67.575663337999998</v>
      </c>
      <c r="G5" s="75">
        <v>1045.9136188</v>
      </c>
      <c r="H5" s="75">
        <v>8526.1616482000009</v>
      </c>
      <c r="I5" s="75">
        <v>22.204413375000001</v>
      </c>
      <c r="J5" s="75">
        <v>71.505104177999996</v>
      </c>
      <c r="K5" s="75">
        <v>7.2594610000000003E-4</v>
      </c>
      <c r="L5" s="75">
        <v>190.56224114</v>
      </c>
      <c r="M5" s="75">
        <v>8.6881392908000006</v>
      </c>
      <c r="N5" s="53">
        <v>14.375794954</v>
      </c>
      <c r="O5" s="53">
        <v>1.2564483782</v>
      </c>
      <c r="P5" s="53">
        <v>0.27840428140000001</v>
      </c>
      <c r="Q5" s="53">
        <v>16.822333054000001</v>
      </c>
      <c r="R5" s="89"/>
      <c r="S5" s="89" t="s">
        <v>171</v>
      </c>
      <c r="T5" s="75">
        <v>0</v>
      </c>
      <c r="U5" s="75">
        <v>0</v>
      </c>
      <c r="V5" s="75">
        <v>14.375777955944599</v>
      </c>
      <c r="W5" s="75">
        <v>22.2043925007602</v>
      </c>
      <c r="X5" s="75">
        <v>22.2043925007602</v>
      </c>
      <c r="Y5" s="75">
        <v>0.15492147914486801</v>
      </c>
      <c r="Z5" s="75">
        <v>0</v>
      </c>
      <c r="AA5" s="75">
        <v>93.047229160837702</v>
      </c>
      <c r="AB5" s="75">
        <v>1.2564469135999901</v>
      </c>
      <c r="AC5" s="75">
        <v>28858.035430052802</v>
      </c>
      <c r="AD5" s="75">
        <v>7.2597165326807403E-4</v>
      </c>
      <c r="AE5" s="75">
        <v>4305.1009060202596</v>
      </c>
      <c r="AF5" s="75">
        <v>22.9955868561971</v>
      </c>
      <c r="AG5" s="75">
        <v>4167.4444598392802</v>
      </c>
      <c r="AH5" s="75">
        <v>31.0478362693873</v>
      </c>
      <c r="AI5" s="75">
        <v>16.8223547527877</v>
      </c>
      <c r="AJ5" s="75">
        <v>1.9060624258643599</v>
      </c>
      <c r="AK5" s="75">
        <v>0</v>
      </c>
      <c r="AL5" s="75">
        <v>190.561908075189</v>
      </c>
      <c r="AM5" s="75">
        <v>190.561908075189</v>
      </c>
      <c r="AN5" s="75">
        <v>0</v>
      </c>
      <c r="AO5" s="75">
        <v>0</v>
      </c>
      <c r="AP5" s="75">
        <v>0</v>
      </c>
      <c r="AQ5" s="75">
        <v>0.244599769705554</v>
      </c>
      <c r="AR5" s="75">
        <v>4.0005883695166802E-10</v>
      </c>
      <c r="AS5" s="75">
        <v>0</v>
      </c>
      <c r="AT5" s="75">
        <v>8.0011406758877093E-2</v>
      </c>
      <c r="AU5" s="75">
        <v>0</v>
      </c>
      <c r="AV5" s="75">
        <v>8.8555217195867293</v>
      </c>
      <c r="AW5" s="75">
        <v>0</v>
      </c>
      <c r="AX5" s="75">
        <v>0.43116177861893501</v>
      </c>
      <c r="AY5" s="75">
        <v>2.8097816101456698E-2</v>
      </c>
      <c r="AZ5" s="75">
        <v>0</v>
      </c>
      <c r="BA5" s="75">
        <v>12697.849917801999</v>
      </c>
      <c r="BB5" s="75">
        <v>4126.9653802983903</v>
      </c>
      <c r="BC5" s="75">
        <v>458.55198257665103</v>
      </c>
      <c r="BD5" s="75">
        <v>4585.5173628750499</v>
      </c>
      <c r="BE5" s="75">
        <v>0</v>
      </c>
      <c r="BF5" s="75">
        <v>20.0864885329392</v>
      </c>
      <c r="BG5" s="75">
        <v>0</v>
      </c>
      <c r="BH5" s="75">
        <v>0.493484803761084</v>
      </c>
      <c r="BI5" s="75">
        <v>4777.2862910713402</v>
      </c>
      <c r="BJ5" s="75">
        <v>0.66765584594101501</v>
      </c>
      <c r="BK5" s="75">
        <v>1.74170855724025</v>
      </c>
      <c r="BL5" s="75">
        <v>4.2188131311694903</v>
      </c>
      <c r="BM5" s="75">
        <v>0.98696844259991001</v>
      </c>
      <c r="BN5" s="75">
        <v>0.33430406477179397</v>
      </c>
      <c r="BO5" s="75">
        <v>0.232227591042621</v>
      </c>
      <c r="BP5" s="75">
        <v>67.638942782762001</v>
      </c>
      <c r="BQ5" s="75">
        <v>67.575632575582702</v>
      </c>
      <c r="BR5" s="75">
        <v>6.3310207179351402E-2</v>
      </c>
      <c r="BS5" s="75">
        <v>0</v>
      </c>
      <c r="BT5" s="75">
        <v>0</v>
      </c>
      <c r="BU5" s="75">
        <v>5.7311554658641803</v>
      </c>
      <c r="BV5" s="75">
        <v>0</v>
      </c>
      <c r="BW5" s="75">
        <v>11.404698762876301</v>
      </c>
      <c r="BX5" s="75">
        <v>2.8157619924271202</v>
      </c>
      <c r="BY5" s="75">
        <v>1.5257812407612501</v>
      </c>
      <c r="BZ5" s="75">
        <v>28.511772301129302</v>
      </c>
      <c r="CA5" s="75">
        <v>3352.1826666955499</v>
      </c>
      <c r="CB5" s="75">
        <v>1.5385090331079101</v>
      </c>
      <c r="CC5" s="75">
        <v>7.37279134289036</v>
      </c>
      <c r="CD5" s="75">
        <v>0</v>
      </c>
      <c r="CE5" s="75">
        <v>1045.9126677101499</v>
      </c>
      <c r="CF5" s="75">
        <v>55.969874237440798</v>
      </c>
      <c r="CG5" s="75">
        <v>0</v>
      </c>
      <c r="CH5" s="75">
        <v>0</v>
      </c>
      <c r="CI5" s="75">
        <v>74.272065969871306</v>
      </c>
      <c r="CJ5" s="75">
        <v>0.149215040664154</v>
      </c>
      <c r="CK5" s="75">
        <v>8526.15472097153</v>
      </c>
      <c r="CL5" s="75">
        <v>61.591987495776401</v>
      </c>
      <c r="CM5" s="89"/>
      <c r="CN5" s="91">
        <f t="shared" si="0"/>
        <v>1.4892821363620665</v>
      </c>
      <c r="CO5" s="68">
        <f t="shared" si="1"/>
        <v>-4.2943916693999085E-7</v>
      </c>
      <c r="CP5" s="68">
        <f t="shared" si="2"/>
        <v>6.445434169070966E-6</v>
      </c>
      <c r="CQ5" s="68">
        <f t="shared" si="3"/>
        <v>-3.3044242018219393E-8</v>
      </c>
      <c r="CR5" s="68">
        <f t="shared" si="4"/>
        <v>-4.5278981121686714E-7</v>
      </c>
      <c r="CS5" s="68">
        <f t="shared" si="5"/>
        <v>-4.5522923159913509E-7</v>
      </c>
      <c r="CT5" s="68">
        <f t="shared" si="6"/>
        <v>-9.0933881441953351E-7</v>
      </c>
      <c r="CU5" s="68">
        <f t="shared" si="7"/>
        <v>-8.1246740992159513E-7</v>
      </c>
      <c r="CV5" s="56">
        <f t="shared" si="8"/>
        <v>-9.4009418078452368E-7</v>
      </c>
      <c r="CW5" s="56">
        <f t="shared" si="9"/>
        <v>0.30126695472273124</v>
      </c>
      <c r="CX5" s="68">
        <f t="shared" si="10"/>
        <v>3.5199952274695838E-5</v>
      </c>
      <c r="CY5" s="56">
        <f t="shared" si="11"/>
        <v>-1.7478006608747181E-6</v>
      </c>
      <c r="CZ5" s="56">
        <f t="shared" si="12"/>
        <v>1.9265624454706021E-2</v>
      </c>
      <c r="DA5" s="68">
        <f t="shared" si="13"/>
        <v>-1.1824080306483283E-6</v>
      </c>
      <c r="DB5" s="68">
        <f t="shared" si="14"/>
        <v>-1.165666680262185E-6</v>
      </c>
      <c r="DC5" s="56">
        <f t="shared" si="15"/>
        <v>0.54868946860576184</v>
      </c>
      <c r="DD5" s="68">
        <f t="shared" si="16"/>
        <v>1.289879806121147E-6</v>
      </c>
    </row>
    <row r="6" spans="1:108" x14ac:dyDescent="0.25">
      <c r="A6" s="89" t="s">
        <v>172</v>
      </c>
      <c r="B6" s="75">
        <v>4255.2646391999997</v>
      </c>
      <c r="C6" s="75">
        <v>2.6247336E-2</v>
      </c>
      <c r="D6" s="75">
        <v>1298.4102902</v>
      </c>
      <c r="E6" s="75">
        <v>15.735624522</v>
      </c>
      <c r="F6" s="75">
        <v>15.637920532000001</v>
      </c>
      <c r="G6" s="75">
        <v>10566.22373</v>
      </c>
      <c r="H6" s="75">
        <v>28206.195349000001</v>
      </c>
      <c r="I6" s="75">
        <v>0.93465346780000003</v>
      </c>
      <c r="J6" s="75">
        <v>312.89495772999999</v>
      </c>
      <c r="K6" s="75">
        <v>1.1203140000000001E-3</v>
      </c>
      <c r="L6" s="75">
        <v>1026.8468290000001</v>
      </c>
      <c r="M6" s="75">
        <v>0.37136360979999999</v>
      </c>
      <c r="N6" s="53">
        <v>0.4059096821</v>
      </c>
      <c r="O6" s="53">
        <v>8.3852248599999998E-2</v>
      </c>
      <c r="P6" s="53">
        <v>3.3480622100000003E-2</v>
      </c>
      <c r="Q6" s="53">
        <v>190.66108047</v>
      </c>
      <c r="R6" s="89"/>
      <c r="S6" s="89" t="s">
        <v>172</v>
      </c>
      <c r="T6" s="75">
        <v>0</v>
      </c>
      <c r="U6" s="75">
        <v>0</v>
      </c>
      <c r="V6" s="75">
        <v>0.40591134288932501</v>
      </c>
      <c r="W6" s="75">
        <v>0.93466000989230102</v>
      </c>
      <c r="X6" s="75">
        <v>0.93466000989230102</v>
      </c>
      <c r="Y6" s="75">
        <v>1.7085805834906301E-3</v>
      </c>
      <c r="Z6" s="75">
        <v>0</v>
      </c>
      <c r="AA6" s="75">
        <v>312.91999148972701</v>
      </c>
      <c r="AB6" s="75">
        <v>8.3851104384495598E-2</v>
      </c>
      <c r="AC6" s="75">
        <v>118290.93293449401</v>
      </c>
      <c r="AD6" s="75">
        <v>1.12026102626806E-3</v>
      </c>
      <c r="AE6" s="75">
        <v>4255.2634871647797</v>
      </c>
      <c r="AF6" s="75">
        <v>28.763696382350599</v>
      </c>
      <c r="AG6" s="75">
        <v>4301.1553785456099</v>
      </c>
      <c r="AH6" s="75">
        <v>56.725614592823497</v>
      </c>
      <c r="AI6" s="75">
        <v>190.660132736956</v>
      </c>
      <c r="AJ6" s="75">
        <v>117.571700754199</v>
      </c>
      <c r="AK6" s="75">
        <v>0</v>
      </c>
      <c r="AL6" s="75">
        <v>1026.84382791808</v>
      </c>
      <c r="AM6" s="75">
        <v>1026.84382791808</v>
      </c>
      <c r="AN6" s="75">
        <v>0</v>
      </c>
      <c r="AO6" s="75">
        <v>0</v>
      </c>
      <c r="AP6" s="75">
        <v>0</v>
      </c>
      <c r="AQ6" s="75">
        <v>2.69765257040662E-3</v>
      </c>
      <c r="AR6" s="75">
        <v>0</v>
      </c>
      <c r="AS6" s="75">
        <v>0</v>
      </c>
      <c r="AT6" s="75">
        <v>8.8246517907668797E-4</v>
      </c>
      <c r="AU6" s="75">
        <v>0</v>
      </c>
      <c r="AV6" s="75">
        <v>0.37136467274450202</v>
      </c>
      <c r="AW6" s="75">
        <v>0</v>
      </c>
      <c r="AX6" s="75">
        <v>3.5165304645638898E-2</v>
      </c>
      <c r="AY6" s="75">
        <v>2.62475045332538E-2</v>
      </c>
      <c r="AZ6" s="75">
        <v>0</v>
      </c>
      <c r="BA6" s="75">
        <v>32511.1710612036</v>
      </c>
      <c r="BB6" s="75">
        <v>1168.56854870858</v>
      </c>
      <c r="BC6" s="75">
        <v>129.84065680358401</v>
      </c>
      <c r="BD6" s="75">
        <v>1298.40920551217</v>
      </c>
      <c r="BE6" s="75">
        <v>0</v>
      </c>
      <c r="BF6" s="75">
        <v>171.34781539457899</v>
      </c>
      <c r="BG6" s="75">
        <v>0</v>
      </c>
      <c r="BH6" s="75">
        <v>3.2654788875477403E-2</v>
      </c>
      <c r="BI6" s="75">
        <v>15812.760431664699</v>
      </c>
      <c r="BJ6" s="75">
        <v>4.4180102488467099E-2</v>
      </c>
      <c r="BK6" s="75">
        <v>0.11525208354194499</v>
      </c>
      <c r="BL6" s="75">
        <v>0.27916570725926998</v>
      </c>
      <c r="BM6" s="75">
        <v>6.5309794663712395E-2</v>
      </c>
      <c r="BN6" s="75">
        <v>0.65190466952165105</v>
      </c>
      <c r="BO6" s="75">
        <v>1.5366923937014E-2</v>
      </c>
      <c r="BP6" s="75">
        <v>15.7356149833074</v>
      </c>
      <c r="BQ6" s="75">
        <v>15.6379107733613</v>
      </c>
      <c r="BR6" s="75">
        <v>9.7704209946152698E-2</v>
      </c>
      <c r="BS6" s="75">
        <v>0</v>
      </c>
      <c r="BT6" s="75">
        <v>0</v>
      </c>
      <c r="BU6" s="75">
        <v>7.7138140951404397</v>
      </c>
      <c r="BV6" s="75">
        <v>0</v>
      </c>
      <c r="BW6" s="75">
        <v>0.91099904696396095</v>
      </c>
      <c r="BX6" s="75">
        <v>0.186324616306486</v>
      </c>
      <c r="BY6" s="75">
        <v>0.13167120692471701</v>
      </c>
      <c r="BZ6" s="75">
        <v>2.2775032446524102</v>
      </c>
      <c r="CA6" s="75">
        <v>5054.1081957968199</v>
      </c>
      <c r="CB6" s="75">
        <v>0.10180554248582099</v>
      </c>
      <c r="CC6" s="75">
        <v>3.1119589505999499</v>
      </c>
      <c r="CD6" s="75">
        <v>0</v>
      </c>
      <c r="CE6" s="75">
        <v>10566.1975725514</v>
      </c>
      <c r="CF6" s="75">
        <v>842.41517778774096</v>
      </c>
      <c r="CG6" s="75">
        <v>0</v>
      </c>
      <c r="CH6" s="75">
        <v>0</v>
      </c>
      <c r="CI6" s="75">
        <v>2648.3771069773002</v>
      </c>
      <c r="CJ6" s="75">
        <v>2.3404022415475101</v>
      </c>
      <c r="CK6" s="75">
        <v>28206.105936823598</v>
      </c>
      <c r="CL6" s="75">
        <v>3345.0340988657699</v>
      </c>
      <c r="CM6" s="89"/>
      <c r="CN6" s="91">
        <f t="shared" si="0"/>
        <v>1.1526288362534887</v>
      </c>
      <c r="CO6" s="68">
        <f t="shared" si="1"/>
        <v>-2.7073174471679281E-7</v>
      </c>
      <c r="CP6" s="68">
        <f t="shared" si="2"/>
        <v>6.4209660668242532E-6</v>
      </c>
      <c r="CQ6" s="68">
        <f t="shared" si="3"/>
        <v>-8.3539682186987339E-7</v>
      </c>
      <c r="CR6" s="68">
        <f t="shared" si="4"/>
        <v>-6.0618455828648466E-7</v>
      </c>
      <c r="CS6" s="68">
        <f t="shared" si="5"/>
        <v>-6.2403685200376245E-7</v>
      </c>
      <c r="CT6" s="68">
        <f t="shared" si="6"/>
        <v>-2.4755720934754476E-6</v>
      </c>
      <c r="CU6" s="68">
        <f t="shared" si="7"/>
        <v>-3.1699481371669523E-6</v>
      </c>
      <c r="CV6" s="56">
        <f t="shared" si="8"/>
        <v>6.9994843290929126E-6</v>
      </c>
      <c r="CW6" s="56">
        <f t="shared" si="9"/>
        <v>8.0006913210231467E-5</v>
      </c>
      <c r="CX6" s="68">
        <f t="shared" si="10"/>
        <v>-4.7284718337968423E-5</v>
      </c>
      <c r="CY6" s="56">
        <f t="shared" si="11"/>
        <v>-2.922618870985479E-6</v>
      </c>
      <c r="CZ6" s="56">
        <f t="shared" si="12"/>
        <v>2.862274261607693E-6</v>
      </c>
      <c r="DA6" s="68">
        <f t="shared" si="13"/>
        <v>4.0915242928340151E-6</v>
      </c>
      <c r="DB6" s="68">
        <f t="shared" si="14"/>
        <v>-1.3645615037216555E-5</v>
      </c>
      <c r="DC6" s="56">
        <f t="shared" si="15"/>
        <v>5.031813747686889E-2</v>
      </c>
      <c r="DD6" s="68">
        <f t="shared" si="16"/>
        <v>-4.9707734880363575E-6</v>
      </c>
    </row>
    <row r="7" spans="1:108" x14ac:dyDescent="0.25">
      <c r="A7" s="89" t="s">
        <v>173</v>
      </c>
      <c r="B7" s="75">
        <v>31409.354764</v>
      </c>
      <c r="C7" s="75">
        <v>3.6789446199999999E-2</v>
      </c>
      <c r="D7" s="75">
        <v>29542.211233999999</v>
      </c>
      <c r="E7" s="75">
        <v>565.65282659000002</v>
      </c>
      <c r="F7" s="75">
        <v>563.20208581999998</v>
      </c>
      <c r="G7" s="75">
        <v>661.03585793000002</v>
      </c>
      <c r="H7" s="75">
        <v>56624.525944000001</v>
      </c>
      <c r="I7" s="75">
        <v>124.5093366</v>
      </c>
      <c r="J7" s="75">
        <v>364.87827176000002</v>
      </c>
      <c r="K7" s="75">
        <v>2.8102721099999999E-2</v>
      </c>
      <c r="L7" s="75">
        <v>507.06098036999998</v>
      </c>
      <c r="M7" s="75">
        <v>12.054994465</v>
      </c>
      <c r="N7" s="53">
        <v>38.890121692999998</v>
      </c>
      <c r="O7" s="53">
        <v>3.0380191053000001</v>
      </c>
      <c r="P7" s="53">
        <v>10.687418691</v>
      </c>
      <c r="Q7" s="53">
        <v>25.700718193</v>
      </c>
      <c r="R7" s="89"/>
      <c r="S7" s="89" t="s">
        <v>173</v>
      </c>
      <c r="T7" s="75">
        <v>0</v>
      </c>
      <c r="U7" s="75">
        <v>0</v>
      </c>
      <c r="V7" s="75">
        <v>38.890119005432602</v>
      </c>
      <c r="W7" s="75">
        <v>411.93578511348602</v>
      </c>
      <c r="X7" s="75">
        <v>411.93578511348602</v>
      </c>
      <c r="Y7" s="75">
        <v>2.6834187850450499</v>
      </c>
      <c r="Z7" s="75">
        <v>0</v>
      </c>
      <c r="AA7" s="75">
        <v>483.00069420666301</v>
      </c>
      <c r="AB7" s="75">
        <v>3.0380127425454502</v>
      </c>
      <c r="AC7" s="75">
        <v>235328.74973459</v>
      </c>
      <c r="AD7" s="75">
        <v>2.8102942037518199E-2</v>
      </c>
      <c r="AE7" s="75">
        <v>31409.309049977201</v>
      </c>
      <c r="AF7" s="75">
        <v>585.95596693232199</v>
      </c>
      <c r="AG7" s="75">
        <v>30183.785033218599</v>
      </c>
      <c r="AH7" s="75">
        <v>715.118619042457</v>
      </c>
      <c r="AI7" s="75">
        <v>25.700685999825001</v>
      </c>
      <c r="AJ7" s="75">
        <v>6.1770582014292703</v>
      </c>
      <c r="AK7" s="75">
        <v>0</v>
      </c>
      <c r="AL7" s="75">
        <v>1232.94671044347</v>
      </c>
      <c r="AM7" s="75">
        <v>1232.94671044347</v>
      </c>
      <c r="AN7" s="75">
        <v>0</v>
      </c>
      <c r="AO7" s="75">
        <v>0</v>
      </c>
      <c r="AP7" s="75">
        <v>0</v>
      </c>
      <c r="AQ7" s="75">
        <v>5.8038849091835196</v>
      </c>
      <c r="AR7" s="75">
        <v>0.95105109028600499</v>
      </c>
      <c r="AS7" s="75">
        <v>0</v>
      </c>
      <c r="AT7" s="75">
        <v>1.9989153923218199</v>
      </c>
      <c r="AU7" s="75">
        <v>0</v>
      </c>
      <c r="AV7" s="75">
        <v>46.834461599693</v>
      </c>
      <c r="AW7" s="75">
        <v>0</v>
      </c>
      <c r="AX7" s="75">
        <v>13.333292277759501</v>
      </c>
      <c r="AY7" s="75">
        <v>3.6789348722697103E-2</v>
      </c>
      <c r="AZ7" s="75">
        <v>0</v>
      </c>
      <c r="BA7" s="75">
        <v>86838.954065893704</v>
      </c>
      <c r="BB7" s="75">
        <v>26587.921635397201</v>
      </c>
      <c r="BC7" s="75">
        <v>2954.21586989561</v>
      </c>
      <c r="BD7" s="75">
        <v>29542.137505292802</v>
      </c>
      <c r="BE7" s="75">
        <v>0</v>
      </c>
      <c r="BF7" s="75">
        <v>418.38430864300301</v>
      </c>
      <c r="BG7" s="75">
        <v>0</v>
      </c>
      <c r="BH7" s="75">
        <v>3.5509477467109698</v>
      </c>
      <c r="BI7" s="75">
        <v>32621.878566911</v>
      </c>
      <c r="BJ7" s="75">
        <v>4.8042162092627203</v>
      </c>
      <c r="BK7" s="75">
        <v>12.5327414399489</v>
      </c>
      <c r="BL7" s="75">
        <v>30.357076163075899</v>
      </c>
      <c r="BM7" s="75">
        <v>7.10187672338055</v>
      </c>
      <c r="BN7" s="75">
        <v>6.7455393237321903</v>
      </c>
      <c r="BO7" s="75">
        <v>1.6710270903509199</v>
      </c>
      <c r="BP7" s="75">
        <v>565.652532723425</v>
      </c>
      <c r="BQ7" s="75">
        <v>563.20170180366699</v>
      </c>
      <c r="BR7" s="75">
        <v>2.4508309197572702</v>
      </c>
      <c r="BS7" s="75">
        <v>0</v>
      </c>
      <c r="BT7" s="75">
        <v>0</v>
      </c>
      <c r="BU7" s="75">
        <v>91.784316694279298</v>
      </c>
      <c r="BV7" s="75">
        <v>0</v>
      </c>
      <c r="BW7" s="75">
        <v>83.141704206418893</v>
      </c>
      <c r="BX7" s="75">
        <v>20.261289478551699</v>
      </c>
      <c r="BY7" s="75">
        <v>11.190614523167801</v>
      </c>
      <c r="BZ7" s="75">
        <v>207.85426033477199</v>
      </c>
      <c r="CA7" s="75">
        <v>19957.774509053899</v>
      </c>
      <c r="CB7" s="75">
        <v>11.0705930277727</v>
      </c>
      <c r="CC7" s="75">
        <v>71.135498842242697</v>
      </c>
      <c r="CD7" s="75">
        <v>0</v>
      </c>
      <c r="CE7" s="75">
        <v>661.03500940538299</v>
      </c>
      <c r="CF7" s="75">
        <v>491.52656929281699</v>
      </c>
      <c r="CG7" s="75">
        <v>0</v>
      </c>
      <c r="CH7" s="75">
        <v>0</v>
      </c>
      <c r="CI7" s="75">
        <v>524.47759106013598</v>
      </c>
      <c r="CJ7" s="75">
        <v>1.4772044947968599E-2</v>
      </c>
      <c r="CK7" s="75">
        <v>56624.322830987403</v>
      </c>
      <c r="CL7" s="75">
        <v>347.21504039168099</v>
      </c>
      <c r="CM7" s="89"/>
      <c r="CN7" s="91">
        <f t="shared" si="0"/>
        <v>1.5335981027992354</v>
      </c>
      <c r="CO7" s="68">
        <f t="shared" si="1"/>
        <v>-1.4554269943638019E-6</v>
      </c>
      <c r="CP7" s="68">
        <f t="shared" si="2"/>
        <v>-2.6495996261044444E-6</v>
      </c>
      <c r="CQ7" s="68">
        <f t="shared" si="3"/>
        <v>-2.495707129470113E-6</v>
      </c>
      <c r="CR7" s="68">
        <f t="shared" si="4"/>
        <v>-5.1951755777883061E-7</v>
      </c>
      <c r="CS7" s="68">
        <f t="shared" si="5"/>
        <v>-6.8184465692769989E-7</v>
      </c>
      <c r="CT7" s="68">
        <f t="shared" si="6"/>
        <v>-1.2836287273186369E-6</v>
      </c>
      <c r="CU7" s="68">
        <f t="shared" si="7"/>
        <v>-3.5870147998902275E-6</v>
      </c>
      <c r="CV7" s="56">
        <f t="shared" si="8"/>
        <v>2.3084730540077909</v>
      </c>
      <c r="CW7" s="56">
        <f t="shared" si="9"/>
        <v>0.32373104015455995</v>
      </c>
      <c r="CX7" s="68">
        <f t="shared" si="10"/>
        <v>7.8617838256471695E-6</v>
      </c>
      <c r="CY7" s="56">
        <f t="shared" si="11"/>
        <v>1.4315550952940508</v>
      </c>
      <c r="CZ7" s="56">
        <f t="shared" si="12"/>
        <v>2.8850670347191238</v>
      </c>
      <c r="DA7" s="68">
        <f t="shared" si="13"/>
        <v>-6.9106685150393234E-8</v>
      </c>
      <c r="DB7" s="68">
        <f t="shared" si="14"/>
        <v>-2.0943760817054583E-6</v>
      </c>
      <c r="DC7" s="56">
        <f t="shared" si="15"/>
        <v>0.24756900269918522</v>
      </c>
      <c r="DD7" s="68">
        <f t="shared" si="16"/>
        <v>-1.2526177189656986E-6</v>
      </c>
    </row>
    <row r="8" spans="1:108" x14ac:dyDescent="0.25">
      <c r="A8" s="89" t="s">
        <v>174</v>
      </c>
      <c r="B8" s="75"/>
      <c r="C8" s="75"/>
      <c r="D8" s="75"/>
      <c r="E8" s="75"/>
      <c r="F8" s="75"/>
      <c r="G8" s="75"/>
      <c r="H8" s="75"/>
      <c r="I8" s="75"/>
      <c r="J8" s="75"/>
      <c r="K8" s="75"/>
      <c r="L8" s="75"/>
      <c r="M8" s="75"/>
      <c r="N8" s="53"/>
      <c r="O8" s="53"/>
      <c r="P8" s="53"/>
      <c r="Q8" s="53"/>
      <c r="R8" s="89"/>
      <c r="S8" s="89"/>
      <c r="U8" s="75"/>
      <c r="V8" s="75"/>
      <c r="W8" s="75"/>
      <c r="X8" s="75"/>
      <c r="Y8" s="75"/>
      <c r="AA8" s="75"/>
      <c r="AB8" s="75"/>
      <c r="AC8" s="75"/>
      <c r="AD8" s="75"/>
      <c r="AE8" s="75"/>
      <c r="AF8" s="75"/>
      <c r="AG8" s="75"/>
      <c r="AH8" s="75"/>
      <c r="AJ8" s="75"/>
      <c r="AL8" s="75"/>
      <c r="AM8" s="75"/>
      <c r="AP8" s="75"/>
      <c r="AQ8" s="75"/>
      <c r="AR8" s="75"/>
      <c r="AU8" s="75"/>
      <c r="AV8" s="75"/>
      <c r="AX8" s="75"/>
      <c r="AY8" s="75"/>
      <c r="AZ8" s="75"/>
      <c r="BB8" s="75"/>
      <c r="BC8" s="75"/>
      <c r="BD8" s="75"/>
      <c r="BE8" s="75"/>
      <c r="BF8" s="75"/>
      <c r="BH8" s="75"/>
      <c r="BI8" s="75"/>
      <c r="BJ8" s="75"/>
      <c r="BK8" s="75"/>
      <c r="BL8" s="75"/>
      <c r="BM8" s="75"/>
      <c r="BN8" s="75"/>
      <c r="BO8" s="75"/>
      <c r="BP8" s="75"/>
      <c r="BQ8" s="75"/>
      <c r="BR8" s="75"/>
      <c r="BS8" s="75"/>
      <c r="BT8" s="75"/>
      <c r="BU8" s="75"/>
      <c r="BV8" s="75"/>
      <c r="BW8" s="75"/>
      <c r="BX8" s="75"/>
      <c r="BY8" s="75"/>
      <c r="BZ8" s="75"/>
      <c r="CA8" s="75"/>
      <c r="CB8" s="75"/>
      <c r="CC8" s="75"/>
      <c r="CD8" s="75"/>
      <c r="CE8" s="75"/>
      <c r="CF8" s="75"/>
      <c r="CG8" s="75"/>
      <c r="CH8" s="75"/>
      <c r="CI8" s="75"/>
      <c r="CJ8" s="75"/>
      <c r="CK8" s="75"/>
      <c r="CL8" s="75"/>
      <c r="CM8" s="89"/>
      <c r="CN8" s="91" t="e">
        <f t="shared" si="0"/>
        <v>#DIV/0!</v>
      </c>
      <c r="CO8" s="68" t="str">
        <f t="shared" si="1"/>
        <v/>
      </c>
      <c r="CP8" s="68" t="str">
        <f t="shared" si="2"/>
        <v/>
      </c>
      <c r="CQ8" s="68" t="str">
        <f t="shared" si="3"/>
        <v/>
      </c>
      <c r="CR8" s="68" t="str">
        <f t="shared" si="4"/>
        <v/>
      </c>
      <c r="CS8" s="68" t="str">
        <f t="shared" si="5"/>
        <v/>
      </c>
      <c r="CT8" s="68" t="str">
        <f t="shared" si="6"/>
        <v/>
      </c>
      <c r="CU8" s="68" t="str">
        <f t="shared" si="7"/>
        <v/>
      </c>
      <c r="CV8" s="56" t="str">
        <f t="shared" si="8"/>
        <v/>
      </c>
      <c r="CW8" s="56" t="str">
        <f t="shared" si="9"/>
        <v/>
      </c>
      <c r="CX8" s="68" t="str">
        <f t="shared" si="10"/>
        <v/>
      </c>
      <c r="CY8" s="56" t="str">
        <f t="shared" si="11"/>
        <v/>
      </c>
      <c r="CZ8" s="56" t="str">
        <f t="shared" si="12"/>
        <v/>
      </c>
      <c r="DA8" s="68" t="str">
        <f t="shared" si="13"/>
        <v/>
      </c>
      <c r="DB8" s="68" t="str">
        <f t="shared" si="14"/>
        <v/>
      </c>
      <c r="DC8" s="56" t="str">
        <f t="shared" si="15"/>
        <v/>
      </c>
      <c r="DD8" s="68" t="str">
        <f t="shared" si="16"/>
        <v/>
      </c>
    </row>
    <row r="9" spans="1:108" x14ac:dyDescent="0.25">
      <c r="A9" s="89" t="s">
        <v>175</v>
      </c>
      <c r="B9" s="75"/>
      <c r="C9" s="75"/>
      <c r="D9" s="75"/>
      <c r="E9" s="75"/>
      <c r="F9" s="75"/>
      <c r="G9" s="75"/>
      <c r="H9" s="75"/>
      <c r="I9" s="75"/>
      <c r="J9" s="75"/>
      <c r="K9" s="75"/>
      <c r="L9" s="75"/>
      <c r="M9" s="75"/>
      <c r="N9" s="53"/>
      <c r="O9" s="53"/>
      <c r="P9" s="53"/>
      <c r="Q9" s="53"/>
      <c r="R9" s="89"/>
      <c r="S9" s="89"/>
      <c r="U9" s="75"/>
      <c r="V9" s="75"/>
      <c r="W9" s="75"/>
      <c r="X9" s="75"/>
      <c r="Y9" s="75"/>
      <c r="AA9" s="75"/>
      <c r="AB9" s="75"/>
      <c r="AC9" s="75"/>
      <c r="AD9" s="75"/>
      <c r="AE9" s="75"/>
      <c r="AF9" s="75"/>
      <c r="AG9" s="75"/>
      <c r="AH9" s="75"/>
      <c r="AJ9" s="75"/>
      <c r="AL9" s="75"/>
      <c r="AM9" s="75"/>
      <c r="AP9" s="75"/>
      <c r="AQ9" s="75"/>
      <c r="AR9" s="75"/>
      <c r="AU9" s="75"/>
      <c r="AV9" s="75"/>
      <c r="AX9" s="75"/>
      <c r="AY9" s="75"/>
      <c r="AZ9" s="75"/>
      <c r="BB9" s="75"/>
      <c r="BC9" s="75"/>
      <c r="BD9" s="75"/>
      <c r="BE9" s="75"/>
      <c r="BF9" s="75"/>
      <c r="BH9" s="75"/>
      <c r="BI9" s="75"/>
      <c r="BJ9" s="75"/>
      <c r="BK9" s="75"/>
      <c r="BL9" s="75"/>
      <c r="BM9" s="75"/>
      <c r="BN9" s="75"/>
      <c r="BO9" s="75"/>
      <c r="BP9" s="75"/>
      <c r="BQ9" s="75"/>
      <c r="BR9" s="75"/>
      <c r="BS9" s="75"/>
      <c r="BT9" s="75"/>
      <c r="BU9" s="75"/>
      <c r="BV9" s="75"/>
      <c r="BW9" s="75"/>
      <c r="BX9" s="75"/>
      <c r="BY9" s="75"/>
      <c r="BZ9" s="75"/>
      <c r="CA9" s="75"/>
      <c r="CB9" s="75"/>
      <c r="CC9" s="75"/>
      <c r="CD9" s="75"/>
      <c r="CE9" s="75"/>
      <c r="CF9" s="75"/>
      <c r="CG9" s="75"/>
      <c r="CH9" s="75"/>
      <c r="CI9" s="75"/>
      <c r="CJ9" s="75"/>
      <c r="CK9" s="75"/>
      <c r="CL9" s="75"/>
      <c r="CM9" s="89"/>
      <c r="CN9" s="91" t="e">
        <f t="shared" si="0"/>
        <v>#DIV/0!</v>
      </c>
      <c r="CO9" s="68" t="str">
        <f t="shared" si="1"/>
        <v/>
      </c>
      <c r="CP9" s="68" t="str">
        <f t="shared" si="2"/>
        <v/>
      </c>
      <c r="CQ9" s="68" t="str">
        <f t="shared" si="3"/>
        <v/>
      </c>
      <c r="CR9" s="68" t="str">
        <f t="shared" si="4"/>
        <v/>
      </c>
      <c r="CS9" s="68" t="str">
        <f t="shared" si="5"/>
        <v/>
      </c>
      <c r="CT9" s="68" t="str">
        <f t="shared" si="6"/>
        <v/>
      </c>
      <c r="CU9" s="68" t="str">
        <f t="shared" si="7"/>
        <v/>
      </c>
      <c r="CV9" s="56" t="str">
        <f t="shared" si="8"/>
        <v/>
      </c>
      <c r="CW9" s="56" t="str">
        <f t="shared" si="9"/>
        <v/>
      </c>
      <c r="CX9" s="68" t="str">
        <f t="shared" si="10"/>
        <v/>
      </c>
      <c r="CY9" s="56" t="str">
        <f t="shared" si="11"/>
        <v/>
      </c>
      <c r="CZ9" s="56" t="str">
        <f t="shared" si="12"/>
        <v/>
      </c>
      <c r="DA9" s="68" t="str">
        <f t="shared" si="13"/>
        <v/>
      </c>
      <c r="DB9" s="68" t="str">
        <f t="shared" si="14"/>
        <v/>
      </c>
      <c r="DC9" s="56" t="str">
        <f t="shared" si="15"/>
        <v/>
      </c>
      <c r="DD9" s="68" t="str">
        <f t="shared" si="16"/>
        <v/>
      </c>
    </row>
    <row r="10" spans="1:108" x14ac:dyDescent="0.25">
      <c r="A10" s="89" t="s">
        <v>176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53"/>
      <c r="O10" s="53"/>
      <c r="P10" s="53"/>
      <c r="Q10" s="53"/>
      <c r="R10" s="89"/>
      <c r="S10" s="89"/>
      <c r="U10" s="75"/>
      <c r="V10" s="75"/>
      <c r="W10" s="75"/>
      <c r="X10" s="75"/>
      <c r="Y10" s="75"/>
      <c r="AA10" s="75"/>
      <c r="AB10" s="75"/>
      <c r="AC10" s="75"/>
      <c r="AD10" s="75"/>
      <c r="AE10" s="75"/>
      <c r="AF10" s="75"/>
      <c r="AG10" s="75"/>
      <c r="AH10" s="75"/>
      <c r="AJ10" s="75"/>
      <c r="AL10" s="75"/>
      <c r="AM10" s="75"/>
      <c r="AP10" s="75"/>
      <c r="AQ10" s="75"/>
      <c r="AR10" s="75"/>
      <c r="AU10" s="75"/>
      <c r="AV10" s="75"/>
      <c r="AX10" s="75"/>
      <c r="AY10" s="75"/>
      <c r="AZ10" s="75"/>
      <c r="BB10" s="75"/>
      <c r="BC10" s="75"/>
      <c r="BD10" s="75"/>
      <c r="BE10" s="75"/>
      <c r="BF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89"/>
      <c r="CN10" s="91" t="e">
        <f t="shared" si="0"/>
        <v>#DIV/0!</v>
      </c>
      <c r="CO10" s="68" t="str">
        <f t="shared" si="1"/>
        <v/>
      </c>
      <c r="CP10" s="68" t="str">
        <f t="shared" si="2"/>
        <v/>
      </c>
      <c r="CQ10" s="68" t="str">
        <f t="shared" si="3"/>
        <v/>
      </c>
      <c r="CR10" s="68" t="str">
        <f t="shared" si="4"/>
        <v/>
      </c>
      <c r="CS10" s="68" t="str">
        <f t="shared" si="5"/>
        <v/>
      </c>
      <c r="CT10" s="68" t="str">
        <f t="shared" si="6"/>
        <v/>
      </c>
      <c r="CU10" s="68" t="str">
        <f t="shared" si="7"/>
        <v/>
      </c>
      <c r="CV10" s="56" t="str">
        <f t="shared" si="8"/>
        <v/>
      </c>
      <c r="CW10" s="56" t="str">
        <f t="shared" si="9"/>
        <v/>
      </c>
      <c r="CX10" s="68" t="str">
        <f t="shared" si="10"/>
        <v/>
      </c>
      <c r="CY10" s="56" t="str">
        <f t="shared" si="11"/>
        <v/>
      </c>
      <c r="CZ10" s="56" t="str">
        <f t="shared" si="12"/>
        <v/>
      </c>
      <c r="DA10" s="68" t="str">
        <f t="shared" si="13"/>
        <v/>
      </c>
      <c r="DB10" s="68" t="str">
        <f t="shared" si="14"/>
        <v/>
      </c>
      <c r="DC10" s="56" t="str">
        <f t="shared" si="15"/>
        <v/>
      </c>
      <c r="DD10" s="68" t="str">
        <f t="shared" si="16"/>
        <v/>
      </c>
    </row>
    <row r="11" spans="1:108" x14ac:dyDescent="0.25">
      <c r="A11" s="89" t="s">
        <v>177</v>
      </c>
      <c r="B11" s="75">
        <v>46.812402179999999</v>
      </c>
      <c r="C11" s="75"/>
      <c r="D11" s="75">
        <v>18.945718033999999</v>
      </c>
      <c r="E11" s="75">
        <v>0.28894087699999998</v>
      </c>
      <c r="F11" s="75">
        <v>0.28894087699999998</v>
      </c>
      <c r="G11" s="75">
        <v>70.312276370999996</v>
      </c>
      <c r="H11" s="75">
        <v>1123.2183872999999</v>
      </c>
      <c r="I11" s="75">
        <v>1.4849679399999999E-2</v>
      </c>
      <c r="J11" s="75">
        <v>6.4989824188999998</v>
      </c>
      <c r="K11" s="75"/>
      <c r="L11" s="75">
        <v>7.7709262394999996</v>
      </c>
      <c r="M11" s="75">
        <v>1.4407891000000001E-2</v>
      </c>
      <c r="N11" s="53">
        <v>1.3483742599999999E-2</v>
      </c>
      <c r="O11" s="53">
        <v>3.0625176E-3</v>
      </c>
      <c r="P11" s="53">
        <v>4.7127410000000002E-4</v>
      </c>
      <c r="Q11" s="53">
        <v>1.1339864457</v>
      </c>
      <c r="R11" s="89"/>
      <c r="S11" s="89" t="s">
        <v>177</v>
      </c>
      <c r="T11" s="75">
        <v>0</v>
      </c>
      <c r="U11" s="75">
        <v>0</v>
      </c>
      <c r="V11" s="75">
        <v>1.34841653151882E-2</v>
      </c>
      <c r="W11" s="75">
        <v>1.4850349322938499E-2</v>
      </c>
      <c r="X11" s="75">
        <v>1.4850349322938499E-2</v>
      </c>
      <c r="Y11" s="75">
        <v>3.8002365498768099E-5</v>
      </c>
      <c r="Z11" s="75">
        <v>0</v>
      </c>
      <c r="AA11" s="75">
        <v>6.4991923035982104</v>
      </c>
      <c r="AB11" s="75">
        <v>3.0624192944371802E-3</v>
      </c>
      <c r="AC11" s="75">
        <v>1911.5665280775199</v>
      </c>
      <c r="AD11" s="75">
        <v>0</v>
      </c>
      <c r="AE11" s="75">
        <v>46.812479880068501</v>
      </c>
      <c r="AF11" s="75">
        <v>0.72701944027943299</v>
      </c>
      <c r="AG11" s="75">
        <v>132.637512482766</v>
      </c>
      <c r="AH11" s="75">
        <v>1.4750353917194401</v>
      </c>
      <c r="AI11" s="75">
        <v>1.1339805434334</v>
      </c>
      <c r="AJ11" s="75">
        <v>1.5474961504689799</v>
      </c>
      <c r="AK11" s="75">
        <v>0</v>
      </c>
      <c r="AL11" s="75">
        <v>7.7709285492487803</v>
      </c>
      <c r="AM11" s="75">
        <v>7.7709285492487803</v>
      </c>
      <c r="AN11" s="75">
        <v>0</v>
      </c>
      <c r="AO11" s="75">
        <v>0</v>
      </c>
      <c r="AP11" s="75">
        <v>0</v>
      </c>
      <c r="AQ11" s="75">
        <v>6.0001303973280002E-5</v>
      </c>
      <c r="AR11" s="75">
        <v>0</v>
      </c>
      <c r="AS11" s="75">
        <v>0</v>
      </c>
      <c r="AT11" s="75">
        <v>1.96273121518785E-5</v>
      </c>
      <c r="AU11" s="75">
        <v>0</v>
      </c>
      <c r="AV11" s="75">
        <v>1.4408238582868899E-2</v>
      </c>
      <c r="AW11" s="75">
        <v>0</v>
      </c>
      <c r="AX11" s="75">
        <v>5.0875219245523199E-4</v>
      </c>
      <c r="AY11" s="75">
        <v>0</v>
      </c>
      <c r="AZ11" s="75">
        <v>0</v>
      </c>
      <c r="BA11" s="75">
        <v>1255.98693737291</v>
      </c>
      <c r="BB11" s="75">
        <v>17.051169216863101</v>
      </c>
      <c r="BC11" s="75">
        <v>1.89457062826214</v>
      </c>
      <c r="BD11" s="75">
        <v>18.945739845125299</v>
      </c>
      <c r="BE11" s="75">
        <v>0</v>
      </c>
      <c r="BF11" s="75">
        <v>2.6409495094716098</v>
      </c>
      <c r="BG11" s="75">
        <v>0</v>
      </c>
      <c r="BH11" s="75">
        <v>8.2808611253492996E-4</v>
      </c>
      <c r="BI11" s="75">
        <v>847.15288423654499</v>
      </c>
      <c r="BJ11" s="75">
        <v>1.12033896063096E-3</v>
      </c>
      <c r="BK11" s="75">
        <v>2.9226711200030799E-3</v>
      </c>
      <c r="BL11" s="75">
        <v>7.0793887685532799E-3</v>
      </c>
      <c r="BM11" s="75">
        <v>1.65619173597447E-3</v>
      </c>
      <c r="BN11" s="75">
        <v>1.04617215893119E-2</v>
      </c>
      <c r="BO11" s="75">
        <v>3.8969063641925198E-4</v>
      </c>
      <c r="BP11" s="75">
        <v>0.28894001829836202</v>
      </c>
      <c r="BQ11" s="75">
        <v>0.28894001829836202</v>
      </c>
      <c r="BR11" s="75">
        <v>0</v>
      </c>
      <c r="BS11" s="75">
        <v>0</v>
      </c>
      <c r="BT11" s="75">
        <v>0</v>
      </c>
      <c r="BU11" s="75">
        <v>0.124923599927247</v>
      </c>
      <c r="BV11" s="75">
        <v>0</v>
      </c>
      <c r="BW11" s="75">
        <v>2.1595292691126901E-2</v>
      </c>
      <c r="BX11" s="75">
        <v>4.72499313811405E-3</v>
      </c>
      <c r="BY11" s="75">
        <v>3.04307313282295E-3</v>
      </c>
      <c r="BZ11" s="75">
        <v>5.3988012367929397E-2</v>
      </c>
      <c r="CA11" s="75">
        <v>199.91125911453099</v>
      </c>
      <c r="CB11" s="75">
        <v>2.5816997635542899E-3</v>
      </c>
      <c r="CC11" s="75">
        <v>5.3625258354139199E-2</v>
      </c>
      <c r="CD11" s="75">
        <v>0</v>
      </c>
      <c r="CE11" s="75">
        <v>70.312248990007603</v>
      </c>
      <c r="CF11" s="75">
        <v>31.8587207452867</v>
      </c>
      <c r="CG11" s="75">
        <v>0</v>
      </c>
      <c r="CH11" s="75">
        <v>0</v>
      </c>
      <c r="CI11" s="75">
        <v>36.066129897837797</v>
      </c>
      <c r="CJ11" s="75">
        <v>6.08739971918517E-3</v>
      </c>
      <c r="CK11" s="75">
        <v>1123.2169172820099</v>
      </c>
      <c r="CL11" s="75">
        <v>43.214921029767901</v>
      </c>
      <c r="CM11" s="89"/>
      <c r="CN11" s="91">
        <f t="shared" si="0"/>
        <v>1.1182051463506981</v>
      </c>
      <c r="CO11" s="68">
        <f t="shared" si="1"/>
        <v>1.6598180158149753E-6</v>
      </c>
      <c r="CP11" s="68" t="str">
        <f t="shared" si="2"/>
        <v/>
      </c>
      <c r="CQ11" s="68">
        <f t="shared" si="3"/>
        <v>1.1512430017900699E-6</v>
      </c>
      <c r="CR11" s="68">
        <f t="shared" si="4"/>
        <v>-2.9718939281907919E-6</v>
      </c>
      <c r="CS11" s="68">
        <f t="shared" si="5"/>
        <v>-2.9718939281907919E-6</v>
      </c>
      <c r="CT11" s="68">
        <f t="shared" si="6"/>
        <v>-3.8941979702161883E-7</v>
      </c>
      <c r="CU11" s="68">
        <f t="shared" si="7"/>
        <v>-1.3087552755371105E-6</v>
      </c>
      <c r="CV11" s="56">
        <f t="shared" si="8"/>
        <v>4.5113629759572303E-5</v>
      </c>
      <c r="CW11" s="56">
        <f t="shared" si="9"/>
        <v>3.2295009384887441E-5</v>
      </c>
      <c r="CX11" s="68" t="str">
        <f t="shared" si="10"/>
        <v/>
      </c>
      <c r="CY11" s="56">
        <f t="shared" si="11"/>
        <v>2.9722953345531385E-7</v>
      </c>
      <c r="CZ11" s="56">
        <f t="shared" si="12"/>
        <v>2.4124479349439829E-5</v>
      </c>
      <c r="DA11" s="68">
        <f t="shared" si="13"/>
        <v>3.134998944582724E-5</v>
      </c>
      <c r="DB11" s="68">
        <f t="shared" si="14"/>
        <v>-3.2099591140264321E-5</v>
      </c>
      <c r="DC11" s="56">
        <f t="shared" si="15"/>
        <v>7.9525041701277388E-2</v>
      </c>
      <c r="DD11" s="68">
        <f t="shared" si="16"/>
        <v>-5.2048828469616058E-6</v>
      </c>
    </row>
    <row r="12" spans="1:108" x14ac:dyDescent="0.25">
      <c r="A12" s="89" t="s">
        <v>178</v>
      </c>
      <c r="B12" s="75"/>
      <c r="C12" s="75"/>
      <c r="D12" s="75"/>
      <c r="E12" s="75"/>
      <c r="F12" s="75"/>
      <c r="G12" s="75"/>
      <c r="H12" s="75">
        <v>4.2299999999999997E-2</v>
      </c>
      <c r="I12" s="75"/>
      <c r="J12" s="75">
        <v>9.6967799999999997E-5</v>
      </c>
      <c r="K12" s="75"/>
      <c r="L12" s="75">
        <v>5.6479649999999996E-4</v>
      </c>
      <c r="M12" s="75"/>
      <c r="N12" s="53"/>
      <c r="O12" s="53"/>
      <c r="P12" s="53"/>
      <c r="Q12" s="53">
        <v>1.9331299999999999E-5</v>
      </c>
      <c r="R12" s="89"/>
      <c r="S12" s="89" t="s">
        <v>178</v>
      </c>
      <c r="T12" s="75">
        <v>0</v>
      </c>
      <c r="U12" s="75">
        <v>0</v>
      </c>
      <c r="V12" s="75">
        <v>0</v>
      </c>
      <c r="W12" s="75">
        <v>0</v>
      </c>
      <c r="X12" s="75">
        <v>0</v>
      </c>
      <c r="Y12" s="75">
        <v>0</v>
      </c>
      <c r="Z12" s="75">
        <v>0</v>
      </c>
      <c r="AA12" s="75">
        <v>9.6954689060114598E-5</v>
      </c>
      <c r="AB12" s="75">
        <v>0</v>
      </c>
      <c r="AC12" s="75">
        <v>2.5381906915347998</v>
      </c>
      <c r="AD12" s="75">
        <v>0</v>
      </c>
      <c r="AE12" s="75">
        <v>0</v>
      </c>
      <c r="AF12" s="75">
        <v>0</v>
      </c>
      <c r="AG12" s="75">
        <v>5.4333629142346601E-2</v>
      </c>
      <c r="AH12" s="75">
        <v>0</v>
      </c>
      <c r="AI12" s="75">
        <v>1.93327180619167E-5</v>
      </c>
      <c r="AJ12" s="75">
        <v>0</v>
      </c>
      <c r="AK12" s="75">
        <v>0</v>
      </c>
      <c r="AL12" s="75">
        <v>5.6477582576872098E-4</v>
      </c>
      <c r="AM12" s="75">
        <v>5.6477582576872098E-4</v>
      </c>
      <c r="AN12" s="75">
        <v>0</v>
      </c>
      <c r="AO12" s="75">
        <v>0</v>
      </c>
      <c r="AP12" s="75">
        <v>0</v>
      </c>
      <c r="AQ12" s="75">
        <v>0</v>
      </c>
      <c r="AR12" s="75">
        <v>0</v>
      </c>
      <c r="AS12" s="75">
        <v>0</v>
      </c>
      <c r="AT12" s="75">
        <v>0</v>
      </c>
      <c r="AU12" s="75">
        <v>0</v>
      </c>
      <c r="AV12" s="75">
        <v>0</v>
      </c>
      <c r="AW12" s="75">
        <v>0</v>
      </c>
      <c r="AX12" s="75">
        <v>0</v>
      </c>
      <c r="AY12" s="75">
        <v>0</v>
      </c>
      <c r="AZ12" s="75">
        <v>0</v>
      </c>
      <c r="BA12" s="75">
        <v>9.6691193086305999E-2</v>
      </c>
      <c r="BB12" s="75">
        <v>0</v>
      </c>
      <c r="BC12" s="75">
        <v>0</v>
      </c>
      <c r="BD12" s="75">
        <v>0</v>
      </c>
      <c r="BE12" s="75">
        <v>0</v>
      </c>
      <c r="BF12" s="75">
        <v>0</v>
      </c>
      <c r="BG12" s="75">
        <v>0</v>
      </c>
      <c r="BH12" s="75">
        <v>0</v>
      </c>
      <c r="BI12" s="75">
        <v>1.85072025165758E-2</v>
      </c>
      <c r="BJ12" s="75">
        <v>0</v>
      </c>
      <c r="BK12" s="75">
        <v>0</v>
      </c>
      <c r="BL12" s="75">
        <v>0</v>
      </c>
      <c r="BM12" s="75">
        <v>0</v>
      </c>
      <c r="BN12" s="75">
        <v>0</v>
      </c>
      <c r="BO12" s="75">
        <v>0</v>
      </c>
      <c r="BP12" s="75">
        <v>0</v>
      </c>
      <c r="BQ12" s="75">
        <v>0</v>
      </c>
      <c r="BR12" s="75">
        <v>0</v>
      </c>
      <c r="BS12" s="75">
        <v>0</v>
      </c>
      <c r="BT12" s="75">
        <v>0</v>
      </c>
      <c r="BU12" s="75">
        <v>0</v>
      </c>
      <c r="BV12" s="75">
        <v>0</v>
      </c>
      <c r="BW12" s="75">
        <v>0</v>
      </c>
      <c r="BX12" s="75">
        <v>0</v>
      </c>
      <c r="BY12" s="75">
        <v>0</v>
      </c>
      <c r="BZ12" s="75">
        <v>0</v>
      </c>
      <c r="CA12" s="75">
        <v>2.36798997867027E-2</v>
      </c>
      <c r="CB12" s="75">
        <v>0</v>
      </c>
      <c r="CC12" s="75">
        <v>0</v>
      </c>
      <c r="CD12" s="75">
        <v>0</v>
      </c>
      <c r="CE12" s="75">
        <v>0</v>
      </c>
      <c r="CF12" s="75">
        <v>0</v>
      </c>
      <c r="CG12" s="75">
        <v>0</v>
      </c>
      <c r="CH12" s="75">
        <v>0</v>
      </c>
      <c r="CI12" s="75">
        <v>0</v>
      </c>
      <c r="CJ12" s="75">
        <v>0</v>
      </c>
      <c r="CK12" s="75">
        <v>4.2298373540126798E-2</v>
      </c>
      <c r="CL12" s="75">
        <v>0</v>
      </c>
      <c r="CM12" s="89"/>
      <c r="CN12" s="91">
        <f t="shared" si="0"/>
        <v>2.2859317036050779</v>
      </c>
      <c r="CO12" s="68" t="str">
        <f t="shared" si="1"/>
        <v/>
      </c>
      <c r="CP12" s="68" t="str">
        <f t="shared" si="2"/>
        <v/>
      </c>
      <c r="CQ12" s="68" t="str">
        <f t="shared" si="3"/>
        <v/>
      </c>
      <c r="CR12" s="68" t="str">
        <f t="shared" si="4"/>
        <v/>
      </c>
      <c r="CS12" s="68" t="str">
        <f t="shared" si="5"/>
        <v/>
      </c>
      <c r="CT12" s="68" t="str">
        <f t="shared" si="6"/>
        <v/>
      </c>
      <c r="CU12" s="68">
        <f t="shared" si="7"/>
        <v>-3.8450588018904218E-5</v>
      </c>
      <c r="CV12" s="56" t="str">
        <f t="shared" si="8"/>
        <v/>
      </c>
      <c r="CW12" s="56">
        <f t="shared" si="9"/>
        <v>-1.3520921259840078E-4</v>
      </c>
      <c r="CX12" s="68" t="str">
        <f t="shared" si="10"/>
        <v/>
      </c>
      <c r="CY12" s="56">
        <f t="shared" si="11"/>
        <v>-3.660474397234871E-5</v>
      </c>
      <c r="CZ12" s="56" t="str">
        <f t="shared" si="12"/>
        <v/>
      </c>
      <c r="DA12" s="68" t="str">
        <f t="shared" si="13"/>
        <v/>
      </c>
      <c r="DB12" s="68" t="str">
        <f t="shared" si="14"/>
        <v/>
      </c>
      <c r="DC12" s="56" t="str">
        <f t="shared" si="15"/>
        <v/>
      </c>
      <c r="DD12" s="68">
        <f t="shared" si="16"/>
        <v>7.3355745174989658E-5</v>
      </c>
    </row>
    <row r="13" spans="1:108" x14ac:dyDescent="0.25">
      <c r="A13" s="89" t="s">
        <v>179</v>
      </c>
      <c r="B13" s="75">
        <v>15.887167578</v>
      </c>
      <c r="C13" s="75"/>
      <c r="D13" s="75">
        <v>11.540172254</v>
      </c>
      <c r="E13" s="75">
        <v>0.23952970100000001</v>
      </c>
      <c r="F13" s="75">
        <v>0.23729798399999999</v>
      </c>
      <c r="G13" s="75">
        <v>4.2561342542</v>
      </c>
      <c r="H13" s="75">
        <v>99.236096767000006</v>
      </c>
      <c r="I13" s="75">
        <v>3.2237830000000002E-2</v>
      </c>
      <c r="J13" s="75">
        <v>2.660516587</v>
      </c>
      <c r="K13" s="75">
        <v>2.55897E-5</v>
      </c>
      <c r="L13" s="75">
        <v>0.82998669439999995</v>
      </c>
      <c r="M13" s="75">
        <v>1.43686018E-2</v>
      </c>
      <c r="N13" s="53">
        <v>1.7319318399999999E-2</v>
      </c>
      <c r="O13" s="53">
        <v>2.8243000000000001E-3</v>
      </c>
      <c r="P13" s="53">
        <v>8.8177760000000003E-4</v>
      </c>
      <c r="Q13" s="53">
        <v>0.14099398699999999</v>
      </c>
      <c r="R13" s="89"/>
      <c r="S13" s="89" t="s">
        <v>179</v>
      </c>
      <c r="T13" s="75">
        <v>0</v>
      </c>
      <c r="U13" s="75">
        <v>0</v>
      </c>
      <c r="V13" s="75">
        <v>1.7319464576541599E-2</v>
      </c>
      <c r="W13" s="75">
        <v>3.2238111118636198E-2</v>
      </c>
      <c r="X13" s="75">
        <v>3.2238111118636198E-2</v>
      </c>
      <c r="Y13" s="75">
        <v>1.2330525355908601E-4</v>
      </c>
      <c r="Z13" s="75">
        <v>0</v>
      </c>
      <c r="AA13" s="75">
        <v>2.6636119820975699</v>
      </c>
      <c r="AB13" s="75">
        <v>2.8240342140577802E-3</v>
      </c>
      <c r="AC13" s="75">
        <v>814.15920572328798</v>
      </c>
      <c r="AD13" s="75">
        <v>2.5593055264361599E-5</v>
      </c>
      <c r="AE13" s="75">
        <v>15.887247253867701</v>
      </c>
      <c r="AF13" s="75">
        <v>0.57085069599034299</v>
      </c>
      <c r="AG13" s="75">
        <v>34.582106425513302</v>
      </c>
      <c r="AH13" s="75">
        <v>1.1176371307792701</v>
      </c>
      <c r="AI13" s="75">
        <v>0.14099421102350501</v>
      </c>
      <c r="AJ13" s="75">
        <v>2.08842956297999E-3</v>
      </c>
      <c r="AK13" s="75">
        <v>0</v>
      </c>
      <c r="AL13" s="75">
        <v>0.82997893928915001</v>
      </c>
      <c r="AM13" s="75">
        <v>0.82997893928915001</v>
      </c>
      <c r="AN13" s="75">
        <v>0</v>
      </c>
      <c r="AO13" s="75">
        <v>0</v>
      </c>
      <c r="AP13" s="75">
        <v>0</v>
      </c>
      <c r="AQ13" s="75">
        <v>1.94662366066456E-4</v>
      </c>
      <c r="AR13" s="75">
        <v>0</v>
      </c>
      <c r="AS13" s="75">
        <v>0</v>
      </c>
      <c r="AT13" s="75">
        <v>6.3678155173090193E-5</v>
      </c>
      <c r="AU13" s="75">
        <v>0</v>
      </c>
      <c r="AV13" s="75">
        <v>1.43686163276509E-2</v>
      </c>
      <c r="AW13" s="75">
        <v>0</v>
      </c>
      <c r="AX13" s="75">
        <v>1.00338024828452E-3</v>
      </c>
      <c r="AY13" s="75">
        <v>0</v>
      </c>
      <c r="AZ13" s="75">
        <v>0</v>
      </c>
      <c r="BA13" s="75">
        <v>133.85357318716601</v>
      </c>
      <c r="BB13" s="75">
        <v>10.386142187095199</v>
      </c>
      <c r="BC13" s="75">
        <v>1.1540151788224</v>
      </c>
      <c r="BD13" s="75">
        <v>11.540157365917601</v>
      </c>
      <c r="BE13" s="75">
        <v>0</v>
      </c>
      <c r="BF13" s="75">
        <v>0.13441314551056199</v>
      </c>
      <c r="BG13" s="75">
        <v>0</v>
      </c>
      <c r="BH13" s="75">
        <v>1.32192981585894E-3</v>
      </c>
      <c r="BI13" s="75">
        <v>65.943850973678806</v>
      </c>
      <c r="BJ13" s="75">
        <v>1.7884855900395099E-3</v>
      </c>
      <c r="BK13" s="75">
        <v>4.6656199121458096E-3</v>
      </c>
      <c r="BL13" s="75">
        <v>1.13012571856897E-2</v>
      </c>
      <c r="BM13" s="75">
        <v>2.64385323831411E-3</v>
      </c>
      <c r="BN13" s="75">
        <v>4.0696032231573604E-3</v>
      </c>
      <c r="BO13" s="75">
        <v>6.2208634402023796E-4</v>
      </c>
      <c r="BP13" s="75">
        <v>0.239530713029867</v>
      </c>
      <c r="BQ13" s="75">
        <v>0.237298987417119</v>
      </c>
      <c r="BR13" s="75">
        <v>2.2317256127471199E-3</v>
      </c>
      <c r="BS13" s="75">
        <v>0</v>
      </c>
      <c r="BT13" s="75">
        <v>0</v>
      </c>
      <c r="BU13" s="75">
        <v>5.23195720828716E-2</v>
      </c>
      <c r="BV13" s="75">
        <v>0</v>
      </c>
      <c r="BW13" s="75">
        <v>3.1338386326934302E-2</v>
      </c>
      <c r="BX13" s="75">
        <v>7.5428220263783199E-3</v>
      </c>
      <c r="BY13" s="75">
        <v>4.2420043320821896E-3</v>
      </c>
      <c r="BZ13" s="75">
        <v>7.8346731923477603E-2</v>
      </c>
      <c r="CA13" s="75">
        <v>29.039585660370701</v>
      </c>
      <c r="CB13" s="75">
        <v>4.1212698622662396E-3</v>
      </c>
      <c r="CC13" s="75">
        <v>3.2975365553883702E-2</v>
      </c>
      <c r="CD13" s="75">
        <v>0</v>
      </c>
      <c r="CE13" s="75">
        <v>4.2561278680754198</v>
      </c>
      <c r="CF13" s="75">
        <v>3.7177184327042401</v>
      </c>
      <c r="CG13" s="75">
        <v>0</v>
      </c>
      <c r="CH13" s="75">
        <v>0</v>
      </c>
      <c r="CI13" s="75">
        <v>0.66671243069715502</v>
      </c>
      <c r="CJ13" s="75">
        <v>0</v>
      </c>
      <c r="CK13" s="75">
        <v>99.236028104543394</v>
      </c>
      <c r="CL13" s="75">
        <v>0.114572922536748</v>
      </c>
      <c r="CM13" s="89"/>
      <c r="CN13" s="91">
        <f t="shared" si="0"/>
        <v>1.3488404941615926</v>
      </c>
      <c r="CO13" s="68">
        <f t="shared" si="1"/>
        <v>5.0151084080707548E-6</v>
      </c>
      <c r="CP13" s="68" t="str">
        <f t="shared" si="2"/>
        <v/>
      </c>
      <c r="CQ13" s="68">
        <f t="shared" si="3"/>
        <v>-1.2901092003848789E-6</v>
      </c>
      <c r="CR13" s="68">
        <f t="shared" si="4"/>
        <v>4.225070472544228E-6</v>
      </c>
      <c r="CS13" s="68">
        <f t="shared" si="5"/>
        <v>4.2285109299766455E-6</v>
      </c>
      <c r="CT13" s="68">
        <f t="shared" si="6"/>
        <v>-1.5004518652009135E-6</v>
      </c>
      <c r="CU13" s="68">
        <f t="shared" si="7"/>
        <v>-6.919100896730229E-7</v>
      </c>
      <c r="CV13" s="56">
        <f t="shared" si="8"/>
        <v>8.7201476090635876E-6</v>
      </c>
      <c r="CW13" s="56">
        <f t="shared" si="9"/>
        <v>1.1634564177102956E-3</v>
      </c>
      <c r="CX13" s="68">
        <f t="shared" si="10"/>
        <v>1.3111776853966223E-4</v>
      </c>
      <c r="CY13" s="56">
        <f t="shared" si="11"/>
        <v>-9.3436568348179508E-6</v>
      </c>
      <c r="CZ13" s="56">
        <f t="shared" si="12"/>
        <v>1.0110692120351682E-6</v>
      </c>
      <c r="DA13" s="68">
        <f t="shared" si="13"/>
        <v>8.4400862796230204E-6</v>
      </c>
      <c r="DB13" s="68">
        <f t="shared" si="14"/>
        <v>-9.4106837878372149E-5</v>
      </c>
      <c r="DC13" s="56">
        <f t="shared" si="15"/>
        <v>0.1379062569569923</v>
      </c>
      <c r="DD13" s="68">
        <f t="shared" si="16"/>
        <v>1.5888869432734979E-6</v>
      </c>
    </row>
    <row r="14" spans="1:108" x14ac:dyDescent="0.25">
      <c r="A14" s="89" t="s">
        <v>180</v>
      </c>
      <c r="B14" s="75">
        <v>21025.880655000001</v>
      </c>
      <c r="C14" s="75"/>
      <c r="D14" s="75">
        <v>13886.957659</v>
      </c>
      <c r="E14" s="75">
        <v>260.90503108000001</v>
      </c>
      <c r="F14" s="75">
        <v>260.83912272999999</v>
      </c>
      <c r="G14" s="75">
        <v>803.34834171</v>
      </c>
      <c r="H14" s="75">
        <v>49501.632359000003</v>
      </c>
      <c r="I14" s="75">
        <v>17.541702466</v>
      </c>
      <c r="J14" s="75">
        <v>71.061920697000005</v>
      </c>
      <c r="K14" s="75">
        <v>7.5574840000000002E-4</v>
      </c>
      <c r="L14" s="75">
        <v>224.25411803</v>
      </c>
      <c r="M14" s="75">
        <v>16.176623932999998</v>
      </c>
      <c r="N14" s="53">
        <v>15.341161617999999</v>
      </c>
      <c r="O14" s="53">
        <v>3.4100432782999999</v>
      </c>
      <c r="P14" s="53">
        <v>0.53618784119999996</v>
      </c>
      <c r="Q14" s="53">
        <v>1.4013685062000001</v>
      </c>
      <c r="R14" s="89"/>
      <c r="S14" s="89" t="s">
        <v>180</v>
      </c>
      <c r="T14" s="75">
        <v>0</v>
      </c>
      <c r="U14" s="75">
        <v>0</v>
      </c>
      <c r="V14" s="75">
        <v>15.3411451742622</v>
      </c>
      <c r="W14" s="75">
        <v>17.541697736383899</v>
      </c>
      <c r="X14" s="75">
        <v>17.541697736383899</v>
      </c>
      <c r="Y14" s="75">
        <v>5.62412018654408E-2</v>
      </c>
      <c r="Z14" s="75">
        <v>0</v>
      </c>
      <c r="AA14" s="75">
        <v>236.51564599835501</v>
      </c>
      <c r="AB14" s="75">
        <v>3.4100388311360001</v>
      </c>
      <c r="AC14" s="75">
        <v>166590.35918606201</v>
      </c>
      <c r="AD14" s="75">
        <v>7.5575285275770695E-4</v>
      </c>
      <c r="AE14" s="75">
        <v>21025.8747076373</v>
      </c>
      <c r="AF14" s="75">
        <v>28.847172575524802</v>
      </c>
      <c r="AG14" s="75">
        <v>24944.553583687499</v>
      </c>
      <c r="AH14" s="75">
        <v>52.970097178259302</v>
      </c>
      <c r="AI14" s="75">
        <v>1.40136708275581</v>
      </c>
      <c r="AJ14" s="75">
        <v>0.27121553270125298</v>
      </c>
      <c r="AK14" s="75">
        <v>0</v>
      </c>
      <c r="AL14" s="75">
        <v>224.25395204596299</v>
      </c>
      <c r="AM14" s="75">
        <v>224.25395204596299</v>
      </c>
      <c r="AN14" s="75">
        <v>0</v>
      </c>
      <c r="AO14" s="75">
        <v>0</v>
      </c>
      <c r="AP14" s="75">
        <v>0</v>
      </c>
      <c r="AQ14" s="75">
        <v>8.6220327450079001E-2</v>
      </c>
      <c r="AR14" s="75">
        <v>2.8654304224918798E-4</v>
      </c>
      <c r="AS14" s="75">
        <v>0</v>
      </c>
      <c r="AT14" s="75">
        <v>2.5827260305615999E-2</v>
      </c>
      <c r="AU14" s="75">
        <v>0</v>
      </c>
      <c r="AV14" s="75">
        <v>17.2689148910612</v>
      </c>
      <c r="AW14" s="75">
        <v>0</v>
      </c>
      <c r="AX14" s="75">
        <v>0.58549109412337796</v>
      </c>
      <c r="AY14" s="75">
        <v>0</v>
      </c>
      <c r="AZ14" s="75">
        <v>0</v>
      </c>
      <c r="BA14" s="75">
        <v>74471.504148556007</v>
      </c>
      <c r="BB14" s="75">
        <v>12498.2632039903</v>
      </c>
      <c r="BC14" s="75">
        <v>1388.6963446545001</v>
      </c>
      <c r="BD14" s="75">
        <v>13886.9595486448</v>
      </c>
      <c r="BE14" s="75">
        <v>0</v>
      </c>
      <c r="BF14" s="75">
        <v>10.095577658763</v>
      </c>
      <c r="BG14" s="75">
        <v>0</v>
      </c>
      <c r="BH14" s="75">
        <v>0.98260782299089999</v>
      </c>
      <c r="BI14" s="75">
        <v>28270.4009464386</v>
      </c>
      <c r="BJ14" s="75">
        <v>1.3294132750210801</v>
      </c>
      <c r="BK14" s="75">
        <v>3.4680273887905901</v>
      </c>
      <c r="BL14" s="75">
        <v>8.4003391309380095</v>
      </c>
      <c r="BM14" s="75">
        <v>1.96521810358416</v>
      </c>
      <c r="BN14" s="75">
        <v>7.7881324101478704</v>
      </c>
      <c r="BO14" s="75">
        <v>0.462402941406658</v>
      </c>
      <c r="BP14" s="75">
        <v>260.905062534433</v>
      </c>
      <c r="BQ14" s="75">
        <v>260.83915407827499</v>
      </c>
      <c r="BR14" s="75">
        <v>6.5908456158335793E-2</v>
      </c>
      <c r="BS14" s="75">
        <v>0</v>
      </c>
      <c r="BT14" s="75">
        <v>0</v>
      </c>
      <c r="BU14" s="75">
        <v>94.361878909814294</v>
      </c>
      <c r="BV14" s="75">
        <v>0</v>
      </c>
      <c r="BW14" s="75">
        <v>24.4766368236908</v>
      </c>
      <c r="BX14" s="75">
        <v>5.6066476276613901</v>
      </c>
      <c r="BY14" s="75">
        <v>3.3853719681211598</v>
      </c>
      <c r="BZ14" s="75">
        <v>61.191668848140097</v>
      </c>
      <c r="CA14" s="75">
        <v>21241.8823035926</v>
      </c>
      <c r="CB14" s="75">
        <v>3.0634245139635201</v>
      </c>
      <c r="CC14" s="75">
        <v>44.3573843140042</v>
      </c>
      <c r="CD14" s="75">
        <v>0</v>
      </c>
      <c r="CE14" s="75">
        <v>803.34824382184297</v>
      </c>
      <c r="CF14" s="75">
        <v>153.40822128796799</v>
      </c>
      <c r="CG14" s="75">
        <v>0</v>
      </c>
      <c r="CH14" s="75">
        <v>0</v>
      </c>
      <c r="CI14" s="75">
        <v>183.228511696401</v>
      </c>
      <c r="CJ14" s="75">
        <v>1.38741547703561</v>
      </c>
      <c r="CK14" s="75">
        <v>49501.576026102797</v>
      </c>
      <c r="CL14" s="75">
        <v>46.114319516626203</v>
      </c>
      <c r="CM14" s="89"/>
      <c r="CN14" s="91">
        <f t="shared" si="0"/>
        <v>1.5044269319685146</v>
      </c>
      <c r="CO14" s="68">
        <f t="shared" si="1"/>
        <v>-2.8285914860201936E-7</v>
      </c>
      <c r="CP14" s="68" t="str">
        <f t="shared" si="2"/>
        <v/>
      </c>
      <c r="CQ14" s="68">
        <f t="shared" si="3"/>
        <v>1.3607334640397999E-7</v>
      </c>
      <c r="CR14" s="68">
        <f t="shared" si="4"/>
        <v>1.2055893615831191E-7</v>
      </c>
      <c r="CS14" s="68">
        <f t="shared" si="5"/>
        <v>1.2018241233723378E-7</v>
      </c>
      <c r="CT14" s="68">
        <f t="shared" si="6"/>
        <v>-1.2185020114771509E-7</v>
      </c>
      <c r="CU14" s="68">
        <f t="shared" si="7"/>
        <v>-1.1380007995934027E-6</v>
      </c>
      <c r="CV14" s="56">
        <f t="shared" si="8"/>
        <v>-2.6962127026130273E-7</v>
      </c>
      <c r="CW14" s="56">
        <f t="shared" si="9"/>
        <v>2.328303593239915</v>
      </c>
      <c r="CX14" s="68">
        <f t="shared" si="10"/>
        <v>5.8918519800125642E-6</v>
      </c>
      <c r="CY14" s="56">
        <f t="shared" si="11"/>
        <v>-7.4016048609976009E-7</v>
      </c>
      <c r="CZ14" s="56">
        <f t="shared" si="12"/>
        <v>6.7522800961759999E-2</v>
      </c>
      <c r="DA14" s="68">
        <f t="shared" si="13"/>
        <v>-1.0718704494757436E-6</v>
      </c>
      <c r="DB14" s="68">
        <f t="shared" si="14"/>
        <v>-1.3041371140422181E-6</v>
      </c>
      <c r="DC14" s="56">
        <f t="shared" si="15"/>
        <v>9.1951456439288634E-2</v>
      </c>
      <c r="DD14" s="68">
        <f t="shared" si="16"/>
        <v>-1.0157529470487882E-6</v>
      </c>
    </row>
    <row r="15" spans="1:108" x14ac:dyDescent="0.25">
      <c r="A15" s="89" t="s">
        <v>181</v>
      </c>
      <c r="B15" s="75">
        <v>3936.2599085000002</v>
      </c>
      <c r="C15" s="75">
        <v>1.9019800000000001E-4</v>
      </c>
      <c r="D15" s="75">
        <v>2740.5225630999998</v>
      </c>
      <c r="E15" s="75">
        <v>59.100074204000002</v>
      </c>
      <c r="F15" s="75">
        <v>58.988081886000003</v>
      </c>
      <c r="G15" s="75">
        <v>194.30665777999999</v>
      </c>
      <c r="H15" s="75">
        <v>13492.194665000001</v>
      </c>
      <c r="I15" s="75">
        <v>4.5455465621000002</v>
      </c>
      <c r="J15" s="75">
        <v>20.086187409000001</v>
      </c>
      <c r="K15" s="75">
        <v>1.2841806E-3</v>
      </c>
      <c r="L15" s="75">
        <v>62.194415374000002</v>
      </c>
      <c r="M15" s="75">
        <v>3.2299512451000001</v>
      </c>
      <c r="N15" s="53">
        <v>3.3771206572999999</v>
      </c>
      <c r="O15" s="53">
        <v>0.6597870146</v>
      </c>
      <c r="P15" s="53">
        <v>0.1261869514</v>
      </c>
      <c r="Q15" s="53">
        <v>0.7418643707</v>
      </c>
      <c r="R15" s="89"/>
      <c r="S15" s="89" t="s">
        <v>181</v>
      </c>
      <c r="T15" s="75">
        <v>0</v>
      </c>
      <c r="U15" s="75">
        <v>0</v>
      </c>
      <c r="V15" s="75">
        <v>3.3771096046673299</v>
      </c>
      <c r="W15" s="75">
        <v>4.5455439759203298</v>
      </c>
      <c r="X15" s="75">
        <v>4.5455439759203298</v>
      </c>
      <c r="Y15" s="75">
        <v>1.6213953036210801E-2</v>
      </c>
      <c r="Z15" s="75">
        <v>0</v>
      </c>
      <c r="AA15" s="75">
        <v>54.190460171802002</v>
      </c>
      <c r="AB15" s="75">
        <v>0.65978382191292795</v>
      </c>
      <c r="AC15" s="75">
        <v>56460.370626164004</v>
      </c>
      <c r="AD15" s="75">
        <v>1.28418813925715E-3</v>
      </c>
      <c r="AE15" s="75">
        <v>3936.2576612796702</v>
      </c>
      <c r="AF15" s="75">
        <v>13.7777217845788</v>
      </c>
      <c r="AG15" s="75">
        <v>6599.4394026114496</v>
      </c>
      <c r="AH15" s="75">
        <v>24.8682802484056</v>
      </c>
      <c r="AI15" s="75">
        <v>0.74186661621867001</v>
      </c>
      <c r="AJ15" s="75">
        <v>1.1220211524738901E-2</v>
      </c>
      <c r="AK15" s="75">
        <v>0</v>
      </c>
      <c r="AL15" s="75">
        <v>62.194272657871799</v>
      </c>
      <c r="AM15" s="75">
        <v>62.194272657871799</v>
      </c>
      <c r="AN15" s="75">
        <v>0</v>
      </c>
      <c r="AO15" s="75">
        <v>0</v>
      </c>
      <c r="AP15" s="75">
        <v>0</v>
      </c>
      <c r="AQ15" s="75">
        <v>2.55955751007137E-2</v>
      </c>
      <c r="AR15" s="75">
        <v>4.3935108716369702E-8</v>
      </c>
      <c r="AS15" s="75">
        <v>0</v>
      </c>
      <c r="AT15" s="75">
        <v>8.3733617889679406E-3</v>
      </c>
      <c r="AU15" s="75">
        <v>0</v>
      </c>
      <c r="AV15" s="75">
        <v>3.34025576107546</v>
      </c>
      <c r="AW15" s="75">
        <v>0</v>
      </c>
      <c r="AX15" s="75">
        <v>0.142171002973247</v>
      </c>
      <c r="AY15" s="75">
        <v>1.90192518615277E-4</v>
      </c>
      <c r="AZ15" s="75">
        <v>0</v>
      </c>
      <c r="BA15" s="75">
        <v>20098.355577748702</v>
      </c>
      <c r="BB15" s="75">
        <v>2466.4701922099698</v>
      </c>
      <c r="BC15" s="75">
        <v>274.051663559031</v>
      </c>
      <c r="BD15" s="75">
        <v>2740.521855769</v>
      </c>
      <c r="BE15" s="75">
        <v>0</v>
      </c>
      <c r="BF15" s="75">
        <v>3.24507638342289</v>
      </c>
      <c r="BG15" s="75">
        <v>0</v>
      </c>
      <c r="BH15" s="75">
        <v>0.22140064507239399</v>
      </c>
      <c r="BI15" s="75">
        <v>7633.5927243119004</v>
      </c>
      <c r="BJ15" s="75">
        <v>0.29954256673115198</v>
      </c>
      <c r="BK15" s="75">
        <v>0.78141400475096001</v>
      </c>
      <c r="BL15" s="75">
        <v>1.89275759740295</v>
      </c>
      <c r="BM15" s="75">
        <v>0.44280207884830602</v>
      </c>
      <c r="BN15" s="75">
        <v>1.7670005961297801</v>
      </c>
      <c r="BO15" s="75">
        <v>0.104188627622811</v>
      </c>
      <c r="BP15" s="75">
        <v>59.100082912911901</v>
      </c>
      <c r="BQ15" s="75">
        <v>58.9880906891648</v>
      </c>
      <c r="BR15" s="75">
        <v>0.11199222374708501</v>
      </c>
      <c r="BS15" s="75">
        <v>0</v>
      </c>
      <c r="BT15" s="75">
        <v>0</v>
      </c>
      <c r="BU15" s="75">
        <v>21.403417323368402</v>
      </c>
      <c r="BV15" s="75">
        <v>0</v>
      </c>
      <c r="BW15" s="75">
        <v>5.5180841615546896</v>
      </c>
      <c r="BX15" s="75">
        <v>1.26328616269007</v>
      </c>
      <c r="BY15" s="75">
        <v>0.76338165523018997</v>
      </c>
      <c r="BZ15" s="75">
        <v>13.7952386598103</v>
      </c>
      <c r="CA15" s="75">
        <v>5865.1176939155202</v>
      </c>
      <c r="CB15" s="75">
        <v>0.69025101936209199</v>
      </c>
      <c r="CC15" s="75">
        <v>10.0453255905906</v>
      </c>
      <c r="CD15" s="75">
        <v>0</v>
      </c>
      <c r="CE15" s="75">
        <v>194.30659715052599</v>
      </c>
      <c r="CF15" s="75">
        <v>36.406744703863602</v>
      </c>
      <c r="CG15" s="75">
        <v>0</v>
      </c>
      <c r="CH15" s="75">
        <v>0</v>
      </c>
      <c r="CI15" s="75">
        <v>39.5396582844892</v>
      </c>
      <c r="CJ15" s="75">
        <v>0.64372737778336198</v>
      </c>
      <c r="CK15" s="75">
        <v>13492.1795585244</v>
      </c>
      <c r="CL15" s="75">
        <v>9.7074369638259803</v>
      </c>
      <c r="CM15" s="89"/>
      <c r="CN15" s="91">
        <f t="shared" si="0"/>
        <v>1.4896300105234295</v>
      </c>
      <c r="CO15" s="68">
        <f t="shared" si="1"/>
        <v>-5.7090242571090895E-7</v>
      </c>
      <c r="CP15" s="68">
        <f t="shared" si="2"/>
        <v>-2.8819360471798088E-5</v>
      </c>
      <c r="CQ15" s="68">
        <f t="shared" si="3"/>
        <v>-2.581007758718594E-7</v>
      </c>
      <c r="CR15" s="68">
        <f t="shared" si="4"/>
        <v>1.4735873036521116E-7</v>
      </c>
      <c r="CS15" s="68">
        <f t="shared" si="5"/>
        <v>1.4923632901383075E-7</v>
      </c>
      <c r="CT15" s="68">
        <f t="shared" si="6"/>
        <v>-3.1202983314803626E-7</v>
      </c>
      <c r="CU15" s="68">
        <f t="shared" si="7"/>
        <v>-1.1196455414458936E-6</v>
      </c>
      <c r="CV15" s="56">
        <f t="shared" si="8"/>
        <v>-5.6894800990037797E-7</v>
      </c>
      <c r="CW15" s="56">
        <f t="shared" si="9"/>
        <v>1.6978967719638485</v>
      </c>
      <c r="CX15" s="68">
        <f t="shared" si="10"/>
        <v>5.8708698371580535E-6</v>
      </c>
      <c r="CY15" s="56">
        <f t="shared" si="11"/>
        <v>-2.2946775420939473E-6</v>
      </c>
      <c r="CZ15" s="56">
        <f t="shared" si="12"/>
        <v>3.4150520427451474E-2</v>
      </c>
      <c r="DA15" s="68">
        <f t="shared" si="13"/>
        <v>-3.2727976852387343E-6</v>
      </c>
      <c r="DB15" s="68">
        <f t="shared" si="14"/>
        <v>-4.8389662139481499E-6</v>
      </c>
      <c r="DC15" s="56">
        <f t="shared" si="15"/>
        <v>0.12666960724472345</v>
      </c>
      <c r="DD15" s="68">
        <f t="shared" si="16"/>
        <v>3.0268587611086663E-6</v>
      </c>
    </row>
    <row r="16" spans="1:108" x14ac:dyDescent="0.25">
      <c r="A16" s="89" t="s">
        <v>182</v>
      </c>
      <c r="B16" s="75"/>
      <c r="C16" s="75"/>
      <c r="D16" s="75"/>
      <c r="E16" s="75"/>
      <c r="F16" s="75"/>
      <c r="G16" s="75"/>
      <c r="H16" s="75">
        <v>1.4378490000000001E-2</v>
      </c>
      <c r="I16" s="75"/>
      <c r="J16" s="75">
        <v>3.2960999999999998E-5</v>
      </c>
      <c r="K16" s="75"/>
      <c r="L16" s="75">
        <v>1.9198389999999999E-4</v>
      </c>
      <c r="M16" s="75"/>
      <c r="N16" s="53"/>
      <c r="O16" s="53"/>
      <c r="P16" s="53"/>
      <c r="Q16" s="53">
        <v>6.5710491000000001E-6</v>
      </c>
      <c r="R16" s="89"/>
      <c r="S16" s="89" t="s">
        <v>182</v>
      </c>
      <c r="T16" s="75">
        <v>0</v>
      </c>
      <c r="U16" s="75">
        <v>0</v>
      </c>
      <c r="V16" s="75">
        <v>0</v>
      </c>
      <c r="W16" s="75">
        <v>0</v>
      </c>
      <c r="X16" s="75">
        <v>0</v>
      </c>
      <c r="Y16" s="75">
        <v>0</v>
      </c>
      <c r="Z16" s="75">
        <v>0</v>
      </c>
      <c r="AA16" s="75">
        <v>3.2946165032573198E-5</v>
      </c>
      <c r="AB16" s="75">
        <v>0</v>
      </c>
      <c r="AC16" s="75">
        <v>0.86275331598616101</v>
      </c>
      <c r="AD16" s="75">
        <v>0</v>
      </c>
      <c r="AE16" s="75">
        <v>0</v>
      </c>
      <c r="AF16" s="75">
        <v>0</v>
      </c>
      <c r="AG16" s="75">
        <v>1.8468526932383201E-2</v>
      </c>
      <c r="AH16" s="75">
        <v>0</v>
      </c>
      <c r="AI16" s="75">
        <v>6.5729327787518903E-6</v>
      </c>
      <c r="AJ16" s="75">
        <v>0</v>
      </c>
      <c r="AK16" s="75">
        <v>0</v>
      </c>
      <c r="AL16" s="75">
        <v>1.9193708918220501E-4</v>
      </c>
      <c r="AM16" s="75">
        <v>1.9193708918220501E-4</v>
      </c>
      <c r="AN16" s="75">
        <v>0</v>
      </c>
      <c r="AO16" s="75">
        <v>0</v>
      </c>
      <c r="AP16" s="75">
        <v>0</v>
      </c>
      <c r="AQ16" s="75">
        <v>0</v>
      </c>
      <c r="AR16" s="75">
        <v>0</v>
      </c>
      <c r="AS16" s="75">
        <v>0</v>
      </c>
      <c r="AT16" s="75">
        <v>0</v>
      </c>
      <c r="AU16" s="75">
        <v>0</v>
      </c>
      <c r="AV16" s="75">
        <v>0</v>
      </c>
      <c r="AW16" s="75">
        <v>0</v>
      </c>
      <c r="AX16" s="75">
        <v>0</v>
      </c>
      <c r="AY16" s="75">
        <v>0</v>
      </c>
      <c r="AZ16" s="75">
        <v>0</v>
      </c>
      <c r="BA16" s="75">
        <v>3.2866717372972303E-2</v>
      </c>
      <c r="BB16" s="75">
        <v>0</v>
      </c>
      <c r="BC16" s="75">
        <v>0</v>
      </c>
      <c r="BD16" s="75">
        <v>0</v>
      </c>
      <c r="BE16" s="75">
        <v>0</v>
      </c>
      <c r="BF16" s="75">
        <v>0</v>
      </c>
      <c r="BG16" s="75">
        <v>0</v>
      </c>
      <c r="BH16" s="75">
        <v>0</v>
      </c>
      <c r="BI16" s="75">
        <v>6.2911088730964E-3</v>
      </c>
      <c r="BJ16" s="75">
        <v>0</v>
      </c>
      <c r="BK16" s="75">
        <v>0</v>
      </c>
      <c r="BL16" s="75">
        <v>0</v>
      </c>
      <c r="BM16" s="75">
        <v>0</v>
      </c>
      <c r="BN16" s="75">
        <v>0</v>
      </c>
      <c r="BO16" s="75">
        <v>0</v>
      </c>
      <c r="BP16" s="75">
        <v>0</v>
      </c>
      <c r="BQ16" s="75">
        <v>0</v>
      </c>
      <c r="BR16" s="75">
        <v>0</v>
      </c>
      <c r="BS16" s="75">
        <v>0</v>
      </c>
      <c r="BT16" s="75">
        <v>0</v>
      </c>
      <c r="BU16" s="75">
        <v>0</v>
      </c>
      <c r="BV16" s="75">
        <v>0</v>
      </c>
      <c r="BW16" s="75">
        <v>0</v>
      </c>
      <c r="BX16" s="75">
        <v>0</v>
      </c>
      <c r="BY16" s="75">
        <v>0</v>
      </c>
      <c r="BZ16" s="75">
        <v>0</v>
      </c>
      <c r="CA16" s="75">
        <v>8.0491990782316294E-3</v>
      </c>
      <c r="CB16" s="75">
        <v>0</v>
      </c>
      <c r="CC16" s="75">
        <v>0</v>
      </c>
      <c r="CD16" s="75">
        <v>0</v>
      </c>
      <c r="CE16" s="75">
        <v>0</v>
      </c>
      <c r="CF16" s="75">
        <v>0</v>
      </c>
      <c r="CG16" s="75">
        <v>0</v>
      </c>
      <c r="CH16" s="75">
        <v>0</v>
      </c>
      <c r="CI16" s="75">
        <v>0</v>
      </c>
      <c r="CJ16" s="75">
        <v>0</v>
      </c>
      <c r="CK16" s="75">
        <v>1.4378621345150101E-2</v>
      </c>
      <c r="CL16" s="75">
        <v>0</v>
      </c>
      <c r="CM16" s="89"/>
      <c r="CN16" s="91">
        <f t="shared" si="0"/>
        <v>2.2858044998909595</v>
      </c>
      <c r="CO16" s="68" t="str">
        <f t="shared" si="1"/>
        <v/>
      </c>
      <c r="CP16" s="68" t="str">
        <f t="shared" si="2"/>
        <v/>
      </c>
      <c r="CQ16" s="68" t="str">
        <f t="shared" si="3"/>
        <v/>
      </c>
      <c r="CR16" s="68" t="str">
        <f t="shared" si="4"/>
        <v/>
      </c>
      <c r="CS16" s="68" t="str">
        <f t="shared" si="5"/>
        <v/>
      </c>
      <c r="CT16" s="68" t="str">
        <f t="shared" si="6"/>
        <v/>
      </c>
      <c r="CU16" s="68">
        <f t="shared" si="7"/>
        <v>9.1348361406454819E-6</v>
      </c>
      <c r="CV16" s="56" t="str">
        <f t="shared" si="8"/>
        <v/>
      </c>
      <c r="CW16" s="56">
        <f t="shared" si="9"/>
        <v>-4.5007637592306529E-4</v>
      </c>
      <c r="CX16" s="68" t="str">
        <f t="shared" si="10"/>
        <v/>
      </c>
      <c r="CY16" s="56">
        <f t="shared" si="11"/>
        <v>-2.4382678857434172E-4</v>
      </c>
      <c r="CZ16" s="56" t="str">
        <f t="shared" si="12"/>
        <v/>
      </c>
      <c r="DA16" s="68" t="str">
        <f t="shared" si="13"/>
        <v/>
      </c>
      <c r="DB16" s="68" t="str">
        <f t="shared" si="14"/>
        <v/>
      </c>
      <c r="DC16" s="56" t="str">
        <f t="shared" si="15"/>
        <v/>
      </c>
      <c r="DD16" s="68">
        <f t="shared" si="16"/>
        <v>2.8666332015236327E-4</v>
      </c>
    </row>
    <row r="17" spans="1:108" x14ac:dyDescent="0.25">
      <c r="A17" s="89" t="s">
        <v>183</v>
      </c>
      <c r="B17" s="75">
        <v>34562.854432</v>
      </c>
      <c r="C17" s="75"/>
      <c r="D17" s="75">
        <v>22927.200704999999</v>
      </c>
      <c r="E17" s="75">
        <v>617.29481650000002</v>
      </c>
      <c r="F17" s="75">
        <v>617.26797400999999</v>
      </c>
      <c r="G17" s="75">
        <v>117.66914475</v>
      </c>
      <c r="H17" s="75">
        <v>62638.123337999998</v>
      </c>
      <c r="I17" s="75">
        <v>37.760518867999998</v>
      </c>
      <c r="J17" s="75">
        <v>197.13593036</v>
      </c>
      <c r="K17" s="75">
        <v>1.3010751999999999E-3</v>
      </c>
      <c r="L17" s="75">
        <v>586.18405297000004</v>
      </c>
      <c r="M17" s="75">
        <v>31.461526415000002</v>
      </c>
      <c r="N17" s="53">
        <v>31.729312649000001</v>
      </c>
      <c r="O17" s="53">
        <v>6.1785764271000003</v>
      </c>
      <c r="P17" s="53">
        <v>1.1372447227</v>
      </c>
      <c r="Q17" s="53">
        <v>21.249835619999999</v>
      </c>
      <c r="R17" s="89"/>
      <c r="S17" s="89" t="s">
        <v>183</v>
      </c>
      <c r="T17" s="75">
        <v>0</v>
      </c>
      <c r="U17" s="75">
        <v>0</v>
      </c>
      <c r="V17" s="75">
        <v>31.729318442572598</v>
      </c>
      <c r="W17" s="75">
        <v>34.627386136310101</v>
      </c>
      <c r="X17" s="75">
        <v>34.627386136310101</v>
      </c>
      <c r="Y17" s="75">
        <v>1.5780899067079099</v>
      </c>
      <c r="Z17" s="75">
        <v>0</v>
      </c>
      <c r="AA17" s="75">
        <v>302.30130697596502</v>
      </c>
      <c r="AB17" s="75">
        <v>6.17857930198831</v>
      </c>
      <c r="AC17" s="75">
        <v>255628.49805616899</v>
      </c>
      <c r="AD17" s="75">
        <v>1.30108839852367E-3</v>
      </c>
      <c r="AE17" s="75">
        <v>34562.8436837474</v>
      </c>
      <c r="AF17" s="75">
        <v>91.2983368551333</v>
      </c>
      <c r="AG17" s="75">
        <v>29216.2514435962</v>
      </c>
      <c r="AH17" s="75">
        <v>170.561475278828</v>
      </c>
      <c r="AI17" s="75">
        <v>21.249814404473</v>
      </c>
      <c r="AJ17" s="75">
        <v>84.462469099287503</v>
      </c>
      <c r="AK17" s="75">
        <v>0</v>
      </c>
      <c r="AL17" s="75">
        <v>552.325101272913</v>
      </c>
      <c r="AM17" s="75">
        <v>552.325101272913</v>
      </c>
      <c r="AN17" s="75">
        <v>0</v>
      </c>
      <c r="AO17" s="75">
        <v>0</v>
      </c>
      <c r="AP17" s="75">
        <v>0</v>
      </c>
      <c r="AQ17" s="75">
        <v>1.89854137987192</v>
      </c>
      <c r="AR17" s="75">
        <v>6.6027198033998105E-2</v>
      </c>
      <c r="AS17" s="75">
        <v>0</v>
      </c>
      <c r="AT17" s="75">
        <v>7.3205096787268706E-2</v>
      </c>
      <c r="AU17" s="75">
        <v>0</v>
      </c>
      <c r="AV17" s="75">
        <v>139.70775585713</v>
      </c>
      <c r="AW17" s="75">
        <v>0</v>
      </c>
      <c r="AX17" s="75">
        <v>1.0701870433049701</v>
      </c>
      <c r="AY17" s="75">
        <v>0</v>
      </c>
      <c r="AZ17" s="75">
        <v>0</v>
      </c>
      <c r="BA17" s="75">
        <v>91883.627520108901</v>
      </c>
      <c r="BB17" s="75">
        <v>20634.467046040201</v>
      </c>
      <c r="BC17" s="75">
        <v>2292.7204355446702</v>
      </c>
      <c r="BD17" s="75">
        <v>22927.187481584799</v>
      </c>
      <c r="BE17" s="75">
        <v>0</v>
      </c>
      <c r="BF17" s="75">
        <v>144.742614192134</v>
      </c>
      <c r="BG17" s="75">
        <v>0</v>
      </c>
      <c r="BH17" s="75">
        <v>3.1473041182669399</v>
      </c>
      <c r="BI17" s="75">
        <v>34760.4307929481</v>
      </c>
      <c r="BJ17" s="75">
        <v>4.2581224868025798</v>
      </c>
      <c r="BK17" s="75">
        <v>11.108160179070399</v>
      </c>
      <c r="BL17" s="75">
        <v>26.9064126308966</v>
      </c>
      <c r="BM17" s="75">
        <v>6.2946218277859503</v>
      </c>
      <c r="BN17" s="75">
        <v>12.6387837953669</v>
      </c>
      <c r="BO17" s="75">
        <v>1.4810853088939899</v>
      </c>
      <c r="BP17" s="75">
        <v>617.38122951046205</v>
      </c>
      <c r="BQ17" s="75">
        <v>617.26776303780196</v>
      </c>
      <c r="BR17" s="75">
        <v>0.113466472659931</v>
      </c>
      <c r="BS17" s="75">
        <v>0</v>
      </c>
      <c r="BT17" s="75">
        <v>0</v>
      </c>
      <c r="BU17" s="75">
        <v>158.91547997707099</v>
      </c>
      <c r="BV17" s="75">
        <v>0</v>
      </c>
      <c r="BW17" s="75">
        <v>75.344150926657605</v>
      </c>
      <c r="BX17" s="75">
        <v>17.958165058295702</v>
      </c>
      <c r="BY17" s="75">
        <v>10.243298465516901</v>
      </c>
      <c r="BZ17" s="75">
        <v>188.36045421121301</v>
      </c>
      <c r="CA17" s="75">
        <v>24666.321605212499</v>
      </c>
      <c r="CB17" s="75">
        <v>9.8121771707865495</v>
      </c>
      <c r="CC17" s="75">
        <v>90.799546881176298</v>
      </c>
      <c r="CD17" s="75">
        <v>0</v>
      </c>
      <c r="CE17" s="75">
        <v>117.668752985938</v>
      </c>
      <c r="CF17" s="75">
        <v>402.57885782414797</v>
      </c>
      <c r="CG17" s="75">
        <v>0</v>
      </c>
      <c r="CH17" s="75">
        <v>0</v>
      </c>
      <c r="CI17" s="75">
        <v>1250.5153992898399</v>
      </c>
      <c r="CJ17" s="75">
        <v>2.0876023897060101</v>
      </c>
      <c r="CK17" s="75">
        <v>62638.049233193902</v>
      </c>
      <c r="CL17" s="75">
        <v>1383.67941445109</v>
      </c>
      <c r="CM17" s="89"/>
      <c r="CN17" s="91">
        <f t="shared" si="0"/>
        <v>1.466897974073829</v>
      </c>
      <c r="CO17" s="68">
        <f t="shared" si="1"/>
        <v>-3.1097699471467044E-7</v>
      </c>
      <c r="CP17" s="68" t="str">
        <f t="shared" si="2"/>
        <v/>
      </c>
      <c r="CQ17" s="68">
        <f t="shared" si="3"/>
        <v>-5.7675663814221584E-7</v>
      </c>
      <c r="CR17" s="68">
        <f t="shared" si="4"/>
        <v>1.3998661280193079E-4</v>
      </c>
      <c r="CS17" s="68">
        <f t="shared" si="5"/>
        <v>-3.4178380689780381E-7</v>
      </c>
      <c r="CT17" s="68">
        <f t="shared" si="6"/>
        <v>-3.3293695032290799E-6</v>
      </c>
      <c r="CU17" s="68">
        <f t="shared" si="7"/>
        <v>-1.1830623611685306E-6</v>
      </c>
      <c r="CV17" s="56">
        <f t="shared" si="8"/>
        <v>-8.2973773285331065E-2</v>
      </c>
      <c r="CW17" s="56">
        <f t="shared" si="9"/>
        <v>0.5334663063395757</v>
      </c>
      <c r="CX17" s="68">
        <f t="shared" si="10"/>
        <v>1.0144320382125961E-5</v>
      </c>
      <c r="CY17" s="56">
        <f t="shared" si="11"/>
        <v>-5.7761639071440045E-2</v>
      </c>
      <c r="CZ17" s="56">
        <f t="shared" si="12"/>
        <v>3.4405905172649578</v>
      </c>
      <c r="DA17" s="68">
        <f t="shared" si="13"/>
        <v>1.8259370008288709E-7</v>
      </c>
      <c r="DB17" s="68">
        <f t="shared" si="14"/>
        <v>4.652994655895977E-7</v>
      </c>
      <c r="DC17" s="56">
        <f t="shared" si="15"/>
        <v>-5.8965038972284112E-2</v>
      </c>
      <c r="DD17" s="68">
        <f t="shared" si="16"/>
        <v>-9.9838546417825834E-7</v>
      </c>
    </row>
    <row r="18" spans="1:108" x14ac:dyDescent="0.25">
      <c r="A18" s="89" t="s">
        <v>184</v>
      </c>
      <c r="B18" s="75">
        <v>23579.353564000001</v>
      </c>
      <c r="C18" s="75"/>
      <c r="D18" s="75">
        <v>16115.861634000001</v>
      </c>
      <c r="E18" s="75">
        <v>330.87179077000002</v>
      </c>
      <c r="F18" s="75">
        <v>330.86372908999999</v>
      </c>
      <c r="G18" s="75">
        <v>284.38744754999999</v>
      </c>
      <c r="H18" s="75">
        <v>42630.585262000001</v>
      </c>
      <c r="I18" s="75">
        <v>28.145027063000001</v>
      </c>
      <c r="J18" s="75">
        <v>194.56424351999999</v>
      </c>
      <c r="K18" s="75">
        <v>9.2439299999999994E-5</v>
      </c>
      <c r="L18" s="75">
        <v>286.76336517999999</v>
      </c>
      <c r="M18" s="75">
        <v>21.177364613000002</v>
      </c>
      <c r="N18" s="53">
        <v>22.779852658999999</v>
      </c>
      <c r="O18" s="53">
        <v>4.2089790878000004</v>
      </c>
      <c r="P18" s="53">
        <v>0.68138420909999997</v>
      </c>
      <c r="Q18" s="53">
        <v>14.665491289</v>
      </c>
      <c r="R18" s="89"/>
      <c r="S18" s="89" t="s">
        <v>184</v>
      </c>
      <c r="T18" s="75">
        <v>0</v>
      </c>
      <c r="U18" s="75">
        <v>0</v>
      </c>
      <c r="V18" s="75">
        <v>22.7797830284306</v>
      </c>
      <c r="W18" s="75">
        <v>28.1451294594324</v>
      </c>
      <c r="X18" s="75">
        <v>28.1451294594324</v>
      </c>
      <c r="Y18" s="75">
        <v>0.121151165992857</v>
      </c>
      <c r="Z18" s="75">
        <v>0</v>
      </c>
      <c r="AA18" s="75">
        <v>225.83820735211501</v>
      </c>
      <c r="AB18" s="75">
        <v>4.20896479180798</v>
      </c>
      <c r="AC18" s="75">
        <v>221512.975553155</v>
      </c>
      <c r="AD18" s="75">
        <v>9.2435331841906294E-5</v>
      </c>
      <c r="AE18" s="75">
        <v>23579.3389045894</v>
      </c>
      <c r="AF18" s="75">
        <v>25.346568167065399</v>
      </c>
      <c r="AG18" s="75">
        <v>21108.938749330198</v>
      </c>
      <c r="AH18" s="75">
        <v>39.95169914241</v>
      </c>
      <c r="AI18" s="75">
        <v>14.665445390835901</v>
      </c>
      <c r="AJ18" s="75">
        <v>1.44679982552422</v>
      </c>
      <c r="AK18" s="75">
        <v>0</v>
      </c>
      <c r="AL18" s="75">
        <v>286.76307796210301</v>
      </c>
      <c r="AM18" s="75">
        <v>286.76307796210301</v>
      </c>
      <c r="AN18" s="75">
        <v>0</v>
      </c>
      <c r="AO18" s="75">
        <v>0</v>
      </c>
      <c r="AP18" s="75">
        <v>0</v>
      </c>
      <c r="AQ18" s="75">
        <v>0.191149148960614</v>
      </c>
      <c r="AR18" s="75">
        <v>1.4520549211671201E-5</v>
      </c>
      <c r="AS18" s="75">
        <v>0</v>
      </c>
      <c r="AT18" s="75">
        <v>6.2409090310180798E-2</v>
      </c>
      <c r="AU18" s="75">
        <v>0</v>
      </c>
      <c r="AV18" s="75">
        <v>24.867655682557402</v>
      </c>
      <c r="AW18" s="75">
        <v>0</v>
      </c>
      <c r="AX18" s="75">
        <v>0.800519361406415</v>
      </c>
      <c r="AY18" s="75">
        <v>0</v>
      </c>
      <c r="AZ18" s="75">
        <v>0</v>
      </c>
      <c r="BA18" s="75">
        <v>63760.911347518399</v>
      </c>
      <c r="BB18" s="75">
        <v>14504.265870776</v>
      </c>
      <c r="BC18" s="75">
        <v>1611.58501193251</v>
      </c>
      <c r="BD18" s="75">
        <v>16115.850882708601</v>
      </c>
      <c r="BE18" s="75">
        <v>0</v>
      </c>
      <c r="BF18" s="75">
        <v>15.776466120710699</v>
      </c>
      <c r="BG18" s="75">
        <v>0</v>
      </c>
      <c r="BH18" s="75">
        <v>1.9372752937934301</v>
      </c>
      <c r="BI18" s="75">
        <v>23714.932289342702</v>
      </c>
      <c r="BJ18" s="75">
        <v>2.6210262395211599</v>
      </c>
      <c r="BK18" s="75">
        <v>6.8374308543461302</v>
      </c>
      <c r="BL18" s="75">
        <v>16.561748817275301</v>
      </c>
      <c r="BM18" s="75">
        <v>3.8745528720161699</v>
      </c>
      <c r="BN18" s="75">
        <v>5.0112002983955701</v>
      </c>
      <c r="BO18" s="75">
        <v>0.91165509625930696</v>
      </c>
      <c r="BP18" s="75">
        <v>330.87175446529602</v>
      </c>
      <c r="BQ18" s="75">
        <v>330.86369274690298</v>
      </c>
      <c r="BR18" s="75">
        <v>8.0617183926101205E-3</v>
      </c>
      <c r="BS18" s="75">
        <v>0</v>
      </c>
      <c r="BT18" s="75">
        <v>0</v>
      </c>
      <c r="BU18" s="75">
        <v>65.576410320717301</v>
      </c>
      <c r="BV18" s="75">
        <v>0</v>
      </c>
      <c r="BW18" s="75">
        <v>45.689616476462803</v>
      </c>
      <c r="BX18" s="75">
        <v>11.0538815071898</v>
      </c>
      <c r="BY18" s="75">
        <v>6.1700818944316698</v>
      </c>
      <c r="BZ18" s="75">
        <v>114.22396128794</v>
      </c>
      <c r="CA18" s="75">
        <v>18737.868024823099</v>
      </c>
      <c r="CB18" s="75">
        <v>6.0397329936010502</v>
      </c>
      <c r="CC18" s="75">
        <v>44.355118794953597</v>
      </c>
      <c r="CD18" s="75">
        <v>0</v>
      </c>
      <c r="CE18" s="75">
        <v>284.387511528255</v>
      </c>
      <c r="CF18" s="75">
        <v>59.771387798982303</v>
      </c>
      <c r="CG18" s="75">
        <v>0</v>
      </c>
      <c r="CH18" s="75">
        <v>0</v>
      </c>
      <c r="CI18" s="75">
        <v>145.932984654997</v>
      </c>
      <c r="CJ18" s="75">
        <v>2.1848858552690902</v>
      </c>
      <c r="CK18" s="75">
        <v>42630.548681768902</v>
      </c>
      <c r="CL18" s="75">
        <v>68.522670848836995</v>
      </c>
      <c r="CM18" s="89"/>
      <c r="CN18" s="91">
        <f t="shared" si="0"/>
        <v>1.4956624608208706</v>
      </c>
      <c r="CO18" s="68">
        <f t="shared" si="1"/>
        <v>-6.2170536444442685E-7</v>
      </c>
      <c r="CP18" s="68" t="str">
        <f t="shared" si="2"/>
        <v/>
      </c>
      <c r="CQ18" s="68">
        <f t="shared" si="3"/>
        <v>-6.6712482672358816E-7</v>
      </c>
      <c r="CR18" s="68">
        <f t="shared" si="4"/>
        <v>-1.0972438572765615E-7</v>
      </c>
      <c r="CS18" s="68">
        <f t="shared" si="5"/>
        <v>-1.0984309796737693E-7</v>
      </c>
      <c r="CT18" s="68">
        <f t="shared" si="6"/>
        <v>2.249686319314762E-7</v>
      </c>
      <c r="CU18" s="68">
        <f t="shared" si="7"/>
        <v>-8.5807480413670685E-7</v>
      </c>
      <c r="CV18" s="56">
        <f t="shared" si="8"/>
        <v>3.6381713959854418E-6</v>
      </c>
      <c r="CW18" s="56">
        <f t="shared" si="9"/>
        <v>0.16073849576014335</v>
      </c>
      <c r="CX18" s="68">
        <f t="shared" si="10"/>
        <v>-4.2927175927336471E-5</v>
      </c>
      <c r="CY18" s="56">
        <f t="shared" si="11"/>
        <v>-1.0015850413880386E-6</v>
      </c>
      <c r="CZ18" s="56">
        <f t="shared" si="12"/>
        <v>0.17425638822368231</v>
      </c>
      <c r="DA18" s="68">
        <f t="shared" si="13"/>
        <v>-3.0566733877326954E-6</v>
      </c>
      <c r="DB18" s="68">
        <f t="shared" si="14"/>
        <v>-3.3965462223002314E-6</v>
      </c>
      <c r="DC18" s="56">
        <f t="shared" si="15"/>
        <v>0.17484284301770595</v>
      </c>
      <c r="DD18" s="68">
        <f t="shared" si="16"/>
        <v>-3.1296710894395901E-6</v>
      </c>
    </row>
    <row r="19" spans="1:108" x14ac:dyDescent="0.25">
      <c r="A19" s="89" t="s">
        <v>185</v>
      </c>
      <c r="B19" s="75">
        <v>20925.774311000001</v>
      </c>
      <c r="C19" s="75">
        <v>7.9932681000000005E-2</v>
      </c>
      <c r="D19" s="75">
        <v>17098.797448000001</v>
      </c>
      <c r="E19" s="75">
        <v>314.48169455999999</v>
      </c>
      <c r="F19" s="75">
        <v>311.69036473</v>
      </c>
      <c r="G19" s="75">
        <v>3305.0270537000001</v>
      </c>
      <c r="H19" s="75">
        <v>52799.258237000002</v>
      </c>
      <c r="I19" s="75">
        <v>32.845202553</v>
      </c>
      <c r="J19" s="75">
        <v>2355.7699895000001</v>
      </c>
      <c r="K19" s="75">
        <v>3.2006258500000002E-2</v>
      </c>
      <c r="L19" s="75">
        <v>586.68967498999996</v>
      </c>
      <c r="M19" s="75">
        <v>15.767630087000001</v>
      </c>
      <c r="N19" s="53">
        <v>15.41728224</v>
      </c>
      <c r="O19" s="53">
        <v>3.5379784814000002</v>
      </c>
      <c r="P19" s="53">
        <v>1.1585078901000001</v>
      </c>
      <c r="Q19" s="53">
        <v>194.13269484</v>
      </c>
      <c r="R19" s="89"/>
      <c r="S19" s="89" t="s">
        <v>185</v>
      </c>
      <c r="T19" s="75">
        <v>0</v>
      </c>
      <c r="U19" s="75">
        <v>0</v>
      </c>
      <c r="V19" s="75">
        <v>15.417280072476199</v>
      </c>
      <c r="W19" s="75">
        <v>32.8451927240271</v>
      </c>
      <c r="X19" s="75">
        <v>32.8451927240271</v>
      </c>
      <c r="Y19" s="75">
        <v>5.9726941788506703E-2</v>
      </c>
      <c r="Z19" s="75">
        <v>0</v>
      </c>
      <c r="AA19" s="75">
        <v>2356.6497209143399</v>
      </c>
      <c r="AB19" s="75">
        <v>3.5379746124837199</v>
      </c>
      <c r="AC19" s="75">
        <v>285519.20817367698</v>
      </c>
      <c r="AD19" s="75">
        <v>3.2006073341117797E-2</v>
      </c>
      <c r="AE19" s="75">
        <v>20925.756929472998</v>
      </c>
      <c r="AF19" s="75">
        <v>175.84181006821501</v>
      </c>
      <c r="AG19" s="75">
        <v>23287.9338077594</v>
      </c>
      <c r="AH19" s="75">
        <v>300.45865939839899</v>
      </c>
      <c r="AI19" s="75">
        <v>194.13222416294099</v>
      </c>
      <c r="AJ19" s="75">
        <v>29.062651713512601</v>
      </c>
      <c r="AK19" s="75">
        <v>0</v>
      </c>
      <c r="AL19" s="75">
        <v>586.68891312836797</v>
      </c>
      <c r="AM19" s="75">
        <v>586.68891312836797</v>
      </c>
      <c r="AN19" s="75">
        <v>0</v>
      </c>
      <c r="AO19" s="75">
        <v>0</v>
      </c>
      <c r="AP19" s="75">
        <v>0</v>
      </c>
      <c r="AQ19" s="75">
        <v>9.4299697154903203E-2</v>
      </c>
      <c r="AR19" s="75">
        <v>0</v>
      </c>
      <c r="AS19" s="75">
        <v>0</v>
      </c>
      <c r="AT19" s="75">
        <v>3.08470987016248E-2</v>
      </c>
      <c r="AU19" s="75">
        <v>0</v>
      </c>
      <c r="AV19" s="75">
        <v>15.767669338875001</v>
      </c>
      <c r="AW19" s="75">
        <v>0</v>
      </c>
      <c r="AX19" s="75">
        <v>1.2173981413497299</v>
      </c>
      <c r="AY19" s="75">
        <v>7.9932943666396306E-2</v>
      </c>
      <c r="AZ19" s="75">
        <v>0</v>
      </c>
      <c r="BA19" s="75">
        <v>76110.204862955099</v>
      </c>
      <c r="BB19" s="75">
        <v>15388.896567599701</v>
      </c>
      <c r="BC19" s="75">
        <v>1709.87770481037</v>
      </c>
      <c r="BD19" s="75">
        <v>17098.774272410101</v>
      </c>
      <c r="BE19" s="75">
        <v>0</v>
      </c>
      <c r="BF19" s="75">
        <v>77.413965421521993</v>
      </c>
      <c r="BG19" s="75">
        <v>0</v>
      </c>
      <c r="BH19" s="75">
        <v>1.2546013472775599</v>
      </c>
      <c r="BI19" s="75">
        <v>29108.642396138199</v>
      </c>
      <c r="BJ19" s="75">
        <v>1.6974038147566299</v>
      </c>
      <c r="BK19" s="75">
        <v>4.4280009522644201</v>
      </c>
      <c r="BL19" s="75">
        <v>10.7256048292244</v>
      </c>
      <c r="BM19" s="75">
        <v>2.5091933787154699</v>
      </c>
      <c r="BN19" s="75">
        <v>8.7397282156340808</v>
      </c>
      <c r="BO19" s="75">
        <v>0.59040199659385895</v>
      </c>
      <c r="BP19" s="75">
        <v>314.48156213032598</v>
      </c>
      <c r="BQ19" s="75">
        <v>311.69023591770099</v>
      </c>
      <c r="BR19" s="75">
        <v>2.7913262126247602</v>
      </c>
      <c r="BS19" s="75">
        <v>0</v>
      </c>
      <c r="BT19" s="75">
        <v>0</v>
      </c>
      <c r="BU19" s="75">
        <v>106.45746924442</v>
      </c>
      <c r="BV19" s="75">
        <v>0</v>
      </c>
      <c r="BW19" s="75">
        <v>30.953051701472099</v>
      </c>
      <c r="BX19" s="75">
        <v>7.15862461195898</v>
      </c>
      <c r="BY19" s="75">
        <v>4.2637499180431799</v>
      </c>
      <c r="BZ19" s="75">
        <v>77.382664805304302</v>
      </c>
      <c r="CA19" s="75">
        <v>19270.055479254901</v>
      </c>
      <c r="CB19" s="75">
        <v>3.9114150005235899</v>
      </c>
      <c r="CC19" s="75">
        <v>51.618326101511897</v>
      </c>
      <c r="CD19" s="75">
        <v>0</v>
      </c>
      <c r="CE19" s="75">
        <v>3305.0206576434998</v>
      </c>
      <c r="CF19" s="75">
        <v>537.54658325044102</v>
      </c>
      <c r="CG19" s="75">
        <v>0</v>
      </c>
      <c r="CH19" s="75">
        <v>0</v>
      </c>
      <c r="CI19" s="75">
        <v>818.95971252719301</v>
      </c>
      <c r="CJ19" s="75">
        <v>1.0714087320526799</v>
      </c>
      <c r="CK19" s="75">
        <v>52799.185452305697</v>
      </c>
      <c r="CL19" s="75">
        <v>845.99588306993405</v>
      </c>
      <c r="CM19" s="89"/>
      <c r="CN19" s="91">
        <f t="shared" si="0"/>
        <v>1.4415033908374704</v>
      </c>
      <c r="CO19" s="68">
        <f t="shared" si="1"/>
        <v>-8.3062766253716649E-7</v>
      </c>
      <c r="CP19" s="68">
        <f t="shared" si="2"/>
        <v>3.2860951617540053E-6</v>
      </c>
      <c r="CQ19" s="68">
        <f t="shared" si="3"/>
        <v>-1.3553929725659267E-6</v>
      </c>
      <c r="CR19" s="68">
        <f t="shared" si="4"/>
        <v>-4.2110455489666138E-7</v>
      </c>
      <c r="CS19" s="68">
        <f t="shared" si="5"/>
        <v>-4.132700705136927E-7</v>
      </c>
      <c r="CT19" s="68">
        <f t="shared" si="6"/>
        <v>-1.9352508758277E-6</v>
      </c>
      <c r="CU19" s="68">
        <f t="shared" si="7"/>
        <v>-1.3785173643513083E-6</v>
      </c>
      <c r="CV19" s="56">
        <f t="shared" si="8"/>
        <v>-2.9925140159277169E-7</v>
      </c>
      <c r="CW19" s="56">
        <f t="shared" si="9"/>
        <v>3.734368882619888E-4</v>
      </c>
      <c r="CX19" s="68">
        <f t="shared" si="10"/>
        <v>-5.7850836331204245E-6</v>
      </c>
      <c r="CY19" s="56">
        <f t="shared" si="11"/>
        <v>-1.2985768532554791E-6</v>
      </c>
      <c r="CZ19" s="56">
        <f t="shared" si="12"/>
        <v>2.4893959830052365E-6</v>
      </c>
      <c r="DA19" s="68">
        <f t="shared" si="13"/>
        <v>-1.4059052481437899E-7</v>
      </c>
      <c r="DB19" s="68">
        <f t="shared" si="14"/>
        <v>-1.0935386692078974E-6</v>
      </c>
      <c r="DC19" s="56">
        <f t="shared" si="15"/>
        <v>5.0832844344846459E-2</v>
      </c>
      <c r="DD19" s="68">
        <f t="shared" si="16"/>
        <v>-2.4245120555359885E-6</v>
      </c>
    </row>
    <row r="20" spans="1:108" x14ac:dyDescent="0.25">
      <c r="A20" s="89" t="s">
        <v>186</v>
      </c>
      <c r="B20" s="75"/>
      <c r="C20" s="75"/>
      <c r="D20" s="75"/>
      <c r="E20" s="75"/>
      <c r="F20" s="75"/>
      <c r="G20" s="75"/>
      <c r="H20" s="75"/>
      <c r="I20" s="75"/>
      <c r="J20" s="75"/>
      <c r="K20" s="75"/>
      <c r="L20" s="75"/>
      <c r="M20" s="75"/>
      <c r="N20" s="53"/>
      <c r="O20" s="53"/>
      <c r="P20" s="53"/>
      <c r="Q20" s="53"/>
      <c r="R20" s="89"/>
      <c r="S20" s="89"/>
      <c r="U20" s="75"/>
      <c r="V20" s="75"/>
      <c r="W20" s="75"/>
      <c r="X20" s="75"/>
      <c r="Y20" s="75"/>
      <c r="AA20" s="75"/>
      <c r="AB20" s="75"/>
      <c r="AC20" s="75"/>
      <c r="AD20" s="75"/>
      <c r="AE20" s="75"/>
      <c r="AF20" s="75"/>
      <c r="AG20" s="75"/>
      <c r="AH20" s="75"/>
      <c r="AJ20" s="75"/>
      <c r="AL20" s="75"/>
      <c r="AM20" s="75"/>
      <c r="AP20" s="75"/>
      <c r="AQ20" s="75"/>
      <c r="AR20" s="75"/>
      <c r="AU20" s="75"/>
      <c r="AV20" s="75"/>
      <c r="AX20" s="75"/>
      <c r="AY20" s="75"/>
      <c r="AZ20" s="75"/>
      <c r="BB20" s="75"/>
      <c r="BC20" s="75"/>
      <c r="BD20" s="75"/>
      <c r="BE20" s="75"/>
      <c r="BF20" s="75"/>
      <c r="BH20" s="75"/>
      <c r="BI20" s="75"/>
      <c r="BJ20" s="75"/>
      <c r="BK20" s="75"/>
      <c r="BL20" s="75"/>
      <c r="BM20" s="75"/>
      <c r="BN20" s="75"/>
      <c r="BO20" s="75"/>
      <c r="BP20" s="75"/>
      <c r="BQ20" s="75"/>
      <c r="BR20" s="75"/>
      <c r="BS20" s="75"/>
      <c r="BT20" s="75"/>
      <c r="BU20" s="75"/>
      <c r="BV20" s="75"/>
      <c r="BW20" s="75"/>
      <c r="BX20" s="75"/>
      <c r="BY20" s="75"/>
      <c r="BZ20" s="75"/>
      <c r="CA20" s="75"/>
      <c r="CB20" s="75"/>
      <c r="CC20" s="75"/>
      <c r="CD20" s="75"/>
      <c r="CE20" s="75"/>
      <c r="CF20" s="75"/>
      <c r="CG20" s="75"/>
      <c r="CH20" s="75"/>
      <c r="CI20" s="75"/>
      <c r="CJ20" s="75"/>
      <c r="CK20" s="75"/>
      <c r="CL20" s="75"/>
      <c r="CM20" s="89"/>
      <c r="CN20" s="91" t="e">
        <f t="shared" si="0"/>
        <v>#DIV/0!</v>
      </c>
      <c r="CO20" s="68" t="str">
        <f t="shared" si="1"/>
        <v/>
      </c>
      <c r="CP20" s="68" t="str">
        <f t="shared" si="2"/>
        <v/>
      </c>
      <c r="CQ20" s="68" t="str">
        <f t="shared" si="3"/>
        <v/>
      </c>
      <c r="CR20" s="68" t="str">
        <f t="shared" si="4"/>
        <v/>
      </c>
      <c r="CS20" s="68" t="str">
        <f t="shared" si="5"/>
        <v/>
      </c>
      <c r="CT20" s="68" t="str">
        <f t="shared" si="6"/>
        <v/>
      </c>
      <c r="CU20" s="68" t="str">
        <f t="shared" si="7"/>
        <v/>
      </c>
      <c r="CV20" s="56" t="str">
        <f t="shared" si="8"/>
        <v/>
      </c>
      <c r="CW20" s="56" t="str">
        <f t="shared" si="9"/>
        <v/>
      </c>
      <c r="CX20" s="68" t="str">
        <f t="shared" si="10"/>
        <v/>
      </c>
      <c r="CY20" s="56" t="str">
        <f t="shared" si="11"/>
        <v/>
      </c>
      <c r="CZ20" s="56" t="str">
        <f t="shared" si="12"/>
        <v/>
      </c>
      <c r="DA20" s="68" t="str">
        <f t="shared" si="13"/>
        <v/>
      </c>
      <c r="DB20" s="68" t="str">
        <f t="shared" si="14"/>
        <v/>
      </c>
      <c r="DC20" s="56" t="str">
        <f t="shared" si="15"/>
        <v/>
      </c>
      <c r="DD20" s="68" t="str">
        <f t="shared" si="16"/>
        <v/>
      </c>
    </row>
    <row r="21" spans="1:108" x14ac:dyDescent="0.25">
      <c r="A21" s="89" t="s">
        <v>187</v>
      </c>
      <c r="B21" s="75">
        <v>0.90767943900000003</v>
      </c>
      <c r="C21" s="75"/>
      <c r="D21" s="75">
        <v>0.64714624899999995</v>
      </c>
      <c r="E21" s="75">
        <v>1.16956848E-2</v>
      </c>
      <c r="F21" s="75">
        <v>1.16956848E-2</v>
      </c>
      <c r="G21" s="75">
        <v>2.3841140000000001E-4</v>
      </c>
      <c r="H21" s="75">
        <v>1.8932719170000001</v>
      </c>
      <c r="I21" s="75">
        <v>1.4905096999999999E-3</v>
      </c>
      <c r="J21" s="75">
        <v>1.16739749E-2</v>
      </c>
      <c r="K21" s="75"/>
      <c r="L21" s="75">
        <v>1.7982738500000001E-2</v>
      </c>
      <c r="M21" s="75">
        <v>9.6675500000000002E-4</v>
      </c>
      <c r="N21" s="53">
        <v>1.1372163E-3</v>
      </c>
      <c r="O21" s="53">
        <v>1.8242390000000001E-4</v>
      </c>
      <c r="P21" s="53">
        <v>3.0584899999999999E-5</v>
      </c>
      <c r="Q21" s="53">
        <v>7.7817900000000005E-4</v>
      </c>
      <c r="R21" s="89"/>
      <c r="S21" s="89" t="s">
        <v>187</v>
      </c>
      <c r="T21" s="75">
        <v>0</v>
      </c>
      <c r="U21" s="75">
        <v>0</v>
      </c>
      <c r="V21" s="75">
        <v>1.13730907024477E-3</v>
      </c>
      <c r="W21" s="75">
        <v>1.4904345242811501E-3</v>
      </c>
      <c r="X21" s="75">
        <v>1.4904345242811501E-3</v>
      </c>
      <c r="Y21" s="75">
        <v>7.6641852543858603E-6</v>
      </c>
      <c r="Z21" s="75">
        <v>0</v>
      </c>
      <c r="AA21" s="75">
        <v>1.1870376914757201E-2</v>
      </c>
      <c r="AB21" s="75">
        <v>1.82416808558344E-4</v>
      </c>
      <c r="AC21" s="75">
        <v>40.225577817644599</v>
      </c>
      <c r="AD21" s="75">
        <v>0</v>
      </c>
      <c r="AE21" s="75">
        <v>0.90768213760147998</v>
      </c>
      <c r="AF21" s="75">
        <v>4.7709906264984699E-4</v>
      </c>
      <c r="AG21" s="75">
        <v>1.5092596575472501</v>
      </c>
      <c r="AH21" s="75">
        <v>2.4220091337488799E-4</v>
      </c>
      <c r="AI21" s="75">
        <v>7.7820389696423703E-4</v>
      </c>
      <c r="AJ21" s="75">
        <v>0</v>
      </c>
      <c r="AK21" s="75">
        <v>0</v>
      </c>
      <c r="AL21" s="75">
        <v>1.7982462292475999E-2</v>
      </c>
      <c r="AM21" s="75">
        <v>1.7982462292475999E-2</v>
      </c>
      <c r="AN21" s="75">
        <v>0</v>
      </c>
      <c r="AO21" s="75">
        <v>0</v>
      </c>
      <c r="AP21" s="75">
        <v>0</v>
      </c>
      <c r="AQ21" s="75">
        <v>1.2100465065008799E-5</v>
      </c>
      <c r="AR21" s="75">
        <v>0</v>
      </c>
      <c r="AS21" s="75">
        <v>0</v>
      </c>
      <c r="AT21" s="75">
        <v>3.9585207670100398E-6</v>
      </c>
      <c r="AU21" s="75">
        <v>0</v>
      </c>
      <c r="AV21" s="75">
        <v>9.6676289477889998E-4</v>
      </c>
      <c r="AW21" s="75">
        <v>0</v>
      </c>
      <c r="AX21" s="75">
        <v>3.8140113821326602E-5</v>
      </c>
      <c r="AY21" s="75">
        <v>0</v>
      </c>
      <c r="AZ21" s="75">
        <v>0</v>
      </c>
      <c r="BA21" s="75">
        <v>3.4040797522004902</v>
      </c>
      <c r="BB21" s="75">
        <v>0.58244051654292905</v>
      </c>
      <c r="BC21" s="75">
        <v>6.47143790957736E-2</v>
      </c>
      <c r="BD21" s="75">
        <v>0.64715489563870299</v>
      </c>
      <c r="BE21" s="75">
        <v>0</v>
      </c>
      <c r="BF21" s="75">
        <v>7.7773463791839701E-4</v>
      </c>
      <c r="BG21" s="75">
        <v>0</v>
      </c>
      <c r="BH21" s="75">
        <v>9.3625335515908797E-5</v>
      </c>
      <c r="BI21" s="75">
        <v>0.98331782233502896</v>
      </c>
      <c r="BJ21" s="75">
        <v>1.2665773794760701E-4</v>
      </c>
      <c r="BK21" s="75">
        <v>3.3044472737093399E-4</v>
      </c>
      <c r="BL21" s="75">
        <v>8.0038195075976505E-4</v>
      </c>
      <c r="BM21" s="75">
        <v>1.87250671031817E-4</v>
      </c>
      <c r="BN21" s="75">
        <v>0</v>
      </c>
      <c r="BO21" s="75">
        <v>4.4056614692703103E-5</v>
      </c>
      <c r="BP21" s="75">
        <v>1.1695643115792201E-2</v>
      </c>
      <c r="BQ21" s="75">
        <v>1.1695643115792201E-2</v>
      </c>
      <c r="BR21" s="75">
        <v>0</v>
      </c>
      <c r="BS21" s="75">
        <v>0</v>
      </c>
      <c r="BT21" s="75">
        <v>0</v>
      </c>
      <c r="BU21" s="75">
        <v>3.4867088851777903E-4</v>
      </c>
      <c r="BV21" s="75">
        <v>0</v>
      </c>
      <c r="BW21" s="75">
        <v>2.14791084508673E-3</v>
      </c>
      <c r="BX21" s="75">
        <v>5.3419148244293895E-4</v>
      </c>
      <c r="BY21" s="75">
        <v>2.86388112678231E-4</v>
      </c>
      <c r="BZ21" s="75">
        <v>5.3696765268384803E-3</v>
      </c>
      <c r="CA21" s="75">
        <v>0.89762433165450894</v>
      </c>
      <c r="CB21" s="75">
        <v>2.9190021880873398E-4</v>
      </c>
      <c r="CC21" s="75">
        <v>1.1344880041006E-3</v>
      </c>
      <c r="CD21" s="75">
        <v>0</v>
      </c>
      <c r="CE21" s="75">
        <v>2.3841910966340999E-4</v>
      </c>
      <c r="CF21" s="75">
        <v>1.56895844451131E-4</v>
      </c>
      <c r="CG21" s="75">
        <v>0</v>
      </c>
      <c r="CH21" s="75">
        <v>0</v>
      </c>
      <c r="CI21" s="75">
        <v>5.7127621764028599E-3</v>
      </c>
      <c r="CJ21" s="75">
        <v>0</v>
      </c>
      <c r="CK21" s="75">
        <v>1.8932632539118299</v>
      </c>
      <c r="CL21" s="75">
        <v>1.55525519651449E-3</v>
      </c>
      <c r="CM21" s="89"/>
      <c r="CN21" s="91">
        <f t="shared" si="0"/>
        <v>1.7979959972111832</v>
      </c>
      <c r="CO21" s="68">
        <f t="shared" si="1"/>
        <v>2.9730776791833958E-6</v>
      </c>
      <c r="CP21" s="68" t="str">
        <f t="shared" si="2"/>
        <v/>
      </c>
      <c r="CQ21" s="68">
        <f t="shared" si="3"/>
        <v>1.3361181829296128E-5</v>
      </c>
      <c r="CR21" s="68">
        <f t="shared" si="4"/>
        <v>-3.5640673044666998E-6</v>
      </c>
      <c r="CS21" s="68">
        <f t="shared" si="5"/>
        <v>-3.5640673044666998E-6</v>
      </c>
      <c r="CT21" s="68">
        <f t="shared" si="6"/>
        <v>3.2337645808834895E-5</v>
      </c>
      <c r="CU21" s="68">
        <f t="shared" si="7"/>
        <v>-4.5757231660018894E-6</v>
      </c>
      <c r="CV21" s="56">
        <f t="shared" si="8"/>
        <v>-5.0436249324531293E-5</v>
      </c>
      <c r="CW21" s="56">
        <f t="shared" si="9"/>
        <v>1.6823919568064234E-2</v>
      </c>
      <c r="CX21" s="68" t="str">
        <f t="shared" si="10"/>
        <v/>
      </c>
      <c r="CY21" s="56">
        <f t="shared" si="11"/>
        <v>-1.5359591866494525E-5</v>
      </c>
      <c r="CZ21" s="56">
        <f t="shared" si="12"/>
        <v>8.166266427332083E-6</v>
      </c>
      <c r="DA21" s="68">
        <f t="shared" si="13"/>
        <v>8.1576604881606655E-5</v>
      </c>
      <c r="DB21" s="68">
        <f t="shared" si="14"/>
        <v>-3.8873424238856717E-5</v>
      </c>
      <c r="DC21" s="56">
        <f t="shared" si="15"/>
        <v>0.24702431007871867</v>
      </c>
      <c r="DD21" s="68">
        <f t="shared" si="16"/>
        <v>3.1993878319753005E-5</v>
      </c>
    </row>
    <row r="22" spans="1:108" x14ac:dyDescent="0.25">
      <c r="A22" s="89" t="s">
        <v>188</v>
      </c>
      <c r="B22" s="75"/>
      <c r="C22" s="75"/>
      <c r="D22" s="75"/>
      <c r="E22" s="75"/>
      <c r="F22" s="75"/>
      <c r="G22" s="75"/>
      <c r="H22" s="75"/>
      <c r="I22" s="75"/>
      <c r="J22" s="75"/>
      <c r="K22" s="75"/>
      <c r="L22" s="75"/>
      <c r="M22" s="75"/>
      <c r="N22" s="53"/>
      <c r="O22" s="53"/>
      <c r="P22" s="53"/>
      <c r="Q22" s="53"/>
      <c r="R22" s="89"/>
      <c r="S22" s="89"/>
      <c r="U22" s="75"/>
      <c r="V22" s="75"/>
      <c r="W22" s="75"/>
      <c r="X22" s="75"/>
      <c r="Y22" s="75"/>
      <c r="AA22" s="75"/>
      <c r="AB22" s="75"/>
      <c r="AC22" s="75"/>
      <c r="AD22" s="75"/>
      <c r="AE22" s="75"/>
      <c r="AF22" s="75"/>
      <c r="AG22" s="75"/>
      <c r="AH22" s="75"/>
      <c r="AJ22" s="75"/>
      <c r="AL22" s="75"/>
      <c r="AM22" s="75"/>
      <c r="AP22" s="75"/>
      <c r="AQ22" s="75"/>
      <c r="AR22" s="75"/>
      <c r="AU22" s="75"/>
      <c r="AV22" s="75"/>
      <c r="AX22" s="75"/>
      <c r="AY22" s="75"/>
      <c r="AZ22" s="75"/>
      <c r="BB22" s="75"/>
      <c r="BC22" s="75"/>
      <c r="BD22" s="75"/>
      <c r="BE22" s="75"/>
      <c r="BF22" s="75"/>
      <c r="BH22" s="75"/>
      <c r="BI22" s="75"/>
      <c r="BJ22" s="75"/>
      <c r="BK22" s="75"/>
      <c r="BL22" s="75"/>
      <c r="BM22" s="75"/>
      <c r="BN22" s="75"/>
      <c r="BO22" s="75"/>
      <c r="BP22" s="75"/>
      <c r="BQ22" s="75"/>
      <c r="BR22" s="75"/>
      <c r="BS22" s="75"/>
      <c r="BT22" s="75"/>
      <c r="BU22" s="75"/>
      <c r="BV22" s="75"/>
      <c r="BW22" s="75"/>
      <c r="BX22" s="75"/>
      <c r="BY22" s="75"/>
      <c r="BZ22" s="75"/>
      <c r="CA22" s="75"/>
      <c r="CB22" s="75"/>
      <c r="CC22" s="75"/>
      <c r="CD22" s="75"/>
      <c r="CE22" s="75"/>
      <c r="CF22" s="75"/>
      <c r="CG22" s="75"/>
      <c r="CH22" s="75"/>
      <c r="CI22" s="75"/>
      <c r="CJ22" s="75"/>
      <c r="CK22" s="75"/>
      <c r="CL22" s="75"/>
      <c r="CM22" s="89"/>
      <c r="CN22" s="91" t="e">
        <f t="shared" si="0"/>
        <v>#DIV/0!</v>
      </c>
      <c r="CO22" s="68" t="str">
        <f t="shared" si="1"/>
        <v/>
      </c>
      <c r="CP22" s="68" t="str">
        <f t="shared" si="2"/>
        <v/>
      </c>
      <c r="CQ22" s="68" t="str">
        <f t="shared" si="3"/>
        <v/>
      </c>
      <c r="CR22" s="68" t="str">
        <f t="shared" si="4"/>
        <v/>
      </c>
      <c r="CS22" s="68" t="str">
        <f t="shared" si="5"/>
        <v/>
      </c>
      <c r="CT22" s="68" t="str">
        <f t="shared" si="6"/>
        <v/>
      </c>
      <c r="CU22" s="68" t="str">
        <f t="shared" si="7"/>
        <v/>
      </c>
      <c r="CV22" s="56" t="str">
        <f t="shared" si="8"/>
        <v/>
      </c>
      <c r="CW22" s="56" t="str">
        <f t="shared" si="9"/>
        <v/>
      </c>
      <c r="CX22" s="68" t="str">
        <f t="shared" si="10"/>
        <v/>
      </c>
      <c r="CY22" s="56" t="str">
        <f t="shared" si="11"/>
        <v/>
      </c>
      <c r="CZ22" s="56" t="str">
        <f t="shared" si="12"/>
        <v/>
      </c>
      <c r="DA22" s="68" t="str">
        <f t="shared" si="13"/>
        <v/>
      </c>
      <c r="DB22" s="68" t="str">
        <f t="shared" si="14"/>
        <v/>
      </c>
      <c r="DC22" s="56" t="str">
        <f t="shared" si="15"/>
        <v/>
      </c>
      <c r="DD22" s="68" t="str">
        <f t="shared" si="16"/>
        <v/>
      </c>
    </row>
    <row r="23" spans="1:108" x14ac:dyDescent="0.25">
      <c r="A23" s="89" t="s">
        <v>189</v>
      </c>
      <c r="B23" s="75">
        <v>14735.877195999999</v>
      </c>
      <c r="C23" s="75"/>
      <c r="D23" s="75">
        <v>10434.727999999999</v>
      </c>
      <c r="E23" s="75">
        <v>192.13548938</v>
      </c>
      <c r="F23" s="75">
        <v>192.10505273999999</v>
      </c>
      <c r="G23" s="75">
        <v>378.20681440999999</v>
      </c>
      <c r="H23" s="75">
        <v>13226.912222999999</v>
      </c>
      <c r="I23" s="75">
        <v>23.666743607000001</v>
      </c>
      <c r="J23" s="75">
        <v>113.10007367</v>
      </c>
      <c r="K23" s="75">
        <v>3.4900010000000001E-4</v>
      </c>
      <c r="L23" s="75">
        <v>196.78204517</v>
      </c>
      <c r="M23" s="75">
        <v>15.421103926000001</v>
      </c>
      <c r="N23" s="53">
        <v>18.028289594</v>
      </c>
      <c r="O23" s="53">
        <v>2.9232877427999999</v>
      </c>
      <c r="P23" s="53">
        <v>0.49439133260000001</v>
      </c>
      <c r="Q23" s="53">
        <v>6.8900678159000002</v>
      </c>
      <c r="R23" s="89"/>
      <c r="S23" s="89" t="s">
        <v>189</v>
      </c>
      <c r="T23" s="75">
        <v>0</v>
      </c>
      <c r="U23" s="75">
        <v>0</v>
      </c>
      <c r="V23" s="75">
        <v>18.028313243510901</v>
      </c>
      <c r="W23" s="75">
        <v>23.6667807658478</v>
      </c>
      <c r="X23" s="75">
        <v>23.6667807658478</v>
      </c>
      <c r="Y23" s="75">
        <v>0.11979004799242</v>
      </c>
      <c r="Z23" s="75">
        <v>0</v>
      </c>
      <c r="AA23" s="75">
        <v>115.555196162718</v>
      </c>
      <c r="AB23" s="75">
        <v>2.9232821074880899</v>
      </c>
      <c r="AC23" s="75">
        <v>51983.542704211002</v>
      </c>
      <c r="AD23" s="75">
        <v>3.49002623354662E-4</v>
      </c>
      <c r="AE23" s="75">
        <v>14735.875899359</v>
      </c>
      <c r="AF23" s="75">
        <v>10.9124119493411</v>
      </c>
      <c r="AG23" s="75">
        <v>6506.2111302968497</v>
      </c>
      <c r="AH23" s="75">
        <v>10.3673138750448</v>
      </c>
      <c r="AI23" s="75">
        <v>6.8900604111952601</v>
      </c>
      <c r="AJ23" s="75">
        <v>3.9478587630616699</v>
      </c>
      <c r="AK23" s="75">
        <v>0</v>
      </c>
      <c r="AL23" s="75">
        <v>196.78207422596401</v>
      </c>
      <c r="AM23" s="75">
        <v>196.78207422596401</v>
      </c>
      <c r="AN23" s="75">
        <v>0</v>
      </c>
      <c r="AO23" s="75">
        <v>0</v>
      </c>
      <c r="AP23" s="75">
        <v>0</v>
      </c>
      <c r="AQ23" s="75">
        <v>0.189130670670107</v>
      </c>
      <c r="AR23" s="75">
        <v>0</v>
      </c>
      <c r="AS23" s="75">
        <v>0</v>
      </c>
      <c r="AT23" s="75">
        <v>6.1868321667318302E-2</v>
      </c>
      <c r="AU23" s="75">
        <v>0</v>
      </c>
      <c r="AV23" s="75">
        <v>15.421145160774101</v>
      </c>
      <c r="AW23" s="75">
        <v>0</v>
      </c>
      <c r="AX23" s="75">
        <v>0.61250687530639203</v>
      </c>
      <c r="AY23" s="75">
        <v>0</v>
      </c>
      <c r="AZ23" s="75">
        <v>0</v>
      </c>
      <c r="BA23" s="75">
        <v>19739.724733443702</v>
      </c>
      <c r="BB23" s="75">
        <v>9391.2510592260696</v>
      </c>
      <c r="BC23" s="75">
        <v>1043.4727203487701</v>
      </c>
      <c r="BD23" s="75">
        <v>10434.723779574801</v>
      </c>
      <c r="BE23" s="75">
        <v>0</v>
      </c>
      <c r="BF23" s="75">
        <v>18.952513582157401</v>
      </c>
      <c r="BG23" s="75">
        <v>0</v>
      </c>
      <c r="BH23" s="75">
        <v>1.38229841971593</v>
      </c>
      <c r="BI23" s="75">
        <v>7547.6117433456402</v>
      </c>
      <c r="BJ23" s="75">
        <v>1.8701738477377801</v>
      </c>
      <c r="BK23" s="75">
        <v>4.8787322709259904</v>
      </c>
      <c r="BL23" s="75">
        <v>11.817355349460099</v>
      </c>
      <c r="BM23" s="75">
        <v>2.7646107115968599</v>
      </c>
      <c r="BN23" s="75">
        <v>1.0953559615734301</v>
      </c>
      <c r="BO23" s="75">
        <v>0.65049705078898001</v>
      </c>
      <c r="BP23" s="75">
        <v>192.13541636884401</v>
      </c>
      <c r="BQ23" s="75">
        <v>192.10497970300401</v>
      </c>
      <c r="BR23" s="75">
        <v>3.0436665839933399E-2</v>
      </c>
      <c r="BS23" s="75">
        <v>0</v>
      </c>
      <c r="BT23" s="75">
        <v>0</v>
      </c>
      <c r="BU23" s="75">
        <v>17.904562680820298</v>
      </c>
      <c r="BV23" s="75">
        <v>0</v>
      </c>
      <c r="BW23" s="75">
        <v>31.985319296394898</v>
      </c>
      <c r="BX23" s="75">
        <v>7.8872625333311301</v>
      </c>
      <c r="BY23" s="75">
        <v>4.2816313791563996</v>
      </c>
      <c r="BZ23" s="75">
        <v>79.963368847588796</v>
      </c>
      <c r="CA23" s="75">
        <v>5237.5006563991201</v>
      </c>
      <c r="CB23" s="75">
        <v>4.3095368168565296</v>
      </c>
      <c r="CC23" s="75">
        <v>21.3142745370569</v>
      </c>
      <c r="CD23" s="75">
        <v>0</v>
      </c>
      <c r="CE23" s="75">
        <v>378.20609193035602</v>
      </c>
      <c r="CF23" s="75">
        <v>65.426221246880701</v>
      </c>
      <c r="CG23" s="75">
        <v>0</v>
      </c>
      <c r="CH23" s="75">
        <v>0</v>
      </c>
      <c r="CI23" s="75">
        <v>136.33246830011399</v>
      </c>
      <c r="CJ23" s="75">
        <v>0.191792862630385</v>
      </c>
      <c r="CK23" s="75">
        <v>13226.904642669901</v>
      </c>
      <c r="CL23" s="75">
        <v>122.402474640823</v>
      </c>
      <c r="CM23" s="89"/>
      <c r="CN23" s="91">
        <f t="shared" si="0"/>
        <v>1.492391853326249</v>
      </c>
      <c r="CO23" s="68">
        <f t="shared" si="1"/>
        <v>-8.7992114907875696E-8</v>
      </c>
      <c r="CP23" s="68" t="str">
        <f t="shared" si="2"/>
        <v/>
      </c>
      <c r="CQ23" s="68">
        <f t="shared" si="3"/>
        <v>-4.0445953153567915E-7</v>
      </c>
      <c r="CR23" s="68">
        <f t="shared" si="4"/>
        <v>-3.7999828259704862E-7</v>
      </c>
      <c r="CS23" s="68">
        <f t="shared" si="5"/>
        <v>-3.8019299827697002E-7</v>
      </c>
      <c r="CT23" s="68">
        <f t="shared" si="6"/>
        <v>-1.910276643470101E-6</v>
      </c>
      <c r="CU23" s="68">
        <f t="shared" si="7"/>
        <v>-5.7309899476075176E-7</v>
      </c>
      <c r="CV23" s="56">
        <f t="shared" si="8"/>
        <v>1.5700870561953775E-6</v>
      </c>
      <c r="CW23" s="56">
        <f t="shared" si="9"/>
        <v>2.1707523373340032E-2</v>
      </c>
      <c r="CX23" s="68">
        <f t="shared" si="10"/>
        <v>7.2302405128070702E-6</v>
      </c>
      <c r="CY23" s="56">
        <f t="shared" si="11"/>
        <v>1.4765556472021283E-7</v>
      </c>
      <c r="CZ23" s="56">
        <f t="shared" si="12"/>
        <v>2.6739184365781079E-6</v>
      </c>
      <c r="DA23" s="68">
        <f t="shared" si="13"/>
        <v>1.3118000339087015E-6</v>
      </c>
      <c r="DB23" s="68">
        <f t="shared" si="14"/>
        <v>-1.9277308311100485E-6</v>
      </c>
      <c r="DC23" s="56">
        <f t="shared" si="15"/>
        <v>0.23891103042851367</v>
      </c>
      <c r="DD23" s="68">
        <f t="shared" si="16"/>
        <v>-1.0746925774729139E-6</v>
      </c>
    </row>
    <row r="24" spans="1:108" x14ac:dyDescent="0.25">
      <c r="A24" s="89" t="s">
        <v>190</v>
      </c>
      <c r="B24" s="75"/>
      <c r="C24" s="75"/>
      <c r="D24" s="75"/>
      <c r="E24" s="75"/>
      <c r="F24" s="75"/>
      <c r="G24" s="75"/>
      <c r="H24" s="75">
        <v>1.41E-2</v>
      </c>
      <c r="I24" s="75"/>
      <c r="J24" s="75">
        <v>3.2322600000000001E-5</v>
      </c>
      <c r="K24" s="75"/>
      <c r="L24" s="75">
        <v>1.882655E-4</v>
      </c>
      <c r="M24" s="75"/>
      <c r="N24" s="53"/>
      <c r="O24" s="53"/>
      <c r="P24" s="53"/>
      <c r="Q24" s="53">
        <v>6.4437776000000001E-6</v>
      </c>
      <c r="R24" s="89"/>
      <c r="S24" s="89" t="s">
        <v>190</v>
      </c>
      <c r="T24" s="75">
        <v>0</v>
      </c>
      <c r="U24" s="75">
        <v>0</v>
      </c>
      <c r="V24" s="75">
        <v>0</v>
      </c>
      <c r="W24" s="75">
        <v>0</v>
      </c>
      <c r="X24" s="75">
        <v>0</v>
      </c>
      <c r="Y24" s="75">
        <v>0</v>
      </c>
      <c r="Z24" s="75">
        <v>0</v>
      </c>
      <c r="AA24" s="75">
        <v>3.2307753761360397E-5</v>
      </c>
      <c r="AB24" s="75">
        <v>0</v>
      </c>
      <c r="AC24" s="75">
        <v>0.84604204919614701</v>
      </c>
      <c r="AD24" s="75">
        <v>0</v>
      </c>
      <c r="AE24" s="75">
        <v>0</v>
      </c>
      <c r="AF24" s="75">
        <v>0</v>
      </c>
      <c r="AG24" s="75">
        <v>1.8110806445212398E-2</v>
      </c>
      <c r="AH24" s="75">
        <v>0</v>
      </c>
      <c r="AI24" s="75">
        <v>6.4456631806081796E-6</v>
      </c>
      <c r="AJ24" s="75">
        <v>0</v>
      </c>
      <c r="AK24" s="75">
        <v>0</v>
      </c>
      <c r="AL24" s="75">
        <v>1.8821833936848501E-4</v>
      </c>
      <c r="AM24" s="75">
        <v>1.8821833936848501E-4</v>
      </c>
      <c r="AN24" s="75">
        <v>0</v>
      </c>
      <c r="AO24" s="75">
        <v>0</v>
      </c>
      <c r="AP24" s="75">
        <v>0</v>
      </c>
      <c r="AQ24" s="75">
        <v>0</v>
      </c>
      <c r="AR24" s="75">
        <v>0</v>
      </c>
      <c r="AS24" s="75">
        <v>0</v>
      </c>
      <c r="AT24" s="75">
        <v>0</v>
      </c>
      <c r="AU24" s="75">
        <v>0</v>
      </c>
      <c r="AV24" s="75">
        <v>0</v>
      </c>
      <c r="AW24" s="75">
        <v>0</v>
      </c>
      <c r="AX24" s="75">
        <v>0</v>
      </c>
      <c r="AY24" s="75">
        <v>0</v>
      </c>
      <c r="AZ24" s="75">
        <v>0</v>
      </c>
      <c r="BA24" s="75">
        <v>3.2230129466426199E-2</v>
      </c>
      <c r="BB24" s="75">
        <v>0</v>
      </c>
      <c r="BC24" s="75">
        <v>0</v>
      </c>
      <c r="BD24" s="75">
        <v>0</v>
      </c>
      <c r="BE24" s="75">
        <v>0</v>
      </c>
      <c r="BF24" s="75">
        <v>0</v>
      </c>
      <c r="BG24" s="75">
        <v>0</v>
      </c>
      <c r="BH24" s="75">
        <v>0</v>
      </c>
      <c r="BI24" s="75">
        <v>6.1692610327551299E-3</v>
      </c>
      <c r="BJ24" s="75">
        <v>0</v>
      </c>
      <c r="BK24" s="75">
        <v>0</v>
      </c>
      <c r="BL24" s="75">
        <v>0</v>
      </c>
      <c r="BM24" s="75">
        <v>0</v>
      </c>
      <c r="BN24" s="75">
        <v>0</v>
      </c>
      <c r="BO24" s="75">
        <v>0</v>
      </c>
      <c r="BP24" s="75">
        <v>0</v>
      </c>
      <c r="BQ24" s="75">
        <v>0</v>
      </c>
      <c r="BR24" s="75">
        <v>0</v>
      </c>
      <c r="BS24" s="75">
        <v>0</v>
      </c>
      <c r="BT24" s="75">
        <v>0</v>
      </c>
      <c r="BU24" s="75">
        <v>0</v>
      </c>
      <c r="BV24" s="75">
        <v>0</v>
      </c>
      <c r="BW24" s="75">
        <v>0</v>
      </c>
      <c r="BX24" s="75">
        <v>0</v>
      </c>
      <c r="BY24" s="75">
        <v>0</v>
      </c>
      <c r="BZ24" s="75">
        <v>0</v>
      </c>
      <c r="CA24" s="75">
        <v>7.8932999289009192E-3</v>
      </c>
      <c r="CB24" s="75">
        <v>0</v>
      </c>
      <c r="CC24" s="75">
        <v>0</v>
      </c>
      <c r="CD24" s="75">
        <v>0</v>
      </c>
      <c r="CE24" s="75">
        <v>0</v>
      </c>
      <c r="CF24" s="75">
        <v>0</v>
      </c>
      <c r="CG24" s="75">
        <v>0</v>
      </c>
      <c r="CH24" s="75">
        <v>0</v>
      </c>
      <c r="CI24" s="75">
        <v>0</v>
      </c>
      <c r="CJ24" s="75">
        <v>0</v>
      </c>
      <c r="CK24" s="75">
        <v>1.41001284192309E-2</v>
      </c>
      <c r="CL24" s="75">
        <v>0</v>
      </c>
      <c r="CM24" s="89"/>
      <c r="CN24" s="91">
        <f t="shared" si="0"/>
        <v>2.2858039663289969</v>
      </c>
      <c r="CO24" s="68" t="str">
        <f t="shared" si="1"/>
        <v/>
      </c>
      <c r="CP24" s="68" t="str">
        <f t="shared" si="2"/>
        <v/>
      </c>
      <c r="CQ24" s="68" t="str">
        <f t="shared" si="3"/>
        <v/>
      </c>
      <c r="CR24" s="68" t="str">
        <f t="shared" si="4"/>
        <v/>
      </c>
      <c r="CS24" s="68" t="str">
        <f t="shared" si="5"/>
        <v/>
      </c>
      <c r="CT24" s="68" t="str">
        <f t="shared" si="6"/>
        <v/>
      </c>
      <c r="CU24" s="68">
        <f t="shared" si="7"/>
        <v>9.1077468723599812E-6</v>
      </c>
      <c r="CV24" s="56" t="str">
        <f t="shared" si="8"/>
        <v/>
      </c>
      <c r="CW24" s="56">
        <f t="shared" si="9"/>
        <v>-4.5931449325253501E-4</v>
      </c>
      <c r="CX24" s="68" t="str">
        <f t="shared" si="10"/>
        <v/>
      </c>
      <c r="CY24" s="56">
        <f t="shared" si="11"/>
        <v>-2.5050065739600587E-4</v>
      </c>
      <c r="CZ24" s="56" t="str">
        <f t="shared" si="12"/>
        <v/>
      </c>
      <c r="DA24" s="68" t="str">
        <f t="shared" si="13"/>
        <v/>
      </c>
      <c r="DB24" s="68" t="str">
        <f t="shared" si="14"/>
        <v/>
      </c>
      <c r="DC24" s="56" t="str">
        <f t="shared" si="15"/>
        <v/>
      </c>
      <c r="DD24" s="68">
        <f t="shared" si="16"/>
        <v>2.9262037351809525E-4</v>
      </c>
    </row>
    <row r="25" spans="1:108" x14ac:dyDescent="0.25">
      <c r="A25" s="89" t="s">
        <v>191</v>
      </c>
      <c r="B25" s="75">
        <v>2670.1819181000001</v>
      </c>
      <c r="C25" s="75">
        <v>9.5098999999999997E-4</v>
      </c>
      <c r="D25" s="75">
        <v>1807.1125833000001</v>
      </c>
      <c r="E25" s="75">
        <v>27.535310008</v>
      </c>
      <c r="F25" s="75">
        <v>27.499713605</v>
      </c>
      <c r="G25" s="75">
        <v>581.04857966999998</v>
      </c>
      <c r="H25" s="75">
        <v>17404.386440999999</v>
      </c>
      <c r="I25" s="75">
        <v>4.1835406685000001</v>
      </c>
      <c r="J25" s="75">
        <v>69.342735770999994</v>
      </c>
      <c r="K25" s="75">
        <v>4.0816380000000002E-4</v>
      </c>
      <c r="L25" s="75">
        <v>96.786760688000001</v>
      </c>
      <c r="M25" s="75">
        <v>2.6364411785000001</v>
      </c>
      <c r="N25" s="53">
        <v>3.0766495783000001</v>
      </c>
      <c r="O25" s="53">
        <v>0.50113512780000002</v>
      </c>
      <c r="P25" s="53">
        <v>9.0048904299999996E-2</v>
      </c>
      <c r="Q25" s="53">
        <v>11.743654687999999</v>
      </c>
      <c r="R25" s="89"/>
      <c r="S25" s="89" t="s">
        <v>191</v>
      </c>
      <c r="T25" s="75">
        <v>0</v>
      </c>
      <c r="U25" s="75">
        <v>0</v>
      </c>
      <c r="V25" s="75">
        <v>3.0766478976829701</v>
      </c>
      <c r="W25" s="75">
        <v>4.1835372896615697</v>
      </c>
      <c r="X25" s="75">
        <v>4.1835372896615697</v>
      </c>
      <c r="Y25" s="75">
        <v>2.0676302809431401E-2</v>
      </c>
      <c r="Z25" s="75">
        <v>0</v>
      </c>
      <c r="AA25" s="75">
        <v>69.567606038506298</v>
      </c>
      <c r="AB25" s="75">
        <v>0.50113514684174798</v>
      </c>
      <c r="AC25" s="75">
        <v>33371.871462440096</v>
      </c>
      <c r="AD25" s="75">
        <v>4.0814784077558601E-4</v>
      </c>
      <c r="AE25" s="75">
        <v>2670.1803720916801</v>
      </c>
      <c r="AF25" s="75">
        <v>10.8805358881029</v>
      </c>
      <c r="AG25" s="75">
        <v>4129.1431557324304</v>
      </c>
      <c r="AH25" s="75">
        <v>19.635843379634199</v>
      </c>
      <c r="AI25" s="75">
        <v>11.7436429315309</v>
      </c>
      <c r="AJ25" s="75">
        <v>5.3068388219419598</v>
      </c>
      <c r="AK25" s="75">
        <v>0</v>
      </c>
      <c r="AL25" s="75">
        <v>96.786585464910601</v>
      </c>
      <c r="AM25" s="75">
        <v>96.786585464910601</v>
      </c>
      <c r="AN25" s="75">
        <v>0</v>
      </c>
      <c r="AO25" s="75">
        <v>0</v>
      </c>
      <c r="AP25" s="75">
        <v>0</v>
      </c>
      <c r="AQ25" s="75">
        <v>3.2645638485042497E-2</v>
      </c>
      <c r="AR25" s="75">
        <v>0</v>
      </c>
      <c r="AS25" s="75">
        <v>0</v>
      </c>
      <c r="AT25" s="75">
        <v>1.06791375125519E-2</v>
      </c>
      <c r="AU25" s="75">
        <v>0</v>
      </c>
      <c r="AV25" s="75">
        <v>2.6364472852294298</v>
      </c>
      <c r="AW25" s="75">
        <v>0</v>
      </c>
      <c r="AX25" s="75">
        <v>0.11043754535924501</v>
      </c>
      <c r="AY25" s="75">
        <v>9.5103755022404304E-4</v>
      </c>
      <c r="AZ25" s="75">
        <v>0</v>
      </c>
      <c r="BA25" s="75">
        <v>21537.664905941801</v>
      </c>
      <c r="BB25" s="75">
        <v>1626.4006007017299</v>
      </c>
      <c r="BC25" s="75">
        <v>180.71116458759701</v>
      </c>
      <c r="BD25" s="75">
        <v>1807.1117652893299</v>
      </c>
      <c r="BE25" s="75">
        <v>0</v>
      </c>
      <c r="BF25" s="75">
        <v>14.5019363736596</v>
      </c>
      <c r="BG25" s="75">
        <v>0</v>
      </c>
      <c r="BH25" s="75">
        <v>0.18065596879357501</v>
      </c>
      <c r="BI25" s="75">
        <v>12777.709073293099</v>
      </c>
      <c r="BJ25" s="75">
        <v>0.24441673907747599</v>
      </c>
      <c r="BK25" s="75">
        <v>0.63761066581788595</v>
      </c>
      <c r="BL25" s="75">
        <v>1.54443934478634</v>
      </c>
      <c r="BM25" s="75">
        <v>0.36131404496326502</v>
      </c>
      <c r="BN25" s="75">
        <v>0.27812329624056698</v>
      </c>
      <c r="BO25" s="75">
        <v>8.5015034361238195E-2</v>
      </c>
      <c r="BP25" s="75">
        <v>27.535289541688801</v>
      </c>
      <c r="BQ25" s="75">
        <v>27.499693013086599</v>
      </c>
      <c r="BR25" s="75">
        <v>3.5596528602214503E-2</v>
      </c>
      <c r="BS25" s="75">
        <v>0</v>
      </c>
      <c r="BT25" s="75">
        <v>0</v>
      </c>
      <c r="BU25" s="75">
        <v>3.9118735413394101</v>
      </c>
      <c r="BV25" s="75">
        <v>0</v>
      </c>
      <c r="BW25" s="75">
        <v>4.2137317857989203</v>
      </c>
      <c r="BX25" s="75">
        <v>1.0308048247711299</v>
      </c>
      <c r="BY25" s="75">
        <v>0.566156647949426</v>
      </c>
      <c r="BZ25" s="75">
        <v>10.534354838979899</v>
      </c>
      <c r="CA25" s="75">
        <v>4461.5206851026296</v>
      </c>
      <c r="CB25" s="75">
        <v>0.56322336674437801</v>
      </c>
      <c r="CC25" s="75">
        <v>3.34797291346307</v>
      </c>
      <c r="CD25" s="75">
        <v>0</v>
      </c>
      <c r="CE25" s="75">
        <v>581.04760928277994</v>
      </c>
      <c r="CF25" s="75">
        <v>328.01079694646802</v>
      </c>
      <c r="CG25" s="75">
        <v>0</v>
      </c>
      <c r="CH25" s="75">
        <v>0</v>
      </c>
      <c r="CI25" s="75">
        <v>157.59897320344399</v>
      </c>
      <c r="CJ25" s="75">
        <v>0.19072465685460999</v>
      </c>
      <c r="CK25" s="75">
        <v>17404.3690660024</v>
      </c>
      <c r="CL25" s="75">
        <v>155.75469263458001</v>
      </c>
      <c r="CM25" s="89"/>
      <c r="CN25" s="91">
        <f t="shared" si="0"/>
        <v>1.2374861061762565</v>
      </c>
      <c r="CO25" s="68">
        <f t="shared" si="1"/>
        <v>-5.7898988437450368E-7</v>
      </c>
      <c r="CP25" s="68">
        <f t="shared" si="2"/>
        <v>5.0000761357182082E-5</v>
      </c>
      <c r="CQ25" s="68">
        <f t="shared" si="3"/>
        <v>-4.5266170892306504E-7</v>
      </c>
      <c r="CR25" s="68">
        <f t="shared" si="4"/>
        <v>-7.4327513264708123E-7</v>
      </c>
      <c r="CS25" s="68">
        <f t="shared" si="5"/>
        <v>-7.488046492726822E-7</v>
      </c>
      <c r="CT25" s="68">
        <f t="shared" si="6"/>
        <v>-1.6700621152663233E-6</v>
      </c>
      <c r="CU25" s="68">
        <f t="shared" si="7"/>
        <v>-9.9831141173987315E-7</v>
      </c>
      <c r="CV25" s="56">
        <f t="shared" si="8"/>
        <v>-8.0765043251999288E-7</v>
      </c>
      <c r="CW25" s="56">
        <f t="shared" si="9"/>
        <v>3.2428813920599296E-3</v>
      </c>
      <c r="CX25" s="68">
        <f t="shared" si="10"/>
        <v>-3.9100048593242279E-5</v>
      </c>
      <c r="CY25" s="56">
        <f t="shared" si="11"/>
        <v>-1.8104034906667081E-6</v>
      </c>
      <c r="CZ25" s="56">
        <f t="shared" si="12"/>
        <v>2.316277518151744E-6</v>
      </c>
      <c r="DA25" s="68">
        <f t="shared" si="13"/>
        <v>-5.4624908921710464E-7</v>
      </c>
      <c r="DB25" s="68">
        <f t="shared" si="14"/>
        <v>3.7997232482560759E-8</v>
      </c>
      <c r="DC25" s="56">
        <f t="shared" si="15"/>
        <v>0.22641742526171982</v>
      </c>
      <c r="DD25" s="68">
        <f t="shared" si="16"/>
        <v>-1.0010911774832324E-6</v>
      </c>
    </row>
    <row r="26" spans="1:108" x14ac:dyDescent="0.25">
      <c r="A26" s="89" t="s">
        <v>192</v>
      </c>
      <c r="B26" s="75">
        <v>357.13427201000002</v>
      </c>
      <c r="C26" s="75"/>
      <c r="D26" s="75">
        <v>232.11770061999999</v>
      </c>
      <c r="E26" s="75">
        <v>5.4015421259999998</v>
      </c>
      <c r="F26" s="75">
        <v>5.4015421259999998</v>
      </c>
      <c r="G26" s="75">
        <v>1.3735042125000001</v>
      </c>
      <c r="H26" s="75">
        <v>553.75885799000002</v>
      </c>
      <c r="I26" s="75">
        <v>0.23821895849999999</v>
      </c>
      <c r="J26" s="75">
        <v>0.93712928620000002</v>
      </c>
      <c r="K26" s="75"/>
      <c r="L26" s="75">
        <v>3.6179956147999999</v>
      </c>
      <c r="M26" s="75">
        <v>0.25124516899999999</v>
      </c>
      <c r="N26" s="53">
        <v>0.2254360916</v>
      </c>
      <c r="O26" s="53">
        <v>5.4376248699999997E-2</v>
      </c>
      <c r="P26" s="53">
        <v>8.2651701999999997E-3</v>
      </c>
      <c r="Q26" s="53">
        <v>0.2648511342</v>
      </c>
      <c r="R26" s="89"/>
      <c r="S26" s="89" t="s">
        <v>192</v>
      </c>
      <c r="T26" s="75">
        <v>0</v>
      </c>
      <c r="U26" s="75">
        <v>0</v>
      </c>
      <c r="V26" s="75">
        <v>0.225436648346996</v>
      </c>
      <c r="W26" s="75">
        <v>0.23821974753438299</v>
      </c>
      <c r="X26" s="75">
        <v>0.23821974753438299</v>
      </c>
      <c r="Y26" s="75">
        <v>4.4725103515269701E-4</v>
      </c>
      <c r="Z26" s="75">
        <v>0</v>
      </c>
      <c r="AA26" s="75">
        <v>0.93768296991678401</v>
      </c>
      <c r="AB26" s="75">
        <v>5.4377539390884799E-2</v>
      </c>
      <c r="AC26" s="75">
        <v>5784.8077453720798</v>
      </c>
      <c r="AD26" s="75">
        <v>0</v>
      </c>
      <c r="AE26" s="75">
        <v>357.133901905345</v>
      </c>
      <c r="AF26" s="75">
        <v>4.4465474931000698E-2</v>
      </c>
      <c r="AG26" s="75">
        <v>312.66977898371101</v>
      </c>
      <c r="AH26" s="75">
        <v>4.7952457287322697E-2</v>
      </c>
      <c r="AI26" s="75">
        <v>0.26484916755403198</v>
      </c>
      <c r="AJ26" s="75">
        <v>4.64865101429498E-2</v>
      </c>
      <c r="AK26" s="75">
        <v>0</v>
      </c>
      <c r="AL26" s="75">
        <v>3.6180089545227201</v>
      </c>
      <c r="AM26" s="75">
        <v>3.6180089545227201</v>
      </c>
      <c r="AN26" s="75">
        <v>0</v>
      </c>
      <c r="AO26" s="75">
        <v>0</v>
      </c>
      <c r="AP26" s="75">
        <v>0</v>
      </c>
      <c r="AQ26" s="75">
        <v>7.0602601575202198E-4</v>
      </c>
      <c r="AR26" s="75">
        <v>0</v>
      </c>
      <c r="AS26" s="75">
        <v>0</v>
      </c>
      <c r="AT26" s="75">
        <v>2.3096648002424001E-4</v>
      </c>
      <c r="AU26" s="75">
        <v>0</v>
      </c>
      <c r="AV26" s="75">
        <v>0.25123982495125102</v>
      </c>
      <c r="AW26" s="75">
        <v>0</v>
      </c>
      <c r="AX26" s="75">
        <v>8.7057910269101296E-3</v>
      </c>
      <c r="AY26" s="75">
        <v>0</v>
      </c>
      <c r="AZ26" s="75">
        <v>0</v>
      </c>
      <c r="BA26" s="75">
        <v>866.75142124853301</v>
      </c>
      <c r="BB26" s="75">
        <v>208.90608415924001</v>
      </c>
      <c r="BC26" s="75">
        <v>23.2117171822727</v>
      </c>
      <c r="BD26" s="75">
        <v>232.117801341513</v>
      </c>
      <c r="BE26" s="75">
        <v>0</v>
      </c>
      <c r="BF26" s="75">
        <v>0.120653769628024</v>
      </c>
      <c r="BG26" s="75">
        <v>0</v>
      </c>
      <c r="BH26" s="75">
        <v>1.4077617354784199E-2</v>
      </c>
      <c r="BI26" s="75">
        <v>302.78734260374301</v>
      </c>
      <c r="BJ26" s="75">
        <v>1.90463184466233E-2</v>
      </c>
      <c r="BK26" s="75">
        <v>4.96860668992542E-2</v>
      </c>
      <c r="BL26" s="75">
        <v>0.12035262201204799</v>
      </c>
      <c r="BM26" s="75">
        <v>2.8155871294168099E-2</v>
      </c>
      <c r="BN26" s="75">
        <v>0.20545909158551001</v>
      </c>
      <c r="BO26" s="75">
        <v>6.6247616528051197E-3</v>
      </c>
      <c r="BP26" s="75">
        <v>5.4014964960840404</v>
      </c>
      <c r="BQ26" s="75">
        <v>5.4014964960840404</v>
      </c>
      <c r="BR26" s="75">
        <v>0</v>
      </c>
      <c r="BS26" s="75">
        <v>0</v>
      </c>
      <c r="BT26" s="75">
        <v>0</v>
      </c>
      <c r="BU26" s="75">
        <v>2.44524638127834</v>
      </c>
      <c r="BV26" s="75">
        <v>0</v>
      </c>
      <c r="BW26" s="75">
        <v>0.37397602032661598</v>
      </c>
      <c r="BX26" s="75">
        <v>8.0326916891262701E-2</v>
      </c>
      <c r="BY26" s="75">
        <v>5.3079279639764602E-2</v>
      </c>
      <c r="BZ26" s="75">
        <v>0.93493050921256604</v>
      </c>
      <c r="CA26" s="75">
        <v>250.51352690127899</v>
      </c>
      <c r="CB26" s="75">
        <v>4.3889238358218001E-2</v>
      </c>
      <c r="CC26" s="75">
        <v>1.02664580113207</v>
      </c>
      <c r="CD26" s="75">
        <v>0</v>
      </c>
      <c r="CE26" s="75">
        <v>1.3735067432552399</v>
      </c>
      <c r="CF26" s="75">
        <v>0.58053164996081297</v>
      </c>
      <c r="CG26" s="75">
        <v>0</v>
      </c>
      <c r="CH26" s="75">
        <v>0</v>
      </c>
      <c r="CI26" s="75">
        <v>2.3426128116148299</v>
      </c>
      <c r="CJ26" s="75">
        <v>2.7440092540446201E-2</v>
      </c>
      <c r="CK26" s="75">
        <v>553.75822212020898</v>
      </c>
      <c r="CL26" s="75">
        <v>1.6033503633850801</v>
      </c>
      <c r="CM26" s="89"/>
      <c r="CN26" s="91">
        <f t="shared" si="0"/>
        <v>1.565216346458834</v>
      </c>
      <c r="CO26" s="68">
        <f t="shared" si="1"/>
        <v>-1.0363179454496977E-6</v>
      </c>
      <c r="CP26" s="68" t="str">
        <f t="shared" si="2"/>
        <v/>
      </c>
      <c r="CQ26" s="68">
        <f t="shared" si="3"/>
        <v>4.3392430968554339E-7</v>
      </c>
      <c r="CR26" s="68">
        <f t="shared" si="4"/>
        <v>-8.4475719887158799E-6</v>
      </c>
      <c r="CS26" s="68">
        <f t="shared" si="5"/>
        <v>-8.4475719887158799E-6</v>
      </c>
      <c r="CT26" s="68">
        <f t="shared" si="6"/>
        <v>1.8425536789649404E-6</v>
      </c>
      <c r="CU26" s="68">
        <f t="shared" si="7"/>
        <v>-1.1482792227433861E-6</v>
      </c>
      <c r="CV26" s="56">
        <f t="shared" si="8"/>
        <v>3.3122232922426652E-6</v>
      </c>
      <c r="CW26" s="56">
        <f t="shared" si="9"/>
        <v>5.9082959516626031E-4</v>
      </c>
      <c r="CX26" s="68" t="str">
        <f t="shared" si="10"/>
        <v/>
      </c>
      <c r="CY26" s="56">
        <f t="shared" si="11"/>
        <v>3.6870477856992969E-6</v>
      </c>
      <c r="CZ26" s="56">
        <f t="shared" si="12"/>
        <v>-2.1270254748530289E-5</v>
      </c>
      <c r="DA26" s="68">
        <f t="shared" si="13"/>
        <v>2.4696444657732753E-6</v>
      </c>
      <c r="DB26" s="68">
        <f t="shared" si="14"/>
        <v>2.3736298763871344E-5</v>
      </c>
      <c r="DC26" s="56">
        <f t="shared" si="15"/>
        <v>5.3310556981649312E-2</v>
      </c>
      <c r="DD26" s="68">
        <f t="shared" si="16"/>
        <v>-7.4254768587704536E-6</v>
      </c>
    </row>
    <row r="27" spans="1:108" x14ac:dyDescent="0.25">
      <c r="A27" s="89" t="s">
        <v>193</v>
      </c>
      <c r="B27" s="75">
        <v>2942.2863898000001</v>
      </c>
      <c r="C27" s="75">
        <v>7.7885641000000005E-2</v>
      </c>
      <c r="D27" s="75">
        <v>1815.0654185999999</v>
      </c>
      <c r="E27" s="75">
        <v>74.380776292999997</v>
      </c>
      <c r="F27" s="75">
        <v>74.240594997000002</v>
      </c>
      <c r="G27" s="75">
        <v>391.58816008999997</v>
      </c>
      <c r="H27" s="75">
        <v>31980.145258</v>
      </c>
      <c r="I27" s="75">
        <v>4.3321556362000004</v>
      </c>
      <c r="J27" s="75">
        <v>416.39164908999999</v>
      </c>
      <c r="K27" s="75">
        <v>1.6073641E-3</v>
      </c>
      <c r="L27" s="75">
        <v>340.40662176000001</v>
      </c>
      <c r="M27" s="75">
        <v>1.5930032999999999</v>
      </c>
      <c r="N27" s="53">
        <v>2.5298919206999999</v>
      </c>
      <c r="O27" s="53">
        <v>0.26861812959999998</v>
      </c>
      <c r="P27" s="53">
        <v>8.6660581599999995E-2</v>
      </c>
      <c r="Q27" s="53">
        <v>79.393698278000002</v>
      </c>
      <c r="R27" s="89"/>
      <c r="S27" s="89" t="s">
        <v>193</v>
      </c>
      <c r="T27" s="75">
        <v>0</v>
      </c>
      <c r="U27" s="75">
        <v>0</v>
      </c>
      <c r="V27" s="75">
        <v>2.5298848750448699</v>
      </c>
      <c r="W27" s="75">
        <v>4.3321597433879102</v>
      </c>
      <c r="X27" s="75">
        <v>4.3321597433879102</v>
      </c>
      <c r="Y27" s="75">
        <v>2.2726330416989599E-2</v>
      </c>
      <c r="Z27" s="75">
        <v>0</v>
      </c>
      <c r="AA27" s="75">
        <v>416.44628015059601</v>
      </c>
      <c r="AB27" s="75">
        <v>0.26861806258066301</v>
      </c>
      <c r="AC27" s="75">
        <v>59791.903059569398</v>
      </c>
      <c r="AD27" s="75">
        <v>1.60739877774654E-3</v>
      </c>
      <c r="AE27" s="75">
        <v>2942.2835304728301</v>
      </c>
      <c r="AF27" s="75">
        <v>59.205635629995399</v>
      </c>
      <c r="AG27" s="75">
        <v>14965.8955954267</v>
      </c>
      <c r="AH27" s="75">
        <v>115.658110427316</v>
      </c>
      <c r="AI27" s="75">
        <v>79.393593770467902</v>
      </c>
      <c r="AJ27" s="75">
        <v>16.854332194123401</v>
      </c>
      <c r="AK27" s="75">
        <v>0</v>
      </c>
      <c r="AL27" s="75">
        <v>340.40590164460099</v>
      </c>
      <c r="AM27" s="75">
        <v>340.40590164460099</v>
      </c>
      <c r="AN27" s="75">
        <v>0</v>
      </c>
      <c r="AO27" s="75">
        <v>0</v>
      </c>
      <c r="AP27" s="75">
        <v>0</v>
      </c>
      <c r="AQ27" s="75">
        <v>3.5881984840209102E-2</v>
      </c>
      <c r="AR27" s="75">
        <v>0</v>
      </c>
      <c r="AS27" s="75">
        <v>0</v>
      </c>
      <c r="AT27" s="75">
        <v>1.17374956529794E-2</v>
      </c>
      <c r="AU27" s="75">
        <v>0</v>
      </c>
      <c r="AV27" s="75">
        <v>1.59300968391125</v>
      </c>
      <c r="AW27" s="75">
        <v>0</v>
      </c>
      <c r="AX27" s="75">
        <v>0.10907019525258201</v>
      </c>
      <c r="AY27" s="75">
        <v>7.7885980147379102E-2</v>
      </c>
      <c r="AZ27" s="75">
        <v>0</v>
      </c>
      <c r="BA27" s="75">
        <v>46961.006221588999</v>
      </c>
      <c r="BB27" s="75">
        <v>1633.55922473585</v>
      </c>
      <c r="BC27" s="75">
        <v>181.50604648908401</v>
      </c>
      <c r="BD27" s="75">
        <v>1815.06527122494</v>
      </c>
      <c r="BE27" s="75">
        <v>0</v>
      </c>
      <c r="BF27" s="75">
        <v>29.006462365760498</v>
      </c>
      <c r="BG27" s="75">
        <v>0</v>
      </c>
      <c r="BH27" s="75">
        <v>0.35245288807685199</v>
      </c>
      <c r="BI27" s="75">
        <v>16383.9531517655</v>
      </c>
      <c r="BJ27" s="75">
        <v>0.47684868881209502</v>
      </c>
      <c r="BK27" s="75">
        <v>1.2439572782398201</v>
      </c>
      <c r="BL27" s="75">
        <v>3.0131224885773</v>
      </c>
      <c r="BM27" s="75">
        <v>0.70490665218229798</v>
      </c>
      <c r="BN27" s="75">
        <v>1.70387459779427</v>
      </c>
      <c r="BO27" s="75">
        <v>0.165860274428038</v>
      </c>
      <c r="BP27" s="75">
        <v>74.3807716357271</v>
      </c>
      <c r="BQ27" s="75">
        <v>74.2405904654035</v>
      </c>
      <c r="BR27" s="75">
        <v>0.14018117032358399</v>
      </c>
      <c r="BS27" s="75">
        <v>0</v>
      </c>
      <c r="BT27" s="75">
        <v>0</v>
      </c>
      <c r="BU27" s="75">
        <v>21.1563491189779</v>
      </c>
      <c r="BV27" s="75">
        <v>0</v>
      </c>
      <c r="BW27" s="75">
        <v>8.5090838906066502</v>
      </c>
      <c r="BX27" s="75">
        <v>2.0110519361100501</v>
      </c>
      <c r="BY27" s="75">
        <v>1.16116934506192</v>
      </c>
      <c r="BZ27" s="75">
        <v>21.272704311689399</v>
      </c>
      <c r="CA27" s="75">
        <v>13987.905338373201</v>
      </c>
      <c r="CB27" s="75">
        <v>1.0988255105518701</v>
      </c>
      <c r="CC27" s="75">
        <v>11.3703834842948</v>
      </c>
      <c r="CD27" s="75">
        <v>0</v>
      </c>
      <c r="CE27" s="75">
        <v>391.58798297837802</v>
      </c>
      <c r="CF27" s="75">
        <v>151.30145447771</v>
      </c>
      <c r="CG27" s="75">
        <v>0</v>
      </c>
      <c r="CH27" s="75">
        <v>0</v>
      </c>
      <c r="CI27" s="75">
        <v>542.25397912533401</v>
      </c>
      <c r="CJ27" s="75">
        <v>0.11378264049333101</v>
      </c>
      <c r="CK27" s="75">
        <v>31980.067779000201</v>
      </c>
      <c r="CL27" s="75">
        <v>553.80039316225395</v>
      </c>
      <c r="CM27" s="89"/>
      <c r="CN27" s="91">
        <f t="shared" si="0"/>
        <v>1.4684461129386996</v>
      </c>
      <c r="CO27" s="68">
        <f t="shared" si="1"/>
        <v>-9.7180450546362654E-7</v>
      </c>
      <c r="CP27" s="68">
        <f t="shared" si="2"/>
        <v>4.3544275265965343E-6</v>
      </c>
      <c r="CQ27" s="68">
        <f t="shared" si="3"/>
        <v>-8.1195453555510077E-8</v>
      </c>
      <c r="CR27" s="68">
        <f t="shared" si="4"/>
        <v>-6.2613932367131501E-8</v>
      </c>
      <c r="CS27" s="68">
        <f t="shared" si="5"/>
        <v>-6.1039334378603414E-8</v>
      </c>
      <c r="CT27" s="68">
        <f t="shared" si="6"/>
        <v>-4.5229054400124672E-7</v>
      </c>
      <c r="CU27" s="68">
        <f t="shared" si="7"/>
        <v>-2.4227219474593856E-6</v>
      </c>
      <c r="CV27" s="56">
        <f t="shared" si="8"/>
        <v>9.4807025755356628E-7</v>
      </c>
      <c r="CW27" s="56">
        <f t="shared" si="9"/>
        <v>1.312011437198993E-4</v>
      </c>
      <c r="CX27" s="68">
        <f t="shared" si="10"/>
        <v>2.1574294548435661E-5</v>
      </c>
      <c r="CY27" s="56">
        <f t="shared" si="11"/>
        <v>-2.1154564952241581E-6</v>
      </c>
      <c r="CZ27" s="56">
        <f t="shared" si="12"/>
        <v>4.0074689425151175E-6</v>
      </c>
      <c r="DA27" s="68">
        <f t="shared" si="13"/>
        <v>-2.7849628959800152E-6</v>
      </c>
      <c r="DB27" s="68">
        <f t="shared" si="14"/>
        <v>-2.4949670027392759E-7</v>
      </c>
      <c r="DC27" s="56">
        <f t="shared" si="15"/>
        <v>0.2585906214663809</v>
      </c>
      <c r="DD27" s="68">
        <f t="shared" si="16"/>
        <v>-1.3163202416178125E-6</v>
      </c>
    </row>
    <row r="28" spans="1:108" x14ac:dyDescent="0.25">
      <c r="A28" s="89" t="s">
        <v>194</v>
      </c>
      <c r="B28" s="75">
        <v>375.06014725</v>
      </c>
      <c r="C28" s="75"/>
      <c r="D28" s="75">
        <v>246.97114149999999</v>
      </c>
      <c r="E28" s="75">
        <v>14.761976627999999</v>
      </c>
      <c r="F28" s="75">
        <v>14.746495636000001</v>
      </c>
      <c r="G28" s="75">
        <v>5.2623048999999998E-2</v>
      </c>
      <c r="H28" s="75">
        <v>1777.5799709</v>
      </c>
      <c r="I28" s="75">
        <v>0.29715082230000001</v>
      </c>
      <c r="J28" s="75">
        <v>2.0608307269999999</v>
      </c>
      <c r="K28" s="75">
        <v>1.775155E-4</v>
      </c>
      <c r="L28" s="75">
        <v>13.406117384</v>
      </c>
      <c r="M28" s="75">
        <v>0.16731845470000001</v>
      </c>
      <c r="N28" s="53">
        <v>0.2008936543</v>
      </c>
      <c r="O28" s="53">
        <v>3.5007678E-2</v>
      </c>
      <c r="P28" s="53">
        <v>9.3504503999999999E-3</v>
      </c>
      <c r="Q28" s="53">
        <v>0.16750332509999999</v>
      </c>
      <c r="R28" s="89"/>
      <c r="S28" s="89" t="s">
        <v>194</v>
      </c>
      <c r="T28" s="75">
        <v>0</v>
      </c>
      <c r="U28" s="75">
        <v>0</v>
      </c>
      <c r="V28" s="75">
        <v>0.20089310430933099</v>
      </c>
      <c r="W28" s="75">
        <v>0.29715071427887302</v>
      </c>
      <c r="X28" s="75">
        <v>0.29715071427887302</v>
      </c>
      <c r="Y28" s="75">
        <v>8.0787752639478305E-4</v>
      </c>
      <c r="Z28" s="75">
        <v>0</v>
      </c>
      <c r="AA28" s="75">
        <v>8.8159122191943204</v>
      </c>
      <c r="AB28" s="75">
        <v>3.50072473211442E-2</v>
      </c>
      <c r="AC28" s="75">
        <v>11358.699275782999</v>
      </c>
      <c r="AD28" s="75">
        <v>1.7751653727299201E-4</v>
      </c>
      <c r="AE28" s="75">
        <v>375.05999203690499</v>
      </c>
      <c r="AF28" s="75">
        <v>0.42693180960117999</v>
      </c>
      <c r="AG28" s="75">
        <v>897.99150968628805</v>
      </c>
      <c r="AH28" s="75">
        <v>0.56859700473292196</v>
      </c>
      <c r="AI28" s="75">
        <v>0.167504154254837</v>
      </c>
      <c r="AJ28" s="75">
        <v>0.78264884032847803</v>
      </c>
      <c r="AK28" s="75">
        <v>0</v>
      </c>
      <c r="AL28" s="75">
        <v>13.406096045697</v>
      </c>
      <c r="AM28" s="75">
        <v>13.406096045697</v>
      </c>
      <c r="AN28" s="75">
        <v>0</v>
      </c>
      <c r="AO28" s="75">
        <v>0</v>
      </c>
      <c r="AP28" s="75">
        <v>0</v>
      </c>
      <c r="AQ28" s="75">
        <v>1.27553050051717E-3</v>
      </c>
      <c r="AR28" s="75">
        <v>0</v>
      </c>
      <c r="AS28" s="75">
        <v>0</v>
      </c>
      <c r="AT28" s="75">
        <v>4.1722932885672698E-4</v>
      </c>
      <c r="AU28" s="75">
        <v>0</v>
      </c>
      <c r="AV28" s="75">
        <v>4.70417875306625</v>
      </c>
      <c r="AW28" s="75">
        <v>0</v>
      </c>
      <c r="AX28" s="75">
        <v>1.01470189172069E-2</v>
      </c>
      <c r="AY28" s="75">
        <v>0</v>
      </c>
      <c r="AZ28" s="75">
        <v>0</v>
      </c>
      <c r="BA28" s="75">
        <v>2676.4895590700798</v>
      </c>
      <c r="BB28" s="75">
        <v>222.273484832751</v>
      </c>
      <c r="BC28" s="75">
        <v>24.697104184482701</v>
      </c>
      <c r="BD28" s="75">
        <v>246.970589017234</v>
      </c>
      <c r="BE28" s="75">
        <v>0</v>
      </c>
      <c r="BF28" s="75">
        <v>1.4135248183356099</v>
      </c>
      <c r="BG28" s="75">
        <v>0</v>
      </c>
      <c r="BH28" s="75">
        <v>2.5135155744417999E-2</v>
      </c>
      <c r="BI28" s="75">
        <v>1000.57899968738</v>
      </c>
      <c r="BJ28" s="75">
        <v>3.4006282522307897E-2</v>
      </c>
      <c r="BK28" s="75">
        <v>8.87121201408754E-2</v>
      </c>
      <c r="BL28" s="75">
        <v>0.21488037880917199</v>
      </c>
      <c r="BM28" s="75">
        <v>5.0270189795907E-2</v>
      </c>
      <c r="BN28" s="75">
        <v>0.65460791856126399</v>
      </c>
      <c r="BO28" s="75">
        <v>1.18283538903311E-2</v>
      </c>
      <c r="BP28" s="75">
        <v>14.7619677358289</v>
      </c>
      <c r="BQ28" s="75">
        <v>14.746486747386699</v>
      </c>
      <c r="BR28" s="75">
        <v>1.5480988442269099E-2</v>
      </c>
      <c r="BS28" s="75">
        <v>0</v>
      </c>
      <c r="BT28" s="75">
        <v>0</v>
      </c>
      <c r="BU28" s="75">
        <v>7.7173300175818698</v>
      </c>
      <c r="BV28" s="75">
        <v>0</v>
      </c>
      <c r="BW28" s="75">
        <v>0.73915156787204295</v>
      </c>
      <c r="BX28" s="75">
        <v>0.14341722259517001</v>
      </c>
      <c r="BY28" s="75">
        <v>0.10880175714986499</v>
      </c>
      <c r="BZ28" s="75">
        <v>1.8478797637747499</v>
      </c>
      <c r="CA28" s="75">
        <v>729.093730309075</v>
      </c>
      <c r="CB28" s="75">
        <v>7.8361587327832702E-2</v>
      </c>
      <c r="CC28" s="75">
        <v>3.0321044316208901</v>
      </c>
      <c r="CD28" s="75">
        <v>0</v>
      </c>
      <c r="CE28" s="75">
        <v>5.2624630398430301E-2</v>
      </c>
      <c r="CF28" s="75">
        <v>9.1286195561067203</v>
      </c>
      <c r="CG28" s="75">
        <v>0</v>
      </c>
      <c r="CH28" s="75">
        <v>0</v>
      </c>
      <c r="CI28" s="75">
        <v>23.1154627846879</v>
      </c>
      <c r="CJ28" s="75">
        <v>4.8544736678874302E-2</v>
      </c>
      <c r="CK28" s="75">
        <v>1777.57737276079</v>
      </c>
      <c r="CL28" s="75">
        <v>23.144713269381999</v>
      </c>
      <c r="CM28" s="89"/>
      <c r="CN28" s="91">
        <f t="shared" si="0"/>
        <v>1.5056951107074297</v>
      </c>
      <c r="CO28" s="68">
        <f t="shared" si="1"/>
        <v>-4.1383521056860538E-7</v>
      </c>
      <c r="CP28" s="68" t="str">
        <f t="shared" si="2"/>
        <v/>
      </c>
      <c r="CQ28" s="68">
        <f t="shared" si="3"/>
        <v>-2.2370336980550885E-6</v>
      </c>
      <c r="CR28" s="68">
        <f t="shared" si="4"/>
        <v>-6.0236994835366832E-7</v>
      </c>
      <c r="CS28" s="68">
        <f t="shared" si="5"/>
        <v>-6.0276105732503285E-7</v>
      </c>
      <c r="CT28" s="68">
        <f t="shared" si="6"/>
        <v>3.0051440582683418E-5</v>
      </c>
      <c r="CU28" s="68">
        <f t="shared" si="7"/>
        <v>-1.4616159343349263E-6</v>
      </c>
      <c r="CV28" s="56">
        <f t="shared" si="8"/>
        <v>-3.6352289437265953E-7</v>
      </c>
      <c r="CW28" s="56">
        <f t="shared" si="9"/>
        <v>3.2778439314265526</v>
      </c>
      <c r="CX28" s="68">
        <f t="shared" si="10"/>
        <v>5.8432812458645717E-6</v>
      </c>
      <c r="CY28" s="56">
        <f t="shared" si="11"/>
        <v>-1.5916840341539756E-6</v>
      </c>
      <c r="CZ28" s="56">
        <f t="shared" si="12"/>
        <v>27.115121918265299</v>
      </c>
      <c r="DA28" s="68">
        <f t="shared" si="13"/>
        <v>-2.7377204667018062E-6</v>
      </c>
      <c r="DB28" s="68">
        <f t="shared" si="14"/>
        <v>-1.2302411368175138E-5</v>
      </c>
      <c r="DC28" s="56">
        <f t="shared" si="15"/>
        <v>8.5190390102160188E-2</v>
      </c>
      <c r="DD28" s="68">
        <f t="shared" si="16"/>
        <v>4.9500798656806447E-6</v>
      </c>
    </row>
    <row r="29" spans="1:108" x14ac:dyDescent="0.25">
      <c r="A29" s="89" t="s">
        <v>195</v>
      </c>
      <c r="B29" s="75">
        <v>9.4720217879999993</v>
      </c>
      <c r="C29" s="75"/>
      <c r="D29" s="75">
        <v>3.5773324419999999</v>
      </c>
      <c r="E29" s="75">
        <v>0.19765667210000001</v>
      </c>
      <c r="F29" s="75">
        <v>0.19696157010000001</v>
      </c>
      <c r="G29" s="75">
        <v>21.329766828</v>
      </c>
      <c r="H29" s="75">
        <v>159.58635000000001</v>
      </c>
      <c r="I29" s="75">
        <v>3.3221097E-3</v>
      </c>
      <c r="J29" s="75">
        <v>0.71190547179999997</v>
      </c>
      <c r="K29" s="75">
        <v>7.9703299999999993E-6</v>
      </c>
      <c r="L29" s="75">
        <v>2.2822921173999999</v>
      </c>
      <c r="M29" s="75">
        <v>1.076643E-4</v>
      </c>
      <c r="N29" s="53">
        <v>5.0421370000000001E-4</v>
      </c>
      <c r="O29" s="53">
        <v>7.1778499999999997E-5</v>
      </c>
      <c r="P29" s="53">
        <v>1.5087290000000001E-4</v>
      </c>
      <c r="Q29" s="53">
        <v>0.1245585583</v>
      </c>
      <c r="R29" s="89"/>
      <c r="S29" s="89" t="s">
        <v>195</v>
      </c>
      <c r="T29" s="75">
        <v>0</v>
      </c>
      <c r="U29" s="75">
        <v>0</v>
      </c>
      <c r="V29" s="75">
        <v>5.0423542817043705E-4</v>
      </c>
      <c r="W29" s="75">
        <v>3.3222463123517201E-3</v>
      </c>
      <c r="X29" s="75">
        <v>3.3222463123517201E-3</v>
      </c>
      <c r="Y29" s="75">
        <v>1.6942168293126601E-7</v>
      </c>
      <c r="Z29" s="75">
        <v>0</v>
      </c>
      <c r="AA29" s="75">
        <v>0.71191029511860604</v>
      </c>
      <c r="AB29" s="75">
        <v>7.1780817705169303E-5</v>
      </c>
      <c r="AC29" s="75">
        <v>856.22368521040198</v>
      </c>
      <c r="AD29" s="75">
        <v>7.9678144590133105E-6</v>
      </c>
      <c r="AE29" s="75">
        <v>9.47201701527257</v>
      </c>
      <c r="AF29" s="75">
        <v>0.12857579388382701</v>
      </c>
      <c r="AG29" s="75">
        <v>55.128220046832702</v>
      </c>
      <c r="AH29" s="75">
        <v>0.25162351564113</v>
      </c>
      <c r="AI29" s="75">
        <v>0.124557861646223</v>
      </c>
      <c r="AJ29" s="75">
        <v>0.194403910067031</v>
      </c>
      <c r="AK29" s="75">
        <v>0</v>
      </c>
      <c r="AL29" s="75">
        <v>2.2822929132536398</v>
      </c>
      <c r="AM29" s="75">
        <v>2.2822929132536398</v>
      </c>
      <c r="AN29" s="75">
        <v>0</v>
      </c>
      <c r="AO29" s="75">
        <v>0</v>
      </c>
      <c r="AP29" s="75">
        <v>0</v>
      </c>
      <c r="AQ29" s="75">
        <v>2.6749164742472499E-7</v>
      </c>
      <c r="AR29" s="75">
        <v>0</v>
      </c>
      <c r="AS29" s="75">
        <v>0</v>
      </c>
      <c r="AT29" s="75">
        <v>8.7509439202896602E-8</v>
      </c>
      <c r="AU29" s="75">
        <v>0</v>
      </c>
      <c r="AV29" s="75">
        <v>1.07663196830635E-4</v>
      </c>
      <c r="AW29" s="75">
        <v>0</v>
      </c>
      <c r="AX29" s="75">
        <v>1.50981138888688E-4</v>
      </c>
      <c r="AY29" s="75">
        <v>0</v>
      </c>
      <c r="AZ29" s="75">
        <v>0</v>
      </c>
      <c r="BA29" s="75">
        <v>214.77182504119901</v>
      </c>
      <c r="BB29" s="75">
        <v>3.21961721809775</v>
      </c>
      <c r="BC29" s="75">
        <v>0.35773635917701502</v>
      </c>
      <c r="BD29" s="75">
        <v>3.57735357727476</v>
      </c>
      <c r="BE29" s="75">
        <v>0</v>
      </c>
      <c r="BF29" s="75">
        <v>0.34249827337863697</v>
      </c>
      <c r="BG29" s="75">
        <v>0</v>
      </c>
      <c r="BH29" s="75">
        <v>5.45095322343294E-6</v>
      </c>
      <c r="BI29" s="75">
        <v>94.953986547628404</v>
      </c>
      <c r="BJ29" s="75">
        <v>7.3751197385318301E-6</v>
      </c>
      <c r="BK29" s="75">
        <v>1.9237897452008002E-5</v>
      </c>
      <c r="BL29" s="75">
        <v>4.66028924640508E-5</v>
      </c>
      <c r="BM29" s="75">
        <v>1.09023572920628E-5</v>
      </c>
      <c r="BN29" s="75">
        <v>1.1070323583392499E-2</v>
      </c>
      <c r="BO29" s="75">
        <v>2.5650614813957399E-6</v>
      </c>
      <c r="BP29" s="75">
        <v>0.19765766293126499</v>
      </c>
      <c r="BQ29" s="75">
        <v>0.196962560609246</v>
      </c>
      <c r="BR29" s="75">
        <v>6.9510232201811005E-4</v>
      </c>
      <c r="BS29" s="75">
        <v>0</v>
      </c>
      <c r="BT29" s="75">
        <v>0</v>
      </c>
      <c r="BU29" s="75">
        <v>0.12894813075612899</v>
      </c>
      <c r="BV29" s="75">
        <v>0</v>
      </c>
      <c r="BW29" s="75">
        <v>2.8729801528905299E-3</v>
      </c>
      <c r="BX29" s="75">
        <v>3.11019031399328E-5</v>
      </c>
      <c r="BY29" s="75">
        <v>5.5644999641749104E-4</v>
      </c>
      <c r="BZ29" s="75">
        <v>7.1825256149517496E-3</v>
      </c>
      <c r="CA29" s="75">
        <v>53.099545787904297</v>
      </c>
      <c r="CB29" s="75">
        <v>1.6993378417852898E-5</v>
      </c>
      <c r="CC29" s="75">
        <v>4.6191920942255403E-2</v>
      </c>
      <c r="CD29" s="75">
        <v>0</v>
      </c>
      <c r="CE29" s="75">
        <v>21.329739877092202</v>
      </c>
      <c r="CF29" s="75">
        <v>3.11864234721275</v>
      </c>
      <c r="CG29" s="75">
        <v>0</v>
      </c>
      <c r="CH29" s="75">
        <v>0</v>
      </c>
      <c r="CI29" s="75">
        <v>4.7548989064457601</v>
      </c>
      <c r="CJ29" s="75">
        <v>6.1179563808925301E-3</v>
      </c>
      <c r="CK29" s="75">
        <v>159.58643042488501</v>
      </c>
      <c r="CL29" s="75">
        <v>5.4792526712192204</v>
      </c>
      <c r="CM29" s="89"/>
      <c r="CN29" s="91">
        <f t="shared" si="0"/>
        <v>1.3458025501879307</v>
      </c>
      <c r="CO29" s="68">
        <f t="shared" si="1"/>
        <v>-5.0387631448612418E-7</v>
      </c>
      <c r="CP29" s="68" t="str">
        <f t="shared" si="2"/>
        <v/>
      </c>
      <c r="CQ29" s="68">
        <f t="shared" si="3"/>
        <v>5.9081103315890857E-6</v>
      </c>
      <c r="CR29" s="68">
        <f t="shared" si="4"/>
        <v>5.0128905564012361E-6</v>
      </c>
      <c r="CS29" s="68">
        <f t="shared" si="5"/>
        <v>5.0289467406361971E-6</v>
      </c>
      <c r="CT29" s="68">
        <f t="shared" si="6"/>
        <v>-1.2635350407781849E-6</v>
      </c>
      <c r="CU29" s="68">
        <f t="shared" si="7"/>
        <v>5.0395842124855812E-7</v>
      </c>
      <c r="CV29" s="56">
        <f t="shared" si="8"/>
        <v>4.1122167555178821E-5</v>
      </c>
      <c r="CW29" s="56">
        <f t="shared" si="9"/>
        <v>6.7752233929003233E-6</v>
      </c>
      <c r="CX29" s="68">
        <f t="shared" si="10"/>
        <v>-3.1561315361958598E-4</v>
      </c>
      <c r="CY29" s="56">
        <f t="shared" si="11"/>
        <v>3.487080526683526E-7</v>
      </c>
      <c r="CZ29" s="56">
        <f t="shared" si="12"/>
        <v>-1.0246380322854891E-5</v>
      </c>
      <c r="DA29" s="68">
        <f t="shared" si="13"/>
        <v>4.3093177430599336E-5</v>
      </c>
      <c r="DB29" s="68">
        <f t="shared" si="14"/>
        <v>3.2289685202475971E-5</v>
      </c>
      <c r="DC29" s="56">
        <f t="shared" si="15"/>
        <v>7.1741769852627776E-4</v>
      </c>
      <c r="DD29" s="68">
        <f t="shared" si="16"/>
        <v>-5.5929820199214225E-6</v>
      </c>
    </row>
    <row r="30" spans="1:108" x14ac:dyDescent="0.25">
      <c r="A30" s="89"/>
      <c r="B30" s="75"/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53"/>
      <c r="O30" s="53"/>
      <c r="P30" s="53"/>
      <c r="Q30" s="53"/>
      <c r="R30" s="89"/>
      <c r="S30" s="89"/>
      <c r="U30" s="75"/>
      <c r="V30" s="75"/>
      <c r="W30" s="75"/>
      <c r="X30" s="75"/>
      <c r="Y30" s="75"/>
      <c r="AA30" s="75"/>
      <c r="AB30" s="75"/>
      <c r="AC30" s="75"/>
      <c r="AD30" s="75"/>
      <c r="AE30" s="75"/>
      <c r="AF30" s="75"/>
      <c r="AG30" s="75"/>
      <c r="AH30" s="75"/>
      <c r="AJ30" s="75"/>
      <c r="AL30" s="75"/>
      <c r="AM30" s="75"/>
      <c r="AP30" s="75"/>
      <c r="AQ30" s="75"/>
      <c r="AR30" s="75"/>
      <c r="AU30" s="75"/>
      <c r="AV30" s="75"/>
      <c r="AX30" s="75"/>
      <c r="AY30" s="75"/>
      <c r="AZ30" s="75"/>
      <c r="BB30" s="75"/>
      <c r="BC30" s="75"/>
      <c r="BD30" s="75"/>
      <c r="BE30" s="75"/>
      <c r="BF30" s="75"/>
      <c r="BH30" s="75"/>
      <c r="BI30" s="75"/>
      <c r="BJ30" s="75"/>
      <c r="BK30" s="75"/>
      <c r="BL30" s="75"/>
      <c r="BM30" s="75"/>
      <c r="BN30" s="75"/>
      <c r="BO30" s="75"/>
      <c r="BP30" s="75"/>
      <c r="BQ30" s="75"/>
      <c r="BR30" s="75"/>
      <c r="BS30" s="75"/>
      <c r="BT30" s="75"/>
      <c r="BU30" s="75"/>
      <c r="BV30" s="75"/>
      <c r="BW30" s="75"/>
      <c r="BX30" s="75"/>
      <c r="BY30" s="75"/>
      <c r="BZ30" s="75"/>
      <c r="CA30" s="75"/>
      <c r="CB30" s="75"/>
      <c r="CC30" s="75"/>
      <c r="CD30" s="75"/>
      <c r="CE30" s="75"/>
      <c r="CF30" s="75"/>
      <c r="CG30" s="75"/>
      <c r="CH30" s="75"/>
      <c r="CI30" s="75"/>
      <c r="CJ30" s="75"/>
      <c r="CK30" s="75"/>
      <c r="CL30" s="75"/>
      <c r="CM30" s="89"/>
      <c r="CN30" s="91" t="e">
        <f t="shared" si="0"/>
        <v>#DIV/0!</v>
      </c>
      <c r="CO30" s="68" t="str">
        <f t="shared" si="1"/>
        <v/>
      </c>
      <c r="CP30" s="68" t="str">
        <f t="shared" si="2"/>
        <v/>
      </c>
      <c r="CQ30" s="68" t="str">
        <f t="shared" si="3"/>
        <v/>
      </c>
      <c r="CR30" s="68" t="str">
        <f t="shared" si="4"/>
        <v/>
      </c>
      <c r="CS30" s="68" t="str">
        <f t="shared" si="5"/>
        <v/>
      </c>
      <c r="CT30" s="68" t="str">
        <f t="shared" si="6"/>
        <v/>
      </c>
      <c r="CU30" s="68" t="str">
        <f t="shared" si="7"/>
        <v/>
      </c>
      <c r="CV30" s="56" t="str">
        <f t="shared" si="8"/>
        <v/>
      </c>
      <c r="CW30" s="56" t="str">
        <f t="shared" si="9"/>
        <v/>
      </c>
      <c r="CX30" s="68" t="str">
        <f t="shared" si="10"/>
        <v/>
      </c>
      <c r="CY30" s="56" t="str">
        <f t="shared" si="11"/>
        <v/>
      </c>
      <c r="CZ30" s="56" t="str">
        <f t="shared" si="12"/>
        <v/>
      </c>
      <c r="DA30" s="68" t="str">
        <f t="shared" si="13"/>
        <v/>
      </c>
      <c r="DB30" s="68" t="str">
        <f t="shared" si="14"/>
        <v/>
      </c>
      <c r="DC30" s="56" t="str">
        <f t="shared" si="15"/>
        <v/>
      </c>
      <c r="DD30" s="68" t="str">
        <f t="shared" si="16"/>
        <v/>
      </c>
    </row>
    <row r="31" spans="1:108" x14ac:dyDescent="0.25">
      <c r="A31" s="89"/>
      <c r="B31" s="75"/>
      <c r="C31" s="75"/>
      <c r="D31" s="75"/>
      <c r="E31" s="75"/>
      <c r="F31" s="75"/>
      <c r="G31" s="75"/>
      <c r="H31" s="75"/>
      <c r="I31" s="75"/>
      <c r="J31" s="75"/>
      <c r="K31" s="75"/>
      <c r="L31" s="75"/>
      <c r="M31" s="75"/>
      <c r="N31" s="53"/>
      <c r="O31" s="53"/>
      <c r="P31" s="53"/>
      <c r="Q31" s="53"/>
      <c r="R31" s="89"/>
      <c r="S31" s="89"/>
      <c r="U31" s="75"/>
      <c r="V31" s="75"/>
      <c r="W31" s="75"/>
      <c r="X31" s="75"/>
      <c r="Y31" s="75"/>
      <c r="AA31" s="75"/>
      <c r="AB31" s="75"/>
      <c r="AC31" s="75"/>
      <c r="AD31" s="75"/>
      <c r="AE31" s="75"/>
      <c r="AF31" s="75"/>
      <c r="AG31" s="75"/>
      <c r="AH31" s="75"/>
      <c r="AJ31" s="75"/>
      <c r="AL31" s="75"/>
      <c r="AM31" s="75"/>
      <c r="AP31" s="75"/>
      <c r="AQ31" s="75"/>
      <c r="AR31" s="75"/>
      <c r="AU31" s="75"/>
      <c r="AV31" s="75"/>
      <c r="AX31" s="75"/>
      <c r="AY31" s="75"/>
      <c r="AZ31" s="75"/>
      <c r="BB31" s="75"/>
      <c r="BC31" s="75"/>
      <c r="BD31" s="75"/>
      <c r="BE31" s="75"/>
      <c r="BF31" s="75"/>
      <c r="BH31" s="75"/>
      <c r="BI31" s="75"/>
      <c r="BJ31" s="75"/>
      <c r="BK31" s="75"/>
      <c r="BL31" s="75"/>
      <c r="BM31" s="75"/>
      <c r="BN31" s="75"/>
      <c r="BO31" s="75"/>
      <c r="BP31" s="75"/>
      <c r="BQ31" s="75"/>
      <c r="BR31" s="75"/>
      <c r="BS31" s="75"/>
      <c r="BT31" s="75"/>
      <c r="BU31" s="75"/>
      <c r="BV31" s="75"/>
      <c r="BW31" s="75"/>
      <c r="BX31" s="75"/>
      <c r="BY31" s="75"/>
      <c r="BZ31" s="75"/>
      <c r="CA31" s="75"/>
      <c r="CB31" s="75"/>
      <c r="CC31" s="75"/>
      <c r="CD31" s="75"/>
      <c r="CE31" s="75"/>
      <c r="CF31" s="75"/>
      <c r="CG31" s="75"/>
      <c r="CH31" s="75"/>
      <c r="CI31" s="75"/>
      <c r="CJ31" s="75"/>
      <c r="CK31" s="75"/>
      <c r="CL31" s="75"/>
      <c r="CM31" s="89"/>
      <c r="CN31" s="91" t="e">
        <f t="shared" si="0"/>
        <v>#DIV/0!</v>
      </c>
      <c r="CO31" s="68" t="str">
        <f t="shared" si="1"/>
        <v/>
      </c>
      <c r="CP31" s="68" t="str">
        <f t="shared" si="2"/>
        <v/>
      </c>
      <c r="CQ31" s="68" t="str">
        <f t="shared" si="3"/>
        <v/>
      </c>
      <c r="CR31" s="68" t="str">
        <f t="shared" si="4"/>
        <v/>
      </c>
      <c r="CS31" s="68" t="str">
        <f t="shared" si="5"/>
        <v/>
      </c>
      <c r="CT31" s="68" t="str">
        <f t="shared" si="6"/>
        <v/>
      </c>
      <c r="CU31" s="68" t="str">
        <f t="shared" si="7"/>
        <v/>
      </c>
      <c r="CV31" s="56" t="str">
        <f t="shared" si="8"/>
        <v/>
      </c>
      <c r="CW31" s="56" t="str">
        <f t="shared" si="9"/>
        <v/>
      </c>
      <c r="CX31" s="68" t="str">
        <f t="shared" si="10"/>
        <v/>
      </c>
      <c r="CY31" s="56" t="str">
        <f t="shared" si="11"/>
        <v/>
      </c>
      <c r="CZ31" s="56" t="str">
        <f t="shared" si="12"/>
        <v/>
      </c>
      <c r="DA31" s="68" t="str">
        <f t="shared" si="13"/>
        <v/>
      </c>
      <c r="DB31" s="68" t="str">
        <f t="shared" si="14"/>
        <v/>
      </c>
      <c r="DC31" s="56" t="str">
        <f t="shared" si="15"/>
        <v/>
      </c>
      <c r="DD31" s="68" t="str">
        <f t="shared" si="16"/>
        <v/>
      </c>
    </row>
    <row r="32" spans="1:108" x14ac:dyDescent="0.25">
      <c r="A32" s="89" t="s">
        <v>198</v>
      </c>
      <c r="B32" s="75">
        <v>95270.220428999994</v>
      </c>
      <c r="C32" s="75">
        <v>13.842444464</v>
      </c>
      <c r="D32" s="75">
        <v>99096.247189999995</v>
      </c>
      <c r="E32" s="75">
        <v>2636.1828263000002</v>
      </c>
      <c r="F32" s="75">
        <v>2603.0683832999998</v>
      </c>
      <c r="G32" s="75">
        <v>92955.492360999997</v>
      </c>
      <c r="H32" s="75">
        <v>282137.00154999999</v>
      </c>
      <c r="I32" s="75">
        <v>1384.0947664</v>
      </c>
      <c r="J32" s="75">
        <v>3982.0757365999998</v>
      </c>
      <c r="K32" s="75">
        <v>0.3814104197</v>
      </c>
      <c r="L32" s="75">
        <v>11782.440191</v>
      </c>
      <c r="M32" s="75">
        <v>1316.6261013999999</v>
      </c>
      <c r="N32" s="53">
        <v>1138.8713244999999</v>
      </c>
      <c r="O32" s="53">
        <v>288.00199415999998</v>
      </c>
      <c r="P32" s="53">
        <v>49.635864417999997</v>
      </c>
      <c r="Q32" s="53">
        <v>103.26408859999999</v>
      </c>
      <c r="R32" s="89"/>
      <c r="S32" s="89" t="s">
        <v>198</v>
      </c>
      <c r="T32" s="75">
        <v>0</v>
      </c>
      <c r="U32" s="75">
        <v>0</v>
      </c>
      <c r="V32" s="75">
        <v>1138.8702908540299</v>
      </c>
      <c r="W32" s="75">
        <v>1384.0838028184801</v>
      </c>
      <c r="X32" s="75">
        <v>1384.0838028184801</v>
      </c>
      <c r="Y32" s="75">
        <v>3.56540126453414</v>
      </c>
      <c r="Z32" s="75">
        <v>0</v>
      </c>
      <c r="AA32" s="75">
        <v>4282.7559489552104</v>
      </c>
      <c r="AB32" s="75">
        <v>288.001852090677</v>
      </c>
      <c r="AC32" s="75">
        <v>1762555.26039562</v>
      </c>
      <c r="AD32" s="75">
        <v>0.381410843897448</v>
      </c>
      <c r="AE32" s="75">
        <v>95270.141353015904</v>
      </c>
      <c r="AF32" s="75">
        <v>1119.3716011048</v>
      </c>
      <c r="AG32" s="75">
        <v>80145.943701922995</v>
      </c>
      <c r="AH32" s="75">
        <v>1435.95965093216</v>
      </c>
      <c r="AI32" s="75">
        <v>103.26332319586901</v>
      </c>
      <c r="AJ32" s="75">
        <v>87.090714410347601</v>
      </c>
      <c r="AK32" s="75">
        <v>0</v>
      </c>
      <c r="AL32" s="75">
        <v>11778.8686072906</v>
      </c>
      <c r="AM32" s="75">
        <v>11778.8686072906</v>
      </c>
      <c r="AN32" s="75">
        <v>0</v>
      </c>
      <c r="AO32" s="75">
        <v>0</v>
      </c>
      <c r="AP32" s="75">
        <v>0</v>
      </c>
      <c r="AQ32" s="75">
        <v>5.1888110398950396</v>
      </c>
      <c r="AR32" s="75">
        <v>8.9478166791177996E-2</v>
      </c>
      <c r="AS32" s="75">
        <v>0</v>
      </c>
      <c r="AT32" s="75">
        <v>1.2420877573584601</v>
      </c>
      <c r="AU32" s="75">
        <v>0</v>
      </c>
      <c r="AV32" s="75">
        <v>1865.0353181661201</v>
      </c>
      <c r="AW32" s="75">
        <v>0</v>
      </c>
      <c r="AX32" s="75">
        <v>51.901664579081299</v>
      </c>
      <c r="AY32" s="75">
        <v>13.8425304249959</v>
      </c>
      <c r="AZ32" s="75">
        <v>0</v>
      </c>
      <c r="BA32" s="75">
        <v>362358.28286765597</v>
      </c>
      <c r="BB32" s="75">
        <v>89186.495409447802</v>
      </c>
      <c r="BC32" s="75">
        <v>9909.6135402238997</v>
      </c>
      <c r="BD32" s="75">
        <v>99096.108949671703</v>
      </c>
      <c r="BE32" s="75">
        <v>0</v>
      </c>
      <c r="BF32" s="75">
        <v>919.96981094143996</v>
      </c>
      <c r="BG32" s="75">
        <v>0</v>
      </c>
      <c r="BH32" s="75">
        <v>13.368414983603101</v>
      </c>
      <c r="BI32" s="75">
        <v>189579.53859660699</v>
      </c>
      <c r="BJ32" s="75">
        <v>18.0866770570501</v>
      </c>
      <c r="BK32" s="75">
        <v>47.182598180415198</v>
      </c>
      <c r="BL32" s="75">
        <v>114.286785101936</v>
      </c>
      <c r="BM32" s="75">
        <v>26.736821535519201</v>
      </c>
      <c r="BN32" s="75">
        <v>52.622666708223797</v>
      </c>
      <c r="BO32" s="75">
        <v>6.2910077246647704</v>
      </c>
      <c r="BP32" s="75">
        <v>2636.3299458369502</v>
      </c>
      <c r="BQ32" s="75">
        <v>2603.0664366248302</v>
      </c>
      <c r="BR32" s="75">
        <v>33.263509212123097</v>
      </c>
      <c r="BS32" s="75">
        <v>0</v>
      </c>
      <c r="BT32" s="75">
        <v>0</v>
      </c>
      <c r="BU32" s="75">
        <v>662.64187535067299</v>
      </c>
      <c r="BV32" s="75">
        <v>0</v>
      </c>
      <c r="BW32" s="75">
        <v>319.76588889101998</v>
      </c>
      <c r="BX32" s="75">
        <v>76.278523234621204</v>
      </c>
      <c r="BY32" s="75">
        <v>43.457374452068798</v>
      </c>
      <c r="BZ32" s="75">
        <v>799.41532906474401</v>
      </c>
      <c r="CA32" s="75">
        <v>70330.467794858705</v>
      </c>
      <c r="CB32" s="75">
        <v>41.677972930989803</v>
      </c>
      <c r="CC32" s="75">
        <v>381.25450140930297</v>
      </c>
      <c r="CD32" s="75">
        <v>0</v>
      </c>
      <c r="CE32" s="75">
        <v>92955.186278382898</v>
      </c>
      <c r="CF32" s="75">
        <v>11498.504711616601</v>
      </c>
      <c r="CG32" s="75">
        <v>0</v>
      </c>
      <c r="CH32" s="75">
        <v>0</v>
      </c>
      <c r="CI32" s="75">
        <v>2780.3726222493401</v>
      </c>
      <c r="CJ32" s="75">
        <v>3.4553301162611699E-3</v>
      </c>
      <c r="CK32" s="75">
        <v>282135.39788992802</v>
      </c>
      <c r="CL32" s="75">
        <v>1674.8054587900899</v>
      </c>
      <c r="CM32" s="89"/>
      <c r="CN32" s="91">
        <f t="shared" si="0"/>
        <v>1.284341793258519</v>
      </c>
      <c r="CO32" s="68">
        <f t="shared" si="1"/>
        <v>-8.3001785587572287E-7</v>
      </c>
      <c r="CP32" s="68">
        <f t="shared" si="2"/>
        <v>6.2099577949284276E-6</v>
      </c>
      <c r="CQ32" s="68">
        <f t="shared" si="3"/>
        <v>-1.395010731600956E-6</v>
      </c>
      <c r="CR32" s="68">
        <f t="shared" si="4"/>
        <v>5.5807789764129179E-5</v>
      </c>
      <c r="CS32" s="68">
        <f t="shared" si="5"/>
        <v>-7.4783865921805943E-7</v>
      </c>
      <c r="CT32" s="68">
        <f t="shared" si="6"/>
        <v>-3.2927867877874925E-6</v>
      </c>
      <c r="CU32" s="68">
        <f t="shared" si="7"/>
        <v>-5.6839764481688198E-6</v>
      </c>
      <c r="CV32" s="56">
        <f t="shared" si="8"/>
        <v>-7.9211205663766786E-6</v>
      </c>
      <c r="CW32" s="56">
        <f t="shared" si="9"/>
        <v>7.5508411251851093E-2</v>
      </c>
      <c r="CX32" s="68">
        <f t="shared" si="10"/>
        <v>1.1121810681913634E-6</v>
      </c>
      <c r="CY32" s="56">
        <f t="shared" si="11"/>
        <v>-3.031276757192936E-4</v>
      </c>
      <c r="CZ32" s="56">
        <f t="shared" si="12"/>
        <v>0.41652616197034492</v>
      </c>
      <c r="DA32" s="68">
        <f t="shared" si="13"/>
        <v>-9.0760558084707426E-7</v>
      </c>
      <c r="DB32" s="68">
        <f t="shared" si="14"/>
        <v>-4.9329284469185269E-7</v>
      </c>
      <c r="DC32" s="56">
        <f t="shared" si="15"/>
        <v>4.5648447703061049E-2</v>
      </c>
      <c r="DD32" s="68">
        <f t="shared" si="16"/>
        <v>-7.412103678680899E-6</v>
      </c>
    </row>
    <row r="33" spans="1:108" x14ac:dyDescent="0.25">
      <c r="A33" s="89" t="s">
        <v>199</v>
      </c>
      <c r="B33" s="75">
        <v>1269.0420363999999</v>
      </c>
      <c r="C33" s="75">
        <v>4.9451499999999997E-3</v>
      </c>
      <c r="D33" s="75">
        <v>887.44863393000003</v>
      </c>
      <c r="E33" s="75">
        <v>57.556216573999997</v>
      </c>
      <c r="F33" s="75">
        <v>57.544607919999997</v>
      </c>
      <c r="G33" s="75">
        <v>38.344242264000002</v>
      </c>
      <c r="H33" s="75">
        <v>7130.6181138000002</v>
      </c>
      <c r="I33" s="75">
        <v>1.2088302484</v>
      </c>
      <c r="J33" s="75">
        <v>35.505472890999997</v>
      </c>
      <c r="K33" s="75">
        <v>1.3310939999999999E-4</v>
      </c>
      <c r="L33" s="75">
        <v>14.473163932</v>
      </c>
      <c r="M33" s="75">
        <v>0.72687327980000005</v>
      </c>
      <c r="N33" s="53">
        <v>0.94168252630000004</v>
      </c>
      <c r="O33" s="53">
        <v>0.14098781190000001</v>
      </c>
      <c r="P33" s="53">
        <v>2.92536797E-2</v>
      </c>
      <c r="Q33" s="53">
        <v>2.1078349951000002</v>
      </c>
      <c r="R33" s="89"/>
      <c r="S33" s="89" t="s">
        <v>199</v>
      </c>
      <c r="T33" s="75">
        <v>0</v>
      </c>
      <c r="U33" s="75">
        <v>0</v>
      </c>
      <c r="V33" s="75">
        <v>0.94168603985742005</v>
      </c>
      <c r="W33" s="75">
        <v>1.2088323049844001</v>
      </c>
      <c r="X33" s="75">
        <v>1.2088323049844001</v>
      </c>
      <c r="Y33" s="75">
        <v>5.1064436437441097E-3</v>
      </c>
      <c r="Z33" s="75">
        <v>0</v>
      </c>
      <c r="AA33" s="75">
        <v>36.825166395635001</v>
      </c>
      <c r="AB33" s="75">
        <v>0.14098831029120701</v>
      </c>
      <c r="AC33" s="75">
        <v>30760.250788318201</v>
      </c>
      <c r="AD33" s="75">
        <v>1.3310891576690499E-4</v>
      </c>
      <c r="AE33" s="75">
        <v>1269.04065874105</v>
      </c>
      <c r="AF33" s="75">
        <v>3.2260784961707101</v>
      </c>
      <c r="AG33" s="75">
        <v>3716.0083440737799</v>
      </c>
      <c r="AH33" s="75">
        <v>5.9019335336219996</v>
      </c>
      <c r="AI33" s="75">
        <v>2.1078259407272801</v>
      </c>
      <c r="AJ33" s="75">
        <v>1.21630107025023E-2</v>
      </c>
      <c r="AK33" s="75">
        <v>0</v>
      </c>
      <c r="AL33" s="75">
        <v>14.473157057294101</v>
      </c>
      <c r="AM33" s="75">
        <v>14.473157057294101</v>
      </c>
      <c r="AN33" s="75">
        <v>0</v>
      </c>
      <c r="AO33" s="75">
        <v>0</v>
      </c>
      <c r="AP33" s="75">
        <v>0</v>
      </c>
      <c r="AQ33" s="75">
        <v>8.0624725359909992E-3</v>
      </c>
      <c r="AR33" s="75">
        <v>0</v>
      </c>
      <c r="AS33" s="75">
        <v>0</v>
      </c>
      <c r="AT33" s="75">
        <v>2.6372504802560201E-3</v>
      </c>
      <c r="AU33" s="75">
        <v>0</v>
      </c>
      <c r="AV33" s="75">
        <v>0.72687542731892596</v>
      </c>
      <c r="AW33" s="75">
        <v>0</v>
      </c>
      <c r="AX33" s="75">
        <v>3.4287744550598E-2</v>
      </c>
      <c r="AY33" s="75">
        <v>4.9452059943671696E-3</v>
      </c>
      <c r="AZ33" s="75">
        <v>0</v>
      </c>
      <c r="BA33" s="75">
        <v>10850.357641281</v>
      </c>
      <c r="BB33" s="75">
        <v>798.70226353830901</v>
      </c>
      <c r="BC33" s="75">
        <v>88.744931153844206</v>
      </c>
      <c r="BD33" s="75">
        <v>887.44719469215295</v>
      </c>
      <c r="BE33" s="75">
        <v>0</v>
      </c>
      <c r="BF33" s="75">
        <v>0.66234659551028696</v>
      </c>
      <c r="BG33" s="75">
        <v>0</v>
      </c>
      <c r="BH33" s="75">
        <v>0.36374588093938898</v>
      </c>
      <c r="BI33" s="75">
        <v>3999.0791272587098</v>
      </c>
      <c r="BJ33" s="75">
        <v>0.49212525989737399</v>
      </c>
      <c r="BK33" s="75">
        <v>1.2838130156473</v>
      </c>
      <c r="BL33" s="75">
        <v>3.1096785958762498</v>
      </c>
      <c r="BM33" s="75">
        <v>0.72749336827659306</v>
      </c>
      <c r="BN33" s="75">
        <v>0.68264885442330103</v>
      </c>
      <c r="BO33" s="75">
        <v>0.171174665145477</v>
      </c>
      <c r="BP33" s="75">
        <v>57.556242867000698</v>
      </c>
      <c r="BQ33" s="75">
        <v>57.544634178144499</v>
      </c>
      <c r="BR33" s="75">
        <v>1.1608688856187E-2</v>
      </c>
      <c r="BS33" s="75">
        <v>0</v>
      </c>
      <c r="BT33" s="75">
        <v>0</v>
      </c>
      <c r="BU33" s="75">
        <v>9.3049784836610208</v>
      </c>
      <c r="BV33" s="75">
        <v>0</v>
      </c>
      <c r="BW33" s="75">
        <v>8.5147008162612696</v>
      </c>
      <c r="BX33" s="75">
        <v>2.07548839762562</v>
      </c>
      <c r="BY33" s="75">
        <v>1.14592570975049</v>
      </c>
      <c r="BZ33" s="75">
        <v>21.286698390074701</v>
      </c>
      <c r="CA33" s="75">
        <v>3154.8582129179199</v>
      </c>
      <c r="CB33" s="75">
        <v>1.1340298172919501</v>
      </c>
      <c r="CC33" s="75">
        <v>7.25213292327365</v>
      </c>
      <c r="CD33" s="75">
        <v>0</v>
      </c>
      <c r="CE33" s="75">
        <v>38.3443204709071</v>
      </c>
      <c r="CF33" s="75">
        <v>3.0827955617050198</v>
      </c>
      <c r="CG33" s="75">
        <v>0</v>
      </c>
      <c r="CH33" s="75">
        <v>0</v>
      </c>
      <c r="CI33" s="75">
        <v>24.5957147670007</v>
      </c>
      <c r="CJ33" s="75">
        <v>0.24590102722895399</v>
      </c>
      <c r="CK33" s="75">
        <v>7130.6030659677999</v>
      </c>
      <c r="CL33" s="75">
        <v>6.3348003660463403</v>
      </c>
      <c r="CM33" s="89"/>
      <c r="CN33" s="91">
        <f t="shared" si="0"/>
        <v>1.5216605861945194</v>
      </c>
      <c r="CO33" s="68">
        <f t="shared" si="1"/>
        <v>-1.0855896892002386E-6</v>
      </c>
      <c r="CP33" s="68">
        <f t="shared" si="2"/>
        <v>1.1323087706110947E-5</v>
      </c>
      <c r="CQ33" s="68">
        <f t="shared" si="3"/>
        <v>-1.6217703110394841E-6</v>
      </c>
      <c r="CR33" s="68">
        <f t="shared" si="4"/>
        <v>4.5682295095459411E-7</v>
      </c>
      <c r="CS33" s="68">
        <f t="shared" si="5"/>
        <v>4.5630938241714697E-7</v>
      </c>
      <c r="CT33" s="68">
        <f t="shared" si="6"/>
        <v>2.0395997542334398E-6</v>
      </c>
      <c r="CU33" s="68">
        <f t="shared" si="7"/>
        <v>-2.1103124525951586E-6</v>
      </c>
      <c r="CV33" s="56">
        <f t="shared" si="8"/>
        <v>1.7013012396355882E-6</v>
      </c>
      <c r="CW33" s="56">
        <f t="shared" si="9"/>
        <v>3.716873476622596E-2</v>
      </c>
      <c r="CX33" s="68">
        <f t="shared" si="10"/>
        <v>-3.6378579950086005E-6</v>
      </c>
      <c r="CY33" s="56">
        <f t="shared" si="11"/>
        <v>-4.7499675481891054E-7</v>
      </c>
      <c r="CZ33" s="56">
        <f t="shared" si="12"/>
        <v>2.9544612322261089E-6</v>
      </c>
      <c r="DA33" s="68">
        <f t="shared" si="13"/>
        <v>3.731148579144643E-6</v>
      </c>
      <c r="DB33" s="68">
        <f t="shared" si="14"/>
        <v>3.5349949778098862E-6</v>
      </c>
      <c r="DC33" s="56">
        <f t="shared" si="15"/>
        <v>0.17208313286475205</v>
      </c>
      <c r="DD33" s="68">
        <f t="shared" si="16"/>
        <v>-4.2955794647485146E-6</v>
      </c>
    </row>
    <row r="34" spans="1:108" x14ac:dyDescent="0.25">
      <c r="A34" s="89"/>
      <c r="B34" s="75"/>
      <c r="C34" s="75"/>
      <c r="D34" s="75"/>
      <c r="E34" s="75"/>
      <c r="F34" s="75"/>
      <c r="G34" s="75"/>
      <c r="H34" s="75">
        <v>3.4631000000000001E-4</v>
      </c>
      <c r="I34" s="75"/>
      <c r="J34" s="75">
        <v>7.9387475000000003E-7</v>
      </c>
      <c r="K34" s="75"/>
      <c r="L34" s="75">
        <v>4.6239872000000003E-6</v>
      </c>
      <c r="M34" s="75"/>
      <c r="N34" s="53"/>
      <c r="O34" s="53"/>
      <c r="P34" s="53"/>
      <c r="Q34" s="53">
        <v>1.5826558000000001E-7</v>
      </c>
      <c r="R34" s="89"/>
      <c r="S34" s="89" t="s">
        <v>200</v>
      </c>
      <c r="T34" s="75">
        <v>0</v>
      </c>
      <c r="U34" s="75">
        <v>0</v>
      </c>
      <c r="V34" s="75">
        <v>0</v>
      </c>
      <c r="W34" s="75">
        <v>0</v>
      </c>
      <c r="X34" s="75">
        <v>0</v>
      </c>
      <c r="Y34" s="75">
        <v>0</v>
      </c>
      <c r="Z34" s="75">
        <v>0</v>
      </c>
      <c r="AA34" s="75">
        <v>7.9389076480056397E-7</v>
      </c>
      <c r="AB34" s="75">
        <v>0</v>
      </c>
      <c r="AC34" s="75">
        <v>2.0780439889768802E-2</v>
      </c>
      <c r="AD34" s="75">
        <v>0</v>
      </c>
      <c r="AE34" s="75">
        <v>0</v>
      </c>
      <c r="AF34" s="75">
        <v>0</v>
      </c>
      <c r="AG34" s="75">
        <v>4.4482898988739902E-4</v>
      </c>
      <c r="AH34" s="75">
        <v>0</v>
      </c>
      <c r="AI34" s="75">
        <v>1.5825961202152799E-7</v>
      </c>
      <c r="AJ34" s="75">
        <v>0</v>
      </c>
      <c r="AK34" s="75">
        <v>0</v>
      </c>
      <c r="AL34" s="75">
        <v>4.6239978768718396E-6</v>
      </c>
      <c r="AM34" s="75">
        <v>4.6239978768718396E-6</v>
      </c>
      <c r="AN34" s="75">
        <v>0</v>
      </c>
      <c r="AO34" s="75">
        <v>0</v>
      </c>
      <c r="AP34" s="75">
        <v>0</v>
      </c>
      <c r="AQ34" s="75">
        <v>0</v>
      </c>
      <c r="AR34" s="75">
        <v>0</v>
      </c>
      <c r="AS34" s="75">
        <v>0</v>
      </c>
      <c r="AT34" s="75">
        <v>0</v>
      </c>
      <c r="AU34" s="75">
        <v>0</v>
      </c>
      <c r="AV34" s="75">
        <v>0</v>
      </c>
      <c r="AW34" s="75">
        <v>0</v>
      </c>
      <c r="AX34" s="75">
        <v>0</v>
      </c>
      <c r="AY34" s="75">
        <v>0</v>
      </c>
      <c r="AZ34" s="75">
        <v>0</v>
      </c>
      <c r="BA34" s="75">
        <v>7.9157465125635697E-4</v>
      </c>
      <c r="BB34" s="75">
        <v>0</v>
      </c>
      <c r="BC34" s="75">
        <v>0</v>
      </c>
      <c r="BD34" s="75">
        <v>0</v>
      </c>
      <c r="BE34" s="75">
        <v>0</v>
      </c>
      <c r="BF34" s="75">
        <v>0</v>
      </c>
      <c r="BG34" s="75">
        <v>0</v>
      </c>
      <c r="BH34" s="75">
        <v>0</v>
      </c>
      <c r="BI34" s="75">
        <v>1.5151440351196199E-4</v>
      </c>
      <c r="BJ34" s="75">
        <v>0</v>
      </c>
      <c r="BK34" s="75">
        <v>0</v>
      </c>
      <c r="BL34" s="75">
        <v>0</v>
      </c>
      <c r="BM34" s="75">
        <v>0</v>
      </c>
      <c r="BN34" s="75">
        <v>0</v>
      </c>
      <c r="BO34" s="75">
        <v>0</v>
      </c>
      <c r="BP34" s="75">
        <v>0</v>
      </c>
      <c r="BQ34" s="75">
        <v>0</v>
      </c>
      <c r="BR34" s="75">
        <v>0</v>
      </c>
      <c r="BS34" s="75">
        <v>0</v>
      </c>
      <c r="BT34" s="75">
        <v>0</v>
      </c>
      <c r="BU34" s="75">
        <v>0</v>
      </c>
      <c r="BV34" s="75">
        <v>0</v>
      </c>
      <c r="BW34" s="75">
        <v>0</v>
      </c>
      <c r="BX34" s="75">
        <v>0</v>
      </c>
      <c r="BY34" s="75">
        <v>0</v>
      </c>
      <c r="BZ34" s="75">
        <v>0</v>
      </c>
      <c r="CA34" s="75">
        <v>1.9386114946080501E-4</v>
      </c>
      <c r="CB34" s="75">
        <v>0</v>
      </c>
      <c r="CC34" s="75">
        <v>0</v>
      </c>
      <c r="CD34" s="75">
        <v>0</v>
      </c>
      <c r="CE34" s="75">
        <v>0</v>
      </c>
      <c r="CF34" s="75">
        <v>0</v>
      </c>
      <c r="CG34" s="75">
        <v>0</v>
      </c>
      <c r="CH34" s="75">
        <v>0</v>
      </c>
      <c r="CI34" s="75">
        <v>0</v>
      </c>
      <c r="CJ34" s="75">
        <v>0</v>
      </c>
      <c r="CK34" s="75">
        <v>3.4624556182035599E-4</v>
      </c>
      <c r="CL34" s="75">
        <v>0</v>
      </c>
      <c r="CM34" s="89"/>
      <c r="CN34" s="91">
        <f t="shared" si="0"/>
        <v>2.2861654806338079</v>
      </c>
      <c r="CO34" s="68" t="str">
        <f t="shared" si="1"/>
        <v/>
      </c>
      <c r="CP34" s="68" t="str">
        <f t="shared" si="2"/>
        <v/>
      </c>
      <c r="CQ34" s="68" t="str">
        <f t="shared" si="3"/>
        <v/>
      </c>
      <c r="CR34" s="68" t="str">
        <f t="shared" si="4"/>
        <v/>
      </c>
      <c r="CS34" s="68" t="str">
        <f t="shared" si="5"/>
        <v/>
      </c>
      <c r="CT34" s="68" t="str">
        <f t="shared" si="6"/>
        <v/>
      </c>
      <c r="CU34" s="68">
        <f t="shared" si="7"/>
        <v>-1.860708025873417E-4</v>
      </c>
      <c r="CV34" s="56" t="str">
        <f t="shared" si="8"/>
        <v/>
      </c>
      <c r="CW34" s="56">
        <f t="shared" si="9"/>
        <v>2.0172956204919809E-5</v>
      </c>
      <c r="CX34" s="68" t="str">
        <f t="shared" si="10"/>
        <v/>
      </c>
      <c r="CY34" s="56">
        <f t="shared" si="11"/>
        <v>2.3090184677287321E-6</v>
      </c>
      <c r="CZ34" s="56" t="str">
        <f t="shared" si="12"/>
        <v/>
      </c>
      <c r="DA34" s="68" t="str">
        <f t="shared" si="13"/>
        <v/>
      </c>
      <c r="DB34" s="68" t="str">
        <f t="shared" si="14"/>
        <v/>
      </c>
      <c r="DC34" s="56" t="str">
        <f t="shared" si="15"/>
        <v/>
      </c>
      <c r="DD34" s="68">
        <f t="shared" si="16"/>
        <v>-3.770863173166884E-5</v>
      </c>
    </row>
    <row r="35" spans="1:108" x14ac:dyDescent="0.25">
      <c r="A35" s="89" t="s">
        <v>201</v>
      </c>
      <c r="B35" s="75">
        <v>42771.565926000003</v>
      </c>
      <c r="C35" s="75">
        <v>17.281211871</v>
      </c>
      <c r="D35" s="75">
        <v>43681.060697000001</v>
      </c>
      <c r="E35" s="75">
        <v>645.66449395999996</v>
      </c>
      <c r="F35" s="75">
        <v>635.17013634</v>
      </c>
      <c r="G35" s="75">
        <v>7502.7646027000001</v>
      </c>
      <c r="H35" s="75">
        <v>226679.83416</v>
      </c>
      <c r="I35" s="75">
        <v>147.10565020999999</v>
      </c>
      <c r="J35" s="75">
        <v>2069.6217047999999</v>
      </c>
      <c r="K35" s="75">
        <v>0.1203316626</v>
      </c>
      <c r="L35" s="75">
        <v>8744.2991056999999</v>
      </c>
      <c r="M35" s="75">
        <v>98.825186467999998</v>
      </c>
      <c r="N35" s="53">
        <v>92.918674324999998</v>
      </c>
      <c r="O35" s="53">
        <v>22.425282149000001</v>
      </c>
      <c r="P35" s="53">
        <v>5.6099949679999996</v>
      </c>
      <c r="Q35" s="53">
        <v>392.67095338000001</v>
      </c>
      <c r="R35" s="89"/>
      <c r="S35" s="89" t="s">
        <v>201</v>
      </c>
      <c r="T35" s="75">
        <v>0</v>
      </c>
      <c r="U35" s="75">
        <v>0</v>
      </c>
      <c r="V35" s="75">
        <v>92.918227014924199</v>
      </c>
      <c r="W35" s="75">
        <v>147.10552500494401</v>
      </c>
      <c r="X35" s="75">
        <v>147.10552500494401</v>
      </c>
      <c r="Y35" s="75">
        <v>0.174083875492485</v>
      </c>
      <c r="Z35" s="75">
        <v>0</v>
      </c>
      <c r="AA35" s="75">
        <v>2069.6188706457701</v>
      </c>
      <c r="AB35" s="75">
        <v>22.4252772157582</v>
      </c>
      <c r="AC35" s="75">
        <v>173333.94206958401</v>
      </c>
      <c r="AD35" s="75">
        <v>0.120332090294361</v>
      </c>
      <c r="AE35" s="75">
        <v>42771.513462369803</v>
      </c>
      <c r="AF35" s="75">
        <v>2016.3313899279201</v>
      </c>
      <c r="AG35" s="75">
        <v>87847.236069718696</v>
      </c>
      <c r="AH35" s="75">
        <v>3889.9243123275</v>
      </c>
      <c r="AI35" s="75">
        <v>392.66883189350398</v>
      </c>
      <c r="AJ35" s="75">
        <v>36.779871368959498</v>
      </c>
      <c r="AK35" s="75">
        <v>0</v>
      </c>
      <c r="AL35" s="75">
        <v>8744.2799715470101</v>
      </c>
      <c r="AM35" s="75">
        <v>8744.2799715470101</v>
      </c>
      <c r="AN35" s="75">
        <v>0</v>
      </c>
      <c r="AO35" s="75">
        <v>0</v>
      </c>
      <c r="AP35" s="75">
        <v>0</v>
      </c>
      <c r="AQ35" s="75">
        <v>0.27485146324165399</v>
      </c>
      <c r="AR35" s="75">
        <v>0</v>
      </c>
      <c r="AS35" s="75">
        <v>0</v>
      </c>
      <c r="AT35" s="75">
        <v>8.9909599998811304E-2</v>
      </c>
      <c r="AU35" s="75">
        <v>0</v>
      </c>
      <c r="AV35" s="75">
        <v>98.825447915923704</v>
      </c>
      <c r="AW35" s="75">
        <v>0</v>
      </c>
      <c r="AX35" s="75">
        <v>5.7816403796225702</v>
      </c>
      <c r="AY35" s="75">
        <v>17.2812053748683</v>
      </c>
      <c r="AZ35" s="75">
        <v>0</v>
      </c>
      <c r="BA35" s="75">
        <v>314614.16373051301</v>
      </c>
      <c r="BB35" s="75">
        <v>39312.915656740297</v>
      </c>
      <c r="BC35" s="75">
        <v>4368.1045999129101</v>
      </c>
      <c r="BD35" s="75">
        <v>43681.020256653203</v>
      </c>
      <c r="BE35" s="75">
        <v>0</v>
      </c>
      <c r="BF35" s="75">
        <v>141.58040694179201</v>
      </c>
      <c r="BG35" s="75">
        <v>0</v>
      </c>
      <c r="BH35" s="75">
        <v>2.79617782580178</v>
      </c>
      <c r="BI35" s="75">
        <v>115194.432986416</v>
      </c>
      <c r="BJ35" s="75">
        <v>3.78306394153342</v>
      </c>
      <c r="BK35" s="75">
        <v>9.8688397282803102</v>
      </c>
      <c r="BL35" s="75">
        <v>23.904545512987902</v>
      </c>
      <c r="BM35" s="75">
        <v>5.5923481045211103</v>
      </c>
      <c r="BN35" s="75">
        <v>16.122462044566401</v>
      </c>
      <c r="BO35" s="75">
        <v>1.3158457948489</v>
      </c>
      <c r="BP35" s="75">
        <v>645.66409469909604</v>
      </c>
      <c r="BQ35" s="75">
        <v>635.16974188285701</v>
      </c>
      <c r="BR35" s="75">
        <v>10.4943528162392</v>
      </c>
      <c r="BS35" s="75">
        <v>0</v>
      </c>
      <c r="BT35" s="75">
        <v>0</v>
      </c>
      <c r="BU35" s="75">
        <v>198.17967468928501</v>
      </c>
      <c r="BV35" s="75">
        <v>0</v>
      </c>
      <c r="BW35" s="75">
        <v>68.153024585944294</v>
      </c>
      <c r="BX35" s="75">
        <v>15.9546260375777</v>
      </c>
      <c r="BY35" s="75">
        <v>9.3391102163285495</v>
      </c>
      <c r="BZ35" s="75">
        <v>170.38259822197199</v>
      </c>
      <c r="CA35" s="75">
        <v>94216.003025229205</v>
      </c>
      <c r="CB35" s="75">
        <v>8.7174766064253806</v>
      </c>
      <c r="CC35" s="75">
        <v>101.05994857278201</v>
      </c>
      <c r="CD35" s="75">
        <v>0</v>
      </c>
      <c r="CE35" s="75">
        <v>7502.7608443437603</v>
      </c>
      <c r="CF35" s="75">
        <v>376.50300353373899</v>
      </c>
      <c r="CG35" s="75">
        <v>0</v>
      </c>
      <c r="CH35" s="75">
        <v>0</v>
      </c>
      <c r="CI35" s="75">
        <v>1727.6688859615299</v>
      </c>
      <c r="CJ35" s="75">
        <v>0.45212280308886799</v>
      </c>
      <c r="CK35" s="75">
        <v>226679.609078476</v>
      </c>
      <c r="CL35" s="75">
        <v>1747.80212511474</v>
      </c>
      <c r="CM35" s="89"/>
      <c r="CN35" s="91">
        <f t="shared" ref="CN35:CN55" si="17">BA35/CK35</f>
        <v>1.3879244145934373</v>
      </c>
      <c r="CO35" s="68">
        <f t="shared" ref="CO35:CO63" si="18">IF(B35=0,"",(AE35-B35)/B35)</f>
        <v>-1.2266006414296373E-6</v>
      </c>
      <c r="CP35" s="68">
        <f t="shared" ref="CP35:CP51" si="19">IF(C35=0,"",(AY35-C35)/C35)</f>
        <v>-3.7590718455451995E-7</v>
      </c>
      <c r="CQ35" s="68">
        <f t="shared" ref="CQ35:CQ63" si="20">IF(D35=0,"",(BD35-D35)/D35)</f>
        <v>-9.2580963358004922E-7</v>
      </c>
      <c r="CR35" s="68">
        <f t="shared" ref="CR35:CR63" si="21">IF(E35=0,"",(BP35-E35)/E35)</f>
        <v>-6.1837209209070269E-7</v>
      </c>
      <c r="CS35" s="68">
        <f t="shared" ref="CS35:CS63" si="22">IF(F35=0,"",(BQ35-F35)/F35)</f>
        <v>-6.2102595890498429E-7</v>
      </c>
      <c r="CT35" s="68">
        <f t="shared" ref="CT35:CT63" si="23">IF(G35=0,"",(CE35-G35)/G35)</f>
        <v>-5.0092951582960637E-7</v>
      </c>
      <c r="CU35" s="68">
        <f t="shared" ref="CU35:CU63" si="24">IF(H35=0,"",(CK35-H35)/H35)</f>
        <v>-9.929490412363103E-7</v>
      </c>
      <c r="CV35" s="56">
        <f t="shared" ref="CV35:CV63" si="25">IF(I35=0,"",(X35-I35)/I35)</f>
        <v>-8.5112336474614406E-7</v>
      </c>
      <c r="CW35" s="56">
        <f t="shared" ref="CW35:CW55" si="26">IF(J35=0,"",(AA35-J35)/J35)</f>
        <v>-1.3694068936163834E-6</v>
      </c>
      <c r="CX35" s="68">
        <f t="shared" ref="CX35:CX63" si="27">IF(K35=0,"",(AD35-K35)/K35)</f>
        <v>3.5542961158798487E-6</v>
      </c>
      <c r="CY35" s="56">
        <f t="shared" ref="CY35:CY63" si="28">IF(L35=0,"",(AM35-L35)/L35)</f>
        <v>-2.1881860122317856E-6</v>
      </c>
      <c r="CZ35" s="56">
        <f t="shared" ref="CZ35:CZ63" si="29">IF(M35=0,"",(AV35-M35)/M35)</f>
        <v>2.6455596295784635E-6</v>
      </c>
      <c r="DA35" s="68">
        <f t="shared" ref="DA35:DA55" si="30">IF(N35=0,"",(V35-N35)/N35)</f>
        <v>-4.8139954540739009E-6</v>
      </c>
      <c r="DB35" s="68">
        <f t="shared" ref="DB35:DB55" si="31">IF(O35=0,"",(AB35-O35)/O35)</f>
        <v>-2.1998571826494746E-7</v>
      </c>
      <c r="DC35" s="56">
        <f t="shared" ref="DC35:DC55" si="32">IF(P35=0,"",(AX35-P35)/P35)</f>
        <v>3.0596357501504721E-2</v>
      </c>
      <c r="DD35" s="68">
        <f t="shared" si="16"/>
        <v>-5.4027079868676242E-6</v>
      </c>
    </row>
    <row r="36" spans="1:108" x14ac:dyDescent="0.25">
      <c r="A36" s="89" t="s">
        <v>202</v>
      </c>
      <c r="B36" s="75">
        <v>4058.7509709999999</v>
      </c>
      <c r="C36" s="75">
        <v>4.8120119000000003E-2</v>
      </c>
      <c r="D36" s="75">
        <v>2996.3742949000002</v>
      </c>
      <c r="E36" s="75">
        <v>264.76187422999999</v>
      </c>
      <c r="F36" s="75">
        <v>264.27434719000001</v>
      </c>
      <c r="G36" s="75">
        <v>2809.2604184000002</v>
      </c>
      <c r="H36" s="75">
        <v>30890.382955000001</v>
      </c>
      <c r="I36" s="75">
        <v>3.6605373803000001</v>
      </c>
      <c r="J36" s="75">
        <v>64.621360397000004</v>
      </c>
      <c r="K36" s="75">
        <v>5.5901906000000003E-3</v>
      </c>
      <c r="L36" s="75">
        <v>346.92102633000002</v>
      </c>
      <c r="M36" s="75">
        <v>0.47524288399999998</v>
      </c>
      <c r="N36" s="53">
        <v>1.1395546986</v>
      </c>
      <c r="O36" s="53">
        <v>0.1349627155</v>
      </c>
      <c r="P36" s="53">
        <v>0.14314375779999999</v>
      </c>
      <c r="Q36" s="53">
        <v>3.7797083408000001</v>
      </c>
      <c r="R36" s="89"/>
      <c r="S36" s="89" t="s">
        <v>202</v>
      </c>
      <c r="T36" s="75">
        <v>0</v>
      </c>
      <c r="U36" s="75">
        <v>0</v>
      </c>
      <c r="V36" s="75">
        <v>1.1395527939185801</v>
      </c>
      <c r="W36" s="75">
        <v>3.6605397516185199</v>
      </c>
      <c r="X36" s="75">
        <v>3.6605397516185199</v>
      </c>
      <c r="Y36" s="75">
        <v>3.3375801502027098E-3</v>
      </c>
      <c r="Z36" s="75">
        <v>0</v>
      </c>
      <c r="AA36" s="75">
        <v>64.685246352712497</v>
      </c>
      <c r="AB36" s="75">
        <v>0.13496360105609601</v>
      </c>
      <c r="AC36" s="75">
        <v>319125.79727384599</v>
      </c>
      <c r="AD36" s="75">
        <v>5.5901361214206399E-3</v>
      </c>
      <c r="AE36" s="75">
        <v>4058.7490104298399</v>
      </c>
      <c r="AF36" s="75">
        <v>82.052166378967996</v>
      </c>
      <c r="AG36" s="75">
        <v>13691.6926537332</v>
      </c>
      <c r="AH36" s="75">
        <v>158.128947910861</v>
      </c>
      <c r="AI36" s="75">
        <v>3.7796983386747698</v>
      </c>
      <c r="AJ36" s="75">
        <v>3.5474226933507902</v>
      </c>
      <c r="AK36" s="75">
        <v>0</v>
      </c>
      <c r="AL36" s="75">
        <v>346.92076766250898</v>
      </c>
      <c r="AM36" s="75">
        <v>346.92076766250898</v>
      </c>
      <c r="AN36" s="75">
        <v>0</v>
      </c>
      <c r="AO36" s="75">
        <v>0</v>
      </c>
      <c r="AP36" s="75">
        <v>0</v>
      </c>
      <c r="AQ36" s="75">
        <v>5.2693334267653802E-3</v>
      </c>
      <c r="AR36" s="75">
        <v>4.6471549320149701E-9</v>
      </c>
      <c r="AS36" s="75">
        <v>0</v>
      </c>
      <c r="AT36" s="75">
        <v>1.72363757014178E-3</v>
      </c>
      <c r="AU36" s="75">
        <v>0</v>
      </c>
      <c r="AV36" s="75">
        <v>0.47524462801596001</v>
      </c>
      <c r="AW36" s="75">
        <v>0</v>
      </c>
      <c r="AX36" s="75">
        <v>0.14643351915085001</v>
      </c>
      <c r="AY36" s="75">
        <v>4.8120189487260101E-2</v>
      </c>
      <c r="AZ36" s="75">
        <v>0</v>
      </c>
      <c r="BA36" s="75">
        <v>44595.7634726654</v>
      </c>
      <c r="BB36" s="75">
        <v>2696.7348940895199</v>
      </c>
      <c r="BC36" s="75">
        <v>299.63713065956699</v>
      </c>
      <c r="BD36" s="75">
        <v>2996.3720247490801</v>
      </c>
      <c r="BE36" s="75">
        <v>0</v>
      </c>
      <c r="BF36" s="75">
        <v>14.007958325656301</v>
      </c>
      <c r="BG36" s="75">
        <v>0</v>
      </c>
      <c r="BH36" s="75">
        <v>1.13938752623996</v>
      </c>
      <c r="BI36" s="75">
        <v>17362.090785480399</v>
      </c>
      <c r="BJ36" s="75">
        <v>1.5415232310113101</v>
      </c>
      <c r="BK36" s="75">
        <v>4.0213654699372201</v>
      </c>
      <c r="BL36" s="75">
        <v>9.7406518386326901</v>
      </c>
      <c r="BM36" s="75">
        <v>2.2787764413708298</v>
      </c>
      <c r="BN36" s="75">
        <v>6.8772371432508201</v>
      </c>
      <c r="BO36" s="75">
        <v>0.53618054436140405</v>
      </c>
      <c r="BP36" s="75">
        <v>264.761747203997</v>
      </c>
      <c r="BQ36" s="75">
        <v>264.27422065649</v>
      </c>
      <c r="BR36" s="75">
        <v>0.48752654750684798</v>
      </c>
      <c r="BS36" s="75">
        <v>0</v>
      </c>
      <c r="BT36" s="75">
        <v>0</v>
      </c>
      <c r="BU36" s="75">
        <v>84.337322052282502</v>
      </c>
      <c r="BV36" s="75">
        <v>0</v>
      </c>
      <c r="BW36" s="75">
        <v>27.8474212100068</v>
      </c>
      <c r="BX36" s="75">
        <v>6.50120170893479</v>
      </c>
      <c r="BY36" s="75">
        <v>3.8205097636645098</v>
      </c>
      <c r="BZ36" s="75">
        <v>69.618603713134505</v>
      </c>
      <c r="CA36" s="75">
        <v>13124.32904259</v>
      </c>
      <c r="CB36" s="75">
        <v>3.55220814419881</v>
      </c>
      <c r="CC36" s="75">
        <v>42.461831869464298</v>
      </c>
      <c r="CD36" s="75">
        <v>0</v>
      </c>
      <c r="CE36" s="75">
        <v>2809.2543895243002</v>
      </c>
      <c r="CF36" s="75">
        <v>217.16278825166901</v>
      </c>
      <c r="CG36" s="75">
        <v>0</v>
      </c>
      <c r="CH36" s="75">
        <v>0</v>
      </c>
      <c r="CI36" s="75">
        <v>123.475389705784</v>
      </c>
      <c r="CJ36" s="75">
        <v>2.6978306479347798</v>
      </c>
      <c r="CK36" s="75">
        <v>30890.324319956799</v>
      </c>
      <c r="CL36" s="75">
        <v>102.739083028172</v>
      </c>
      <c r="CM36" s="89"/>
      <c r="CN36" s="91">
        <f t="shared" si="17"/>
        <v>1.4436806493434631</v>
      </c>
      <c r="CO36" s="68">
        <f t="shared" si="18"/>
        <v>-4.8304766023263893E-7</v>
      </c>
      <c r="CP36" s="68">
        <f t="shared" si="19"/>
        <v>1.4648189065819473E-6</v>
      </c>
      <c r="CQ36" s="68">
        <f t="shared" si="20"/>
        <v>-7.5763262420307078E-7</v>
      </c>
      <c r="CR36" s="68">
        <f t="shared" si="21"/>
        <v>-4.7977452703474463E-7</v>
      </c>
      <c r="CS36" s="68">
        <f t="shared" si="22"/>
        <v>-4.7879603661241392E-7</v>
      </c>
      <c r="CT36" s="68">
        <f t="shared" si="23"/>
        <v>-2.1460722047881672E-6</v>
      </c>
      <c r="CU36" s="68">
        <f t="shared" si="24"/>
        <v>-1.8981649818860268E-6</v>
      </c>
      <c r="CV36" s="56">
        <f t="shared" si="25"/>
        <v>6.4780612063379265E-7</v>
      </c>
      <c r="CW36" s="56">
        <f t="shared" si="26"/>
        <v>9.8861978949392362E-4</v>
      </c>
      <c r="CX36" s="68">
        <f t="shared" si="27"/>
        <v>-9.7453885311833317E-6</v>
      </c>
      <c r="CY36" s="56">
        <f t="shared" si="28"/>
        <v>-7.4560914850092263E-7</v>
      </c>
      <c r="CZ36" s="56">
        <f t="shared" si="29"/>
        <v>3.6697360839111808E-6</v>
      </c>
      <c r="DA36" s="68">
        <f t="shared" si="30"/>
        <v>-1.6714260598964713E-6</v>
      </c>
      <c r="DB36" s="68">
        <f t="shared" si="31"/>
        <v>6.5614869464344733E-6</v>
      </c>
      <c r="DC36" s="56">
        <f t="shared" si="32"/>
        <v>2.2982220122001143E-2</v>
      </c>
      <c r="DD36" s="68">
        <f t="shared" si="16"/>
        <v>-2.6462690579354414E-6</v>
      </c>
    </row>
    <row r="37" spans="1:108" x14ac:dyDescent="0.25">
      <c r="A37" s="89" t="s">
        <v>203</v>
      </c>
      <c r="B37" s="75">
        <v>40751.529785999999</v>
      </c>
      <c r="C37" s="75">
        <v>0.5555137859</v>
      </c>
      <c r="D37" s="75">
        <v>44445.912730999997</v>
      </c>
      <c r="E37" s="75">
        <v>982.39556507999998</v>
      </c>
      <c r="F37" s="75">
        <v>959.79322963000004</v>
      </c>
      <c r="G37" s="75">
        <v>398.32739026000002</v>
      </c>
      <c r="H37" s="75">
        <v>170335.29587999999</v>
      </c>
      <c r="I37" s="75">
        <v>429.0805421</v>
      </c>
      <c r="J37" s="75">
        <v>598.19954169000005</v>
      </c>
      <c r="K37" s="75">
        <v>7.8391954799999997E-2</v>
      </c>
      <c r="L37" s="75">
        <v>3272.3126407</v>
      </c>
      <c r="M37" s="75">
        <v>402.97317071999998</v>
      </c>
      <c r="N37" s="53">
        <v>359.54659572999998</v>
      </c>
      <c r="O37" s="53">
        <v>86.945648253000002</v>
      </c>
      <c r="P37" s="53">
        <v>14.393288713</v>
      </c>
      <c r="Q37" s="53">
        <v>98.913409865999995</v>
      </c>
      <c r="R37" s="89"/>
      <c r="S37" s="89" t="s">
        <v>203</v>
      </c>
      <c r="T37" s="75">
        <v>0</v>
      </c>
      <c r="U37" s="75">
        <v>0</v>
      </c>
      <c r="V37" s="75">
        <v>359.54676651198201</v>
      </c>
      <c r="W37" s="75">
        <v>429.08147163309297</v>
      </c>
      <c r="X37" s="75">
        <v>429.08147163309297</v>
      </c>
      <c r="Y37" s="75">
        <v>0.93956565328279695</v>
      </c>
      <c r="Z37" s="75">
        <v>0</v>
      </c>
      <c r="AA37" s="75">
        <v>1013.24144253372</v>
      </c>
      <c r="AB37" s="75">
        <v>86.945610220122404</v>
      </c>
      <c r="AC37" s="75">
        <v>621113.59675518295</v>
      </c>
      <c r="AD37" s="75">
        <v>7.8392792878654805E-2</v>
      </c>
      <c r="AE37" s="75">
        <v>40751.502868279298</v>
      </c>
      <c r="AF37" s="75">
        <v>293.04397906650502</v>
      </c>
      <c r="AG37" s="75">
        <v>64342.464302399101</v>
      </c>
      <c r="AH37" s="75">
        <v>380.34360091427197</v>
      </c>
      <c r="AI37" s="75">
        <v>98.913100041998007</v>
      </c>
      <c r="AJ37" s="75">
        <v>88.105317823201105</v>
      </c>
      <c r="AK37" s="75">
        <v>0</v>
      </c>
      <c r="AL37" s="75">
        <v>3272.3303107225502</v>
      </c>
      <c r="AM37" s="75">
        <v>3272.3303107225502</v>
      </c>
      <c r="AN37" s="75">
        <v>0</v>
      </c>
      <c r="AO37" s="75">
        <v>0</v>
      </c>
      <c r="AP37" s="75">
        <v>0</v>
      </c>
      <c r="AQ37" s="75">
        <v>1.4834328473071501</v>
      </c>
      <c r="AR37" s="75">
        <v>0</v>
      </c>
      <c r="AS37" s="75">
        <v>0</v>
      </c>
      <c r="AT37" s="75">
        <v>0.48526089443631998</v>
      </c>
      <c r="AU37" s="75">
        <v>0</v>
      </c>
      <c r="AV37" s="75">
        <v>1054.50722927628</v>
      </c>
      <c r="AW37" s="75">
        <v>0</v>
      </c>
      <c r="AX37" s="75">
        <v>15.3197151272299</v>
      </c>
      <c r="AY37" s="75">
        <v>0.55551316000925799</v>
      </c>
      <c r="AZ37" s="75">
        <v>0</v>
      </c>
      <c r="BA37" s="75">
        <v>234740.440926854</v>
      </c>
      <c r="BB37" s="75">
        <v>40001.286903900502</v>
      </c>
      <c r="BC37" s="75">
        <v>4444.58877995491</v>
      </c>
      <c r="BD37" s="75">
        <v>44445.875683855404</v>
      </c>
      <c r="BE37" s="75">
        <v>0</v>
      </c>
      <c r="BF37" s="75">
        <v>315.89905912797298</v>
      </c>
      <c r="BG37" s="75">
        <v>0</v>
      </c>
      <c r="BH37" s="75">
        <v>5.5211148356840098</v>
      </c>
      <c r="BI37" s="75">
        <v>100470.61755556001</v>
      </c>
      <c r="BJ37" s="75">
        <v>7.46974225736757</v>
      </c>
      <c r="BK37" s="75">
        <v>19.4862968917034</v>
      </c>
      <c r="BL37" s="75">
        <v>47.200118115268602</v>
      </c>
      <c r="BM37" s="75">
        <v>11.042241288050301</v>
      </c>
      <c r="BN37" s="75">
        <v>15.231969742941001</v>
      </c>
      <c r="BO37" s="75">
        <v>2.59817221960239</v>
      </c>
      <c r="BP37" s="75">
        <v>982.395079334358</v>
      </c>
      <c r="BQ37" s="75">
        <v>959.79277470427701</v>
      </c>
      <c r="BR37" s="75">
        <v>22.602304630080901</v>
      </c>
      <c r="BS37" s="75">
        <v>0</v>
      </c>
      <c r="BT37" s="75">
        <v>0</v>
      </c>
      <c r="BU37" s="75">
        <v>197.95633882581799</v>
      </c>
      <c r="BV37" s="75">
        <v>0</v>
      </c>
      <c r="BW37" s="75">
        <v>130.44874762677901</v>
      </c>
      <c r="BX37" s="75">
        <v>31.502820015652802</v>
      </c>
      <c r="BY37" s="75">
        <v>17.630808553216799</v>
      </c>
      <c r="BZ37" s="75">
        <v>326.12212159548397</v>
      </c>
      <c r="CA37" s="75">
        <v>60811.328799541501</v>
      </c>
      <c r="CB37" s="75">
        <v>17.2128803503144</v>
      </c>
      <c r="CC37" s="75">
        <v>130.36940238639301</v>
      </c>
      <c r="CD37" s="75">
        <v>0</v>
      </c>
      <c r="CE37" s="75">
        <v>398.32659341060503</v>
      </c>
      <c r="CF37" s="75">
        <v>2275.4895974525798</v>
      </c>
      <c r="CG37" s="75">
        <v>0</v>
      </c>
      <c r="CH37" s="75">
        <v>0</v>
      </c>
      <c r="CI37" s="75">
        <v>2433.5711463402899</v>
      </c>
      <c r="CJ37" s="75">
        <v>7.3752901416387902</v>
      </c>
      <c r="CK37" s="75">
        <v>170334.993967902</v>
      </c>
      <c r="CL37" s="75">
        <v>2542.8693626971799</v>
      </c>
      <c r="CM37" s="89"/>
      <c r="CN37" s="91">
        <f t="shared" si="17"/>
        <v>1.3781104836924385</v>
      </c>
      <c r="CO37" s="68">
        <f t="shared" si="18"/>
        <v>-6.6053276631271559E-7</v>
      </c>
      <c r="CP37" s="68">
        <f t="shared" si="19"/>
        <v>-1.1266880460905321E-6</v>
      </c>
      <c r="CQ37" s="68">
        <f t="shared" si="20"/>
        <v>-8.3353321636815794E-7</v>
      </c>
      <c r="CR37" s="68">
        <f t="shared" si="21"/>
        <v>-4.9445015760202753E-7</v>
      </c>
      <c r="CS37" s="68">
        <f t="shared" si="22"/>
        <v>-4.7398305071302975E-7</v>
      </c>
      <c r="CT37" s="68">
        <f t="shared" si="23"/>
        <v>-2.0004885791744036E-6</v>
      </c>
      <c r="CU37" s="68">
        <f t="shared" si="24"/>
        <v>-1.7724576484761364E-6</v>
      </c>
      <c r="CV37" s="56">
        <f t="shared" si="25"/>
        <v>2.1663370900540394E-6</v>
      </c>
      <c r="CW37" s="56">
        <f t="shared" si="26"/>
        <v>0.69381848683997105</v>
      </c>
      <c r="CX37" s="68">
        <f t="shared" si="27"/>
        <v>1.0690875829618864E-5</v>
      </c>
      <c r="CY37" s="56">
        <f t="shared" si="28"/>
        <v>5.3998576818173121E-6</v>
      </c>
      <c r="CZ37" s="56">
        <f t="shared" si="29"/>
        <v>1.6168174605574148</v>
      </c>
      <c r="DA37" s="68">
        <f t="shared" si="30"/>
        <v>4.7499262700181058E-7</v>
      </c>
      <c r="DB37" s="68">
        <f t="shared" si="31"/>
        <v>-4.3743279119439468E-7</v>
      </c>
      <c r="DC37" s="56">
        <f t="shared" si="32"/>
        <v>6.4365165786826203E-2</v>
      </c>
      <c r="DD37" s="68">
        <f t="shared" si="16"/>
        <v>-3.1322750111214981E-6</v>
      </c>
    </row>
    <row r="38" spans="1:108" x14ac:dyDescent="0.25">
      <c r="A38" s="89" t="s">
        <v>204</v>
      </c>
      <c r="B38" s="75">
        <v>8.0206679259999998</v>
      </c>
      <c r="C38" s="75"/>
      <c r="D38" s="75">
        <v>5.7994435439999998</v>
      </c>
      <c r="E38" s="75">
        <v>0.103213081</v>
      </c>
      <c r="F38" s="75">
        <v>0.103213081</v>
      </c>
      <c r="G38" s="75">
        <v>2.3340717999999999E-3</v>
      </c>
      <c r="H38" s="75">
        <v>20.038170137000002</v>
      </c>
      <c r="I38" s="75">
        <v>1.4406136199999999E-2</v>
      </c>
      <c r="J38" s="75">
        <v>9.3952367600000003E-2</v>
      </c>
      <c r="K38" s="75"/>
      <c r="L38" s="75">
        <v>0.14322303759999999</v>
      </c>
      <c r="M38" s="75">
        <v>8.9612289999999994E-3</v>
      </c>
      <c r="N38" s="53">
        <v>1.08245726E-2</v>
      </c>
      <c r="O38" s="53">
        <v>1.6638146E-3</v>
      </c>
      <c r="P38" s="53">
        <v>2.8260550000000002E-4</v>
      </c>
      <c r="Q38" s="53">
        <v>6.3296762000000003E-3</v>
      </c>
      <c r="R38" s="89"/>
      <c r="S38" s="89" t="s">
        <v>204</v>
      </c>
      <c r="T38" s="75">
        <v>0</v>
      </c>
      <c r="U38" s="75">
        <v>0</v>
      </c>
      <c r="V38" s="75">
        <v>1.08246352332324E-2</v>
      </c>
      <c r="W38" s="75">
        <v>1.44061910599712E-2</v>
      </c>
      <c r="X38" s="75">
        <v>1.44061910599712E-2</v>
      </c>
      <c r="Y38" s="75">
        <v>7.7070468757750598E-5</v>
      </c>
      <c r="Z38" s="75">
        <v>0</v>
      </c>
      <c r="AA38" s="75">
        <v>9.5882807187439495E-2</v>
      </c>
      <c r="AB38" s="75">
        <v>1.66376164002711E-3</v>
      </c>
      <c r="AC38" s="75">
        <v>278.20433362891498</v>
      </c>
      <c r="AD38" s="75">
        <v>0</v>
      </c>
      <c r="AE38" s="75">
        <v>8.0206480486339</v>
      </c>
      <c r="AF38" s="75">
        <v>4.7974701030109399E-3</v>
      </c>
      <c r="AG38" s="75">
        <v>14.0511305176104</v>
      </c>
      <c r="AH38" s="75">
        <v>2.4356965793085098E-3</v>
      </c>
      <c r="AI38" s="75">
        <v>6.3298996032986098E-3</v>
      </c>
      <c r="AJ38" s="75">
        <v>0</v>
      </c>
      <c r="AK38" s="75">
        <v>0</v>
      </c>
      <c r="AL38" s="75">
        <v>0.14322292044820101</v>
      </c>
      <c r="AM38" s="75">
        <v>0.14322292044820101</v>
      </c>
      <c r="AN38" s="75">
        <v>0</v>
      </c>
      <c r="AO38" s="75">
        <v>0</v>
      </c>
      <c r="AP38" s="75">
        <v>0</v>
      </c>
      <c r="AQ38" s="75">
        <v>1.2167461710676401E-4</v>
      </c>
      <c r="AR38" s="75">
        <v>0</v>
      </c>
      <c r="AS38" s="75">
        <v>0</v>
      </c>
      <c r="AT38" s="75">
        <v>3.98049450137731E-5</v>
      </c>
      <c r="AU38" s="75">
        <v>0</v>
      </c>
      <c r="AV38" s="75">
        <v>8.96138644289746E-3</v>
      </c>
      <c r="AW38" s="75">
        <v>0</v>
      </c>
      <c r="AX38" s="75">
        <v>3.5859652790224599E-4</v>
      </c>
      <c r="AY38" s="75">
        <v>0</v>
      </c>
      <c r="AZ38" s="75">
        <v>0</v>
      </c>
      <c r="BA38" s="75">
        <v>34.103852184670103</v>
      </c>
      <c r="BB38" s="75">
        <v>5.2195144320067097</v>
      </c>
      <c r="BC38" s="75">
        <v>0.57994201403241696</v>
      </c>
      <c r="BD38" s="75">
        <v>5.7994564460391302</v>
      </c>
      <c r="BE38" s="75">
        <v>0</v>
      </c>
      <c r="BF38" s="75">
        <v>7.8204435423866302E-3</v>
      </c>
      <c r="BG38" s="75">
        <v>0</v>
      </c>
      <c r="BH38" s="75">
        <v>8.2619950726698298E-4</v>
      </c>
      <c r="BI38" s="75">
        <v>11.0860739338736</v>
      </c>
      <c r="BJ38" s="75">
        <v>1.11780474765346E-3</v>
      </c>
      <c r="BK38" s="75">
        <v>2.9160179015305702E-3</v>
      </c>
      <c r="BL38" s="75">
        <v>7.0631789546784698E-3</v>
      </c>
      <c r="BM38" s="75">
        <v>1.6524088251018299E-3</v>
      </c>
      <c r="BN38" s="75">
        <v>0</v>
      </c>
      <c r="BO38" s="75">
        <v>3.8880283514387901E-4</v>
      </c>
      <c r="BP38" s="75">
        <v>0.103213146381388</v>
      </c>
      <c r="BQ38" s="75">
        <v>0.103213146381388</v>
      </c>
      <c r="BR38" s="75">
        <v>0</v>
      </c>
      <c r="BS38" s="75">
        <v>0</v>
      </c>
      <c r="BT38" s="75">
        <v>0</v>
      </c>
      <c r="BU38" s="75">
        <v>3.07682776941857E-3</v>
      </c>
      <c r="BV38" s="75">
        <v>0</v>
      </c>
      <c r="BW38" s="75">
        <v>1.8955112793972499E-2</v>
      </c>
      <c r="BX38" s="75">
        <v>4.7141888368965497E-3</v>
      </c>
      <c r="BY38" s="75">
        <v>2.5272051455877101E-3</v>
      </c>
      <c r="BZ38" s="75">
        <v>4.7387895522963998E-2</v>
      </c>
      <c r="CA38" s="75">
        <v>8.8950340652581907</v>
      </c>
      <c r="CB38" s="75">
        <v>2.5758157376940898E-3</v>
      </c>
      <c r="CC38" s="75">
        <v>1.0011687803479901E-2</v>
      </c>
      <c r="CD38" s="75">
        <v>0</v>
      </c>
      <c r="CE38" s="75">
        <v>2.3340527014886802E-3</v>
      </c>
      <c r="CF38" s="75">
        <v>4.5514923720351201E-2</v>
      </c>
      <c r="CG38" s="75">
        <v>0</v>
      </c>
      <c r="CH38" s="75">
        <v>0</v>
      </c>
      <c r="CI38" s="75">
        <v>7.7358320736784905E-2</v>
      </c>
      <c r="CJ38" s="75">
        <v>2.1330571272673302E-9</v>
      </c>
      <c r="CK38" s="75">
        <v>20.038175270027502</v>
      </c>
      <c r="CL38" s="75">
        <v>2.7010123912983401E-2</v>
      </c>
      <c r="CM38" s="89"/>
      <c r="CN38" s="91">
        <f t="shared" si="17"/>
        <v>1.7019440006436921</v>
      </c>
      <c r="CO38" s="68">
        <f t="shared" si="18"/>
        <v>-2.4782681795524937E-6</v>
      </c>
      <c r="CP38" s="68" t="str">
        <f t="shared" si="19"/>
        <v/>
      </c>
      <c r="CQ38" s="68">
        <f t="shared" si="20"/>
        <v>2.2247029447766002E-6</v>
      </c>
      <c r="CR38" s="68">
        <f t="shared" si="21"/>
        <v>6.3346028782973346E-7</v>
      </c>
      <c r="CS38" s="68">
        <f t="shared" si="22"/>
        <v>6.3346028782973346E-7</v>
      </c>
      <c r="CT38" s="68">
        <f t="shared" si="23"/>
        <v>-8.182486639757695E-6</v>
      </c>
      <c r="CU38" s="68">
        <f t="shared" si="24"/>
        <v>2.5616248713545243E-7</v>
      </c>
      <c r="CV38" s="56">
        <f t="shared" si="25"/>
        <v>3.8080974967612063E-6</v>
      </c>
      <c r="CW38" s="56">
        <f t="shared" si="26"/>
        <v>2.0547003090526608E-2</v>
      </c>
      <c r="CX38" s="68" t="str">
        <f t="shared" si="27"/>
        <v/>
      </c>
      <c r="CY38" s="56">
        <f t="shared" si="28"/>
        <v>-8.1796756267074253E-7</v>
      </c>
      <c r="CZ38" s="56">
        <f t="shared" si="29"/>
        <v>1.7569342046794599E-5</v>
      </c>
      <c r="DA38" s="68">
        <f t="shared" si="30"/>
        <v>5.7862083533103282E-6</v>
      </c>
      <c r="DB38" s="68">
        <f t="shared" si="31"/>
        <v>-3.1830453278855048E-5</v>
      </c>
      <c r="DC38" s="56">
        <f t="shared" si="32"/>
        <v>0.26889437007505501</v>
      </c>
      <c r="DD38" s="68">
        <f t="shared" si="16"/>
        <v>3.5294585623432395E-5</v>
      </c>
    </row>
    <row r="39" spans="1:108" x14ac:dyDescent="0.25">
      <c r="A39" s="89" t="s">
        <v>340</v>
      </c>
      <c r="B39" s="75">
        <v>71623.051548999996</v>
      </c>
      <c r="C39" s="75">
        <v>0.101185382</v>
      </c>
      <c r="D39" s="75">
        <v>58717.612163999998</v>
      </c>
      <c r="E39" s="75">
        <v>1221.6782592</v>
      </c>
      <c r="F39" s="75">
        <v>1198.1276617000001</v>
      </c>
      <c r="G39" s="75">
        <v>1075.2863287</v>
      </c>
      <c r="H39" s="75">
        <v>139864.94313</v>
      </c>
      <c r="I39" s="75">
        <v>102.40316214000001</v>
      </c>
      <c r="J39" s="75">
        <v>7070.6829188000002</v>
      </c>
      <c r="K39" s="75">
        <v>1.5830499299999998E-2</v>
      </c>
      <c r="L39" s="75">
        <v>1236.1370611</v>
      </c>
      <c r="M39" s="75">
        <v>65.159316946000004</v>
      </c>
      <c r="N39" s="53">
        <v>74.256188449999996</v>
      </c>
      <c r="O39" s="53">
        <v>12.642673081</v>
      </c>
      <c r="P39" s="53">
        <v>2.3727228258999999</v>
      </c>
      <c r="Q39" s="53">
        <v>318.09171359999999</v>
      </c>
      <c r="R39" s="89"/>
      <c r="S39" s="89" t="s">
        <v>340</v>
      </c>
      <c r="T39" s="75">
        <v>0</v>
      </c>
      <c r="U39" s="75">
        <v>0</v>
      </c>
      <c r="V39" s="75">
        <v>74.256229245561798</v>
      </c>
      <c r="W39" s="75">
        <v>102.621468595615</v>
      </c>
      <c r="X39" s="75">
        <v>102.621468595615</v>
      </c>
      <c r="Y39" s="75">
        <v>0.97651149697580897</v>
      </c>
      <c r="Z39" s="75">
        <v>0</v>
      </c>
      <c r="AA39" s="75">
        <v>7077.0273375222996</v>
      </c>
      <c r="AB39" s="75">
        <v>12.6426771669224</v>
      </c>
      <c r="AC39" s="75">
        <v>459998.33215993398</v>
      </c>
      <c r="AD39" s="75">
        <v>1.5830504120978601E-2</v>
      </c>
      <c r="AE39" s="75">
        <v>71622.953955543795</v>
      </c>
      <c r="AF39" s="75">
        <v>470.845360740118</v>
      </c>
      <c r="AG39" s="75">
        <v>67636.989110177703</v>
      </c>
      <c r="AH39" s="75">
        <v>753.83047832462</v>
      </c>
      <c r="AI39" s="75">
        <v>318.08933981611102</v>
      </c>
      <c r="AJ39" s="75">
        <v>8.8591770871404698</v>
      </c>
      <c r="AK39" s="75">
        <v>0</v>
      </c>
      <c r="AL39" s="75">
        <v>1242.5085948118699</v>
      </c>
      <c r="AM39" s="75">
        <v>1242.5085948118699</v>
      </c>
      <c r="AN39" s="75">
        <v>0</v>
      </c>
      <c r="AO39" s="75">
        <v>0</v>
      </c>
      <c r="AP39" s="75">
        <v>0</v>
      </c>
      <c r="AQ39" s="75">
        <v>1.53921562589813</v>
      </c>
      <c r="AR39" s="75">
        <v>2.84409253206016E-4</v>
      </c>
      <c r="AS39" s="75">
        <v>0</v>
      </c>
      <c r="AT39" s="75">
        <v>0.50114424946312597</v>
      </c>
      <c r="AU39" s="75">
        <v>0</v>
      </c>
      <c r="AV39" s="75">
        <v>65.173421045443007</v>
      </c>
      <c r="AW39" s="75">
        <v>0</v>
      </c>
      <c r="AX39" s="75">
        <v>3.32948547423578</v>
      </c>
      <c r="AY39" s="75">
        <v>0.101185167082789</v>
      </c>
      <c r="AZ39" s="75">
        <v>0</v>
      </c>
      <c r="BA39" s="75">
        <v>207568.191084249</v>
      </c>
      <c r="BB39" s="75">
        <v>52845.779629145101</v>
      </c>
      <c r="BC39" s="75">
        <v>5871.7514804698003</v>
      </c>
      <c r="BD39" s="75">
        <v>58717.531109614902</v>
      </c>
      <c r="BE39" s="75">
        <v>0</v>
      </c>
      <c r="BF39" s="75">
        <v>160.69348975140699</v>
      </c>
      <c r="BG39" s="75">
        <v>0</v>
      </c>
      <c r="BH39" s="75">
        <v>8.4268853755297908</v>
      </c>
      <c r="BI39" s="75">
        <v>72984.352445312397</v>
      </c>
      <c r="BJ39" s="75">
        <v>11.401069396098899</v>
      </c>
      <c r="BK39" s="75">
        <v>29.741963180718301</v>
      </c>
      <c r="BL39" s="75">
        <v>72.041646450944398</v>
      </c>
      <c r="BM39" s="75">
        <v>16.8537601516779</v>
      </c>
      <c r="BN39" s="75">
        <v>8.2006745446628795</v>
      </c>
      <c r="BO39" s="75">
        <v>3.9655903220401498</v>
      </c>
      <c r="BP39" s="75">
        <v>1221.67775240673</v>
      </c>
      <c r="BQ39" s="75">
        <v>1198.1271651147199</v>
      </c>
      <c r="BR39" s="75">
        <v>23.550587292007702</v>
      </c>
      <c r="BS39" s="75">
        <v>0</v>
      </c>
      <c r="BT39" s="75">
        <v>0</v>
      </c>
      <c r="BU39" s="75">
        <v>126.889548118961</v>
      </c>
      <c r="BV39" s="75">
        <v>0</v>
      </c>
      <c r="BW39" s="75">
        <v>195.368897173123</v>
      </c>
      <c r="BX39" s="75">
        <v>48.082803056046998</v>
      </c>
      <c r="BY39" s="75">
        <v>26.176203952446201</v>
      </c>
      <c r="BZ39" s="75">
        <v>488.42247843714301</v>
      </c>
      <c r="CA39" s="75">
        <v>58266.393118192798</v>
      </c>
      <c r="CB39" s="75">
        <v>26.272051234753601</v>
      </c>
      <c r="CC39" s="75">
        <v>136.283593720575</v>
      </c>
      <c r="CD39" s="75">
        <v>0</v>
      </c>
      <c r="CE39" s="75">
        <v>1075.2846323220899</v>
      </c>
      <c r="CF39" s="75">
        <v>382.13523324768101</v>
      </c>
      <c r="CG39" s="75">
        <v>0</v>
      </c>
      <c r="CH39" s="75">
        <v>0</v>
      </c>
      <c r="CI39" s="75">
        <v>453.58196166638902</v>
      </c>
      <c r="CJ39" s="75">
        <v>10.1936218798194</v>
      </c>
      <c r="CK39" s="75">
        <v>139864.37982505001</v>
      </c>
      <c r="CL39" s="75">
        <v>308.86461510717203</v>
      </c>
      <c r="CM39" s="89"/>
      <c r="CN39" s="91">
        <f t="shared" si="17"/>
        <v>1.4840675756320989</v>
      </c>
      <c r="CO39" s="68">
        <f t="shared" si="18"/>
        <v>-1.3625984105741653E-6</v>
      </c>
      <c r="CP39" s="68">
        <f t="shared" si="19"/>
        <v>-2.1239946596236243E-6</v>
      </c>
      <c r="CQ39" s="68">
        <f t="shared" si="20"/>
        <v>-1.3804101037055523E-6</v>
      </c>
      <c r="CR39" s="68">
        <f t="shared" si="21"/>
        <v>-4.148336652382337E-7</v>
      </c>
      <c r="CS39" s="68">
        <f t="shared" si="22"/>
        <v>-4.1446775336462495E-7</v>
      </c>
      <c r="CT39" s="68">
        <f t="shared" si="23"/>
        <v>-1.5776057639868334E-6</v>
      </c>
      <c r="CU39" s="68">
        <f t="shared" si="24"/>
        <v>-4.0274920747281483E-6</v>
      </c>
      <c r="CV39" s="56">
        <f t="shared" si="25"/>
        <v>2.1318331490246005E-3</v>
      </c>
      <c r="CW39" s="56">
        <f t="shared" si="26"/>
        <v>8.9728514135890478E-4</v>
      </c>
      <c r="CX39" s="68">
        <f t="shared" si="27"/>
        <v>3.0453736872581134E-7</v>
      </c>
      <c r="CY39" s="56">
        <f t="shared" si="28"/>
        <v>5.154390975220891E-3</v>
      </c>
      <c r="CZ39" s="56">
        <f t="shared" si="29"/>
        <v>2.1645560610605293E-4</v>
      </c>
      <c r="DA39" s="68">
        <f t="shared" si="30"/>
        <v>5.4938938630087481E-7</v>
      </c>
      <c r="DB39" s="68">
        <f t="shared" si="31"/>
        <v>3.2318500796808091E-7</v>
      </c>
      <c r="DC39" s="56">
        <f t="shared" si="32"/>
        <v>0.40323405578267213</v>
      </c>
      <c r="DD39" s="68">
        <f t="shared" si="16"/>
        <v>-7.4625769470850436E-6</v>
      </c>
    </row>
    <row r="40" spans="1:108" x14ac:dyDescent="0.25">
      <c r="A40" s="89"/>
      <c r="B40" s="75"/>
      <c r="C40" s="75"/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53"/>
      <c r="O40" s="53"/>
      <c r="P40" s="53"/>
      <c r="Q40" s="53"/>
      <c r="R40" s="89"/>
      <c r="S40" s="89"/>
      <c r="U40" s="75"/>
      <c r="V40" s="75"/>
      <c r="W40" s="75"/>
      <c r="X40" s="75"/>
      <c r="Y40" s="75"/>
      <c r="AA40" s="75"/>
      <c r="AB40" s="75"/>
      <c r="AC40" s="75"/>
      <c r="AD40" s="75"/>
      <c r="AE40" s="75"/>
      <c r="AF40" s="75"/>
      <c r="AG40" s="75"/>
      <c r="AH40" s="75"/>
      <c r="AJ40" s="75"/>
      <c r="AL40" s="75"/>
      <c r="AM40" s="75"/>
      <c r="AP40" s="75"/>
      <c r="AQ40" s="75"/>
      <c r="AR40" s="75"/>
      <c r="AU40" s="75"/>
      <c r="AV40" s="75"/>
      <c r="AX40" s="75"/>
      <c r="AY40" s="75"/>
      <c r="AZ40" s="75"/>
      <c r="BB40" s="75"/>
      <c r="BC40" s="75"/>
      <c r="BD40" s="75"/>
      <c r="BE40" s="75"/>
      <c r="BF40" s="75"/>
      <c r="BH40" s="75"/>
      <c r="BI40" s="75"/>
      <c r="BJ40" s="75"/>
      <c r="BK40" s="75"/>
      <c r="BL40" s="75"/>
      <c r="BM40" s="75"/>
      <c r="BN40" s="75"/>
      <c r="BO40" s="75"/>
      <c r="BP40" s="75"/>
      <c r="BQ40" s="75"/>
      <c r="BR40" s="75"/>
      <c r="BS40" s="75"/>
      <c r="BT40" s="75"/>
      <c r="BU40" s="75"/>
      <c r="BV40" s="75"/>
      <c r="BW40" s="75"/>
      <c r="BX40" s="75"/>
      <c r="BY40" s="75"/>
      <c r="BZ40" s="75"/>
      <c r="CA40" s="75"/>
      <c r="CB40" s="75"/>
      <c r="CC40" s="75"/>
      <c r="CD40" s="75"/>
      <c r="CE40" s="75"/>
      <c r="CF40" s="75"/>
      <c r="CG40" s="75"/>
      <c r="CH40" s="75"/>
      <c r="CI40" s="75"/>
      <c r="CJ40" s="75"/>
      <c r="CK40" s="75"/>
      <c r="CL40" s="75"/>
      <c r="CM40" s="89"/>
      <c r="CN40" s="91" t="e">
        <f t="shared" si="17"/>
        <v>#DIV/0!</v>
      </c>
      <c r="CO40" s="68" t="str">
        <f t="shared" si="18"/>
        <v/>
      </c>
      <c r="CP40" s="68" t="str">
        <f t="shared" si="19"/>
        <v/>
      </c>
      <c r="CQ40" s="68" t="str">
        <f t="shared" si="20"/>
        <v/>
      </c>
      <c r="CR40" s="68" t="str">
        <f t="shared" si="21"/>
        <v/>
      </c>
      <c r="CS40" s="68" t="str">
        <f t="shared" si="22"/>
        <v/>
      </c>
      <c r="CT40" s="68" t="str">
        <f t="shared" si="23"/>
        <v/>
      </c>
      <c r="CU40" s="68" t="str">
        <f t="shared" si="24"/>
        <v/>
      </c>
      <c r="CV40" s="56" t="str">
        <f t="shared" si="25"/>
        <v/>
      </c>
      <c r="CW40" s="56" t="str">
        <f t="shared" si="26"/>
        <v/>
      </c>
      <c r="CX40" s="68" t="str">
        <f t="shared" si="27"/>
        <v/>
      </c>
      <c r="CY40" s="56" t="str">
        <f t="shared" si="28"/>
        <v/>
      </c>
      <c r="CZ40" s="56" t="str">
        <f t="shared" si="29"/>
        <v/>
      </c>
      <c r="DA40" s="68" t="str">
        <f t="shared" si="30"/>
        <v/>
      </c>
      <c r="DB40" s="68" t="str">
        <f t="shared" si="31"/>
        <v/>
      </c>
      <c r="DC40" s="56" t="str">
        <f t="shared" si="32"/>
        <v/>
      </c>
      <c r="DD40" s="68" t="str">
        <f t="shared" si="16"/>
        <v/>
      </c>
    </row>
    <row r="41" spans="1:108" x14ac:dyDescent="0.25">
      <c r="A41" s="89"/>
      <c r="B41" s="75"/>
      <c r="C41" s="75"/>
      <c r="D41" s="75"/>
      <c r="E41" s="75"/>
      <c r="F41" s="75"/>
      <c r="G41" s="75"/>
      <c r="H41" s="75"/>
      <c r="I41" s="75"/>
      <c r="J41" s="75"/>
      <c r="K41" s="75"/>
      <c r="L41" s="75"/>
      <c r="M41" s="75"/>
      <c r="N41" s="53"/>
      <c r="O41" s="53"/>
      <c r="P41" s="53"/>
      <c r="Q41" s="53"/>
      <c r="R41" s="89"/>
      <c r="S41" s="89"/>
      <c r="U41" s="75"/>
      <c r="V41" s="75"/>
      <c r="W41" s="75"/>
      <c r="X41" s="75"/>
      <c r="Y41" s="75"/>
      <c r="AA41" s="75"/>
      <c r="AB41" s="75"/>
      <c r="AC41" s="75"/>
      <c r="AD41" s="75"/>
      <c r="AE41" s="75"/>
      <c r="AF41" s="75"/>
      <c r="AG41" s="75"/>
      <c r="AH41" s="75"/>
      <c r="AJ41" s="75"/>
      <c r="AL41" s="75"/>
      <c r="AM41" s="75"/>
      <c r="AP41" s="75"/>
      <c r="AQ41" s="75"/>
      <c r="AR41" s="75"/>
      <c r="AU41" s="75"/>
      <c r="AV41" s="75"/>
      <c r="AX41" s="75"/>
      <c r="AY41" s="75"/>
      <c r="AZ41" s="75"/>
      <c r="BB41" s="75"/>
      <c r="BC41" s="75"/>
      <c r="BD41" s="75"/>
      <c r="BE41" s="75"/>
      <c r="BF41" s="75"/>
      <c r="BH41" s="75"/>
      <c r="BI41" s="75"/>
      <c r="BJ41" s="75"/>
      <c r="BK41" s="75"/>
      <c r="BL41" s="75"/>
      <c r="BM41" s="75"/>
      <c r="BN41" s="75"/>
      <c r="BO41" s="75"/>
      <c r="BP41" s="75"/>
      <c r="BQ41" s="75"/>
      <c r="BR41" s="75"/>
      <c r="BS41" s="75"/>
      <c r="BT41" s="75"/>
      <c r="BU41" s="75"/>
      <c r="BV41" s="75"/>
      <c r="BW41" s="75"/>
      <c r="BX41" s="75"/>
      <c r="BY41" s="75"/>
      <c r="BZ41" s="75"/>
      <c r="CA41" s="75"/>
      <c r="CB41" s="75"/>
      <c r="CC41" s="75"/>
      <c r="CD41" s="75"/>
      <c r="CE41" s="75"/>
      <c r="CF41" s="75"/>
      <c r="CG41" s="75"/>
      <c r="CH41" s="75"/>
      <c r="CI41" s="75"/>
      <c r="CJ41" s="75"/>
      <c r="CK41" s="75"/>
      <c r="CL41" s="75"/>
      <c r="CM41" s="89"/>
      <c r="CN41" s="91" t="e">
        <f t="shared" si="17"/>
        <v>#DIV/0!</v>
      </c>
      <c r="CO41" s="68" t="str">
        <f t="shared" si="18"/>
        <v/>
      </c>
      <c r="CP41" s="68" t="str">
        <f t="shared" si="19"/>
        <v/>
      </c>
      <c r="CQ41" s="68" t="str">
        <f t="shared" si="20"/>
        <v/>
      </c>
      <c r="CR41" s="68" t="str">
        <f t="shared" si="21"/>
        <v/>
      </c>
      <c r="CS41" s="68" t="str">
        <f t="shared" si="22"/>
        <v/>
      </c>
      <c r="CT41" s="68" t="str">
        <f t="shared" si="23"/>
        <v/>
      </c>
      <c r="CU41" s="68" t="str">
        <f t="shared" si="24"/>
        <v/>
      </c>
      <c r="CV41" s="56" t="str">
        <f t="shared" si="25"/>
        <v/>
      </c>
      <c r="CW41" s="56" t="str">
        <f t="shared" si="26"/>
        <v/>
      </c>
      <c r="CX41" s="68" t="str">
        <f t="shared" si="27"/>
        <v/>
      </c>
      <c r="CY41" s="56" t="str">
        <f t="shared" si="28"/>
        <v/>
      </c>
      <c r="CZ41" s="56" t="str">
        <f t="shared" si="29"/>
        <v/>
      </c>
      <c r="DA41" s="68" t="str">
        <f t="shared" si="30"/>
        <v/>
      </c>
      <c r="DB41" s="68" t="str">
        <f t="shared" si="31"/>
        <v/>
      </c>
      <c r="DC41" s="56" t="str">
        <f t="shared" si="32"/>
        <v/>
      </c>
      <c r="DD41" s="68" t="str">
        <f t="shared" si="16"/>
        <v/>
      </c>
    </row>
    <row r="42" spans="1:108" x14ac:dyDescent="0.25">
      <c r="A42" s="89" t="s">
        <v>208</v>
      </c>
      <c r="B42" s="75">
        <v>155.88847566000001</v>
      </c>
      <c r="C42" s="75"/>
      <c r="D42" s="75">
        <v>196.30823697</v>
      </c>
      <c r="E42" s="75">
        <v>3.4492919</v>
      </c>
      <c r="F42" s="75">
        <v>3.4439633189999999</v>
      </c>
      <c r="G42" s="75">
        <v>39.824920276999997</v>
      </c>
      <c r="H42" s="75">
        <v>1290.8644248999999</v>
      </c>
      <c r="I42" s="75">
        <v>0.74910349099999995</v>
      </c>
      <c r="J42" s="75">
        <v>9.3248112604000006</v>
      </c>
      <c r="K42" s="75">
        <v>6.1099099999999999E-5</v>
      </c>
      <c r="L42" s="75">
        <v>19.586486361999999</v>
      </c>
      <c r="M42" s="75">
        <v>0.77474490630000004</v>
      </c>
      <c r="N42" s="53">
        <v>0.67607028499999999</v>
      </c>
      <c r="O42" s="53">
        <v>0.16798243099999999</v>
      </c>
      <c r="P42" s="53">
        <v>2.6023972499999999E-2</v>
      </c>
      <c r="Q42" s="53">
        <v>2.6422384877999998</v>
      </c>
      <c r="R42" s="89"/>
      <c r="S42" s="89" t="s">
        <v>208</v>
      </c>
      <c r="T42" s="75">
        <v>0</v>
      </c>
      <c r="U42" s="75">
        <v>0</v>
      </c>
      <c r="V42" s="75">
        <v>0.67606831638016696</v>
      </c>
      <c r="W42" s="75">
        <v>0.74910598812440599</v>
      </c>
      <c r="X42" s="75">
        <v>0.74910598812440599</v>
      </c>
      <c r="Y42" s="75">
        <v>1.4513004858545901E-3</v>
      </c>
      <c r="Z42" s="75">
        <v>0</v>
      </c>
      <c r="AA42" s="75">
        <v>9.3250418899621401</v>
      </c>
      <c r="AB42" s="75">
        <v>0.16798246735609501</v>
      </c>
      <c r="AC42" s="75">
        <v>3324.9597653191399</v>
      </c>
      <c r="AD42" s="75">
        <v>6.1099917657368705E-5</v>
      </c>
      <c r="AE42" s="75">
        <v>155.888232146695</v>
      </c>
      <c r="AF42" s="75">
        <v>5.0346221098447099</v>
      </c>
      <c r="AG42" s="75">
        <v>476.021357664557</v>
      </c>
      <c r="AH42" s="75">
        <v>10.003007706992101</v>
      </c>
      <c r="AI42" s="75">
        <v>2.64222888483242</v>
      </c>
      <c r="AJ42" s="75">
        <v>0.397873791392097</v>
      </c>
      <c r="AK42" s="75">
        <v>0</v>
      </c>
      <c r="AL42" s="75">
        <v>19.586436105089199</v>
      </c>
      <c r="AM42" s="75">
        <v>19.586436105089199</v>
      </c>
      <c r="AN42" s="75">
        <v>0</v>
      </c>
      <c r="AO42" s="75">
        <v>0</v>
      </c>
      <c r="AP42" s="75">
        <v>0</v>
      </c>
      <c r="AQ42" s="75">
        <v>2.2915283858915298E-3</v>
      </c>
      <c r="AR42" s="75">
        <v>0</v>
      </c>
      <c r="AS42" s="75">
        <v>0</v>
      </c>
      <c r="AT42" s="75">
        <v>7.4953711385241598E-4</v>
      </c>
      <c r="AU42" s="75">
        <v>0</v>
      </c>
      <c r="AV42" s="75">
        <v>0.77474752985046802</v>
      </c>
      <c r="AW42" s="75">
        <v>0</v>
      </c>
      <c r="AX42" s="75">
        <v>2.7455335716410501E-2</v>
      </c>
      <c r="AY42" s="75">
        <v>0</v>
      </c>
      <c r="AZ42" s="75">
        <v>0</v>
      </c>
      <c r="BA42" s="75">
        <v>1767.3663392779799</v>
      </c>
      <c r="BB42" s="75">
        <v>176.67714743960701</v>
      </c>
      <c r="BC42" s="75">
        <v>19.630908502675801</v>
      </c>
      <c r="BD42" s="75">
        <v>196.308055942283</v>
      </c>
      <c r="BE42" s="75">
        <v>0</v>
      </c>
      <c r="BF42" s="75">
        <v>1.20329098947293</v>
      </c>
      <c r="BG42" s="75">
        <v>0</v>
      </c>
      <c r="BH42" s="75">
        <v>1.27962741888368E-2</v>
      </c>
      <c r="BI42" s="75">
        <v>814.068963271906</v>
      </c>
      <c r="BJ42" s="75">
        <v>1.7312571856897899E-2</v>
      </c>
      <c r="BK42" s="75">
        <v>4.5162867441591301E-2</v>
      </c>
      <c r="BL42" s="75">
        <v>0.10939610244878301</v>
      </c>
      <c r="BM42" s="75">
        <v>2.5592646814045501E-2</v>
      </c>
      <c r="BN42" s="75">
        <v>0.104079823850703</v>
      </c>
      <c r="BO42" s="75">
        <v>6.0217752718574602E-3</v>
      </c>
      <c r="BP42" s="75">
        <v>3.4492967621819202</v>
      </c>
      <c r="BQ42" s="75">
        <v>3.4439682349245202</v>
      </c>
      <c r="BR42" s="75">
        <v>5.3285272573951204E-3</v>
      </c>
      <c r="BS42" s="75">
        <v>0</v>
      </c>
      <c r="BT42" s="75">
        <v>0</v>
      </c>
      <c r="BU42" s="75">
        <v>1.2597980125332799</v>
      </c>
      <c r="BV42" s="75">
        <v>0</v>
      </c>
      <c r="BW42" s="75">
        <v>0.31941477978582</v>
      </c>
      <c r="BX42" s="75">
        <v>7.3014492413344595E-2</v>
      </c>
      <c r="BY42" s="75">
        <v>4.4215312753186999E-2</v>
      </c>
      <c r="BZ42" s="75">
        <v>0.79853960438058302</v>
      </c>
      <c r="CA42" s="75">
        <v>427.30529741057001</v>
      </c>
      <c r="CB42" s="75">
        <v>3.9894468382964801E-2</v>
      </c>
      <c r="CC42" s="75">
        <v>0.58872950280262903</v>
      </c>
      <c r="CD42" s="75">
        <v>0</v>
      </c>
      <c r="CE42" s="75">
        <v>39.8250006338288</v>
      </c>
      <c r="CF42" s="75">
        <v>20.4135236461569</v>
      </c>
      <c r="CG42" s="75">
        <v>0</v>
      </c>
      <c r="CH42" s="75">
        <v>0</v>
      </c>
      <c r="CI42" s="75">
        <v>13.948796281865199</v>
      </c>
      <c r="CJ42" s="75">
        <v>1.01664648796177E-2</v>
      </c>
      <c r="CK42" s="75">
        <v>1290.85983877643</v>
      </c>
      <c r="CL42" s="75">
        <v>11.9986380374168</v>
      </c>
      <c r="CM42" s="89"/>
      <c r="CN42" s="91">
        <f t="shared" si="17"/>
        <v>1.3691388376860629</v>
      </c>
      <c r="CO42" s="68">
        <f t="shared" si="18"/>
        <v>-1.5620994687227889E-6</v>
      </c>
      <c r="CP42" s="68" t="str">
        <f t="shared" si="19"/>
        <v/>
      </c>
      <c r="CQ42" s="68">
        <f t="shared" si="20"/>
        <v>-9.2216057657619423E-7</v>
      </c>
      <c r="CR42" s="68">
        <f t="shared" si="21"/>
        <v>1.4096174116767259E-6</v>
      </c>
      <c r="CS42" s="68">
        <f t="shared" si="22"/>
        <v>1.4274032749485843E-6</v>
      </c>
      <c r="CT42" s="68">
        <f t="shared" si="23"/>
        <v>2.0177524084055044E-6</v>
      </c>
      <c r="CU42" s="68">
        <f t="shared" si="24"/>
        <v>-3.5527538612234159E-6</v>
      </c>
      <c r="CV42" s="56">
        <f t="shared" si="25"/>
        <v>3.3334838724322886E-6</v>
      </c>
      <c r="CW42" s="56">
        <f t="shared" si="26"/>
        <v>2.4732893320737373E-5</v>
      </c>
      <c r="CX42" s="68">
        <f t="shared" si="27"/>
        <v>1.3382478116795051E-5</v>
      </c>
      <c r="CY42" s="56">
        <f t="shared" si="28"/>
        <v>-2.5658972146008214E-6</v>
      </c>
      <c r="CZ42" s="56">
        <f t="shared" si="29"/>
        <v>3.3863410351587411E-6</v>
      </c>
      <c r="DA42" s="68">
        <f t="shared" si="30"/>
        <v>-2.9118567650656152E-6</v>
      </c>
      <c r="DB42" s="68">
        <f t="shared" si="31"/>
        <v>2.1642796098952284E-7</v>
      </c>
      <c r="DC42" s="56">
        <f t="shared" si="32"/>
        <v>5.5001718757983709E-2</v>
      </c>
      <c r="DD42" s="68">
        <f t="shared" si="16"/>
        <v>-3.6344060629391576E-6</v>
      </c>
    </row>
    <row r="43" spans="1:108" x14ac:dyDescent="0.25">
      <c r="A43" s="89" t="s">
        <v>209</v>
      </c>
      <c r="B43" s="75">
        <v>1554.0065106</v>
      </c>
      <c r="C43" s="75"/>
      <c r="D43" s="75">
        <v>1056.9434323999999</v>
      </c>
      <c r="E43" s="75">
        <v>21.417979128999999</v>
      </c>
      <c r="F43" s="75">
        <v>21.407614042999999</v>
      </c>
      <c r="G43" s="75">
        <v>14.704671286</v>
      </c>
      <c r="H43" s="75">
        <v>3271.8934939999999</v>
      </c>
      <c r="I43" s="75">
        <v>1.7246080911999999</v>
      </c>
      <c r="J43" s="75">
        <v>12.581016153</v>
      </c>
      <c r="K43" s="75">
        <v>1.188501E-4</v>
      </c>
      <c r="L43" s="75">
        <v>26.885829026</v>
      </c>
      <c r="M43" s="75">
        <v>1.3395060073</v>
      </c>
      <c r="N43" s="53">
        <v>1.3937966284000001</v>
      </c>
      <c r="O43" s="53">
        <v>0.27126394469999998</v>
      </c>
      <c r="P43" s="53">
        <v>4.5081698199999999E-2</v>
      </c>
      <c r="Q43" s="53">
        <v>2.0545014385</v>
      </c>
      <c r="R43" s="89"/>
      <c r="S43" s="89" t="s">
        <v>209</v>
      </c>
      <c r="T43" s="75">
        <v>0</v>
      </c>
      <c r="U43" s="75">
        <v>0</v>
      </c>
      <c r="V43" s="75">
        <v>1.3937973035275999</v>
      </c>
      <c r="W43" s="75">
        <v>1.72461826193876</v>
      </c>
      <c r="X43" s="75">
        <v>1.72461826193876</v>
      </c>
      <c r="Y43" s="75">
        <v>6.6767136424213504E-3</v>
      </c>
      <c r="Z43" s="75">
        <v>0</v>
      </c>
      <c r="AA43" s="75">
        <v>12.7132231830625</v>
      </c>
      <c r="AB43" s="75">
        <v>0.27126489997494202</v>
      </c>
      <c r="AC43" s="75">
        <v>35297.739191070301</v>
      </c>
      <c r="AD43" s="75">
        <v>1.18846077655604E-4</v>
      </c>
      <c r="AE43" s="75">
        <v>1554.0067042775099</v>
      </c>
      <c r="AF43" s="75">
        <v>0.60225524226475402</v>
      </c>
      <c r="AG43" s="75">
        <v>1817.76073192731</v>
      </c>
      <c r="AH43" s="75">
        <v>0.44349976721704998</v>
      </c>
      <c r="AI43" s="75">
        <v>2.0544965104750901</v>
      </c>
      <c r="AJ43" s="75">
        <v>3.2638366419510899E-3</v>
      </c>
      <c r="AK43" s="75">
        <v>0</v>
      </c>
      <c r="AL43" s="75">
        <v>26.885826993445001</v>
      </c>
      <c r="AM43" s="75">
        <v>26.885826993445001</v>
      </c>
      <c r="AN43" s="75">
        <v>0</v>
      </c>
      <c r="AO43" s="75">
        <v>0</v>
      </c>
      <c r="AP43" s="75">
        <v>0</v>
      </c>
      <c r="AQ43" s="75">
        <v>1.05440404884725E-2</v>
      </c>
      <c r="AR43" s="75">
        <v>0</v>
      </c>
      <c r="AS43" s="75">
        <v>0</v>
      </c>
      <c r="AT43" s="75">
        <v>3.44864028699092E-3</v>
      </c>
      <c r="AU43" s="75">
        <v>0</v>
      </c>
      <c r="AV43" s="75">
        <v>1.3395019971336599</v>
      </c>
      <c r="AW43" s="75">
        <v>0</v>
      </c>
      <c r="AX43" s="75">
        <v>5.1664545992150902E-2</v>
      </c>
      <c r="AY43" s="75">
        <v>0</v>
      </c>
      <c r="AZ43" s="75">
        <v>0</v>
      </c>
      <c r="BA43" s="75">
        <v>5091.5008143873602</v>
      </c>
      <c r="BB43" s="75">
        <v>951.24643952446195</v>
      </c>
      <c r="BC43" s="75">
        <v>105.694812354701</v>
      </c>
      <c r="BD43" s="75">
        <v>1056.9412518791601</v>
      </c>
      <c r="BE43" s="75">
        <v>0</v>
      </c>
      <c r="BF43" s="75">
        <v>0.76986542813758796</v>
      </c>
      <c r="BG43" s="75">
        <v>0</v>
      </c>
      <c r="BH43" s="75">
        <v>0.109943463020221</v>
      </c>
      <c r="BI43" s="75">
        <v>1771.3916996773501</v>
      </c>
      <c r="BJ43" s="75">
        <v>0.148746678461394</v>
      </c>
      <c r="BK43" s="75">
        <v>0.38803625831555799</v>
      </c>
      <c r="BL43" s="75">
        <v>0.93990965183507202</v>
      </c>
      <c r="BM43" s="75">
        <v>0.2198901850229</v>
      </c>
      <c r="BN43" s="75">
        <v>0.43275532388652799</v>
      </c>
      <c r="BO43" s="75">
        <v>5.1738036343193301E-2</v>
      </c>
      <c r="BP43" s="75">
        <v>21.417935296438898</v>
      </c>
      <c r="BQ43" s="75">
        <v>21.4075702242651</v>
      </c>
      <c r="BR43" s="75">
        <v>1.03650721738124E-2</v>
      </c>
      <c r="BS43" s="75">
        <v>0</v>
      </c>
      <c r="BT43" s="75">
        <v>0</v>
      </c>
      <c r="BU43" s="75">
        <v>5.4494183589896297</v>
      </c>
      <c r="BV43" s="75">
        <v>0</v>
      </c>
      <c r="BW43" s="75">
        <v>2.6297523349702598</v>
      </c>
      <c r="BX43" s="75">
        <v>0.62732724637201698</v>
      </c>
      <c r="BY43" s="75">
        <v>0.357398080215171</v>
      </c>
      <c r="BZ43" s="75">
        <v>6.5744986116392798</v>
      </c>
      <c r="CA43" s="75">
        <v>1499.4913973827299</v>
      </c>
      <c r="CB43" s="75">
        <v>0.34276335918252498</v>
      </c>
      <c r="CC43" s="75">
        <v>3.13539263601138</v>
      </c>
      <c r="CD43" s="75">
        <v>0</v>
      </c>
      <c r="CE43" s="75">
        <v>14.7047087090725</v>
      </c>
      <c r="CF43" s="75">
        <v>1.3558082628233801</v>
      </c>
      <c r="CG43" s="75">
        <v>0</v>
      </c>
      <c r="CH43" s="75">
        <v>0</v>
      </c>
      <c r="CI43" s="75">
        <v>6.0981501351988703</v>
      </c>
      <c r="CJ43" s="75">
        <v>0.203351078165975</v>
      </c>
      <c r="CK43" s="75">
        <v>3271.8895133296901</v>
      </c>
      <c r="CL43" s="75">
        <v>1.59792706897308</v>
      </c>
      <c r="CM43" s="89"/>
      <c r="CN43" s="91">
        <f t="shared" si="17"/>
        <v>1.5561347024844716</v>
      </c>
      <c r="CO43" s="68">
        <f t="shared" si="18"/>
        <v>1.2463108014558389E-7</v>
      </c>
      <c r="CP43" s="68" t="str">
        <f t="shared" si="19"/>
        <v/>
      </c>
      <c r="CQ43" s="68">
        <f t="shared" si="20"/>
        <v>-2.0630440314840774E-6</v>
      </c>
      <c r="CR43" s="68">
        <f t="shared" si="21"/>
        <v>-2.0465311333408414E-6</v>
      </c>
      <c r="CS43" s="68">
        <f t="shared" si="22"/>
        <v>-2.0468761633277758E-6</v>
      </c>
      <c r="CT43" s="68">
        <f t="shared" si="23"/>
        <v>2.5449785155048434E-6</v>
      </c>
      <c r="CU43" s="68">
        <f t="shared" si="24"/>
        <v>-1.2166258825750435E-6</v>
      </c>
      <c r="CV43" s="56">
        <f t="shared" si="25"/>
        <v>5.8974202962296031E-6</v>
      </c>
      <c r="CW43" s="56">
        <f t="shared" si="26"/>
        <v>1.0508454043354359E-2</v>
      </c>
      <c r="CX43" s="68">
        <f t="shared" si="27"/>
        <v>-3.3843845280698668E-5</v>
      </c>
      <c r="CY43" s="56">
        <f t="shared" si="28"/>
        <v>-7.5599491353261942E-8</v>
      </c>
      <c r="CZ43" s="56">
        <f t="shared" si="29"/>
        <v>-2.9937651031444468E-6</v>
      </c>
      <c r="DA43" s="68">
        <f t="shared" si="30"/>
        <v>4.8438027906563384E-7</v>
      </c>
      <c r="DB43" s="68">
        <f t="shared" si="31"/>
        <v>3.5215698978895174E-6</v>
      </c>
      <c r="DC43" s="56">
        <f t="shared" si="32"/>
        <v>0.14602040417703038</v>
      </c>
      <c r="DD43" s="68">
        <f t="shared" si="16"/>
        <v>-2.3986475830947014E-6</v>
      </c>
    </row>
    <row r="44" spans="1:108" x14ac:dyDescent="0.25">
      <c r="A44" s="89" t="s">
        <v>210</v>
      </c>
      <c r="B44" s="75">
        <v>217149.54003999999</v>
      </c>
      <c r="C44" s="75">
        <v>3790.3520142000002</v>
      </c>
      <c r="D44" s="75">
        <v>258864.76102999999</v>
      </c>
      <c r="E44" s="75">
        <v>3053.7198395</v>
      </c>
      <c r="F44" s="75">
        <v>3033.4003827000001</v>
      </c>
      <c r="G44" s="75">
        <v>155258.10204999999</v>
      </c>
      <c r="H44" s="75">
        <v>1339497.7256</v>
      </c>
      <c r="I44" s="75">
        <v>142.18445509</v>
      </c>
      <c r="J44" s="75">
        <v>12165.351406</v>
      </c>
      <c r="K44" s="75">
        <v>0.23299007999999999</v>
      </c>
      <c r="L44" s="75">
        <v>18815.62326</v>
      </c>
      <c r="M44" s="75">
        <v>34.817120416000002</v>
      </c>
      <c r="N44" s="53">
        <v>40.978074608999997</v>
      </c>
      <c r="O44" s="53">
        <v>9.4734764620000007</v>
      </c>
      <c r="P44" s="53">
        <v>5.9084995979999997</v>
      </c>
      <c r="Q44" s="53">
        <v>721.74025865999999</v>
      </c>
      <c r="R44" s="89"/>
      <c r="S44" s="89" t="s">
        <v>210</v>
      </c>
      <c r="T44" s="75">
        <v>0</v>
      </c>
      <c r="U44" s="75">
        <v>0</v>
      </c>
      <c r="V44" s="75">
        <v>40.978045480832002</v>
      </c>
      <c r="W44" s="75">
        <v>166.4891467134</v>
      </c>
      <c r="X44" s="75">
        <v>166.4891467134</v>
      </c>
      <c r="Y44" s="75">
        <v>8.2649129934088208</v>
      </c>
      <c r="Z44" s="75">
        <v>0</v>
      </c>
      <c r="AA44" s="75">
        <v>12542.7719000285</v>
      </c>
      <c r="AB44" s="75">
        <v>9.4734717970729605</v>
      </c>
      <c r="AC44" s="75">
        <v>2262566.7561974199</v>
      </c>
      <c r="AD44" s="75">
        <v>0.23298936298085299</v>
      </c>
      <c r="AE44" s="75">
        <v>217149.364712454</v>
      </c>
      <c r="AF44" s="75">
        <v>4551.1386722205398</v>
      </c>
      <c r="AG44" s="75">
        <v>330758.09058575402</v>
      </c>
      <c r="AH44" s="75">
        <v>8100.0856832969403</v>
      </c>
      <c r="AI44" s="75">
        <v>721.73942898748305</v>
      </c>
      <c r="AJ44" s="75">
        <v>90.658960946278995</v>
      </c>
      <c r="AK44" s="75">
        <v>0</v>
      </c>
      <c r="AL44" s="75">
        <v>19471.612215290301</v>
      </c>
      <c r="AM44" s="75">
        <v>19471.612215290301</v>
      </c>
      <c r="AN44" s="75">
        <v>0</v>
      </c>
      <c r="AO44" s="75">
        <v>0</v>
      </c>
      <c r="AP44" s="75">
        <v>0</v>
      </c>
      <c r="AQ44" s="75">
        <v>13.0489011874031</v>
      </c>
      <c r="AR44" s="75">
        <v>1.95588630981519E-5</v>
      </c>
      <c r="AS44" s="75">
        <v>0</v>
      </c>
      <c r="AT44" s="75">
        <v>4.2683916180486197</v>
      </c>
      <c r="AU44" s="75">
        <v>0</v>
      </c>
      <c r="AV44" s="75">
        <v>392.63615315925</v>
      </c>
      <c r="AW44" s="75">
        <v>0</v>
      </c>
      <c r="AX44" s="75">
        <v>14.0575130272052</v>
      </c>
      <c r="AY44" s="75">
        <v>3790.3511993217398</v>
      </c>
      <c r="AZ44" s="75">
        <v>0</v>
      </c>
      <c r="BA44" s="75">
        <v>1670579.7878127799</v>
      </c>
      <c r="BB44" s="75">
        <v>232978.04360535499</v>
      </c>
      <c r="BC44" s="75">
        <v>25886.454513509299</v>
      </c>
      <c r="BD44" s="75">
        <v>258864.49811886399</v>
      </c>
      <c r="BE44" s="75">
        <v>0</v>
      </c>
      <c r="BF44" s="75">
        <v>2473.4358499281002</v>
      </c>
      <c r="BG44" s="75">
        <v>0</v>
      </c>
      <c r="BH44" s="75">
        <v>15.286922940833399</v>
      </c>
      <c r="BI44" s="75">
        <v>940162.23912677402</v>
      </c>
      <c r="BJ44" s="75">
        <v>20.6823172121452</v>
      </c>
      <c r="BK44" s="75">
        <v>53.953861247044401</v>
      </c>
      <c r="BL44" s="75">
        <v>130.68819179296401</v>
      </c>
      <c r="BM44" s="75">
        <v>30.573855735081601</v>
      </c>
      <c r="BN44" s="75">
        <v>63.3759730719202</v>
      </c>
      <c r="BO44" s="75">
        <v>7.1938478117252904</v>
      </c>
      <c r="BP44" s="75">
        <v>3053.7185750293802</v>
      </c>
      <c r="BQ44" s="75">
        <v>3033.3991091456801</v>
      </c>
      <c r="BR44" s="75">
        <v>20.319465883695099</v>
      </c>
      <c r="BS44" s="75">
        <v>0</v>
      </c>
      <c r="BT44" s="75">
        <v>0</v>
      </c>
      <c r="BU44" s="75">
        <v>795.02321958211405</v>
      </c>
      <c r="BV44" s="75">
        <v>0</v>
      </c>
      <c r="BW44" s="75">
        <v>366.45071500302498</v>
      </c>
      <c r="BX44" s="75">
        <v>87.225437631684798</v>
      </c>
      <c r="BY44" s="75">
        <v>49.8501443647569</v>
      </c>
      <c r="BZ44" s="75">
        <v>916.12733575277298</v>
      </c>
      <c r="CA44" s="75">
        <v>363850.71635179699</v>
      </c>
      <c r="CB44" s="75">
        <v>47.659252529583199</v>
      </c>
      <c r="CC44" s="75">
        <v>449.30803447003598</v>
      </c>
      <c r="CD44" s="75">
        <v>0</v>
      </c>
      <c r="CE44" s="75">
        <v>155257.74866049399</v>
      </c>
      <c r="CF44" s="75">
        <v>50885.100259554099</v>
      </c>
      <c r="CG44" s="75">
        <v>0</v>
      </c>
      <c r="CH44" s="75">
        <v>0</v>
      </c>
      <c r="CI44" s="75">
        <v>10412.620365074001</v>
      </c>
      <c r="CJ44" s="75">
        <v>45.350493939956102</v>
      </c>
      <c r="CK44" s="75">
        <v>1339494.1640204899</v>
      </c>
      <c r="CL44" s="75">
        <v>3723.8118808610102</v>
      </c>
      <c r="CM44" s="89"/>
      <c r="CN44" s="91">
        <f t="shared" si="17"/>
        <v>1.247172128617968</v>
      </c>
      <c r="CO44" s="68">
        <f t="shared" si="18"/>
        <v>-8.0740463903370649E-7</v>
      </c>
      <c r="CP44" s="68">
        <f t="shared" si="19"/>
        <v>-2.1498748858110422E-7</v>
      </c>
      <c r="CQ44" s="68">
        <f t="shared" si="20"/>
        <v>-1.0156312313583516E-6</v>
      </c>
      <c r="CR44" s="68">
        <f t="shared" si="21"/>
        <v>-4.1407551651869862E-7</v>
      </c>
      <c r="CS44" s="68">
        <f t="shared" si="22"/>
        <v>-4.1984379223854022E-7</v>
      </c>
      <c r="CT44" s="68">
        <f t="shared" si="23"/>
        <v>-2.2761421228866396E-6</v>
      </c>
      <c r="CU44" s="68">
        <f t="shared" si="24"/>
        <v>-2.6588917935702923E-6</v>
      </c>
      <c r="CV44" s="56">
        <f t="shared" si="25"/>
        <v>0.17093775552338408</v>
      </c>
      <c r="CW44" s="56">
        <f t="shared" si="26"/>
        <v>3.1024216352875313E-2</v>
      </c>
      <c r="CX44" s="68">
        <f t="shared" si="27"/>
        <v>-3.0774664183158799E-6</v>
      </c>
      <c r="CY44" s="56">
        <f t="shared" si="28"/>
        <v>3.486405665258311E-2</v>
      </c>
      <c r="CZ44" s="56">
        <f t="shared" si="29"/>
        <v>10.277100129705625</v>
      </c>
      <c r="DA44" s="68">
        <f t="shared" si="30"/>
        <v>-7.1082324567155872E-7</v>
      </c>
      <c r="DB44" s="68">
        <f t="shared" si="31"/>
        <v>-4.924197636339608E-7</v>
      </c>
      <c r="DC44" s="56">
        <f t="shared" si="32"/>
        <v>1.3792018251069367</v>
      </c>
      <c r="DD44" s="68">
        <f t="shared" si="16"/>
        <v>-1.1495444614429317E-6</v>
      </c>
    </row>
    <row r="45" spans="1:108" x14ac:dyDescent="0.25">
      <c r="A45" s="89" t="s">
        <v>211</v>
      </c>
      <c r="B45" s="75">
        <v>12851.219531000001</v>
      </c>
      <c r="C45" s="75">
        <v>1.8639413000000001E-2</v>
      </c>
      <c r="D45" s="75">
        <v>8441.5734582000005</v>
      </c>
      <c r="E45" s="75">
        <v>177.47118277999999</v>
      </c>
      <c r="F45" s="75">
        <v>177.17960830999999</v>
      </c>
      <c r="G45" s="75">
        <v>547.42784400999994</v>
      </c>
      <c r="H45" s="75">
        <v>69862.147939999995</v>
      </c>
      <c r="I45" s="75">
        <v>9.8532609805</v>
      </c>
      <c r="J45" s="75">
        <v>916.54082300000005</v>
      </c>
      <c r="K45" s="75">
        <v>3.3433864E-3</v>
      </c>
      <c r="L45" s="75">
        <v>146.13583267000001</v>
      </c>
      <c r="M45" s="75">
        <v>9.0771840741999998</v>
      </c>
      <c r="N45" s="53">
        <v>8.1211751987999996</v>
      </c>
      <c r="O45" s="53">
        <v>1.9819750378000001</v>
      </c>
      <c r="P45" s="53">
        <v>0.35370535400000003</v>
      </c>
      <c r="Q45" s="53">
        <v>59.247311987000003</v>
      </c>
      <c r="R45" s="89"/>
      <c r="S45" s="89" t="s">
        <v>211</v>
      </c>
      <c r="T45" s="75">
        <v>0</v>
      </c>
      <c r="U45" s="75">
        <v>0</v>
      </c>
      <c r="V45" s="75">
        <v>8.1211679997413402</v>
      </c>
      <c r="W45" s="75">
        <v>9.8532570066159195</v>
      </c>
      <c r="X45" s="75">
        <v>9.8532570066159195</v>
      </c>
      <c r="Y45" s="75">
        <v>0.47812254796217502</v>
      </c>
      <c r="Z45" s="75">
        <v>0</v>
      </c>
      <c r="AA45" s="75">
        <v>916.85474931634099</v>
      </c>
      <c r="AB45" s="75">
        <v>1.98197337297303</v>
      </c>
      <c r="AC45" s="75">
        <v>283071.15715488198</v>
      </c>
      <c r="AD45" s="75">
        <v>3.3434044325391099E-3</v>
      </c>
      <c r="AE45" s="75">
        <v>12851.206060329399</v>
      </c>
      <c r="AF45" s="75">
        <v>167.70787117275199</v>
      </c>
      <c r="AG45" s="75">
        <v>24184.514296924299</v>
      </c>
      <c r="AH45" s="75">
        <v>335.24764965293099</v>
      </c>
      <c r="AI45" s="75">
        <v>59.247036934165102</v>
      </c>
      <c r="AJ45" s="75">
        <v>19.734943684159202</v>
      </c>
      <c r="AK45" s="75">
        <v>0</v>
      </c>
      <c r="AL45" s="75">
        <v>146.13537111837499</v>
      </c>
      <c r="AM45" s="75">
        <v>146.13537111837499</v>
      </c>
      <c r="AN45" s="75">
        <v>0</v>
      </c>
      <c r="AO45" s="75">
        <v>0</v>
      </c>
      <c r="AP45" s="75">
        <v>0</v>
      </c>
      <c r="AQ45" s="75">
        <v>0.55093462089127898</v>
      </c>
      <c r="AR45" s="75">
        <v>2.0667829422885E-2</v>
      </c>
      <c r="AS45" s="75">
        <v>0</v>
      </c>
      <c r="AT45" s="75">
        <v>8.7487641960875499E-3</v>
      </c>
      <c r="AU45" s="75">
        <v>0</v>
      </c>
      <c r="AV45" s="75">
        <v>9.0772168203522803</v>
      </c>
      <c r="AW45" s="75">
        <v>0</v>
      </c>
      <c r="AX45" s="75">
        <v>0.37038469429794602</v>
      </c>
      <c r="AY45" s="75">
        <v>1.8639397146116801E-2</v>
      </c>
      <c r="AZ45" s="75">
        <v>0</v>
      </c>
      <c r="BA45" s="75">
        <v>94069.810342078898</v>
      </c>
      <c r="BB45" s="75">
        <v>7597.4079351047403</v>
      </c>
      <c r="BC45" s="75">
        <v>844.15582845395204</v>
      </c>
      <c r="BD45" s="75">
        <v>8441.56376355869</v>
      </c>
      <c r="BE45" s="75">
        <v>0</v>
      </c>
      <c r="BF45" s="75">
        <v>36.344210244949899</v>
      </c>
      <c r="BG45" s="75">
        <v>0</v>
      </c>
      <c r="BH45" s="75">
        <v>0.94238435310328195</v>
      </c>
      <c r="BI45" s="75">
        <v>49131.217011335197</v>
      </c>
      <c r="BJ45" s="75">
        <v>1.2749768816724201</v>
      </c>
      <c r="BK45" s="75">
        <v>3.3260412449500398</v>
      </c>
      <c r="BL45" s="75">
        <v>8.0564137097725403</v>
      </c>
      <c r="BM45" s="75">
        <v>1.8847556119203901</v>
      </c>
      <c r="BN45" s="75">
        <v>3.3531716719302</v>
      </c>
      <c r="BO45" s="75">
        <v>0.44347156918379399</v>
      </c>
      <c r="BP45" s="75">
        <v>177.471059332506</v>
      </c>
      <c r="BQ45" s="75">
        <v>177.179484707374</v>
      </c>
      <c r="BR45" s="75">
        <v>0.291574625131587</v>
      </c>
      <c r="BS45" s="75">
        <v>0</v>
      </c>
      <c r="BT45" s="75">
        <v>0</v>
      </c>
      <c r="BU45" s="75">
        <v>42.5613982660647</v>
      </c>
      <c r="BV45" s="75">
        <v>0</v>
      </c>
      <c r="BW45" s="75">
        <v>22.4527691561258</v>
      </c>
      <c r="BX45" s="75">
        <v>5.3770971149214501</v>
      </c>
      <c r="BY45" s="75">
        <v>3.04606437044262</v>
      </c>
      <c r="BZ45" s="75">
        <v>56.1319748442709</v>
      </c>
      <c r="CA45" s="75">
        <v>18583.2324544525</v>
      </c>
      <c r="CB45" s="75">
        <v>2.9380078003935202</v>
      </c>
      <c r="CC45" s="75">
        <v>25.3909581126231</v>
      </c>
      <c r="CD45" s="75">
        <v>0</v>
      </c>
      <c r="CE45" s="75">
        <v>547.42785595370299</v>
      </c>
      <c r="CF45" s="75">
        <v>2131.1092777129402</v>
      </c>
      <c r="CG45" s="75">
        <v>0</v>
      </c>
      <c r="CH45" s="75">
        <v>0</v>
      </c>
      <c r="CI45" s="75">
        <v>1148.96046898086</v>
      </c>
      <c r="CJ45" s="75">
        <v>3.14736343668321E-2</v>
      </c>
      <c r="CK45" s="75">
        <v>69861.823573532994</v>
      </c>
      <c r="CL45" s="75">
        <v>800.08538332473097</v>
      </c>
      <c r="CM45" s="89"/>
      <c r="CN45" s="91">
        <f t="shared" si="17"/>
        <v>1.3465123801566075</v>
      </c>
      <c r="CO45" s="68">
        <f t="shared" si="18"/>
        <v>-1.048201734375666E-6</v>
      </c>
      <c r="CP45" s="68">
        <f t="shared" si="19"/>
        <v>-8.5055699979938145E-7</v>
      </c>
      <c r="CQ45" s="68">
        <f t="shared" si="20"/>
        <v>-1.1484400815195888E-6</v>
      </c>
      <c r="CR45" s="68">
        <f t="shared" si="21"/>
        <v>-6.9559176907980115E-7</v>
      </c>
      <c r="CS45" s="68">
        <f t="shared" si="22"/>
        <v>-6.9761202865995641E-7</v>
      </c>
      <c r="CT45" s="68">
        <f t="shared" si="23"/>
        <v>2.1817858141780701E-8</v>
      </c>
      <c r="CU45" s="68">
        <f t="shared" si="24"/>
        <v>-4.6429501033861312E-6</v>
      </c>
      <c r="CV45" s="56">
        <f t="shared" si="25"/>
        <v>-4.0330648790592545E-7</v>
      </c>
      <c r="CW45" s="56">
        <f t="shared" si="26"/>
        <v>3.4251209380221963E-4</v>
      </c>
      <c r="CX45" s="68">
        <f t="shared" si="27"/>
        <v>5.3934953823847576E-6</v>
      </c>
      <c r="CY45" s="56">
        <f t="shared" si="28"/>
        <v>-3.1583740728727163E-6</v>
      </c>
      <c r="CZ45" s="56">
        <f t="shared" si="29"/>
        <v>3.6075232156536873E-6</v>
      </c>
      <c r="DA45" s="68">
        <f t="shared" si="30"/>
        <v>-8.8645528303436762E-7</v>
      </c>
      <c r="DB45" s="68">
        <f t="shared" si="31"/>
        <v>-8.3998382336251939E-7</v>
      </c>
      <c r="DC45" s="56">
        <f t="shared" si="32"/>
        <v>4.715603003834086E-2</v>
      </c>
      <c r="DD45" s="68">
        <f t="shared" si="16"/>
        <v>-4.6424525548348582E-6</v>
      </c>
    </row>
    <row r="46" spans="1:108" x14ac:dyDescent="0.25">
      <c r="A46" s="89"/>
      <c r="B46" s="75"/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53"/>
      <c r="O46" s="53"/>
      <c r="P46" s="53"/>
      <c r="Q46" s="53"/>
      <c r="R46" s="89"/>
      <c r="S46" s="89"/>
      <c r="U46" s="75"/>
      <c r="V46" s="75"/>
      <c r="W46" s="75"/>
      <c r="X46" s="75"/>
      <c r="Y46" s="75"/>
      <c r="AA46" s="75"/>
      <c r="AB46" s="75"/>
      <c r="AC46" s="75"/>
      <c r="AD46" s="75"/>
      <c r="AE46" s="75"/>
      <c r="AF46" s="75"/>
      <c r="AG46" s="75"/>
      <c r="AH46" s="75"/>
      <c r="AJ46" s="75"/>
      <c r="AL46" s="75"/>
      <c r="AM46" s="75"/>
      <c r="AP46" s="75"/>
      <c r="AQ46" s="75"/>
      <c r="AR46" s="75"/>
      <c r="AU46" s="75"/>
      <c r="AV46" s="75"/>
      <c r="AX46" s="75"/>
      <c r="AY46" s="75"/>
      <c r="AZ46" s="75"/>
      <c r="BB46" s="75"/>
      <c r="BC46" s="75"/>
      <c r="BD46" s="75"/>
      <c r="BE46" s="75"/>
      <c r="BF46" s="75"/>
      <c r="BH46" s="75"/>
      <c r="BI46" s="75"/>
      <c r="BJ46" s="75"/>
      <c r="BK46" s="75"/>
      <c r="BL46" s="75"/>
      <c r="BM46" s="75"/>
      <c r="BN46" s="75"/>
      <c r="BO46" s="75"/>
      <c r="BP46" s="75"/>
      <c r="BQ46" s="75"/>
      <c r="BR46" s="75"/>
      <c r="BS46" s="75"/>
      <c r="BT46" s="75"/>
      <c r="BU46" s="75"/>
      <c r="BV46" s="75"/>
      <c r="BW46" s="75"/>
      <c r="BX46" s="75"/>
      <c r="BY46" s="75"/>
      <c r="BZ46" s="75"/>
      <c r="CA46" s="75"/>
      <c r="CB46" s="75"/>
      <c r="CC46" s="75"/>
      <c r="CD46" s="75"/>
      <c r="CE46" s="75"/>
      <c r="CF46" s="75"/>
      <c r="CG46" s="75"/>
      <c r="CH46" s="75"/>
      <c r="CI46" s="75"/>
      <c r="CJ46" s="75"/>
      <c r="CK46" s="75"/>
      <c r="CL46" s="75"/>
      <c r="CM46" s="89"/>
      <c r="CN46" s="91" t="e">
        <f t="shared" si="17"/>
        <v>#DIV/0!</v>
      </c>
      <c r="CO46" s="68" t="str">
        <f t="shared" si="18"/>
        <v/>
      </c>
      <c r="CP46" s="68" t="str">
        <f t="shared" si="19"/>
        <v/>
      </c>
      <c r="CQ46" s="68" t="str">
        <f t="shared" si="20"/>
        <v/>
      </c>
      <c r="CR46" s="68" t="str">
        <f t="shared" si="21"/>
        <v/>
      </c>
      <c r="CS46" s="68" t="str">
        <f t="shared" si="22"/>
        <v/>
      </c>
      <c r="CT46" s="68" t="str">
        <f t="shared" si="23"/>
        <v/>
      </c>
      <c r="CU46" s="68" t="str">
        <f t="shared" si="24"/>
        <v/>
      </c>
      <c r="CV46" s="56" t="str">
        <f t="shared" si="25"/>
        <v/>
      </c>
      <c r="CW46" s="56" t="str">
        <f t="shared" si="26"/>
        <v/>
      </c>
      <c r="CX46" s="68" t="str">
        <f t="shared" si="27"/>
        <v/>
      </c>
      <c r="CY46" s="56" t="str">
        <f t="shared" si="28"/>
        <v/>
      </c>
      <c r="CZ46" s="56" t="str">
        <f t="shared" si="29"/>
        <v/>
      </c>
      <c r="DA46" s="68" t="str">
        <f t="shared" si="30"/>
        <v/>
      </c>
      <c r="DB46" s="68" t="str">
        <f t="shared" si="31"/>
        <v/>
      </c>
      <c r="DC46" s="56" t="str">
        <f t="shared" si="32"/>
        <v/>
      </c>
      <c r="DD46" s="68" t="str">
        <f t="shared" si="16"/>
        <v/>
      </c>
    </row>
    <row r="47" spans="1:108" x14ac:dyDescent="0.25">
      <c r="A47" s="89" t="s">
        <v>213</v>
      </c>
      <c r="B47" s="75">
        <v>5435.0859704000004</v>
      </c>
      <c r="C47" s="75">
        <v>7.2275270000000001E-3</v>
      </c>
      <c r="D47" s="75">
        <v>3825.6402352999999</v>
      </c>
      <c r="E47" s="75">
        <v>77.162474064999998</v>
      </c>
      <c r="F47" s="75">
        <v>77.155979610000003</v>
      </c>
      <c r="G47" s="75">
        <v>158.23993866000001</v>
      </c>
      <c r="H47" s="75">
        <v>7882.7702814000004</v>
      </c>
      <c r="I47" s="75">
        <v>8.0934728037999992</v>
      </c>
      <c r="J47" s="75">
        <v>113.68440959</v>
      </c>
      <c r="K47" s="75">
        <v>7.4467699999999999E-5</v>
      </c>
      <c r="L47" s="75">
        <v>59.840766451</v>
      </c>
      <c r="M47" s="75">
        <v>5.4385814348999997</v>
      </c>
      <c r="N47" s="53">
        <v>6.2571900548999997</v>
      </c>
      <c r="O47" s="53">
        <v>1.0424135510000001</v>
      </c>
      <c r="P47" s="53">
        <v>0.1746115358</v>
      </c>
      <c r="Q47" s="53">
        <v>5.3104973227999999</v>
      </c>
      <c r="R47" s="89"/>
      <c r="S47" s="89" t="s">
        <v>213</v>
      </c>
      <c r="T47" s="75">
        <v>0</v>
      </c>
      <c r="U47" s="75">
        <v>0</v>
      </c>
      <c r="V47" s="75">
        <v>6.2571776211683297</v>
      </c>
      <c r="W47" s="75">
        <v>8.0934588895179704</v>
      </c>
      <c r="X47" s="75">
        <v>8.0934588895179704</v>
      </c>
      <c r="Y47" s="75">
        <v>0.112091804591511</v>
      </c>
      <c r="Z47" s="75">
        <v>0</v>
      </c>
      <c r="AA47" s="75">
        <v>115.329094815204</v>
      </c>
      <c r="AB47" s="75">
        <v>1.0424183283058699</v>
      </c>
      <c r="AC47" s="75">
        <v>195598.46931585501</v>
      </c>
      <c r="AD47" s="75">
        <v>7.4464625748882801E-5</v>
      </c>
      <c r="AE47" s="75">
        <v>5435.0813225527199</v>
      </c>
      <c r="AF47" s="75">
        <v>5.9757574668708102</v>
      </c>
      <c r="AG47" s="75">
        <v>15109.508996500501</v>
      </c>
      <c r="AH47" s="75">
        <v>8.2802318495834797</v>
      </c>
      <c r="AI47" s="75">
        <v>5.3104922963176202</v>
      </c>
      <c r="AJ47" s="75">
        <v>1.8724675812642799</v>
      </c>
      <c r="AK47" s="75">
        <v>0</v>
      </c>
      <c r="AL47" s="75">
        <v>59.840656755197301</v>
      </c>
      <c r="AM47" s="75">
        <v>59.840656755197301</v>
      </c>
      <c r="AN47" s="75">
        <v>0</v>
      </c>
      <c r="AO47" s="75">
        <v>0</v>
      </c>
      <c r="AP47" s="75">
        <v>0</v>
      </c>
      <c r="AQ47" s="75">
        <v>0.14706796104504499</v>
      </c>
      <c r="AR47" s="75">
        <v>3.3298898795394599E-3</v>
      </c>
      <c r="AS47" s="75">
        <v>0</v>
      </c>
      <c r="AT47" s="75">
        <v>2.0479988892349098E-2</v>
      </c>
      <c r="AU47" s="75">
        <v>0</v>
      </c>
      <c r="AV47" s="75">
        <v>5.4385908043938098</v>
      </c>
      <c r="AW47" s="75">
        <v>0</v>
      </c>
      <c r="AX47" s="75">
        <v>0.21371282555989601</v>
      </c>
      <c r="AY47" s="75">
        <v>7.2274468823889304E-3</v>
      </c>
      <c r="AZ47" s="75">
        <v>0</v>
      </c>
      <c r="BA47" s="75">
        <v>23007.631822998399</v>
      </c>
      <c r="BB47" s="75">
        <v>3443.07414637587</v>
      </c>
      <c r="BC47" s="75">
        <v>382.56393207559699</v>
      </c>
      <c r="BD47" s="75">
        <v>3825.6380784514699</v>
      </c>
      <c r="BE47" s="75">
        <v>0</v>
      </c>
      <c r="BF47" s="75">
        <v>6.9606801291908402</v>
      </c>
      <c r="BG47" s="75">
        <v>0</v>
      </c>
      <c r="BH47" s="75">
        <v>0.61605201122152597</v>
      </c>
      <c r="BI47" s="75">
        <v>3351.7705337858702</v>
      </c>
      <c r="BJ47" s="75">
        <v>0.83348072443878396</v>
      </c>
      <c r="BK47" s="75">
        <v>2.17429917051098</v>
      </c>
      <c r="BL47" s="75">
        <v>5.2666328400491498</v>
      </c>
      <c r="BM47" s="75">
        <v>1.23210168741766</v>
      </c>
      <c r="BN47" s="75">
        <v>1.10585194861026E-2</v>
      </c>
      <c r="BO47" s="75">
        <v>0.28990549876816701</v>
      </c>
      <c r="BP47" s="75">
        <v>77.162470961380507</v>
      </c>
      <c r="BQ47" s="75">
        <v>77.155976561450998</v>
      </c>
      <c r="BR47" s="75">
        <v>6.4943999294520801E-3</v>
      </c>
      <c r="BS47" s="75">
        <v>0</v>
      </c>
      <c r="BT47" s="75">
        <v>0</v>
      </c>
      <c r="BU47" s="75">
        <v>2.42299384579771</v>
      </c>
      <c r="BV47" s="75">
        <v>0</v>
      </c>
      <c r="BW47" s="75">
        <v>14.136461933343201</v>
      </c>
      <c r="BX47" s="75">
        <v>3.51511860094688</v>
      </c>
      <c r="BY47" s="75">
        <v>1.8849261726108799</v>
      </c>
      <c r="BZ47" s="75">
        <v>35.341135270093702</v>
      </c>
      <c r="CA47" s="75">
        <v>4374.9056893929901</v>
      </c>
      <c r="CB47" s="75">
        <v>1.9206331299569499</v>
      </c>
      <c r="CC47" s="75">
        <v>7.5111771568092403</v>
      </c>
      <c r="CD47" s="75">
        <v>0</v>
      </c>
      <c r="CE47" s="75">
        <v>158.23982367962401</v>
      </c>
      <c r="CF47" s="75">
        <v>1.45152138706824</v>
      </c>
      <c r="CG47" s="75">
        <v>0</v>
      </c>
      <c r="CH47" s="75">
        <v>0</v>
      </c>
      <c r="CI47" s="75">
        <v>31.044965339259299</v>
      </c>
      <c r="CJ47" s="75">
        <v>2.1920937465950601E-3</v>
      </c>
      <c r="CK47" s="75">
        <v>7882.7629336989703</v>
      </c>
      <c r="CL47" s="75">
        <v>8.5647223734370499</v>
      </c>
      <c r="CM47" s="89"/>
      <c r="CN47" s="91">
        <f t="shared" si="17"/>
        <v>2.9187268495212901</v>
      </c>
      <c r="CO47" s="68">
        <f t="shared" si="18"/>
        <v>-8.5515616602555022E-7</v>
      </c>
      <c r="CP47" s="68">
        <f t="shared" si="19"/>
        <v>-1.1085065620607611E-5</v>
      </c>
      <c r="CQ47" s="68">
        <f t="shared" si="20"/>
        <v>-5.6378760083594902E-7</v>
      </c>
      <c r="CR47" s="68">
        <f t="shared" si="21"/>
        <v>-4.0221876356251233E-8</v>
      </c>
      <c r="CS47" s="68">
        <f t="shared" si="22"/>
        <v>-3.9511506687582295E-8</v>
      </c>
      <c r="CT47" s="68">
        <f t="shared" si="23"/>
        <v>-7.266204535396785E-7</v>
      </c>
      <c r="CU47" s="68">
        <f t="shared" si="24"/>
        <v>-9.3212167395291555E-7</v>
      </c>
      <c r="CV47" s="56">
        <f t="shared" si="25"/>
        <v>-1.7191979717606535E-6</v>
      </c>
      <c r="CW47" s="56">
        <f t="shared" si="26"/>
        <v>1.4467113222785048E-2</v>
      </c>
      <c r="CX47" s="68">
        <f t="shared" si="27"/>
        <v>-4.128301420880555E-5</v>
      </c>
      <c r="CY47" s="56">
        <f t="shared" si="28"/>
        <v>-1.8331283037454645E-6</v>
      </c>
      <c r="CZ47" s="56">
        <f t="shared" si="29"/>
        <v>1.722782663511412E-6</v>
      </c>
      <c r="DA47" s="68">
        <f t="shared" si="30"/>
        <v>-1.9871110771678428E-6</v>
      </c>
      <c r="DB47" s="68">
        <f t="shared" si="31"/>
        <v>4.5829276348167006E-6</v>
      </c>
      <c r="DC47" s="56">
        <f t="shared" si="32"/>
        <v>0.22393302699474921</v>
      </c>
      <c r="DD47" s="68">
        <f t="shared" si="16"/>
        <v>-9.4651820236773133E-7</v>
      </c>
    </row>
    <row r="48" spans="1:108" x14ac:dyDescent="0.25">
      <c r="A48" s="89"/>
      <c r="B48" s="75"/>
      <c r="C48" s="75"/>
      <c r="D48" s="75"/>
      <c r="E48" s="75"/>
      <c r="F48" s="75"/>
      <c r="G48" s="75"/>
      <c r="H48" s="75">
        <v>2.8498924799999998</v>
      </c>
      <c r="I48" s="75"/>
      <c r="J48" s="75">
        <v>6.5330420000000002E-3</v>
      </c>
      <c r="K48" s="75"/>
      <c r="L48" s="75">
        <v>3.8052226299999999E-2</v>
      </c>
      <c r="M48" s="75"/>
      <c r="N48" s="53"/>
      <c r="O48" s="53"/>
      <c r="P48" s="53"/>
      <c r="Q48" s="53">
        <v>1.3024165E-3</v>
      </c>
      <c r="R48" s="89"/>
      <c r="S48" s="89" t="s">
        <v>214</v>
      </c>
      <c r="T48" s="75">
        <v>0</v>
      </c>
      <c r="U48" s="75">
        <v>0</v>
      </c>
      <c r="V48" s="75">
        <v>0</v>
      </c>
      <c r="W48" s="75">
        <v>0</v>
      </c>
      <c r="X48" s="75">
        <v>0</v>
      </c>
      <c r="Y48" s="75">
        <v>0</v>
      </c>
      <c r="Z48" s="75">
        <v>0</v>
      </c>
      <c r="AA48" s="75">
        <v>6.52135868375406E-3</v>
      </c>
      <c r="AB48" s="75">
        <v>0</v>
      </c>
      <c r="AC48" s="75">
        <v>170.6955088183</v>
      </c>
      <c r="AD48" s="75">
        <v>0</v>
      </c>
      <c r="AE48" s="75">
        <v>0</v>
      </c>
      <c r="AF48" s="75">
        <v>0</v>
      </c>
      <c r="AG48" s="75">
        <v>3.6540469062928298</v>
      </c>
      <c r="AH48" s="75">
        <v>0</v>
      </c>
      <c r="AI48" s="75">
        <v>1.3000868783808301E-3</v>
      </c>
      <c r="AJ48" s="75">
        <v>0</v>
      </c>
      <c r="AK48" s="75">
        <v>0</v>
      </c>
      <c r="AL48" s="75">
        <v>3.7985137668278497E-2</v>
      </c>
      <c r="AM48" s="75">
        <v>3.7985137668278497E-2</v>
      </c>
      <c r="AN48" s="75">
        <v>0</v>
      </c>
      <c r="AO48" s="75">
        <v>0</v>
      </c>
      <c r="AP48" s="75">
        <v>0</v>
      </c>
      <c r="AQ48" s="75">
        <v>0</v>
      </c>
      <c r="AR48" s="75">
        <v>0</v>
      </c>
      <c r="AS48" s="75">
        <v>0</v>
      </c>
      <c r="AT48" s="75">
        <v>0</v>
      </c>
      <c r="AU48" s="75">
        <v>0</v>
      </c>
      <c r="AV48" s="75">
        <v>0</v>
      </c>
      <c r="AW48" s="75">
        <v>0</v>
      </c>
      <c r="AX48" s="75">
        <v>0</v>
      </c>
      <c r="AY48" s="75">
        <v>0</v>
      </c>
      <c r="AZ48" s="75">
        <v>0</v>
      </c>
      <c r="BA48" s="75">
        <v>6.5025712707440997</v>
      </c>
      <c r="BB48" s="75">
        <v>0</v>
      </c>
      <c r="BC48" s="75">
        <v>0</v>
      </c>
      <c r="BD48" s="75">
        <v>0</v>
      </c>
      <c r="BE48" s="75">
        <v>0</v>
      </c>
      <c r="BF48" s="75">
        <v>0</v>
      </c>
      <c r="BG48" s="75">
        <v>0</v>
      </c>
      <c r="BH48" s="75">
        <v>0</v>
      </c>
      <c r="BI48" s="75">
        <v>1.2446479012853</v>
      </c>
      <c r="BJ48" s="75">
        <v>0</v>
      </c>
      <c r="BK48" s="75">
        <v>0</v>
      </c>
      <c r="BL48" s="75">
        <v>0</v>
      </c>
      <c r="BM48" s="75">
        <v>0</v>
      </c>
      <c r="BN48" s="75">
        <v>0</v>
      </c>
      <c r="BO48" s="75">
        <v>0</v>
      </c>
      <c r="BP48" s="75">
        <v>0</v>
      </c>
      <c r="BQ48" s="75">
        <v>0</v>
      </c>
      <c r="BR48" s="75">
        <v>0</v>
      </c>
      <c r="BS48" s="75">
        <v>0</v>
      </c>
      <c r="BT48" s="75">
        <v>0</v>
      </c>
      <c r="BU48" s="75">
        <v>0</v>
      </c>
      <c r="BV48" s="75">
        <v>0</v>
      </c>
      <c r="BW48" s="75">
        <v>0</v>
      </c>
      <c r="BX48" s="75">
        <v>0</v>
      </c>
      <c r="BY48" s="75">
        <v>0</v>
      </c>
      <c r="BZ48" s="75">
        <v>0</v>
      </c>
      <c r="CA48" s="75">
        <v>1.59251707459127</v>
      </c>
      <c r="CB48" s="75">
        <v>0</v>
      </c>
      <c r="CC48" s="75">
        <v>0</v>
      </c>
      <c r="CD48" s="75">
        <v>0</v>
      </c>
      <c r="CE48" s="75">
        <v>0</v>
      </c>
      <c r="CF48" s="75">
        <v>0</v>
      </c>
      <c r="CG48" s="75">
        <v>0</v>
      </c>
      <c r="CH48" s="75">
        <v>0</v>
      </c>
      <c r="CI48" s="75">
        <v>0</v>
      </c>
      <c r="CJ48" s="75">
        <v>0</v>
      </c>
      <c r="CK48" s="75">
        <v>2.8447625745630698</v>
      </c>
      <c r="CL48" s="75">
        <v>0</v>
      </c>
      <c r="CM48" s="89"/>
      <c r="CN48" s="91">
        <f t="shared" si="17"/>
        <v>2.2858045620003407</v>
      </c>
      <c r="CO48" s="68" t="str">
        <f t="shared" si="18"/>
        <v/>
      </c>
      <c r="CP48" s="68" t="str">
        <f t="shared" si="19"/>
        <v/>
      </c>
      <c r="CQ48" s="68" t="str">
        <f t="shared" si="20"/>
        <v/>
      </c>
      <c r="CR48" s="68" t="str">
        <f t="shared" si="21"/>
        <v/>
      </c>
      <c r="CS48" s="68" t="str">
        <f t="shared" si="22"/>
        <v/>
      </c>
      <c r="CT48" s="68" t="str">
        <f t="shared" si="23"/>
        <v/>
      </c>
      <c r="CU48" s="68">
        <f t="shared" si="24"/>
        <v>-1.8000347286540573E-3</v>
      </c>
      <c r="CV48" s="56" t="str">
        <f t="shared" si="25"/>
        <v/>
      </c>
      <c r="CW48" s="56">
        <f t="shared" si="26"/>
        <v>-1.7883424361790732E-3</v>
      </c>
      <c r="CX48" s="68" t="str">
        <f t="shared" si="27"/>
        <v/>
      </c>
      <c r="CY48" s="56">
        <f t="shared" si="28"/>
        <v>-1.7630671906705593E-3</v>
      </c>
      <c r="CZ48" s="56" t="str">
        <f t="shared" si="29"/>
        <v/>
      </c>
      <c r="DA48" s="68" t="str">
        <f t="shared" si="30"/>
        <v/>
      </c>
      <c r="DB48" s="68" t="str">
        <f t="shared" si="31"/>
        <v/>
      </c>
      <c r="DC48" s="56" t="str">
        <f t="shared" si="32"/>
        <v/>
      </c>
      <c r="DD48" s="68">
        <f t="shared" si="16"/>
        <v>-1.7886917273928116E-3</v>
      </c>
    </row>
    <row r="49" spans="1:108" x14ac:dyDescent="0.25">
      <c r="A49" s="89" t="s">
        <v>215</v>
      </c>
      <c r="B49" s="75">
        <v>35708.185138000001</v>
      </c>
      <c r="C49" s="75">
        <v>3.7469026000000002E-2</v>
      </c>
      <c r="D49" s="75">
        <v>25350.534263000001</v>
      </c>
      <c r="E49" s="75">
        <v>537.18677886</v>
      </c>
      <c r="F49" s="75">
        <v>536.67739533999998</v>
      </c>
      <c r="G49" s="75">
        <v>364.64922230000002</v>
      </c>
      <c r="H49" s="75">
        <v>77700.235214</v>
      </c>
      <c r="I49" s="75">
        <v>53.597870413999999</v>
      </c>
      <c r="J49" s="75">
        <v>2908.4342265</v>
      </c>
      <c r="K49" s="75">
        <v>5.8408033E-3</v>
      </c>
      <c r="L49" s="75">
        <v>635.47862049000003</v>
      </c>
      <c r="M49" s="75">
        <v>34.596155285999998</v>
      </c>
      <c r="N49" s="53">
        <v>39.711102488000002</v>
      </c>
      <c r="O49" s="53">
        <v>6.6872019198999997</v>
      </c>
      <c r="P49" s="53">
        <v>1.2180576765</v>
      </c>
      <c r="Q49" s="53">
        <v>130.9520564</v>
      </c>
      <c r="R49" s="89"/>
      <c r="S49" s="89" t="s">
        <v>215</v>
      </c>
      <c r="T49" s="75">
        <v>0</v>
      </c>
      <c r="U49" s="75">
        <v>0</v>
      </c>
      <c r="V49" s="75">
        <v>39.711112520467204</v>
      </c>
      <c r="W49" s="75">
        <v>53.597799746778598</v>
      </c>
      <c r="X49" s="75">
        <v>53.597799746778598</v>
      </c>
      <c r="Y49" s="75">
        <v>0.24907269671191601</v>
      </c>
      <c r="Z49" s="75">
        <v>0</v>
      </c>
      <c r="AA49" s="75">
        <v>2917.2716630233199</v>
      </c>
      <c r="AB49" s="75">
        <v>6.68719799379903</v>
      </c>
      <c r="AC49" s="75">
        <v>326644.24068927899</v>
      </c>
      <c r="AD49" s="75">
        <v>5.8407044934517104E-3</v>
      </c>
      <c r="AE49" s="75">
        <v>35708.161078457</v>
      </c>
      <c r="AF49" s="75">
        <v>128.22077157342599</v>
      </c>
      <c r="AG49" s="75">
        <v>42035.250971401998</v>
      </c>
      <c r="AH49" s="75">
        <v>228.30690299500799</v>
      </c>
      <c r="AI49" s="75">
        <v>130.95168451763001</v>
      </c>
      <c r="AJ49" s="75">
        <v>4.7262494954190002</v>
      </c>
      <c r="AK49" s="75">
        <v>0</v>
      </c>
      <c r="AL49" s="75">
        <v>635.47802610253598</v>
      </c>
      <c r="AM49" s="75">
        <v>635.47802610253598</v>
      </c>
      <c r="AN49" s="75">
        <v>0</v>
      </c>
      <c r="AO49" s="75">
        <v>0</v>
      </c>
      <c r="AP49" s="75">
        <v>0</v>
      </c>
      <c r="AQ49" s="75">
        <v>0.39324952304850702</v>
      </c>
      <c r="AR49" s="75">
        <v>0</v>
      </c>
      <c r="AS49" s="75">
        <v>0</v>
      </c>
      <c r="AT49" s="75">
        <v>0.128638088555415</v>
      </c>
      <c r="AU49" s="75">
        <v>0</v>
      </c>
      <c r="AV49" s="75">
        <v>34.596141966032398</v>
      </c>
      <c r="AW49" s="75">
        <v>0</v>
      </c>
      <c r="AX49" s="75">
        <v>1.4636477294282799</v>
      </c>
      <c r="AY49" s="75">
        <v>3.7469009297993197E-2</v>
      </c>
      <c r="AZ49" s="75">
        <v>0</v>
      </c>
      <c r="BA49" s="75">
        <v>119777.750036817</v>
      </c>
      <c r="BB49" s="75">
        <v>22815.468130910402</v>
      </c>
      <c r="BC49" s="75">
        <v>2535.0505727647601</v>
      </c>
      <c r="BD49" s="75">
        <v>25350.5187036752</v>
      </c>
      <c r="BE49" s="75">
        <v>0</v>
      </c>
      <c r="BF49" s="75">
        <v>42.491394249673398</v>
      </c>
      <c r="BG49" s="75">
        <v>0</v>
      </c>
      <c r="BH49" s="75">
        <v>4.0317380667669704</v>
      </c>
      <c r="BI49" s="75">
        <v>42468.122922138798</v>
      </c>
      <c r="BJ49" s="75">
        <v>5.4547044345971303</v>
      </c>
      <c r="BK49" s="75">
        <v>14.229657630141499</v>
      </c>
      <c r="BL49" s="75">
        <v>34.467400517975904</v>
      </c>
      <c r="BM49" s="75">
        <v>8.0634741775933101</v>
      </c>
      <c r="BN49" s="75">
        <v>1.86199828083577</v>
      </c>
      <c r="BO49" s="75">
        <v>1.8972897814668399</v>
      </c>
      <c r="BP49" s="75">
        <v>537.18659680825795</v>
      </c>
      <c r="BQ49" s="75">
        <v>536.67721345701204</v>
      </c>
      <c r="BR49" s="75">
        <v>0.50938335124588696</v>
      </c>
      <c r="BS49" s="75">
        <v>0</v>
      </c>
      <c r="BT49" s="75">
        <v>0</v>
      </c>
      <c r="BU49" s="75">
        <v>36.6997814894426</v>
      </c>
      <c r="BV49" s="75">
        <v>0</v>
      </c>
      <c r="BW49" s="75">
        <v>92.960012538787595</v>
      </c>
      <c r="BX49" s="75">
        <v>23.004640381950701</v>
      </c>
      <c r="BY49" s="75">
        <v>12.4231795008735</v>
      </c>
      <c r="BZ49" s="75">
        <v>232.40026514217001</v>
      </c>
      <c r="CA49" s="75">
        <v>31784.2538625329</v>
      </c>
      <c r="CB49" s="75">
        <v>12.5695446741293</v>
      </c>
      <c r="CC49" s="75">
        <v>56.613526840280599</v>
      </c>
      <c r="CD49" s="75">
        <v>0</v>
      </c>
      <c r="CE49" s="75">
        <v>364.648762494793</v>
      </c>
      <c r="CF49" s="75">
        <v>280.15662041521102</v>
      </c>
      <c r="CG49" s="75">
        <v>0</v>
      </c>
      <c r="CH49" s="75">
        <v>0</v>
      </c>
      <c r="CI49" s="75">
        <v>428.753986835457</v>
      </c>
      <c r="CJ49" s="75">
        <v>0.45097028898239699</v>
      </c>
      <c r="CK49" s="75">
        <v>77700.143317079695</v>
      </c>
      <c r="CL49" s="75">
        <v>210.718471180319</v>
      </c>
      <c r="CM49" s="89"/>
      <c r="CN49" s="91">
        <f t="shared" si="17"/>
        <v>1.5415383411588637</v>
      </c>
      <c r="CO49" s="68">
        <f t="shared" si="18"/>
        <v>-6.7378229690178913E-7</v>
      </c>
      <c r="CP49" s="68">
        <f t="shared" si="19"/>
        <v>-4.457550299110831E-7</v>
      </c>
      <c r="CQ49" s="68">
        <f t="shared" si="20"/>
        <v>-6.1376713565282815E-7</v>
      </c>
      <c r="CR49" s="68">
        <f t="shared" si="21"/>
        <v>-3.3889840409822494E-7</v>
      </c>
      <c r="CS49" s="68">
        <f t="shared" si="22"/>
        <v>-3.3890562470210896E-7</v>
      </c>
      <c r="CT49" s="68">
        <f t="shared" si="23"/>
        <v>-1.2609521120458222E-6</v>
      </c>
      <c r="CU49" s="68">
        <f t="shared" si="24"/>
        <v>-1.1827109667269566E-6</v>
      </c>
      <c r="CV49" s="56">
        <f t="shared" si="25"/>
        <v>-1.3184706939839953E-6</v>
      </c>
      <c r="CW49" s="56">
        <f t="shared" si="26"/>
        <v>3.0385547119471247E-3</v>
      </c>
      <c r="CX49" s="68">
        <f t="shared" si="27"/>
        <v>-1.6916602599774681E-5</v>
      </c>
      <c r="CY49" s="56">
        <f t="shared" si="28"/>
        <v>-9.3533825510860617E-7</v>
      </c>
      <c r="CZ49" s="56">
        <f t="shared" si="29"/>
        <v>-3.8501294406554861E-7</v>
      </c>
      <c r="DA49" s="68">
        <f t="shared" si="30"/>
        <v>2.5263633022812905E-7</v>
      </c>
      <c r="DB49" s="68">
        <f t="shared" si="31"/>
        <v>-5.8710668777341389E-7</v>
      </c>
      <c r="DC49" s="56">
        <f t="shared" si="32"/>
        <v>0.20162432179235149</v>
      </c>
      <c r="DD49" s="68">
        <f t="shared" si="16"/>
        <v>-2.8398360454449656E-6</v>
      </c>
    </row>
    <row r="50" spans="1:108" x14ac:dyDescent="0.25">
      <c r="A50" s="89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53"/>
      <c r="O50" s="53"/>
      <c r="P50" s="53"/>
      <c r="Q50" s="53"/>
      <c r="R50" s="89"/>
      <c r="S50" s="89"/>
      <c r="U50" s="75"/>
      <c r="V50" s="75"/>
      <c r="W50" s="75"/>
      <c r="X50" s="75"/>
      <c r="Y50" s="75"/>
      <c r="AA50" s="75"/>
      <c r="AB50" s="75"/>
      <c r="AC50" s="75"/>
      <c r="AD50" s="75"/>
      <c r="AE50" s="75"/>
      <c r="AF50" s="75"/>
      <c r="AG50" s="75"/>
      <c r="AH50" s="75"/>
      <c r="AJ50" s="75"/>
      <c r="AL50" s="75"/>
      <c r="AM50" s="75"/>
      <c r="AP50" s="75"/>
      <c r="AQ50" s="75"/>
      <c r="AR50" s="75"/>
      <c r="AU50" s="75"/>
      <c r="AV50" s="75"/>
      <c r="AX50" s="75"/>
      <c r="AY50" s="75"/>
      <c r="AZ50" s="75"/>
      <c r="BB50" s="75"/>
      <c r="BC50" s="75"/>
      <c r="BD50" s="75"/>
      <c r="BE50" s="75"/>
      <c r="BF50" s="75"/>
      <c r="BH50" s="75"/>
      <c r="BI50" s="75"/>
      <c r="BJ50" s="75"/>
      <c r="BK50" s="75"/>
      <c r="BL50" s="75"/>
      <c r="BM50" s="75"/>
      <c r="BN50" s="75"/>
      <c r="BO50" s="75"/>
      <c r="BP50" s="75"/>
      <c r="BQ50" s="75"/>
      <c r="BR50" s="75"/>
      <c r="BS50" s="75"/>
      <c r="BT50" s="75"/>
      <c r="BU50" s="75"/>
      <c r="BV50" s="75"/>
      <c r="BW50" s="75"/>
      <c r="BX50" s="75"/>
      <c r="BY50" s="75"/>
      <c r="BZ50" s="75"/>
      <c r="CA50" s="75"/>
      <c r="CB50" s="75"/>
      <c r="CC50" s="75"/>
      <c r="CD50" s="75"/>
      <c r="CE50" s="75"/>
      <c r="CF50" s="75"/>
      <c r="CG50" s="75"/>
      <c r="CH50" s="75"/>
      <c r="CI50" s="75"/>
      <c r="CJ50" s="75"/>
      <c r="CK50" s="75"/>
      <c r="CL50" s="75"/>
      <c r="CM50" s="89"/>
      <c r="CN50" s="91" t="e">
        <f t="shared" si="17"/>
        <v>#DIV/0!</v>
      </c>
      <c r="CO50" s="68" t="str">
        <f t="shared" si="18"/>
        <v/>
      </c>
      <c r="CP50" s="68" t="str">
        <f t="shared" si="19"/>
        <v/>
      </c>
      <c r="CQ50" s="68" t="str">
        <f t="shared" si="20"/>
        <v/>
      </c>
      <c r="CR50" s="68" t="str">
        <f t="shared" si="21"/>
        <v/>
      </c>
      <c r="CS50" s="68" t="str">
        <f t="shared" si="22"/>
        <v/>
      </c>
      <c r="CT50" s="68" t="str">
        <f t="shared" si="23"/>
        <v/>
      </c>
      <c r="CU50" s="68" t="str">
        <f t="shared" si="24"/>
        <v/>
      </c>
      <c r="CV50" s="56" t="str">
        <f t="shared" si="25"/>
        <v/>
      </c>
      <c r="CW50" s="56" t="str">
        <f t="shared" si="26"/>
        <v/>
      </c>
      <c r="CX50" s="68" t="str">
        <f t="shared" si="27"/>
        <v/>
      </c>
      <c r="CY50" s="56" t="str">
        <f t="shared" si="28"/>
        <v/>
      </c>
      <c r="CZ50" s="56" t="str">
        <f t="shared" si="29"/>
        <v/>
      </c>
      <c r="DA50" s="68" t="str">
        <f t="shared" si="30"/>
        <v/>
      </c>
      <c r="DB50" s="68" t="str">
        <f t="shared" si="31"/>
        <v/>
      </c>
      <c r="DC50" s="56" t="str">
        <f t="shared" si="32"/>
        <v/>
      </c>
      <c r="DD50" s="68" t="str">
        <f t="shared" si="16"/>
        <v/>
      </c>
    </row>
    <row r="51" spans="1:108" x14ac:dyDescent="0.25">
      <c r="A51" s="89" t="s">
        <v>217</v>
      </c>
      <c r="B51" s="75">
        <v>686.98169235</v>
      </c>
      <c r="C51" s="75">
        <v>3.509176E-2</v>
      </c>
      <c r="D51" s="75">
        <v>1942.7861088</v>
      </c>
      <c r="E51" s="75">
        <v>62.077795627999997</v>
      </c>
      <c r="F51" s="75">
        <v>60.975807185000001</v>
      </c>
      <c r="G51" s="75">
        <v>201.34778051000001</v>
      </c>
      <c r="H51" s="75">
        <v>8571.1129363</v>
      </c>
      <c r="I51" s="75">
        <v>9.3255638509000001</v>
      </c>
      <c r="J51" s="75">
        <v>32.660872644000001</v>
      </c>
      <c r="K51" s="75">
        <v>1.2966224E-2</v>
      </c>
      <c r="L51" s="75">
        <v>182.14498609</v>
      </c>
      <c r="M51" s="75">
        <v>3.9570687118999999</v>
      </c>
      <c r="N51" s="53">
        <v>3.4706773429000002</v>
      </c>
      <c r="O51" s="53">
        <v>0.95806403839999998</v>
      </c>
      <c r="P51" s="53">
        <v>0.37656127680000001</v>
      </c>
      <c r="Q51" s="53">
        <v>6.3220131506000001</v>
      </c>
      <c r="R51" s="89"/>
      <c r="S51" s="89" t="s">
        <v>217</v>
      </c>
      <c r="T51" s="75">
        <v>0</v>
      </c>
      <c r="U51" s="75">
        <v>0</v>
      </c>
      <c r="V51" s="75">
        <v>3.47066464773508</v>
      </c>
      <c r="W51" s="75">
        <v>9.3255298104874491</v>
      </c>
      <c r="X51" s="75">
        <v>9.3255298104874491</v>
      </c>
      <c r="Y51" s="75">
        <v>2.4763923385869399E-2</v>
      </c>
      <c r="Z51" s="75">
        <v>0</v>
      </c>
      <c r="AA51" s="75">
        <v>33.047099167337798</v>
      </c>
      <c r="AB51" s="75">
        <v>0.95806384933430899</v>
      </c>
      <c r="AC51" s="75">
        <v>22926.549802609101</v>
      </c>
      <c r="AD51" s="75">
        <v>1.29660254641912E-2</v>
      </c>
      <c r="AE51" s="75">
        <v>686.98142780138505</v>
      </c>
      <c r="AF51" s="75">
        <v>31.847442224605501</v>
      </c>
      <c r="AG51" s="75">
        <v>3360.3258819847301</v>
      </c>
      <c r="AH51" s="75">
        <v>42.4404624359533</v>
      </c>
      <c r="AI51" s="75">
        <v>6.3219931379858698</v>
      </c>
      <c r="AJ51" s="75">
        <v>0</v>
      </c>
      <c r="AK51" s="75">
        <v>0</v>
      </c>
      <c r="AL51" s="75">
        <v>182.144655102813</v>
      </c>
      <c r="AM51" s="75">
        <v>182.144655102813</v>
      </c>
      <c r="AN51" s="75">
        <v>0</v>
      </c>
      <c r="AO51" s="75">
        <v>0</v>
      </c>
      <c r="AP51" s="75">
        <v>0</v>
      </c>
      <c r="AQ51" s="75">
        <v>3.9098667738506503E-2</v>
      </c>
      <c r="AR51" s="75">
        <v>0</v>
      </c>
      <c r="AS51" s="75">
        <v>0</v>
      </c>
      <c r="AT51" s="75">
        <v>1.2789819285343699E-2</v>
      </c>
      <c r="AU51" s="75">
        <v>0</v>
      </c>
      <c r="AV51" s="75">
        <v>3.9570636351088102</v>
      </c>
      <c r="AW51" s="75">
        <v>0</v>
      </c>
      <c r="AX51" s="75">
        <v>0.40097813605021199</v>
      </c>
      <c r="AY51" s="75">
        <v>3.5091850061453697E-2</v>
      </c>
      <c r="AZ51" s="75">
        <v>0</v>
      </c>
      <c r="BA51" s="75">
        <v>11934.730930736199</v>
      </c>
      <c r="BB51" s="75">
        <v>1748.5071842964701</v>
      </c>
      <c r="BC51" s="75">
        <v>194.278652029299</v>
      </c>
      <c r="BD51" s="75">
        <v>1942.7858363257701</v>
      </c>
      <c r="BE51" s="75">
        <v>0</v>
      </c>
      <c r="BF51" s="75">
        <v>14.8960662197677</v>
      </c>
      <c r="BG51" s="75">
        <v>0</v>
      </c>
      <c r="BH51" s="75">
        <v>0.12014510433924699</v>
      </c>
      <c r="BI51" s="75">
        <v>5283.19334975121</v>
      </c>
      <c r="BJ51" s="75">
        <v>0.16254882491443301</v>
      </c>
      <c r="BK51" s="75">
        <v>0.42403935890694799</v>
      </c>
      <c r="BL51" s="75">
        <v>1.02711819981591</v>
      </c>
      <c r="BM51" s="75">
        <v>0.240288995331713</v>
      </c>
      <c r="BN51" s="75">
        <v>2.5925248403578101</v>
      </c>
      <c r="BO51" s="75">
        <v>5.6538710834063498E-2</v>
      </c>
      <c r="BP51" s="75">
        <v>62.077739070066102</v>
      </c>
      <c r="BQ51" s="75">
        <v>60.975756144973602</v>
      </c>
      <c r="BR51" s="75">
        <v>1.10198292509245</v>
      </c>
      <c r="BS51" s="75">
        <v>0</v>
      </c>
      <c r="BT51" s="75">
        <v>0</v>
      </c>
      <c r="BU51" s="75">
        <v>30.640680875455299</v>
      </c>
      <c r="BV51" s="75">
        <v>0</v>
      </c>
      <c r="BW51" s="75">
        <v>3.39993933431438</v>
      </c>
      <c r="BX51" s="75">
        <v>0.68553152223636604</v>
      </c>
      <c r="BY51" s="75">
        <v>0.493910513511577</v>
      </c>
      <c r="BZ51" s="75">
        <v>8.4998673897826897</v>
      </c>
      <c r="CA51" s="75">
        <v>3064.4656621593299</v>
      </c>
      <c r="CB51" s="75">
        <v>0.37456833737330197</v>
      </c>
      <c r="CC51" s="75">
        <v>12.2580541377998</v>
      </c>
      <c r="CD51" s="75">
        <v>0</v>
      </c>
      <c r="CE51" s="75">
        <v>201.347735927027</v>
      </c>
      <c r="CF51" s="75">
        <v>186.41667851014699</v>
      </c>
      <c r="CG51" s="75">
        <v>0</v>
      </c>
      <c r="CH51" s="75">
        <v>0</v>
      </c>
      <c r="CI51" s="75">
        <v>45.760453775283501</v>
      </c>
      <c r="CJ51" s="75">
        <v>0.19034439356765101</v>
      </c>
      <c r="CK51" s="75">
        <v>8571.0799371682697</v>
      </c>
      <c r="CL51" s="75">
        <v>8.0758634125124793</v>
      </c>
      <c r="CM51" s="89"/>
      <c r="CN51" s="91">
        <f t="shared" si="17"/>
        <v>1.3924419114307338</v>
      </c>
      <c r="CO51" s="68">
        <f t="shared" si="18"/>
        <v>-3.8508830423914499E-7</v>
      </c>
      <c r="CP51" s="68">
        <f t="shared" si="19"/>
        <v>2.5664558773198789E-6</v>
      </c>
      <c r="CQ51" s="68">
        <f t="shared" si="20"/>
        <v>-1.4024921664071035E-7</v>
      </c>
      <c r="CR51" s="68">
        <f t="shared" si="21"/>
        <v>-9.1108154410451213E-7</v>
      </c>
      <c r="CS51" s="68">
        <f t="shared" si="22"/>
        <v>-8.3705372270435686E-7</v>
      </c>
      <c r="CT51" s="68">
        <f t="shared" si="23"/>
        <v>-2.214227188951392E-7</v>
      </c>
      <c r="CU51" s="68">
        <f t="shared" si="24"/>
        <v>-3.8500404761398751E-6</v>
      </c>
      <c r="CV51" s="56">
        <f t="shared" si="25"/>
        <v>-3.6502256694822375E-6</v>
      </c>
      <c r="CW51" s="56">
        <f t="shared" si="26"/>
        <v>1.1825358359148098E-2</v>
      </c>
      <c r="CX51" s="68">
        <f t="shared" si="27"/>
        <v>-1.5311767620239409E-5</v>
      </c>
      <c r="CY51" s="56">
        <f t="shared" si="28"/>
        <v>-1.8171633164539041E-6</v>
      </c>
      <c r="CZ51" s="56">
        <f t="shared" si="29"/>
        <v>-1.2829676609847015E-6</v>
      </c>
      <c r="DA51" s="68">
        <f t="shared" si="30"/>
        <v>-3.6578349601314135E-6</v>
      </c>
      <c r="DB51" s="68">
        <f t="shared" si="31"/>
        <v>-1.9734139203024502E-7</v>
      </c>
      <c r="DC51" s="56">
        <f t="shared" si="32"/>
        <v>6.4841662578014644E-2</v>
      </c>
      <c r="DD51" s="68">
        <f t="shared" si="16"/>
        <v>-3.1655445272866168E-6</v>
      </c>
    </row>
    <row r="52" spans="1:108" x14ac:dyDescent="0.25">
      <c r="A52" s="89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53"/>
      <c r="O52" s="53"/>
      <c r="P52" s="53"/>
      <c r="Q52" s="53"/>
      <c r="R52" s="89"/>
      <c r="S52" s="89"/>
      <c r="U52" s="75"/>
      <c r="V52" s="75"/>
      <c r="W52" s="75"/>
      <c r="X52" s="75"/>
      <c r="Y52" s="75"/>
      <c r="AA52" s="75"/>
      <c r="AB52" s="75"/>
      <c r="AC52" s="75"/>
      <c r="AD52" s="75"/>
      <c r="AE52" s="75"/>
      <c r="AF52" s="75"/>
      <c r="AG52" s="75"/>
      <c r="AH52" s="75"/>
      <c r="AJ52" s="75"/>
      <c r="AL52" s="75"/>
      <c r="AM52" s="75"/>
      <c r="AP52" s="75"/>
      <c r="AQ52" s="75"/>
      <c r="AR52" s="75"/>
      <c r="AU52" s="75"/>
      <c r="AV52" s="75"/>
      <c r="AX52" s="75"/>
      <c r="AY52" s="75"/>
      <c r="AZ52" s="75"/>
      <c r="BB52" s="75"/>
      <c r="BC52" s="75"/>
      <c r="BD52" s="75"/>
      <c r="BE52" s="75"/>
      <c r="BF52" s="75"/>
      <c r="BH52" s="75"/>
      <c r="BI52" s="75"/>
      <c r="BJ52" s="75"/>
      <c r="BK52" s="75"/>
      <c r="BL52" s="75"/>
      <c r="BM52" s="75"/>
      <c r="BN52" s="75"/>
      <c r="BO52" s="75"/>
      <c r="BP52" s="75"/>
      <c r="BQ52" s="75"/>
      <c r="BR52" s="75"/>
      <c r="BS52" s="75"/>
      <c r="BT52" s="75"/>
      <c r="BU52" s="75"/>
      <c r="BV52" s="75"/>
      <c r="BW52" s="75"/>
      <c r="BX52" s="75"/>
      <c r="BY52" s="75"/>
      <c r="BZ52" s="75"/>
      <c r="CA52" s="75"/>
      <c r="CB52" s="75"/>
      <c r="CC52" s="75"/>
      <c r="CD52" s="75"/>
      <c r="CE52" s="75"/>
      <c r="CF52" s="75"/>
      <c r="CG52" s="75"/>
      <c r="CH52" s="75"/>
      <c r="CI52" s="75"/>
      <c r="CJ52" s="75"/>
      <c r="CK52" s="75"/>
      <c r="CL52" s="75"/>
      <c r="CM52" s="89"/>
      <c r="CN52" s="91" t="e">
        <f t="shared" si="17"/>
        <v>#DIV/0!</v>
      </c>
      <c r="CO52" s="68" t="str">
        <f t="shared" si="18"/>
        <v/>
      </c>
      <c r="CP52" s="89"/>
      <c r="CQ52" s="68" t="str">
        <f t="shared" si="20"/>
        <v/>
      </c>
      <c r="CR52" s="68" t="str">
        <f t="shared" si="21"/>
        <v/>
      </c>
      <c r="CS52" s="68" t="str">
        <f t="shared" si="22"/>
        <v/>
      </c>
      <c r="CT52" s="68" t="str">
        <f t="shared" si="23"/>
        <v/>
      </c>
      <c r="CU52" s="68" t="str">
        <f t="shared" si="24"/>
        <v/>
      </c>
      <c r="CV52" s="56" t="str">
        <f t="shared" si="25"/>
        <v/>
      </c>
      <c r="CW52" s="56" t="str">
        <f t="shared" si="26"/>
        <v/>
      </c>
      <c r="CX52" s="68" t="str">
        <f t="shared" si="27"/>
        <v/>
      </c>
      <c r="CY52" s="56" t="str">
        <f t="shared" si="28"/>
        <v/>
      </c>
      <c r="CZ52" s="56" t="str">
        <f t="shared" si="29"/>
        <v/>
      </c>
      <c r="DA52" s="68" t="str">
        <f t="shared" si="30"/>
        <v/>
      </c>
      <c r="DB52" s="68" t="str">
        <f t="shared" si="31"/>
        <v/>
      </c>
      <c r="DC52" s="56" t="str">
        <f t="shared" si="32"/>
        <v/>
      </c>
      <c r="DD52" s="68" t="str">
        <f t="shared" si="16"/>
        <v/>
      </c>
    </row>
    <row r="53" spans="1:108" x14ac:dyDescent="0.25">
      <c r="A53" s="89"/>
      <c r="B53" s="75"/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53"/>
      <c r="O53" s="53"/>
      <c r="P53" s="53"/>
      <c r="Q53" s="53"/>
      <c r="R53" s="89"/>
      <c r="S53" s="89"/>
      <c r="U53" s="75"/>
      <c r="V53" s="75"/>
      <c r="W53" s="75"/>
      <c r="X53" s="75"/>
      <c r="Y53" s="75"/>
      <c r="AA53" s="75"/>
      <c r="AB53" s="75"/>
      <c r="AC53" s="75"/>
      <c r="AD53" s="75"/>
      <c r="AE53" s="75"/>
      <c r="AF53" s="75"/>
      <c r="AG53" s="75"/>
      <c r="AH53" s="75"/>
      <c r="AJ53" s="75"/>
      <c r="AL53" s="75"/>
      <c r="AM53" s="75"/>
      <c r="AP53" s="75"/>
      <c r="AQ53" s="75"/>
      <c r="AR53" s="75"/>
      <c r="AU53" s="75"/>
      <c r="AV53" s="75"/>
      <c r="AX53" s="75"/>
      <c r="AY53" s="75"/>
      <c r="AZ53" s="75"/>
      <c r="BB53" s="75"/>
      <c r="BC53" s="75"/>
      <c r="BD53" s="75"/>
      <c r="BE53" s="75"/>
      <c r="BF53" s="75"/>
      <c r="BH53" s="75"/>
      <c r="BI53" s="75"/>
      <c r="BJ53" s="75"/>
      <c r="BK53" s="75"/>
      <c r="BL53" s="75"/>
      <c r="BM53" s="75"/>
      <c r="BN53" s="75"/>
      <c r="BO53" s="75"/>
      <c r="BP53" s="75"/>
      <c r="BQ53" s="75"/>
      <c r="BR53" s="75"/>
      <c r="BS53" s="75"/>
      <c r="BT53" s="75"/>
      <c r="BU53" s="75"/>
      <c r="BV53" s="75"/>
      <c r="BW53" s="75"/>
      <c r="BX53" s="75"/>
      <c r="BY53" s="75"/>
      <c r="BZ53" s="75"/>
      <c r="CA53" s="75"/>
      <c r="CB53" s="75"/>
      <c r="CC53" s="75"/>
      <c r="CD53" s="75"/>
      <c r="CE53" s="75"/>
      <c r="CF53" s="75"/>
      <c r="CG53" s="75"/>
      <c r="CH53" s="75"/>
      <c r="CI53" s="75"/>
      <c r="CJ53" s="75"/>
      <c r="CK53" s="75"/>
      <c r="CL53" s="75"/>
      <c r="CM53" s="89"/>
      <c r="CN53" s="91" t="e">
        <f t="shared" si="17"/>
        <v>#DIV/0!</v>
      </c>
      <c r="CO53" s="68" t="str">
        <f t="shared" si="18"/>
        <v/>
      </c>
      <c r="CP53" s="89"/>
      <c r="CQ53" s="68" t="str">
        <f t="shared" si="20"/>
        <v/>
      </c>
      <c r="CR53" s="68" t="str">
        <f t="shared" si="21"/>
        <v/>
      </c>
      <c r="CS53" s="68" t="str">
        <f t="shared" si="22"/>
        <v/>
      </c>
      <c r="CT53" s="68" t="str">
        <f t="shared" si="23"/>
        <v/>
      </c>
      <c r="CU53" s="68" t="str">
        <f t="shared" si="24"/>
        <v/>
      </c>
      <c r="CV53" s="56" t="str">
        <f t="shared" si="25"/>
        <v/>
      </c>
      <c r="CW53" s="56" t="str">
        <f t="shared" si="26"/>
        <v/>
      </c>
      <c r="CX53" s="68" t="str">
        <f t="shared" si="27"/>
        <v/>
      </c>
      <c r="CY53" s="56" t="str">
        <f t="shared" si="28"/>
        <v/>
      </c>
      <c r="CZ53" s="56" t="str">
        <f t="shared" si="29"/>
        <v/>
      </c>
      <c r="DA53" s="68" t="str">
        <f t="shared" si="30"/>
        <v/>
      </c>
      <c r="DB53" s="68" t="str">
        <f t="shared" si="31"/>
        <v/>
      </c>
      <c r="DC53" s="56" t="str">
        <f t="shared" si="32"/>
        <v/>
      </c>
      <c r="DD53" s="68" t="str">
        <f t="shared" si="16"/>
        <v/>
      </c>
    </row>
    <row r="54" spans="1:108" x14ac:dyDescent="0.25">
      <c r="A54" s="89" t="s">
        <v>342</v>
      </c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  <c r="M54" s="75"/>
      <c r="N54" s="53"/>
      <c r="O54" s="53"/>
      <c r="P54" s="53"/>
      <c r="Q54" s="53"/>
      <c r="R54" s="89"/>
      <c r="S54" s="89"/>
      <c r="U54" s="75"/>
      <c r="V54" s="75"/>
      <c r="W54" s="75"/>
      <c r="X54" s="75"/>
      <c r="Y54" s="75"/>
      <c r="AA54" s="75"/>
      <c r="AB54" s="75"/>
      <c r="AC54" s="75"/>
      <c r="AD54" s="75"/>
      <c r="AE54" s="75"/>
      <c r="AF54" s="75"/>
      <c r="AG54" s="75"/>
      <c r="AH54" s="75"/>
      <c r="AJ54" s="75"/>
      <c r="AL54" s="75"/>
      <c r="AM54" s="75"/>
      <c r="AP54" s="75"/>
      <c r="AQ54" s="75"/>
      <c r="AR54" s="75"/>
      <c r="AU54" s="75"/>
      <c r="AV54" s="75"/>
      <c r="AX54" s="75"/>
      <c r="AY54" s="75"/>
      <c r="AZ54" s="75"/>
      <c r="BB54" s="75"/>
      <c r="BC54" s="75"/>
      <c r="BD54" s="75"/>
      <c r="BE54" s="75"/>
      <c r="BF54" s="75"/>
      <c r="BH54" s="75"/>
      <c r="BI54" s="75"/>
      <c r="BJ54" s="75"/>
      <c r="BK54" s="75"/>
      <c r="BL54" s="75"/>
      <c r="BM54" s="75"/>
      <c r="BN54" s="75"/>
      <c r="BO54" s="75"/>
      <c r="BP54" s="75"/>
      <c r="BQ54" s="75"/>
      <c r="BR54" s="75"/>
      <c r="BS54" s="75"/>
      <c r="BT54" s="75"/>
      <c r="BU54" s="75"/>
      <c r="BV54" s="75"/>
      <c r="BW54" s="75"/>
      <c r="BX54" s="75"/>
      <c r="BY54" s="75"/>
      <c r="BZ54" s="75"/>
      <c r="CA54" s="75"/>
      <c r="CB54" s="75"/>
      <c r="CC54" s="75"/>
      <c r="CD54" s="75"/>
      <c r="CE54" s="75"/>
      <c r="CF54" s="75"/>
      <c r="CG54" s="75"/>
      <c r="CH54" s="75"/>
      <c r="CI54" s="75"/>
      <c r="CJ54" s="75"/>
      <c r="CK54" s="75"/>
      <c r="CL54" s="75"/>
      <c r="CM54" s="89"/>
      <c r="CN54" s="91" t="e">
        <f t="shared" si="17"/>
        <v>#DIV/0!</v>
      </c>
      <c r="CO54" s="68" t="str">
        <f t="shared" si="18"/>
        <v/>
      </c>
      <c r="CP54" s="89"/>
      <c r="CQ54" s="68" t="str">
        <f t="shared" si="20"/>
        <v/>
      </c>
      <c r="CR54" s="68" t="str">
        <f t="shared" si="21"/>
        <v/>
      </c>
      <c r="CS54" s="68" t="str">
        <f t="shared" si="22"/>
        <v/>
      </c>
      <c r="CT54" s="68" t="str">
        <f t="shared" si="23"/>
        <v/>
      </c>
      <c r="CU54" s="68" t="str">
        <f t="shared" si="24"/>
        <v/>
      </c>
      <c r="CV54" s="56" t="str">
        <f t="shared" si="25"/>
        <v/>
      </c>
      <c r="CW54" s="56" t="str">
        <f t="shared" si="26"/>
        <v/>
      </c>
      <c r="CX54" s="68" t="str">
        <f t="shared" si="27"/>
        <v/>
      </c>
      <c r="CY54" s="56" t="str">
        <f t="shared" si="28"/>
        <v/>
      </c>
      <c r="CZ54" s="56" t="str">
        <f t="shared" si="29"/>
        <v/>
      </c>
      <c r="DA54" s="68" t="str">
        <f t="shared" si="30"/>
        <v/>
      </c>
      <c r="DB54" s="68" t="str">
        <f t="shared" si="31"/>
        <v/>
      </c>
      <c r="DC54" s="56" t="str">
        <f t="shared" si="32"/>
        <v/>
      </c>
      <c r="DD54" s="68" t="str">
        <f t="shared" si="16"/>
        <v/>
      </c>
    </row>
    <row r="55" spans="1:108" x14ac:dyDescent="0.25">
      <c r="A55" s="89" t="s">
        <v>343</v>
      </c>
      <c r="B55" s="75">
        <v>5077.0319590999998</v>
      </c>
      <c r="C55" s="75"/>
      <c r="D55" s="75">
        <v>2814.9989184000001</v>
      </c>
      <c r="E55" s="75">
        <v>38.766378213000003</v>
      </c>
      <c r="F55" s="75">
        <v>38.715944534000002</v>
      </c>
      <c r="G55" s="75">
        <v>3181.3745435000001</v>
      </c>
      <c r="H55" s="75">
        <v>9665.3614576</v>
      </c>
      <c r="I55" s="75">
        <v>5.3754645746999996</v>
      </c>
      <c r="J55" s="75">
        <v>98.417158966000002</v>
      </c>
      <c r="K55" s="75">
        <v>5.7829470000000005E-4</v>
      </c>
      <c r="L55" s="75">
        <v>481.99644946000001</v>
      </c>
      <c r="M55" s="75">
        <v>3.5249586751000002</v>
      </c>
      <c r="N55" s="53">
        <v>3.9967353957</v>
      </c>
      <c r="O55" s="53">
        <v>0.68156109460000003</v>
      </c>
      <c r="P55" s="53">
        <v>0.1216876885</v>
      </c>
      <c r="Q55" s="53">
        <v>8.4770255461000001</v>
      </c>
      <c r="R55" s="89"/>
      <c r="S55" s="89" t="s">
        <v>343</v>
      </c>
      <c r="T55" s="75">
        <v>0</v>
      </c>
      <c r="U55" s="75">
        <v>0</v>
      </c>
      <c r="V55" s="75">
        <v>0</v>
      </c>
      <c r="W55" s="75">
        <v>0</v>
      </c>
      <c r="X55" s="75">
        <v>0</v>
      </c>
      <c r="Y55" s="75">
        <v>0</v>
      </c>
      <c r="Z55" s="75">
        <v>0</v>
      </c>
      <c r="AA55" s="75">
        <v>0</v>
      </c>
      <c r="AB55" s="75">
        <v>0</v>
      </c>
      <c r="AC55" s="75">
        <v>0</v>
      </c>
      <c r="AD55" s="75">
        <v>0</v>
      </c>
      <c r="AE55" s="75">
        <v>0</v>
      </c>
      <c r="AF55" s="75">
        <v>0</v>
      </c>
      <c r="AG55" s="75">
        <v>0</v>
      </c>
      <c r="AH55" s="75">
        <v>0</v>
      </c>
      <c r="AI55" s="75">
        <v>0</v>
      </c>
      <c r="AJ55" s="75">
        <v>0</v>
      </c>
      <c r="AK55" s="75">
        <v>0</v>
      </c>
      <c r="AL55" s="75">
        <v>0</v>
      </c>
      <c r="AM55" s="75">
        <v>0</v>
      </c>
      <c r="AN55" s="75">
        <v>0</v>
      </c>
      <c r="AO55" s="75">
        <v>0</v>
      </c>
      <c r="AP55" s="75">
        <v>0</v>
      </c>
      <c r="AQ55" s="75">
        <v>0</v>
      </c>
      <c r="AR55" s="75">
        <v>0</v>
      </c>
      <c r="AS55" s="75">
        <v>0</v>
      </c>
      <c r="AT55" s="75">
        <v>0</v>
      </c>
      <c r="AU55" s="75">
        <v>0</v>
      </c>
      <c r="AV55" s="75">
        <v>0</v>
      </c>
      <c r="AW55" s="75">
        <v>0</v>
      </c>
      <c r="AX55" s="75">
        <v>0</v>
      </c>
      <c r="AY55" s="75">
        <v>0</v>
      </c>
      <c r="AZ55" s="75">
        <v>0</v>
      </c>
      <c r="BA55" s="75">
        <v>0</v>
      </c>
      <c r="BB55" s="75">
        <v>0</v>
      </c>
      <c r="BC55" s="75">
        <v>0</v>
      </c>
      <c r="BD55" s="75">
        <v>0</v>
      </c>
      <c r="BE55" s="75">
        <v>0</v>
      </c>
      <c r="BF55" s="75">
        <v>0</v>
      </c>
      <c r="BG55" s="75">
        <v>0</v>
      </c>
      <c r="BH55" s="75">
        <v>0</v>
      </c>
      <c r="BI55" s="75">
        <v>0</v>
      </c>
      <c r="BJ55" s="75">
        <v>0</v>
      </c>
      <c r="BK55" s="75">
        <v>0</v>
      </c>
      <c r="BL55" s="75">
        <v>0</v>
      </c>
      <c r="BM55" s="75">
        <v>0</v>
      </c>
      <c r="BN55" s="75">
        <v>0</v>
      </c>
      <c r="BO55" s="75">
        <v>0</v>
      </c>
      <c r="BP55" s="75">
        <v>0</v>
      </c>
      <c r="BQ55" s="75">
        <v>0</v>
      </c>
      <c r="BR55" s="75">
        <v>0</v>
      </c>
      <c r="BS55" s="75">
        <v>0</v>
      </c>
      <c r="BT55" s="75">
        <v>0</v>
      </c>
      <c r="BU55" s="75">
        <v>0</v>
      </c>
      <c r="BV55" s="75">
        <v>0</v>
      </c>
      <c r="BW55" s="75">
        <v>0</v>
      </c>
      <c r="BX55" s="75">
        <v>0</v>
      </c>
      <c r="BY55" s="75">
        <v>0</v>
      </c>
      <c r="BZ55" s="75">
        <v>0</v>
      </c>
      <c r="CA55" s="75">
        <v>0</v>
      </c>
      <c r="CB55" s="75">
        <v>0</v>
      </c>
      <c r="CC55" s="75">
        <v>0</v>
      </c>
      <c r="CD55" s="75">
        <v>0</v>
      </c>
      <c r="CE55" s="75">
        <v>0</v>
      </c>
      <c r="CF55" s="75">
        <v>0</v>
      </c>
      <c r="CG55" s="75">
        <v>0</v>
      </c>
      <c r="CH55" s="75">
        <v>0</v>
      </c>
      <c r="CI55" s="75">
        <v>0</v>
      </c>
      <c r="CJ55" s="75">
        <v>0</v>
      </c>
      <c r="CK55" s="75">
        <v>0</v>
      </c>
      <c r="CL55" s="75">
        <v>0</v>
      </c>
      <c r="CM55" s="89"/>
      <c r="CN55" s="91" t="e">
        <f t="shared" si="17"/>
        <v>#DIV/0!</v>
      </c>
      <c r="CO55" s="68">
        <f t="shared" si="18"/>
        <v>-1</v>
      </c>
      <c r="CP55" s="89"/>
      <c r="CQ55" s="68">
        <f t="shared" si="20"/>
        <v>-1</v>
      </c>
      <c r="CR55" s="68">
        <f t="shared" si="21"/>
        <v>-1</v>
      </c>
      <c r="CS55" s="68">
        <f t="shared" si="22"/>
        <v>-1</v>
      </c>
      <c r="CT55" s="68">
        <f t="shared" si="23"/>
        <v>-1</v>
      </c>
      <c r="CU55" s="68">
        <f t="shared" si="24"/>
        <v>-1</v>
      </c>
      <c r="CV55" s="56">
        <f t="shared" si="25"/>
        <v>-1</v>
      </c>
      <c r="CW55" s="56">
        <f t="shared" si="26"/>
        <v>-1</v>
      </c>
      <c r="CX55" s="68">
        <f t="shared" si="27"/>
        <v>-1</v>
      </c>
      <c r="CY55" s="56">
        <f t="shared" si="28"/>
        <v>-1</v>
      </c>
      <c r="CZ55" s="56">
        <f t="shared" si="29"/>
        <v>-1</v>
      </c>
      <c r="DA55" s="68">
        <f t="shared" si="30"/>
        <v>-1</v>
      </c>
      <c r="DB55" s="68">
        <f t="shared" si="31"/>
        <v>-1</v>
      </c>
      <c r="DC55" s="56">
        <f t="shared" si="32"/>
        <v>-1</v>
      </c>
      <c r="DD55" s="68">
        <f t="shared" si="16"/>
        <v>-1</v>
      </c>
    </row>
    <row r="56" spans="1:108" x14ac:dyDescent="0.25">
      <c r="A56" s="89" t="s">
        <v>344</v>
      </c>
      <c r="B56" s="75"/>
      <c r="C56" s="75"/>
      <c r="D56" s="75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89"/>
      <c r="S56" s="89"/>
      <c r="U56" s="75"/>
      <c r="V56" s="75"/>
      <c r="W56" s="75"/>
      <c r="X56" s="75"/>
      <c r="Y56" s="75"/>
      <c r="AA56" s="75"/>
      <c r="AB56" s="75"/>
      <c r="AC56" s="75"/>
      <c r="AD56" s="75"/>
      <c r="AE56" s="75"/>
      <c r="AF56" s="75"/>
      <c r="AG56" s="75"/>
      <c r="AH56" s="75"/>
      <c r="AJ56" s="75"/>
      <c r="AL56" s="75"/>
      <c r="AM56" s="75"/>
      <c r="AP56" s="75"/>
      <c r="AQ56" s="75"/>
      <c r="AR56" s="75"/>
      <c r="AU56" s="75"/>
      <c r="AV56" s="75"/>
      <c r="AX56" s="75"/>
      <c r="AY56" s="75"/>
      <c r="AZ56" s="75"/>
      <c r="BB56" s="75"/>
      <c r="BC56" s="75"/>
      <c r="BD56" s="75"/>
      <c r="BE56" s="75"/>
      <c r="BF56" s="75"/>
      <c r="BH56" s="75"/>
      <c r="BI56" s="75"/>
      <c r="BJ56" s="75"/>
      <c r="BK56" s="75"/>
      <c r="BL56" s="75"/>
      <c r="BM56" s="75"/>
      <c r="BN56" s="75"/>
      <c r="BO56" s="75"/>
      <c r="BP56" s="75"/>
      <c r="BQ56" s="75"/>
      <c r="BR56" s="75"/>
      <c r="BS56" s="75"/>
      <c r="BT56" s="75"/>
      <c r="BU56" s="75"/>
      <c r="BV56" s="75"/>
      <c r="BW56" s="75"/>
      <c r="BX56" s="75"/>
      <c r="BY56" s="75"/>
      <c r="BZ56" s="75"/>
      <c r="CA56" s="75"/>
      <c r="CB56" s="75"/>
      <c r="CC56" s="75"/>
      <c r="CD56" s="75"/>
      <c r="CE56" s="75"/>
      <c r="CF56" s="75"/>
      <c r="CG56" s="75"/>
      <c r="CH56" s="75"/>
      <c r="CI56" s="75"/>
      <c r="CJ56" s="75"/>
      <c r="CK56" s="75"/>
      <c r="CL56" s="75"/>
      <c r="CM56" s="89"/>
      <c r="CO56" s="68" t="str">
        <f t="shared" si="18"/>
        <v/>
      </c>
      <c r="CP56" s="89"/>
      <c r="CQ56" s="68" t="str">
        <f t="shared" si="20"/>
        <v/>
      </c>
      <c r="CR56" s="68" t="str">
        <f t="shared" si="21"/>
        <v/>
      </c>
      <c r="CS56" s="68" t="str">
        <f t="shared" si="22"/>
        <v/>
      </c>
      <c r="CT56" s="68" t="str">
        <f t="shared" si="23"/>
        <v/>
      </c>
      <c r="CU56" s="68" t="str">
        <f t="shared" si="24"/>
        <v/>
      </c>
      <c r="CV56" s="56" t="str">
        <f t="shared" si="25"/>
        <v/>
      </c>
      <c r="CX56" s="68" t="str">
        <f t="shared" si="27"/>
        <v/>
      </c>
      <c r="CY56" s="56" t="str">
        <f t="shared" si="28"/>
        <v/>
      </c>
      <c r="CZ56" s="56" t="str">
        <f t="shared" si="29"/>
        <v/>
      </c>
      <c r="DA56" s="89"/>
      <c r="DB56" s="89"/>
      <c r="DD56" s="68" t="str">
        <f t="shared" si="16"/>
        <v/>
      </c>
    </row>
    <row r="57" spans="1:108" x14ac:dyDescent="0.25">
      <c r="A57" s="89" t="s">
        <v>345</v>
      </c>
      <c r="B57" s="75"/>
      <c r="C57" s="75"/>
      <c r="D57" s="75"/>
      <c r="E57" s="75"/>
      <c r="F57" s="75"/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89"/>
      <c r="S57" s="89"/>
      <c r="U57" s="75"/>
      <c r="V57" s="75"/>
      <c r="W57" s="75"/>
      <c r="X57" s="75"/>
      <c r="Y57" s="75"/>
      <c r="AA57" s="75"/>
      <c r="AB57" s="75"/>
      <c r="AC57" s="75"/>
      <c r="AD57" s="75"/>
      <c r="AE57" s="75"/>
      <c r="AF57" s="75"/>
      <c r="AG57" s="75"/>
      <c r="AH57" s="75"/>
      <c r="AJ57" s="75"/>
      <c r="AL57" s="75"/>
      <c r="AM57" s="75"/>
      <c r="AP57" s="75"/>
      <c r="AQ57" s="75"/>
      <c r="AR57" s="75"/>
      <c r="AU57" s="75"/>
      <c r="AV57" s="75"/>
      <c r="AX57" s="75"/>
      <c r="AY57" s="75"/>
      <c r="AZ57" s="75"/>
      <c r="BB57" s="75"/>
      <c r="BC57" s="75"/>
      <c r="BD57" s="75"/>
      <c r="BE57" s="75"/>
      <c r="BF57" s="75"/>
      <c r="BH57" s="75"/>
      <c r="BI57" s="75"/>
      <c r="BJ57" s="75"/>
      <c r="BK57" s="75"/>
      <c r="BL57" s="75"/>
      <c r="BM57" s="75"/>
      <c r="BN57" s="75"/>
      <c r="BO57" s="75"/>
      <c r="BP57" s="75"/>
      <c r="BQ57" s="75"/>
      <c r="BR57" s="75"/>
      <c r="BS57" s="75"/>
      <c r="BT57" s="75"/>
      <c r="BU57" s="75"/>
      <c r="BV57" s="75"/>
      <c r="BW57" s="75"/>
      <c r="BX57" s="75"/>
      <c r="BY57" s="75"/>
      <c r="BZ57" s="75"/>
      <c r="CA57" s="75"/>
      <c r="CB57" s="75"/>
      <c r="CC57" s="75"/>
      <c r="CD57" s="75"/>
      <c r="CE57" s="75"/>
      <c r="CF57" s="75"/>
      <c r="CG57" s="75"/>
      <c r="CH57" s="75"/>
      <c r="CI57" s="75"/>
      <c r="CJ57" s="75"/>
      <c r="CK57" s="75"/>
      <c r="CL57" s="75"/>
      <c r="CM57" s="89"/>
      <c r="CO57" s="68" t="str">
        <f t="shared" si="18"/>
        <v/>
      </c>
      <c r="CP57" s="89"/>
      <c r="CQ57" s="68" t="str">
        <f t="shared" si="20"/>
        <v/>
      </c>
      <c r="CR57" s="68" t="str">
        <f t="shared" si="21"/>
        <v/>
      </c>
      <c r="CS57" s="68" t="str">
        <f t="shared" si="22"/>
        <v/>
      </c>
      <c r="CT57" s="68" t="str">
        <f t="shared" si="23"/>
        <v/>
      </c>
      <c r="CU57" s="68" t="str">
        <f t="shared" si="24"/>
        <v/>
      </c>
      <c r="CV57" s="56" t="str">
        <f t="shared" si="25"/>
        <v/>
      </c>
      <c r="CX57" s="68" t="str">
        <f t="shared" si="27"/>
        <v/>
      </c>
      <c r="CY57" s="56" t="str">
        <f t="shared" si="28"/>
        <v/>
      </c>
      <c r="CZ57" s="56" t="str">
        <f t="shared" si="29"/>
        <v/>
      </c>
      <c r="DA57" s="89"/>
      <c r="DB57" s="89"/>
      <c r="DD57" s="68" t="str">
        <f t="shared" si="16"/>
        <v/>
      </c>
    </row>
    <row r="58" spans="1:108" x14ac:dyDescent="0.25">
      <c r="A58" s="89" t="s">
        <v>382</v>
      </c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89"/>
      <c r="S58" s="89"/>
      <c r="U58" s="75"/>
      <c r="V58" s="75"/>
      <c r="W58" s="75"/>
      <c r="X58" s="75"/>
      <c r="Y58" s="75"/>
      <c r="AA58" s="75"/>
      <c r="AB58" s="75"/>
      <c r="AC58" s="75"/>
      <c r="AD58" s="75"/>
      <c r="AE58" s="75"/>
      <c r="AF58" s="75"/>
      <c r="AG58" s="75"/>
      <c r="AH58" s="75"/>
      <c r="AJ58" s="75"/>
      <c r="AL58" s="75"/>
      <c r="AM58" s="75"/>
      <c r="AP58" s="75"/>
      <c r="AQ58" s="75"/>
      <c r="AR58" s="75"/>
      <c r="AU58" s="75"/>
      <c r="AV58" s="75"/>
      <c r="AX58" s="75"/>
      <c r="AY58" s="75"/>
      <c r="AZ58" s="75"/>
      <c r="BB58" s="75"/>
      <c r="BC58" s="75"/>
      <c r="BD58" s="75"/>
      <c r="BE58" s="75"/>
      <c r="BF58" s="75"/>
      <c r="BH58" s="75"/>
      <c r="BI58" s="75"/>
      <c r="BJ58" s="75"/>
      <c r="BK58" s="75"/>
      <c r="BL58" s="75"/>
      <c r="BM58" s="75"/>
      <c r="BN58" s="75"/>
      <c r="BO58" s="75"/>
      <c r="BP58" s="75"/>
      <c r="BQ58" s="75"/>
      <c r="BR58" s="75"/>
      <c r="BS58" s="75"/>
      <c r="BT58" s="75"/>
      <c r="BU58" s="75"/>
      <c r="BV58" s="75"/>
      <c r="BW58" s="75"/>
      <c r="BX58" s="75"/>
      <c r="BY58" s="75"/>
      <c r="BZ58" s="75"/>
      <c r="CA58" s="75"/>
      <c r="CB58" s="75"/>
      <c r="CC58" s="75"/>
      <c r="CD58" s="75"/>
      <c r="CE58" s="75"/>
      <c r="CF58" s="75"/>
      <c r="CG58" s="75"/>
      <c r="CH58" s="75"/>
      <c r="CI58" s="75"/>
      <c r="CJ58" s="75"/>
      <c r="CK58" s="75"/>
      <c r="CL58" s="75"/>
      <c r="CM58" s="89"/>
      <c r="CO58" s="68" t="str">
        <f t="shared" si="18"/>
        <v/>
      </c>
      <c r="CP58" s="89"/>
      <c r="CQ58" s="68" t="str">
        <f t="shared" si="20"/>
        <v/>
      </c>
      <c r="CR58" s="68" t="str">
        <f t="shared" si="21"/>
        <v/>
      </c>
      <c r="CS58" s="68" t="str">
        <f t="shared" si="22"/>
        <v/>
      </c>
      <c r="CT58" s="68" t="str">
        <f t="shared" si="23"/>
        <v/>
      </c>
      <c r="CU58" s="68" t="str">
        <f t="shared" si="24"/>
        <v/>
      </c>
      <c r="CV58" s="56" t="str">
        <f t="shared" si="25"/>
        <v/>
      </c>
      <c r="CX58" s="68" t="str">
        <f t="shared" si="27"/>
        <v/>
      </c>
      <c r="CY58" s="56" t="str">
        <f t="shared" si="28"/>
        <v/>
      </c>
      <c r="CZ58" s="56" t="str">
        <f t="shared" si="29"/>
        <v/>
      </c>
      <c r="DA58" s="89"/>
      <c r="DB58" s="89"/>
      <c r="DD58" s="68" t="str">
        <f t="shared" si="16"/>
        <v/>
      </c>
    </row>
    <row r="59" spans="1:108" x14ac:dyDescent="0.25">
      <c r="A59" s="89" t="s">
        <v>379</v>
      </c>
      <c r="B59" s="75"/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89"/>
      <c r="S59" s="89"/>
      <c r="U59" s="75"/>
      <c r="V59" s="75"/>
      <c r="W59" s="75"/>
      <c r="X59" s="75"/>
      <c r="Y59" s="75"/>
      <c r="AA59" s="75"/>
      <c r="AB59" s="75"/>
      <c r="AC59" s="75"/>
      <c r="AD59" s="75"/>
      <c r="AE59" s="75"/>
      <c r="AF59" s="75"/>
      <c r="AG59" s="75"/>
      <c r="AH59" s="75"/>
      <c r="AJ59" s="75"/>
      <c r="AL59" s="75"/>
      <c r="AM59" s="75"/>
      <c r="AP59" s="75"/>
      <c r="AQ59" s="75"/>
      <c r="AR59" s="75"/>
      <c r="AU59" s="75"/>
      <c r="AV59" s="75"/>
      <c r="AX59" s="75"/>
      <c r="AY59" s="75"/>
      <c r="AZ59" s="75"/>
      <c r="BB59" s="75"/>
      <c r="BC59" s="75"/>
      <c r="BD59" s="75"/>
      <c r="BE59" s="75"/>
      <c r="BF59" s="75"/>
      <c r="BH59" s="75"/>
      <c r="BI59" s="75"/>
      <c r="BJ59" s="75"/>
      <c r="BK59" s="75"/>
      <c r="BL59" s="75"/>
      <c r="BM59" s="75"/>
      <c r="BN59" s="75"/>
      <c r="BO59" s="75"/>
      <c r="BP59" s="75"/>
      <c r="BQ59" s="75"/>
      <c r="BR59" s="75"/>
      <c r="BS59" s="75"/>
      <c r="BT59" s="75"/>
      <c r="BU59" s="75"/>
      <c r="BV59" s="75"/>
      <c r="BW59" s="75"/>
      <c r="BX59" s="75"/>
      <c r="BY59" s="75"/>
      <c r="BZ59" s="75"/>
      <c r="CA59" s="75"/>
      <c r="CB59" s="75"/>
      <c r="CC59" s="75"/>
      <c r="CD59" s="75"/>
      <c r="CE59" s="75"/>
      <c r="CF59" s="75"/>
      <c r="CG59" s="75"/>
      <c r="CH59" s="75"/>
      <c r="CI59" s="75"/>
      <c r="CJ59" s="75"/>
      <c r="CK59" s="75"/>
      <c r="CL59" s="75"/>
      <c r="CM59" s="89"/>
      <c r="CO59" s="68" t="str">
        <f t="shared" si="18"/>
        <v/>
      </c>
      <c r="CP59" s="89"/>
      <c r="CQ59" s="68" t="str">
        <f t="shared" si="20"/>
        <v/>
      </c>
      <c r="CR59" s="68" t="str">
        <f t="shared" si="21"/>
        <v/>
      </c>
      <c r="CS59" s="68" t="str">
        <f t="shared" si="22"/>
        <v/>
      </c>
      <c r="CT59" s="68" t="str">
        <f t="shared" si="23"/>
        <v/>
      </c>
      <c r="CU59" s="68" t="str">
        <f t="shared" si="24"/>
        <v/>
      </c>
      <c r="CV59" s="56" t="str">
        <f t="shared" si="25"/>
        <v/>
      </c>
      <c r="CX59" s="68" t="str">
        <f t="shared" si="27"/>
        <v/>
      </c>
      <c r="CY59" s="56" t="str">
        <f t="shared" si="28"/>
        <v/>
      </c>
      <c r="CZ59" s="56" t="str">
        <f t="shared" si="29"/>
        <v/>
      </c>
      <c r="DA59" s="89"/>
      <c r="DB59" s="89"/>
      <c r="DD59" s="68" t="str">
        <f t="shared" si="16"/>
        <v/>
      </c>
    </row>
    <row r="60" spans="1:108" s="21" customFormat="1" x14ac:dyDescent="0.25">
      <c r="A60" s="89"/>
      <c r="B60" s="89"/>
      <c r="C60" s="89"/>
      <c r="D60" s="89"/>
      <c r="E60" s="89"/>
      <c r="F60" s="89"/>
      <c r="G60" s="89"/>
      <c r="H60" s="89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75"/>
      <c r="U60" s="75"/>
      <c r="V60" s="75"/>
      <c r="W60" s="75"/>
      <c r="X60" s="75"/>
      <c r="Y60" s="75"/>
      <c r="Z60" s="75"/>
      <c r="AA60" s="75"/>
      <c r="AB60" s="75"/>
      <c r="AC60" s="75"/>
      <c r="AD60" s="75"/>
      <c r="AE60" s="75"/>
      <c r="AF60" s="75"/>
      <c r="AG60" s="75"/>
      <c r="AH60" s="75"/>
      <c r="AI60" s="75"/>
      <c r="AJ60" s="75"/>
      <c r="AK60" s="75"/>
      <c r="AL60" s="75"/>
      <c r="AM60" s="75"/>
      <c r="AN60" s="75"/>
      <c r="AO60" s="75"/>
      <c r="AP60" s="75"/>
      <c r="AQ60" s="75"/>
      <c r="AR60" s="75"/>
      <c r="AS60" s="75"/>
      <c r="AT60" s="75"/>
      <c r="AU60" s="75"/>
      <c r="AV60" s="75"/>
      <c r="AW60" s="75"/>
      <c r="AX60" s="75"/>
      <c r="AY60" s="75"/>
      <c r="AZ60" s="75"/>
      <c r="BA60" s="75"/>
      <c r="BB60" s="75"/>
      <c r="BC60" s="75"/>
      <c r="BD60" s="75"/>
      <c r="BE60" s="75"/>
      <c r="BF60" s="75"/>
      <c r="BG60" s="75"/>
      <c r="BH60" s="75"/>
      <c r="BI60" s="75"/>
      <c r="BJ60" s="75"/>
      <c r="BK60" s="75"/>
      <c r="BL60" s="75"/>
      <c r="BM60" s="75"/>
      <c r="BN60" s="75"/>
      <c r="BO60" s="75"/>
      <c r="BP60" s="75"/>
      <c r="BQ60" s="75"/>
      <c r="BR60" s="75"/>
      <c r="BS60" s="75"/>
      <c r="BT60" s="75"/>
      <c r="BU60" s="75"/>
      <c r="BV60" s="75"/>
      <c r="BW60" s="75"/>
      <c r="BX60" s="75"/>
      <c r="BY60" s="75"/>
      <c r="BZ60" s="75"/>
      <c r="CA60" s="75"/>
      <c r="CB60" s="75"/>
      <c r="CC60" s="75"/>
      <c r="CD60" s="75"/>
      <c r="CE60" s="75"/>
      <c r="CF60" s="75"/>
      <c r="CG60" s="75"/>
      <c r="CH60" s="75"/>
      <c r="CI60" s="75"/>
      <c r="CJ60" s="75"/>
      <c r="CK60" s="75"/>
      <c r="CL60" s="75"/>
      <c r="CM60" s="89"/>
      <c r="CN60" s="89"/>
      <c r="CO60" s="68" t="str">
        <f t="shared" si="18"/>
        <v/>
      </c>
      <c r="CP60" s="89"/>
      <c r="CQ60" s="68" t="str">
        <f t="shared" si="20"/>
        <v/>
      </c>
      <c r="CR60" s="68" t="str">
        <f t="shared" si="21"/>
        <v/>
      </c>
      <c r="CS60" s="68" t="str">
        <f t="shared" si="22"/>
        <v/>
      </c>
      <c r="CT60" s="68" t="str">
        <f t="shared" si="23"/>
        <v/>
      </c>
      <c r="CU60" s="68" t="str">
        <f t="shared" si="24"/>
        <v/>
      </c>
      <c r="CV60" s="56" t="str">
        <f t="shared" si="25"/>
        <v/>
      </c>
      <c r="CW60" s="55"/>
      <c r="CX60" s="68" t="str">
        <f t="shared" si="27"/>
        <v/>
      </c>
      <c r="CY60" s="56" t="str">
        <f t="shared" si="28"/>
        <v/>
      </c>
      <c r="CZ60" s="56" t="str">
        <f t="shared" si="29"/>
        <v/>
      </c>
      <c r="DA60" s="89"/>
      <c r="DB60" s="89"/>
      <c r="DC60" s="55"/>
      <c r="DD60" s="89"/>
    </row>
    <row r="61" spans="1:108" x14ac:dyDescent="0.25">
      <c r="A61" s="2" t="s">
        <v>353</v>
      </c>
      <c r="B61" s="1">
        <f>SUM(B3:B55)</f>
        <v>705088.946757889</v>
      </c>
      <c r="C61" s="1">
        <f>SUM(C3:C55)</f>
        <v>3822.5373801911001</v>
      </c>
      <c r="D61" s="1">
        <f>SUM(D3:D55)</f>
        <v>679015.71693810297</v>
      </c>
      <c r="E61" s="1">
        <f t="shared" ref="E61:P61" si="33">SUM(E3:E55)</f>
        <v>12404.777512980902</v>
      </c>
      <c r="F61" s="1">
        <f t="shared" si="33"/>
        <v>12286.373204601899</v>
      </c>
      <c r="G61" s="1">
        <f t="shared" si="33"/>
        <v>283219.73294168862</v>
      </c>
      <c r="H61" s="1">
        <f t="shared" si="33"/>
        <v>2767230.1711191209</v>
      </c>
      <c r="I61" s="1">
        <f t="shared" si="33"/>
        <v>2608.5499302205994</v>
      </c>
      <c r="J61" s="1">
        <f t="shared" si="33"/>
        <v>34369.524379811388</v>
      </c>
      <c r="K61" s="1">
        <f t="shared" si="33"/>
        <v>0.9257159410300001</v>
      </c>
      <c r="L61" s="1">
        <f t="shared" si="33"/>
        <v>49980.132047440289</v>
      </c>
      <c r="M61" s="1">
        <f t="shared" si="33"/>
        <v>2113.0732181188996</v>
      </c>
      <c r="N61" s="1">
        <f t="shared" si="33"/>
        <v>1945.4292396291</v>
      </c>
      <c r="O61" s="1">
        <f t="shared" si="33"/>
        <v>458.80327580890003</v>
      </c>
      <c r="P61" s="1">
        <f t="shared" si="33"/>
        <v>95.921351970800004</v>
      </c>
      <c r="Q61" s="1"/>
      <c r="R61" s="89"/>
      <c r="S61" s="89"/>
      <c r="T61" s="1">
        <f>SUM(T3:T59)</f>
        <v>0</v>
      </c>
      <c r="U61" s="1">
        <f t="shared" ref="U61:CK61" si="34">SUM(U3:U59)</f>
        <v>0</v>
      </c>
      <c r="V61" s="1">
        <f t="shared" si="34"/>
        <v>1941.4310799635343</v>
      </c>
      <c r="W61" s="1">
        <f t="shared" si="34"/>
        <v>2911.9806379724619</v>
      </c>
      <c r="X61" s="1">
        <f t="shared" si="34"/>
        <v>2911.9806379724619</v>
      </c>
      <c r="Y61" s="1">
        <f t="shared" si="34"/>
        <v>20.781038011680483</v>
      </c>
      <c r="Z61" s="1">
        <f t="shared" si="34"/>
        <v>0</v>
      </c>
      <c r="AA61" s="1">
        <f t="shared" si="34"/>
        <v>35871.797153724132</v>
      </c>
      <c r="AB61" s="1">
        <f t="shared" si="34"/>
        <v>458.12148934710928</v>
      </c>
      <c r="AC61" s="1">
        <f t="shared" si="34"/>
        <v>8289043.0926759085</v>
      </c>
      <c r="AD61" s="1">
        <f t="shared" si="34"/>
        <v>0.9251383327066437</v>
      </c>
      <c r="AE61" s="1">
        <f t="shared" si="34"/>
        <v>700011.32849210838</v>
      </c>
      <c r="AF61" s="1">
        <f t="shared" si="34"/>
        <v>9937.9686720027566</v>
      </c>
      <c r="AG61" s="1">
        <f t="shared" si="34"/>
        <v>925051.12691458128</v>
      </c>
      <c r="AH61" s="1">
        <f t="shared" si="34"/>
        <v>16899.264168773254</v>
      </c>
      <c r="AI61" s="1"/>
      <c r="AJ61" s="1">
        <f t="shared" si="34"/>
        <v>640.86452922516185</v>
      </c>
      <c r="AK61" s="1">
        <f t="shared" si="34"/>
        <v>0</v>
      </c>
      <c r="AL61" s="1">
        <f t="shared" si="34"/>
        <v>50848.942317803274</v>
      </c>
      <c r="AM61" s="1">
        <f t="shared" si="34"/>
        <v>50848.942317803274</v>
      </c>
      <c r="AN61" s="1"/>
      <c r="AO61" s="1"/>
      <c r="AP61" s="1">
        <f t="shared" si="34"/>
        <v>0</v>
      </c>
      <c r="AQ61" s="1">
        <f t="shared" si="34"/>
        <v>32.650862319722052</v>
      </c>
      <c r="AR61" s="1">
        <f t="shared" si="34"/>
        <v>1.1816769409110739</v>
      </c>
      <c r="AS61" s="1"/>
      <c r="AT61" s="1">
        <f t="shared" si="34"/>
        <v>9.1546795310828273</v>
      </c>
      <c r="AU61" s="1">
        <f t="shared" si="34"/>
        <v>0</v>
      </c>
      <c r="AV61" s="1">
        <f t="shared" si="34"/>
        <v>3819.9478828136457</v>
      </c>
      <c r="AW61" s="1"/>
      <c r="AX61" s="1">
        <f t="shared" si="34"/>
        <v>111.79457664072349</v>
      </c>
      <c r="AY61" s="1">
        <f t="shared" si="34"/>
        <v>3822.5366450029205</v>
      </c>
      <c r="AZ61" s="1">
        <f t="shared" si="34"/>
        <v>0</v>
      </c>
      <c r="BA61" s="1">
        <f t="shared" si="34"/>
        <v>3683526.018621583</v>
      </c>
      <c r="BB61" s="1">
        <f t="shared" si="34"/>
        <v>608579.98373253911</v>
      </c>
      <c r="BC61" s="1">
        <f t="shared" si="34"/>
        <v>67620.012673691148</v>
      </c>
      <c r="BD61" s="1">
        <f t="shared" si="34"/>
        <v>676199.99640622991</v>
      </c>
      <c r="BE61" s="1">
        <f t="shared" si="34"/>
        <v>0</v>
      </c>
      <c r="BF61" s="1">
        <f t="shared" si="34"/>
        <v>5108.5597491521758</v>
      </c>
      <c r="BG61" s="1"/>
      <c r="BH61" s="1">
        <f t="shared" si="34"/>
        <v>66.930240461245361</v>
      </c>
      <c r="BI61" s="1">
        <f t="shared" si="34"/>
        <v>1764339.3300490086</v>
      </c>
      <c r="BJ61" s="1">
        <f t="shared" si="34"/>
        <v>90.552670780082224</v>
      </c>
      <c r="BK61" s="1">
        <f t="shared" si="34"/>
        <v>236.22434647537679</v>
      </c>
      <c r="BL61" s="1">
        <f t="shared" si="34"/>
        <v>572.18781874405374</v>
      </c>
      <c r="BM61" s="1">
        <f t="shared" si="34"/>
        <v>133.8604692579041</v>
      </c>
      <c r="BN61" s="1">
        <f t="shared" si="34"/>
        <v>219.19447208895616</v>
      </c>
      <c r="BO61" s="1">
        <f t="shared" si="34"/>
        <v>31.496558226578468</v>
      </c>
      <c r="BP61" s="1">
        <f t="shared" si="34"/>
        <v>12366.240892255541</v>
      </c>
      <c r="BQ61" s="1">
        <f t="shared" si="34"/>
        <v>12247.651283302695</v>
      </c>
      <c r="BR61" s="1">
        <f t="shared" si="34"/>
        <v>118.58960895283731</v>
      </c>
      <c r="BS61" s="1">
        <f t="shared" si="34"/>
        <v>0</v>
      </c>
      <c r="BT61" s="1">
        <f t="shared" si="34"/>
        <v>0</v>
      </c>
      <c r="BU61" s="1">
        <f t="shared" si="34"/>
        <v>2802.0493796136366</v>
      </c>
      <c r="BV61" s="1">
        <f t="shared" si="34"/>
        <v>0</v>
      </c>
      <c r="BW61" s="1">
        <f t="shared" si="34"/>
        <v>1589.9514753320857</v>
      </c>
      <c r="BX61" s="1">
        <f t="shared" si="34"/>
        <v>381.89603380837821</v>
      </c>
      <c r="BY61" s="1">
        <f t="shared" si="34"/>
        <v>215.41533160419948</v>
      </c>
      <c r="BZ61" s="1">
        <f t="shared" si="34"/>
        <v>3974.8810424726776</v>
      </c>
      <c r="CA61" s="1">
        <f t="shared" si="34"/>
        <v>871977.96143118828</v>
      </c>
      <c r="CB61" s="1">
        <f t="shared" si="34"/>
        <v>208.66482814273019</v>
      </c>
      <c r="CC61" s="1">
        <f t="shared" si="34"/>
        <v>1724.3466162947984</v>
      </c>
      <c r="CD61" s="1">
        <f t="shared" si="34"/>
        <v>0</v>
      </c>
      <c r="CE61" s="1">
        <f t="shared" si="34"/>
        <v>280037.64904329745</v>
      </c>
      <c r="CF61" s="1">
        <f t="shared" si="34"/>
        <v>71527.705989819078</v>
      </c>
      <c r="CG61" s="1">
        <f t="shared" si="34"/>
        <v>0</v>
      </c>
      <c r="CH61" s="1">
        <f t="shared" si="34"/>
        <v>0</v>
      </c>
      <c r="CI61" s="1">
        <f t="shared" si="34"/>
        <v>26289.360473382701</v>
      </c>
      <c r="CJ61" s="1">
        <f t="shared" si="34"/>
        <v>77.709038830362616</v>
      </c>
      <c r="CK61" s="1">
        <f t="shared" si="34"/>
        <v>2757557.3441727739</v>
      </c>
      <c r="CL61" s="1">
        <f>SUM(CL3:CL59)</f>
        <v>18214.179346118537</v>
      </c>
      <c r="CM61" s="89"/>
      <c r="CO61" s="68">
        <f t="shared" si="18"/>
        <v>-7.201386845061628E-3</v>
      </c>
      <c r="CP61" s="89"/>
      <c r="CQ61" s="68">
        <f t="shared" si="20"/>
        <v>-4.1467678311925263E-3</v>
      </c>
      <c r="CR61" s="68">
        <f t="shared" si="21"/>
        <v>-3.1065950747632986E-3</v>
      </c>
      <c r="CS61" s="68">
        <f t="shared" si="22"/>
        <v>-3.1516152614264252E-3</v>
      </c>
      <c r="CT61" s="68">
        <f t="shared" si="23"/>
        <v>-1.1235389092914364E-2</v>
      </c>
      <c r="CU61" s="68">
        <f t="shared" si="24"/>
        <v>-3.4954905621150927E-3</v>
      </c>
      <c r="CV61" s="56">
        <f t="shared" si="25"/>
        <v>0.11632160237247287</v>
      </c>
      <c r="CX61" s="68">
        <f t="shared" si="27"/>
        <v>-6.2395849283283073E-4</v>
      </c>
      <c r="CY61" s="56">
        <f t="shared" si="28"/>
        <v>1.7383112744446629E-2</v>
      </c>
      <c r="CZ61" s="56">
        <f t="shared" si="29"/>
        <v>0.80776882223430024</v>
      </c>
      <c r="DA61" s="89"/>
      <c r="DB61" s="89"/>
      <c r="DD61" s="89"/>
    </row>
    <row r="62" spans="1:108" x14ac:dyDescent="0.25">
      <c r="A62" s="2" t="s">
        <v>219</v>
      </c>
      <c r="B62" s="1">
        <f>SUM(B2:B51)</f>
        <v>700011.91479878896</v>
      </c>
      <c r="C62" s="1">
        <f t="shared" ref="C62:M62" si="35">SUM(C2:C51)</f>
        <v>3822.5373801911001</v>
      </c>
      <c r="D62" s="1">
        <f t="shared" si="35"/>
        <v>676200.71801970294</v>
      </c>
      <c r="E62" s="1">
        <f t="shared" si="35"/>
        <v>12366.011134767901</v>
      </c>
      <c r="F62" s="1">
        <f t="shared" si="35"/>
        <v>12247.657260067899</v>
      </c>
      <c r="G62" s="1">
        <f t="shared" si="35"/>
        <v>280038.3583981886</v>
      </c>
      <c r="H62" s="1">
        <f t="shared" si="35"/>
        <v>2757564.8096615211</v>
      </c>
      <c r="I62" s="1">
        <f t="shared" si="35"/>
        <v>2603.1744656458995</v>
      </c>
      <c r="J62" s="1">
        <f t="shared" si="35"/>
        <v>34271.107220845384</v>
      </c>
      <c r="K62" s="1">
        <f t="shared" si="35"/>
        <v>0.92513764633000006</v>
      </c>
      <c r="L62" s="1">
        <f t="shared" si="35"/>
        <v>49498.13559798029</v>
      </c>
      <c r="M62" s="1">
        <f t="shared" si="35"/>
        <v>2109.5482594437995</v>
      </c>
      <c r="N62" s="1">
        <f>SUM(N2:N51)</f>
        <v>1941.4325042334001</v>
      </c>
      <c r="O62" s="1">
        <f>SUM(O2:O51)</f>
        <v>458.12171471430003</v>
      </c>
      <c r="P62" s="1">
        <f>SUM(P2:P51)</f>
        <v>95.7996642823</v>
      </c>
      <c r="Q62" s="1"/>
      <c r="R62" s="89"/>
      <c r="S62" s="89"/>
      <c r="T62" s="1">
        <f>T61 - T55 - T56 - T57 - T58 - T54</f>
        <v>0</v>
      </c>
      <c r="U62" s="1">
        <f t="shared" ref="U62:CK62" si="36">U61 - U55 - U56 - U57 - U58 - U54</f>
        <v>0</v>
      </c>
      <c r="V62" s="1">
        <f t="shared" si="36"/>
        <v>1941.4310799635343</v>
      </c>
      <c r="W62" s="1">
        <f t="shared" si="36"/>
        <v>2911.9806379724619</v>
      </c>
      <c r="X62" s="1">
        <f t="shared" si="36"/>
        <v>2911.9806379724619</v>
      </c>
      <c r="Y62" s="1">
        <f t="shared" si="36"/>
        <v>20.781038011680483</v>
      </c>
      <c r="Z62" s="1">
        <f t="shared" si="36"/>
        <v>0</v>
      </c>
      <c r="AA62" s="1">
        <f t="shared" si="36"/>
        <v>35871.797153724132</v>
      </c>
      <c r="AB62" s="1">
        <f t="shared" si="36"/>
        <v>458.12148934710928</v>
      </c>
      <c r="AC62" s="1">
        <f t="shared" si="36"/>
        <v>8289043.0926759085</v>
      </c>
      <c r="AD62" s="1">
        <f t="shared" si="36"/>
        <v>0.9251383327066437</v>
      </c>
      <c r="AE62" s="1">
        <f t="shared" si="36"/>
        <v>700011.32849210838</v>
      </c>
      <c r="AF62" s="1">
        <f t="shared" si="36"/>
        <v>9937.9686720027566</v>
      </c>
      <c r="AG62" s="1">
        <f t="shared" si="36"/>
        <v>925051.12691458128</v>
      </c>
      <c r="AH62" s="1">
        <f t="shared" si="36"/>
        <v>16899.264168773254</v>
      </c>
      <c r="AI62" s="1"/>
      <c r="AJ62" s="1">
        <f t="shared" si="36"/>
        <v>640.86452922516185</v>
      </c>
      <c r="AK62" s="1">
        <f t="shared" si="36"/>
        <v>0</v>
      </c>
      <c r="AL62" s="1">
        <f t="shared" si="36"/>
        <v>50848.942317803274</v>
      </c>
      <c r="AM62" s="1">
        <f t="shared" si="36"/>
        <v>50848.942317803274</v>
      </c>
      <c r="AN62" s="1"/>
      <c r="AO62" s="1"/>
      <c r="AP62" s="1">
        <f t="shared" si="36"/>
        <v>0</v>
      </c>
      <c r="AQ62" s="1">
        <f t="shared" si="36"/>
        <v>32.650862319722052</v>
      </c>
      <c r="AR62" s="1">
        <f t="shared" si="36"/>
        <v>1.1816769409110739</v>
      </c>
      <c r="AS62" s="1"/>
      <c r="AT62" s="1">
        <f t="shared" si="36"/>
        <v>9.1546795310828273</v>
      </c>
      <c r="AU62" s="1">
        <f t="shared" si="36"/>
        <v>0</v>
      </c>
      <c r="AV62" s="1">
        <f t="shared" si="36"/>
        <v>3819.9478828136457</v>
      </c>
      <c r="AW62" s="1"/>
      <c r="AX62" s="1">
        <f t="shared" si="36"/>
        <v>111.79457664072349</v>
      </c>
      <c r="AY62" s="1">
        <f t="shared" si="36"/>
        <v>3822.5366450029205</v>
      </c>
      <c r="AZ62" s="1">
        <f t="shared" si="36"/>
        <v>0</v>
      </c>
      <c r="BA62" s="1">
        <f t="shared" si="36"/>
        <v>3683526.018621583</v>
      </c>
      <c r="BB62" s="1">
        <f t="shared" si="36"/>
        <v>608579.98373253911</v>
      </c>
      <c r="BC62" s="1">
        <f t="shared" si="36"/>
        <v>67620.012673691148</v>
      </c>
      <c r="BD62" s="1">
        <f t="shared" si="36"/>
        <v>676199.99640622991</v>
      </c>
      <c r="BE62" s="1">
        <f t="shared" si="36"/>
        <v>0</v>
      </c>
      <c r="BF62" s="1">
        <f t="shared" si="36"/>
        <v>5108.5597491521758</v>
      </c>
      <c r="BG62" s="1"/>
      <c r="BH62" s="1">
        <f t="shared" si="36"/>
        <v>66.930240461245361</v>
      </c>
      <c r="BI62" s="1">
        <f t="shared" si="36"/>
        <v>1764339.3300490086</v>
      </c>
      <c r="BJ62" s="1">
        <f t="shared" si="36"/>
        <v>90.552670780082224</v>
      </c>
      <c r="BK62" s="1">
        <f t="shared" si="36"/>
        <v>236.22434647537679</v>
      </c>
      <c r="BL62" s="1">
        <f t="shared" si="36"/>
        <v>572.18781874405374</v>
      </c>
      <c r="BM62" s="1">
        <f t="shared" si="36"/>
        <v>133.8604692579041</v>
      </c>
      <c r="BN62" s="1">
        <f t="shared" si="36"/>
        <v>219.19447208895616</v>
      </c>
      <c r="BO62" s="1">
        <f t="shared" si="36"/>
        <v>31.496558226578468</v>
      </c>
      <c r="BP62" s="1">
        <f t="shared" si="36"/>
        <v>12366.240892255541</v>
      </c>
      <c r="BQ62" s="1">
        <f t="shared" si="36"/>
        <v>12247.651283302695</v>
      </c>
      <c r="BR62" s="1">
        <f t="shared" si="36"/>
        <v>118.58960895283731</v>
      </c>
      <c r="BS62" s="1">
        <f t="shared" si="36"/>
        <v>0</v>
      </c>
      <c r="BT62" s="1">
        <f t="shared" si="36"/>
        <v>0</v>
      </c>
      <c r="BU62" s="1">
        <f t="shared" si="36"/>
        <v>2802.0493796136366</v>
      </c>
      <c r="BV62" s="1">
        <f t="shared" si="36"/>
        <v>0</v>
      </c>
      <c r="BW62" s="1">
        <f t="shared" si="36"/>
        <v>1589.9514753320857</v>
      </c>
      <c r="BX62" s="1">
        <f t="shared" si="36"/>
        <v>381.89603380837821</v>
      </c>
      <c r="BY62" s="1">
        <f t="shared" si="36"/>
        <v>215.41533160419948</v>
      </c>
      <c r="BZ62" s="1">
        <f t="shared" si="36"/>
        <v>3974.8810424726776</v>
      </c>
      <c r="CA62" s="1">
        <f t="shared" si="36"/>
        <v>871977.96143118828</v>
      </c>
      <c r="CB62" s="1">
        <f t="shared" si="36"/>
        <v>208.66482814273019</v>
      </c>
      <c r="CC62" s="1">
        <f t="shared" si="36"/>
        <v>1724.3466162947984</v>
      </c>
      <c r="CD62" s="1">
        <f t="shared" si="36"/>
        <v>0</v>
      </c>
      <c r="CE62" s="1">
        <f t="shared" si="36"/>
        <v>280037.64904329745</v>
      </c>
      <c r="CF62" s="1">
        <f t="shared" si="36"/>
        <v>71527.705989819078</v>
      </c>
      <c r="CG62" s="1">
        <f t="shared" si="36"/>
        <v>0</v>
      </c>
      <c r="CH62" s="1">
        <f t="shared" si="36"/>
        <v>0</v>
      </c>
      <c r="CI62" s="1">
        <f t="shared" si="36"/>
        <v>26289.360473382701</v>
      </c>
      <c r="CJ62" s="1">
        <f t="shared" si="36"/>
        <v>77.709038830362616</v>
      </c>
      <c r="CK62" s="1">
        <f t="shared" si="36"/>
        <v>2757557.3441727739</v>
      </c>
      <c r="CL62" s="1">
        <f>CL61 - CL55 - CL56 - CL57 - CL58 - CL54</f>
        <v>18214.179346118537</v>
      </c>
      <c r="CM62" s="89"/>
      <c r="CO62" s="68">
        <f t="shared" si="18"/>
        <v>-8.3756671591007443E-7</v>
      </c>
      <c r="CP62" s="89"/>
      <c r="CQ62" s="68">
        <f t="shared" si="20"/>
        <v>-1.0671586908978346E-6</v>
      </c>
      <c r="CR62" s="68">
        <f t="shared" si="21"/>
        <v>1.8579757460618072E-5</v>
      </c>
      <c r="CS62" s="68">
        <f t="shared" si="22"/>
        <v>-4.8799252598514201E-7</v>
      </c>
      <c r="CT62" s="68">
        <f t="shared" si="23"/>
        <v>-2.5330633103558161E-6</v>
      </c>
      <c r="CU62" s="68">
        <f t="shared" si="24"/>
        <v>-2.7072758983112684E-6</v>
      </c>
      <c r="CV62" s="56">
        <f t="shared" si="25"/>
        <v>0.11862676758775803</v>
      </c>
      <c r="CX62" s="68">
        <f t="shared" si="27"/>
        <v>7.4191840139197846E-7</v>
      </c>
      <c r="CY62" s="56">
        <f t="shared" si="28"/>
        <v>2.7290052514182005E-2</v>
      </c>
      <c r="CZ62" s="56">
        <f t="shared" si="29"/>
        <v>0.81078952126973758</v>
      </c>
      <c r="DA62" s="89"/>
      <c r="DB62" s="89"/>
      <c r="DD62" s="89"/>
    </row>
    <row r="63" spans="1:108" x14ac:dyDescent="0.25">
      <c r="A63" s="89" t="s">
        <v>349</v>
      </c>
      <c r="B63" s="75">
        <f>+B3+B5+B8+B9+B11+B12+B14+B15+B16+B17+B18+B19+B20+B21+B22+B23+B24+B25+B26+B28+B30+B31+B33+B34+B35+B36+B37+B39+B40+B41+B42+B43+B44+B46+B47+B49+B50+B10</f>
        <v>552546.96030953899</v>
      </c>
      <c r="C63" s="75">
        <f t="shared" ref="C63:P63" si="37">+C3+C5+C8+C9+C11+C12+C14+C15+C16+C17+C18+C19+C20+C21+C22+C23+C24+C25+C26+C28+C30+C31+C33+C34+C35+C36+C37+C39+C40+C41+C42+C43+C44+C46+C47+C49+C50+C10</f>
        <v>3808.5002821309004</v>
      </c>
      <c r="D63" s="75">
        <f t="shared" si="37"/>
        <v>534031.52282560291</v>
      </c>
      <c r="E63" s="75">
        <f t="shared" si="37"/>
        <v>8833.7315912207996</v>
      </c>
      <c r="F63" s="75">
        <f t="shared" si="37"/>
        <v>8752.5782345488005</v>
      </c>
      <c r="G63" s="75">
        <f t="shared" si="37"/>
        <v>174689.1176813209</v>
      </c>
      <c r="H63" s="75">
        <f t="shared" si="37"/>
        <v>2279765.266114207</v>
      </c>
      <c r="I63" s="75">
        <f t="shared" si="37"/>
        <v>1070.0457681127</v>
      </c>
      <c r="J63" s="75">
        <f t="shared" si="37"/>
        <v>28241.451955746677</v>
      </c>
      <c r="K63" s="75">
        <f t="shared" si="37"/>
        <v>0.49654265790000002</v>
      </c>
      <c r="L63" s="75">
        <f t="shared" si="37"/>
        <v>35509.460888693691</v>
      </c>
      <c r="M63" s="75">
        <f t="shared" si="37"/>
        <v>765.82862805829996</v>
      </c>
      <c r="N63" s="75">
        <f t="shared" si="37"/>
        <v>749.09554481880002</v>
      </c>
      <c r="O63" s="75">
        <f t="shared" si="37"/>
        <v>163.78143938980003</v>
      </c>
      <c r="P63" s="75">
        <f t="shared" si="37"/>
        <v>34.623951652300001</v>
      </c>
      <c r="Q63" s="75"/>
      <c r="R63" s="89"/>
      <c r="S63" s="89"/>
      <c r="U63" s="75"/>
      <c r="V63" s="75"/>
      <c r="W63" s="75"/>
      <c r="X63" s="75"/>
      <c r="Y63" s="75"/>
      <c r="AA63" s="75"/>
      <c r="AB63" s="75"/>
      <c r="AC63" s="75"/>
      <c r="AD63" s="75"/>
      <c r="AE63" s="75"/>
      <c r="AF63" s="75"/>
      <c r="AG63" s="75"/>
      <c r="AH63" s="75"/>
      <c r="AJ63" s="75"/>
      <c r="AL63" s="75"/>
      <c r="AM63" s="75"/>
      <c r="AP63" s="75"/>
      <c r="AQ63" s="75"/>
      <c r="AR63" s="75"/>
      <c r="AU63" s="75"/>
      <c r="AV63" s="75"/>
      <c r="AX63" s="75"/>
      <c r="AY63" s="75"/>
      <c r="AZ63" s="75"/>
      <c r="BB63" s="75"/>
      <c r="BC63" s="75"/>
      <c r="BD63" s="75"/>
      <c r="BE63" s="75"/>
      <c r="BF63" s="75"/>
      <c r="BH63" s="75"/>
      <c r="BI63" s="75"/>
      <c r="BJ63" s="75"/>
      <c r="BK63" s="75"/>
      <c r="BL63" s="75"/>
      <c r="BM63" s="75"/>
      <c r="BN63" s="75"/>
      <c r="BO63" s="75"/>
      <c r="BP63" s="75"/>
      <c r="BQ63" s="75"/>
      <c r="BR63" s="75"/>
      <c r="BS63" s="75"/>
      <c r="BT63" s="75"/>
      <c r="BU63" s="75"/>
      <c r="BV63" s="75"/>
      <c r="BW63" s="75"/>
      <c r="BX63" s="75"/>
      <c r="BY63" s="75"/>
      <c r="BZ63" s="75"/>
      <c r="CA63" s="75"/>
      <c r="CB63" s="75"/>
      <c r="CC63" s="75"/>
      <c r="CD63" s="75"/>
      <c r="CE63" s="75"/>
      <c r="CF63" s="75"/>
      <c r="CG63" s="75"/>
      <c r="CH63" s="75"/>
      <c r="CI63" s="75"/>
      <c r="CJ63" s="75"/>
      <c r="CK63" s="75"/>
      <c r="CL63" s="75"/>
      <c r="CM63" s="89"/>
      <c r="CO63" s="68">
        <f t="shared" si="18"/>
        <v>-1</v>
      </c>
      <c r="CP63" s="89"/>
      <c r="CQ63" s="68">
        <f t="shared" si="20"/>
        <v>-1</v>
      </c>
      <c r="CR63" s="68">
        <f t="shared" si="21"/>
        <v>-1</v>
      </c>
      <c r="CS63" s="68">
        <f t="shared" si="22"/>
        <v>-1</v>
      </c>
      <c r="CT63" s="68">
        <f t="shared" si="23"/>
        <v>-1</v>
      </c>
      <c r="CU63" s="68">
        <f t="shared" si="24"/>
        <v>-1</v>
      </c>
      <c r="CV63" s="56">
        <f t="shared" si="25"/>
        <v>-1</v>
      </c>
      <c r="CX63" s="68">
        <f t="shared" si="27"/>
        <v>-1</v>
      </c>
      <c r="CY63" s="56">
        <f t="shared" si="28"/>
        <v>-1</v>
      </c>
      <c r="CZ63" s="56">
        <f t="shared" si="29"/>
        <v>-1</v>
      </c>
      <c r="DA63" s="89"/>
      <c r="DB63" s="89"/>
      <c r="DD63" s="89"/>
    </row>
    <row r="64" spans="1:108" x14ac:dyDescent="0.25">
      <c r="A64" s="89"/>
      <c r="B64" s="75"/>
      <c r="C64" s="89"/>
      <c r="D64" s="89"/>
      <c r="E64" s="89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R64" s="89"/>
      <c r="S64" s="89"/>
      <c r="U64" s="75"/>
      <c r="V64" s="75"/>
      <c r="W64" s="75"/>
      <c r="X64" s="75"/>
      <c r="Y64" s="75"/>
      <c r="AA64" s="75"/>
      <c r="AB64" s="75"/>
      <c r="AC64" s="75"/>
      <c r="AD64" s="75"/>
      <c r="AE64" s="75"/>
      <c r="AF64" s="75"/>
      <c r="AG64" s="75"/>
      <c r="AH64" s="75"/>
      <c r="AJ64" s="75"/>
      <c r="AL64" s="75"/>
      <c r="AM64" s="75"/>
      <c r="AP64" s="75"/>
      <c r="AQ64" s="75"/>
      <c r="AR64" s="75"/>
      <c r="AU64" s="75"/>
      <c r="AV64" s="75"/>
      <c r="AX64" s="75"/>
      <c r="AY64" s="75"/>
      <c r="AZ64" s="75"/>
      <c r="BB64" s="75"/>
      <c r="BC64" s="75"/>
      <c r="BD64" s="75"/>
      <c r="BE64" s="75"/>
      <c r="BF64" s="75"/>
      <c r="BH64" s="75"/>
      <c r="BI64" s="75"/>
      <c r="BJ64" s="75"/>
      <c r="BK64" s="75"/>
      <c r="BL64" s="75"/>
      <c r="BM64" s="75"/>
      <c r="BN64" s="75"/>
      <c r="BO64" s="75"/>
      <c r="BP64" s="75"/>
      <c r="BQ64" s="75"/>
      <c r="BR64" s="75"/>
      <c r="BS64" s="75"/>
      <c r="BT64" s="75"/>
      <c r="BU64" s="75"/>
      <c r="BV64" s="75"/>
      <c r="BW64" s="75"/>
      <c r="BX64" s="75"/>
      <c r="BY64" s="75"/>
      <c r="BZ64" s="75"/>
      <c r="CA64" s="75"/>
      <c r="CB64" s="75"/>
      <c r="CC64" s="75"/>
      <c r="CD64" s="75"/>
      <c r="CE64" s="75"/>
      <c r="CF64" s="75"/>
      <c r="CG64" s="75"/>
      <c r="CH64" s="75"/>
      <c r="CI64" s="75"/>
      <c r="CJ64" s="75"/>
      <c r="CK64" s="75"/>
      <c r="CL64" s="75"/>
      <c r="CM64" s="89"/>
      <c r="CO64" s="89"/>
      <c r="CP64" s="89"/>
      <c r="CQ64" s="89"/>
      <c r="CR64" s="89"/>
      <c r="CS64" s="89"/>
      <c r="CT64" s="89"/>
      <c r="CU64" s="89"/>
      <c r="CX64" s="89"/>
      <c r="DA64" s="89"/>
      <c r="DB64" s="89"/>
      <c r="DD64" s="89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DJ68"/>
  <sheetViews>
    <sheetView zoomScale="85" zoomScaleNormal="85" workbookViewId="0">
      <pane xSplit="1" ySplit="2" topLeftCell="E24" activePane="bottomRight" state="frozen"/>
      <selection pane="topRight" activeCell="J26" sqref="J26"/>
      <selection pane="bottomLeft" activeCell="J26" sqref="J26"/>
      <selection pane="bottomRight" activeCell="P29" sqref="P29"/>
    </sheetView>
  </sheetViews>
  <sheetFormatPr defaultRowHeight="15" x14ac:dyDescent="0.25"/>
  <cols>
    <col min="1" max="1" width="19.5703125" bestFit="1" customWidth="1"/>
    <col min="2" max="2" width="5.7109375" style="19" bestFit="1" customWidth="1"/>
    <col min="3" max="3" width="8.85546875" customWidth="1"/>
    <col min="4" max="4" width="8.42578125" customWidth="1"/>
    <col min="5" max="5" width="9.85546875" customWidth="1"/>
    <col min="6" max="6" width="5.7109375" bestFit="1" customWidth="1"/>
    <col min="7" max="7" width="14.5703125" bestFit="1" customWidth="1"/>
    <col min="8" max="8" width="5.7109375" bestFit="1" customWidth="1"/>
    <col min="9" max="9" width="5.42578125" style="74" bestFit="1" customWidth="1"/>
    <col min="10" max="10" width="6.7109375" bestFit="1" customWidth="1"/>
    <col min="11" max="11" width="13.42578125" bestFit="1" customWidth="1"/>
    <col min="12" max="12" width="8.85546875" customWidth="1"/>
    <col min="13" max="13" width="13.42578125" customWidth="1"/>
    <col min="14" max="14" width="6.7109375" customWidth="1"/>
    <col min="15" max="15" width="8.7109375" customWidth="1"/>
    <col min="16" max="16" width="10.28515625" customWidth="1"/>
    <col min="17" max="17" width="12.7109375" customWidth="1"/>
    <col min="18" max="18" width="10.28515625" customWidth="1"/>
    <col min="19" max="19" width="12.28515625" style="21" bestFit="1" customWidth="1"/>
    <col min="20" max="20" width="6.7109375" bestFit="1" customWidth="1"/>
    <col min="21" max="21" width="6.7109375" customWidth="1"/>
    <col min="22" max="22" width="9.28515625" customWidth="1"/>
    <col min="23" max="23" width="5.7109375" style="21" bestFit="1" customWidth="1"/>
    <col min="24" max="24" width="10.85546875" style="21" bestFit="1" customWidth="1"/>
    <col min="25" max="25" width="11.7109375" style="89" bestFit="1" customWidth="1"/>
    <col min="26" max="26" width="6.7109375" bestFit="1" customWidth="1"/>
    <col min="27" max="28" width="11.85546875" style="21" bestFit="1" customWidth="1"/>
    <col min="29" max="29" width="6.7109375" customWidth="1"/>
    <col min="30" max="30" width="9.7109375" customWidth="1"/>
    <col min="31" max="31" width="15.42578125" bestFit="1" customWidth="1"/>
    <col min="32" max="32" width="4.28515625" style="89" bestFit="1" customWidth="1"/>
    <col min="33" max="33" width="8.140625" style="21" bestFit="1" customWidth="1"/>
    <col min="34" max="34" width="6.7109375" customWidth="1"/>
    <col min="35" max="35" width="10.85546875" customWidth="1"/>
    <col min="36" max="36" width="6.7109375" customWidth="1"/>
    <col min="37" max="37" width="5.140625" bestFit="1" customWidth="1"/>
    <col min="38" max="38" width="6.7109375" style="74" bestFit="1" customWidth="1"/>
    <col min="39" max="39" width="4.140625" style="21" bestFit="1" customWidth="1"/>
    <col min="40" max="40" width="6.5703125" customWidth="1"/>
    <col min="41" max="41" width="6" style="21" bestFit="1" customWidth="1"/>
    <col min="42" max="42" width="9.140625" customWidth="1"/>
    <col min="43" max="43" width="6.140625" bestFit="1" customWidth="1"/>
    <col min="44" max="44" width="8.42578125" bestFit="1" customWidth="1"/>
    <col min="45" max="45" width="7.7109375" bestFit="1" customWidth="1"/>
    <col min="46" max="46" width="9" customWidth="1"/>
    <col min="47" max="47" width="7.7109375" style="89" bestFit="1" customWidth="1"/>
    <col min="48" max="48" width="9.28515625" customWidth="1"/>
    <col min="49" max="49" width="7.7109375" customWidth="1"/>
    <col min="50" max="50" width="9.140625" customWidth="1"/>
    <col min="51" max="51" width="12.7109375" bestFit="1" customWidth="1"/>
    <col min="52" max="52" width="9.28515625" customWidth="1"/>
    <col min="53" max="53" width="6" bestFit="1" customWidth="1"/>
    <col min="54" max="54" width="6.7109375" bestFit="1" customWidth="1"/>
    <col min="55" max="55" width="4.28515625" customWidth="1"/>
    <col min="56" max="56" width="7.7109375" bestFit="1" customWidth="1"/>
    <col min="57" max="57" width="4.5703125" bestFit="1" customWidth="1"/>
    <col min="58" max="58" width="4.140625" customWidth="1"/>
    <col min="59" max="59" width="6.7109375" customWidth="1"/>
    <col min="60" max="60" width="5.7109375" customWidth="1"/>
    <col min="61" max="61" width="5.85546875" customWidth="1"/>
    <col min="62" max="62" width="3.28515625" bestFit="1" customWidth="1"/>
    <col min="63" max="63" width="11.5703125" bestFit="1" customWidth="1"/>
    <col min="64" max="64" width="9.7109375" bestFit="1" customWidth="1"/>
    <col min="65" max="65" width="7.7109375" customWidth="1"/>
    <col min="66" max="66" width="5.140625" bestFit="1" customWidth="1"/>
    <col min="67" max="67" width="5.28515625" customWidth="1"/>
    <col min="68" max="68" width="8.7109375" customWidth="1"/>
    <col min="69" max="69" width="4.85546875" customWidth="1"/>
    <col min="70" max="70" width="7.85546875" customWidth="1"/>
    <col min="71" max="71" width="5.85546875" customWidth="1"/>
    <col min="72" max="72" width="6" customWidth="1"/>
    <col min="73" max="73" width="6.7109375" customWidth="1"/>
    <col min="74" max="74" width="11.42578125" style="21" bestFit="1" customWidth="1"/>
    <col min="75" max="75" width="5.7109375" style="21" bestFit="1" customWidth="1"/>
    <col min="76" max="76" width="4.140625" bestFit="1" customWidth="1"/>
    <col min="77" max="77" width="5.7109375" customWidth="1"/>
    <col min="78" max="78" width="3.85546875" bestFit="1" customWidth="1"/>
    <col min="79" max="79" width="10" style="89" bestFit="1" customWidth="1"/>
    <col min="80" max="80" width="11.5703125" style="21" bestFit="1" customWidth="1"/>
    <col min="81" max="81" width="5.7109375" bestFit="1" customWidth="1"/>
    <col min="82" max="82" width="8.7109375" customWidth="1"/>
    <col min="83" max="83" width="8" style="74" bestFit="1" customWidth="1"/>
    <col min="84" max="84" width="8.7109375" style="21" customWidth="1"/>
    <col min="85" max="85" width="5.28515625" bestFit="1" customWidth="1"/>
    <col min="86" max="86" width="7.7109375" customWidth="1"/>
    <col min="87" max="87" width="9" style="21" bestFit="1" customWidth="1"/>
    <col min="88" max="88" width="6.7109375" style="89" bestFit="1" customWidth="1"/>
    <col min="89" max="89" width="11.42578125" style="21" bestFit="1" customWidth="1"/>
    <col min="90" max="90" width="5.7109375" bestFit="1" customWidth="1"/>
    <col min="91" max="91" width="9.140625" bestFit="1" customWidth="1"/>
    <col min="92" max="92" width="7.7109375" customWidth="1"/>
    <col min="93" max="93" width="6.7109375" style="21" bestFit="1" customWidth="1"/>
    <col min="94" max="94" width="9.28515625" style="89" bestFit="1" customWidth="1"/>
    <col min="95" max="95" width="7.7109375" style="21" customWidth="1"/>
    <col min="96" max="96" width="6.85546875" style="21" bestFit="1" customWidth="1"/>
    <col min="97" max="98" width="7.7109375" style="21" customWidth="1"/>
    <col min="99" max="99" width="6.7109375" bestFit="1" customWidth="1"/>
    <col min="100" max="117" width="9" customWidth="1"/>
  </cols>
  <sheetData>
    <row r="1" spans="1:114" x14ac:dyDescent="0.25">
      <c r="A1" s="89"/>
      <c r="B1" s="75"/>
      <c r="C1" s="89" t="s">
        <v>385</v>
      </c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Z1" s="89"/>
      <c r="AA1" s="89"/>
      <c r="AB1" s="89"/>
      <c r="AC1" s="89"/>
      <c r="AD1" s="89"/>
      <c r="AE1" s="89"/>
      <c r="AG1" s="89"/>
      <c r="AH1" s="89"/>
      <c r="AI1" s="89"/>
      <c r="AJ1" s="89"/>
      <c r="AK1" s="89"/>
      <c r="AL1" s="89"/>
      <c r="AM1" s="89"/>
      <c r="AN1" s="89"/>
      <c r="AO1" s="89"/>
      <c r="AP1" s="89"/>
      <c r="AQ1" s="89"/>
      <c r="AR1" s="89"/>
      <c r="AS1" s="89"/>
      <c r="AT1" s="89"/>
      <c r="AV1" s="89"/>
      <c r="AW1" s="89"/>
      <c r="AX1" s="89"/>
      <c r="AY1" s="89"/>
      <c r="AZ1" s="89"/>
      <c r="BA1" s="89"/>
      <c r="BB1" s="89"/>
      <c r="BC1" s="89"/>
      <c r="BD1" s="89"/>
      <c r="BE1" s="89"/>
      <c r="BF1" s="89"/>
      <c r="BG1" s="89"/>
      <c r="BH1" s="89"/>
      <c r="BI1" s="89"/>
      <c r="BJ1" s="89"/>
      <c r="BK1" s="89"/>
      <c r="BL1" s="89"/>
      <c r="BM1" s="89"/>
      <c r="BN1" s="89"/>
      <c r="BO1" s="89"/>
      <c r="BP1" s="89"/>
      <c r="BQ1" s="89"/>
      <c r="BR1" s="89"/>
      <c r="BS1" s="89"/>
      <c r="BT1" s="89"/>
      <c r="BU1" s="89"/>
      <c r="BV1" s="89"/>
      <c r="BW1" s="89"/>
      <c r="BX1" s="89"/>
      <c r="BY1" s="89"/>
      <c r="BZ1" s="89"/>
      <c r="CB1" s="89"/>
      <c r="CC1" s="89"/>
      <c r="CD1" s="89"/>
      <c r="CE1" s="89"/>
      <c r="CF1" s="89"/>
      <c r="CG1" s="89"/>
      <c r="CH1" s="89"/>
      <c r="CI1" s="89"/>
      <c r="CK1" s="89"/>
      <c r="CL1" s="89"/>
      <c r="CM1" s="89"/>
      <c r="CN1" s="89"/>
      <c r="CO1" s="89"/>
      <c r="CQ1" s="89"/>
      <c r="CR1" s="89"/>
      <c r="CS1" s="89"/>
      <c r="CT1" s="89"/>
      <c r="CU1" s="89"/>
      <c r="CV1" s="89"/>
      <c r="CW1" s="89"/>
      <c r="CX1" s="89"/>
      <c r="CY1" s="89"/>
      <c r="CZ1" s="89"/>
      <c r="DA1" s="89"/>
      <c r="DB1" s="89"/>
      <c r="DC1" s="89"/>
      <c r="DD1" s="89"/>
      <c r="DE1" s="89"/>
      <c r="DF1" s="89"/>
      <c r="DG1" s="89"/>
      <c r="DH1" s="89"/>
      <c r="DI1" s="89"/>
      <c r="DJ1" s="89"/>
    </row>
    <row r="2" spans="1:114" x14ac:dyDescent="0.25">
      <c r="A2" s="89" t="s">
        <v>338</v>
      </c>
      <c r="B2" s="75" t="s">
        <v>36</v>
      </c>
      <c r="C2" s="75" t="s">
        <v>355</v>
      </c>
      <c r="D2" s="75" t="s">
        <v>375</v>
      </c>
      <c r="E2" s="75" t="s">
        <v>38</v>
      </c>
      <c r="F2" s="75" t="s">
        <v>40</v>
      </c>
      <c r="G2" s="75" t="s">
        <v>42</v>
      </c>
      <c r="H2" s="75" t="s">
        <v>44</v>
      </c>
      <c r="I2" s="75" t="s">
        <v>359</v>
      </c>
      <c r="J2" s="75" t="s">
        <v>46</v>
      </c>
      <c r="K2" s="75" t="s">
        <v>386</v>
      </c>
      <c r="L2" s="75" t="s">
        <v>376</v>
      </c>
      <c r="M2" s="75" t="s">
        <v>48</v>
      </c>
      <c r="N2" s="75" t="s">
        <v>50</v>
      </c>
      <c r="O2" s="75" t="s">
        <v>387</v>
      </c>
      <c r="P2" s="75" t="s">
        <v>54</v>
      </c>
      <c r="Q2" s="75" t="s">
        <v>388</v>
      </c>
      <c r="R2" s="75" t="s">
        <v>389</v>
      </c>
      <c r="S2" s="75" t="s">
        <v>390</v>
      </c>
      <c r="T2" s="75" t="s">
        <v>56</v>
      </c>
      <c r="U2" s="75" t="s">
        <v>58</v>
      </c>
      <c r="V2" s="75" t="s">
        <v>391</v>
      </c>
      <c r="W2" s="75" t="s">
        <v>60</v>
      </c>
      <c r="X2" s="75" t="s">
        <v>378</v>
      </c>
      <c r="Y2" s="75" t="s">
        <v>392</v>
      </c>
      <c r="Z2" s="75" t="s">
        <v>62</v>
      </c>
      <c r="AA2" s="75" t="s">
        <v>393</v>
      </c>
      <c r="AB2" s="75" t="s">
        <v>394</v>
      </c>
      <c r="AC2" s="75" t="s">
        <v>64</v>
      </c>
      <c r="AD2" s="75" t="s">
        <v>374</v>
      </c>
      <c r="AE2" s="75" t="s">
        <v>66</v>
      </c>
      <c r="AF2" s="75" t="s">
        <v>361</v>
      </c>
      <c r="AG2" s="75" t="s">
        <v>395</v>
      </c>
      <c r="AH2" s="75" t="s">
        <v>70</v>
      </c>
      <c r="AI2" s="75" t="s">
        <v>396</v>
      </c>
      <c r="AJ2" s="75" t="s">
        <v>72</v>
      </c>
      <c r="AK2" s="75" t="s">
        <v>74</v>
      </c>
      <c r="AL2" s="75" t="s">
        <v>364</v>
      </c>
      <c r="AM2" s="75" t="s">
        <v>76</v>
      </c>
      <c r="AN2" s="75" t="s">
        <v>78</v>
      </c>
      <c r="AO2" s="75" t="s">
        <v>397</v>
      </c>
      <c r="AP2" s="75" t="s">
        <v>398</v>
      </c>
      <c r="AQ2" s="75" t="s">
        <v>80</v>
      </c>
      <c r="AR2" s="75" t="s">
        <v>377</v>
      </c>
      <c r="AS2" s="75" t="s">
        <v>82</v>
      </c>
      <c r="AT2" s="75" t="s">
        <v>399</v>
      </c>
      <c r="AU2" s="75" t="s">
        <v>366</v>
      </c>
      <c r="AV2" s="75" t="s">
        <v>86</v>
      </c>
      <c r="AW2" s="75" t="s">
        <v>88</v>
      </c>
      <c r="AX2" s="75" t="s">
        <v>400</v>
      </c>
      <c r="AY2" s="75" t="s">
        <v>401</v>
      </c>
      <c r="AZ2" s="75" t="s">
        <v>402</v>
      </c>
      <c r="BA2" s="75" t="s">
        <v>92</v>
      </c>
      <c r="BB2" s="75" t="s">
        <v>94</v>
      </c>
      <c r="BC2" s="75" t="s">
        <v>96</v>
      </c>
      <c r="BD2" s="75" t="s">
        <v>98</v>
      </c>
      <c r="BE2" s="75" t="s">
        <v>100</v>
      </c>
      <c r="BF2" s="75" t="s">
        <v>102</v>
      </c>
      <c r="BG2" s="75" t="s">
        <v>104</v>
      </c>
      <c r="BH2" s="75" t="s">
        <v>106</v>
      </c>
      <c r="BI2" s="75" t="s">
        <v>108</v>
      </c>
      <c r="BJ2" s="75" t="s">
        <v>110</v>
      </c>
      <c r="BK2" s="89" t="s">
        <v>403</v>
      </c>
      <c r="BL2" s="89" t="s">
        <v>404</v>
      </c>
      <c r="BM2" s="75" t="s">
        <v>112</v>
      </c>
      <c r="BN2" s="75" t="s">
        <v>114</v>
      </c>
      <c r="BO2" s="75" t="s">
        <v>116</v>
      </c>
      <c r="BP2" s="75" t="s">
        <v>118</v>
      </c>
      <c r="BQ2" s="75" t="s">
        <v>120</v>
      </c>
      <c r="BR2" s="75" t="s">
        <v>122</v>
      </c>
      <c r="BS2" s="75" t="s">
        <v>124</v>
      </c>
      <c r="BT2" s="75" t="s">
        <v>126</v>
      </c>
      <c r="BU2" s="75" t="s">
        <v>128</v>
      </c>
      <c r="BV2" s="75" t="s">
        <v>405</v>
      </c>
      <c r="BW2" s="75" t="s">
        <v>130</v>
      </c>
      <c r="BX2" s="75" t="s">
        <v>132</v>
      </c>
      <c r="BY2" s="75" t="s">
        <v>134</v>
      </c>
      <c r="BZ2" s="75" t="s">
        <v>136</v>
      </c>
      <c r="CA2" s="75" t="s">
        <v>406</v>
      </c>
      <c r="CB2" s="75" t="s">
        <v>407</v>
      </c>
      <c r="CC2" s="75" t="s">
        <v>140</v>
      </c>
      <c r="CD2" s="75" t="s">
        <v>408</v>
      </c>
      <c r="CE2" s="75" t="s">
        <v>142</v>
      </c>
      <c r="CF2" s="75" t="s">
        <v>409</v>
      </c>
      <c r="CG2" s="75" t="s">
        <v>146</v>
      </c>
      <c r="CH2" s="75" t="s">
        <v>148</v>
      </c>
      <c r="CI2" s="75" t="s">
        <v>410</v>
      </c>
      <c r="CJ2" s="75" t="s">
        <v>411</v>
      </c>
      <c r="CK2" s="75" t="s">
        <v>412</v>
      </c>
      <c r="CL2" s="75" t="s">
        <v>152</v>
      </c>
      <c r="CM2" s="75" t="s">
        <v>154</v>
      </c>
      <c r="CN2" s="75" t="s">
        <v>156</v>
      </c>
      <c r="CO2" s="75" t="s">
        <v>413</v>
      </c>
      <c r="CP2" s="75" t="s">
        <v>163</v>
      </c>
      <c r="CQ2" s="75" t="s">
        <v>164</v>
      </c>
      <c r="CR2" s="75" t="s">
        <v>165</v>
      </c>
      <c r="CS2" s="89"/>
      <c r="CT2" s="75"/>
      <c r="CU2" s="89" t="s">
        <v>366</v>
      </c>
      <c r="CV2" s="89" t="s">
        <v>70</v>
      </c>
      <c r="CW2" s="89"/>
      <c r="CX2" s="89"/>
      <c r="CY2" s="89"/>
      <c r="CZ2" s="89"/>
      <c r="DA2" s="89"/>
      <c r="DB2" s="89"/>
      <c r="DC2" s="89"/>
      <c r="DD2" s="89"/>
      <c r="DE2" s="89"/>
      <c r="DF2" s="89"/>
      <c r="DG2" s="89"/>
      <c r="DH2" s="89"/>
      <c r="DI2" s="89"/>
      <c r="DJ2" s="89"/>
    </row>
    <row r="3" spans="1:114" x14ac:dyDescent="0.25">
      <c r="A3" s="89" t="s">
        <v>168</v>
      </c>
      <c r="B3" s="75">
        <v>79.365059500000001</v>
      </c>
      <c r="C3" s="75">
        <v>179.35513979999999</v>
      </c>
      <c r="D3" s="75">
        <v>16.64833995</v>
      </c>
      <c r="E3" s="75">
        <v>16.648346279999998</v>
      </c>
      <c r="F3" s="75">
        <v>179.3548394</v>
      </c>
      <c r="G3" s="75">
        <v>179.3548394</v>
      </c>
      <c r="H3" s="75">
        <v>37.130832149999897</v>
      </c>
      <c r="I3" s="75">
        <v>0.47226659999999998</v>
      </c>
      <c r="J3" s="75">
        <v>419.12185631</v>
      </c>
      <c r="K3" s="75">
        <v>419.12201721000002</v>
      </c>
      <c r="L3" s="75">
        <v>48.213062350000001</v>
      </c>
      <c r="M3" s="75">
        <v>48.213082969999903</v>
      </c>
      <c r="N3" s="75">
        <v>1999.28025459999</v>
      </c>
      <c r="O3" s="75">
        <v>1999.28025459999</v>
      </c>
      <c r="P3" s="75">
        <v>379440.54927999998</v>
      </c>
      <c r="Q3" s="75">
        <v>39468717.843000002</v>
      </c>
      <c r="R3" s="75">
        <v>379440.60249999998</v>
      </c>
      <c r="S3" s="75">
        <v>1197.63698</v>
      </c>
      <c r="T3" s="75">
        <v>537.23279608999997</v>
      </c>
      <c r="U3" s="75">
        <v>250.42677237000001</v>
      </c>
      <c r="V3" s="75">
        <v>2382.8864829999902</v>
      </c>
      <c r="W3" s="75">
        <v>100.447996719999</v>
      </c>
      <c r="X3" s="75">
        <v>396.78018852000002</v>
      </c>
      <c r="Y3" s="75">
        <v>396.78047586999901</v>
      </c>
      <c r="Z3" s="75">
        <v>2382.8884045999998</v>
      </c>
      <c r="AA3" s="75">
        <v>5782.6939000000002</v>
      </c>
      <c r="AB3" s="75">
        <v>7514.6256679999997</v>
      </c>
      <c r="AC3" s="75">
        <v>224.43109799999999</v>
      </c>
      <c r="AD3" s="75">
        <v>224.43119200000001</v>
      </c>
      <c r="AE3" s="75">
        <v>224.43109799999999</v>
      </c>
      <c r="AF3" s="75">
        <v>4.3132078799999896</v>
      </c>
      <c r="AG3" s="75">
        <v>667.87623393599995</v>
      </c>
      <c r="AH3" s="75">
        <v>400.227661799999</v>
      </c>
      <c r="AI3" s="75">
        <v>400.22823</v>
      </c>
      <c r="AJ3" s="75">
        <v>654.18553262999899</v>
      </c>
      <c r="AK3" s="75">
        <v>8.2393907249999998</v>
      </c>
      <c r="AL3" s="75">
        <v>2180.6139557000001</v>
      </c>
      <c r="AM3" s="75">
        <v>4.9611773770000003</v>
      </c>
      <c r="AN3" s="75">
        <v>27.46406966</v>
      </c>
      <c r="AO3" s="75">
        <v>0</v>
      </c>
      <c r="AP3" s="75">
        <v>1692.45163</v>
      </c>
      <c r="AQ3" s="75">
        <v>30.452237019999998</v>
      </c>
      <c r="AR3" s="75">
        <v>29.737089599999901</v>
      </c>
      <c r="AS3" s="75">
        <v>4384.8742400000001</v>
      </c>
      <c r="AT3" s="75">
        <v>4384.8698299999996</v>
      </c>
      <c r="AU3" s="75">
        <v>26377.880450000001</v>
      </c>
      <c r="AV3" s="75">
        <v>44113.246599999999</v>
      </c>
      <c r="AW3" s="75">
        <v>5514.9836150000001</v>
      </c>
      <c r="AX3" s="75">
        <v>5514.9802149999996</v>
      </c>
      <c r="AY3" s="75">
        <v>0</v>
      </c>
      <c r="AZ3" s="75">
        <v>44113.231359999998</v>
      </c>
      <c r="BA3" s="75">
        <v>14.43432</v>
      </c>
      <c r="BB3" s="75">
        <v>616.83333779999998</v>
      </c>
      <c r="BC3" s="75">
        <v>1.5732781705999901</v>
      </c>
      <c r="BD3" s="75">
        <v>11750.902758</v>
      </c>
      <c r="BE3" s="75">
        <v>7.732602075</v>
      </c>
      <c r="BF3" s="75">
        <v>1.563136826</v>
      </c>
      <c r="BG3" s="75">
        <v>526.63618380000003</v>
      </c>
      <c r="BH3" s="75">
        <v>55.597652639000003</v>
      </c>
      <c r="BI3" s="75">
        <v>0</v>
      </c>
      <c r="BJ3" s="75">
        <v>0.58707776970000003</v>
      </c>
      <c r="BK3" s="75">
        <v>231.46867</v>
      </c>
      <c r="BL3" s="75">
        <v>114.25689</v>
      </c>
      <c r="BM3" s="75">
        <v>2371.7282977</v>
      </c>
      <c r="BN3" s="75">
        <v>1.220199638</v>
      </c>
      <c r="BO3" s="75">
        <v>0.37359636259999901</v>
      </c>
      <c r="BP3" s="75">
        <v>195.08086844499999</v>
      </c>
      <c r="BQ3" s="75">
        <v>1.5537829439999999</v>
      </c>
      <c r="BR3" s="75">
        <v>97.771643369999893</v>
      </c>
      <c r="BS3" s="75">
        <v>10.403786999999999</v>
      </c>
      <c r="BT3" s="75">
        <v>2.7136457379999901</v>
      </c>
      <c r="BU3" s="75">
        <v>404.14828929999999</v>
      </c>
      <c r="BV3" s="75">
        <v>12.867678379999999</v>
      </c>
      <c r="BW3" s="75">
        <v>83.293643680000002</v>
      </c>
      <c r="BX3" s="75">
        <v>2.9786678684999899</v>
      </c>
      <c r="BY3" s="75">
        <v>60.934721260000003</v>
      </c>
      <c r="BZ3" s="75">
        <v>0.38976344843999999</v>
      </c>
      <c r="CA3" s="75">
        <v>58.009149899999997</v>
      </c>
      <c r="CB3" s="75">
        <v>2499.5610000000001</v>
      </c>
      <c r="CC3" s="75">
        <v>181.52975463999999</v>
      </c>
      <c r="CD3" s="75">
        <v>181.530097269999</v>
      </c>
      <c r="CE3" s="75">
        <v>2443.710047</v>
      </c>
      <c r="CF3" s="75">
        <v>9.2345082870000006</v>
      </c>
      <c r="CG3" s="75">
        <v>0.15751977919999999</v>
      </c>
      <c r="CH3" s="75">
        <v>3377.2679297</v>
      </c>
      <c r="CI3" s="75">
        <v>2858.90804956999</v>
      </c>
      <c r="CJ3" s="75">
        <v>383.325627</v>
      </c>
      <c r="CK3" s="75">
        <v>643.77941417</v>
      </c>
      <c r="CL3" s="75">
        <v>85.210328942000004</v>
      </c>
      <c r="CM3" s="75">
        <v>26056.518680000001</v>
      </c>
      <c r="CN3" s="75">
        <v>3329.0833429999998</v>
      </c>
      <c r="CO3" s="75">
        <v>1494.04563799999</v>
      </c>
      <c r="CP3" s="75">
        <f>SUM(AH3,AV3,AW3)</f>
        <v>50028.457876799992</v>
      </c>
      <c r="CQ3" s="75">
        <f>BC3+BE3+BF3+BG3+BH3+BI3+BJ3+BN3+BO3+BP3+BQ3+BR3+BS3+BT3+BU3+BX3+BY3+BZ3+BM3</f>
        <v>3742.9871943548396</v>
      </c>
      <c r="CR3" s="75">
        <f>BC3+BE3+BF3+BG3+BH3+BI3+BJ3+BN3+BO3+BP3+BQ3+BR3+BS3+BT3+BU3+BX3+BY3+BZ3</f>
        <v>1371.2588966548399</v>
      </c>
      <c r="CS3" s="89"/>
      <c r="CT3" s="75"/>
      <c r="CU3" s="22">
        <f>AU3/CM3</f>
        <v>1.0123332580973936</v>
      </c>
      <c r="CV3" s="28">
        <f>AH3/SUM(AH3,AV3,AW3)</f>
        <v>7.9999999757257977E-3</v>
      </c>
      <c r="CW3" s="40"/>
      <c r="CX3" s="40"/>
      <c r="CY3" s="40"/>
      <c r="CZ3" s="28"/>
      <c r="DA3" s="28"/>
      <c r="DB3" s="75"/>
      <c r="DC3" s="75"/>
      <c r="DD3" s="75"/>
      <c r="DE3" s="75"/>
      <c r="DF3" s="75"/>
      <c r="DG3" s="75"/>
      <c r="DH3" s="75"/>
      <c r="DI3" s="75"/>
      <c r="DJ3" s="75"/>
    </row>
    <row r="4" spans="1:114" x14ac:dyDescent="0.25">
      <c r="A4" s="89" t="s">
        <v>170</v>
      </c>
      <c r="B4" s="75">
        <v>94.262104960000002</v>
      </c>
      <c r="C4" s="75">
        <v>204.62759159999999</v>
      </c>
      <c r="D4" s="75">
        <v>19.569028599999999</v>
      </c>
      <c r="E4" s="75">
        <v>19.569033300000001</v>
      </c>
      <c r="F4" s="75">
        <v>204.62728899999999</v>
      </c>
      <c r="G4" s="75">
        <v>204.62728899999999</v>
      </c>
      <c r="H4" s="75">
        <v>43.970706</v>
      </c>
      <c r="I4" s="75">
        <v>0.59527480449999903</v>
      </c>
      <c r="J4" s="75">
        <v>423.01683352999999</v>
      </c>
      <c r="K4" s="75">
        <v>423.01665700000001</v>
      </c>
      <c r="L4" s="75">
        <v>46.589367013999997</v>
      </c>
      <c r="M4" s="75">
        <v>46.58922784</v>
      </c>
      <c r="N4" s="75">
        <v>3751.6660700000002</v>
      </c>
      <c r="O4" s="75">
        <v>3751.6660700000002</v>
      </c>
      <c r="P4" s="75">
        <v>373977.69644999999</v>
      </c>
      <c r="Q4" s="75">
        <v>45191759.109999999</v>
      </c>
      <c r="R4" s="75">
        <v>373977.77593999897</v>
      </c>
      <c r="S4" s="75">
        <v>1637.966547</v>
      </c>
      <c r="T4" s="75">
        <v>594.789848599999</v>
      </c>
      <c r="U4" s="75">
        <v>301.20604026000001</v>
      </c>
      <c r="V4" s="75">
        <v>3083.7820519000002</v>
      </c>
      <c r="W4" s="75">
        <v>115.79475887</v>
      </c>
      <c r="X4" s="75">
        <v>462.90815900000001</v>
      </c>
      <c r="Y4" s="75">
        <v>462.90705198000001</v>
      </c>
      <c r="Z4" s="75">
        <v>3083.7855651999898</v>
      </c>
      <c r="AA4" s="75">
        <v>7413.0029000000004</v>
      </c>
      <c r="AB4" s="75">
        <v>8014.6444170000004</v>
      </c>
      <c r="AC4" s="75">
        <v>270.5651757</v>
      </c>
      <c r="AD4" s="75">
        <v>270.5656396</v>
      </c>
      <c r="AE4" s="75">
        <v>270.5651757</v>
      </c>
      <c r="AF4" s="75">
        <v>5.3057751099999999</v>
      </c>
      <c r="AG4" s="75">
        <v>833.095121089999</v>
      </c>
      <c r="AH4" s="75">
        <v>475.13645799999898</v>
      </c>
      <c r="AI4" s="75">
        <v>475.13707639999899</v>
      </c>
      <c r="AJ4" s="75">
        <v>823.175995239999</v>
      </c>
      <c r="AK4" s="75">
        <v>10.869026673</v>
      </c>
      <c r="AL4" s="75">
        <v>2347.688388</v>
      </c>
      <c r="AM4" s="75">
        <v>6.1569491740000002</v>
      </c>
      <c r="AN4" s="75">
        <v>34.785646999999997</v>
      </c>
      <c r="AO4" s="75">
        <v>0</v>
      </c>
      <c r="AP4" s="75">
        <v>1991.347295</v>
      </c>
      <c r="AQ4" s="75">
        <v>34.16102927</v>
      </c>
      <c r="AR4" s="75">
        <v>33.279166150000002</v>
      </c>
      <c r="AS4" s="75">
        <v>4625.8141999999998</v>
      </c>
      <c r="AT4" s="75">
        <v>4625.8231400000004</v>
      </c>
      <c r="AU4" s="75">
        <v>31612.314902999999</v>
      </c>
      <c r="AV4" s="75">
        <v>52073.325400000002</v>
      </c>
      <c r="AW4" s="75">
        <v>6843.6007</v>
      </c>
      <c r="AX4" s="75">
        <v>6843.5946899999999</v>
      </c>
      <c r="AY4" s="75">
        <v>0</v>
      </c>
      <c r="AZ4" s="75">
        <v>52073.315459999998</v>
      </c>
      <c r="BA4" s="75">
        <v>17.178068</v>
      </c>
      <c r="BB4" s="75">
        <v>710.34078059999899</v>
      </c>
      <c r="BC4" s="75">
        <v>1.8866639991</v>
      </c>
      <c r="BD4" s="75">
        <v>14327.8818046999</v>
      </c>
      <c r="BE4" s="75">
        <v>9.2370154899999992</v>
      </c>
      <c r="BF4" s="75">
        <v>1.9627029140000001</v>
      </c>
      <c r="BG4" s="75">
        <v>657.38843610000004</v>
      </c>
      <c r="BH4" s="75">
        <v>76.815829534000002</v>
      </c>
      <c r="BI4" s="75">
        <v>0</v>
      </c>
      <c r="BJ4" s="75">
        <v>0.73090067929999902</v>
      </c>
      <c r="BK4" s="75">
        <v>327.11430000000001</v>
      </c>
      <c r="BL4" s="75">
        <v>129.3638</v>
      </c>
      <c r="BM4" s="75">
        <v>3148.0756783699999</v>
      </c>
      <c r="BN4" s="75">
        <v>1.5765782526999901</v>
      </c>
      <c r="BO4" s="75">
        <v>0.50836531910000005</v>
      </c>
      <c r="BP4" s="75">
        <v>267.534514029999</v>
      </c>
      <c r="BQ4" s="75">
        <v>2.0276460690000002</v>
      </c>
      <c r="BR4" s="75">
        <v>115.8181263</v>
      </c>
      <c r="BS4" s="75">
        <v>11.94138551</v>
      </c>
      <c r="BT4" s="75">
        <v>3.3470319540000002</v>
      </c>
      <c r="BU4" s="75">
        <v>479.90998569999903</v>
      </c>
      <c r="BV4" s="75">
        <v>14.467023340000001</v>
      </c>
      <c r="BW4" s="75">
        <v>113.3202417</v>
      </c>
      <c r="BX4" s="75">
        <v>3.6779549199999999</v>
      </c>
      <c r="BY4" s="75">
        <v>70.076659199999995</v>
      </c>
      <c r="BZ4" s="75">
        <v>0.51079604103999998</v>
      </c>
      <c r="CA4" s="75">
        <v>68.78709748</v>
      </c>
      <c r="CB4" s="75">
        <v>3136.511</v>
      </c>
      <c r="CC4" s="75">
        <v>150.80641605</v>
      </c>
      <c r="CD4" s="75">
        <v>150.80595471999999</v>
      </c>
      <c r="CE4" s="75">
        <v>2756.0595589999998</v>
      </c>
      <c r="CF4" s="75">
        <v>9.6083579799999992</v>
      </c>
      <c r="CG4" s="75">
        <v>0.19854800759999999</v>
      </c>
      <c r="CH4" s="75">
        <v>4072.0524021000001</v>
      </c>
      <c r="CI4" s="75">
        <v>3479.4575374999999</v>
      </c>
      <c r="CJ4" s="75">
        <v>456.87578500000001</v>
      </c>
      <c r="CK4" s="75">
        <v>785.89905136999903</v>
      </c>
      <c r="CL4" s="75">
        <v>104.474793913</v>
      </c>
      <c r="CM4" s="75">
        <v>31261.576655999899</v>
      </c>
      <c r="CN4" s="75">
        <v>3876.3911419999999</v>
      </c>
      <c r="CO4" s="75">
        <v>1748.8099239999999</v>
      </c>
      <c r="CP4" s="75">
        <f t="shared" ref="CP4:CP51" si="0">SUM(AH4,AV4,AW4)</f>
        <v>59392.062558000005</v>
      </c>
      <c r="CQ4" s="75">
        <f t="shared" ref="CQ4:CQ51" si="1">BC4+BE4+BF4+BG4+BH4+BI4+BJ4+BN4+BO4+BP4+BQ4+BR4+BS4+BT4+BU4+BX4+BY4+BZ4+BM4</f>
        <v>4853.0262703822373</v>
      </c>
      <c r="CR4" s="75">
        <f t="shared" ref="CR4:CR51" si="2">BC4+BE4+BF4+BG4+BH4+BI4+BJ4+BN4+BO4+BP4+BQ4+BR4+BS4+BT4+BU4+BX4+BY4+BZ4</f>
        <v>1704.9505920122378</v>
      </c>
      <c r="CS4" s="75"/>
      <c r="CT4" s="75"/>
      <c r="CU4" s="22">
        <f t="shared" ref="CU4:CU51" si="3">AU4/CM4</f>
        <v>1.0112194676186552</v>
      </c>
      <c r="CV4" s="28">
        <f t="shared" ref="CV4:CV51" si="4">AH4/SUM(AH4,AV4,AW4)</f>
        <v>7.9999992850222877E-3</v>
      </c>
      <c r="CW4" s="40"/>
      <c r="CX4" s="40"/>
      <c r="CY4" s="40"/>
      <c r="CZ4" s="28"/>
      <c r="DA4" s="28"/>
      <c r="DB4" s="75"/>
      <c r="DC4" s="75"/>
      <c r="DD4" s="75"/>
      <c r="DE4" s="75"/>
      <c r="DF4" s="75"/>
      <c r="DG4" s="75"/>
      <c r="DH4" s="75"/>
      <c r="DI4" s="75"/>
      <c r="DJ4" s="75"/>
    </row>
    <row r="5" spans="1:114" x14ac:dyDescent="0.25">
      <c r="A5" s="89" t="s">
        <v>171</v>
      </c>
      <c r="B5" s="75">
        <v>47.112200199999997</v>
      </c>
      <c r="C5" s="75">
        <v>104.9841536</v>
      </c>
      <c r="D5" s="75">
        <v>11.650701639999999</v>
      </c>
      <c r="E5" s="75">
        <v>11.650695949999999</v>
      </c>
      <c r="F5" s="75">
        <v>104.9839439</v>
      </c>
      <c r="G5" s="75">
        <v>104.9839439</v>
      </c>
      <c r="H5" s="75">
        <v>23.945031669999999</v>
      </c>
      <c r="I5" s="75">
        <v>0.40362134999999999</v>
      </c>
      <c r="J5" s="75">
        <v>176.35675033999999</v>
      </c>
      <c r="K5" s="75">
        <v>176.35669290000001</v>
      </c>
      <c r="L5" s="75">
        <v>24.090827249999901</v>
      </c>
      <c r="M5" s="75">
        <v>24.09082141</v>
      </c>
      <c r="N5" s="75">
        <v>978.41921499999899</v>
      </c>
      <c r="O5" s="75">
        <v>978.41921499999899</v>
      </c>
      <c r="P5" s="75">
        <v>183813.81654</v>
      </c>
      <c r="Q5" s="75">
        <v>24670358.210000001</v>
      </c>
      <c r="R5" s="75">
        <v>183813.80109999899</v>
      </c>
      <c r="S5" s="75">
        <v>381.638950999999</v>
      </c>
      <c r="T5" s="75">
        <v>285.42375945999999</v>
      </c>
      <c r="U5" s="75">
        <v>115.45032046</v>
      </c>
      <c r="V5" s="75">
        <v>949.22479599999997</v>
      </c>
      <c r="W5" s="75">
        <v>54.987155739999999</v>
      </c>
      <c r="X5" s="75">
        <v>165.62202298</v>
      </c>
      <c r="Y5" s="75">
        <v>165.62190403</v>
      </c>
      <c r="Z5" s="75">
        <v>949.22531590000006</v>
      </c>
      <c r="AA5" s="75">
        <v>2231.1186399999901</v>
      </c>
      <c r="AB5" s="75">
        <v>3817.0371699999901</v>
      </c>
      <c r="AC5" s="75">
        <v>143.7767738</v>
      </c>
      <c r="AD5" s="75">
        <v>143.7765785</v>
      </c>
      <c r="AE5" s="75">
        <v>143.7767738</v>
      </c>
      <c r="AF5" s="75">
        <v>3.4797315299999898</v>
      </c>
      <c r="AG5" s="75">
        <v>272.23561152500002</v>
      </c>
      <c r="AH5" s="75">
        <v>279.72937350000001</v>
      </c>
      <c r="AI5" s="75">
        <v>279.729375</v>
      </c>
      <c r="AJ5" s="75">
        <v>265.74610797000003</v>
      </c>
      <c r="AK5" s="75">
        <v>3.5549055979999999</v>
      </c>
      <c r="AL5" s="75">
        <v>1327.9460664999999</v>
      </c>
      <c r="AM5" s="75">
        <v>3.1797921999999899</v>
      </c>
      <c r="AN5" s="75">
        <v>14.268055776000001</v>
      </c>
      <c r="AO5" s="75">
        <v>0</v>
      </c>
      <c r="AP5" s="75">
        <v>1304.08907</v>
      </c>
      <c r="AQ5" s="75">
        <v>18.494901649999999</v>
      </c>
      <c r="AR5" s="75">
        <v>17.821960480000001</v>
      </c>
      <c r="AS5" s="75">
        <v>2352.13888</v>
      </c>
      <c r="AT5" s="75">
        <v>2352.1375359999902</v>
      </c>
      <c r="AU5" s="75">
        <v>11585.072861999901</v>
      </c>
      <c r="AV5" s="75">
        <v>30446.8616</v>
      </c>
      <c r="AW5" s="75">
        <v>4239.5789339999901</v>
      </c>
      <c r="AX5" s="75">
        <v>4239.5799900000002</v>
      </c>
      <c r="AY5" s="75">
        <v>0</v>
      </c>
      <c r="AZ5" s="75">
        <v>30446.867399999999</v>
      </c>
      <c r="BA5" s="75">
        <v>13.603793</v>
      </c>
      <c r="BB5" s="75">
        <v>296.16082499999999</v>
      </c>
      <c r="BC5" s="75">
        <v>1.0461045678000001</v>
      </c>
      <c r="BD5" s="75">
        <v>4875.0579622999903</v>
      </c>
      <c r="BE5" s="75">
        <v>5.4115152039999996</v>
      </c>
      <c r="BF5" s="75">
        <v>1.364670088</v>
      </c>
      <c r="BG5" s="75">
        <v>457.561222399999</v>
      </c>
      <c r="BH5" s="75">
        <v>31.96007496</v>
      </c>
      <c r="BI5" s="75">
        <v>0</v>
      </c>
      <c r="BJ5" s="75">
        <v>0.39790490514999999</v>
      </c>
      <c r="BK5" s="75">
        <v>132.86117999999999</v>
      </c>
      <c r="BL5" s="75">
        <v>67.601330000000004</v>
      </c>
      <c r="BM5" s="75">
        <v>1391.62647227</v>
      </c>
      <c r="BN5" s="75">
        <v>0.72168284699999996</v>
      </c>
      <c r="BO5" s="75">
        <v>0.207633073999999</v>
      </c>
      <c r="BP5" s="75">
        <v>115.12600855399999</v>
      </c>
      <c r="BQ5" s="75">
        <v>1.1343799006999999</v>
      </c>
      <c r="BR5" s="75">
        <v>65.255045870000004</v>
      </c>
      <c r="BS5" s="75">
        <v>6.5754886140000002</v>
      </c>
      <c r="BT5" s="75">
        <v>2.1867922499999999</v>
      </c>
      <c r="BU5" s="75">
        <v>276.361245</v>
      </c>
      <c r="BV5" s="75">
        <v>8.1572296400000006</v>
      </c>
      <c r="BW5" s="75">
        <v>40.616525519999897</v>
      </c>
      <c r="BX5" s="75">
        <v>2.4621350072999899</v>
      </c>
      <c r="BY5" s="75">
        <v>49.916257739999999</v>
      </c>
      <c r="BZ5" s="75">
        <v>0.24897395425999999</v>
      </c>
      <c r="CA5" s="75">
        <v>40.203329699999998</v>
      </c>
      <c r="CB5" s="75">
        <v>1242.2538</v>
      </c>
      <c r="CC5" s="75">
        <v>108.07369294</v>
      </c>
      <c r="CD5" s="75">
        <v>108.07390083</v>
      </c>
      <c r="CE5" s="75">
        <v>1521.0318990000001</v>
      </c>
      <c r="CF5" s="75">
        <v>4.5089400380000004</v>
      </c>
      <c r="CG5" s="75">
        <v>0.13462386879999999</v>
      </c>
      <c r="CH5" s="75">
        <v>1376.1607767999999</v>
      </c>
      <c r="CI5" s="75">
        <v>1150.2116430000001</v>
      </c>
      <c r="CJ5" s="75">
        <v>271.73597740000002</v>
      </c>
      <c r="CK5" s="75">
        <v>256.59925263999997</v>
      </c>
      <c r="CL5" s="75">
        <v>33.906171694000001</v>
      </c>
      <c r="CM5" s="75">
        <v>11425.831365</v>
      </c>
      <c r="CN5" s="75">
        <v>1411.2773984999999</v>
      </c>
      <c r="CO5" s="75">
        <v>628.01029900000003</v>
      </c>
      <c r="CP5" s="75">
        <f t="shared" si="0"/>
        <v>34966.169907499992</v>
      </c>
      <c r="CQ5" s="75">
        <f t="shared" si="1"/>
        <v>2409.5636072062089</v>
      </c>
      <c r="CR5" s="75">
        <f t="shared" si="2"/>
        <v>1017.937134936209</v>
      </c>
      <c r="CS5" s="75"/>
      <c r="CT5" s="75"/>
      <c r="CU5" s="22">
        <f t="shared" si="3"/>
        <v>1.0139369724541616</v>
      </c>
      <c r="CV5" s="28">
        <f t="shared" si="4"/>
        <v>8.0000004072507836E-3</v>
      </c>
      <c r="CW5" s="40"/>
      <c r="CX5" s="40"/>
      <c r="CY5" s="40"/>
      <c r="CZ5" s="28"/>
      <c r="DA5" s="28"/>
      <c r="DB5" s="75"/>
      <c r="DC5" s="75"/>
      <c r="DD5" s="75"/>
      <c r="DE5" s="75"/>
      <c r="DF5" s="75"/>
      <c r="DG5" s="75"/>
      <c r="DH5" s="75"/>
      <c r="DI5" s="75"/>
      <c r="DJ5" s="75"/>
    </row>
    <row r="6" spans="1:114" x14ac:dyDescent="0.25">
      <c r="A6" s="89" t="s">
        <v>172</v>
      </c>
      <c r="B6" s="75">
        <v>220.88717489999999</v>
      </c>
      <c r="C6" s="75">
        <v>510.003987</v>
      </c>
      <c r="D6" s="75">
        <v>8.7999403537000003</v>
      </c>
      <c r="E6" s="75">
        <v>8.7999770445000003</v>
      </c>
      <c r="F6" s="75">
        <v>510.00275399999998</v>
      </c>
      <c r="G6" s="75">
        <v>510.00275399999998</v>
      </c>
      <c r="H6" s="75">
        <v>104.14703919999999</v>
      </c>
      <c r="I6" s="75">
        <v>0.62319009700000005</v>
      </c>
      <c r="J6" s="75">
        <v>1492.9958779999899</v>
      </c>
      <c r="K6" s="75">
        <v>1492.9953306</v>
      </c>
      <c r="L6" s="75">
        <v>177.52750470999999</v>
      </c>
      <c r="M6" s="75">
        <v>177.52746110000001</v>
      </c>
      <c r="N6" s="75">
        <v>4939.1401480000004</v>
      </c>
      <c r="O6" s="75">
        <v>4939.1401480000004</v>
      </c>
      <c r="P6" s="75">
        <v>468905.22930000001</v>
      </c>
      <c r="Q6" s="75">
        <v>178512554.5</v>
      </c>
      <c r="R6" s="75">
        <v>468905.26620000001</v>
      </c>
      <c r="S6" s="75">
        <v>3447.91635</v>
      </c>
      <c r="T6" s="75">
        <v>1405.5805356999999</v>
      </c>
      <c r="U6" s="75">
        <v>642.08003439999902</v>
      </c>
      <c r="V6" s="75">
        <v>5957.717369</v>
      </c>
      <c r="W6" s="75">
        <v>280.50213869999999</v>
      </c>
      <c r="X6" s="75">
        <v>695.76909453999997</v>
      </c>
      <c r="Y6" s="75">
        <v>695.77006540000002</v>
      </c>
      <c r="Z6" s="75">
        <v>5957.7219012999903</v>
      </c>
      <c r="AA6" s="75">
        <v>21182.2634</v>
      </c>
      <c r="AB6" s="75">
        <v>18280.316350000001</v>
      </c>
      <c r="AC6" s="75">
        <v>1047.0281640000001</v>
      </c>
      <c r="AD6" s="75">
        <v>1047.0285819999999</v>
      </c>
      <c r="AE6" s="75">
        <v>1047.0281640000001</v>
      </c>
      <c r="AF6" s="75">
        <v>6.0746605299999903</v>
      </c>
      <c r="AG6" s="75">
        <v>694.44503154999995</v>
      </c>
      <c r="AH6" s="75">
        <v>943.01355999999998</v>
      </c>
      <c r="AI6" s="75">
        <v>943.01304800000003</v>
      </c>
      <c r="AJ6" s="75">
        <v>1597.33031399999</v>
      </c>
      <c r="AK6" s="75">
        <v>21.527302535</v>
      </c>
      <c r="AL6" s="75">
        <v>4690.4335209999999</v>
      </c>
      <c r="AM6" s="75">
        <v>13.58225369</v>
      </c>
      <c r="AN6" s="75">
        <v>89.428162115999996</v>
      </c>
      <c r="AO6" s="75">
        <v>0</v>
      </c>
      <c r="AP6" s="75">
        <v>8237.8121900000006</v>
      </c>
      <c r="AQ6" s="75">
        <v>64.920979299999999</v>
      </c>
      <c r="AR6" s="75">
        <v>61.48441657</v>
      </c>
      <c r="AS6" s="75">
        <v>18491.631539999998</v>
      </c>
      <c r="AT6" s="75">
        <v>18491.621899999998</v>
      </c>
      <c r="AU6" s="75">
        <v>65254.68086</v>
      </c>
      <c r="AV6" s="75">
        <v>102784.8196</v>
      </c>
      <c r="AW6" s="75">
        <v>14148.835799999901</v>
      </c>
      <c r="AX6" s="75">
        <v>14148.837100000001</v>
      </c>
      <c r="AY6" s="75">
        <v>0</v>
      </c>
      <c r="AZ6" s="75">
        <v>102784.82919999999</v>
      </c>
      <c r="BA6" s="75">
        <v>69.627549999999999</v>
      </c>
      <c r="BB6" s="75">
        <v>1478.9912337000001</v>
      </c>
      <c r="BC6" s="75">
        <v>5.9853395596999999</v>
      </c>
      <c r="BD6" s="75">
        <v>31229.819101999899</v>
      </c>
      <c r="BE6" s="75">
        <v>18.258000197000001</v>
      </c>
      <c r="BF6" s="75">
        <v>1.8526577416999901</v>
      </c>
      <c r="BG6" s="75">
        <v>838.93994828999996</v>
      </c>
      <c r="BH6" s="75">
        <v>1124.5265679577999</v>
      </c>
      <c r="BI6" s="75">
        <v>0</v>
      </c>
      <c r="BJ6" s="75">
        <v>4.2038447722000001</v>
      </c>
      <c r="BK6" s="75">
        <v>5216.8296</v>
      </c>
      <c r="BL6" s="75">
        <v>2177.9994999999999</v>
      </c>
      <c r="BM6" s="75">
        <v>11366.4701178799</v>
      </c>
      <c r="BN6" s="75">
        <v>16.194549557759998</v>
      </c>
      <c r="BO6" s="75">
        <v>7.2452626000000002</v>
      </c>
      <c r="BP6" s="75">
        <v>3858.977113506</v>
      </c>
      <c r="BQ6" s="75">
        <v>15.685482350099999</v>
      </c>
      <c r="BR6" s="75">
        <v>746.86943328999996</v>
      </c>
      <c r="BS6" s="75">
        <v>13.510840432</v>
      </c>
      <c r="BT6" s="75">
        <v>3.3815554446</v>
      </c>
      <c r="BU6" s="75">
        <v>2079.1296515899999</v>
      </c>
      <c r="BV6" s="75">
        <v>73.157795300000004</v>
      </c>
      <c r="BW6" s="75">
        <v>273.28542936000002</v>
      </c>
      <c r="BX6" s="75">
        <v>3.5908779658999999</v>
      </c>
      <c r="BY6" s="75">
        <v>84.725795939999998</v>
      </c>
      <c r="BZ6" s="75">
        <v>5.0972101393599996</v>
      </c>
      <c r="CA6" s="75">
        <v>75.607227609999995</v>
      </c>
      <c r="CB6" s="75">
        <v>2565.8896</v>
      </c>
      <c r="CC6" s="75">
        <v>1379.75639</v>
      </c>
      <c r="CD6" s="75">
        <v>1379.7558237999999</v>
      </c>
      <c r="CE6" s="75">
        <v>5263.168525</v>
      </c>
      <c r="CF6" s="75">
        <v>76.096545759999998</v>
      </c>
      <c r="CG6" s="75">
        <v>0.20785873099999899</v>
      </c>
      <c r="CH6" s="75">
        <v>5272.2331756000003</v>
      </c>
      <c r="CI6" s="75">
        <v>4153.3087237999998</v>
      </c>
      <c r="CJ6" s="75">
        <v>508.69410087</v>
      </c>
      <c r="CK6" s="75">
        <v>1488.9575050000001</v>
      </c>
      <c r="CL6" s="75">
        <v>198.09680437</v>
      </c>
      <c r="CM6" s="75">
        <v>61925.842589999898</v>
      </c>
      <c r="CN6" s="75">
        <v>8593.0872935999996</v>
      </c>
      <c r="CO6" s="75">
        <v>3348.2170140999901</v>
      </c>
      <c r="CP6" s="75">
        <f t="shared" si="0"/>
        <v>117876.66895999991</v>
      </c>
      <c r="CQ6" s="75">
        <f t="shared" si="1"/>
        <v>20194.64424921402</v>
      </c>
      <c r="CR6" s="75">
        <f t="shared" si="2"/>
        <v>8828.174131334119</v>
      </c>
      <c r="CS6" s="75"/>
      <c r="CT6" s="75"/>
      <c r="CU6" s="22">
        <f t="shared" si="3"/>
        <v>1.0537552357912956</v>
      </c>
      <c r="CV6" s="28">
        <f t="shared" si="4"/>
        <v>8.0000017672708472E-3</v>
      </c>
      <c r="CW6" s="40"/>
      <c r="CX6" s="40"/>
      <c r="CY6" s="40"/>
      <c r="CZ6" s="28"/>
      <c r="DA6" s="28"/>
      <c r="DB6" s="75"/>
      <c r="DC6" s="75"/>
      <c r="DD6" s="75"/>
      <c r="DE6" s="75"/>
      <c r="DF6" s="75"/>
      <c r="DG6" s="75"/>
      <c r="DH6" s="75"/>
      <c r="DI6" s="75"/>
      <c r="DJ6" s="75"/>
    </row>
    <row r="7" spans="1:114" x14ac:dyDescent="0.25">
      <c r="A7" s="89" t="s">
        <v>173</v>
      </c>
      <c r="B7" s="75">
        <v>104.71350089000001</v>
      </c>
      <c r="C7" s="75">
        <v>182.17208869999999</v>
      </c>
      <c r="D7" s="75">
        <v>16.73998873</v>
      </c>
      <c r="E7" s="75">
        <v>16.739995969999999</v>
      </c>
      <c r="F7" s="75">
        <v>182.17253413999899</v>
      </c>
      <c r="G7" s="75">
        <v>182.17253413999899</v>
      </c>
      <c r="H7" s="75">
        <v>43.483477359999902</v>
      </c>
      <c r="I7" s="75">
        <v>0.46175796130000002</v>
      </c>
      <c r="J7" s="75">
        <v>407.608116389999</v>
      </c>
      <c r="K7" s="75">
        <v>407.60813833999998</v>
      </c>
      <c r="L7" s="75">
        <v>54.337625063999901</v>
      </c>
      <c r="M7" s="75">
        <v>54.337576904999999</v>
      </c>
      <c r="N7" s="75">
        <v>1785.7215510000001</v>
      </c>
      <c r="O7" s="75">
        <v>1785.7215510000001</v>
      </c>
      <c r="P7" s="75">
        <v>254232.75985</v>
      </c>
      <c r="Q7" s="75">
        <v>28629187.425000001</v>
      </c>
      <c r="R7" s="75">
        <v>254232.83781</v>
      </c>
      <c r="S7" s="75">
        <v>610.286958999999</v>
      </c>
      <c r="T7" s="75">
        <v>593.98247046999995</v>
      </c>
      <c r="U7" s="75">
        <v>240.861760804</v>
      </c>
      <c r="V7" s="75">
        <v>1716.54493489999</v>
      </c>
      <c r="W7" s="75">
        <v>124.35900635</v>
      </c>
      <c r="X7" s="75">
        <v>314.2217531</v>
      </c>
      <c r="Y7" s="75">
        <v>314.22112284999997</v>
      </c>
      <c r="Z7" s="75">
        <v>1716.5439678999901</v>
      </c>
      <c r="AA7" s="75">
        <v>4407.2397000000001</v>
      </c>
      <c r="AB7" s="75">
        <v>7174.8763879999997</v>
      </c>
      <c r="AC7" s="75">
        <v>203.68135949999899</v>
      </c>
      <c r="AD7" s="75">
        <v>203.6814755</v>
      </c>
      <c r="AE7" s="75">
        <v>203.68135949999899</v>
      </c>
      <c r="AF7" s="75">
        <v>4.0857312129999999</v>
      </c>
      <c r="AG7" s="75">
        <v>510.93187993999999</v>
      </c>
      <c r="AH7" s="75">
        <v>293.8694107</v>
      </c>
      <c r="AI7" s="75">
        <v>293.86988910000002</v>
      </c>
      <c r="AJ7" s="75">
        <v>454.99860503999997</v>
      </c>
      <c r="AK7" s="75">
        <v>6.399565849</v>
      </c>
      <c r="AL7" s="75">
        <v>1731.8640258</v>
      </c>
      <c r="AM7" s="75">
        <v>6.8311202859999902</v>
      </c>
      <c r="AN7" s="75">
        <v>33.719512593999902</v>
      </c>
      <c r="AO7" s="75">
        <v>0</v>
      </c>
      <c r="AP7" s="75">
        <v>1096.9464499999999</v>
      </c>
      <c r="AQ7" s="75">
        <v>29.12374277</v>
      </c>
      <c r="AR7" s="75">
        <v>28.711429240000001</v>
      </c>
      <c r="AS7" s="75">
        <v>3134.58052</v>
      </c>
      <c r="AT7" s="75">
        <v>3134.58401</v>
      </c>
      <c r="AU7" s="75">
        <v>20755.748516</v>
      </c>
      <c r="AV7" s="75">
        <v>32486.885620000001</v>
      </c>
      <c r="AW7" s="75">
        <v>3952.9211069999901</v>
      </c>
      <c r="AX7" s="75">
        <v>3952.924544</v>
      </c>
      <c r="AY7" s="75">
        <v>0</v>
      </c>
      <c r="AZ7" s="75">
        <v>32486.90337</v>
      </c>
      <c r="BA7" s="75">
        <v>8.2926409999999997</v>
      </c>
      <c r="BB7" s="75">
        <v>566.98082929999998</v>
      </c>
      <c r="BC7" s="75">
        <v>1.1630009073000001</v>
      </c>
      <c r="BD7" s="75">
        <v>8852.7535865999998</v>
      </c>
      <c r="BE7" s="75">
        <v>6.0695759809999998</v>
      </c>
      <c r="BF7" s="75">
        <v>1.2706221390000001</v>
      </c>
      <c r="BG7" s="75">
        <v>495.094760299999</v>
      </c>
      <c r="BH7" s="75">
        <v>46.205812645999899</v>
      </c>
      <c r="BI7" s="75">
        <v>0</v>
      </c>
      <c r="BJ7" s="75">
        <v>0.4471848953</v>
      </c>
      <c r="BK7" s="75">
        <v>195.25269</v>
      </c>
      <c r="BL7" s="75">
        <v>85.372370000000004</v>
      </c>
      <c r="BM7" s="75">
        <v>1943.76070706</v>
      </c>
      <c r="BN7" s="75">
        <v>0.9600011692</v>
      </c>
      <c r="BO7" s="75">
        <v>0.30424609432999999</v>
      </c>
      <c r="BP7" s="75">
        <v>162.73630584599999</v>
      </c>
      <c r="BQ7" s="75">
        <v>1.1797444049999899</v>
      </c>
      <c r="BR7" s="75">
        <v>80.041005819999995</v>
      </c>
      <c r="BS7" s="75">
        <v>7.7889671119999999</v>
      </c>
      <c r="BT7" s="75">
        <v>2.328142325</v>
      </c>
      <c r="BU7" s="75">
        <v>335.78875599999998</v>
      </c>
      <c r="BV7" s="75">
        <v>12.051449415</v>
      </c>
      <c r="BW7" s="75">
        <v>90.771891940000003</v>
      </c>
      <c r="BX7" s="75">
        <v>2.3381157502000001</v>
      </c>
      <c r="BY7" s="75">
        <v>39.177331500000001</v>
      </c>
      <c r="BZ7" s="75">
        <v>0.31071312291999997</v>
      </c>
      <c r="CA7" s="75">
        <v>45.466125300000002</v>
      </c>
      <c r="CB7" s="75">
        <v>1341.5784000000001</v>
      </c>
      <c r="CC7" s="75">
        <v>133.8150746</v>
      </c>
      <c r="CD7" s="75">
        <v>133.81486125000001</v>
      </c>
      <c r="CE7" s="75">
        <v>2006.5107</v>
      </c>
      <c r="CF7" s="75">
        <v>8.6655768210000002</v>
      </c>
      <c r="CG7" s="75">
        <v>0.1540147208</v>
      </c>
      <c r="CH7" s="75">
        <v>2554.1507735699902</v>
      </c>
      <c r="CI7" s="75">
        <v>2121.5951857</v>
      </c>
      <c r="CJ7" s="75">
        <v>325.64701489999999</v>
      </c>
      <c r="CK7" s="75">
        <v>466.71600323499899</v>
      </c>
      <c r="CL7" s="75">
        <v>61.655915464000003</v>
      </c>
      <c r="CM7" s="75">
        <v>20444.956788</v>
      </c>
      <c r="CN7" s="75">
        <v>2736.6899248999998</v>
      </c>
      <c r="CO7" s="75">
        <v>1178.5235793299901</v>
      </c>
      <c r="CP7" s="75">
        <f t="shared" si="0"/>
        <v>36733.676137699986</v>
      </c>
      <c r="CQ7" s="75">
        <f t="shared" si="1"/>
        <v>3126.9649930732489</v>
      </c>
      <c r="CR7" s="75">
        <f t="shared" si="2"/>
        <v>1183.204286013249</v>
      </c>
      <c r="CS7" s="75"/>
      <c r="CT7" s="75"/>
      <c r="CU7" s="22">
        <f t="shared" si="3"/>
        <v>1.0152013883532596</v>
      </c>
      <c r="CV7" s="28">
        <f t="shared" si="4"/>
        <v>8.0000000435132088E-3</v>
      </c>
      <c r="CW7" s="40"/>
      <c r="CX7" s="40"/>
      <c r="CY7" s="40"/>
      <c r="CZ7" s="28"/>
      <c r="DA7" s="28"/>
      <c r="DB7" s="75"/>
      <c r="DC7" s="75"/>
      <c r="DD7" s="75"/>
      <c r="DE7" s="75"/>
      <c r="DF7" s="75"/>
      <c r="DG7" s="75"/>
      <c r="DH7" s="75"/>
      <c r="DI7" s="75"/>
      <c r="DJ7" s="75"/>
    </row>
    <row r="8" spans="1:114" x14ac:dyDescent="0.25">
      <c r="A8" s="89" t="s">
        <v>174</v>
      </c>
      <c r="B8" s="75">
        <v>38.856346789999897</v>
      </c>
      <c r="C8" s="75">
        <v>66.486009060000001</v>
      </c>
      <c r="D8" s="75">
        <v>4.9872684999999999</v>
      </c>
      <c r="E8" s="75">
        <v>4.9872510800000001</v>
      </c>
      <c r="F8" s="75">
        <v>66.486356169999993</v>
      </c>
      <c r="G8" s="75">
        <v>66.486356169999993</v>
      </c>
      <c r="H8" s="75">
        <v>14.679207290000001</v>
      </c>
      <c r="I8" s="75">
        <v>9.7715102799999995E-2</v>
      </c>
      <c r="J8" s="75">
        <v>147.23648878</v>
      </c>
      <c r="K8" s="75">
        <v>147.23669738499899</v>
      </c>
      <c r="L8" s="75">
        <v>24.368300755</v>
      </c>
      <c r="M8" s="75">
        <v>24.368415836</v>
      </c>
      <c r="N8" s="75">
        <v>642.43059219999998</v>
      </c>
      <c r="O8" s="75">
        <v>642.43059219999998</v>
      </c>
      <c r="P8" s="75">
        <v>106025.545256</v>
      </c>
      <c r="Q8" s="75">
        <v>15011284.075999999</v>
      </c>
      <c r="R8" s="75">
        <v>106025.51723</v>
      </c>
      <c r="S8" s="75">
        <v>287.04065530000003</v>
      </c>
      <c r="T8" s="75">
        <v>219.41334899</v>
      </c>
      <c r="U8" s="75">
        <v>91.527492800000005</v>
      </c>
      <c r="V8" s="75">
        <v>778.33333319999997</v>
      </c>
      <c r="W8" s="75">
        <v>46.83336585</v>
      </c>
      <c r="X8" s="75">
        <v>129.73611510000001</v>
      </c>
      <c r="Y8" s="75">
        <v>129.73592339000001</v>
      </c>
      <c r="Z8" s="75">
        <v>778.33204934999901</v>
      </c>
      <c r="AA8" s="75">
        <v>1925.02548</v>
      </c>
      <c r="AB8" s="75">
        <v>2596.5893919999999</v>
      </c>
      <c r="AC8" s="75">
        <v>59.802759160000001</v>
      </c>
      <c r="AD8" s="75">
        <v>59.802714199999997</v>
      </c>
      <c r="AE8" s="75">
        <v>59.802759160000001</v>
      </c>
      <c r="AF8" s="75">
        <v>0.888795585</v>
      </c>
      <c r="AG8" s="75">
        <v>223.77348810999999</v>
      </c>
      <c r="AH8" s="75">
        <v>86.815687099999906</v>
      </c>
      <c r="AI8" s="75">
        <v>86.8156654</v>
      </c>
      <c r="AJ8" s="75">
        <v>199.8596144</v>
      </c>
      <c r="AK8" s="75">
        <v>2.6014993749999999</v>
      </c>
      <c r="AL8" s="75">
        <v>530.30973919999997</v>
      </c>
      <c r="AM8" s="75">
        <v>2.5401614970000002</v>
      </c>
      <c r="AN8" s="75">
        <v>15.05217172</v>
      </c>
      <c r="AO8" s="75">
        <v>0</v>
      </c>
      <c r="AP8" s="75">
        <v>447.840879999999</v>
      </c>
      <c r="AQ8" s="75">
        <v>9.3069112440000001</v>
      </c>
      <c r="AR8" s="75">
        <v>9.1667328899999898</v>
      </c>
      <c r="AS8" s="75">
        <v>1747.9859739999999</v>
      </c>
      <c r="AT8" s="75">
        <v>1747.9824099999901</v>
      </c>
      <c r="AU8" s="75">
        <v>8462.5761959999909</v>
      </c>
      <c r="AV8" s="75">
        <v>9511.4906099999898</v>
      </c>
      <c r="AW8" s="75">
        <v>1253.653699</v>
      </c>
      <c r="AX8" s="75">
        <v>1253.6506889999901</v>
      </c>
      <c r="AY8" s="75">
        <v>0</v>
      </c>
      <c r="AZ8" s="75">
        <v>9511.4925299999995</v>
      </c>
      <c r="BA8" s="75">
        <v>2.8321277999999999</v>
      </c>
      <c r="BB8" s="75">
        <v>213.42422255</v>
      </c>
      <c r="BC8" s="75">
        <v>0.43986296045999901</v>
      </c>
      <c r="BD8" s="75">
        <v>3752.0096178999902</v>
      </c>
      <c r="BE8" s="75">
        <v>2.1628977186</v>
      </c>
      <c r="BF8" s="75">
        <v>0.35375742700000001</v>
      </c>
      <c r="BG8" s="75">
        <v>162.23870969999999</v>
      </c>
      <c r="BH8" s="75">
        <v>26.042646359399999</v>
      </c>
      <c r="BI8" s="75">
        <v>0</v>
      </c>
      <c r="BJ8" s="75">
        <v>0.18453090389999999</v>
      </c>
      <c r="BK8" s="75">
        <v>113.55482499999999</v>
      </c>
      <c r="BL8" s="75">
        <v>48.251536999999999</v>
      </c>
      <c r="BM8" s="75">
        <v>1101.96855327</v>
      </c>
      <c r="BN8" s="75">
        <v>0.48308265429999903</v>
      </c>
      <c r="BO8" s="75">
        <v>0.1721715861</v>
      </c>
      <c r="BP8" s="75">
        <v>90.079088717999994</v>
      </c>
      <c r="BQ8" s="75">
        <v>0.50444901899999905</v>
      </c>
      <c r="BR8" s="75">
        <v>33.863050623999897</v>
      </c>
      <c r="BS8" s="75">
        <v>2.8919010570000001</v>
      </c>
      <c r="BT8" s="75">
        <v>0.74099070499999997</v>
      </c>
      <c r="BU8" s="75">
        <v>132.74695474000001</v>
      </c>
      <c r="BV8" s="75">
        <v>3.4958343439999999</v>
      </c>
      <c r="BW8" s="75">
        <v>36.958185219999997</v>
      </c>
      <c r="BX8" s="75">
        <v>0.67803465419999998</v>
      </c>
      <c r="BY8" s="75">
        <v>14.061680529999901</v>
      </c>
      <c r="BZ8" s="75">
        <v>0.148466414469999</v>
      </c>
      <c r="CA8" s="75">
        <v>15.89867649</v>
      </c>
      <c r="CB8" s="75">
        <v>611.77719999999999</v>
      </c>
      <c r="CC8" s="75">
        <v>76.125015230000002</v>
      </c>
      <c r="CD8" s="75">
        <v>76.124759319999995</v>
      </c>
      <c r="CE8" s="75">
        <v>641.83323189999999</v>
      </c>
      <c r="CF8" s="75">
        <v>3.0654606580000001</v>
      </c>
      <c r="CG8" s="75">
        <v>3.2591892499999997E-2</v>
      </c>
      <c r="CH8" s="75">
        <v>1079.95383956</v>
      </c>
      <c r="CI8" s="75">
        <v>905.51915012999996</v>
      </c>
      <c r="CJ8" s="75">
        <v>115.4144228</v>
      </c>
      <c r="CK8" s="75">
        <v>198.80623094499899</v>
      </c>
      <c r="CL8" s="75">
        <v>26.301406766500001</v>
      </c>
      <c r="CM8" s="75">
        <v>8341.6345110000002</v>
      </c>
      <c r="CN8" s="75">
        <v>1127.3558892999999</v>
      </c>
      <c r="CO8" s="75">
        <v>487.51528546999998</v>
      </c>
      <c r="CP8" s="75">
        <f t="shared" si="0"/>
        <v>10851.959996099989</v>
      </c>
      <c r="CQ8" s="75">
        <f t="shared" si="1"/>
        <v>1569.7608290414298</v>
      </c>
      <c r="CR8" s="75">
        <f t="shared" si="2"/>
        <v>467.79227577142979</v>
      </c>
      <c r="CS8" s="75"/>
      <c r="CT8" s="75"/>
      <c r="CU8" s="22">
        <f t="shared" si="3"/>
        <v>1.014498559585715</v>
      </c>
      <c r="CV8" s="28">
        <f t="shared" si="4"/>
        <v>8.0000006571347478E-3</v>
      </c>
      <c r="CW8" s="40"/>
      <c r="CX8" s="40"/>
      <c r="CY8" s="40"/>
      <c r="CZ8" s="28"/>
      <c r="DA8" s="28"/>
      <c r="DB8" s="75"/>
      <c r="DC8" s="75"/>
      <c r="DD8" s="75"/>
      <c r="DE8" s="75"/>
      <c r="DF8" s="75"/>
      <c r="DG8" s="75"/>
      <c r="DH8" s="75"/>
      <c r="DI8" s="75"/>
      <c r="DJ8" s="75"/>
    </row>
    <row r="9" spans="1:114" x14ac:dyDescent="0.25">
      <c r="A9" s="89" t="s">
        <v>175</v>
      </c>
      <c r="B9" s="75">
        <v>12.286472566999899</v>
      </c>
      <c r="C9" s="75">
        <v>23.124517239999999</v>
      </c>
      <c r="D9" s="75">
        <v>1.995210167</v>
      </c>
      <c r="E9" s="75">
        <v>1.9952091009999999</v>
      </c>
      <c r="F9" s="75">
        <v>23.1245671</v>
      </c>
      <c r="G9" s="75">
        <v>23.1245671</v>
      </c>
      <c r="H9" s="75">
        <v>5.1000057869999997</v>
      </c>
      <c r="I9" s="75">
        <v>5.1750498299999899E-2</v>
      </c>
      <c r="J9" s="75">
        <v>44.374147446400002</v>
      </c>
      <c r="K9" s="75">
        <v>44.374171875599998</v>
      </c>
      <c r="L9" s="75">
        <v>7.2768039583000004</v>
      </c>
      <c r="M9" s="75">
        <v>7.2767727645000004</v>
      </c>
      <c r="N9" s="75">
        <v>253.21130419999901</v>
      </c>
      <c r="O9" s="75">
        <v>253.21130419999901</v>
      </c>
      <c r="P9" s="75">
        <v>36146.244449500002</v>
      </c>
      <c r="Q9" s="75">
        <v>5360066.0185999898</v>
      </c>
      <c r="R9" s="75">
        <v>36146.228704000001</v>
      </c>
      <c r="S9" s="75">
        <v>96.526371400000002</v>
      </c>
      <c r="T9" s="75">
        <v>69.593177475000005</v>
      </c>
      <c r="U9" s="75">
        <v>29.325092279</v>
      </c>
      <c r="V9" s="75">
        <v>228.12412452000001</v>
      </c>
      <c r="W9" s="75">
        <v>14.535068155999999</v>
      </c>
      <c r="X9" s="75">
        <v>37.653231505000001</v>
      </c>
      <c r="Y9" s="75">
        <v>37.653172659299997</v>
      </c>
      <c r="Z9" s="75">
        <v>228.124700399999</v>
      </c>
      <c r="AA9" s="75">
        <v>606.24557000000004</v>
      </c>
      <c r="AB9" s="75">
        <v>847.13938504999999</v>
      </c>
      <c r="AC9" s="75">
        <v>24.853665879999902</v>
      </c>
      <c r="AD9" s="75">
        <v>24.85345702</v>
      </c>
      <c r="AE9" s="75">
        <v>24.853665879999902</v>
      </c>
      <c r="AF9" s="75">
        <v>0.45349994219999901</v>
      </c>
      <c r="AG9" s="75">
        <v>66.271313623200001</v>
      </c>
      <c r="AH9" s="75">
        <v>42.504476493999903</v>
      </c>
      <c r="AI9" s="75">
        <v>42.504434029999999</v>
      </c>
      <c r="AJ9" s="75">
        <v>55.58481544</v>
      </c>
      <c r="AK9" s="75">
        <v>0.83109816489999999</v>
      </c>
      <c r="AL9" s="75">
        <v>215.09307181</v>
      </c>
      <c r="AM9" s="75">
        <v>0.84234554409999995</v>
      </c>
      <c r="AN9" s="75">
        <v>4.5362342990000002</v>
      </c>
      <c r="AO9" s="75">
        <v>0</v>
      </c>
      <c r="AP9" s="75">
        <v>223.045962</v>
      </c>
      <c r="AQ9" s="75">
        <v>3.4701804200000002</v>
      </c>
      <c r="AR9" s="75">
        <v>3.3758281879999998</v>
      </c>
      <c r="AS9" s="75">
        <v>555.45074199999999</v>
      </c>
      <c r="AT9" s="75">
        <v>555.44897000000003</v>
      </c>
      <c r="AU9" s="75">
        <v>2566.1849106999998</v>
      </c>
      <c r="AV9" s="75">
        <v>4578.6331529999998</v>
      </c>
      <c r="AW9" s="75">
        <v>691.92243219999898</v>
      </c>
      <c r="AX9" s="75">
        <v>691.9227952</v>
      </c>
      <c r="AY9" s="75">
        <v>0</v>
      </c>
      <c r="AZ9" s="75">
        <v>4578.6294330000001</v>
      </c>
      <c r="BA9" s="75">
        <v>1.8938413000000001</v>
      </c>
      <c r="BB9" s="75">
        <v>65.825877180000006</v>
      </c>
      <c r="BC9" s="75">
        <v>0.1796236229</v>
      </c>
      <c r="BD9" s="75">
        <v>1101.99136026</v>
      </c>
      <c r="BE9" s="75">
        <v>0.89672941530000005</v>
      </c>
      <c r="BF9" s="75">
        <v>0.18666879557999999</v>
      </c>
      <c r="BG9" s="75">
        <v>72.056727821999999</v>
      </c>
      <c r="BH9" s="75">
        <v>8.6894168269999899</v>
      </c>
      <c r="BI9" s="75">
        <v>0</v>
      </c>
      <c r="BJ9" s="75">
        <v>7.2279758360000002E-2</v>
      </c>
      <c r="BK9" s="75">
        <v>37.597380000000001</v>
      </c>
      <c r="BL9" s="75">
        <v>16.344260999999999</v>
      </c>
      <c r="BM9" s="75">
        <v>369.343233005</v>
      </c>
      <c r="BN9" s="75">
        <v>0.16904310217999999</v>
      </c>
      <c r="BO9" s="75">
        <v>5.6832506370000001E-2</v>
      </c>
      <c r="BP9" s="75">
        <v>30.377423357599898</v>
      </c>
      <c r="BQ9" s="75">
        <v>0.22076246138</v>
      </c>
      <c r="BR9" s="75">
        <v>12.621143905</v>
      </c>
      <c r="BS9" s="75">
        <v>1.1120879155000001</v>
      </c>
      <c r="BT9" s="75">
        <v>0.328279512</v>
      </c>
      <c r="BU9" s="75">
        <v>50.762378429999998</v>
      </c>
      <c r="BV9" s="75">
        <v>1.3701337243</v>
      </c>
      <c r="BW9" s="75">
        <v>11.5602484773</v>
      </c>
      <c r="BX9" s="75">
        <v>0.34577065237999999</v>
      </c>
      <c r="BY9" s="75">
        <v>8.0866461980000004</v>
      </c>
      <c r="BZ9" s="75">
        <v>5.4283200164999899E-2</v>
      </c>
      <c r="CA9" s="75">
        <v>6.5675792813999996</v>
      </c>
      <c r="CB9" s="75">
        <v>116.96612</v>
      </c>
      <c r="CC9" s="75">
        <v>25.823750322999999</v>
      </c>
      <c r="CD9" s="75">
        <v>25.823629508</v>
      </c>
      <c r="CE9" s="75">
        <v>250.01363699999999</v>
      </c>
      <c r="CF9" s="75">
        <v>0.98808668835000002</v>
      </c>
      <c r="CG9" s="75">
        <v>1.7260858689999999E-2</v>
      </c>
      <c r="CH9" s="75">
        <v>312.59658774600001</v>
      </c>
      <c r="CI9" s="75">
        <v>260.55955586549999</v>
      </c>
      <c r="CJ9" s="75">
        <v>46.103181741999997</v>
      </c>
      <c r="CK9" s="75">
        <v>57.079242594799901</v>
      </c>
      <c r="CL9" s="75">
        <v>7.5575215233499904</v>
      </c>
      <c r="CM9" s="75">
        <v>2527.2600435999998</v>
      </c>
      <c r="CN9" s="75">
        <v>332.58961448999997</v>
      </c>
      <c r="CO9" s="75">
        <v>142.29767516000001</v>
      </c>
      <c r="CP9" s="75">
        <f t="shared" si="0"/>
        <v>5313.0600616939992</v>
      </c>
      <c r="CQ9" s="75">
        <f t="shared" si="1"/>
        <v>555.55933048671488</v>
      </c>
      <c r="CR9" s="75">
        <f t="shared" si="2"/>
        <v>186.21609748171488</v>
      </c>
      <c r="CS9" s="75"/>
      <c r="CT9" s="75"/>
      <c r="CU9" s="22">
        <f t="shared" si="3"/>
        <v>1.0154020031292676</v>
      </c>
      <c r="CV9" s="28">
        <f t="shared" si="4"/>
        <v>7.9999992472224966E-3</v>
      </c>
      <c r="CW9" s="40"/>
      <c r="CX9" s="40"/>
      <c r="CY9" s="40"/>
      <c r="CZ9" s="28"/>
      <c r="DA9" s="28"/>
      <c r="DB9" s="75"/>
      <c r="DC9" s="75"/>
      <c r="DD9" s="75"/>
      <c r="DE9" s="75"/>
      <c r="DF9" s="75"/>
      <c r="DG9" s="75"/>
      <c r="DH9" s="75"/>
      <c r="DI9" s="75"/>
      <c r="DJ9" s="75"/>
    </row>
    <row r="10" spans="1:114" x14ac:dyDescent="0.25">
      <c r="A10" s="89" t="s">
        <v>176</v>
      </c>
      <c r="B10" s="75">
        <v>3.6291498580299999</v>
      </c>
      <c r="C10" s="75">
        <v>8.6703647417000003</v>
      </c>
      <c r="D10" s="75">
        <v>0.59092024403999899</v>
      </c>
      <c r="E10" s="75">
        <v>0.5909176424</v>
      </c>
      <c r="F10" s="75">
        <v>8.6703399956999991</v>
      </c>
      <c r="G10" s="75">
        <v>8.6703399956999991</v>
      </c>
      <c r="H10" s="75">
        <v>1.5362535688000001</v>
      </c>
      <c r="I10" s="75">
        <v>1.3477726589E-2</v>
      </c>
      <c r="J10" s="75">
        <v>15.351312203979999</v>
      </c>
      <c r="K10" s="75">
        <v>15.35125233722</v>
      </c>
      <c r="L10" s="75">
        <v>2.2674808727400002</v>
      </c>
      <c r="M10" s="75">
        <v>2.2674385955899998</v>
      </c>
      <c r="N10" s="75">
        <v>405.52065717699998</v>
      </c>
      <c r="O10" s="75">
        <v>405.52065717699998</v>
      </c>
      <c r="P10" s="75">
        <v>14944.30003432</v>
      </c>
      <c r="Q10" s="75">
        <v>2002145.4378799901</v>
      </c>
      <c r="R10" s="75">
        <v>14944.3004984</v>
      </c>
      <c r="S10" s="75">
        <v>30.227788799999999</v>
      </c>
      <c r="T10" s="75">
        <v>22.372272505199899</v>
      </c>
      <c r="U10" s="75">
        <v>18.361437974000001</v>
      </c>
      <c r="V10" s="75">
        <v>78.461736063999993</v>
      </c>
      <c r="W10" s="75">
        <v>4.6588515678999904</v>
      </c>
      <c r="X10" s="75">
        <v>13.1063263513</v>
      </c>
      <c r="Y10" s="75">
        <v>13.106358375319999</v>
      </c>
      <c r="Z10" s="75">
        <v>78.461277037000002</v>
      </c>
      <c r="AA10" s="75">
        <v>228.03817000000001</v>
      </c>
      <c r="AB10" s="75">
        <v>293.80540192000001</v>
      </c>
      <c r="AC10" s="75">
        <v>11.3283124675</v>
      </c>
      <c r="AD10" s="75">
        <v>11.328383594</v>
      </c>
      <c r="AE10" s="75">
        <v>11.3283124675</v>
      </c>
      <c r="AF10" s="75">
        <v>0.12010710481</v>
      </c>
      <c r="AG10" s="75">
        <v>22.900828297794</v>
      </c>
      <c r="AH10" s="75">
        <v>9.5949020095999895</v>
      </c>
      <c r="AI10" s="75">
        <v>9.5948207367999991</v>
      </c>
      <c r="AJ10" s="75">
        <v>17.797553373069999</v>
      </c>
      <c r="AK10" s="75">
        <v>0.24622174554000001</v>
      </c>
      <c r="AL10" s="75">
        <v>65.816984160000004</v>
      </c>
      <c r="AM10" s="75">
        <v>0.23429936043399999</v>
      </c>
      <c r="AN10" s="75">
        <v>1.49859438704999</v>
      </c>
      <c r="AO10" s="75">
        <v>0</v>
      </c>
      <c r="AP10" s="75">
        <v>47.369409759999897</v>
      </c>
      <c r="AQ10" s="75">
        <v>1.07471156123</v>
      </c>
      <c r="AR10" s="75">
        <v>1.05709040692</v>
      </c>
      <c r="AS10" s="75">
        <v>242.33988260000001</v>
      </c>
      <c r="AT10" s="75">
        <v>242.33958989999999</v>
      </c>
      <c r="AU10" s="75">
        <v>888.10868094399996</v>
      </c>
      <c r="AV10" s="75">
        <v>1051.5776393000001</v>
      </c>
      <c r="AW10" s="75">
        <v>138.189726514</v>
      </c>
      <c r="AX10" s="75">
        <v>138.19049368999899</v>
      </c>
      <c r="AY10" s="75">
        <v>0</v>
      </c>
      <c r="AZ10" s="75">
        <v>1051.5783715</v>
      </c>
      <c r="BA10" s="75">
        <v>0.22832398000000001</v>
      </c>
      <c r="BB10" s="75">
        <v>21.537135719599998</v>
      </c>
      <c r="BC10" s="75">
        <v>7.2665267222299906E-2</v>
      </c>
      <c r="BD10" s="75">
        <v>383.219403713399</v>
      </c>
      <c r="BE10" s="75">
        <v>0.28719327310499998</v>
      </c>
      <c r="BF10" s="75">
        <v>4.1972367484000003E-2</v>
      </c>
      <c r="BG10" s="75">
        <v>14.9930622578</v>
      </c>
      <c r="BH10" s="75">
        <v>7.4771581125749904</v>
      </c>
      <c r="BI10" s="75">
        <v>0</v>
      </c>
      <c r="BJ10" s="75">
        <v>3.6150415355E-2</v>
      </c>
      <c r="BK10" s="75">
        <v>33.988433999999998</v>
      </c>
      <c r="BL10" s="75">
        <v>6.9634429999999998</v>
      </c>
      <c r="BM10" s="75">
        <v>280.71924747766002</v>
      </c>
      <c r="BN10" s="75">
        <v>0.1180591754994</v>
      </c>
      <c r="BO10" s="75">
        <v>4.8689079131999997E-2</v>
      </c>
      <c r="BP10" s="75">
        <v>25.092145265789998</v>
      </c>
      <c r="BQ10" s="75">
        <v>0.117537231371</v>
      </c>
      <c r="BR10" s="75">
        <v>4.5610888627000001</v>
      </c>
      <c r="BS10" s="75">
        <v>0.33868390505000001</v>
      </c>
      <c r="BT10" s="75">
        <v>8.04020025659999E-2</v>
      </c>
      <c r="BU10" s="75">
        <v>16.642893845</v>
      </c>
      <c r="BV10" s="75">
        <v>0.46121875845999999</v>
      </c>
      <c r="BW10" s="75">
        <v>5.4773445040000004</v>
      </c>
      <c r="BX10" s="75">
        <v>8.4084143952999998E-2</v>
      </c>
      <c r="BY10" s="75">
        <v>1.3718265012999999</v>
      </c>
      <c r="BZ10" s="75">
        <v>3.6937559403600002E-2</v>
      </c>
      <c r="CA10" s="75">
        <v>1.96662454038</v>
      </c>
      <c r="CB10" s="75">
        <v>21.292131000000001</v>
      </c>
      <c r="CC10" s="75">
        <v>10.3237716986</v>
      </c>
      <c r="CD10" s="75">
        <v>10.323785589470001</v>
      </c>
      <c r="CE10" s="75">
        <v>72.405432533999999</v>
      </c>
      <c r="CF10" s="75">
        <v>0.33206755816200001</v>
      </c>
      <c r="CG10" s="75">
        <v>4.4953578720000002E-3</v>
      </c>
      <c r="CH10" s="75">
        <v>108.8500157189</v>
      </c>
      <c r="CI10" s="75">
        <v>91.174336017499996</v>
      </c>
      <c r="CJ10" s="75">
        <v>12.576398588999901</v>
      </c>
      <c r="CK10" s="75">
        <v>19.947824863339999</v>
      </c>
      <c r="CL10" s="75">
        <v>2.6219831106339999</v>
      </c>
      <c r="CM10" s="75">
        <v>870.25662592699996</v>
      </c>
      <c r="CN10" s="75">
        <v>115.0004281943</v>
      </c>
      <c r="CO10" s="75">
        <v>49.099213166699997</v>
      </c>
      <c r="CP10" s="75">
        <f t="shared" si="0"/>
        <v>1199.3622678236002</v>
      </c>
      <c r="CQ10" s="75">
        <f t="shared" si="1"/>
        <v>352.11979674296629</v>
      </c>
      <c r="CR10" s="75">
        <f t="shared" si="2"/>
        <v>71.400549265306296</v>
      </c>
      <c r="CS10" s="75"/>
      <c r="CT10" s="75"/>
      <c r="CU10" s="22">
        <f t="shared" si="3"/>
        <v>1.0205135525374298</v>
      </c>
      <c r="CV10" s="28">
        <f t="shared" si="4"/>
        <v>8.000003224222816E-3</v>
      </c>
      <c r="CW10" s="40"/>
      <c r="CX10" s="40"/>
      <c r="CY10" s="40"/>
      <c r="CZ10" s="28"/>
      <c r="DA10" s="28"/>
      <c r="DB10" s="75"/>
      <c r="DC10" s="75"/>
      <c r="DD10" s="75"/>
      <c r="DE10" s="75"/>
      <c r="DF10" s="75"/>
      <c r="DG10" s="75"/>
      <c r="DH10" s="75"/>
      <c r="DI10" s="75"/>
      <c r="DJ10" s="75"/>
    </row>
    <row r="11" spans="1:114" x14ac:dyDescent="0.25">
      <c r="A11" s="89" t="s">
        <v>177</v>
      </c>
      <c r="B11" s="75">
        <v>171.06332834</v>
      </c>
      <c r="C11" s="75">
        <v>379.5445848</v>
      </c>
      <c r="D11" s="75">
        <v>39.110279800000001</v>
      </c>
      <c r="E11" s="75">
        <v>39.110328449999997</v>
      </c>
      <c r="F11" s="75">
        <v>379.54431410000001</v>
      </c>
      <c r="G11" s="75">
        <v>379.54431410000001</v>
      </c>
      <c r="H11" s="75">
        <v>82.729820140000001</v>
      </c>
      <c r="I11" s="75">
        <v>1.222180359</v>
      </c>
      <c r="J11" s="75">
        <v>853.16881179999996</v>
      </c>
      <c r="K11" s="75">
        <v>853.16838324999901</v>
      </c>
      <c r="L11" s="75">
        <v>86.657914734999906</v>
      </c>
      <c r="M11" s="75">
        <v>86.657823109999995</v>
      </c>
      <c r="N11" s="75">
        <v>5565.8946690000002</v>
      </c>
      <c r="O11" s="75">
        <v>5565.8946690000002</v>
      </c>
      <c r="P11" s="75">
        <v>988594.020079999</v>
      </c>
      <c r="Q11" s="75">
        <v>120509746.59999999</v>
      </c>
      <c r="R11" s="75">
        <v>988594.03609999898</v>
      </c>
      <c r="S11" s="75">
        <v>2829.7257049999998</v>
      </c>
      <c r="T11" s="75">
        <v>1071.3003664</v>
      </c>
      <c r="U11" s="75">
        <v>492.195311309999</v>
      </c>
      <c r="V11" s="75">
        <v>6089.9508494000002</v>
      </c>
      <c r="W11" s="75">
        <v>206.54963459999999</v>
      </c>
      <c r="X11" s="75">
        <v>873.73806626999999</v>
      </c>
      <c r="Y11" s="75">
        <v>873.73762843999998</v>
      </c>
      <c r="Z11" s="75">
        <v>6089.9486708000004</v>
      </c>
      <c r="AA11" s="75">
        <v>14508.780999999901</v>
      </c>
      <c r="AB11" s="75">
        <v>14493.414624999999</v>
      </c>
      <c r="AC11" s="75">
        <v>506.59976</v>
      </c>
      <c r="AD11" s="75">
        <v>506.600382999999</v>
      </c>
      <c r="AE11" s="75">
        <v>506.59976</v>
      </c>
      <c r="AF11" s="75">
        <v>10.60285592</v>
      </c>
      <c r="AG11" s="75">
        <v>1602.9364384099999</v>
      </c>
      <c r="AH11" s="75">
        <v>785.04629769999997</v>
      </c>
      <c r="AI11" s="75">
        <v>785.04569400000003</v>
      </c>
      <c r="AJ11" s="75">
        <v>1547.5079304000001</v>
      </c>
      <c r="AK11" s="75">
        <v>19.345152029000001</v>
      </c>
      <c r="AL11" s="75">
        <v>4497.49963139999</v>
      </c>
      <c r="AM11" s="75">
        <v>11.438824276</v>
      </c>
      <c r="AN11" s="75">
        <v>72.4948677</v>
      </c>
      <c r="AO11" s="75">
        <v>0</v>
      </c>
      <c r="AP11" s="75">
        <v>4310.0946000000004</v>
      </c>
      <c r="AQ11" s="75">
        <v>65.1640242</v>
      </c>
      <c r="AR11" s="75">
        <v>63.414608799999897</v>
      </c>
      <c r="AS11" s="75">
        <v>12189.4365</v>
      </c>
      <c r="AT11" s="75">
        <v>12189.4357</v>
      </c>
      <c r="AU11" s="75">
        <v>60146.930197000001</v>
      </c>
      <c r="AV11" s="75">
        <v>84969.397150000004</v>
      </c>
      <c r="AW11" s="75">
        <v>12376.35187</v>
      </c>
      <c r="AX11" s="75">
        <v>12376.3530899999</v>
      </c>
      <c r="AY11" s="75">
        <v>0</v>
      </c>
      <c r="AZ11" s="75">
        <v>84969.410600000003</v>
      </c>
      <c r="BA11" s="75">
        <v>34.816116000000001</v>
      </c>
      <c r="BB11" s="75">
        <v>1263.4505142999999</v>
      </c>
      <c r="BC11" s="75">
        <v>4.0356259307000002</v>
      </c>
      <c r="BD11" s="75">
        <v>27340.242580999999</v>
      </c>
      <c r="BE11" s="75">
        <v>18.905201214999899</v>
      </c>
      <c r="BF11" s="75">
        <v>3.9845455809999999</v>
      </c>
      <c r="BG11" s="75">
        <v>1334.5641221000001</v>
      </c>
      <c r="BH11" s="75">
        <v>226.25946687999999</v>
      </c>
      <c r="BI11" s="75">
        <v>0</v>
      </c>
      <c r="BJ11" s="75">
        <v>1.6955809769999901</v>
      </c>
      <c r="BK11" s="75">
        <v>995.0498</v>
      </c>
      <c r="BL11" s="75">
        <v>374.54919999999998</v>
      </c>
      <c r="BM11" s="75">
        <v>9337.1360397999906</v>
      </c>
      <c r="BN11" s="75">
        <v>4.1537683759999897</v>
      </c>
      <c r="BO11" s="75">
        <v>1.4808609616999999</v>
      </c>
      <c r="BP11" s="75">
        <v>780.72030223399997</v>
      </c>
      <c r="BQ11" s="75">
        <v>5.1700339279999996</v>
      </c>
      <c r="BR11" s="75">
        <v>264.11861920000001</v>
      </c>
      <c r="BS11" s="75">
        <v>23.347975299999899</v>
      </c>
      <c r="BT11" s="75">
        <v>6.5784230939999997</v>
      </c>
      <c r="BU11" s="75">
        <v>1031.0199241999901</v>
      </c>
      <c r="BV11" s="75">
        <v>27.000952420000001</v>
      </c>
      <c r="BW11" s="75">
        <v>205.13594261</v>
      </c>
      <c r="BX11" s="75">
        <v>7.4636926219999902</v>
      </c>
      <c r="BY11" s="75">
        <v>155.875532999999</v>
      </c>
      <c r="BZ11" s="75">
        <v>1.34344771589999</v>
      </c>
      <c r="CA11" s="75">
        <v>135.02353407999999</v>
      </c>
      <c r="CB11" s="75">
        <v>6329.9009999999998</v>
      </c>
      <c r="CC11" s="75">
        <v>564.89272089999997</v>
      </c>
      <c r="CD11" s="75">
        <v>564.89357455999902</v>
      </c>
      <c r="CE11" s="75">
        <v>5343.2296800000004</v>
      </c>
      <c r="CF11" s="75">
        <v>17.12607963</v>
      </c>
      <c r="CG11" s="75">
        <v>0.40764605399999998</v>
      </c>
      <c r="CH11" s="75">
        <v>7749.2292851000002</v>
      </c>
      <c r="CI11" s="75">
        <v>6646.4750093399998</v>
      </c>
      <c r="CJ11" s="75">
        <v>889.73563660000002</v>
      </c>
      <c r="CK11" s="75">
        <v>1498.7003145199999</v>
      </c>
      <c r="CL11" s="75">
        <v>198.55376562000001</v>
      </c>
      <c r="CM11" s="75">
        <v>59480.290815</v>
      </c>
      <c r="CN11" s="75">
        <v>7277.8693291999998</v>
      </c>
      <c r="CO11" s="75">
        <v>3302.1885513000002</v>
      </c>
      <c r="CP11" s="75">
        <f t="shared" si="0"/>
        <v>98130.795317700002</v>
      </c>
      <c r="CQ11" s="75">
        <f t="shared" si="1"/>
        <v>13207.85316311528</v>
      </c>
      <c r="CR11" s="75">
        <f t="shared" si="2"/>
        <v>3870.717123315289</v>
      </c>
      <c r="CS11" s="75"/>
      <c r="CT11" s="75"/>
      <c r="CU11" s="22">
        <f t="shared" si="3"/>
        <v>1.0112077357535698</v>
      </c>
      <c r="CV11" s="28">
        <f t="shared" si="4"/>
        <v>7.9999993392329098E-3</v>
      </c>
      <c r="CW11" s="40"/>
      <c r="CX11" s="40"/>
      <c r="CY11" s="40"/>
      <c r="CZ11" s="28"/>
      <c r="DA11" s="28"/>
      <c r="DB11" s="75"/>
      <c r="DC11" s="75"/>
      <c r="DD11" s="75"/>
      <c r="DE11" s="75"/>
      <c r="DF11" s="75"/>
      <c r="DG11" s="75"/>
      <c r="DH11" s="75"/>
      <c r="DI11" s="75"/>
      <c r="DJ11" s="75"/>
    </row>
    <row r="12" spans="1:114" x14ac:dyDescent="0.25">
      <c r="A12" s="89" t="s">
        <v>178</v>
      </c>
      <c r="B12" s="75">
        <v>152.57086089999899</v>
      </c>
      <c r="C12" s="75">
        <v>324.24384129999999</v>
      </c>
      <c r="D12" s="75">
        <v>29.846323399999999</v>
      </c>
      <c r="E12" s="75">
        <v>29.84633045</v>
      </c>
      <c r="F12" s="75">
        <v>324.24399629999999</v>
      </c>
      <c r="G12" s="75">
        <v>324.24399629999999</v>
      </c>
      <c r="H12" s="75">
        <v>69.376132799999993</v>
      </c>
      <c r="I12" s="75">
        <v>0.87629565200000004</v>
      </c>
      <c r="J12" s="75">
        <v>730.21621665999999</v>
      </c>
      <c r="K12" s="75">
        <v>730.2156324</v>
      </c>
      <c r="L12" s="75">
        <v>88.487409600000007</v>
      </c>
      <c r="M12" s="75">
        <v>88.487397180000002</v>
      </c>
      <c r="N12" s="75">
        <v>3766.9720319999901</v>
      </c>
      <c r="O12" s="75">
        <v>3766.9720319999901</v>
      </c>
      <c r="P12" s="75">
        <v>618148.85809999995</v>
      </c>
      <c r="Q12" s="75">
        <v>67351702.010000005</v>
      </c>
      <c r="R12" s="75">
        <v>618148.94839999999</v>
      </c>
      <c r="S12" s="75">
        <v>2091.2805250000001</v>
      </c>
      <c r="T12" s="75">
        <v>981.56410137</v>
      </c>
      <c r="U12" s="75">
        <v>448.71422145999998</v>
      </c>
      <c r="V12" s="75">
        <v>4164.5029003999998</v>
      </c>
      <c r="W12" s="75">
        <v>189.816461</v>
      </c>
      <c r="X12" s="75">
        <v>688.14898019999998</v>
      </c>
      <c r="Y12" s="75">
        <v>688.14870615999996</v>
      </c>
      <c r="Z12" s="75">
        <v>4164.5077022999903</v>
      </c>
      <c r="AA12" s="75">
        <v>10153.716</v>
      </c>
      <c r="AB12" s="75">
        <v>13219.331184999999</v>
      </c>
      <c r="AC12" s="75">
        <v>388.69948570000003</v>
      </c>
      <c r="AD12" s="75">
        <v>388.69940699999898</v>
      </c>
      <c r="AE12" s="75">
        <v>388.69948570000003</v>
      </c>
      <c r="AF12" s="75">
        <v>7.9399114600000003</v>
      </c>
      <c r="AG12" s="75">
        <v>1161.61320842999</v>
      </c>
      <c r="AH12" s="75">
        <v>688.24587699999995</v>
      </c>
      <c r="AI12" s="75">
        <v>688.24577299999999</v>
      </c>
      <c r="AJ12" s="75">
        <v>1136.6078395</v>
      </c>
      <c r="AK12" s="75">
        <v>14.887327600000001</v>
      </c>
      <c r="AL12" s="75">
        <v>3761.47636899999</v>
      </c>
      <c r="AM12" s="75">
        <v>9.2366654399999994</v>
      </c>
      <c r="AN12" s="75">
        <v>50.697751369999999</v>
      </c>
      <c r="AO12" s="75">
        <v>0</v>
      </c>
      <c r="AP12" s="75">
        <v>3201.6509299999998</v>
      </c>
      <c r="AQ12" s="75">
        <v>53.377921600000001</v>
      </c>
      <c r="AR12" s="75">
        <v>52.049501450000001</v>
      </c>
      <c r="AS12" s="75">
        <v>7461.3517400000001</v>
      </c>
      <c r="AT12" s="75">
        <v>7461.3515600000001</v>
      </c>
      <c r="AU12" s="75">
        <v>45979.757559999998</v>
      </c>
      <c r="AV12" s="75">
        <v>75858.529299999995</v>
      </c>
      <c r="AW12" s="75">
        <v>9483.9512299999897</v>
      </c>
      <c r="AX12" s="75">
        <v>9483.9478199999994</v>
      </c>
      <c r="AY12" s="75">
        <v>0</v>
      </c>
      <c r="AZ12" s="75">
        <v>75858.527000000002</v>
      </c>
      <c r="BA12" s="75">
        <v>26.677932999999999</v>
      </c>
      <c r="BB12" s="75">
        <v>1101.7977699999999</v>
      </c>
      <c r="BC12" s="75">
        <v>2.7626323799999999</v>
      </c>
      <c r="BD12" s="75">
        <v>20397.434186999999</v>
      </c>
      <c r="BE12" s="75">
        <v>13.7582576059999</v>
      </c>
      <c r="BF12" s="75">
        <v>2.8955636859999898</v>
      </c>
      <c r="BG12" s="75">
        <v>992.71382500000004</v>
      </c>
      <c r="BH12" s="75">
        <v>103.88202420499999</v>
      </c>
      <c r="BI12" s="75">
        <v>0</v>
      </c>
      <c r="BJ12" s="75">
        <v>1.05831435459999</v>
      </c>
      <c r="BK12" s="75">
        <v>437.16034000000002</v>
      </c>
      <c r="BL12" s="75">
        <v>197.88692</v>
      </c>
      <c r="BM12" s="75">
        <v>4371.3171867000001</v>
      </c>
      <c r="BN12" s="75">
        <v>2.2019258579999899</v>
      </c>
      <c r="BO12" s="75">
        <v>0.6916049876</v>
      </c>
      <c r="BP12" s="75">
        <v>364.38270449999999</v>
      </c>
      <c r="BQ12" s="75">
        <v>2.730792219</v>
      </c>
      <c r="BR12" s="75">
        <v>174.62604703</v>
      </c>
      <c r="BS12" s="75">
        <v>18.166924720000001</v>
      </c>
      <c r="BT12" s="75">
        <v>5.0521208900000003</v>
      </c>
      <c r="BU12" s="75">
        <v>724.59282499999995</v>
      </c>
      <c r="BV12" s="75">
        <v>23.088885199999901</v>
      </c>
      <c r="BW12" s="75">
        <v>156.76448207999999</v>
      </c>
      <c r="BX12" s="75">
        <v>5.419871552</v>
      </c>
      <c r="BY12" s="75">
        <v>94.979470499999906</v>
      </c>
      <c r="BZ12" s="75">
        <v>0.71283499409999995</v>
      </c>
      <c r="CA12" s="75">
        <v>102.92375735</v>
      </c>
      <c r="CB12" s="75">
        <v>4187.1959999999999</v>
      </c>
      <c r="CC12" s="75">
        <v>307.96054342999997</v>
      </c>
      <c r="CD12" s="75">
        <v>307.96106159999999</v>
      </c>
      <c r="CE12" s="75">
        <v>4276.2585019999997</v>
      </c>
      <c r="CF12" s="75">
        <v>16.237013905999898</v>
      </c>
      <c r="CG12" s="75">
        <v>0.2922795185</v>
      </c>
      <c r="CH12" s="75">
        <v>5857.6396932999996</v>
      </c>
      <c r="CI12" s="75">
        <v>4953.0901123999902</v>
      </c>
      <c r="CJ12" s="75">
        <v>691.26565000000005</v>
      </c>
      <c r="CK12" s="75">
        <v>1114.8658090399999</v>
      </c>
      <c r="CL12" s="75">
        <v>147.744415707</v>
      </c>
      <c r="CM12" s="75">
        <v>45411.223069999898</v>
      </c>
      <c r="CN12" s="75">
        <v>5806.8681415999899</v>
      </c>
      <c r="CO12" s="75">
        <v>2593.487697</v>
      </c>
      <c r="CP12" s="75">
        <f t="shared" si="0"/>
        <v>86030.72640699998</v>
      </c>
      <c r="CQ12" s="75">
        <f t="shared" si="1"/>
        <v>6881.9449261823002</v>
      </c>
      <c r="CR12" s="75">
        <f t="shared" si="2"/>
        <v>2510.6277394823001</v>
      </c>
      <c r="CS12" s="75"/>
      <c r="CT12" s="75"/>
      <c r="CU12" s="22">
        <f t="shared" si="3"/>
        <v>1.0125196912032897</v>
      </c>
      <c r="CV12" s="28">
        <f t="shared" si="4"/>
        <v>8.0000007641920848E-3</v>
      </c>
      <c r="CW12" s="40"/>
      <c r="CX12" s="40"/>
      <c r="CY12" s="40"/>
      <c r="CZ12" s="28"/>
      <c r="DA12" s="28"/>
      <c r="DB12" s="75"/>
      <c r="DC12" s="75"/>
      <c r="DD12" s="75"/>
      <c r="DE12" s="75"/>
      <c r="DF12" s="75"/>
      <c r="DG12" s="75"/>
      <c r="DH12" s="75"/>
      <c r="DI12" s="75"/>
      <c r="DJ12" s="75"/>
    </row>
    <row r="13" spans="1:114" x14ac:dyDescent="0.25">
      <c r="A13" s="89" t="s">
        <v>179</v>
      </c>
      <c r="B13" s="75">
        <v>41.914340109999998</v>
      </c>
      <c r="C13" s="75">
        <v>88.126422539999993</v>
      </c>
      <c r="D13" s="75">
        <v>9.4599429199999996</v>
      </c>
      <c r="E13" s="75">
        <v>9.4599512899999993</v>
      </c>
      <c r="F13" s="75">
        <v>88.126469439999994</v>
      </c>
      <c r="G13" s="75">
        <v>88.126469439999994</v>
      </c>
      <c r="H13" s="75">
        <v>20.573570109999999</v>
      </c>
      <c r="I13" s="75">
        <v>0.33293245299999902</v>
      </c>
      <c r="J13" s="75">
        <v>150.87402883999999</v>
      </c>
      <c r="K13" s="75">
        <v>150.87418165999901</v>
      </c>
      <c r="L13" s="75">
        <v>20.754393530000002</v>
      </c>
      <c r="M13" s="75">
        <v>20.754399413999899</v>
      </c>
      <c r="N13" s="75">
        <v>892.75943199999995</v>
      </c>
      <c r="O13" s="75">
        <v>892.75943199999995</v>
      </c>
      <c r="P13" s="75">
        <v>98457.414799999999</v>
      </c>
      <c r="Q13" s="75">
        <v>11555151.4579999</v>
      </c>
      <c r="R13" s="75">
        <v>98457.398289999895</v>
      </c>
      <c r="S13" s="75">
        <v>229.27582699999999</v>
      </c>
      <c r="T13" s="75">
        <v>243.330391859999</v>
      </c>
      <c r="U13" s="75">
        <v>98.276276922999998</v>
      </c>
      <c r="V13" s="75">
        <v>609.98811003999901</v>
      </c>
      <c r="W13" s="75">
        <v>48.427099519999999</v>
      </c>
      <c r="X13" s="75">
        <v>117.901135289999</v>
      </c>
      <c r="Y13" s="75">
        <v>117.90099218</v>
      </c>
      <c r="Z13" s="75">
        <v>609.98820425999997</v>
      </c>
      <c r="AA13" s="75">
        <v>1541.8730499999999</v>
      </c>
      <c r="AB13" s="75">
        <v>3132.7808829999999</v>
      </c>
      <c r="AC13" s="75">
        <v>118.52254979999999</v>
      </c>
      <c r="AD13" s="75">
        <v>118.522542999999</v>
      </c>
      <c r="AE13" s="75">
        <v>118.52254979999999</v>
      </c>
      <c r="AF13" s="75">
        <v>2.8776460199999998</v>
      </c>
      <c r="AG13" s="75">
        <v>182.91465568000001</v>
      </c>
      <c r="AH13" s="75">
        <v>162.25964429999999</v>
      </c>
      <c r="AI13" s="75">
        <v>162.25971139999999</v>
      </c>
      <c r="AJ13" s="75">
        <v>170.93735000999999</v>
      </c>
      <c r="AK13" s="75">
        <v>2.58469647899999</v>
      </c>
      <c r="AL13" s="75">
        <v>993.8380525</v>
      </c>
      <c r="AM13" s="75">
        <v>2.7900499339999998</v>
      </c>
      <c r="AN13" s="75">
        <v>10.864017703</v>
      </c>
      <c r="AO13" s="75">
        <v>0</v>
      </c>
      <c r="AP13" s="75">
        <v>585.62825399999997</v>
      </c>
      <c r="AQ13" s="75">
        <v>15.1501909299999</v>
      </c>
      <c r="AR13" s="75">
        <v>14.8811578</v>
      </c>
      <c r="AS13" s="75">
        <v>1138.6540500000001</v>
      </c>
      <c r="AT13" s="75">
        <v>1138.651748</v>
      </c>
      <c r="AU13" s="75">
        <v>8184.5293919999904</v>
      </c>
      <c r="AV13" s="75">
        <v>17894.3694</v>
      </c>
      <c r="AW13" s="75">
        <v>2225.8255100000001</v>
      </c>
      <c r="AX13" s="75">
        <v>2225.8266269999999</v>
      </c>
      <c r="AY13" s="75">
        <v>0</v>
      </c>
      <c r="AZ13" s="75">
        <v>17894.36953</v>
      </c>
      <c r="BA13" s="75">
        <v>5.3785796000000001</v>
      </c>
      <c r="BB13" s="75">
        <v>235.52597109999999</v>
      </c>
      <c r="BC13" s="75">
        <v>0.58065525659999995</v>
      </c>
      <c r="BD13" s="75">
        <v>3301.8640223999901</v>
      </c>
      <c r="BE13" s="75">
        <v>3.101204321</v>
      </c>
      <c r="BF13" s="75">
        <v>0.77283530300000003</v>
      </c>
      <c r="BG13" s="75">
        <v>279.29826320000001</v>
      </c>
      <c r="BH13" s="75">
        <v>18.059978987000001</v>
      </c>
      <c r="BI13" s="75">
        <v>0</v>
      </c>
      <c r="BJ13" s="75">
        <v>0.22105321689999999</v>
      </c>
      <c r="BK13" s="75">
        <v>75.040840000000003</v>
      </c>
      <c r="BL13" s="75">
        <v>33.046368000000001</v>
      </c>
      <c r="BM13" s="75">
        <v>760.01562454999998</v>
      </c>
      <c r="BN13" s="75">
        <v>0.40399210479999997</v>
      </c>
      <c r="BO13" s="75">
        <v>0.1167440787</v>
      </c>
      <c r="BP13" s="75">
        <v>64.895748463999993</v>
      </c>
      <c r="BQ13" s="75">
        <v>0.60560378400000003</v>
      </c>
      <c r="BR13" s="75">
        <v>37.10586833</v>
      </c>
      <c r="BS13" s="75">
        <v>3.7559950199999999</v>
      </c>
      <c r="BT13" s="75">
        <v>1.2912377289999999</v>
      </c>
      <c r="BU13" s="75">
        <v>160.62187685999999</v>
      </c>
      <c r="BV13" s="75">
        <v>6.8937055450000004</v>
      </c>
      <c r="BW13" s="75">
        <v>33.814547544999897</v>
      </c>
      <c r="BX13" s="75">
        <v>1.3820228225</v>
      </c>
      <c r="BY13" s="75">
        <v>22.021904609999901</v>
      </c>
      <c r="BZ13" s="75">
        <v>0.13931889949999901</v>
      </c>
      <c r="CA13" s="75">
        <v>23.18848771</v>
      </c>
      <c r="CB13" s="75">
        <v>561.93065999999999</v>
      </c>
      <c r="CC13" s="75">
        <v>50.987508919999897</v>
      </c>
      <c r="CD13" s="75">
        <v>50.9875429699999</v>
      </c>
      <c r="CE13" s="75">
        <v>1114.0393827</v>
      </c>
      <c r="CF13" s="75">
        <v>3.8029540289999999</v>
      </c>
      <c r="CG13" s="75">
        <v>0.1110461868</v>
      </c>
      <c r="CH13" s="75">
        <v>943.24471945000005</v>
      </c>
      <c r="CI13" s="75">
        <v>777.64314869999896</v>
      </c>
      <c r="CJ13" s="75">
        <v>162.85688399999901</v>
      </c>
      <c r="CK13" s="75">
        <v>172.36172063000001</v>
      </c>
      <c r="CL13" s="75">
        <v>22.748793053</v>
      </c>
      <c r="CM13" s="75">
        <v>8055.7412750000003</v>
      </c>
      <c r="CN13" s="75">
        <v>1022.5979046</v>
      </c>
      <c r="CO13" s="75">
        <v>444.74995330000002</v>
      </c>
      <c r="CP13" s="75">
        <f t="shared" si="0"/>
        <v>20282.454554299999</v>
      </c>
      <c r="CQ13" s="75">
        <f t="shared" si="1"/>
        <v>1354.3899275369999</v>
      </c>
      <c r="CR13" s="75">
        <f t="shared" si="2"/>
        <v>594.37430298699985</v>
      </c>
      <c r="CS13" s="75"/>
      <c r="CT13" s="75"/>
      <c r="CU13" s="22">
        <f t="shared" si="3"/>
        <v>1.0159871218058689</v>
      </c>
      <c r="CV13" s="28">
        <f t="shared" si="4"/>
        <v>8.0000003878031613E-3</v>
      </c>
      <c r="CW13" s="40"/>
      <c r="CX13" s="40"/>
      <c r="CY13" s="40"/>
      <c r="CZ13" s="28"/>
      <c r="DA13" s="28"/>
      <c r="DB13" s="75"/>
      <c r="DC13" s="75"/>
      <c r="DD13" s="75"/>
      <c r="DE13" s="75"/>
      <c r="DF13" s="75"/>
      <c r="DG13" s="75"/>
      <c r="DH13" s="75"/>
      <c r="DI13" s="75"/>
      <c r="DJ13" s="75"/>
    </row>
    <row r="14" spans="1:114" x14ac:dyDescent="0.25">
      <c r="A14" s="89" t="s">
        <v>180</v>
      </c>
      <c r="B14" s="75">
        <v>173.51130000000001</v>
      </c>
      <c r="C14" s="75">
        <v>327.97172060000003</v>
      </c>
      <c r="D14" s="75">
        <v>29.2267248</v>
      </c>
      <c r="E14" s="75">
        <v>29.226589599999901</v>
      </c>
      <c r="F14" s="75">
        <v>327.972297499999</v>
      </c>
      <c r="G14" s="75">
        <v>327.972297499999</v>
      </c>
      <c r="H14" s="75">
        <v>73.339434199999999</v>
      </c>
      <c r="I14" s="75">
        <v>0.82980344399999995</v>
      </c>
      <c r="J14" s="75">
        <v>581.20085080000001</v>
      </c>
      <c r="K14" s="75">
        <v>581.20001679999996</v>
      </c>
      <c r="L14" s="75">
        <v>81.178803970000004</v>
      </c>
      <c r="M14" s="75">
        <v>81.178942960000001</v>
      </c>
      <c r="N14" s="75">
        <v>3498.664589</v>
      </c>
      <c r="O14" s="75">
        <v>3498.664589</v>
      </c>
      <c r="P14" s="75">
        <v>440219.75429999997</v>
      </c>
      <c r="Q14" s="75">
        <v>62008229.179999903</v>
      </c>
      <c r="R14" s="75">
        <v>440219.74949999998</v>
      </c>
      <c r="S14" s="75">
        <v>930.70624699999996</v>
      </c>
      <c r="T14" s="75">
        <v>969.12507665999999</v>
      </c>
      <c r="U14" s="75">
        <v>399.72565830999997</v>
      </c>
      <c r="V14" s="75">
        <v>2714.6965021000001</v>
      </c>
      <c r="W14" s="75">
        <v>203.12204829999999</v>
      </c>
      <c r="X14" s="75">
        <v>482.24489319999998</v>
      </c>
      <c r="Y14" s="75">
        <v>482.24591076000002</v>
      </c>
      <c r="Z14" s="75">
        <v>2714.6988836999999</v>
      </c>
      <c r="AA14" s="75">
        <v>6262.6953999999996</v>
      </c>
      <c r="AB14" s="75">
        <v>11674.0586899999</v>
      </c>
      <c r="AC14" s="75">
        <v>355.43931700000002</v>
      </c>
      <c r="AD14" s="75">
        <v>355.44027199999999</v>
      </c>
      <c r="AE14" s="75">
        <v>355.43931700000002</v>
      </c>
      <c r="AF14" s="75">
        <v>7.1946808699999902</v>
      </c>
      <c r="AG14" s="75">
        <v>809.72780895000005</v>
      </c>
      <c r="AH14" s="75">
        <v>631.01066400000002</v>
      </c>
      <c r="AI14" s="75">
        <v>631.01033199999995</v>
      </c>
      <c r="AJ14" s="75">
        <v>715.86777349999898</v>
      </c>
      <c r="AK14" s="75">
        <v>10.353204926</v>
      </c>
      <c r="AL14" s="75">
        <v>3091.9811835999999</v>
      </c>
      <c r="AM14" s="75">
        <v>11.800079589999999</v>
      </c>
      <c r="AN14" s="75">
        <v>59.124483459999901</v>
      </c>
      <c r="AO14" s="75">
        <v>0</v>
      </c>
      <c r="AP14" s="75">
        <v>2953.7393139999999</v>
      </c>
      <c r="AQ14" s="75">
        <v>49.163789459999997</v>
      </c>
      <c r="AR14" s="75">
        <v>47.741429699999998</v>
      </c>
      <c r="AS14" s="75">
        <v>5931.6728199999998</v>
      </c>
      <c r="AT14" s="75">
        <v>5931.6654099999996</v>
      </c>
      <c r="AU14" s="75">
        <v>32834.240270000002</v>
      </c>
      <c r="AV14" s="75">
        <v>68588.919200000004</v>
      </c>
      <c r="AW14" s="75">
        <v>9656.4008699999995</v>
      </c>
      <c r="AX14" s="75">
        <v>9656.3974500000004</v>
      </c>
      <c r="AY14" s="75">
        <v>0</v>
      </c>
      <c r="AZ14" s="75">
        <v>68588.920100000003</v>
      </c>
      <c r="BA14" s="75">
        <v>28.517712</v>
      </c>
      <c r="BB14" s="75">
        <v>912.78798240000003</v>
      </c>
      <c r="BC14" s="75">
        <v>2.4451582789999899</v>
      </c>
      <c r="BD14" s="75">
        <v>13755.148492</v>
      </c>
      <c r="BE14" s="75">
        <v>12.713782949999899</v>
      </c>
      <c r="BF14" s="75">
        <v>3.0424827699999999</v>
      </c>
      <c r="BG14" s="75">
        <v>1130.5411704999999</v>
      </c>
      <c r="BH14" s="75">
        <v>112.37425622000001</v>
      </c>
      <c r="BI14" s="75">
        <v>0</v>
      </c>
      <c r="BJ14" s="75">
        <v>1.0169983301000001</v>
      </c>
      <c r="BK14" s="75">
        <v>487.33202999999997</v>
      </c>
      <c r="BL14" s="75">
        <v>185.61240000000001</v>
      </c>
      <c r="BM14" s="75">
        <v>4661.4791691999999</v>
      </c>
      <c r="BN14" s="75">
        <v>2.1865557469999999</v>
      </c>
      <c r="BO14" s="75">
        <v>0.7238019135</v>
      </c>
      <c r="BP14" s="75">
        <v>394.68427344999998</v>
      </c>
      <c r="BQ14" s="75">
        <v>3.0166165290000002</v>
      </c>
      <c r="BR14" s="75">
        <v>168.24434579999999</v>
      </c>
      <c r="BS14" s="75">
        <v>15.012752399999901</v>
      </c>
      <c r="BT14" s="75">
        <v>5.2107088399999997</v>
      </c>
      <c r="BU14" s="75">
        <v>698.01117839999904</v>
      </c>
      <c r="BV14" s="75">
        <v>20.059231029999999</v>
      </c>
      <c r="BW14" s="75">
        <v>147.83889835999901</v>
      </c>
      <c r="BX14" s="75">
        <v>5.4155435739999902</v>
      </c>
      <c r="BY14" s="75">
        <v>110.9075615</v>
      </c>
      <c r="BZ14" s="75">
        <v>0.72839555945999901</v>
      </c>
      <c r="CA14" s="75">
        <v>93.022730600000003</v>
      </c>
      <c r="CB14" s="75">
        <v>2744.8472000000002</v>
      </c>
      <c r="CC14" s="75">
        <v>282.88092814999999</v>
      </c>
      <c r="CD14" s="75">
        <v>282.88121389999998</v>
      </c>
      <c r="CE14" s="75">
        <v>3656.6757189999998</v>
      </c>
      <c r="CF14" s="75">
        <v>13.52310542</v>
      </c>
      <c r="CG14" s="75">
        <v>0.276772515</v>
      </c>
      <c r="CH14" s="75">
        <v>3910.8129484999999</v>
      </c>
      <c r="CI14" s="75">
        <v>3232.3472170999999</v>
      </c>
      <c r="CJ14" s="75">
        <v>665.760043</v>
      </c>
      <c r="CK14" s="75">
        <v>704.32935878000001</v>
      </c>
      <c r="CL14" s="75">
        <v>93.325583249999994</v>
      </c>
      <c r="CM14" s="75">
        <v>32310.108550000001</v>
      </c>
      <c r="CN14" s="75">
        <v>4241.6291110000002</v>
      </c>
      <c r="CO14" s="75">
        <v>1822.9223919999999</v>
      </c>
      <c r="CP14" s="75">
        <f t="shared" si="0"/>
        <v>78876.330734000003</v>
      </c>
      <c r="CQ14" s="75">
        <f t="shared" si="1"/>
        <v>7327.7547519620584</v>
      </c>
      <c r="CR14" s="75">
        <f t="shared" si="2"/>
        <v>2666.2755827620585</v>
      </c>
      <c r="CS14" s="75"/>
      <c r="CT14" s="75"/>
      <c r="CU14" s="22">
        <f t="shared" si="3"/>
        <v>1.0162219114550144</v>
      </c>
      <c r="CV14" s="28">
        <f t="shared" si="4"/>
        <v>8.0000002298281359E-3</v>
      </c>
      <c r="CW14" s="40"/>
      <c r="CX14" s="40"/>
      <c r="CY14" s="40"/>
      <c r="CZ14" s="28"/>
      <c r="DA14" s="28"/>
      <c r="DB14" s="75"/>
      <c r="DC14" s="75"/>
      <c r="DD14" s="75"/>
      <c r="DE14" s="75"/>
      <c r="DF14" s="75"/>
      <c r="DG14" s="75"/>
      <c r="DH14" s="75"/>
      <c r="DI14" s="75"/>
      <c r="DJ14" s="75"/>
    </row>
    <row r="15" spans="1:114" x14ac:dyDescent="0.25">
      <c r="A15" s="89" t="s">
        <v>181</v>
      </c>
      <c r="B15" s="75">
        <v>117.21272143</v>
      </c>
      <c r="C15" s="75">
        <v>236.0438096</v>
      </c>
      <c r="D15" s="75">
        <v>22.378319680000001</v>
      </c>
      <c r="E15" s="75">
        <v>22.378321920000001</v>
      </c>
      <c r="F15" s="75">
        <v>236.04352849999901</v>
      </c>
      <c r="G15" s="75">
        <v>236.04352849999901</v>
      </c>
      <c r="H15" s="75">
        <v>52.23147153</v>
      </c>
      <c r="I15" s="75">
        <v>0.62180587099999995</v>
      </c>
      <c r="J15" s="75">
        <v>455.81198819999997</v>
      </c>
      <c r="K15" s="75">
        <v>455.812395199999</v>
      </c>
      <c r="L15" s="75">
        <v>58.015197545999897</v>
      </c>
      <c r="M15" s="75">
        <v>58.015317400000001</v>
      </c>
      <c r="N15" s="75">
        <v>2575.7723820000001</v>
      </c>
      <c r="O15" s="75">
        <v>2575.7723820000001</v>
      </c>
      <c r="P15" s="75">
        <v>410415.97879999998</v>
      </c>
      <c r="Q15" s="75">
        <v>50065491.486000001</v>
      </c>
      <c r="R15" s="75">
        <v>410416.01246999903</v>
      </c>
      <c r="S15" s="75">
        <v>730.18782899999997</v>
      </c>
      <c r="T15" s="75">
        <v>709.25170682999999</v>
      </c>
      <c r="U15" s="75">
        <v>308.52627625999997</v>
      </c>
      <c r="V15" s="75">
        <v>2208.8374140000001</v>
      </c>
      <c r="W15" s="75">
        <v>141.20528770000001</v>
      </c>
      <c r="X15" s="75">
        <v>408.95214539999898</v>
      </c>
      <c r="Y15" s="75">
        <v>408.95274289999998</v>
      </c>
      <c r="Z15" s="75">
        <v>2208.8399832999999</v>
      </c>
      <c r="AA15" s="75">
        <v>5332.7163</v>
      </c>
      <c r="AB15" s="75">
        <v>9156.2006459999993</v>
      </c>
      <c r="AC15" s="75">
        <v>275.589224</v>
      </c>
      <c r="AD15" s="75">
        <v>275.58898799999997</v>
      </c>
      <c r="AE15" s="75">
        <v>275.589224</v>
      </c>
      <c r="AF15" s="75">
        <v>5.4985022099999998</v>
      </c>
      <c r="AG15" s="75">
        <v>653.22506277999901</v>
      </c>
      <c r="AH15" s="75">
        <v>461.42392100000001</v>
      </c>
      <c r="AI15" s="75">
        <v>461.42357900000002</v>
      </c>
      <c r="AJ15" s="75">
        <v>611.17119455</v>
      </c>
      <c r="AK15" s="75">
        <v>7.6073295849999996</v>
      </c>
      <c r="AL15" s="75">
        <v>2571.2507216999902</v>
      </c>
      <c r="AM15" s="75">
        <v>7.6167475299999996</v>
      </c>
      <c r="AN15" s="75">
        <v>37.928112400000003</v>
      </c>
      <c r="AO15" s="75">
        <v>0</v>
      </c>
      <c r="AP15" s="75">
        <v>2230.3836139999999</v>
      </c>
      <c r="AQ15" s="75">
        <v>37.488640539999999</v>
      </c>
      <c r="AR15" s="75">
        <v>36.496561929999999</v>
      </c>
      <c r="AS15" s="75">
        <v>5365.9600999999902</v>
      </c>
      <c r="AT15" s="75">
        <v>5365.9641799999999</v>
      </c>
      <c r="AU15" s="75">
        <v>27157.326229999999</v>
      </c>
      <c r="AV15" s="75">
        <v>50169.833699999901</v>
      </c>
      <c r="AW15" s="75">
        <v>7046.7311599999903</v>
      </c>
      <c r="AX15" s="75">
        <v>7046.7367599999998</v>
      </c>
      <c r="AY15" s="75">
        <v>0</v>
      </c>
      <c r="AZ15" s="75">
        <v>50169.828739999997</v>
      </c>
      <c r="BA15" s="75">
        <v>19.981909000000002</v>
      </c>
      <c r="BB15" s="75">
        <v>713.55862299999899</v>
      </c>
      <c r="BC15" s="75">
        <v>1.86452781199999</v>
      </c>
      <c r="BD15" s="75">
        <v>11610.278396</v>
      </c>
      <c r="BE15" s="75">
        <v>9.3376049959999996</v>
      </c>
      <c r="BF15" s="75">
        <v>1.9315128720000001</v>
      </c>
      <c r="BG15" s="75">
        <v>704.83828249999999</v>
      </c>
      <c r="BH15" s="75">
        <v>77.643511747000005</v>
      </c>
      <c r="BI15" s="75">
        <v>0</v>
      </c>
      <c r="BJ15" s="75">
        <v>0.73282623739999997</v>
      </c>
      <c r="BK15" s="75">
        <v>330.26483000000002</v>
      </c>
      <c r="BL15" s="75">
        <v>148.62314000000001</v>
      </c>
      <c r="BM15" s="75">
        <v>3289.2499743499998</v>
      </c>
      <c r="BN15" s="75">
        <v>1.601706962</v>
      </c>
      <c r="BO15" s="75">
        <v>0.51274518199999997</v>
      </c>
      <c r="BP15" s="75">
        <v>271.88528981000002</v>
      </c>
      <c r="BQ15" s="75">
        <v>2.0905918749999999</v>
      </c>
      <c r="BR15" s="75">
        <v>124.34096297000001</v>
      </c>
      <c r="BS15" s="75">
        <v>12.046413359999899</v>
      </c>
      <c r="BT15" s="75">
        <v>3.427521896</v>
      </c>
      <c r="BU15" s="75">
        <v>510.0484227</v>
      </c>
      <c r="BV15" s="75">
        <v>15.884605430000001</v>
      </c>
      <c r="BW15" s="75">
        <v>104.90639092000001</v>
      </c>
      <c r="BX15" s="75">
        <v>3.5966795509999998</v>
      </c>
      <c r="BY15" s="75">
        <v>80.182814399999998</v>
      </c>
      <c r="BZ15" s="75">
        <v>0.5116096832</v>
      </c>
      <c r="CA15" s="75">
        <v>69.373979939999998</v>
      </c>
      <c r="CB15" s="75">
        <v>2626.1860000000001</v>
      </c>
      <c r="CC15" s="75">
        <v>228.4822345</v>
      </c>
      <c r="CD15" s="75">
        <v>228.48241300000001</v>
      </c>
      <c r="CE15" s="75">
        <v>2946.132838</v>
      </c>
      <c r="CF15" s="75">
        <v>10.744745474999901</v>
      </c>
      <c r="CG15" s="75">
        <v>0.207397054</v>
      </c>
      <c r="CH15" s="75">
        <v>3330.7353379000001</v>
      </c>
      <c r="CI15" s="75">
        <v>2773.8613205399902</v>
      </c>
      <c r="CJ15" s="75">
        <v>478.07101840000001</v>
      </c>
      <c r="CK15" s="75">
        <v>613.06519929000001</v>
      </c>
      <c r="CL15" s="75">
        <v>80.790214984000002</v>
      </c>
      <c r="CM15" s="75">
        <v>26744.553876000002</v>
      </c>
      <c r="CN15" s="75">
        <v>3513.1655030000002</v>
      </c>
      <c r="CO15" s="75">
        <v>1543.3804405999999</v>
      </c>
      <c r="CP15" s="75">
        <f t="shared" si="0"/>
        <v>57677.988780999891</v>
      </c>
      <c r="CQ15" s="75">
        <f t="shared" si="1"/>
        <v>5095.8429989035994</v>
      </c>
      <c r="CR15" s="75">
        <f t="shared" si="2"/>
        <v>1806.5930245535999</v>
      </c>
      <c r="CS15" s="75"/>
      <c r="CT15" s="75"/>
      <c r="CU15" s="22">
        <f t="shared" si="3"/>
        <v>1.0154338844429336</v>
      </c>
      <c r="CV15" s="28">
        <f t="shared" si="4"/>
        <v>8.0000001864142817E-3</v>
      </c>
      <c r="CW15" s="40"/>
      <c r="CX15" s="40"/>
      <c r="CY15" s="40"/>
      <c r="CZ15" s="28"/>
      <c r="DA15" s="28"/>
      <c r="DB15" s="75"/>
      <c r="DC15" s="75"/>
      <c r="DD15" s="75"/>
      <c r="DE15" s="75"/>
      <c r="DF15" s="75"/>
      <c r="DG15" s="75"/>
      <c r="DH15" s="75"/>
      <c r="DI15" s="75"/>
      <c r="DJ15" s="75"/>
    </row>
    <row r="16" spans="1:114" x14ac:dyDescent="0.25">
      <c r="A16" s="89" t="s">
        <v>182</v>
      </c>
      <c r="B16" s="75">
        <v>77.093228120000006</v>
      </c>
      <c r="C16" s="75">
        <v>137.47349629999999</v>
      </c>
      <c r="D16" s="75">
        <v>13.11860201</v>
      </c>
      <c r="E16" s="75">
        <v>13.11860987</v>
      </c>
      <c r="F16" s="75">
        <v>137.4734023</v>
      </c>
      <c r="G16" s="75">
        <v>137.4734023</v>
      </c>
      <c r="H16" s="75">
        <v>32.700780559999998</v>
      </c>
      <c r="I16" s="75">
        <v>0.35424122699999999</v>
      </c>
      <c r="J16" s="75">
        <v>258.21078949000002</v>
      </c>
      <c r="K16" s="75">
        <v>258.21085916999999</v>
      </c>
      <c r="L16" s="75">
        <v>41.474535599999903</v>
      </c>
      <c r="M16" s="75">
        <v>41.474495251999997</v>
      </c>
      <c r="N16" s="75">
        <v>1188.7441203000001</v>
      </c>
      <c r="O16" s="75">
        <v>1188.7441203000001</v>
      </c>
      <c r="P16" s="75">
        <v>172501.23272999999</v>
      </c>
      <c r="Q16" s="75">
        <v>20663879.129999999</v>
      </c>
      <c r="R16" s="75">
        <v>172501.20963</v>
      </c>
      <c r="S16" s="75">
        <v>460.83814899999999</v>
      </c>
      <c r="T16" s="75">
        <v>432.22712109999998</v>
      </c>
      <c r="U16" s="75">
        <v>170.98785558</v>
      </c>
      <c r="V16" s="75">
        <v>1104.7625293000001</v>
      </c>
      <c r="W16" s="75">
        <v>90.544070199999993</v>
      </c>
      <c r="X16" s="75">
        <v>208.64021929</v>
      </c>
      <c r="Y16" s="75">
        <v>208.64021744999999</v>
      </c>
      <c r="Z16" s="75">
        <v>1104.7631927999901</v>
      </c>
      <c r="AA16" s="75">
        <v>2681.2819599999998</v>
      </c>
      <c r="AB16" s="75">
        <v>5182.8461319999997</v>
      </c>
      <c r="AC16" s="75">
        <v>152.3797744</v>
      </c>
      <c r="AD16" s="75">
        <v>152.3798242</v>
      </c>
      <c r="AE16" s="75">
        <v>152.3797744</v>
      </c>
      <c r="AF16" s="75">
        <v>3.1227716999999999</v>
      </c>
      <c r="AG16" s="75">
        <v>340.54748112999999</v>
      </c>
      <c r="AH16" s="75">
        <v>257.9110374</v>
      </c>
      <c r="AI16" s="75">
        <v>257.9113954</v>
      </c>
      <c r="AJ16" s="75">
        <v>311.10428669999999</v>
      </c>
      <c r="AK16" s="75">
        <v>4.7359585790000001</v>
      </c>
      <c r="AL16" s="75">
        <v>1331.72731243</v>
      </c>
      <c r="AM16" s="75">
        <v>5.1689466460000002</v>
      </c>
      <c r="AN16" s="75">
        <v>24.064654909999899</v>
      </c>
      <c r="AO16" s="75">
        <v>0</v>
      </c>
      <c r="AP16" s="75">
        <v>1119.08097</v>
      </c>
      <c r="AQ16" s="75">
        <v>21.51211035</v>
      </c>
      <c r="AR16" s="75">
        <v>20.97536406</v>
      </c>
      <c r="AS16" s="75">
        <v>2017.8308499999901</v>
      </c>
      <c r="AT16" s="75">
        <v>2017.835736</v>
      </c>
      <c r="AU16" s="75">
        <v>14078.311799999999</v>
      </c>
      <c r="AV16" s="75">
        <v>28252.646580000001</v>
      </c>
      <c r="AW16" s="75">
        <v>3728.3201739999899</v>
      </c>
      <c r="AX16" s="75">
        <v>3728.3198699999998</v>
      </c>
      <c r="AY16" s="75">
        <v>0</v>
      </c>
      <c r="AZ16" s="75">
        <v>28252.6535</v>
      </c>
      <c r="BA16" s="75">
        <v>10.86173</v>
      </c>
      <c r="BB16" s="75">
        <v>408.80764820000002</v>
      </c>
      <c r="BC16" s="75">
        <v>0.88762624010000002</v>
      </c>
      <c r="BD16" s="75">
        <v>5873.8788359999999</v>
      </c>
      <c r="BE16" s="75">
        <v>4.8806881600000001</v>
      </c>
      <c r="BF16" s="75">
        <v>1.1453483995</v>
      </c>
      <c r="BG16" s="75">
        <v>439.21198950000002</v>
      </c>
      <c r="BH16" s="75">
        <v>27.9551284459999</v>
      </c>
      <c r="BI16" s="75">
        <v>0</v>
      </c>
      <c r="BJ16" s="75">
        <v>0.3367690317</v>
      </c>
      <c r="BK16" s="75">
        <v>115.280205</v>
      </c>
      <c r="BL16" s="75">
        <v>57.317590000000003</v>
      </c>
      <c r="BM16" s="75">
        <v>1211.0847281199999</v>
      </c>
      <c r="BN16" s="75">
        <v>0.63668972820000003</v>
      </c>
      <c r="BO16" s="75">
        <v>0.18081036384999999</v>
      </c>
      <c r="BP16" s="75">
        <v>101.05040418199999</v>
      </c>
      <c r="BQ16" s="75">
        <v>0.94918570999999996</v>
      </c>
      <c r="BR16" s="75">
        <v>62.034434820000001</v>
      </c>
      <c r="BS16" s="75">
        <v>5.9641245420000004</v>
      </c>
      <c r="BT16" s="75">
        <v>2.0329077099999999</v>
      </c>
      <c r="BU16" s="75">
        <v>267.71898069999997</v>
      </c>
      <c r="BV16" s="75">
        <v>9.0031247299999997</v>
      </c>
      <c r="BW16" s="75">
        <v>62.734717499999903</v>
      </c>
      <c r="BX16" s="75">
        <v>2.0451263119999998</v>
      </c>
      <c r="BY16" s="75">
        <v>41.580091299999999</v>
      </c>
      <c r="BZ16" s="75">
        <v>0.21269006779999999</v>
      </c>
      <c r="CA16" s="75">
        <v>36.794855460000001</v>
      </c>
      <c r="CB16" s="75">
        <v>986.97400000000005</v>
      </c>
      <c r="CC16" s="75">
        <v>91.183095179999896</v>
      </c>
      <c r="CD16" s="75">
        <v>91.183100979999907</v>
      </c>
      <c r="CE16" s="75">
        <v>1551.9451469999999</v>
      </c>
      <c r="CF16" s="75">
        <v>6.1637250229999996</v>
      </c>
      <c r="CG16" s="75">
        <v>0.1181535687</v>
      </c>
      <c r="CH16" s="75">
        <v>1680.1817486999901</v>
      </c>
      <c r="CI16" s="75">
        <v>1383.5412224700001</v>
      </c>
      <c r="CJ16" s="75">
        <v>270.31923399999999</v>
      </c>
      <c r="CK16" s="75">
        <v>303.19614875000002</v>
      </c>
      <c r="CL16" s="75">
        <v>40.275912335000001</v>
      </c>
      <c r="CM16" s="75">
        <v>13855.797560000001</v>
      </c>
      <c r="CN16" s="75">
        <v>1843.4351406999999</v>
      </c>
      <c r="CO16" s="75">
        <v>787.06789309999999</v>
      </c>
      <c r="CP16" s="75">
        <f t="shared" si="0"/>
        <v>32238.877791399991</v>
      </c>
      <c r="CQ16" s="75">
        <f t="shared" si="1"/>
        <v>2169.90772333315</v>
      </c>
      <c r="CR16" s="75">
        <f t="shared" si="2"/>
        <v>958.82299521315008</v>
      </c>
      <c r="CS16" s="75"/>
      <c r="CT16" s="75"/>
      <c r="CU16" s="22">
        <f t="shared" si="3"/>
        <v>1.0160592877484274</v>
      </c>
      <c r="CV16" s="28">
        <f t="shared" si="4"/>
        <v>8.0000004674108133E-3</v>
      </c>
      <c r="CW16" s="40"/>
      <c r="CX16" s="40"/>
      <c r="CY16" s="40"/>
      <c r="CZ16" s="28"/>
      <c r="DA16" s="28"/>
      <c r="DB16" s="75"/>
      <c r="DC16" s="75"/>
      <c r="DD16" s="75"/>
      <c r="DE16" s="75"/>
      <c r="DF16" s="75"/>
      <c r="DG16" s="75"/>
      <c r="DH16" s="75"/>
      <c r="DI16" s="75"/>
      <c r="DJ16" s="75"/>
    </row>
    <row r="17" spans="1:114" x14ac:dyDescent="0.25">
      <c r="A17" s="89" t="s">
        <v>183</v>
      </c>
      <c r="B17" s="75">
        <v>58.628727750000003</v>
      </c>
      <c r="C17" s="75">
        <v>113.357165049999</v>
      </c>
      <c r="D17" s="75">
        <v>11.580320359999901</v>
      </c>
      <c r="E17" s="75">
        <v>11.580304030000001</v>
      </c>
      <c r="F17" s="75">
        <v>113.35731525</v>
      </c>
      <c r="G17" s="75">
        <v>113.35731525</v>
      </c>
      <c r="H17" s="75">
        <v>26.619296569999999</v>
      </c>
      <c r="I17" s="75">
        <v>0.35345702959999897</v>
      </c>
      <c r="J17" s="75">
        <v>209.95444271399899</v>
      </c>
      <c r="K17" s="75">
        <v>209.955231814</v>
      </c>
      <c r="L17" s="75">
        <v>31.2902568219999</v>
      </c>
      <c r="M17" s="75">
        <v>31.290286949999999</v>
      </c>
      <c r="N17" s="75">
        <v>1020.15399859999</v>
      </c>
      <c r="O17" s="75">
        <v>1020.15399859999</v>
      </c>
      <c r="P17" s="75">
        <v>172245.71230000001</v>
      </c>
      <c r="Q17" s="75">
        <v>19491412.1769999</v>
      </c>
      <c r="R17" s="75">
        <v>172245.75150000001</v>
      </c>
      <c r="S17" s="75">
        <v>471.24839900000001</v>
      </c>
      <c r="T17" s="75">
        <v>340.14235757999899</v>
      </c>
      <c r="U17" s="75">
        <v>136.00151785399899</v>
      </c>
      <c r="V17" s="75">
        <v>1044.1291031000001</v>
      </c>
      <c r="W17" s="75">
        <v>68.983360300000001</v>
      </c>
      <c r="X17" s="75">
        <v>184.18423946999999</v>
      </c>
      <c r="Y17" s="75">
        <v>184.18430893999999</v>
      </c>
      <c r="Z17" s="75">
        <v>1044.1281051399999</v>
      </c>
      <c r="AA17" s="75">
        <v>2543.50612</v>
      </c>
      <c r="AB17" s="75">
        <v>4273.4236000000001</v>
      </c>
      <c r="AC17" s="75">
        <v>139.70911050000001</v>
      </c>
      <c r="AD17" s="75">
        <v>139.70893129999999</v>
      </c>
      <c r="AE17" s="75">
        <v>139.70911050000001</v>
      </c>
      <c r="AF17" s="75">
        <v>3.0907360499999998</v>
      </c>
      <c r="AG17" s="75">
        <v>307.660138625</v>
      </c>
      <c r="AH17" s="75">
        <v>256.05990079999998</v>
      </c>
      <c r="AI17" s="75">
        <v>256.05981000000003</v>
      </c>
      <c r="AJ17" s="75">
        <v>288.81499293000002</v>
      </c>
      <c r="AK17" s="75">
        <v>4.2153633929999996</v>
      </c>
      <c r="AL17" s="75">
        <v>1233.6591300499999</v>
      </c>
      <c r="AM17" s="75">
        <v>3.9268151229999999</v>
      </c>
      <c r="AN17" s="75">
        <v>18.416894614</v>
      </c>
      <c r="AO17" s="75">
        <v>0</v>
      </c>
      <c r="AP17" s="75">
        <v>981.53689599999996</v>
      </c>
      <c r="AQ17" s="75">
        <v>18.899869859999999</v>
      </c>
      <c r="AR17" s="75">
        <v>18.40276472</v>
      </c>
      <c r="AS17" s="75">
        <v>1951.462544</v>
      </c>
      <c r="AT17" s="75">
        <v>1951.4642699999999</v>
      </c>
      <c r="AU17" s="75">
        <v>12613.6626719999</v>
      </c>
      <c r="AV17" s="75">
        <v>28144.57821</v>
      </c>
      <c r="AW17" s="75">
        <v>3606.8498500000001</v>
      </c>
      <c r="AX17" s="75">
        <v>3606.8550070000001</v>
      </c>
      <c r="AY17" s="75">
        <v>0</v>
      </c>
      <c r="AZ17" s="75">
        <v>28144.57548</v>
      </c>
      <c r="BA17" s="75">
        <v>10.052253</v>
      </c>
      <c r="BB17" s="75">
        <v>339.25990253999998</v>
      </c>
      <c r="BC17" s="75">
        <v>0.90270306099999997</v>
      </c>
      <c r="BD17" s="75">
        <v>5348.8227553999895</v>
      </c>
      <c r="BE17" s="75">
        <v>4.8361652794999896</v>
      </c>
      <c r="BF17" s="75">
        <v>1.1885378579999999</v>
      </c>
      <c r="BG17" s="75">
        <v>419.22731010000001</v>
      </c>
      <c r="BH17" s="75">
        <v>23.775216449999999</v>
      </c>
      <c r="BI17" s="75">
        <v>0</v>
      </c>
      <c r="BJ17" s="75">
        <v>0.32957298660000001</v>
      </c>
      <c r="BK17" s="75">
        <v>96.037056000000007</v>
      </c>
      <c r="BL17" s="75">
        <v>51.864918000000003</v>
      </c>
      <c r="BM17" s="75">
        <v>1039.6026263700001</v>
      </c>
      <c r="BN17" s="75">
        <v>0.57472979739999897</v>
      </c>
      <c r="BO17" s="75">
        <v>0.15490375519999999</v>
      </c>
      <c r="BP17" s="75">
        <v>86.768913600000005</v>
      </c>
      <c r="BQ17" s="75">
        <v>0.88765447399999997</v>
      </c>
      <c r="BR17" s="75">
        <v>57.603632150000003</v>
      </c>
      <c r="BS17" s="75">
        <v>5.9604084249999998</v>
      </c>
      <c r="BT17" s="75">
        <v>1.9797047379999999</v>
      </c>
      <c r="BU17" s="75">
        <v>250.01983960000001</v>
      </c>
      <c r="BV17" s="75">
        <v>8.0602817400000006</v>
      </c>
      <c r="BW17" s="75">
        <v>50.084605185000001</v>
      </c>
      <c r="BX17" s="75">
        <v>2.1436139109999899</v>
      </c>
      <c r="BY17" s="75">
        <v>38.757884099999998</v>
      </c>
      <c r="BZ17" s="75">
        <v>0.19887811421000001</v>
      </c>
      <c r="CA17" s="75">
        <v>36.411718059999998</v>
      </c>
      <c r="CB17" s="75">
        <v>1008.6586</v>
      </c>
      <c r="CC17" s="75">
        <v>86.412093060000004</v>
      </c>
      <c r="CD17" s="75">
        <v>86.412269319999993</v>
      </c>
      <c r="CE17" s="75">
        <v>1422.8522559999999</v>
      </c>
      <c r="CF17" s="75">
        <v>5.1166773389999998</v>
      </c>
      <c r="CG17" s="75">
        <v>0.11789202679999999</v>
      </c>
      <c r="CH17" s="75">
        <v>1521.94168713</v>
      </c>
      <c r="CI17" s="75">
        <v>1267.3113039</v>
      </c>
      <c r="CJ17" s="75">
        <v>254.42631850000001</v>
      </c>
      <c r="CK17" s="75">
        <v>280.96092138</v>
      </c>
      <c r="CL17" s="75">
        <v>37.278614011999998</v>
      </c>
      <c r="CM17" s="75">
        <v>12434.535502999999</v>
      </c>
      <c r="CN17" s="75">
        <v>1597.3699853999999</v>
      </c>
      <c r="CO17" s="75">
        <v>695.31965255999899</v>
      </c>
      <c r="CP17" s="75">
        <f t="shared" si="0"/>
        <v>32007.487960799997</v>
      </c>
      <c r="CQ17" s="75">
        <f t="shared" si="1"/>
        <v>1934.9122947699097</v>
      </c>
      <c r="CR17" s="75">
        <f t="shared" si="2"/>
        <v>895.30966839990981</v>
      </c>
      <c r="CS17" s="75"/>
      <c r="CT17" s="75"/>
      <c r="CU17" s="22">
        <f t="shared" si="3"/>
        <v>1.0144056180431256</v>
      </c>
      <c r="CV17" s="28">
        <f t="shared" si="4"/>
        <v>7.9999999098211011E-3</v>
      </c>
      <c r="CW17" s="40"/>
      <c r="CX17" s="40"/>
      <c r="CY17" s="40"/>
      <c r="CZ17" s="28"/>
      <c r="DA17" s="28"/>
      <c r="DB17" s="75"/>
      <c r="DC17" s="75"/>
      <c r="DD17" s="75"/>
      <c r="DE17" s="75"/>
      <c r="DF17" s="75"/>
      <c r="DG17" s="75"/>
      <c r="DH17" s="75"/>
      <c r="DI17" s="75"/>
      <c r="DJ17" s="75"/>
    </row>
    <row r="18" spans="1:114" x14ac:dyDescent="0.25">
      <c r="A18" s="89" t="s">
        <v>184</v>
      </c>
      <c r="B18" s="75">
        <v>75.774453399999999</v>
      </c>
      <c r="C18" s="75">
        <v>157.11078979999999</v>
      </c>
      <c r="D18" s="75">
        <v>16.255571529999902</v>
      </c>
      <c r="E18" s="75">
        <v>16.255559729999899</v>
      </c>
      <c r="F18" s="75">
        <v>157.1108692</v>
      </c>
      <c r="G18" s="75">
        <v>157.1108692</v>
      </c>
      <c r="H18" s="75">
        <v>35.942174530000003</v>
      </c>
      <c r="I18" s="75">
        <v>0.54029127300000002</v>
      </c>
      <c r="J18" s="75">
        <v>264.839684059999</v>
      </c>
      <c r="K18" s="75">
        <v>264.83933703999998</v>
      </c>
      <c r="L18" s="75">
        <v>35.686522885000002</v>
      </c>
      <c r="M18" s="75">
        <v>35.686506309999999</v>
      </c>
      <c r="N18" s="75">
        <v>1521.817151</v>
      </c>
      <c r="O18" s="75">
        <v>1521.817151</v>
      </c>
      <c r="P18" s="75">
        <v>241520.52354999899</v>
      </c>
      <c r="Q18" s="75">
        <v>29505596.116999999</v>
      </c>
      <c r="R18" s="75">
        <v>241520.48725999999</v>
      </c>
      <c r="S18" s="75">
        <v>576.38440800000001</v>
      </c>
      <c r="T18" s="75">
        <v>442.17470423999998</v>
      </c>
      <c r="U18" s="75">
        <v>178.27961303999999</v>
      </c>
      <c r="V18" s="75">
        <v>1438.3818595</v>
      </c>
      <c r="W18" s="75">
        <v>88.430122019999999</v>
      </c>
      <c r="X18" s="75">
        <v>251.15608555</v>
      </c>
      <c r="Y18" s="75">
        <v>251.15580564999999</v>
      </c>
      <c r="Z18" s="75">
        <v>1438.3811023999999</v>
      </c>
      <c r="AA18" s="75">
        <v>3516.2547</v>
      </c>
      <c r="AB18" s="75">
        <v>5665.126483</v>
      </c>
      <c r="AC18" s="75">
        <v>202.77457299999901</v>
      </c>
      <c r="AD18" s="75">
        <v>202.77452249999999</v>
      </c>
      <c r="AE18" s="75">
        <v>202.77457299999901</v>
      </c>
      <c r="AF18" s="75">
        <v>4.6848205099999998</v>
      </c>
      <c r="AG18" s="75">
        <v>412.40529748</v>
      </c>
      <c r="AH18" s="75">
        <v>360.77817599999997</v>
      </c>
      <c r="AI18" s="75">
        <v>360.7777926</v>
      </c>
      <c r="AJ18" s="75">
        <v>394.18827432</v>
      </c>
      <c r="AK18" s="75">
        <v>5.4521326380000001</v>
      </c>
      <c r="AL18" s="75">
        <v>1766.4942423999901</v>
      </c>
      <c r="AM18" s="75">
        <v>5.1565066799999997</v>
      </c>
      <c r="AN18" s="75">
        <v>22.865357320000001</v>
      </c>
      <c r="AO18" s="75">
        <v>0</v>
      </c>
      <c r="AP18" s="75">
        <v>1504.10274</v>
      </c>
      <c r="AQ18" s="75">
        <v>26.484517009999902</v>
      </c>
      <c r="AR18" s="75">
        <v>25.733991369999998</v>
      </c>
      <c r="AS18" s="75">
        <v>2935.9061999999999</v>
      </c>
      <c r="AT18" s="75">
        <v>2935.9146999999998</v>
      </c>
      <c r="AU18" s="75">
        <v>17260.446593000001</v>
      </c>
      <c r="AV18" s="75">
        <v>39440.665240000002</v>
      </c>
      <c r="AW18" s="75">
        <v>5295.8322399999997</v>
      </c>
      <c r="AX18" s="75">
        <v>5295.8360199999997</v>
      </c>
      <c r="AY18" s="75">
        <v>0</v>
      </c>
      <c r="AZ18" s="75">
        <v>39440.660920000002</v>
      </c>
      <c r="BA18" s="75">
        <v>15.119574</v>
      </c>
      <c r="BB18" s="75">
        <v>450.14576949999997</v>
      </c>
      <c r="BC18" s="75">
        <v>1.3587888624</v>
      </c>
      <c r="BD18" s="75">
        <v>7332.9867514999996</v>
      </c>
      <c r="BE18" s="75">
        <v>7.1714310250000004</v>
      </c>
      <c r="BF18" s="75">
        <v>1.8079965140000001</v>
      </c>
      <c r="BG18" s="75">
        <v>611.6010804</v>
      </c>
      <c r="BH18" s="75">
        <v>38.179193720999997</v>
      </c>
      <c r="BI18" s="75">
        <v>0</v>
      </c>
      <c r="BJ18" s="75">
        <v>0.50461680379999996</v>
      </c>
      <c r="BK18" s="75">
        <v>156.61685</v>
      </c>
      <c r="BL18" s="75">
        <v>80.065299999999993</v>
      </c>
      <c r="BM18" s="75">
        <v>1656.0743812999999</v>
      </c>
      <c r="BN18" s="75">
        <v>0.89379777299999996</v>
      </c>
      <c r="BO18" s="75">
        <v>0.24737040195999899</v>
      </c>
      <c r="BP18" s="75">
        <v>138.48878834499999</v>
      </c>
      <c r="BQ18" s="75">
        <v>1.4404443259999999</v>
      </c>
      <c r="BR18" s="75">
        <v>85.101422639999996</v>
      </c>
      <c r="BS18" s="75">
        <v>8.6722864139999896</v>
      </c>
      <c r="BT18" s="75">
        <v>2.9273495359999999</v>
      </c>
      <c r="BU18" s="75">
        <v>366.42742899999899</v>
      </c>
      <c r="BV18" s="75">
        <v>11.46207362</v>
      </c>
      <c r="BW18" s="75">
        <v>66.287937389999996</v>
      </c>
      <c r="BX18" s="75">
        <v>3.2557009300000002</v>
      </c>
      <c r="BY18" s="75">
        <v>63.57394</v>
      </c>
      <c r="BZ18" s="75">
        <v>0.31053349682999998</v>
      </c>
      <c r="CA18" s="75">
        <v>53.578613330000003</v>
      </c>
      <c r="CB18" s="75">
        <v>1601.3716999999999</v>
      </c>
      <c r="CC18" s="75">
        <v>130.92368038000001</v>
      </c>
      <c r="CD18" s="75">
        <v>130.92363377000001</v>
      </c>
      <c r="CE18" s="75">
        <v>2039.5872013999999</v>
      </c>
      <c r="CF18" s="75">
        <v>6.7793530549999996</v>
      </c>
      <c r="CG18" s="75">
        <v>0.1802086742</v>
      </c>
      <c r="CH18" s="75">
        <v>2084.22534756</v>
      </c>
      <c r="CI18" s="75">
        <v>1742.3845311600001</v>
      </c>
      <c r="CJ18" s="75">
        <v>368.81663839999999</v>
      </c>
      <c r="CK18" s="75">
        <v>388.16602553000001</v>
      </c>
      <c r="CL18" s="75">
        <v>51.338268094</v>
      </c>
      <c r="CM18" s="75">
        <v>17025.033426999998</v>
      </c>
      <c r="CN18" s="75">
        <v>2150.6731188999902</v>
      </c>
      <c r="CO18" s="75">
        <v>948.28158509999901</v>
      </c>
      <c r="CP18" s="75">
        <f t="shared" si="0"/>
        <v>45097.275655999998</v>
      </c>
      <c r="CQ18" s="75">
        <f t="shared" si="1"/>
        <v>2988.0365514889891</v>
      </c>
      <c r="CR18" s="75">
        <f t="shared" si="2"/>
        <v>1331.9621701889891</v>
      </c>
      <c r="CS18" s="75"/>
      <c r="CT18" s="75"/>
      <c r="CU18" s="22">
        <f t="shared" si="3"/>
        <v>1.0138274715882003</v>
      </c>
      <c r="CV18" s="28">
        <f t="shared" si="4"/>
        <v>7.9999993514464109E-3</v>
      </c>
      <c r="CW18" s="40"/>
      <c r="CX18" s="40"/>
      <c r="CY18" s="40"/>
      <c r="CZ18" s="28"/>
      <c r="DA18" s="28"/>
      <c r="DB18" s="75"/>
      <c r="DC18" s="75"/>
      <c r="DD18" s="75"/>
      <c r="DE18" s="75"/>
      <c r="DF18" s="75"/>
      <c r="DG18" s="75"/>
      <c r="DH18" s="75"/>
      <c r="DI18" s="75"/>
      <c r="DJ18" s="75"/>
    </row>
    <row r="19" spans="1:114" x14ac:dyDescent="0.25">
      <c r="A19" s="89" t="s">
        <v>185</v>
      </c>
      <c r="B19" s="75">
        <v>53.674466499999902</v>
      </c>
      <c r="C19" s="75">
        <v>129.0363633</v>
      </c>
      <c r="D19" s="75">
        <v>13.923182799999999</v>
      </c>
      <c r="E19" s="75">
        <v>13.923186830000001</v>
      </c>
      <c r="F19" s="75">
        <v>129.0362356</v>
      </c>
      <c r="G19" s="75">
        <v>129.0362356</v>
      </c>
      <c r="H19" s="75">
        <v>27.977124969999998</v>
      </c>
      <c r="I19" s="75">
        <v>0.47922647499999999</v>
      </c>
      <c r="J19" s="75">
        <v>241.33919059999999</v>
      </c>
      <c r="K19" s="75">
        <v>241.33955345999999</v>
      </c>
      <c r="L19" s="75">
        <v>26.800267949999999</v>
      </c>
      <c r="M19" s="75">
        <v>26.800343810000001</v>
      </c>
      <c r="N19" s="75">
        <v>1401.34839699999</v>
      </c>
      <c r="O19" s="75">
        <v>1401.34839699999</v>
      </c>
      <c r="P19" s="75">
        <v>253199.155839999</v>
      </c>
      <c r="Q19" s="75">
        <v>34241158.449999899</v>
      </c>
      <c r="R19" s="75">
        <v>253199.16373</v>
      </c>
      <c r="S19" s="75">
        <v>682.13016700000003</v>
      </c>
      <c r="T19" s="75">
        <v>337.88896848000002</v>
      </c>
      <c r="U19" s="75">
        <v>146.07479660999999</v>
      </c>
      <c r="V19" s="75">
        <v>1459.6659912</v>
      </c>
      <c r="W19" s="75">
        <v>63.378101349999902</v>
      </c>
      <c r="X19" s="75">
        <v>230.38481727000001</v>
      </c>
      <c r="Y19" s="75">
        <v>230.38497466999999</v>
      </c>
      <c r="Z19" s="75">
        <v>1459.6661314</v>
      </c>
      <c r="AA19" s="75">
        <v>3552.7277999999901</v>
      </c>
      <c r="AB19" s="75">
        <v>4670.3740120000002</v>
      </c>
      <c r="AC19" s="75">
        <v>178.23267899999999</v>
      </c>
      <c r="AD19" s="75">
        <v>178.232381</v>
      </c>
      <c r="AE19" s="75">
        <v>178.23267899999999</v>
      </c>
      <c r="AF19" s="75">
        <v>4.1466725899999997</v>
      </c>
      <c r="AG19" s="75">
        <v>399.91290385000002</v>
      </c>
      <c r="AH19" s="75">
        <v>336.373868299999</v>
      </c>
      <c r="AI19" s="75">
        <v>336.37358469999998</v>
      </c>
      <c r="AJ19" s="75">
        <v>384.76566350000002</v>
      </c>
      <c r="AK19" s="75">
        <v>5.1162844669999998</v>
      </c>
      <c r="AL19" s="75">
        <v>1658.6327759000001</v>
      </c>
      <c r="AM19" s="75">
        <v>3.6504886700000001</v>
      </c>
      <c r="AN19" s="75">
        <v>17.962431424999998</v>
      </c>
      <c r="AO19" s="75">
        <v>0</v>
      </c>
      <c r="AP19" s="75">
        <v>1715.33988999999</v>
      </c>
      <c r="AQ19" s="75">
        <v>22.412740399999901</v>
      </c>
      <c r="AR19" s="75">
        <v>21.581097099999901</v>
      </c>
      <c r="AS19" s="75">
        <v>3277.2335599999901</v>
      </c>
      <c r="AT19" s="75">
        <v>3277.23506</v>
      </c>
      <c r="AU19" s="75">
        <v>16167.535905000001</v>
      </c>
      <c r="AV19" s="75">
        <v>36350.121979999902</v>
      </c>
      <c r="AW19" s="75">
        <v>5360.2350299999998</v>
      </c>
      <c r="AX19" s="75">
        <v>5360.2309799999903</v>
      </c>
      <c r="AY19" s="75">
        <v>0</v>
      </c>
      <c r="AZ19" s="75">
        <v>36350.118999999999</v>
      </c>
      <c r="BA19" s="75">
        <v>16.755904999999998</v>
      </c>
      <c r="BB19" s="75">
        <v>374.76275520000002</v>
      </c>
      <c r="BC19" s="75">
        <v>1.3145338646</v>
      </c>
      <c r="BD19" s="75">
        <v>7015.05912729999</v>
      </c>
      <c r="BE19" s="75">
        <v>6.5407521099999899</v>
      </c>
      <c r="BF19" s="75">
        <v>1.5555605770000001</v>
      </c>
      <c r="BG19" s="75">
        <v>525.45729029999995</v>
      </c>
      <c r="BH19" s="75">
        <v>51.020824892</v>
      </c>
      <c r="BI19" s="75">
        <v>0</v>
      </c>
      <c r="BJ19" s="75">
        <v>0.51880287719999996</v>
      </c>
      <c r="BK19" s="75">
        <v>217.73366999999999</v>
      </c>
      <c r="BL19" s="75">
        <v>95.685100000000006</v>
      </c>
      <c r="BM19" s="75">
        <v>2158.82992216</v>
      </c>
      <c r="BN19" s="75">
        <v>1.0608728806000001</v>
      </c>
      <c r="BO19" s="75">
        <v>0.33276633374999998</v>
      </c>
      <c r="BP19" s="75">
        <v>179.67171095</v>
      </c>
      <c r="BQ19" s="75">
        <v>1.586302565</v>
      </c>
      <c r="BR19" s="75">
        <v>82.172621840000005</v>
      </c>
      <c r="BS19" s="75">
        <v>7.9752204400000002</v>
      </c>
      <c r="BT19" s="75">
        <v>2.4983399599999898</v>
      </c>
      <c r="BU19" s="75">
        <v>338.72100339999997</v>
      </c>
      <c r="BV19" s="75">
        <v>9.8769666199999993</v>
      </c>
      <c r="BW19" s="75">
        <v>54.51077677</v>
      </c>
      <c r="BX19" s="75">
        <v>2.8428040310999898</v>
      </c>
      <c r="BY19" s="75">
        <v>67.560997700000001</v>
      </c>
      <c r="BZ19" s="75">
        <v>0.35304732437999897</v>
      </c>
      <c r="CA19" s="75">
        <v>47.981966679999999</v>
      </c>
      <c r="CB19" s="75">
        <v>1618.8221000000001</v>
      </c>
      <c r="CC19" s="75">
        <v>152.32159342</v>
      </c>
      <c r="CD19" s="75">
        <v>152.32134854</v>
      </c>
      <c r="CE19" s="75">
        <v>1899.5453950000001</v>
      </c>
      <c r="CF19" s="75">
        <v>5.4716073170000001</v>
      </c>
      <c r="CG19" s="75">
        <v>0.15984109020000001</v>
      </c>
      <c r="CH19" s="75">
        <v>1977.95817909999</v>
      </c>
      <c r="CI19" s="75">
        <v>1674.4772797000001</v>
      </c>
      <c r="CJ19" s="75">
        <v>319.8949053</v>
      </c>
      <c r="CK19" s="75">
        <v>376.53596768</v>
      </c>
      <c r="CL19" s="75">
        <v>49.816354279999899</v>
      </c>
      <c r="CM19" s="75">
        <v>15965.9113719999</v>
      </c>
      <c r="CN19" s="75">
        <v>1944.2041664000001</v>
      </c>
      <c r="CO19" s="75">
        <v>876.40231999999901</v>
      </c>
      <c r="CP19" s="75">
        <f t="shared" si="0"/>
        <v>42046.730878299903</v>
      </c>
      <c r="CQ19" s="75">
        <f t="shared" si="1"/>
        <v>3430.0133742056296</v>
      </c>
      <c r="CR19" s="75">
        <f t="shared" si="2"/>
        <v>1271.1834520456298</v>
      </c>
      <c r="CS19" s="75"/>
      <c r="CT19" s="75"/>
      <c r="CU19" s="22">
        <f t="shared" si="3"/>
        <v>1.0126284386968161</v>
      </c>
      <c r="CV19" s="28">
        <f t="shared" si="4"/>
        <v>8.0000005059513383E-3</v>
      </c>
      <c r="CW19" s="40"/>
      <c r="CX19" s="40"/>
      <c r="CY19" s="40"/>
      <c r="CZ19" s="28"/>
      <c r="DA19" s="28"/>
      <c r="DB19" s="75"/>
      <c r="DC19" s="75"/>
      <c r="DD19" s="75"/>
      <c r="DE19" s="75"/>
      <c r="DF19" s="75"/>
      <c r="DG19" s="75"/>
      <c r="DH19" s="75"/>
      <c r="DI19" s="75"/>
      <c r="DJ19" s="75"/>
    </row>
    <row r="20" spans="1:114" x14ac:dyDescent="0.25">
      <c r="A20" s="89" t="s">
        <v>186</v>
      </c>
      <c r="B20" s="75">
        <v>19.836754392</v>
      </c>
      <c r="C20" s="75">
        <v>36.417345699999998</v>
      </c>
      <c r="D20" s="75">
        <v>3.2099360969999999</v>
      </c>
      <c r="E20" s="75">
        <v>3.2099340829999998</v>
      </c>
      <c r="F20" s="75">
        <v>36.417415730000002</v>
      </c>
      <c r="G20" s="75">
        <v>36.417415730000002</v>
      </c>
      <c r="H20" s="75">
        <v>8.1847271349999993</v>
      </c>
      <c r="I20" s="75">
        <v>7.9359260299999998E-2</v>
      </c>
      <c r="J20" s="75">
        <v>73.191134715000004</v>
      </c>
      <c r="K20" s="75">
        <v>73.190915453999907</v>
      </c>
      <c r="L20" s="75">
        <v>11.1324466414</v>
      </c>
      <c r="M20" s="75">
        <v>11.1324150027</v>
      </c>
      <c r="N20" s="75">
        <v>359.83961190000002</v>
      </c>
      <c r="O20" s="75">
        <v>359.83961190000002</v>
      </c>
      <c r="P20" s="75">
        <v>49177.113726000003</v>
      </c>
      <c r="Q20" s="75">
        <v>7815819.0060000001</v>
      </c>
      <c r="R20" s="75">
        <v>49177.116909999997</v>
      </c>
      <c r="S20" s="75">
        <v>75.407114999999905</v>
      </c>
      <c r="T20" s="75">
        <v>111.8065656335</v>
      </c>
      <c r="U20" s="75">
        <v>46.309653253999997</v>
      </c>
      <c r="V20" s="75">
        <v>294.29774140000001</v>
      </c>
      <c r="W20" s="75">
        <v>23.447993063999998</v>
      </c>
      <c r="X20" s="75">
        <v>55.245333979999998</v>
      </c>
      <c r="Y20" s="75">
        <v>55.245284097999999</v>
      </c>
      <c r="Z20" s="75">
        <v>294.29716532999998</v>
      </c>
      <c r="AA20" s="75">
        <v>654.79839000000004</v>
      </c>
      <c r="AB20" s="75">
        <v>1345.9149729999999</v>
      </c>
      <c r="AC20" s="75">
        <v>38.28010553</v>
      </c>
      <c r="AD20" s="75">
        <v>38.280161159999999</v>
      </c>
      <c r="AE20" s="75">
        <v>38.28010553</v>
      </c>
      <c r="AF20" s="75">
        <v>0.69530231399999998</v>
      </c>
      <c r="AG20" s="75">
        <v>90.757460996999995</v>
      </c>
      <c r="AH20" s="75">
        <v>56.496099399999999</v>
      </c>
      <c r="AI20" s="75">
        <v>56.496187659999997</v>
      </c>
      <c r="AJ20" s="75">
        <v>80.889897785000002</v>
      </c>
      <c r="AK20" s="75">
        <v>1.0504865648999999</v>
      </c>
      <c r="AL20" s="75">
        <v>329.65966311</v>
      </c>
      <c r="AM20" s="75">
        <v>1.3388038289999999</v>
      </c>
      <c r="AN20" s="75">
        <v>6.7596737400000002</v>
      </c>
      <c r="AO20" s="75">
        <v>0</v>
      </c>
      <c r="AP20" s="75">
        <v>287.05001299999998</v>
      </c>
      <c r="AQ20" s="75">
        <v>5.4024324269999999</v>
      </c>
      <c r="AR20" s="75">
        <v>5.2825348219999997</v>
      </c>
      <c r="AS20" s="75">
        <v>819.173766</v>
      </c>
      <c r="AT20" s="75">
        <v>819.17686000000003</v>
      </c>
      <c r="AU20" s="75">
        <v>3672.8766690000002</v>
      </c>
      <c r="AV20" s="75">
        <v>6134.137573</v>
      </c>
      <c r="AW20" s="75">
        <v>871.37863400000003</v>
      </c>
      <c r="AX20" s="75">
        <v>871.38091799999995</v>
      </c>
      <c r="AY20" s="75">
        <v>0</v>
      </c>
      <c r="AZ20" s="75">
        <v>6134.1356400000004</v>
      </c>
      <c r="BA20" s="75">
        <v>2.4111012999999999</v>
      </c>
      <c r="BB20" s="75">
        <v>104.1624814</v>
      </c>
      <c r="BC20" s="75">
        <v>0.26349451755999997</v>
      </c>
      <c r="BD20" s="75">
        <v>1535.9085643399901</v>
      </c>
      <c r="BE20" s="75">
        <v>1.3501210454999999</v>
      </c>
      <c r="BF20" s="75">
        <v>0.27888786300000001</v>
      </c>
      <c r="BG20" s="75">
        <v>110.76753345</v>
      </c>
      <c r="BH20" s="75">
        <v>12.076013399700001</v>
      </c>
      <c r="BI20" s="75">
        <v>0</v>
      </c>
      <c r="BJ20" s="75">
        <v>0.10513016056999901</v>
      </c>
      <c r="BK20" s="75">
        <v>51.86965</v>
      </c>
      <c r="BL20" s="75">
        <v>24.056712999999998</v>
      </c>
      <c r="BM20" s="75">
        <v>520.49830322799903</v>
      </c>
      <c r="BN20" s="75">
        <v>0.23989852924999999</v>
      </c>
      <c r="BO20" s="75">
        <v>7.9036492489999999E-2</v>
      </c>
      <c r="BP20" s="75">
        <v>42.500450060600002</v>
      </c>
      <c r="BQ20" s="75">
        <v>0.30696058850000002</v>
      </c>
      <c r="BR20" s="75">
        <v>19.165309207</v>
      </c>
      <c r="BS20" s="75">
        <v>1.693586488</v>
      </c>
      <c r="BT20" s="75">
        <v>0.50910437899999905</v>
      </c>
      <c r="BU20" s="75">
        <v>77.833300489999999</v>
      </c>
      <c r="BV20" s="75">
        <v>2.144000616</v>
      </c>
      <c r="BW20" s="75">
        <v>16.490227255000001</v>
      </c>
      <c r="BX20" s="75">
        <v>0.51305655459999999</v>
      </c>
      <c r="BY20" s="75">
        <v>10.77228974</v>
      </c>
      <c r="BZ20" s="75">
        <v>7.6810963065000001E-2</v>
      </c>
      <c r="CA20" s="75">
        <v>10.007136723</v>
      </c>
      <c r="CB20" s="75">
        <v>336.05180000000001</v>
      </c>
      <c r="CC20" s="75">
        <v>37.391435805999997</v>
      </c>
      <c r="CD20" s="75">
        <v>37.391287409999997</v>
      </c>
      <c r="CE20" s="75">
        <v>388.96572329999998</v>
      </c>
      <c r="CF20" s="75">
        <v>1.5555264913</v>
      </c>
      <c r="CG20" s="75">
        <v>2.646948193E-2</v>
      </c>
      <c r="CH20" s="75">
        <v>440.633247294</v>
      </c>
      <c r="CI20" s="75">
        <v>362.93432387500002</v>
      </c>
      <c r="CJ20" s="75">
        <v>71.808123449999997</v>
      </c>
      <c r="CK20" s="75">
        <v>78.390305421999997</v>
      </c>
      <c r="CL20" s="75">
        <v>10.351408464499899</v>
      </c>
      <c r="CM20" s="75">
        <v>3611.40722339999</v>
      </c>
      <c r="CN20" s="75">
        <v>485.3668553</v>
      </c>
      <c r="CO20" s="75">
        <v>208.01382651</v>
      </c>
      <c r="CP20" s="75">
        <f t="shared" si="0"/>
        <v>7062.0123063999999</v>
      </c>
      <c r="CQ20" s="75">
        <f t="shared" si="1"/>
        <v>799.02928715683402</v>
      </c>
      <c r="CR20" s="75">
        <f t="shared" si="2"/>
        <v>278.53098392883498</v>
      </c>
      <c r="CS20" s="75"/>
      <c r="CT20" s="75"/>
      <c r="CU20" s="22">
        <f t="shared" si="3"/>
        <v>1.0170209122919511</v>
      </c>
      <c r="CV20" s="28">
        <f t="shared" si="4"/>
        <v>8.0000001343526403E-3</v>
      </c>
      <c r="CW20" s="40"/>
      <c r="CX20" s="40"/>
      <c r="CY20" s="40"/>
      <c r="CZ20" s="28"/>
      <c r="DA20" s="28"/>
      <c r="DB20" s="75"/>
      <c r="DC20" s="75"/>
      <c r="DD20" s="75"/>
      <c r="DE20" s="75"/>
      <c r="DF20" s="75"/>
      <c r="DG20" s="75"/>
      <c r="DH20" s="75"/>
      <c r="DI20" s="75"/>
      <c r="DJ20" s="75"/>
    </row>
    <row r="21" spans="1:114" x14ac:dyDescent="0.25">
      <c r="A21" s="89" t="s">
        <v>187</v>
      </c>
      <c r="B21" s="75">
        <v>62.30988017</v>
      </c>
      <c r="C21" s="75">
        <v>121.399648999999</v>
      </c>
      <c r="D21" s="75">
        <v>10.64030224</v>
      </c>
      <c r="E21" s="75">
        <v>10.64028851</v>
      </c>
      <c r="F21" s="75">
        <v>121.3995915</v>
      </c>
      <c r="G21" s="75">
        <v>121.3995915</v>
      </c>
      <c r="H21" s="75">
        <v>26.459800250000001</v>
      </c>
      <c r="I21" s="75">
        <v>0.2873250497</v>
      </c>
      <c r="J21" s="75">
        <v>237.937095355</v>
      </c>
      <c r="K21" s="75">
        <v>237.93813208</v>
      </c>
      <c r="L21" s="75">
        <v>37.381490409999998</v>
      </c>
      <c r="M21" s="75">
        <v>37.381623269999999</v>
      </c>
      <c r="N21" s="75">
        <v>1247.5662153999999</v>
      </c>
      <c r="O21" s="75">
        <v>1247.5662153999999</v>
      </c>
      <c r="P21" s="75">
        <v>191172.55413999999</v>
      </c>
      <c r="Q21" s="75">
        <v>29451460.18</v>
      </c>
      <c r="R21" s="75">
        <v>191172.62638999999</v>
      </c>
      <c r="S21" s="75">
        <v>529.53697599999998</v>
      </c>
      <c r="T21" s="75">
        <v>362.27790228999999</v>
      </c>
      <c r="U21" s="75">
        <v>152.775315175</v>
      </c>
      <c r="V21" s="75">
        <v>1321.8079447</v>
      </c>
      <c r="W21" s="75">
        <v>74.311295079999994</v>
      </c>
      <c r="X21" s="75">
        <v>216.36683884000001</v>
      </c>
      <c r="Y21" s="75">
        <v>216.36725385</v>
      </c>
      <c r="Z21" s="75">
        <v>1321.8087456999899</v>
      </c>
      <c r="AA21" s="75">
        <v>3104.30726</v>
      </c>
      <c r="AB21" s="75">
        <v>4504.1475099999998</v>
      </c>
      <c r="AC21" s="75">
        <v>132.3729013</v>
      </c>
      <c r="AD21" s="75">
        <v>132.372682</v>
      </c>
      <c r="AE21" s="75">
        <v>132.3729013</v>
      </c>
      <c r="AF21" s="75">
        <v>2.5246171230000001</v>
      </c>
      <c r="AG21" s="75">
        <v>373.54267052</v>
      </c>
      <c r="AH21" s="75">
        <v>218.16974299999899</v>
      </c>
      <c r="AI21" s="75">
        <v>218.17008960000001</v>
      </c>
      <c r="AJ21" s="75">
        <v>346.53290008999898</v>
      </c>
      <c r="AK21" s="75">
        <v>4.5868950850000001</v>
      </c>
      <c r="AL21" s="75">
        <v>1177.8262814</v>
      </c>
      <c r="AM21" s="75">
        <v>4.1555294710000004</v>
      </c>
      <c r="AN21" s="75">
        <v>22.849759149999901</v>
      </c>
      <c r="AO21" s="75">
        <v>0</v>
      </c>
      <c r="AP21" s="75">
        <v>1107.6223500000001</v>
      </c>
      <c r="AQ21" s="75">
        <v>18.455471020000001</v>
      </c>
      <c r="AR21" s="75">
        <v>18.003896130000001</v>
      </c>
      <c r="AS21" s="75">
        <v>3158.0549500000002</v>
      </c>
      <c r="AT21" s="75">
        <v>3158.0546899999999</v>
      </c>
      <c r="AU21" s="75">
        <v>14576.1030499999</v>
      </c>
      <c r="AV21" s="75">
        <v>23773.73732</v>
      </c>
      <c r="AW21" s="75">
        <v>3279.312488</v>
      </c>
      <c r="AX21" s="75">
        <v>3279.3104840000001</v>
      </c>
      <c r="AY21" s="75">
        <v>0</v>
      </c>
      <c r="AZ21" s="75">
        <v>23773.736819999998</v>
      </c>
      <c r="BA21" s="75">
        <v>9.0903700000000001</v>
      </c>
      <c r="BB21" s="75">
        <v>365.34801249999998</v>
      </c>
      <c r="BC21" s="75">
        <v>0.96255561749999996</v>
      </c>
      <c r="BD21" s="75">
        <v>6351.9236044999898</v>
      </c>
      <c r="BE21" s="75">
        <v>4.7523896939999997</v>
      </c>
      <c r="BF21" s="75">
        <v>0.97324896599999899</v>
      </c>
      <c r="BG21" s="75">
        <v>381.24102939999898</v>
      </c>
      <c r="BH21" s="75">
        <v>50.465146810999997</v>
      </c>
      <c r="BI21" s="75">
        <v>0</v>
      </c>
      <c r="BJ21" s="75">
        <v>0.39840946936999999</v>
      </c>
      <c r="BK21" s="75">
        <v>219.87011999999999</v>
      </c>
      <c r="BL21" s="75">
        <v>92.334854000000007</v>
      </c>
      <c r="BM21" s="75">
        <v>2133.69172819</v>
      </c>
      <c r="BN21" s="75">
        <v>0.95486505170000002</v>
      </c>
      <c r="BO21" s="75">
        <v>0.33015258576000001</v>
      </c>
      <c r="BP21" s="75">
        <v>175.74380093999901</v>
      </c>
      <c r="BQ21" s="75">
        <v>1.182378793</v>
      </c>
      <c r="BR21" s="75">
        <v>68.470066630000005</v>
      </c>
      <c r="BS21" s="75">
        <v>5.9329915140000002</v>
      </c>
      <c r="BT21" s="75">
        <v>1.736743022</v>
      </c>
      <c r="BU21" s="75">
        <v>272.24324180000002</v>
      </c>
      <c r="BV21" s="75">
        <v>7.4916856699999999</v>
      </c>
      <c r="BW21" s="75">
        <v>58.768810334999998</v>
      </c>
      <c r="BX21" s="75">
        <v>1.8019430607</v>
      </c>
      <c r="BY21" s="75">
        <v>38.411875359999897</v>
      </c>
      <c r="BZ21" s="75">
        <v>0.30567878211999999</v>
      </c>
      <c r="CA21" s="75">
        <v>34.631163619999903</v>
      </c>
      <c r="CB21" s="75">
        <v>1281.104</v>
      </c>
      <c r="CC21" s="75">
        <v>143.267807529999</v>
      </c>
      <c r="CD21" s="75">
        <v>143.26800268999901</v>
      </c>
      <c r="CE21" s="75">
        <v>1389.6682499999999</v>
      </c>
      <c r="CF21" s="75">
        <v>5.3048733429999997</v>
      </c>
      <c r="CG21" s="75">
        <v>9.5834382699999998E-2</v>
      </c>
      <c r="CH21" s="75">
        <v>1813.1886964</v>
      </c>
      <c r="CI21" s="75">
        <v>1521.8856139</v>
      </c>
      <c r="CJ21" s="75">
        <v>242.5635188</v>
      </c>
      <c r="CK21" s="75">
        <v>336.491781285</v>
      </c>
      <c r="CL21" s="75">
        <v>44.563967611999999</v>
      </c>
      <c r="CM21" s="75">
        <v>14371.24013</v>
      </c>
      <c r="CN21" s="75">
        <v>1864.3673426999901</v>
      </c>
      <c r="CO21" s="75">
        <v>816.52392769999994</v>
      </c>
      <c r="CP21" s="75">
        <f t="shared" si="0"/>
        <v>27271.219550999998</v>
      </c>
      <c r="CQ21" s="75">
        <f t="shared" si="1"/>
        <v>3139.5982456871479</v>
      </c>
      <c r="CR21" s="75">
        <f t="shared" si="2"/>
        <v>1005.906517497148</v>
      </c>
      <c r="CS21" s="75"/>
      <c r="CT21" s="75"/>
      <c r="CU21" s="22">
        <f t="shared" si="3"/>
        <v>1.0142550620647028</v>
      </c>
      <c r="CV21" s="28">
        <f t="shared" si="4"/>
        <v>7.9999995083461159E-3</v>
      </c>
      <c r="CW21" s="40"/>
      <c r="CX21" s="40"/>
      <c r="CY21" s="40"/>
      <c r="CZ21" s="28"/>
      <c r="DA21" s="28"/>
      <c r="DB21" s="75"/>
      <c r="DC21" s="75"/>
      <c r="DD21" s="75"/>
      <c r="DE21" s="75"/>
      <c r="DF21" s="75"/>
      <c r="DG21" s="75"/>
      <c r="DH21" s="75"/>
      <c r="DI21" s="75"/>
      <c r="DJ21" s="75"/>
    </row>
    <row r="22" spans="1:114" x14ac:dyDescent="0.25">
      <c r="A22" s="89" t="s">
        <v>339</v>
      </c>
      <c r="B22" s="75">
        <v>64.573513689999999</v>
      </c>
      <c r="C22" s="75">
        <v>115.98853406000001</v>
      </c>
      <c r="D22" s="75">
        <v>9.08470511999999</v>
      </c>
      <c r="E22" s="75">
        <v>9.0847059100000003</v>
      </c>
      <c r="F22" s="75">
        <v>115.98852429999999</v>
      </c>
      <c r="G22" s="75">
        <v>115.98852429999999</v>
      </c>
      <c r="H22" s="75">
        <v>25.126177169999998</v>
      </c>
      <c r="I22" s="75">
        <v>0.18929222200000001</v>
      </c>
      <c r="J22" s="75">
        <v>254.7999408</v>
      </c>
      <c r="K22" s="75">
        <v>254.80089092999901</v>
      </c>
      <c r="L22" s="75">
        <v>40.576044402000001</v>
      </c>
      <c r="M22" s="75">
        <v>40.57599441</v>
      </c>
      <c r="N22" s="75">
        <v>1207.1392143</v>
      </c>
      <c r="O22" s="75">
        <v>1207.1392143</v>
      </c>
      <c r="P22" s="75">
        <v>176139.05267</v>
      </c>
      <c r="Q22" s="75">
        <v>30801096.469999999</v>
      </c>
      <c r="R22" s="75">
        <v>176139.03284</v>
      </c>
      <c r="S22" s="75">
        <v>441.02082799999999</v>
      </c>
      <c r="T22" s="75">
        <v>374.06744080999999</v>
      </c>
      <c r="U22" s="75">
        <v>160.63246067</v>
      </c>
      <c r="V22" s="75">
        <v>1286.8064323999999</v>
      </c>
      <c r="W22" s="75">
        <v>78.340553869999994</v>
      </c>
      <c r="X22" s="75">
        <v>217.13977073000001</v>
      </c>
      <c r="Y22" s="75">
        <v>217.1400031</v>
      </c>
      <c r="Z22" s="75">
        <v>1286.804885</v>
      </c>
      <c r="AA22" s="75">
        <v>2934.5102400000001</v>
      </c>
      <c r="AB22" s="75">
        <v>4543.4425670000001</v>
      </c>
      <c r="AC22" s="75">
        <v>112.66433960000001</v>
      </c>
      <c r="AD22" s="75">
        <v>112.6642308</v>
      </c>
      <c r="AE22" s="75">
        <v>112.66433960000001</v>
      </c>
      <c r="AF22" s="75">
        <v>1.7074864199999999</v>
      </c>
      <c r="AG22" s="75">
        <v>375.20900345000001</v>
      </c>
      <c r="AH22" s="75">
        <v>154.36736780000001</v>
      </c>
      <c r="AI22" s="75">
        <v>154.36738</v>
      </c>
      <c r="AJ22" s="75">
        <v>336.05472465999998</v>
      </c>
      <c r="AK22" s="75">
        <v>4.2247592620000001</v>
      </c>
      <c r="AL22" s="75">
        <v>994.32711870000003</v>
      </c>
      <c r="AM22" s="75">
        <v>4.232918153</v>
      </c>
      <c r="AN22" s="75">
        <v>25.032556969999899</v>
      </c>
      <c r="AO22" s="75">
        <v>0</v>
      </c>
      <c r="AP22" s="75">
        <v>906.79152999999997</v>
      </c>
      <c r="AQ22" s="75">
        <v>16.886122879999999</v>
      </c>
      <c r="AR22" s="75">
        <v>16.591133670000001</v>
      </c>
      <c r="AS22" s="75">
        <v>3247.6686</v>
      </c>
      <c r="AT22" s="75">
        <v>3247.6756500000001</v>
      </c>
      <c r="AU22" s="75">
        <v>14257.655258000001</v>
      </c>
      <c r="AV22" s="75">
        <v>16874.06004</v>
      </c>
      <c r="AW22" s="75">
        <v>2267.4939139999901</v>
      </c>
      <c r="AX22" s="75">
        <v>2267.4932869999998</v>
      </c>
      <c r="AY22" s="75">
        <v>0</v>
      </c>
      <c r="AZ22" s="75">
        <v>16874.0586</v>
      </c>
      <c r="BA22" s="75">
        <v>5.9282655999999996</v>
      </c>
      <c r="BB22" s="75">
        <v>365.12761699999999</v>
      </c>
      <c r="BC22" s="75">
        <v>0.90866275639999905</v>
      </c>
      <c r="BD22" s="75">
        <v>6249.3190139999997</v>
      </c>
      <c r="BE22" s="75">
        <v>4.2601880679999997</v>
      </c>
      <c r="BF22" s="75">
        <v>0.71835503700000003</v>
      </c>
      <c r="BG22" s="75">
        <v>307.59412497</v>
      </c>
      <c r="BH22" s="75">
        <v>66.372889212000004</v>
      </c>
      <c r="BI22" s="75">
        <v>0</v>
      </c>
      <c r="BJ22" s="75">
        <v>0.41113483489999902</v>
      </c>
      <c r="BK22" s="75">
        <v>295.08391999999998</v>
      </c>
      <c r="BL22" s="75">
        <v>102.79423</v>
      </c>
      <c r="BM22" s="75">
        <v>2710.8922131999998</v>
      </c>
      <c r="BN22" s="75">
        <v>1.152988205</v>
      </c>
      <c r="BO22" s="75">
        <v>0.43453756846999902</v>
      </c>
      <c r="BP22" s="75">
        <v>227.04375179199999</v>
      </c>
      <c r="BQ22" s="75">
        <v>1.2438785480000001</v>
      </c>
      <c r="BR22" s="75">
        <v>68.15208835</v>
      </c>
      <c r="BS22" s="75">
        <v>5.3950713779999999</v>
      </c>
      <c r="BT22" s="75">
        <v>1.424999028</v>
      </c>
      <c r="BU22" s="75">
        <v>260.18166836</v>
      </c>
      <c r="BV22" s="75">
        <v>6.25585098</v>
      </c>
      <c r="BW22" s="75">
        <v>59.693070389999903</v>
      </c>
      <c r="BX22" s="75">
        <v>1.3643994769999901</v>
      </c>
      <c r="BY22" s="75">
        <v>27.000477029999999</v>
      </c>
      <c r="BZ22" s="75">
        <v>0.35849219151</v>
      </c>
      <c r="CA22" s="75">
        <v>30.167348820000001</v>
      </c>
      <c r="CB22" s="75">
        <v>1255.7054000000001</v>
      </c>
      <c r="CC22" s="75">
        <v>155.07259400500001</v>
      </c>
      <c r="CD22" s="75">
        <v>155.07351617999899</v>
      </c>
      <c r="CE22" s="75">
        <v>1185.3370989999901</v>
      </c>
      <c r="CF22" s="75">
        <v>5.3508386669999997</v>
      </c>
      <c r="CG22" s="75">
        <v>6.31365396E-2</v>
      </c>
      <c r="CH22" s="75">
        <v>1795.32198406</v>
      </c>
      <c r="CI22" s="75">
        <v>1500.6995929300001</v>
      </c>
      <c r="CJ22" s="75">
        <v>215.52353719999999</v>
      </c>
      <c r="CK22" s="75">
        <v>327.75053238999999</v>
      </c>
      <c r="CL22" s="75">
        <v>43.344688785999999</v>
      </c>
      <c r="CM22" s="75">
        <v>14048.2076879999</v>
      </c>
      <c r="CN22" s="75">
        <v>1883.4178892</v>
      </c>
      <c r="CO22" s="75">
        <v>814.31725622999897</v>
      </c>
      <c r="CP22" s="75">
        <f t="shared" si="0"/>
        <v>19295.921321799993</v>
      </c>
      <c r="CQ22" s="75">
        <f t="shared" si="1"/>
        <v>3684.9099200062797</v>
      </c>
      <c r="CR22" s="75">
        <f t="shared" si="2"/>
        <v>974.01770680627988</v>
      </c>
      <c r="CS22" s="75"/>
      <c r="CT22" s="75"/>
      <c r="CU22" s="22">
        <f t="shared" si="3"/>
        <v>1.0149092022734696</v>
      </c>
      <c r="CV22" s="28">
        <f t="shared" si="4"/>
        <v>7.9999998562183226E-3</v>
      </c>
      <c r="CW22" s="40"/>
      <c r="CX22" s="40"/>
      <c r="CY22" s="40"/>
      <c r="CZ22" s="28"/>
      <c r="DA22" s="28"/>
      <c r="DB22" s="75"/>
      <c r="DC22" s="75"/>
      <c r="DD22" s="75"/>
      <c r="DE22" s="75"/>
      <c r="DF22" s="75"/>
      <c r="DG22" s="75"/>
      <c r="DH22" s="75"/>
      <c r="DI22" s="75"/>
      <c r="DJ22" s="75"/>
    </row>
    <row r="23" spans="1:114" x14ac:dyDescent="0.25">
      <c r="A23" s="89" t="s">
        <v>189</v>
      </c>
      <c r="B23" s="75">
        <v>153.32934449999999</v>
      </c>
      <c r="C23" s="75">
        <v>259.39020210000001</v>
      </c>
      <c r="D23" s="75">
        <v>22.971412340000001</v>
      </c>
      <c r="E23" s="75">
        <v>22.9714031</v>
      </c>
      <c r="F23" s="75">
        <v>259.39124470000002</v>
      </c>
      <c r="G23" s="75">
        <v>259.39124470000002</v>
      </c>
      <c r="H23" s="75">
        <v>61.0000711</v>
      </c>
      <c r="I23" s="75">
        <v>0.50976008299999997</v>
      </c>
      <c r="J23" s="75">
        <v>559.29777362000004</v>
      </c>
      <c r="K23" s="75">
        <v>559.29922571999998</v>
      </c>
      <c r="L23" s="75">
        <v>76.206212311999906</v>
      </c>
      <c r="M23" s="75">
        <v>76.206312333</v>
      </c>
      <c r="N23" s="75">
        <v>2561.3343936000001</v>
      </c>
      <c r="O23" s="75">
        <v>2561.3343936000001</v>
      </c>
      <c r="P23" s="75">
        <v>426679.78272999998</v>
      </c>
      <c r="Q23" s="75">
        <v>48960867.859999999</v>
      </c>
      <c r="R23" s="75">
        <v>426679.77782000002</v>
      </c>
      <c r="S23" s="75">
        <v>725.67972899999995</v>
      </c>
      <c r="T23" s="75">
        <v>867.27519437000001</v>
      </c>
      <c r="U23" s="75">
        <v>354.99364421000001</v>
      </c>
      <c r="V23" s="75">
        <v>2328.2679313999902</v>
      </c>
      <c r="W23" s="75">
        <v>183.55224619999899</v>
      </c>
      <c r="X23" s="75">
        <v>437.04722759999999</v>
      </c>
      <c r="Y23" s="75">
        <v>437.04646192000001</v>
      </c>
      <c r="Z23" s="75">
        <v>2328.2678394999998</v>
      </c>
      <c r="AA23" s="75">
        <v>5502.7192999999997</v>
      </c>
      <c r="AB23" s="75">
        <v>10291.056503</v>
      </c>
      <c r="AC23" s="75">
        <v>262.04666699999899</v>
      </c>
      <c r="AD23" s="75">
        <v>262.04685280000001</v>
      </c>
      <c r="AE23" s="75">
        <v>262.04666699999899</v>
      </c>
      <c r="AF23" s="75">
        <v>4.5234964639999999</v>
      </c>
      <c r="AG23" s="75">
        <v>721.68613377999998</v>
      </c>
      <c r="AH23" s="75">
        <v>371.142929699999</v>
      </c>
      <c r="AI23" s="75">
        <v>371.14259029999999</v>
      </c>
      <c r="AJ23" s="75">
        <v>628.82607432999998</v>
      </c>
      <c r="AK23" s="75">
        <v>8.6042186289999893</v>
      </c>
      <c r="AL23" s="75">
        <v>2262.5672290000002</v>
      </c>
      <c r="AM23" s="75">
        <v>10.041565875</v>
      </c>
      <c r="AN23" s="75">
        <v>55.179312929999902</v>
      </c>
      <c r="AO23" s="75">
        <v>0</v>
      </c>
      <c r="AP23" s="75">
        <v>1675.0524700000001</v>
      </c>
      <c r="AQ23" s="75">
        <v>39.00929936</v>
      </c>
      <c r="AR23" s="75">
        <v>38.390098429999902</v>
      </c>
      <c r="AS23" s="75">
        <v>5270.3499000000002</v>
      </c>
      <c r="AT23" s="75">
        <v>5270.3483799999904</v>
      </c>
      <c r="AU23" s="75">
        <v>28638.520733000001</v>
      </c>
      <c r="AV23" s="75">
        <v>40652.263270000003</v>
      </c>
      <c r="AW23" s="75">
        <v>5369.4552999999896</v>
      </c>
      <c r="AX23" s="75">
        <v>5369.4484300000004</v>
      </c>
      <c r="AY23" s="75">
        <v>0</v>
      </c>
      <c r="AZ23" s="75">
        <v>40652.264320000002</v>
      </c>
      <c r="BA23" s="75">
        <v>12.490368</v>
      </c>
      <c r="BB23" s="75">
        <v>803.78039749999903</v>
      </c>
      <c r="BC23" s="75">
        <v>1.6583502753999999</v>
      </c>
      <c r="BD23" s="75">
        <v>12215.008433999899</v>
      </c>
      <c r="BE23" s="75">
        <v>8.5076930149999992</v>
      </c>
      <c r="BF23" s="75">
        <v>1.62941108699999</v>
      </c>
      <c r="BG23" s="75">
        <v>671.5513651</v>
      </c>
      <c r="BH23" s="75">
        <v>75.443931923999898</v>
      </c>
      <c r="BI23" s="75">
        <v>0</v>
      </c>
      <c r="BJ23" s="75">
        <v>0.65427371089999997</v>
      </c>
      <c r="BK23" s="75">
        <v>322.18004999999999</v>
      </c>
      <c r="BL23" s="75">
        <v>148.67155</v>
      </c>
      <c r="BM23" s="75">
        <v>3230.2052645999902</v>
      </c>
      <c r="BN23" s="75">
        <v>1.514279948</v>
      </c>
      <c r="BO23" s="75">
        <v>0.49809090359999902</v>
      </c>
      <c r="BP23" s="75">
        <v>264.460302738</v>
      </c>
      <c r="BQ23" s="75">
        <v>1.7937021309999901</v>
      </c>
      <c r="BR23" s="75">
        <v>120.93052004</v>
      </c>
      <c r="BS23" s="75">
        <v>11.090014259999901</v>
      </c>
      <c r="BT23" s="75">
        <v>3.1306035969999999</v>
      </c>
      <c r="BU23" s="75">
        <v>493.37168500000001</v>
      </c>
      <c r="BV23" s="75">
        <v>15.131218629999999</v>
      </c>
      <c r="BW23" s="75">
        <v>128.15913952</v>
      </c>
      <c r="BX23" s="75">
        <v>3.0396977330000001</v>
      </c>
      <c r="BY23" s="75">
        <v>58.786450500000001</v>
      </c>
      <c r="BZ23" s="75">
        <v>0.47649717044999901</v>
      </c>
      <c r="CA23" s="75">
        <v>63.49510128</v>
      </c>
      <c r="CB23" s="75">
        <v>2218.4976000000001</v>
      </c>
      <c r="CC23" s="75">
        <v>230.95768519999999</v>
      </c>
      <c r="CD23" s="75">
        <v>230.95805232999999</v>
      </c>
      <c r="CE23" s="75">
        <v>2677.5733325000001</v>
      </c>
      <c r="CF23" s="75">
        <v>12.132985418000001</v>
      </c>
      <c r="CG23" s="75">
        <v>0.1700253055</v>
      </c>
      <c r="CH23" s="75">
        <v>3513.7469476000001</v>
      </c>
      <c r="CI23" s="75">
        <v>2901.58102529999</v>
      </c>
      <c r="CJ23" s="75">
        <v>458.50830430000002</v>
      </c>
      <c r="CK23" s="75">
        <v>629.70598215999996</v>
      </c>
      <c r="CL23" s="75">
        <v>83.299907270000006</v>
      </c>
      <c r="CM23" s="75">
        <v>28172.9201499999</v>
      </c>
      <c r="CN23" s="75">
        <v>3843.8463360999999</v>
      </c>
      <c r="CO23" s="75">
        <v>1637.1952277</v>
      </c>
      <c r="CP23" s="75">
        <f t="shared" si="0"/>
        <v>46392.86149969999</v>
      </c>
      <c r="CQ23" s="75">
        <f t="shared" si="1"/>
        <v>4948.7421337333399</v>
      </c>
      <c r="CR23" s="75">
        <f t="shared" si="2"/>
        <v>1718.5368691333497</v>
      </c>
      <c r="CS23" s="75"/>
      <c r="CT23" s="75"/>
      <c r="CU23" s="22">
        <f t="shared" si="3"/>
        <v>1.0165265290399832</v>
      </c>
      <c r="CV23" s="28">
        <f t="shared" si="4"/>
        <v>8.0000008126767316E-3</v>
      </c>
      <c r="CW23" s="40"/>
      <c r="CX23" s="40"/>
      <c r="CY23" s="40"/>
      <c r="CZ23" s="28"/>
      <c r="DA23" s="28"/>
      <c r="DB23" s="75"/>
      <c r="DC23" s="75"/>
      <c r="DD23" s="75"/>
      <c r="DE23" s="75"/>
      <c r="DF23" s="75"/>
      <c r="DG23" s="75"/>
      <c r="DH23" s="75"/>
      <c r="DI23" s="75"/>
      <c r="DJ23" s="75"/>
    </row>
    <row r="24" spans="1:114" x14ac:dyDescent="0.25">
      <c r="A24" s="89" t="s">
        <v>190</v>
      </c>
      <c r="B24" s="75">
        <v>120.3418693</v>
      </c>
      <c r="C24" s="75">
        <v>209.98811620000001</v>
      </c>
      <c r="D24" s="75">
        <v>18.275982039999999</v>
      </c>
      <c r="E24" s="75">
        <v>18.276003509999999</v>
      </c>
      <c r="F24" s="75">
        <v>209.98822969999901</v>
      </c>
      <c r="G24" s="75">
        <v>209.98822969999901</v>
      </c>
      <c r="H24" s="75">
        <v>48.990672340000003</v>
      </c>
      <c r="I24" s="75">
        <v>0.50067635099999996</v>
      </c>
      <c r="J24" s="75">
        <v>442.66842880000002</v>
      </c>
      <c r="K24" s="75">
        <v>442.667809559999</v>
      </c>
      <c r="L24" s="75">
        <v>52.911830799999997</v>
      </c>
      <c r="M24" s="75">
        <v>52.911861379999998</v>
      </c>
      <c r="N24" s="75">
        <v>1883.0499826999901</v>
      </c>
      <c r="O24" s="75">
        <v>1883.0499826999901</v>
      </c>
      <c r="P24" s="75">
        <v>280872.76338999998</v>
      </c>
      <c r="Q24" s="75">
        <v>32874687.443</v>
      </c>
      <c r="R24" s="75">
        <v>280872.69215999998</v>
      </c>
      <c r="S24" s="75">
        <v>437.28256699999997</v>
      </c>
      <c r="T24" s="75">
        <v>658.08944309000003</v>
      </c>
      <c r="U24" s="75">
        <v>258.34469223999997</v>
      </c>
      <c r="V24" s="75">
        <v>1498.295216</v>
      </c>
      <c r="W24" s="75">
        <v>140.46129611999999</v>
      </c>
      <c r="X24" s="75">
        <v>292.51820359999999</v>
      </c>
      <c r="Y24" s="75">
        <v>292.51816203999999</v>
      </c>
      <c r="Z24" s="75">
        <v>1498.2952146</v>
      </c>
      <c r="AA24" s="75">
        <v>3299.9146999999998</v>
      </c>
      <c r="AB24" s="75">
        <v>7685.2617099999998</v>
      </c>
      <c r="AC24" s="75">
        <v>216.40173659999999</v>
      </c>
      <c r="AD24" s="75">
        <v>216.401463199999</v>
      </c>
      <c r="AE24" s="75">
        <v>216.40173659999999</v>
      </c>
      <c r="AF24" s="75">
        <v>4.3562370220000002</v>
      </c>
      <c r="AG24" s="75">
        <v>471.29809383000003</v>
      </c>
      <c r="AH24" s="75">
        <v>340.03277550000001</v>
      </c>
      <c r="AI24" s="75">
        <v>340.03228100000001</v>
      </c>
      <c r="AJ24" s="75">
        <v>410.18522453999998</v>
      </c>
      <c r="AK24" s="75">
        <v>6.2224665254999998</v>
      </c>
      <c r="AL24" s="75">
        <v>1854.0766634699901</v>
      </c>
      <c r="AM24" s="75">
        <v>8.1349248579999998</v>
      </c>
      <c r="AN24" s="75">
        <v>39.527315299999998</v>
      </c>
      <c r="AO24" s="75">
        <v>0</v>
      </c>
      <c r="AP24" s="75">
        <v>1464.031025</v>
      </c>
      <c r="AQ24" s="75">
        <v>31.695829499999999</v>
      </c>
      <c r="AR24" s="75">
        <v>31.022118419999899</v>
      </c>
      <c r="AS24" s="75">
        <v>3309.30618</v>
      </c>
      <c r="AT24" s="75">
        <v>3309.3012600000002</v>
      </c>
      <c r="AU24" s="75">
        <v>19590.756939999999</v>
      </c>
      <c r="AV24" s="75">
        <v>37014.0088399999</v>
      </c>
      <c r="AW24" s="75">
        <v>5150.0497699999996</v>
      </c>
      <c r="AX24" s="75">
        <v>5150.0551699999996</v>
      </c>
      <c r="AY24" s="75">
        <v>0</v>
      </c>
      <c r="AZ24" s="75">
        <v>37014.015529999997</v>
      </c>
      <c r="BA24" s="75">
        <v>13.590076</v>
      </c>
      <c r="BB24" s="75">
        <v>594.550699299999</v>
      </c>
      <c r="BC24" s="75">
        <v>1.3079433061999901</v>
      </c>
      <c r="BD24" s="75">
        <v>7991.8919775999902</v>
      </c>
      <c r="BE24" s="75">
        <v>7.0633132279999904</v>
      </c>
      <c r="BF24" s="75">
        <v>1.6112511795</v>
      </c>
      <c r="BG24" s="75">
        <v>625.81317704000003</v>
      </c>
      <c r="BH24" s="75">
        <v>51.070464418999997</v>
      </c>
      <c r="BI24" s="75">
        <v>0</v>
      </c>
      <c r="BJ24" s="75">
        <v>0.51053665729999997</v>
      </c>
      <c r="BK24" s="75">
        <v>216.49715</v>
      </c>
      <c r="BL24" s="75">
        <v>95.346239999999995</v>
      </c>
      <c r="BM24" s="75">
        <v>2170.1608593199999</v>
      </c>
      <c r="BN24" s="75">
        <v>1.0648186531999999</v>
      </c>
      <c r="BO24" s="75">
        <v>0.33008437699999998</v>
      </c>
      <c r="BP24" s="75">
        <v>181.66095060999999</v>
      </c>
      <c r="BQ24" s="75">
        <v>1.4977416939999999</v>
      </c>
      <c r="BR24" s="75">
        <v>93.510023149999995</v>
      </c>
      <c r="BS24" s="75">
        <v>8.5263700700000005</v>
      </c>
      <c r="BT24" s="75">
        <v>2.8752731250000001</v>
      </c>
      <c r="BU24" s="75">
        <v>395.68690505000001</v>
      </c>
      <c r="BV24" s="75">
        <v>12.892588954000001</v>
      </c>
      <c r="BW24" s="75">
        <v>93.531689729999997</v>
      </c>
      <c r="BX24" s="75">
        <v>2.8878221580000001</v>
      </c>
      <c r="BY24" s="75">
        <v>59.408826500000004</v>
      </c>
      <c r="BZ24" s="75">
        <v>0.35162312544999902</v>
      </c>
      <c r="CA24" s="75">
        <v>52.636455219999903</v>
      </c>
      <c r="CB24" s="75">
        <v>1534.1917000000001</v>
      </c>
      <c r="CC24" s="75">
        <v>149.08003796</v>
      </c>
      <c r="CD24" s="75">
        <v>149.07995353999999</v>
      </c>
      <c r="CE24" s="75">
        <v>2201.9824202999998</v>
      </c>
      <c r="CF24" s="75">
        <v>9.0777138869999998</v>
      </c>
      <c r="CG24" s="75">
        <v>0.16699556630000001</v>
      </c>
      <c r="CH24" s="75">
        <v>2297.2649532</v>
      </c>
      <c r="CI24" s="75">
        <v>1874.59484894</v>
      </c>
      <c r="CJ24" s="75">
        <v>388.58769380000001</v>
      </c>
      <c r="CK24" s="75">
        <v>403.948943654</v>
      </c>
      <c r="CL24" s="75">
        <v>53.580767661000003</v>
      </c>
      <c r="CM24" s="75">
        <v>19248.906666999999</v>
      </c>
      <c r="CN24" s="75">
        <v>2598.3119677999998</v>
      </c>
      <c r="CO24" s="75">
        <v>1100.7086662500001</v>
      </c>
      <c r="CP24" s="75">
        <f t="shared" si="0"/>
        <v>42504.091385499902</v>
      </c>
      <c r="CQ24" s="75">
        <f t="shared" si="1"/>
        <v>3605.33798366265</v>
      </c>
      <c r="CR24" s="75">
        <f t="shared" si="2"/>
        <v>1435.1771243426501</v>
      </c>
      <c r="CS24" s="75"/>
      <c r="CT24" s="75"/>
      <c r="CU24" s="22">
        <f t="shared" si="3"/>
        <v>1.0177594644160264</v>
      </c>
      <c r="CV24" s="28">
        <f t="shared" si="4"/>
        <v>8.0000010449817732E-3</v>
      </c>
      <c r="CW24" s="40"/>
      <c r="CX24" s="40"/>
      <c r="CY24" s="40"/>
      <c r="CZ24" s="28"/>
      <c r="DA24" s="28"/>
      <c r="DB24" s="75"/>
      <c r="DC24" s="75"/>
      <c r="DD24" s="75"/>
      <c r="DE24" s="75"/>
      <c r="DF24" s="75"/>
      <c r="DG24" s="75"/>
      <c r="DH24" s="75"/>
      <c r="DI24" s="75"/>
      <c r="DJ24" s="75"/>
    </row>
    <row r="25" spans="1:114" x14ac:dyDescent="0.25">
      <c r="A25" s="89" t="s">
        <v>191</v>
      </c>
      <c r="B25" s="75">
        <v>40.565328000000001</v>
      </c>
      <c r="C25" s="75">
        <v>89.734626899999995</v>
      </c>
      <c r="D25" s="75">
        <v>9.7248824799999998</v>
      </c>
      <c r="E25" s="75">
        <v>9.7248674800000003</v>
      </c>
      <c r="F25" s="75">
        <v>89.734530299999903</v>
      </c>
      <c r="G25" s="75">
        <v>89.734530299999903</v>
      </c>
      <c r="H25" s="75">
        <v>20.2932782</v>
      </c>
      <c r="I25" s="75">
        <v>0.33491574759999998</v>
      </c>
      <c r="J25" s="75">
        <v>168.31805015999899</v>
      </c>
      <c r="K25" s="75">
        <v>168.31790787</v>
      </c>
      <c r="L25" s="75">
        <v>19.906561447000001</v>
      </c>
      <c r="M25" s="75">
        <v>19.906602839999898</v>
      </c>
      <c r="N25" s="75">
        <v>832.17143499999997</v>
      </c>
      <c r="O25" s="75">
        <v>832.17143499999997</v>
      </c>
      <c r="P25" s="75">
        <v>189932.43098999999</v>
      </c>
      <c r="Q25" s="75">
        <v>23707612.267999999</v>
      </c>
      <c r="R25" s="75">
        <v>189932.42421</v>
      </c>
      <c r="S25" s="75">
        <v>383.23603700000001</v>
      </c>
      <c r="T25" s="75">
        <v>242.42694466999899</v>
      </c>
      <c r="U25" s="75">
        <v>96.459214070000002</v>
      </c>
      <c r="V25" s="75">
        <v>995.77610919999995</v>
      </c>
      <c r="W25" s="75">
        <v>47.171775820000001</v>
      </c>
      <c r="X25" s="75">
        <v>160.82536306</v>
      </c>
      <c r="Y25" s="75">
        <v>160.82541316000001</v>
      </c>
      <c r="Z25" s="75">
        <v>995.77596704999996</v>
      </c>
      <c r="AA25" s="75">
        <v>2393.3969499999998</v>
      </c>
      <c r="AB25" s="75">
        <v>3202.2810460000001</v>
      </c>
      <c r="AC25" s="75">
        <v>120.637632099999</v>
      </c>
      <c r="AD25" s="75">
        <v>120.63757889999999</v>
      </c>
      <c r="AE25" s="75">
        <v>120.637632099999</v>
      </c>
      <c r="AF25" s="75">
        <v>2.8772275999999999</v>
      </c>
      <c r="AG25" s="75">
        <v>270.57386466699899</v>
      </c>
      <c r="AH25" s="75">
        <v>227.90857649999899</v>
      </c>
      <c r="AI25" s="75">
        <v>227.90836099999899</v>
      </c>
      <c r="AJ25" s="75">
        <v>267.43315525999998</v>
      </c>
      <c r="AK25" s="75">
        <v>3.3526396729999899</v>
      </c>
      <c r="AL25" s="75">
        <v>1095.0515960499999</v>
      </c>
      <c r="AM25" s="75">
        <v>2.77219595299999</v>
      </c>
      <c r="AN25" s="75">
        <v>13.44860478</v>
      </c>
      <c r="AO25" s="75">
        <v>0</v>
      </c>
      <c r="AP25" s="75">
        <v>1125.6955559999999</v>
      </c>
      <c r="AQ25" s="75">
        <v>15.56044837</v>
      </c>
      <c r="AR25" s="75">
        <v>15.011273859999999</v>
      </c>
      <c r="AS25" s="75">
        <v>2423.5955939999999</v>
      </c>
      <c r="AT25" s="75">
        <v>2423.5978300000002</v>
      </c>
      <c r="AU25" s="75">
        <v>11120.117467</v>
      </c>
      <c r="AV25" s="75">
        <v>24669.52968</v>
      </c>
      <c r="AW25" s="75">
        <v>3591.1359950000001</v>
      </c>
      <c r="AX25" s="75">
        <v>3591.1315319999999</v>
      </c>
      <c r="AY25" s="75">
        <v>0</v>
      </c>
      <c r="AZ25" s="75">
        <v>24669.528229999902</v>
      </c>
      <c r="BA25" s="75">
        <v>11.109705999999999</v>
      </c>
      <c r="BB25" s="75">
        <v>261.45977160000001</v>
      </c>
      <c r="BC25" s="75">
        <v>0.89956379879999904</v>
      </c>
      <c r="BD25" s="75">
        <v>4832.4324133</v>
      </c>
      <c r="BE25" s="75">
        <v>4.5796410830000003</v>
      </c>
      <c r="BF25" s="75">
        <v>1.1005726219999901</v>
      </c>
      <c r="BG25" s="75">
        <v>367.03529159999999</v>
      </c>
      <c r="BH25" s="75">
        <v>27.856276900000001</v>
      </c>
      <c r="BI25" s="75">
        <v>0</v>
      </c>
      <c r="BJ25" s="75">
        <v>0.33817826483999902</v>
      </c>
      <c r="BK25" s="75">
        <v>115.47057</v>
      </c>
      <c r="BL25" s="75">
        <v>64.236885000000001</v>
      </c>
      <c r="BM25" s="75">
        <v>1237.34681083999</v>
      </c>
      <c r="BN25" s="75">
        <v>0.632685373699999</v>
      </c>
      <c r="BO25" s="75">
        <v>0.18278477029999901</v>
      </c>
      <c r="BP25" s="75">
        <v>100.17882158699901</v>
      </c>
      <c r="BQ25" s="75">
        <v>0.97407216149999998</v>
      </c>
      <c r="BR25" s="75">
        <v>56.748711739999997</v>
      </c>
      <c r="BS25" s="75">
        <v>5.6933709029999999</v>
      </c>
      <c r="BT25" s="75">
        <v>1.7759238930000001</v>
      </c>
      <c r="BU25" s="75">
        <v>236.85566829999999</v>
      </c>
      <c r="BV25" s="75">
        <v>6.7872439499999997</v>
      </c>
      <c r="BW25" s="75">
        <v>38.637021130000001</v>
      </c>
      <c r="BX25" s="75">
        <v>2.0132025655999999</v>
      </c>
      <c r="BY25" s="75">
        <v>43.457432829999902</v>
      </c>
      <c r="BZ25" s="75">
        <v>0.21364276955</v>
      </c>
      <c r="CA25" s="75">
        <v>34.082884819999997</v>
      </c>
      <c r="CB25" s="75">
        <v>1251.8511000000001</v>
      </c>
      <c r="CC25" s="75">
        <v>106.03091182</v>
      </c>
      <c r="CD25" s="75">
        <v>106.03093977</v>
      </c>
      <c r="CE25" s="75">
        <v>1282.7268435999999</v>
      </c>
      <c r="CF25" s="75">
        <v>3.793312228</v>
      </c>
      <c r="CG25" s="75">
        <v>0.1117077692</v>
      </c>
      <c r="CH25" s="75">
        <v>1370.1189780300001</v>
      </c>
      <c r="CI25" s="75">
        <v>1159.0167416199999</v>
      </c>
      <c r="CJ25" s="75">
        <v>227.9610826</v>
      </c>
      <c r="CK25" s="75">
        <v>260.35850923999999</v>
      </c>
      <c r="CL25" s="75">
        <v>34.373533594000001</v>
      </c>
      <c r="CM25" s="75">
        <v>10982.780337</v>
      </c>
      <c r="CN25" s="75">
        <v>1349.7956191999999</v>
      </c>
      <c r="CO25" s="75">
        <v>609.05749249999997</v>
      </c>
      <c r="CP25" s="75">
        <f t="shared" si="0"/>
        <v>28488.574251499998</v>
      </c>
      <c r="CQ25" s="75">
        <f t="shared" si="1"/>
        <v>2087.8826520022785</v>
      </c>
      <c r="CR25" s="75">
        <f t="shared" si="2"/>
        <v>850.53584116228876</v>
      </c>
      <c r="CS25" s="75"/>
      <c r="CT25" s="75"/>
      <c r="CU25" s="22">
        <f t="shared" si="3"/>
        <v>1.0125047689005782</v>
      </c>
      <c r="CV25" s="28">
        <f t="shared" si="4"/>
        <v>7.9999993852973884E-3</v>
      </c>
      <c r="CW25" s="40"/>
      <c r="CX25" s="40"/>
      <c r="CY25" s="40"/>
      <c r="CZ25" s="28"/>
      <c r="DA25" s="28"/>
      <c r="DB25" s="75"/>
      <c r="DC25" s="75"/>
      <c r="DD25" s="75"/>
      <c r="DE25" s="75"/>
      <c r="DF25" s="75"/>
      <c r="DG25" s="75"/>
      <c r="DH25" s="75"/>
      <c r="DI25" s="75"/>
      <c r="DJ25" s="75"/>
    </row>
    <row r="26" spans="1:114" x14ac:dyDescent="0.25">
      <c r="A26" s="89" t="s">
        <v>192</v>
      </c>
      <c r="B26" s="75">
        <v>113.914135649999</v>
      </c>
      <c r="C26" s="75">
        <v>239.12449099999901</v>
      </c>
      <c r="D26" s="75">
        <v>23.827584999999999</v>
      </c>
      <c r="E26" s="75">
        <v>23.8275857</v>
      </c>
      <c r="F26" s="75">
        <v>239.1244265</v>
      </c>
      <c r="G26" s="75">
        <v>239.1244265</v>
      </c>
      <c r="H26" s="75">
        <v>53.246935499999999</v>
      </c>
      <c r="I26" s="75">
        <v>0.74217063699999997</v>
      </c>
      <c r="J26" s="75">
        <v>439.95920096999998</v>
      </c>
      <c r="K26" s="75">
        <v>439.9590043</v>
      </c>
      <c r="L26" s="75">
        <v>61.295546969999997</v>
      </c>
      <c r="M26" s="75">
        <v>61.295500869999998</v>
      </c>
      <c r="N26" s="75">
        <v>2416.3610530000001</v>
      </c>
      <c r="O26" s="75">
        <v>2416.3610530000001</v>
      </c>
      <c r="P26" s="75">
        <v>377625.89535999898</v>
      </c>
      <c r="Q26" s="75">
        <v>47593825.063999899</v>
      </c>
      <c r="R26" s="75">
        <v>377625.86459999997</v>
      </c>
      <c r="S26" s="75">
        <v>958.60804199999995</v>
      </c>
      <c r="T26" s="75">
        <v>696.64790454000001</v>
      </c>
      <c r="U26" s="75">
        <v>296.72958029</v>
      </c>
      <c r="V26" s="75">
        <v>2210.1117546</v>
      </c>
      <c r="W26" s="75">
        <v>136.58888622999899</v>
      </c>
      <c r="X26" s="75">
        <v>396.8292161</v>
      </c>
      <c r="Y26" s="75">
        <v>396.82932579999999</v>
      </c>
      <c r="Z26" s="75">
        <v>2210.1095836</v>
      </c>
      <c r="AA26" s="75">
        <v>5162.6373000000003</v>
      </c>
      <c r="AB26" s="75">
        <v>9169.0512899999994</v>
      </c>
      <c r="AC26" s="75">
        <v>302.0720207</v>
      </c>
      <c r="AD26" s="75">
        <v>302.07213619999999</v>
      </c>
      <c r="AE26" s="75">
        <v>302.0720207</v>
      </c>
      <c r="AF26" s="75">
        <v>6.5403695099999997</v>
      </c>
      <c r="AG26" s="75">
        <v>650.56048326999996</v>
      </c>
      <c r="AH26" s="75">
        <v>535.82253400000002</v>
      </c>
      <c r="AI26" s="75">
        <v>535.82230900000002</v>
      </c>
      <c r="AJ26" s="75">
        <v>619.17311299999994</v>
      </c>
      <c r="AK26" s="75">
        <v>8.4763803929999995</v>
      </c>
      <c r="AL26" s="75">
        <v>2765.0351866999899</v>
      </c>
      <c r="AM26" s="75">
        <v>7.4951506559999999</v>
      </c>
      <c r="AN26" s="75">
        <v>34.846021219999997</v>
      </c>
      <c r="AO26" s="75">
        <v>0</v>
      </c>
      <c r="AP26" s="75">
        <v>2359.9538299999999</v>
      </c>
      <c r="AQ26" s="75">
        <v>40.212899899999996</v>
      </c>
      <c r="AR26" s="75">
        <v>39.086670949999998</v>
      </c>
      <c r="AS26" s="75">
        <v>4751.9336800000001</v>
      </c>
      <c r="AT26" s="75">
        <v>4751.9347200000002</v>
      </c>
      <c r="AU26" s="75">
        <v>27003.7323599999</v>
      </c>
      <c r="AV26" s="75">
        <v>58737.765800000001</v>
      </c>
      <c r="AW26" s="75">
        <v>7704.2293399999899</v>
      </c>
      <c r="AX26" s="75">
        <v>7704.2292100000004</v>
      </c>
      <c r="AY26" s="75">
        <v>0</v>
      </c>
      <c r="AZ26" s="75">
        <v>58737.759339999997</v>
      </c>
      <c r="BA26" s="75">
        <v>22.711293999999999</v>
      </c>
      <c r="BB26" s="75">
        <v>715.94600409999998</v>
      </c>
      <c r="BC26" s="75">
        <v>1.9718526193999999</v>
      </c>
      <c r="BD26" s="75">
        <v>11441.313518999999</v>
      </c>
      <c r="BE26" s="75">
        <v>10.205353987000001</v>
      </c>
      <c r="BF26" s="75">
        <v>2.3539675920000001</v>
      </c>
      <c r="BG26" s="75">
        <v>826.91641929999901</v>
      </c>
      <c r="BH26" s="75">
        <v>62.719075296</v>
      </c>
      <c r="BI26" s="75">
        <v>0</v>
      </c>
      <c r="BJ26" s="75">
        <v>0.7437037004</v>
      </c>
      <c r="BK26" s="75">
        <v>259.50864000000001</v>
      </c>
      <c r="BL26" s="75">
        <v>131.21378999999999</v>
      </c>
      <c r="BM26" s="75">
        <v>2710.0892444999999</v>
      </c>
      <c r="BN26" s="75">
        <v>1.4205526639999999</v>
      </c>
      <c r="BO26" s="75">
        <v>0.41246575559999998</v>
      </c>
      <c r="BP26" s="75">
        <v>224.141595435</v>
      </c>
      <c r="BQ26" s="75">
        <v>2.0752774110000001</v>
      </c>
      <c r="BR26" s="75">
        <v>126.4111415</v>
      </c>
      <c r="BS26" s="75">
        <v>12.87311946</v>
      </c>
      <c r="BT26" s="75">
        <v>3.9842075850000001</v>
      </c>
      <c r="BU26" s="75">
        <v>535.09097459999998</v>
      </c>
      <c r="BV26" s="75">
        <v>17.209363349999901</v>
      </c>
      <c r="BW26" s="75">
        <v>98.679702539999994</v>
      </c>
      <c r="BX26" s="75">
        <v>4.3026233014999997</v>
      </c>
      <c r="BY26" s="75">
        <v>87.436470200000002</v>
      </c>
      <c r="BZ26" s="75">
        <v>0.47161670895999902</v>
      </c>
      <c r="CA26" s="75">
        <v>76.493454369999995</v>
      </c>
      <c r="CB26" s="75">
        <v>2502.7604999999999</v>
      </c>
      <c r="CC26" s="75">
        <v>213.327753</v>
      </c>
      <c r="CD26" s="75">
        <v>213.32785031999899</v>
      </c>
      <c r="CE26" s="75">
        <v>3133.3130969999902</v>
      </c>
      <c r="CF26" s="75">
        <v>10.993607296</v>
      </c>
      <c r="CG26" s="75">
        <v>0.24754356499999999</v>
      </c>
      <c r="CH26" s="75">
        <v>3264.4892472000001</v>
      </c>
      <c r="CI26" s="75">
        <v>2718.8407701000001</v>
      </c>
      <c r="CJ26" s="75">
        <v>525.75136339999995</v>
      </c>
      <c r="CK26" s="75">
        <v>603.60283929000002</v>
      </c>
      <c r="CL26" s="75">
        <v>79.899472957</v>
      </c>
      <c r="CM26" s="75">
        <v>26616.45998</v>
      </c>
      <c r="CN26" s="75">
        <v>3409.7174805999998</v>
      </c>
      <c r="CO26" s="75">
        <v>1497.3908033</v>
      </c>
      <c r="CP26" s="75">
        <f t="shared" si="0"/>
        <v>66977.817673999991</v>
      </c>
      <c r="CQ26" s="75">
        <f t="shared" si="1"/>
        <v>4613.6196616158586</v>
      </c>
      <c r="CR26" s="75">
        <f t="shared" si="2"/>
        <v>1903.5304171158589</v>
      </c>
      <c r="CS26" s="75"/>
      <c r="CT26" s="75"/>
      <c r="CU26" s="22">
        <f t="shared" si="3"/>
        <v>1.0145501084776452</v>
      </c>
      <c r="CV26" s="28">
        <f t="shared" si="4"/>
        <v>7.9999998896351041E-3</v>
      </c>
      <c r="CW26" s="40"/>
      <c r="CX26" s="40"/>
      <c r="CY26" s="40"/>
      <c r="CZ26" s="28"/>
      <c r="DA26" s="28"/>
      <c r="DB26" s="75"/>
      <c r="DC26" s="75"/>
      <c r="DD26" s="75"/>
      <c r="DE26" s="75"/>
      <c r="DF26" s="75"/>
      <c r="DG26" s="75"/>
      <c r="DH26" s="75"/>
      <c r="DI26" s="75"/>
      <c r="DJ26" s="75"/>
    </row>
    <row r="27" spans="1:114" x14ac:dyDescent="0.25">
      <c r="A27" s="89" t="s">
        <v>193</v>
      </c>
      <c r="B27" s="75">
        <v>44.185135369999998</v>
      </c>
      <c r="C27" s="75">
        <v>84.786416840000001</v>
      </c>
      <c r="D27" s="75">
        <v>8.4150892749999997</v>
      </c>
      <c r="E27" s="75">
        <v>8.41509967</v>
      </c>
      <c r="F27" s="75">
        <v>84.786415699999907</v>
      </c>
      <c r="G27" s="75">
        <v>84.786415699999907</v>
      </c>
      <c r="H27" s="75">
        <v>20.072998264999999</v>
      </c>
      <c r="I27" s="75">
        <v>0.27463396899999998</v>
      </c>
      <c r="J27" s="75">
        <v>172.04268060999999</v>
      </c>
      <c r="K27" s="75">
        <v>172.04328394999999</v>
      </c>
      <c r="L27" s="75">
        <v>23.720334950000002</v>
      </c>
      <c r="M27" s="75">
        <v>23.720340595</v>
      </c>
      <c r="N27" s="75">
        <v>727.4002567</v>
      </c>
      <c r="O27" s="75">
        <v>727.4002567</v>
      </c>
      <c r="P27" s="75">
        <v>96760.764655999999</v>
      </c>
      <c r="Q27" s="75">
        <v>8272184.8959999997</v>
      </c>
      <c r="R27" s="75">
        <v>96760.781369999997</v>
      </c>
      <c r="S27" s="75">
        <v>285.60757429999899</v>
      </c>
      <c r="T27" s="75">
        <v>262.66874894</v>
      </c>
      <c r="U27" s="75">
        <v>106.211949277</v>
      </c>
      <c r="V27" s="75">
        <v>703.31495949999999</v>
      </c>
      <c r="W27" s="75">
        <v>52.7172043939999</v>
      </c>
      <c r="X27" s="75">
        <v>138.38717584999901</v>
      </c>
      <c r="Y27" s="75">
        <v>138.38706435</v>
      </c>
      <c r="Z27" s="75">
        <v>703.31606605000002</v>
      </c>
      <c r="AA27" s="75">
        <v>1905.7790500000001</v>
      </c>
      <c r="AB27" s="75">
        <v>3353.6668599999998</v>
      </c>
      <c r="AC27" s="75">
        <v>107.95988244</v>
      </c>
      <c r="AD27" s="75">
        <v>107.9597311</v>
      </c>
      <c r="AE27" s="75">
        <v>107.95988244</v>
      </c>
      <c r="AF27" s="75">
        <v>2.4561819919999999</v>
      </c>
      <c r="AG27" s="75">
        <v>209.949352269999</v>
      </c>
      <c r="AH27" s="75">
        <v>153.63720439999901</v>
      </c>
      <c r="AI27" s="75">
        <v>153.637058</v>
      </c>
      <c r="AJ27" s="75">
        <v>194.57229852500001</v>
      </c>
      <c r="AK27" s="75">
        <v>2.8433144672999999</v>
      </c>
      <c r="AL27" s="75">
        <v>928.88284659999999</v>
      </c>
      <c r="AM27" s="75">
        <v>2.8108736940000001</v>
      </c>
      <c r="AN27" s="75">
        <v>10.2645105865</v>
      </c>
      <c r="AO27" s="75">
        <v>0</v>
      </c>
      <c r="AP27" s="75">
        <v>425.91675600000002</v>
      </c>
      <c r="AQ27" s="75">
        <v>14.648678689999899</v>
      </c>
      <c r="AR27" s="75">
        <v>14.466565205</v>
      </c>
      <c r="AS27" s="75">
        <v>882.76443999999901</v>
      </c>
      <c r="AT27" s="75">
        <v>882.76780799999995</v>
      </c>
      <c r="AU27" s="75">
        <v>9166.5023959999999</v>
      </c>
      <c r="AV27" s="75">
        <v>17297.0602699999</v>
      </c>
      <c r="AW27" s="75">
        <v>1753.9548119999999</v>
      </c>
      <c r="AX27" s="75">
        <v>1753.9563020000001</v>
      </c>
      <c r="AY27" s="75">
        <v>0</v>
      </c>
      <c r="AZ27" s="75">
        <v>17297.068499999899</v>
      </c>
      <c r="BA27" s="75">
        <v>3.6870508000000002</v>
      </c>
      <c r="BB27" s="75">
        <v>260.46083549999997</v>
      </c>
      <c r="BC27" s="75">
        <v>0.51383592479999995</v>
      </c>
      <c r="BD27" s="75">
        <v>3821.6230758000002</v>
      </c>
      <c r="BE27" s="75">
        <v>2.8799458059999998</v>
      </c>
      <c r="BF27" s="75">
        <v>0.68279047540000004</v>
      </c>
      <c r="BG27" s="75">
        <v>245.19116517999899</v>
      </c>
      <c r="BH27" s="75">
        <v>11.3968955925</v>
      </c>
      <c r="BI27" s="75">
        <v>0</v>
      </c>
      <c r="BJ27" s="75">
        <v>0.18107686479999999</v>
      </c>
      <c r="BK27" s="75">
        <v>44.050849999999997</v>
      </c>
      <c r="BL27" s="75">
        <v>22.240686</v>
      </c>
      <c r="BM27" s="75">
        <v>478.92485281</v>
      </c>
      <c r="BN27" s="75">
        <v>0.30038746630000002</v>
      </c>
      <c r="BO27" s="75">
        <v>7.4700430249999894E-2</v>
      </c>
      <c r="BP27" s="75">
        <v>42.053704805000002</v>
      </c>
      <c r="BQ27" s="75">
        <v>0.42731860229999902</v>
      </c>
      <c r="BR27" s="75">
        <v>33.295890804999999</v>
      </c>
      <c r="BS27" s="75">
        <v>3.636045722</v>
      </c>
      <c r="BT27" s="75">
        <v>1.210035923</v>
      </c>
      <c r="BU27" s="75">
        <v>150.0407548</v>
      </c>
      <c r="BV27" s="75">
        <v>6.5299761570000001</v>
      </c>
      <c r="BW27" s="75">
        <v>36.466277282999997</v>
      </c>
      <c r="BX27" s="75">
        <v>1.226514425</v>
      </c>
      <c r="BY27" s="75">
        <v>15.73278356</v>
      </c>
      <c r="BZ27" s="75">
        <v>0.10384156916999999</v>
      </c>
      <c r="CA27" s="75">
        <v>22.053402749999901</v>
      </c>
      <c r="CB27" s="75">
        <v>505.63144</v>
      </c>
      <c r="CC27" s="75">
        <v>36.891831660000001</v>
      </c>
      <c r="CD27" s="75">
        <v>36.891747226</v>
      </c>
      <c r="CE27" s="75">
        <v>1020.88138299999</v>
      </c>
      <c r="CF27" s="75">
        <v>4.2120867089999896</v>
      </c>
      <c r="CG27" s="75">
        <v>9.16013616E-2</v>
      </c>
      <c r="CH27" s="75">
        <v>1110.8404704300001</v>
      </c>
      <c r="CI27" s="75">
        <v>919.36635704999901</v>
      </c>
      <c r="CJ27" s="75">
        <v>160.3226209</v>
      </c>
      <c r="CK27" s="75">
        <v>204.95403596</v>
      </c>
      <c r="CL27" s="75">
        <v>27.0230930026</v>
      </c>
      <c r="CM27" s="75">
        <v>9034.2597509999996</v>
      </c>
      <c r="CN27" s="75">
        <v>1195.9508411499901</v>
      </c>
      <c r="CO27" s="75">
        <v>518.15352874999996</v>
      </c>
      <c r="CP27" s="75">
        <f t="shared" si="0"/>
        <v>19204.652286399898</v>
      </c>
      <c r="CQ27" s="75">
        <f t="shared" si="1"/>
        <v>987.87254076151896</v>
      </c>
      <c r="CR27" s="75">
        <f t="shared" si="2"/>
        <v>508.94768795151896</v>
      </c>
      <c r="CS27" s="75"/>
      <c r="CT27" s="75"/>
      <c r="CU27" s="22">
        <f t="shared" si="3"/>
        <v>1.0146379059983706</v>
      </c>
      <c r="CV27" s="28">
        <f t="shared" si="4"/>
        <v>7.9999992766752563E-3</v>
      </c>
      <c r="CW27" s="40"/>
      <c r="CX27" s="40"/>
      <c r="CY27" s="40"/>
      <c r="CZ27" s="28"/>
      <c r="DA27" s="28"/>
      <c r="DB27" s="75"/>
      <c r="DC27" s="75"/>
      <c r="DD27" s="75"/>
      <c r="DE27" s="75"/>
      <c r="DF27" s="75"/>
      <c r="DG27" s="75"/>
      <c r="DH27" s="75"/>
      <c r="DI27" s="75"/>
      <c r="DJ27" s="75"/>
    </row>
    <row r="28" spans="1:114" x14ac:dyDescent="0.25">
      <c r="A28" s="89" t="s">
        <v>194</v>
      </c>
      <c r="B28" s="75">
        <v>47.137459960000001</v>
      </c>
      <c r="C28" s="75">
        <v>86.372094360000006</v>
      </c>
      <c r="D28" s="75">
        <v>8.1366473999999993</v>
      </c>
      <c r="E28" s="75">
        <v>8.1366633000000004</v>
      </c>
      <c r="F28" s="75">
        <v>86.372493000000006</v>
      </c>
      <c r="G28" s="75">
        <v>86.372493000000006</v>
      </c>
      <c r="H28" s="75">
        <v>20.182374079999999</v>
      </c>
      <c r="I28" s="75">
        <v>0.220132152</v>
      </c>
      <c r="J28" s="75">
        <v>168.59968916</v>
      </c>
      <c r="K28" s="75">
        <v>168.59998826999899</v>
      </c>
      <c r="L28" s="75">
        <v>26.31358616</v>
      </c>
      <c r="M28" s="75">
        <v>26.313640645</v>
      </c>
      <c r="N28" s="75">
        <v>801.00910539999995</v>
      </c>
      <c r="O28" s="75">
        <v>801.00910539999995</v>
      </c>
      <c r="P28" s="75">
        <v>121027.38804999999</v>
      </c>
      <c r="Q28" s="75">
        <v>12717394.5049999</v>
      </c>
      <c r="R28" s="75">
        <v>121027.33799</v>
      </c>
      <c r="S28" s="75">
        <v>366.37735099999998</v>
      </c>
      <c r="T28" s="75">
        <v>273.48007337000001</v>
      </c>
      <c r="U28" s="75">
        <v>112.30750005</v>
      </c>
      <c r="V28" s="75">
        <v>789.96364879999999</v>
      </c>
      <c r="W28" s="75">
        <v>56.223056710000002</v>
      </c>
      <c r="X28" s="75">
        <v>144.91541038</v>
      </c>
      <c r="Y28" s="75">
        <v>144.91572178000001</v>
      </c>
      <c r="Z28" s="75">
        <v>789.96529869999995</v>
      </c>
      <c r="AA28" s="75">
        <v>1973.24684</v>
      </c>
      <c r="AB28" s="75">
        <v>3376.3562069999998</v>
      </c>
      <c r="AC28" s="75">
        <v>97.856284700000003</v>
      </c>
      <c r="AD28" s="75">
        <v>97.856303699999998</v>
      </c>
      <c r="AE28" s="75">
        <v>97.856284700000003</v>
      </c>
      <c r="AF28" s="75">
        <v>1.9702480630000001</v>
      </c>
      <c r="AG28" s="75">
        <v>236.97987742299901</v>
      </c>
      <c r="AH28" s="75">
        <v>167.692499499999</v>
      </c>
      <c r="AI28" s="75">
        <v>167.6925014</v>
      </c>
      <c r="AJ28" s="75">
        <v>219.97956800999901</v>
      </c>
      <c r="AK28" s="75">
        <v>3.2560628239999998</v>
      </c>
      <c r="AL28" s="75">
        <v>870.99920452999902</v>
      </c>
      <c r="AM28" s="75">
        <v>3.08964163</v>
      </c>
      <c r="AN28" s="75">
        <v>14.45598266</v>
      </c>
      <c r="AO28" s="75">
        <v>0</v>
      </c>
      <c r="AP28" s="75">
        <v>644.03435899999999</v>
      </c>
      <c r="AQ28" s="75">
        <v>13.755536680000001</v>
      </c>
      <c r="AR28" s="75">
        <v>13.459506229999899</v>
      </c>
      <c r="AS28" s="75">
        <v>1311.732405</v>
      </c>
      <c r="AT28" s="75">
        <v>1311.727044</v>
      </c>
      <c r="AU28" s="75">
        <v>9698.5191400000003</v>
      </c>
      <c r="AV28" s="75">
        <v>18494.81741</v>
      </c>
      <c r="AW28" s="75">
        <v>2299.05115199999</v>
      </c>
      <c r="AX28" s="75">
        <v>2299.05021299999</v>
      </c>
      <c r="AY28" s="75">
        <v>0</v>
      </c>
      <c r="AZ28" s="75">
        <v>18494.820599999999</v>
      </c>
      <c r="BA28" s="75">
        <v>5.9850209999999997</v>
      </c>
      <c r="BB28" s="75">
        <v>269.46161380000001</v>
      </c>
      <c r="BC28" s="75">
        <v>0.55454336699999995</v>
      </c>
      <c r="BD28" s="75">
        <v>4124.0100665999998</v>
      </c>
      <c r="BE28" s="75">
        <v>3.0071771389999999</v>
      </c>
      <c r="BF28" s="75">
        <v>0.66900237200000001</v>
      </c>
      <c r="BG28" s="75">
        <v>257.87093714999997</v>
      </c>
      <c r="BH28" s="75">
        <v>16.284293628</v>
      </c>
      <c r="BI28" s="75">
        <v>0</v>
      </c>
      <c r="BJ28" s="75">
        <v>0.20580198526999999</v>
      </c>
      <c r="BK28" s="75">
        <v>66.024910000000006</v>
      </c>
      <c r="BL28" s="75">
        <v>34.679270000000002</v>
      </c>
      <c r="BM28" s="75">
        <v>706.35241314999996</v>
      </c>
      <c r="BN28" s="75">
        <v>0.38584903700000001</v>
      </c>
      <c r="BO28" s="75">
        <v>0.10715127613</v>
      </c>
      <c r="BP28" s="75">
        <v>58.754640492</v>
      </c>
      <c r="BQ28" s="75">
        <v>0.54167633199999998</v>
      </c>
      <c r="BR28" s="75">
        <v>37.743563219999999</v>
      </c>
      <c r="BS28" s="75">
        <v>3.8377591120000001</v>
      </c>
      <c r="BT28" s="75">
        <v>1.2124259070000001</v>
      </c>
      <c r="BU28" s="75">
        <v>163.21939470000001</v>
      </c>
      <c r="BV28" s="75">
        <v>5.8292487699999898</v>
      </c>
      <c r="BW28" s="75">
        <v>40.450115660000002</v>
      </c>
      <c r="BX28" s="75">
        <v>1.2130603924999901</v>
      </c>
      <c r="BY28" s="75">
        <v>23.034128500000001</v>
      </c>
      <c r="BZ28" s="75">
        <v>0.12654758407</v>
      </c>
      <c r="CA28" s="75">
        <v>22.863063629999999</v>
      </c>
      <c r="CB28" s="75">
        <v>654.39666999999997</v>
      </c>
      <c r="CC28" s="75">
        <v>56.903866439999902</v>
      </c>
      <c r="CD28" s="75">
        <v>56.903942999999998</v>
      </c>
      <c r="CE28" s="75">
        <v>997.81650549999995</v>
      </c>
      <c r="CF28" s="75">
        <v>4.0772684080000001</v>
      </c>
      <c r="CG28" s="75">
        <v>7.3422871200000003E-2</v>
      </c>
      <c r="CH28" s="75">
        <v>1183.9375422999999</v>
      </c>
      <c r="CI28" s="75">
        <v>982.32289935999995</v>
      </c>
      <c r="CJ28" s="75">
        <v>165.26555619999999</v>
      </c>
      <c r="CK28" s="75">
        <v>217.42489474600001</v>
      </c>
      <c r="CL28" s="75">
        <v>28.858917608999999</v>
      </c>
      <c r="CM28" s="75">
        <v>9554.3549930000008</v>
      </c>
      <c r="CN28" s="75">
        <v>1266.00590669999</v>
      </c>
      <c r="CO28" s="75">
        <v>546.02887659999999</v>
      </c>
      <c r="CP28" s="75">
        <f t="shared" si="0"/>
        <v>20961.561061499986</v>
      </c>
      <c r="CQ28" s="75">
        <f t="shared" si="1"/>
        <v>1275.12036534397</v>
      </c>
      <c r="CR28" s="75">
        <f t="shared" si="2"/>
        <v>568.76795219397002</v>
      </c>
      <c r="CS28" s="75"/>
      <c r="CT28" s="75"/>
      <c r="CU28" s="22">
        <f t="shared" si="3"/>
        <v>1.0150888413823458</v>
      </c>
      <c r="CV28" s="28">
        <f t="shared" si="4"/>
        <v>8.0000005251516845E-3</v>
      </c>
      <c r="CW28" s="40"/>
      <c r="CX28" s="40"/>
      <c r="CY28" s="40"/>
      <c r="CZ28" s="28"/>
      <c r="DA28" s="28"/>
      <c r="DB28" s="75"/>
      <c r="DC28" s="75"/>
      <c r="DD28" s="75"/>
      <c r="DE28" s="75"/>
      <c r="DF28" s="75"/>
      <c r="DG28" s="75"/>
      <c r="DH28" s="75"/>
      <c r="DI28" s="75"/>
      <c r="DJ28" s="75"/>
    </row>
    <row r="29" spans="1:114" x14ac:dyDescent="0.25">
      <c r="A29" s="89" t="s">
        <v>195</v>
      </c>
      <c r="B29" s="75">
        <v>42.598701480000003</v>
      </c>
      <c r="C29" s="75">
        <v>82.675942000000006</v>
      </c>
      <c r="D29" s="75">
        <v>8.4168098800000006</v>
      </c>
      <c r="E29" s="75">
        <v>8.4168114700000007</v>
      </c>
      <c r="F29" s="75">
        <v>82.676058499999996</v>
      </c>
      <c r="G29" s="75">
        <v>82.676058499999996</v>
      </c>
      <c r="H29" s="75">
        <v>19.319664639999999</v>
      </c>
      <c r="I29" s="75">
        <v>0.25678843200000001</v>
      </c>
      <c r="J29" s="75">
        <v>159.02867291000001</v>
      </c>
      <c r="K29" s="75">
        <v>159.02867533</v>
      </c>
      <c r="L29" s="75">
        <v>21.406174845999999</v>
      </c>
      <c r="M29" s="75">
        <v>21.406109446999999</v>
      </c>
      <c r="N29" s="75">
        <v>1070.1259226</v>
      </c>
      <c r="O29" s="75">
        <v>1070.1259226</v>
      </c>
      <c r="P29" s="75">
        <v>125154.83244</v>
      </c>
      <c r="Q29" s="75">
        <v>16456623.524</v>
      </c>
      <c r="R29" s="75">
        <v>125154.91415</v>
      </c>
      <c r="S29" s="75">
        <v>411.97771899999998</v>
      </c>
      <c r="T29" s="75">
        <v>251.02733115999999</v>
      </c>
      <c r="U29" s="75">
        <v>109.02017817399999</v>
      </c>
      <c r="V29" s="75">
        <v>853.20583239999996</v>
      </c>
      <c r="W29" s="75">
        <v>50.616919179999996</v>
      </c>
      <c r="X29" s="75">
        <v>142.3516161</v>
      </c>
      <c r="Y29" s="75">
        <v>142.35233094</v>
      </c>
      <c r="Z29" s="75">
        <v>853.20679039999902</v>
      </c>
      <c r="AA29" s="75">
        <v>2457.2943999999902</v>
      </c>
      <c r="AB29" s="75">
        <v>3204.6264499999902</v>
      </c>
      <c r="AC29" s="75">
        <v>104.7808423</v>
      </c>
      <c r="AD29" s="75">
        <v>104.78063469999999</v>
      </c>
      <c r="AE29" s="75">
        <v>104.7808423</v>
      </c>
      <c r="AF29" s="75">
        <v>2.2403346100000001</v>
      </c>
      <c r="AG29" s="75">
        <v>247.40199734399999</v>
      </c>
      <c r="AH29" s="75">
        <v>180.910049399999</v>
      </c>
      <c r="AI29" s="75">
        <v>180.91073879999999</v>
      </c>
      <c r="AJ29" s="75">
        <v>205.36507927</v>
      </c>
      <c r="AK29" s="75">
        <v>3.2264799449999999</v>
      </c>
      <c r="AL29" s="75">
        <v>917.81081840000002</v>
      </c>
      <c r="AM29" s="75">
        <v>2.8519654239999999</v>
      </c>
      <c r="AN29" s="75">
        <v>14.793515181</v>
      </c>
      <c r="AO29" s="75">
        <v>0</v>
      </c>
      <c r="AP29" s="75">
        <v>750.14873399999999</v>
      </c>
      <c r="AQ29" s="75">
        <v>13.945667539999899</v>
      </c>
      <c r="AR29" s="75">
        <v>13.59535022</v>
      </c>
      <c r="AS29" s="75">
        <v>1645.431065</v>
      </c>
      <c r="AT29" s="75">
        <v>1645.4304</v>
      </c>
      <c r="AU29" s="75">
        <v>9823.4458799999993</v>
      </c>
      <c r="AV29" s="75">
        <v>19761.164939999999</v>
      </c>
      <c r="AW29" s="75">
        <v>2671.6834899999999</v>
      </c>
      <c r="AX29" s="75">
        <v>2671.6840899999902</v>
      </c>
      <c r="AY29" s="75">
        <v>0</v>
      </c>
      <c r="AZ29" s="75">
        <v>19761.15393</v>
      </c>
      <c r="BA29" s="75">
        <v>6.9796243000000002</v>
      </c>
      <c r="BB29" s="75">
        <v>244.2206492</v>
      </c>
      <c r="BC29" s="75">
        <v>0.67462538699999997</v>
      </c>
      <c r="BD29" s="75">
        <v>4227.1929113999904</v>
      </c>
      <c r="BE29" s="75">
        <v>3.4295473589999999</v>
      </c>
      <c r="BF29" s="75">
        <v>0.77213577799999999</v>
      </c>
      <c r="BG29" s="75">
        <v>288.98414604999999</v>
      </c>
      <c r="BH29" s="75">
        <v>29.068019939999999</v>
      </c>
      <c r="BI29" s="75">
        <v>0</v>
      </c>
      <c r="BJ29" s="75">
        <v>0.27152399319999998</v>
      </c>
      <c r="BK29" s="75">
        <v>124.80531000000001</v>
      </c>
      <c r="BL29" s="75">
        <v>47.945971999999998</v>
      </c>
      <c r="BM29" s="75">
        <v>1197.12476009999</v>
      </c>
      <c r="BN29" s="75">
        <v>0.58385462249999998</v>
      </c>
      <c r="BO29" s="75">
        <v>0.18957271440000001</v>
      </c>
      <c r="BP29" s="75">
        <v>101.628854387</v>
      </c>
      <c r="BQ29" s="75">
        <v>0.78754328699999998</v>
      </c>
      <c r="BR29" s="75">
        <v>44.162211280000001</v>
      </c>
      <c r="BS29" s="75">
        <v>4.2359802200000001</v>
      </c>
      <c r="BT29" s="75">
        <v>1.3313926540000001</v>
      </c>
      <c r="BU29" s="75">
        <v>183.87251579999901</v>
      </c>
      <c r="BV29" s="75">
        <v>5.8714928899999999</v>
      </c>
      <c r="BW29" s="75">
        <v>41.791489179999999</v>
      </c>
      <c r="BX29" s="75">
        <v>1.4049005269999999</v>
      </c>
      <c r="BY29" s="75">
        <v>29.352952039999899</v>
      </c>
      <c r="BZ29" s="75">
        <v>0.19119875064</v>
      </c>
      <c r="CA29" s="75">
        <v>25.302878530000001</v>
      </c>
      <c r="CB29" s="75">
        <v>349.03653000000003</v>
      </c>
      <c r="CC29" s="75">
        <v>72.731315600000002</v>
      </c>
      <c r="CD29" s="75">
        <v>72.730760070000002</v>
      </c>
      <c r="CE29" s="75">
        <v>1031.756525</v>
      </c>
      <c r="CF29" s="75">
        <v>3.7949422749999999</v>
      </c>
      <c r="CG29" s="75">
        <v>8.5649163799999997E-2</v>
      </c>
      <c r="CH29" s="75">
        <v>1194.0695431699901</v>
      </c>
      <c r="CI29" s="75">
        <v>999.54685015999996</v>
      </c>
      <c r="CJ29" s="75">
        <v>176.3208329</v>
      </c>
      <c r="CK29" s="75">
        <v>221.74859658</v>
      </c>
      <c r="CL29" s="75">
        <v>29.314278045999998</v>
      </c>
      <c r="CM29" s="75">
        <v>9685.6715260000001</v>
      </c>
      <c r="CN29" s="75">
        <v>1247.9840721999999</v>
      </c>
      <c r="CO29" s="75">
        <v>537.88931849999994</v>
      </c>
      <c r="CP29" s="75">
        <f t="shared" si="0"/>
        <v>22613.758479399996</v>
      </c>
      <c r="CQ29" s="75">
        <f t="shared" si="1"/>
        <v>1888.0657348897289</v>
      </c>
      <c r="CR29" s="75">
        <f t="shared" si="2"/>
        <v>690.94097478973879</v>
      </c>
      <c r="CS29" s="75"/>
      <c r="CT29" s="75"/>
      <c r="CU29" s="22">
        <f t="shared" si="3"/>
        <v>1.0142245536233767</v>
      </c>
      <c r="CV29" s="28">
        <f t="shared" si="4"/>
        <v>7.9999991847794355E-3</v>
      </c>
      <c r="CW29" s="40"/>
      <c r="CX29" s="40"/>
      <c r="CY29" s="40"/>
      <c r="CZ29" s="28"/>
      <c r="DA29" s="28"/>
      <c r="DB29" s="75"/>
      <c r="DC29" s="75"/>
      <c r="DD29" s="75"/>
      <c r="DE29" s="75"/>
      <c r="DF29" s="75"/>
      <c r="DG29" s="75"/>
      <c r="DH29" s="75"/>
      <c r="DI29" s="75"/>
      <c r="DJ29" s="75"/>
    </row>
    <row r="30" spans="1:114" x14ac:dyDescent="0.25">
      <c r="A30" s="89" t="s">
        <v>196</v>
      </c>
      <c r="B30" s="75">
        <v>21.495102655</v>
      </c>
      <c r="C30" s="75">
        <v>38.319723189999998</v>
      </c>
      <c r="D30" s="75">
        <v>3.02491453499999</v>
      </c>
      <c r="E30" s="75">
        <v>3.0249116530000002</v>
      </c>
      <c r="F30" s="75">
        <v>38.31983288</v>
      </c>
      <c r="G30" s="75">
        <v>38.31983288</v>
      </c>
      <c r="H30" s="75">
        <v>8.4112795309999999</v>
      </c>
      <c r="I30" s="75">
        <v>6.2164688500000002E-2</v>
      </c>
      <c r="J30" s="75">
        <v>85.835544849999906</v>
      </c>
      <c r="K30" s="75">
        <v>85.835586773000003</v>
      </c>
      <c r="L30" s="75">
        <v>13.2785133504999</v>
      </c>
      <c r="M30" s="75">
        <v>13.278498413499999</v>
      </c>
      <c r="N30" s="75">
        <v>409.67206720000001</v>
      </c>
      <c r="O30" s="75">
        <v>409.67206720000001</v>
      </c>
      <c r="P30" s="75">
        <v>57349.5269149999</v>
      </c>
      <c r="Q30" s="75">
        <v>6731793.4227999998</v>
      </c>
      <c r="R30" s="75">
        <v>57349.520174999998</v>
      </c>
      <c r="S30" s="75">
        <v>144.515174</v>
      </c>
      <c r="T30" s="75">
        <v>126.087819451</v>
      </c>
      <c r="U30" s="75">
        <v>55.003244014000003</v>
      </c>
      <c r="V30" s="75">
        <v>389.20462859999998</v>
      </c>
      <c r="W30" s="75">
        <v>26.264451062999999</v>
      </c>
      <c r="X30" s="75">
        <v>70.172011865000002</v>
      </c>
      <c r="Y30" s="75">
        <v>70.172028091999906</v>
      </c>
      <c r="Z30" s="75">
        <v>389.20416202000001</v>
      </c>
      <c r="AA30" s="75">
        <v>914.14944999999898</v>
      </c>
      <c r="AB30" s="75">
        <v>1543.2547408</v>
      </c>
      <c r="AC30" s="75">
        <v>37.83128095</v>
      </c>
      <c r="AD30" s="75">
        <v>37.831283829999997</v>
      </c>
      <c r="AE30" s="75">
        <v>37.83128095</v>
      </c>
      <c r="AF30" s="75">
        <v>0.57798284659999999</v>
      </c>
      <c r="AG30" s="75">
        <v>116.809909813</v>
      </c>
      <c r="AH30" s="75">
        <v>48.123455639999897</v>
      </c>
      <c r="AI30" s="75">
        <v>48.12340494</v>
      </c>
      <c r="AJ30" s="75">
        <v>105.862057286</v>
      </c>
      <c r="AK30" s="75">
        <v>1.3838547987000001</v>
      </c>
      <c r="AL30" s="75">
        <v>330.43925293999899</v>
      </c>
      <c r="AM30" s="75">
        <v>1.3796457366999999</v>
      </c>
      <c r="AN30" s="75">
        <v>7.4188956299999997</v>
      </c>
      <c r="AO30" s="75">
        <v>0</v>
      </c>
      <c r="AP30" s="75">
        <v>216.67801600000001</v>
      </c>
      <c r="AQ30" s="75">
        <v>5.6212495139999996</v>
      </c>
      <c r="AR30" s="75">
        <v>5.5593798809999999</v>
      </c>
      <c r="AS30" s="75">
        <v>755.34364400000004</v>
      </c>
      <c r="AT30" s="75">
        <v>755.34111499999995</v>
      </c>
      <c r="AU30" s="75">
        <v>4555.0796465000003</v>
      </c>
      <c r="AV30" s="75">
        <v>5346.2309310000001</v>
      </c>
      <c r="AW30" s="75">
        <v>621.07711799999902</v>
      </c>
      <c r="AX30" s="75">
        <v>621.07675399999903</v>
      </c>
      <c r="AY30" s="75">
        <v>0</v>
      </c>
      <c r="AZ30" s="75">
        <v>5346.2331569999997</v>
      </c>
      <c r="BA30" s="75">
        <v>1.2351859999999999</v>
      </c>
      <c r="BB30" s="75">
        <v>123.619588596</v>
      </c>
      <c r="BC30" s="75">
        <v>0.22721531132</v>
      </c>
      <c r="BD30" s="75">
        <v>1973.9309323</v>
      </c>
      <c r="BE30" s="75">
        <v>1.14773839849999</v>
      </c>
      <c r="BF30" s="75">
        <v>0.19004683350000001</v>
      </c>
      <c r="BG30" s="75">
        <v>80.178201544999993</v>
      </c>
      <c r="BH30" s="75">
        <v>10.879617268400001</v>
      </c>
      <c r="BI30" s="75">
        <v>0</v>
      </c>
      <c r="BJ30" s="75">
        <v>8.8542237509999996E-2</v>
      </c>
      <c r="BK30" s="75">
        <v>46.407440000000001</v>
      </c>
      <c r="BL30" s="75">
        <v>20.844308999999999</v>
      </c>
      <c r="BM30" s="75">
        <v>460.298255192</v>
      </c>
      <c r="BN30" s="75">
        <v>0.2170012351</v>
      </c>
      <c r="BO30" s="75">
        <v>7.2560151219999994E-2</v>
      </c>
      <c r="BP30" s="75">
        <v>37.847500907200001</v>
      </c>
      <c r="BQ30" s="75">
        <v>0.23266513580000001</v>
      </c>
      <c r="BR30" s="75">
        <v>16.687855195000001</v>
      </c>
      <c r="BS30" s="75">
        <v>1.5651962843</v>
      </c>
      <c r="BT30" s="75">
        <v>0.39678075600000001</v>
      </c>
      <c r="BU30" s="75">
        <v>67.775004780000003</v>
      </c>
      <c r="BV30" s="75">
        <v>2.180451374</v>
      </c>
      <c r="BW30" s="75">
        <v>19.187994582999998</v>
      </c>
      <c r="BX30" s="75">
        <v>0.36659635996000001</v>
      </c>
      <c r="BY30" s="75">
        <v>6.5186496519999997</v>
      </c>
      <c r="BZ30" s="75">
        <v>6.6351756667999903E-2</v>
      </c>
      <c r="CA30" s="75">
        <v>8.6446464689999996</v>
      </c>
      <c r="CB30" s="75">
        <v>346.90463</v>
      </c>
      <c r="CC30" s="75">
        <v>33.419986223000002</v>
      </c>
      <c r="CD30" s="75">
        <v>33.419824771000002</v>
      </c>
      <c r="CE30" s="75">
        <v>382.86611919999899</v>
      </c>
      <c r="CF30" s="75">
        <v>1.8525522606</v>
      </c>
      <c r="CG30" s="75">
        <v>2.073439287E-2</v>
      </c>
      <c r="CH30" s="75">
        <v>571.740735037999</v>
      </c>
      <c r="CI30" s="75">
        <v>475.43363448299999</v>
      </c>
      <c r="CJ30" s="75">
        <v>62.533179199999999</v>
      </c>
      <c r="CK30" s="75">
        <v>104.05856376</v>
      </c>
      <c r="CL30" s="75">
        <v>13.7718602716</v>
      </c>
      <c r="CM30" s="75">
        <v>4485.5361641999998</v>
      </c>
      <c r="CN30" s="75">
        <v>610.43801571999995</v>
      </c>
      <c r="CO30" s="75">
        <v>262.77665535</v>
      </c>
      <c r="CP30" s="75">
        <f t="shared" si="0"/>
        <v>6015.4315046399988</v>
      </c>
      <c r="CQ30" s="75">
        <f t="shared" si="1"/>
        <v>684.75577899947803</v>
      </c>
      <c r="CR30" s="75">
        <f t="shared" si="2"/>
        <v>224.45752380747797</v>
      </c>
      <c r="CS30" s="75"/>
      <c r="CT30" s="75"/>
      <c r="CU30" s="22">
        <f t="shared" si="3"/>
        <v>1.0155039397196353</v>
      </c>
      <c r="CV30" s="28">
        <f t="shared" si="4"/>
        <v>8.0000005989395613E-3</v>
      </c>
      <c r="CW30" s="40"/>
      <c r="CX30" s="40"/>
      <c r="CY30" s="40"/>
      <c r="CZ30" s="28"/>
      <c r="DA30" s="28"/>
      <c r="DB30" s="75"/>
      <c r="DC30" s="75"/>
      <c r="DD30" s="75"/>
      <c r="DE30" s="75"/>
      <c r="DF30" s="75"/>
      <c r="DG30" s="75"/>
      <c r="DH30" s="75"/>
      <c r="DI30" s="75"/>
      <c r="DJ30" s="75"/>
    </row>
    <row r="31" spans="1:114" x14ac:dyDescent="0.25">
      <c r="A31" s="89" t="s">
        <v>197</v>
      </c>
      <c r="B31" s="75">
        <v>78.580767350000002</v>
      </c>
      <c r="C31" s="75">
        <v>141.60091170000001</v>
      </c>
      <c r="D31" s="75">
        <v>11.48815759</v>
      </c>
      <c r="E31" s="75">
        <v>11.48817292</v>
      </c>
      <c r="F31" s="75">
        <v>141.601132599999</v>
      </c>
      <c r="G31" s="75">
        <v>141.601132599999</v>
      </c>
      <c r="H31" s="75">
        <v>31.098769130000001</v>
      </c>
      <c r="I31" s="75">
        <v>0.25790950600000001</v>
      </c>
      <c r="J31" s="75">
        <v>287.04587728000001</v>
      </c>
      <c r="K31" s="75">
        <v>287.04623004000001</v>
      </c>
      <c r="L31" s="75">
        <v>47.436200305</v>
      </c>
      <c r="M31" s="75">
        <v>47.436253788000002</v>
      </c>
      <c r="N31" s="75">
        <v>1612.1187092999901</v>
      </c>
      <c r="O31" s="75">
        <v>1612.1187092999901</v>
      </c>
      <c r="P31" s="75">
        <v>230461.15203</v>
      </c>
      <c r="Q31" s="75">
        <v>36948535.432999998</v>
      </c>
      <c r="R31" s="75">
        <v>230461.14327999999</v>
      </c>
      <c r="S31" s="75">
        <v>559.58670399999903</v>
      </c>
      <c r="T31" s="75">
        <v>441.74320225000002</v>
      </c>
      <c r="U31" s="75">
        <v>187.90609015000001</v>
      </c>
      <c r="V31" s="75">
        <v>1392.2877246</v>
      </c>
      <c r="W31" s="75">
        <v>93.568973729999996</v>
      </c>
      <c r="X31" s="75">
        <v>228.59853572</v>
      </c>
      <c r="Y31" s="75">
        <v>228.59868474999999</v>
      </c>
      <c r="Z31" s="75">
        <v>1392.2888951</v>
      </c>
      <c r="AA31" s="75">
        <v>3602.3404399999999</v>
      </c>
      <c r="AB31" s="75">
        <v>5264.7833540000001</v>
      </c>
      <c r="AC31" s="75">
        <v>139.48219370000001</v>
      </c>
      <c r="AD31" s="75">
        <v>139.48224500000001</v>
      </c>
      <c r="AE31" s="75">
        <v>139.48219370000001</v>
      </c>
      <c r="AF31" s="75">
        <v>2.27235366999999</v>
      </c>
      <c r="AG31" s="75">
        <v>408.886240409999</v>
      </c>
      <c r="AH31" s="75">
        <v>211.8443614</v>
      </c>
      <c r="AI31" s="75">
        <v>211.84465169999999</v>
      </c>
      <c r="AJ31" s="75">
        <v>329.20165778000001</v>
      </c>
      <c r="AK31" s="75">
        <v>4.9859430589999896</v>
      </c>
      <c r="AL31" s="75">
        <v>1200.7971803999999</v>
      </c>
      <c r="AM31" s="75">
        <v>5.3100180870000004</v>
      </c>
      <c r="AN31" s="75">
        <v>30.51100653</v>
      </c>
      <c r="AO31" s="75">
        <v>0</v>
      </c>
      <c r="AP31" s="75">
        <v>1222.2094070000001</v>
      </c>
      <c r="AQ31" s="75">
        <v>20.23614375</v>
      </c>
      <c r="AR31" s="75">
        <v>19.784321970000001</v>
      </c>
      <c r="AS31" s="75">
        <v>3941.96533</v>
      </c>
      <c r="AT31" s="75">
        <v>3941.9665300000001</v>
      </c>
      <c r="AU31" s="75">
        <v>15473.301804999999</v>
      </c>
      <c r="AV31" s="75">
        <v>22879.574000000001</v>
      </c>
      <c r="AW31" s="75">
        <v>3389.1261799999902</v>
      </c>
      <c r="AX31" s="75">
        <v>3389.1265899999999</v>
      </c>
      <c r="AY31" s="75">
        <v>0</v>
      </c>
      <c r="AZ31" s="75">
        <v>22879.571670000001</v>
      </c>
      <c r="BA31" s="75">
        <v>9.0362209999999994</v>
      </c>
      <c r="BB31" s="75">
        <v>404.8341016</v>
      </c>
      <c r="BC31" s="75">
        <v>1.0117646856</v>
      </c>
      <c r="BD31" s="75">
        <v>6630.6490749999903</v>
      </c>
      <c r="BE31" s="75">
        <v>4.9719982839999997</v>
      </c>
      <c r="BF31" s="75">
        <v>0.89479085400000002</v>
      </c>
      <c r="BG31" s="75">
        <v>377.79537529999999</v>
      </c>
      <c r="BH31" s="75">
        <v>54.124973293999901</v>
      </c>
      <c r="BI31" s="75">
        <v>0</v>
      </c>
      <c r="BJ31" s="75">
        <v>0.41829694045999999</v>
      </c>
      <c r="BK31" s="75">
        <v>234.72184999999999</v>
      </c>
      <c r="BL31" s="75">
        <v>114.43182</v>
      </c>
      <c r="BM31" s="75">
        <v>2367.9338948299901</v>
      </c>
      <c r="BN31" s="75">
        <v>1.0374678105999999</v>
      </c>
      <c r="BO31" s="75">
        <v>0.3569830283</v>
      </c>
      <c r="BP31" s="75">
        <v>189.107987307999</v>
      </c>
      <c r="BQ31" s="75">
        <v>1.23194256799999</v>
      </c>
      <c r="BR31" s="75">
        <v>77.327201959999996</v>
      </c>
      <c r="BS31" s="75">
        <v>6.4872199400000001</v>
      </c>
      <c r="BT31" s="75">
        <v>1.735465166</v>
      </c>
      <c r="BU31" s="75">
        <v>301.65070159999999</v>
      </c>
      <c r="BV31" s="75">
        <v>7.709156364</v>
      </c>
      <c r="BW31" s="75">
        <v>73.13270043</v>
      </c>
      <c r="BX31" s="75">
        <v>1.6936586232999999</v>
      </c>
      <c r="BY31" s="75">
        <v>41.795636860000002</v>
      </c>
      <c r="BZ31" s="75">
        <v>0.32130591943999998</v>
      </c>
      <c r="CA31" s="75">
        <v>36.634550329999897</v>
      </c>
      <c r="CB31" s="75">
        <v>589.45429999999999</v>
      </c>
      <c r="CC31" s="75">
        <v>183.27015928999899</v>
      </c>
      <c r="CD31" s="75">
        <v>183.270098539999</v>
      </c>
      <c r="CE31" s="75">
        <v>1403.4915203</v>
      </c>
      <c r="CF31" s="75">
        <v>6.0823110859999998</v>
      </c>
      <c r="CG31" s="75">
        <v>8.6023124300000003E-2</v>
      </c>
      <c r="CH31" s="75">
        <v>1883.6899161700001</v>
      </c>
      <c r="CI31" s="75">
        <v>1564.5608473</v>
      </c>
      <c r="CJ31" s="75">
        <v>259.99928790000001</v>
      </c>
      <c r="CK31" s="75">
        <v>339.49204745399999</v>
      </c>
      <c r="CL31" s="75">
        <v>44.973313016999903</v>
      </c>
      <c r="CM31" s="75">
        <v>15223.119164</v>
      </c>
      <c r="CN31" s="75">
        <v>2040.1613467</v>
      </c>
      <c r="CO31" s="75">
        <v>862.87312020000002</v>
      </c>
      <c r="CP31" s="75">
        <f t="shared" si="0"/>
        <v>26480.544541399991</v>
      </c>
      <c r="CQ31" s="75">
        <f t="shared" si="1"/>
        <v>3429.8966649716895</v>
      </c>
      <c r="CR31" s="75">
        <f t="shared" si="2"/>
        <v>1061.9627701416991</v>
      </c>
      <c r="CS31" s="75"/>
      <c r="CT31" s="75"/>
      <c r="CU31" s="22">
        <f t="shared" si="3"/>
        <v>1.0164343876116819</v>
      </c>
      <c r="CV31" s="28">
        <f t="shared" si="4"/>
        <v>8.0000001914160065E-3</v>
      </c>
      <c r="CW31" s="40"/>
      <c r="CX31" s="40"/>
      <c r="CY31" s="40"/>
      <c r="CZ31" s="28"/>
      <c r="DA31" s="28"/>
      <c r="DB31" s="75"/>
      <c r="DC31" s="75"/>
      <c r="DD31" s="75"/>
      <c r="DE31" s="75"/>
      <c r="DF31" s="75"/>
      <c r="DG31" s="75"/>
      <c r="DH31" s="75"/>
      <c r="DI31" s="75"/>
      <c r="DJ31" s="75"/>
    </row>
    <row r="32" spans="1:114" x14ac:dyDescent="0.25">
      <c r="A32" s="89" t="s">
        <v>198</v>
      </c>
      <c r="B32" s="75">
        <v>39.863885529999997</v>
      </c>
      <c r="C32" s="75">
        <v>86.531397299999895</v>
      </c>
      <c r="D32" s="75">
        <v>9.2039103850000004</v>
      </c>
      <c r="E32" s="75">
        <v>9.2039173160000001</v>
      </c>
      <c r="F32" s="75">
        <v>86.531331600000001</v>
      </c>
      <c r="G32" s="75">
        <v>86.531331600000001</v>
      </c>
      <c r="H32" s="75">
        <v>19.570694540000002</v>
      </c>
      <c r="I32" s="75">
        <v>0.30209333929999999</v>
      </c>
      <c r="J32" s="75">
        <v>159.92257196</v>
      </c>
      <c r="K32" s="75">
        <v>159.92250365999999</v>
      </c>
      <c r="L32" s="75">
        <v>21.849503513999998</v>
      </c>
      <c r="M32" s="75">
        <v>21.849503748</v>
      </c>
      <c r="N32" s="75">
        <v>930.869102</v>
      </c>
      <c r="O32" s="75">
        <v>930.869102</v>
      </c>
      <c r="P32" s="75">
        <v>135102.13559999899</v>
      </c>
      <c r="Q32" s="75">
        <v>15431410.335999999</v>
      </c>
      <c r="R32" s="75">
        <v>135102.15687000001</v>
      </c>
      <c r="S32" s="75">
        <v>329.18474899999899</v>
      </c>
      <c r="T32" s="75">
        <v>247.70727987999999</v>
      </c>
      <c r="U32" s="75">
        <v>106.50513737</v>
      </c>
      <c r="V32" s="75">
        <v>848.82044079999901</v>
      </c>
      <c r="W32" s="75">
        <v>47.785594119999999</v>
      </c>
      <c r="X32" s="75">
        <v>152.49672393</v>
      </c>
      <c r="Y32" s="75">
        <v>152.496841346</v>
      </c>
      <c r="Z32" s="75">
        <v>848.81955909999999</v>
      </c>
      <c r="AA32" s="75">
        <v>2217.3276999999998</v>
      </c>
      <c r="AB32" s="75">
        <v>3331.6483389999999</v>
      </c>
      <c r="AC32" s="75">
        <v>117.4903961</v>
      </c>
      <c r="AD32" s="75">
        <v>117.4903944</v>
      </c>
      <c r="AE32" s="75">
        <v>117.4903961</v>
      </c>
      <c r="AF32" s="75">
        <v>2.6508944460000001</v>
      </c>
      <c r="AG32" s="75">
        <v>244.94549696999999</v>
      </c>
      <c r="AH32" s="75">
        <v>198.28896499999999</v>
      </c>
      <c r="AI32" s="75">
        <v>198.2885723</v>
      </c>
      <c r="AJ32" s="75">
        <v>233.14070684000001</v>
      </c>
      <c r="AK32" s="75">
        <v>2.9847929959999902</v>
      </c>
      <c r="AL32" s="75">
        <v>1036.6124554599901</v>
      </c>
      <c r="AM32" s="75">
        <v>2.615088514</v>
      </c>
      <c r="AN32" s="75">
        <v>11.44331236</v>
      </c>
      <c r="AO32" s="75">
        <v>0</v>
      </c>
      <c r="AP32" s="75">
        <v>692.45260299999995</v>
      </c>
      <c r="AQ32" s="75">
        <v>15.25292395</v>
      </c>
      <c r="AR32" s="75">
        <v>14.925835599999999</v>
      </c>
      <c r="AS32" s="75">
        <v>1601.7183199999999</v>
      </c>
      <c r="AT32" s="75">
        <v>1601.71867</v>
      </c>
      <c r="AU32" s="75">
        <v>10288.665247000001</v>
      </c>
      <c r="AV32" s="75">
        <v>21876.29133</v>
      </c>
      <c r="AW32" s="75">
        <v>2711.5396329999999</v>
      </c>
      <c r="AX32" s="75">
        <v>2711.5386639999901</v>
      </c>
      <c r="AY32" s="75">
        <v>0</v>
      </c>
      <c r="AZ32" s="75">
        <v>21876.288049999999</v>
      </c>
      <c r="BA32" s="75">
        <v>6.5633759999999999</v>
      </c>
      <c r="BB32" s="75">
        <v>259.10080549999998</v>
      </c>
      <c r="BC32" s="75">
        <v>0.73893177460000004</v>
      </c>
      <c r="BD32" s="75">
        <v>4418.5876575000002</v>
      </c>
      <c r="BE32" s="75">
        <v>3.8293833959999999</v>
      </c>
      <c r="BF32" s="75">
        <v>0.89806102639999996</v>
      </c>
      <c r="BG32" s="75">
        <v>303.65870969999997</v>
      </c>
      <c r="BH32" s="75">
        <v>20.703176598999999</v>
      </c>
      <c r="BI32" s="75">
        <v>0</v>
      </c>
      <c r="BJ32" s="75">
        <v>0.27016747250000001</v>
      </c>
      <c r="BK32" s="75">
        <v>84.161709999999999</v>
      </c>
      <c r="BL32" s="75">
        <v>42.286963999999998</v>
      </c>
      <c r="BM32" s="75">
        <v>883.52004847000001</v>
      </c>
      <c r="BN32" s="75">
        <v>0.49137138959999999</v>
      </c>
      <c r="BO32" s="75">
        <v>0.13683991609999999</v>
      </c>
      <c r="BP32" s="75">
        <v>74.307315825999893</v>
      </c>
      <c r="BQ32" s="75">
        <v>0.72336546339999996</v>
      </c>
      <c r="BR32" s="75">
        <v>45.104230260000001</v>
      </c>
      <c r="BS32" s="75">
        <v>4.8638478999999997</v>
      </c>
      <c r="BT32" s="75">
        <v>1.49418262699999</v>
      </c>
      <c r="BU32" s="75">
        <v>194.24533645999901</v>
      </c>
      <c r="BV32" s="75">
        <v>6.6277842250000001</v>
      </c>
      <c r="BW32" s="75">
        <v>36.838388633999998</v>
      </c>
      <c r="BX32" s="75">
        <v>1.646844931</v>
      </c>
      <c r="BY32" s="75">
        <v>28.631531119999998</v>
      </c>
      <c r="BZ32" s="75">
        <v>0.16582365633000001</v>
      </c>
      <c r="CA32" s="75">
        <v>28.834949269999999</v>
      </c>
      <c r="CB32" s="75">
        <v>874.53405999999995</v>
      </c>
      <c r="CC32" s="75">
        <v>69.656863240000007</v>
      </c>
      <c r="CD32" s="75">
        <v>69.656930250000002</v>
      </c>
      <c r="CE32" s="75">
        <v>1160.4230209999901</v>
      </c>
      <c r="CF32" s="75">
        <v>4.0552494369999996</v>
      </c>
      <c r="CG32" s="75">
        <v>0.1007601793</v>
      </c>
      <c r="CH32" s="75">
        <v>1263.7247377199999</v>
      </c>
      <c r="CI32" s="75">
        <v>1059.7029519800001</v>
      </c>
      <c r="CJ32" s="75">
        <v>195.56309060000001</v>
      </c>
      <c r="CK32" s="75">
        <v>236.91808894499999</v>
      </c>
      <c r="CL32" s="75">
        <v>31.192974813999999</v>
      </c>
      <c r="CM32" s="75">
        <v>10152.755146</v>
      </c>
      <c r="CN32" s="75">
        <v>1293.8213304999999</v>
      </c>
      <c r="CO32" s="75">
        <v>573.06293959999903</v>
      </c>
      <c r="CP32" s="75">
        <f t="shared" si="0"/>
        <v>24786.119928</v>
      </c>
      <c r="CQ32" s="75">
        <f t="shared" si="1"/>
        <v>1565.4291679879288</v>
      </c>
      <c r="CR32" s="75">
        <f t="shared" si="2"/>
        <v>681.90911951792873</v>
      </c>
      <c r="CS32" s="75"/>
      <c r="CT32" s="75"/>
      <c r="CU32" s="22">
        <f t="shared" si="3"/>
        <v>1.0133865240563344</v>
      </c>
      <c r="CV32" s="28">
        <f t="shared" si="4"/>
        <v>8.0000002249646183E-3</v>
      </c>
      <c r="CW32" s="40"/>
      <c r="CX32" s="40"/>
      <c r="CY32" s="40"/>
      <c r="CZ32" s="28"/>
      <c r="DA32" s="28"/>
      <c r="DB32" s="75"/>
      <c r="DC32" s="75"/>
      <c r="DD32" s="75"/>
      <c r="DE32" s="75"/>
      <c r="DF32" s="75"/>
      <c r="DG32" s="75"/>
      <c r="DH32" s="75"/>
      <c r="DI32" s="75"/>
      <c r="DJ32" s="75"/>
    </row>
    <row r="33" spans="1:114" x14ac:dyDescent="0.25">
      <c r="A33" s="89" t="s">
        <v>199</v>
      </c>
      <c r="B33" s="75">
        <v>135.38760640000001</v>
      </c>
      <c r="C33" s="75">
        <v>252.1732174</v>
      </c>
      <c r="D33" s="75">
        <v>21.602677280000002</v>
      </c>
      <c r="E33" s="75">
        <v>21.602667799999999</v>
      </c>
      <c r="F33" s="75">
        <v>252.17341329999999</v>
      </c>
      <c r="G33" s="75">
        <v>252.17341329999999</v>
      </c>
      <c r="H33" s="75">
        <v>55.56805155</v>
      </c>
      <c r="I33" s="75">
        <v>0.51304583599999998</v>
      </c>
      <c r="J33" s="75">
        <v>506.63476777</v>
      </c>
      <c r="K33" s="75">
        <v>506.63413465999997</v>
      </c>
      <c r="L33" s="75">
        <v>76.091754210000005</v>
      </c>
      <c r="M33" s="75">
        <v>76.091840219999995</v>
      </c>
      <c r="N33" s="75">
        <v>3130.7065439999901</v>
      </c>
      <c r="O33" s="75">
        <v>3130.7065439999901</v>
      </c>
      <c r="P33" s="75">
        <v>331753.55297000002</v>
      </c>
      <c r="Q33" s="75">
        <v>63286321.920000002</v>
      </c>
      <c r="R33" s="75">
        <v>331753.59470000002</v>
      </c>
      <c r="S33" s="75">
        <v>930.99815000000001</v>
      </c>
      <c r="T33" s="75">
        <v>760.18200251999997</v>
      </c>
      <c r="U33" s="75">
        <v>331.67944223000001</v>
      </c>
      <c r="V33" s="75">
        <v>2378.7471699999901</v>
      </c>
      <c r="W33" s="75">
        <v>160.03731399999899</v>
      </c>
      <c r="X33" s="75">
        <v>401.68779834999998</v>
      </c>
      <c r="Y33" s="75">
        <v>401.68782329999999</v>
      </c>
      <c r="Z33" s="75">
        <v>2378.7492899999902</v>
      </c>
      <c r="AA33" s="75">
        <v>5879.7757000000001</v>
      </c>
      <c r="AB33" s="75">
        <v>9131.5120800000004</v>
      </c>
      <c r="AC33" s="75">
        <v>262.03840339999999</v>
      </c>
      <c r="AD33" s="75">
        <v>262.0385607</v>
      </c>
      <c r="AE33" s="75">
        <v>262.03840339999999</v>
      </c>
      <c r="AF33" s="75">
        <v>4.4967221500000001</v>
      </c>
      <c r="AG33" s="75">
        <v>702.64062143000001</v>
      </c>
      <c r="AH33" s="75">
        <v>395.94821899999999</v>
      </c>
      <c r="AI33" s="75">
        <v>395.94827900000001</v>
      </c>
      <c r="AJ33" s="75">
        <v>603.11281689999998</v>
      </c>
      <c r="AK33" s="75">
        <v>8.692692074</v>
      </c>
      <c r="AL33" s="75">
        <v>2220.528761</v>
      </c>
      <c r="AM33" s="75">
        <v>9.2809747999999992</v>
      </c>
      <c r="AN33" s="75">
        <v>49.94305688</v>
      </c>
      <c r="AO33" s="75">
        <v>0</v>
      </c>
      <c r="AP33" s="75">
        <v>2296.2998600000001</v>
      </c>
      <c r="AQ33" s="75">
        <v>36.3287239</v>
      </c>
      <c r="AR33" s="75">
        <v>35.440159399999999</v>
      </c>
      <c r="AS33" s="75">
        <v>6429.9898800000001</v>
      </c>
      <c r="AT33" s="75">
        <v>6429.9852999999903</v>
      </c>
      <c r="AU33" s="75">
        <v>27223.31797</v>
      </c>
      <c r="AV33" s="75">
        <v>42834.099600000001</v>
      </c>
      <c r="AW33" s="75">
        <v>6263.4850900000001</v>
      </c>
      <c r="AX33" s="75">
        <v>6263.4855200000002</v>
      </c>
      <c r="AY33" s="75">
        <v>0</v>
      </c>
      <c r="AZ33" s="75">
        <v>42834.100050000001</v>
      </c>
      <c r="BA33" s="75">
        <v>17.646750999999998</v>
      </c>
      <c r="BB33" s="75">
        <v>719.50575849999996</v>
      </c>
      <c r="BC33" s="75">
        <v>1.9582606995</v>
      </c>
      <c r="BD33" s="75">
        <v>11646.725070999901</v>
      </c>
      <c r="BE33" s="75">
        <v>9.4093302800000007</v>
      </c>
      <c r="BF33" s="75">
        <v>1.75699011199999</v>
      </c>
      <c r="BG33" s="75">
        <v>732.84571679999999</v>
      </c>
      <c r="BH33" s="75">
        <v>135.49434744300001</v>
      </c>
      <c r="BI33" s="75">
        <v>0</v>
      </c>
      <c r="BJ33" s="75">
        <v>0.88746669730000005</v>
      </c>
      <c r="BK33" s="75">
        <v>601.54390000000001</v>
      </c>
      <c r="BL33" s="75">
        <v>201.79849999999999</v>
      </c>
      <c r="BM33" s="75">
        <v>5497.9476554999901</v>
      </c>
      <c r="BN33" s="75">
        <v>2.391671358</v>
      </c>
      <c r="BO33" s="75">
        <v>0.88179547420000004</v>
      </c>
      <c r="BP33" s="75">
        <v>464.47586618999998</v>
      </c>
      <c r="BQ33" s="75">
        <v>2.8490401959999998</v>
      </c>
      <c r="BR33" s="75">
        <v>144.38313969999999</v>
      </c>
      <c r="BS33" s="75">
        <v>11.460340749999901</v>
      </c>
      <c r="BT33" s="75">
        <v>3.3463854450000001</v>
      </c>
      <c r="BU33" s="75">
        <v>562.60988420000001</v>
      </c>
      <c r="BV33" s="75">
        <v>14.387558780000001</v>
      </c>
      <c r="BW33" s="75">
        <v>126.9795044</v>
      </c>
      <c r="BX33" s="75">
        <v>3.2453229746000001</v>
      </c>
      <c r="BY33" s="75">
        <v>79.705730900000006</v>
      </c>
      <c r="BZ33" s="75">
        <v>0.74843377797999999</v>
      </c>
      <c r="CA33" s="75">
        <v>67.012363800000003</v>
      </c>
      <c r="CB33" s="75">
        <v>1742.3533</v>
      </c>
      <c r="CC33" s="75">
        <v>304.98227136000003</v>
      </c>
      <c r="CD33" s="75">
        <v>304.98215570000002</v>
      </c>
      <c r="CE33" s="75">
        <v>2624.0600139999901</v>
      </c>
      <c r="CF33" s="75">
        <v>10.4706702229999</v>
      </c>
      <c r="CG33" s="75">
        <v>0.17112130659999999</v>
      </c>
      <c r="CH33" s="75">
        <v>3312.2388660000001</v>
      </c>
      <c r="CI33" s="75">
        <v>2756.3318574999998</v>
      </c>
      <c r="CJ33" s="75">
        <v>483.9655995</v>
      </c>
      <c r="CK33" s="75">
        <v>601.28639252999994</v>
      </c>
      <c r="CL33" s="75">
        <v>79.686162296999996</v>
      </c>
      <c r="CM33" s="75">
        <v>26791.030514999999</v>
      </c>
      <c r="CN33" s="75">
        <v>3545.4024039999999</v>
      </c>
      <c r="CO33" s="75">
        <v>1519.6133987999999</v>
      </c>
      <c r="CP33" s="75">
        <f t="shared" si="0"/>
        <v>49493.532909000001</v>
      </c>
      <c r="CQ33" s="75">
        <f t="shared" si="1"/>
        <v>7656.3973784975706</v>
      </c>
      <c r="CR33" s="75">
        <f t="shared" si="2"/>
        <v>2158.4497229975805</v>
      </c>
      <c r="CS33" s="75"/>
      <c r="CT33" s="75"/>
      <c r="CU33" s="22">
        <f t="shared" si="3"/>
        <v>1.0161355291935474</v>
      </c>
      <c r="CV33" s="28">
        <f t="shared" si="4"/>
        <v>7.9999991054992958E-3</v>
      </c>
      <c r="CW33" s="40"/>
      <c r="CX33" s="40"/>
      <c r="CY33" s="40"/>
      <c r="CZ33" s="28"/>
      <c r="DA33" s="28"/>
      <c r="DB33" s="75"/>
      <c r="DC33" s="75"/>
      <c r="DD33" s="75"/>
      <c r="DE33" s="75"/>
      <c r="DF33" s="75"/>
      <c r="DG33" s="75"/>
      <c r="DH33" s="75"/>
      <c r="DI33" s="75"/>
      <c r="DJ33" s="75"/>
    </row>
    <row r="34" spans="1:114" x14ac:dyDescent="0.25">
      <c r="A34" s="89" t="s">
        <v>200</v>
      </c>
      <c r="B34" s="75">
        <v>138.20429916000001</v>
      </c>
      <c r="C34" s="75">
        <v>287.2497151</v>
      </c>
      <c r="D34" s="75">
        <v>24.240400319999999</v>
      </c>
      <c r="E34" s="75">
        <v>24.240412429999999</v>
      </c>
      <c r="F34" s="75">
        <v>287.24935069999998</v>
      </c>
      <c r="G34" s="75">
        <v>287.24935069999998</v>
      </c>
      <c r="H34" s="75">
        <v>59.773331619999901</v>
      </c>
      <c r="I34" s="75">
        <v>0.59998863699999905</v>
      </c>
      <c r="J34" s="75">
        <v>715.64659459999996</v>
      </c>
      <c r="K34" s="75">
        <v>715.64521151999998</v>
      </c>
      <c r="L34" s="75">
        <v>86.9790498079999</v>
      </c>
      <c r="M34" s="75">
        <v>86.979294112999995</v>
      </c>
      <c r="N34" s="75">
        <v>3422.7993849999998</v>
      </c>
      <c r="O34" s="75">
        <v>3422.7993849999998</v>
      </c>
      <c r="P34" s="75">
        <v>594007.62575000001</v>
      </c>
      <c r="Q34" s="75">
        <v>59720383.789999999</v>
      </c>
      <c r="R34" s="75">
        <v>594007.63982000004</v>
      </c>
      <c r="S34" s="75">
        <v>1682.4719150000001</v>
      </c>
      <c r="T34" s="75">
        <v>925.37463113000001</v>
      </c>
      <c r="U34" s="75">
        <v>439.019307359999</v>
      </c>
      <c r="V34" s="75">
        <v>3745.5974524999901</v>
      </c>
      <c r="W34" s="75">
        <v>177.47463342999899</v>
      </c>
      <c r="X34" s="75">
        <v>659.89716423000004</v>
      </c>
      <c r="Y34" s="75">
        <v>659.8970928</v>
      </c>
      <c r="Z34" s="75">
        <v>3745.594775</v>
      </c>
      <c r="AA34" s="75">
        <v>9120.9300999999996</v>
      </c>
      <c r="AB34" s="75">
        <v>12637.166969</v>
      </c>
      <c r="AC34" s="75">
        <v>333.98380400000002</v>
      </c>
      <c r="AD34" s="75">
        <v>333.98344999999898</v>
      </c>
      <c r="AE34" s="75">
        <v>333.98380400000002</v>
      </c>
      <c r="AF34" s="75">
        <v>5.7175208099999999</v>
      </c>
      <c r="AG34" s="75">
        <v>1060.010960675</v>
      </c>
      <c r="AH34" s="75">
        <v>596.77756799999997</v>
      </c>
      <c r="AI34" s="75">
        <v>596.7773287</v>
      </c>
      <c r="AJ34" s="75">
        <v>1037.3162446900001</v>
      </c>
      <c r="AK34" s="75">
        <v>12.487412462999901</v>
      </c>
      <c r="AL34" s="75">
        <v>3239.9000934000001</v>
      </c>
      <c r="AM34" s="75">
        <v>8.3274736100000002</v>
      </c>
      <c r="AN34" s="75">
        <v>43.616927099999998</v>
      </c>
      <c r="AO34" s="75">
        <v>0</v>
      </c>
      <c r="AP34" s="75">
        <v>2231.7744750000002</v>
      </c>
      <c r="AQ34" s="75">
        <v>47.314576700000003</v>
      </c>
      <c r="AR34" s="75">
        <v>46.530342830000002</v>
      </c>
      <c r="AS34" s="75">
        <v>7030.3918400000002</v>
      </c>
      <c r="AT34" s="75">
        <v>7030.3887599999998</v>
      </c>
      <c r="AU34" s="75">
        <v>42543.134030000001</v>
      </c>
      <c r="AV34" s="75">
        <v>66093.412479999999</v>
      </c>
      <c r="AW34" s="75">
        <v>7907.0077600000004</v>
      </c>
      <c r="AX34" s="75">
        <v>7907.0068300000003</v>
      </c>
      <c r="AY34" s="75">
        <v>0</v>
      </c>
      <c r="AZ34" s="75">
        <v>66093.4228</v>
      </c>
      <c r="BA34" s="75">
        <v>15.747178999999999</v>
      </c>
      <c r="BB34" s="75">
        <v>1035.3700861</v>
      </c>
      <c r="BC34" s="75">
        <v>2.34458476</v>
      </c>
      <c r="BD34" s="75">
        <v>18936.017693000002</v>
      </c>
      <c r="BE34" s="75">
        <v>11.375080199999999</v>
      </c>
      <c r="BF34" s="75">
        <v>2.03314154899999</v>
      </c>
      <c r="BG34" s="75">
        <v>700.80542460000004</v>
      </c>
      <c r="BH34" s="75">
        <v>92.457090197999904</v>
      </c>
      <c r="BI34" s="75">
        <v>0</v>
      </c>
      <c r="BJ34" s="75">
        <v>0.87445381079999995</v>
      </c>
      <c r="BK34" s="75">
        <v>387.71280000000002</v>
      </c>
      <c r="BL34" s="75">
        <v>183.99886000000001</v>
      </c>
      <c r="BM34" s="75">
        <v>3906.3006054399998</v>
      </c>
      <c r="BN34" s="75">
        <v>1.951291189</v>
      </c>
      <c r="BO34" s="75">
        <v>0.62616993669999998</v>
      </c>
      <c r="BP34" s="75">
        <v>321.68297932600001</v>
      </c>
      <c r="BQ34" s="75">
        <v>2.111207067</v>
      </c>
      <c r="BR34" s="75">
        <v>149.91505135</v>
      </c>
      <c r="BS34" s="75">
        <v>15.960734947999899</v>
      </c>
      <c r="BT34" s="75">
        <v>3.7919963029999999</v>
      </c>
      <c r="BU34" s="75">
        <v>612.406012699999</v>
      </c>
      <c r="BV34" s="75">
        <v>19.704342749999999</v>
      </c>
      <c r="BW34" s="75">
        <v>140.18991894000001</v>
      </c>
      <c r="BX34" s="75">
        <v>3.984079307</v>
      </c>
      <c r="BY34" s="75">
        <v>66.424935450000007</v>
      </c>
      <c r="BZ34" s="75">
        <v>0.60903048253000003</v>
      </c>
      <c r="CA34" s="75">
        <v>85.746955999999898</v>
      </c>
      <c r="CB34" s="75">
        <v>3940.8544999999999</v>
      </c>
      <c r="CC34" s="75">
        <v>282.66072735</v>
      </c>
      <c r="CD34" s="75">
        <v>282.66024950000002</v>
      </c>
      <c r="CE34" s="75">
        <v>3592.727183</v>
      </c>
      <c r="CF34" s="75">
        <v>15.833840394999999</v>
      </c>
      <c r="CG34" s="75">
        <v>0.20012018039999999</v>
      </c>
      <c r="CH34" s="75">
        <v>5516.6382224999898</v>
      </c>
      <c r="CI34" s="75">
        <v>4649.8908557599998</v>
      </c>
      <c r="CJ34" s="75">
        <v>570.28373850000003</v>
      </c>
      <c r="CK34" s="75">
        <v>1045.2489836699999</v>
      </c>
      <c r="CL34" s="75">
        <v>137.98083126899999</v>
      </c>
      <c r="CM34" s="75">
        <v>42002.146943</v>
      </c>
      <c r="CN34" s="75">
        <v>5543.8542426000004</v>
      </c>
      <c r="CO34" s="75">
        <v>2471.4999656</v>
      </c>
      <c r="CP34" s="75">
        <f t="shared" si="0"/>
        <v>74597.197807999997</v>
      </c>
      <c r="CQ34" s="75">
        <f t="shared" si="1"/>
        <v>5895.6538686170288</v>
      </c>
      <c r="CR34" s="75">
        <f t="shared" si="2"/>
        <v>1989.3532631770288</v>
      </c>
      <c r="CS34" s="75"/>
      <c r="CT34" s="75"/>
      <c r="CU34" s="22">
        <f t="shared" si="3"/>
        <v>1.0128799865334066</v>
      </c>
      <c r="CV34" s="28">
        <f t="shared" si="4"/>
        <v>7.9999998061053169E-3</v>
      </c>
      <c r="CW34" s="40"/>
      <c r="CX34" s="40"/>
      <c r="CY34" s="40"/>
      <c r="CZ34" s="28"/>
      <c r="DA34" s="28"/>
      <c r="DB34" s="75"/>
      <c r="DC34" s="75"/>
      <c r="DD34" s="75"/>
      <c r="DE34" s="75"/>
      <c r="DF34" s="75"/>
      <c r="DG34" s="75"/>
      <c r="DH34" s="75"/>
      <c r="DI34" s="75"/>
      <c r="DJ34" s="75"/>
    </row>
    <row r="35" spans="1:114" x14ac:dyDescent="0.25">
      <c r="A35" s="89" t="s">
        <v>201</v>
      </c>
      <c r="B35" s="75">
        <v>24.429015594999999</v>
      </c>
      <c r="C35" s="75">
        <v>47.275133799999999</v>
      </c>
      <c r="D35" s="75">
        <v>4.6336250919999999</v>
      </c>
      <c r="E35" s="75">
        <v>4.6336338100000001</v>
      </c>
      <c r="F35" s="75">
        <v>47.275048200000001</v>
      </c>
      <c r="G35" s="75">
        <v>47.275048200000001</v>
      </c>
      <c r="H35" s="75">
        <v>11.02244041</v>
      </c>
      <c r="I35" s="75">
        <v>0.14861656029999901</v>
      </c>
      <c r="J35" s="75">
        <v>83.291253124999997</v>
      </c>
      <c r="K35" s="75">
        <v>83.291462565000003</v>
      </c>
      <c r="L35" s="75">
        <v>10.375757557</v>
      </c>
      <c r="M35" s="75">
        <v>10.375725209000001</v>
      </c>
      <c r="N35" s="75">
        <v>371.4158377</v>
      </c>
      <c r="O35" s="75">
        <v>371.4158377</v>
      </c>
      <c r="P35" s="75">
        <v>50267.329879999998</v>
      </c>
      <c r="Q35" s="75">
        <v>6184651.1679999996</v>
      </c>
      <c r="R35" s="75">
        <v>50267.329639999902</v>
      </c>
      <c r="S35" s="75">
        <v>86.402607900000007</v>
      </c>
      <c r="T35" s="75">
        <v>134.92949303899999</v>
      </c>
      <c r="U35" s="75">
        <v>51.463893826000003</v>
      </c>
      <c r="V35" s="75">
        <v>280.563239879999</v>
      </c>
      <c r="W35" s="75">
        <v>27.912176715999902</v>
      </c>
      <c r="X35" s="75">
        <v>57.360143323999999</v>
      </c>
      <c r="Y35" s="75">
        <v>57.360218615000001</v>
      </c>
      <c r="Z35" s="75">
        <v>280.56335756999999</v>
      </c>
      <c r="AA35" s="75">
        <v>634.14327000000003</v>
      </c>
      <c r="AB35" s="75">
        <v>1635.5291167999901</v>
      </c>
      <c r="AC35" s="75">
        <v>55.800100799999903</v>
      </c>
      <c r="AD35" s="75">
        <v>55.800031199999999</v>
      </c>
      <c r="AE35" s="75">
        <v>55.800100799999903</v>
      </c>
      <c r="AF35" s="75">
        <v>1.28497111999999</v>
      </c>
      <c r="AG35" s="75">
        <v>88.350628850000007</v>
      </c>
      <c r="AH35" s="75">
        <v>90.268424760000002</v>
      </c>
      <c r="AI35" s="75">
        <v>90.268396899999999</v>
      </c>
      <c r="AJ35" s="75">
        <v>80.374786999999998</v>
      </c>
      <c r="AK35" s="75">
        <v>1.2761022443000001</v>
      </c>
      <c r="AL35" s="75">
        <v>478.84458669999998</v>
      </c>
      <c r="AM35" s="75">
        <v>1.6871237989999901</v>
      </c>
      <c r="AN35" s="75">
        <v>6.6285878279999997</v>
      </c>
      <c r="AO35" s="75">
        <v>0</v>
      </c>
      <c r="AP35" s="75">
        <v>337.78225699999899</v>
      </c>
      <c r="AQ35" s="75">
        <v>7.5182220849999997</v>
      </c>
      <c r="AR35" s="75">
        <v>7.3393216160000003</v>
      </c>
      <c r="AS35" s="75">
        <v>545.516706</v>
      </c>
      <c r="AT35" s="75">
        <v>545.51619900000003</v>
      </c>
      <c r="AU35" s="75">
        <v>3965.0470654999999</v>
      </c>
      <c r="AV35" s="75">
        <v>9918.3691650000001</v>
      </c>
      <c r="AW35" s="75">
        <v>1274.915358</v>
      </c>
      <c r="AX35" s="75">
        <v>1274.91520699999</v>
      </c>
      <c r="AY35" s="75">
        <v>0</v>
      </c>
      <c r="AZ35" s="75">
        <v>9918.3625999999895</v>
      </c>
      <c r="BA35" s="75">
        <v>3.6216507</v>
      </c>
      <c r="BB35" s="75">
        <v>124.50281164</v>
      </c>
      <c r="BC35" s="75">
        <v>0.31033055276999999</v>
      </c>
      <c r="BD35" s="75">
        <v>1559.3201699000001</v>
      </c>
      <c r="BE35" s="75">
        <v>1.7581263173999999</v>
      </c>
      <c r="BF35" s="75">
        <v>0.45572921550000001</v>
      </c>
      <c r="BG35" s="75">
        <v>167.52015759999901</v>
      </c>
      <c r="BH35" s="75">
        <v>7.7771751961</v>
      </c>
      <c r="BI35" s="75">
        <v>0</v>
      </c>
      <c r="BJ35" s="75">
        <v>0.11434702839999999</v>
      </c>
      <c r="BK35" s="75">
        <v>31.287607000000001</v>
      </c>
      <c r="BL35" s="75">
        <v>16.120522000000001</v>
      </c>
      <c r="BM35" s="75">
        <v>339.12541119000002</v>
      </c>
      <c r="BN35" s="75">
        <v>0.19130779139999901</v>
      </c>
      <c r="BO35" s="75">
        <v>4.9160500519999997E-2</v>
      </c>
      <c r="BP35" s="75">
        <v>28.886888525</v>
      </c>
      <c r="BQ35" s="75">
        <v>0.32522678700000002</v>
      </c>
      <c r="BR35" s="75">
        <v>21.014180449999898</v>
      </c>
      <c r="BS35" s="75">
        <v>2.0562736629999998</v>
      </c>
      <c r="BT35" s="75">
        <v>0.77079725199999904</v>
      </c>
      <c r="BU35" s="75">
        <v>93.1881159</v>
      </c>
      <c r="BV35" s="75">
        <v>3.32493354</v>
      </c>
      <c r="BW35" s="75">
        <v>18.275302211</v>
      </c>
      <c r="BX35" s="75">
        <v>0.8018329796</v>
      </c>
      <c r="BY35" s="75">
        <v>14.317172099999899</v>
      </c>
      <c r="BZ35" s="75">
        <v>6.7972071063999995E-2</v>
      </c>
      <c r="CA35" s="75">
        <v>13.251645455</v>
      </c>
      <c r="CB35" s="75">
        <v>310.58300000000003</v>
      </c>
      <c r="CC35" s="75">
        <v>26.719705619999999</v>
      </c>
      <c r="CD35" s="75">
        <v>26.719714549999999</v>
      </c>
      <c r="CE35" s="75">
        <v>552.32522749999998</v>
      </c>
      <c r="CF35" s="75">
        <v>1.9244873569999901</v>
      </c>
      <c r="CG35" s="75">
        <v>4.9569552150000001E-2</v>
      </c>
      <c r="CH35" s="75">
        <v>445.622146979999</v>
      </c>
      <c r="CI35" s="75">
        <v>361.97767859999902</v>
      </c>
      <c r="CJ35" s="75">
        <v>97.566660639999995</v>
      </c>
      <c r="CK35" s="75">
        <v>78.713117811999993</v>
      </c>
      <c r="CL35" s="75">
        <v>10.430241470599899</v>
      </c>
      <c r="CM35" s="75">
        <v>3895.0369380000002</v>
      </c>
      <c r="CN35" s="75">
        <v>508.93220614000001</v>
      </c>
      <c r="CO35" s="75">
        <v>217.64943539999999</v>
      </c>
      <c r="CP35" s="75">
        <f t="shared" si="0"/>
        <v>11283.552947759999</v>
      </c>
      <c r="CQ35" s="75">
        <f t="shared" si="1"/>
        <v>678.73020511975278</v>
      </c>
      <c r="CR35" s="75">
        <f t="shared" si="2"/>
        <v>339.60479392975276</v>
      </c>
      <c r="CS35" s="75"/>
      <c r="CT35" s="75"/>
      <c r="CU35" s="22">
        <f t="shared" si="3"/>
        <v>1.0179741883361826</v>
      </c>
      <c r="CV35" s="28">
        <f t="shared" si="4"/>
        <v>8.0000001043926509E-3</v>
      </c>
      <c r="CW35" s="40"/>
      <c r="CX35" s="40"/>
      <c r="CY35" s="40"/>
      <c r="CZ35" s="28"/>
      <c r="DA35" s="28"/>
      <c r="DB35" s="75"/>
      <c r="DC35" s="75"/>
      <c r="DD35" s="75"/>
      <c r="DE35" s="75"/>
      <c r="DF35" s="75"/>
      <c r="DG35" s="75"/>
      <c r="DH35" s="75"/>
      <c r="DI35" s="75"/>
      <c r="DJ35" s="75"/>
    </row>
    <row r="36" spans="1:114" x14ac:dyDescent="0.25">
      <c r="A36" s="89" t="s">
        <v>202</v>
      </c>
      <c r="B36" s="75">
        <v>170.02987539999901</v>
      </c>
      <c r="C36" s="75">
        <v>311.697451</v>
      </c>
      <c r="D36" s="75">
        <v>27.923458230000001</v>
      </c>
      <c r="E36" s="75">
        <v>27.923343930000001</v>
      </c>
      <c r="F36" s="75">
        <v>311.69866660000002</v>
      </c>
      <c r="G36" s="75">
        <v>311.69866660000002</v>
      </c>
      <c r="H36" s="75">
        <v>70.739104459999993</v>
      </c>
      <c r="I36" s="75">
        <v>0.69100989300000004</v>
      </c>
      <c r="J36" s="75">
        <v>632.36013981999997</v>
      </c>
      <c r="K36" s="75">
        <v>632.35998814999903</v>
      </c>
      <c r="L36" s="75">
        <v>85.127723199999906</v>
      </c>
      <c r="M36" s="75">
        <v>85.127868539999994</v>
      </c>
      <c r="N36" s="75">
        <v>3606.811502</v>
      </c>
      <c r="O36" s="75">
        <v>3606.811502</v>
      </c>
      <c r="P36" s="75">
        <v>520940.37599999999</v>
      </c>
      <c r="Q36" s="75">
        <v>60322094.649999999</v>
      </c>
      <c r="R36" s="75">
        <v>520940.20376</v>
      </c>
      <c r="S36" s="75">
        <v>1106.1623629999999</v>
      </c>
      <c r="T36" s="75">
        <v>986.90634403000001</v>
      </c>
      <c r="U36" s="75">
        <v>425.10415482000002</v>
      </c>
      <c r="V36" s="75">
        <v>3038.4605888000001</v>
      </c>
      <c r="W36" s="75">
        <v>204.1784912</v>
      </c>
      <c r="X36" s="75">
        <v>549.25882360000003</v>
      </c>
      <c r="Y36" s="75">
        <v>549.25878294999995</v>
      </c>
      <c r="Z36" s="75">
        <v>3038.4641688000002</v>
      </c>
      <c r="AA36" s="75">
        <v>7438.6580999999996</v>
      </c>
      <c r="AB36" s="75">
        <v>12145.05097</v>
      </c>
      <c r="AC36" s="75">
        <v>336.56032399999998</v>
      </c>
      <c r="AD36" s="75">
        <v>336.56044800000001</v>
      </c>
      <c r="AE36" s="75">
        <v>336.56032399999998</v>
      </c>
      <c r="AF36" s="75">
        <v>6.1620355499999997</v>
      </c>
      <c r="AG36" s="75">
        <v>901.87637024000003</v>
      </c>
      <c r="AH36" s="75">
        <v>559.42075199999999</v>
      </c>
      <c r="AI36" s="75">
        <v>559.42093749999901</v>
      </c>
      <c r="AJ36" s="75">
        <v>820.66637209999999</v>
      </c>
      <c r="AK36" s="75">
        <v>10.964515664</v>
      </c>
      <c r="AL36" s="75">
        <v>3001.6443478000001</v>
      </c>
      <c r="AM36" s="75">
        <v>11.1841346</v>
      </c>
      <c r="AN36" s="75">
        <v>57.93003873</v>
      </c>
      <c r="AO36" s="75">
        <v>0</v>
      </c>
      <c r="AP36" s="75">
        <v>2541.4432200000001</v>
      </c>
      <c r="AQ36" s="75">
        <v>47.6114107</v>
      </c>
      <c r="AR36" s="75">
        <v>46.514905069999998</v>
      </c>
      <c r="AS36" s="75">
        <v>6579.9725799999997</v>
      </c>
      <c r="AT36" s="75">
        <v>6579.9595799999997</v>
      </c>
      <c r="AU36" s="75">
        <v>36295.858939999998</v>
      </c>
      <c r="AV36" s="75">
        <v>61092.631959999897</v>
      </c>
      <c r="AW36" s="75">
        <v>8275.5331000000006</v>
      </c>
      <c r="AX36" s="75">
        <v>8275.5376699999997</v>
      </c>
      <c r="AY36" s="75">
        <v>0</v>
      </c>
      <c r="AZ36" s="75">
        <v>61092.631800000003</v>
      </c>
      <c r="BA36" s="75">
        <v>21.952559000000001</v>
      </c>
      <c r="BB36" s="75">
        <v>967.71286680000003</v>
      </c>
      <c r="BC36" s="75">
        <v>2.2404198645000002</v>
      </c>
      <c r="BD36" s="75">
        <v>15649.434105999901</v>
      </c>
      <c r="BE36" s="75">
        <v>11.416174846999899</v>
      </c>
      <c r="BF36" s="75">
        <v>2.3434668680000001</v>
      </c>
      <c r="BG36" s="75">
        <v>894.3972546</v>
      </c>
      <c r="BH36" s="75">
        <v>94.915903885999995</v>
      </c>
      <c r="BI36" s="75">
        <v>0</v>
      </c>
      <c r="BJ36" s="75">
        <v>0.88279424819999996</v>
      </c>
      <c r="BK36" s="75">
        <v>403.9864</v>
      </c>
      <c r="BL36" s="75">
        <v>181.19144</v>
      </c>
      <c r="BM36" s="75">
        <v>4026.3886490999998</v>
      </c>
      <c r="BN36" s="75">
        <v>1.943543507</v>
      </c>
      <c r="BO36" s="75">
        <v>0.62544982299999996</v>
      </c>
      <c r="BP36" s="75">
        <v>333.07855231999997</v>
      </c>
      <c r="BQ36" s="75">
        <v>2.4585448459999899</v>
      </c>
      <c r="BR36" s="75">
        <v>154.54900035</v>
      </c>
      <c r="BS36" s="75">
        <v>14.695161840000001</v>
      </c>
      <c r="BT36" s="75">
        <v>4.2763836399999997</v>
      </c>
      <c r="BU36" s="75">
        <v>636.55305429999999</v>
      </c>
      <c r="BV36" s="75">
        <v>19.335402599999998</v>
      </c>
      <c r="BW36" s="75">
        <v>153.38988975000001</v>
      </c>
      <c r="BX36" s="75">
        <v>4.3370392839999896</v>
      </c>
      <c r="BY36" s="75">
        <v>91.075171400000002</v>
      </c>
      <c r="BZ36" s="75">
        <v>0.62051333972</v>
      </c>
      <c r="CA36" s="75">
        <v>85.145737600000004</v>
      </c>
      <c r="CB36" s="75">
        <v>3009.6199000000001</v>
      </c>
      <c r="CC36" s="75">
        <v>278.352644319999</v>
      </c>
      <c r="CD36" s="75">
        <v>278.35266918000002</v>
      </c>
      <c r="CE36" s="75">
        <v>3505.2149450000002</v>
      </c>
      <c r="CF36" s="75">
        <v>14.343536488</v>
      </c>
      <c r="CG36" s="75">
        <v>0.23047932799999901</v>
      </c>
      <c r="CH36" s="75">
        <v>4494.8056399999996</v>
      </c>
      <c r="CI36" s="75">
        <v>3742.0296019000002</v>
      </c>
      <c r="CJ36" s="75">
        <v>600.43378810000002</v>
      </c>
      <c r="CK36" s="75">
        <v>824.08228389999999</v>
      </c>
      <c r="CL36" s="75">
        <v>108.94756572999999</v>
      </c>
      <c r="CM36" s="75">
        <v>35746.489419999998</v>
      </c>
      <c r="CN36" s="75">
        <v>4766.808994</v>
      </c>
      <c r="CO36" s="75">
        <v>2067.1920241999901</v>
      </c>
      <c r="CP36" s="75">
        <f t="shared" si="0"/>
        <v>69927.585811999888</v>
      </c>
      <c r="CQ36" s="75">
        <f t="shared" si="1"/>
        <v>6276.7970780634205</v>
      </c>
      <c r="CR36" s="75">
        <f t="shared" si="2"/>
        <v>2250.4084289634202</v>
      </c>
      <c r="CS36" s="75"/>
      <c r="CT36" s="75"/>
      <c r="CU36" s="22">
        <f t="shared" si="3"/>
        <v>1.0153684887359213</v>
      </c>
      <c r="CV36" s="28">
        <f t="shared" si="4"/>
        <v>8.0000009367404892E-3</v>
      </c>
      <c r="CW36" s="40"/>
      <c r="CX36" s="40"/>
      <c r="CY36" s="40"/>
      <c r="CZ36" s="28"/>
      <c r="DA36" s="28"/>
      <c r="DB36" s="75"/>
      <c r="DC36" s="75"/>
      <c r="DD36" s="75"/>
      <c r="DE36" s="75"/>
      <c r="DF36" s="75"/>
      <c r="DG36" s="75"/>
      <c r="DH36" s="75"/>
      <c r="DI36" s="75"/>
      <c r="DJ36" s="75"/>
    </row>
    <row r="37" spans="1:114" x14ac:dyDescent="0.25">
      <c r="A37" s="89" t="s">
        <v>203</v>
      </c>
      <c r="B37" s="75">
        <v>76.073262700000001</v>
      </c>
      <c r="C37" s="75">
        <v>147.9617317</v>
      </c>
      <c r="D37" s="75">
        <v>14.294680570000001</v>
      </c>
      <c r="E37" s="75">
        <v>14.29467964</v>
      </c>
      <c r="F37" s="75">
        <v>147.96170100000001</v>
      </c>
      <c r="G37" s="75">
        <v>147.96170100000001</v>
      </c>
      <c r="H37" s="75">
        <v>33.737999010000003</v>
      </c>
      <c r="I37" s="75">
        <v>0.40648796199999998</v>
      </c>
      <c r="J37" s="75">
        <v>288.19150586000001</v>
      </c>
      <c r="K37" s="75">
        <v>288.192004</v>
      </c>
      <c r="L37" s="75">
        <v>41.821702584000001</v>
      </c>
      <c r="M37" s="75">
        <v>41.821722639999997</v>
      </c>
      <c r="N37" s="75">
        <v>1755.2757409999999</v>
      </c>
      <c r="O37" s="75">
        <v>1755.2757409999999</v>
      </c>
      <c r="P37" s="75">
        <v>236685.16271999999</v>
      </c>
      <c r="Q37" s="75">
        <v>26723293.489999998</v>
      </c>
      <c r="R37" s="75">
        <v>236685.22179000001</v>
      </c>
      <c r="S37" s="75">
        <v>838.611481999999</v>
      </c>
      <c r="T37" s="75">
        <v>449.86700537000002</v>
      </c>
      <c r="U37" s="75">
        <v>195.42438258999999</v>
      </c>
      <c r="V37" s="75">
        <v>1621.0668664999901</v>
      </c>
      <c r="W37" s="75">
        <v>91.024689429999995</v>
      </c>
      <c r="X37" s="75">
        <v>266.36317528000001</v>
      </c>
      <c r="Y37" s="75">
        <v>266.36200495000003</v>
      </c>
      <c r="Z37" s="75">
        <v>1621.0681966</v>
      </c>
      <c r="AA37" s="75">
        <v>3872.752</v>
      </c>
      <c r="AB37" s="75">
        <v>5692.1776360000003</v>
      </c>
      <c r="AC37" s="75">
        <v>174.04714480000001</v>
      </c>
      <c r="AD37" s="75">
        <v>174.04731100000001</v>
      </c>
      <c r="AE37" s="75">
        <v>174.04714480000001</v>
      </c>
      <c r="AF37" s="75">
        <v>3.6109191299999899</v>
      </c>
      <c r="AG37" s="75">
        <v>464.58298542300003</v>
      </c>
      <c r="AH37" s="75">
        <v>288.92156119999999</v>
      </c>
      <c r="AI37" s="75">
        <v>288.92152470000002</v>
      </c>
      <c r="AJ37" s="75">
        <v>440.957090829999</v>
      </c>
      <c r="AK37" s="75">
        <v>6.414951598</v>
      </c>
      <c r="AL37" s="75">
        <v>1568.9803380999899</v>
      </c>
      <c r="AM37" s="75">
        <v>4.939225714</v>
      </c>
      <c r="AN37" s="75">
        <v>25.029996359999998</v>
      </c>
      <c r="AO37" s="75">
        <v>0</v>
      </c>
      <c r="AP37" s="75">
        <v>1379.1922970000001</v>
      </c>
      <c r="AQ37" s="75">
        <v>23.678738249999999</v>
      </c>
      <c r="AR37" s="75">
        <v>23.0948685</v>
      </c>
      <c r="AS37" s="75">
        <v>2657.0197899999998</v>
      </c>
      <c r="AT37" s="75">
        <v>2657.016905</v>
      </c>
      <c r="AU37" s="75">
        <v>18233.166855999902</v>
      </c>
      <c r="AV37" s="75">
        <v>31663.45002</v>
      </c>
      <c r="AW37" s="75">
        <v>4162.8239400000002</v>
      </c>
      <c r="AX37" s="75">
        <v>4162.8273900000004</v>
      </c>
      <c r="AY37" s="75">
        <v>0</v>
      </c>
      <c r="AZ37" s="75">
        <v>31663.450239999998</v>
      </c>
      <c r="BA37" s="75">
        <v>11.674367</v>
      </c>
      <c r="BB37" s="75">
        <v>471.41955510000003</v>
      </c>
      <c r="BC37" s="75">
        <v>1.048072433</v>
      </c>
      <c r="BD37" s="75">
        <v>7917.2146009999997</v>
      </c>
      <c r="BE37" s="75">
        <v>5.4295962289999897</v>
      </c>
      <c r="BF37" s="75">
        <v>1.191378367</v>
      </c>
      <c r="BG37" s="75">
        <v>434.874403999999</v>
      </c>
      <c r="BH37" s="75">
        <v>34.179727553999903</v>
      </c>
      <c r="BI37" s="75">
        <v>0</v>
      </c>
      <c r="BJ37" s="75">
        <v>0.39139443140000002</v>
      </c>
      <c r="BK37" s="75">
        <v>141.22846999999999</v>
      </c>
      <c r="BL37" s="75">
        <v>72.017714999999995</v>
      </c>
      <c r="BM37" s="75">
        <v>1477.8993042499999</v>
      </c>
      <c r="BN37" s="75">
        <v>0.77355099319999998</v>
      </c>
      <c r="BO37" s="75">
        <v>0.22574743049999901</v>
      </c>
      <c r="BP37" s="75">
        <v>121.845719473999</v>
      </c>
      <c r="BQ37" s="75">
        <v>1.1029332009999999</v>
      </c>
      <c r="BR37" s="75">
        <v>68.635191429999907</v>
      </c>
      <c r="BS37" s="75">
        <v>6.9345718399999896</v>
      </c>
      <c r="BT37" s="75">
        <v>2.074708625</v>
      </c>
      <c r="BU37" s="75">
        <v>290.01683449999899</v>
      </c>
      <c r="BV37" s="75">
        <v>10.118239745</v>
      </c>
      <c r="BW37" s="75">
        <v>72.092505179999904</v>
      </c>
      <c r="BX37" s="75">
        <v>2.1959940474999899</v>
      </c>
      <c r="BY37" s="75">
        <v>47.242015270000003</v>
      </c>
      <c r="BZ37" s="75">
        <v>0.25203587256999999</v>
      </c>
      <c r="CA37" s="75">
        <v>40.887741579999997</v>
      </c>
      <c r="CB37" s="75">
        <v>1451.4773</v>
      </c>
      <c r="CC37" s="75">
        <v>120.1423896</v>
      </c>
      <c r="CD37" s="75">
        <v>120.14244753</v>
      </c>
      <c r="CE37" s="75">
        <v>1819.4571229999999</v>
      </c>
      <c r="CF37" s="75">
        <v>6.775635845</v>
      </c>
      <c r="CG37" s="75">
        <v>0.1355800063</v>
      </c>
      <c r="CH37" s="75">
        <v>2252.1331206599998</v>
      </c>
      <c r="CI37" s="75">
        <v>1890.96582025</v>
      </c>
      <c r="CJ37" s="75">
        <v>284.22872089999998</v>
      </c>
      <c r="CK37" s="75">
        <v>421.33988552</v>
      </c>
      <c r="CL37" s="75">
        <v>56.086865630999903</v>
      </c>
      <c r="CM37" s="75">
        <v>17984.137243000001</v>
      </c>
      <c r="CN37" s="75">
        <v>2301.2690493999999</v>
      </c>
      <c r="CO37" s="75">
        <v>1007.8606169</v>
      </c>
      <c r="CP37" s="75">
        <f t="shared" si="0"/>
        <v>36115.195521200003</v>
      </c>
      <c r="CQ37" s="75">
        <f t="shared" si="1"/>
        <v>2496.3131799481666</v>
      </c>
      <c r="CR37" s="75">
        <f t="shared" si="2"/>
        <v>1018.4138756981666</v>
      </c>
      <c r="CS37" s="75"/>
      <c r="CT37" s="75"/>
      <c r="CU37" s="22">
        <f t="shared" si="3"/>
        <v>1.0138471815264216</v>
      </c>
      <c r="CV37" s="28">
        <f t="shared" si="4"/>
        <v>7.9999999177742219E-3</v>
      </c>
      <c r="CW37" s="40"/>
      <c r="CX37" s="40"/>
      <c r="CY37" s="40"/>
      <c r="CZ37" s="28"/>
      <c r="DA37" s="28"/>
      <c r="DB37" s="75"/>
      <c r="DC37" s="75"/>
      <c r="DD37" s="75"/>
      <c r="DE37" s="75"/>
      <c r="DF37" s="75"/>
      <c r="DG37" s="75"/>
      <c r="DH37" s="75"/>
      <c r="DI37" s="75"/>
      <c r="DJ37" s="75"/>
    </row>
    <row r="38" spans="1:114" x14ac:dyDescent="0.25">
      <c r="A38" s="89" t="s">
        <v>204</v>
      </c>
      <c r="B38" s="75">
        <v>101.37592554</v>
      </c>
      <c r="C38" s="75">
        <v>194.35887149999999</v>
      </c>
      <c r="D38" s="75">
        <v>19.26019586</v>
      </c>
      <c r="E38" s="75">
        <v>19.260193699999999</v>
      </c>
      <c r="F38" s="75">
        <v>194.35876709999999</v>
      </c>
      <c r="G38" s="75">
        <v>194.35876709999999</v>
      </c>
      <c r="H38" s="75">
        <v>46.060492539999998</v>
      </c>
      <c r="I38" s="75">
        <v>0.64165395999999997</v>
      </c>
      <c r="J38" s="75">
        <v>416.6268508</v>
      </c>
      <c r="K38" s="75">
        <v>416.62619633999998</v>
      </c>
      <c r="L38" s="75">
        <v>55.378996299999997</v>
      </c>
      <c r="M38" s="75">
        <v>55.379029680000002</v>
      </c>
      <c r="N38" s="75">
        <v>1945.1692504</v>
      </c>
      <c r="O38" s="75">
        <v>1945.1692504</v>
      </c>
      <c r="P38" s="75">
        <v>224448.65849999999</v>
      </c>
      <c r="Q38" s="75">
        <v>22191582.563999999</v>
      </c>
      <c r="R38" s="75">
        <v>224448.62609999999</v>
      </c>
      <c r="S38" s="75">
        <v>1037.706015</v>
      </c>
      <c r="T38" s="75">
        <v>609.05131951999999</v>
      </c>
      <c r="U38" s="75">
        <v>253.34208229999999</v>
      </c>
      <c r="V38" s="75">
        <v>1945.6495835999999</v>
      </c>
      <c r="W38" s="75">
        <v>121.9347279</v>
      </c>
      <c r="X38" s="75">
        <v>349.37478955999899</v>
      </c>
      <c r="Y38" s="75">
        <v>349.37504324999998</v>
      </c>
      <c r="Z38" s="75">
        <v>1945.6502538</v>
      </c>
      <c r="AA38" s="75">
        <v>5455.8365999999996</v>
      </c>
      <c r="AB38" s="75">
        <v>7844.0072360000004</v>
      </c>
      <c r="AC38" s="75">
        <v>254.23474619999999</v>
      </c>
      <c r="AD38" s="75">
        <v>254.23427839999999</v>
      </c>
      <c r="AE38" s="75">
        <v>254.23474619999999</v>
      </c>
      <c r="AF38" s="75">
        <v>5.7561802650000002</v>
      </c>
      <c r="AG38" s="75">
        <v>565.69529595400002</v>
      </c>
      <c r="AH38" s="75">
        <v>361.08250379999998</v>
      </c>
      <c r="AI38" s="75">
        <v>361.08280869999999</v>
      </c>
      <c r="AJ38" s="75">
        <v>516.97094644000003</v>
      </c>
      <c r="AK38" s="75">
        <v>8.0636978260000003</v>
      </c>
      <c r="AL38" s="75">
        <v>2173.6175724</v>
      </c>
      <c r="AM38" s="75">
        <v>6.4148442130000003</v>
      </c>
      <c r="AN38" s="75">
        <v>26.036279866999902</v>
      </c>
      <c r="AO38" s="75">
        <v>0</v>
      </c>
      <c r="AP38" s="75">
        <v>1270.57918</v>
      </c>
      <c r="AQ38" s="75">
        <v>34.398092079999998</v>
      </c>
      <c r="AR38" s="75">
        <v>33.918215329999903</v>
      </c>
      <c r="AS38" s="75">
        <v>2446.7077859999999</v>
      </c>
      <c r="AT38" s="75">
        <v>2446.7094400000001</v>
      </c>
      <c r="AU38" s="75">
        <v>23473.8170499999</v>
      </c>
      <c r="AV38" s="75">
        <v>40434.682820000002</v>
      </c>
      <c r="AW38" s="75">
        <v>4339.54024999999</v>
      </c>
      <c r="AX38" s="75">
        <v>4339.5436899999904</v>
      </c>
      <c r="AY38" s="75">
        <v>0</v>
      </c>
      <c r="AZ38" s="75">
        <v>40434.693849999901</v>
      </c>
      <c r="BA38" s="75">
        <v>9.6164649999999998</v>
      </c>
      <c r="BB38" s="75">
        <v>624.00532380000004</v>
      </c>
      <c r="BC38" s="75">
        <v>1.3426444266999999</v>
      </c>
      <c r="BD38" s="75">
        <v>10051.855185</v>
      </c>
      <c r="BE38" s="75">
        <v>7.1607516679999996</v>
      </c>
      <c r="BF38" s="75">
        <v>1.683323095</v>
      </c>
      <c r="BG38" s="75">
        <v>572.61992009999994</v>
      </c>
      <c r="BH38" s="75">
        <v>41.413682680999997</v>
      </c>
      <c r="BI38" s="75">
        <v>0</v>
      </c>
      <c r="BJ38" s="75">
        <v>0.4988232145</v>
      </c>
      <c r="BK38" s="75">
        <v>170.73017999999999</v>
      </c>
      <c r="BL38" s="75">
        <v>65.491569999999996</v>
      </c>
      <c r="BM38" s="75">
        <v>1670.53834282</v>
      </c>
      <c r="BN38" s="75">
        <v>0.93252586249999903</v>
      </c>
      <c r="BO38" s="75">
        <v>0.27120508155</v>
      </c>
      <c r="BP38" s="75">
        <v>147.23593488399999</v>
      </c>
      <c r="BQ38" s="75">
        <v>1.261348667</v>
      </c>
      <c r="BR38" s="75">
        <v>83.49396582</v>
      </c>
      <c r="BS38" s="75">
        <v>8.9878146300000008</v>
      </c>
      <c r="BT38" s="75">
        <v>2.9015974459999998</v>
      </c>
      <c r="BU38" s="75">
        <v>367.00091980000002</v>
      </c>
      <c r="BV38" s="75">
        <v>15.14354282</v>
      </c>
      <c r="BW38" s="75">
        <v>91.65431375</v>
      </c>
      <c r="BX38" s="75">
        <v>3.0475104499999999</v>
      </c>
      <c r="BY38" s="75">
        <v>40.871319700000001</v>
      </c>
      <c r="BZ38" s="75">
        <v>0.31687439835999998</v>
      </c>
      <c r="CA38" s="75">
        <v>53.909640459999999</v>
      </c>
      <c r="CB38" s="75">
        <v>1004.5666</v>
      </c>
      <c r="CC38" s="75">
        <v>99.413074030000004</v>
      </c>
      <c r="CD38" s="75">
        <v>99.413295539999993</v>
      </c>
      <c r="CE38" s="75">
        <v>2387.574568</v>
      </c>
      <c r="CF38" s="75">
        <v>9.9846932709999994</v>
      </c>
      <c r="CG38" s="75">
        <v>0.21401720769999999</v>
      </c>
      <c r="CH38" s="75">
        <v>2897.0157038999901</v>
      </c>
      <c r="CI38" s="75">
        <v>2420.9770521999999</v>
      </c>
      <c r="CJ38" s="75">
        <v>379.83801679999999</v>
      </c>
      <c r="CK38" s="75">
        <v>543.60349015400004</v>
      </c>
      <c r="CL38" s="75">
        <v>71.982477721999999</v>
      </c>
      <c r="CM38" s="75">
        <v>23170.193617000001</v>
      </c>
      <c r="CN38" s="75">
        <v>3013.7300249999998</v>
      </c>
      <c r="CO38" s="75">
        <v>1308.4856139000001</v>
      </c>
      <c r="CP38" s="75">
        <f t="shared" si="0"/>
        <v>45135.305573799989</v>
      </c>
      <c r="CQ38" s="75">
        <f t="shared" si="1"/>
        <v>2951.5785047446097</v>
      </c>
      <c r="CR38" s="75">
        <f t="shared" si="2"/>
        <v>1281.0401619246097</v>
      </c>
      <c r="CS38" s="75"/>
      <c r="CT38" s="75"/>
      <c r="CU38" s="22">
        <f t="shared" si="3"/>
        <v>1.0131040524744312</v>
      </c>
      <c r="CV38" s="28">
        <f t="shared" si="4"/>
        <v>8.0000013118245086E-3</v>
      </c>
      <c r="CW38" s="40"/>
      <c r="CX38" s="40"/>
      <c r="CY38" s="40"/>
      <c r="CZ38" s="28"/>
      <c r="DA38" s="28"/>
      <c r="DB38" s="75"/>
      <c r="DC38" s="75"/>
      <c r="DD38" s="75"/>
      <c r="DE38" s="75"/>
      <c r="DF38" s="75"/>
      <c r="DG38" s="75"/>
      <c r="DH38" s="75"/>
      <c r="DI38" s="75"/>
      <c r="DJ38" s="75"/>
    </row>
    <row r="39" spans="1:114" x14ac:dyDescent="0.25">
      <c r="A39" s="89" t="s">
        <v>340</v>
      </c>
      <c r="B39" s="75">
        <v>178.82488959999901</v>
      </c>
      <c r="C39" s="75">
        <v>347.44808909999898</v>
      </c>
      <c r="D39" s="75">
        <v>31.6232756399999</v>
      </c>
      <c r="E39" s="75">
        <v>31.623273659999999</v>
      </c>
      <c r="F39" s="75">
        <v>347.44809279999998</v>
      </c>
      <c r="G39" s="75">
        <v>347.44809279999998</v>
      </c>
      <c r="H39" s="75">
        <v>77.700232830000004</v>
      </c>
      <c r="I39" s="75">
        <v>0.888659482</v>
      </c>
      <c r="J39" s="75">
        <v>694.92033091999997</v>
      </c>
      <c r="K39" s="75">
        <v>694.91985871999998</v>
      </c>
      <c r="L39" s="75">
        <v>97.996102739999998</v>
      </c>
      <c r="M39" s="75">
        <v>97.996233019999906</v>
      </c>
      <c r="N39" s="75">
        <v>3697.3592229999999</v>
      </c>
      <c r="O39" s="75">
        <v>3697.3592229999999</v>
      </c>
      <c r="P39" s="75">
        <v>488622.95874999999</v>
      </c>
      <c r="Q39" s="75">
        <v>59054259.099999897</v>
      </c>
      <c r="R39" s="75">
        <v>488622.95914999902</v>
      </c>
      <c r="S39" s="75">
        <v>1310.2942949999999</v>
      </c>
      <c r="T39" s="75">
        <v>1060.69830127</v>
      </c>
      <c r="U39" s="75">
        <v>456.13537644000002</v>
      </c>
      <c r="V39" s="75">
        <v>3418.5561459999899</v>
      </c>
      <c r="W39" s="75">
        <v>215.1023185</v>
      </c>
      <c r="X39" s="75">
        <v>620.44240275000004</v>
      </c>
      <c r="Y39" s="75">
        <v>620.44258705000004</v>
      </c>
      <c r="Z39" s="75">
        <v>3418.5574584999899</v>
      </c>
      <c r="AA39" s="75">
        <v>8281.2844999999998</v>
      </c>
      <c r="AB39" s="75">
        <v>13414.82797</v>
      </c>
      <c r="AC39" s="75">
        <v>398.94255570000001</v>
      </c>
      <c r="AD39" s="75">
        <v>398.9427925</v>
      </c>
      <c r="AE39" s="75">
        <v>398.94255570000001</v>
      </c>
      <c r="AF39" s="75">
        <v>8.0043268100000002</v>
      </c>
      <c r="AG39" s="75">
        <v>987.42107106999902</v>
      </c>
      <c r="AH39" s="75">
        <v>654.27113199999997</v>
      </c>
      <c r="AI39" s="75">
        <v>654.27134100000001</v>
      </c>
      <c r="AJ39" s="75">
        <v>955.82719894000002</v>
      </c>
      <c r="AK39" s="75">
        <v>12.416091964</v>
      </c>
      <c r="AL39" s="75">
        <v>3552.8305052000001</v>
      </c>
      <c r="AM39" s="75">
        <v>11.595778695</v>
      </c>
      <c r="AN39" s="75">
        <v>50.898681369999998</v>
      </c>
      <c r="AO39" s="75">
        <v>0</v>
      </c>
      <c r="AP39" s="75">
        <v>2805.3493250000001</v>
      </c>
      <c r="AQ39" s="75">
        <v>54.855364000000002</v>
      </c>
      <c r="AR39" s="75">
        <v>53.715184899999997</v>
      </c>
      <c r="AS39" s="75">
        <v>6547.46215999999</v>
      </c>
      <c r="AT39" s="75">
        <v>6547.4594999999999</v>
      </c>
      <c r="AU39" s="75">
        <v>40893.845999999998</v>
      </c>
      <c r="AV39" s="75">
        <v>71827.540439999997</v>
      </c>
      <c r="AW39" s="75">
        <v>9302.0735800000002</v>
      </c>
      <c r="AX39" s="75">
        <v>9302.0764699999909</v>
      </c>
      <c r="AY39" s="75">
        <v>0</v>
      </c>
      <c r="AZ39" s="75">
        <v>71827.548500000004</v>
      </c>
      <c r="BA39" s="75">
        <v>22.870585999999999</v>
      </c>
      <c r="BB39" s="75">
        <v>1093.5195365</v>
      </c>
      <c r="BC39" s="75">
        <v>2.6106017413</v>
      </c>
      <c r="BD39" s="75">
        <v>17593.281212000002</v>
      </c>
      <c r="BE39" s="75">
        <v>13.437933714</v>
      </c>
      <c r="BF39" s="75">
        <v>2.8309083499999899</v>
      </c>
      <c r="BG39" s="75">
        <v>1039.1790360999901</v>
      </c>
      <c r="BH39" s="75">
        <v>104.264982715</v>
      </c>
      <c r="BI39" s="75">
        <v>0</v>
      </c>
      <c r="BJ39" s="75">
        <v>1.0125901884999999</v>
      </c>
      <c r="BK39" s="75">
        <v>441.36572000000001</v>
      </c>
      <c r="BL39" s="75">
        <v>174.97794999999999</v>
      </c>
      <c r="BM39" s="75">
        <v>4279.3403053000002</v>
      </c>
      <c r="BN39" s="75">
        <v>2.1638017390000002</v>
      </c>
      <c r="BO39" s="75">
        <v>0.68739300469999998</v>
      </c>
      <c r="BP39" s="75">
        <v>364.79252450600001</v>
      </c>
      <c r="BQ39" s="75">
        <v>2.69163950299999</v>
      </c>
      <c r="BR39" s="75">
        <v>171.70970819999999</v>
      </c>
      <c r="BS39" s="75">
        <v>17.307179519999998</v>
      </c>
      <c r="BT39" s="75">
        <v>5.1184913099999996</v>
      </c>
      <c r="BU39" s="75">
        <v>724.45108849999895</v>
      </c>
      <c r="BV39" s="75">
        <v>23.431365799999998</v>
      </c>
      <c r="BW39" s="75">
        <v>160.91918953999999</v>
      </c>
      <c r="BX39" s="75">
        <v>5.2193308819999897</v>
      </c>
      <c r="BY39" s="75">
        <v>93.870826600000001</v>
      </c>
      <c r="BZ39" s="75">
        <v>0.69965054586999897</v>
      </c>
      <c r="CA39" s="75">
        <v>100.50894654</v>
      </c>
      <c r="CB39" s="75">
        <v>3663.9639000000002</v>
      </c>
      <c r="CC39" s="75">
        <v>273.57065452000001</v>
      </c>
      <c r="CD39" s="75">
        <v>273.57085131999997</v>
      </c>
      <c r="CE39" s="75">
        <v>4075.7522159999999</v>
      </c>
      <c r="CF39" s="75">
        <v>16.284672409999999</v>
      </c>
      <c r="CG39" s="75">
        <v>0.29640334800000001</v>
      </c>
      <c r="CH39" s="75">
        <v>5092.1284039000002</v>
      </c>
      <c r="CI39" s="75">
        <v>4252.3890253999998</v>
      </c>
      <c r="CJ39" s="75">
        <v>708.42571099999998</v>
      </c>
      <c r="CK39" s="75">
        <v>946.76293197999996</v>
      </c>
      <c r="CL39" s="75">
        <v>125.107050558</v>
      </c>
      <c r="CM39" s="75">
        <v>40318.844689999998</v>
      </c>
      <c r="CN39" s="75">
        <v>5310.4821116000003</v>
      </c>
      <c r="CO39" s="75">
        <v>2334.0480545</v>
      </c>
      <c r="CP39" s="75">
        <f t="shared" si="0"/>
        <v>81783.885151999988</v>
      </c>
      <c r="CQ39" s="75">
        <f t="shared" si="1"/>
        <v>6831.3879924193598</v>
      </c>
      <c r="CR39" s="75">
        <f t="shared" si="2"/>
        <v>2552.0476871193596</v>
      </c>
      <c r="CS39" s="75"/>
      <c r="CT39" s="75"/>
      <c r="CU39" s="22">
        <f t="shared" si="3"/>
        <v>1.0142613538265053</v>
      </c>
      <c r="CV39" s="28">
        <f t="shared" si="4"/>
        <v>8.0000006209536255E-3</v>
      </c>
      <c r="CW39" s="40"/>
      <c r="CX39" s="40"/>
      <c r="CY39" s="40"/>
      <c r="CZ39" s="28"/>
      <c r="DA39" s="28"/>
      <c r="DB39" s="75"/>
      <c r="DC39" s="75"/>
      <c r="DD39" s="75"/>
      <c r="DE39" s="75"/>
      <c r="DF39" s="75"/>
      <c r="DG39" s="75"/>
      <c r="DH39" s="75"/>
      <c r="DI39" s="75"/>
      <c r="DJ39" s="75"/>
    </row>
    <row r="40" spans="1:114" x14ac:dyDescent="0.25">
      <c r="A40" s="89" t="s">
        <v>206</v>
      </c>
      <c r="B40" s="75">
        <v>10.7322377449999</v>
      </c>
      <c r="C40" s="75">
        <v>19.091095125999999</v>
      </c>
      <c r="D40" s="75">
        <v>1.5108130709999901</v>
      </c>
      <c r="E40" s="75">
        <v>1.5108211055</v>
      </c>
      <c r="F40" s="75">
        <v>19.091036039999999</v>
      </c>
      <c r="G40" s="75">
        <v>19.091036039999999</v>
      </c>
      <c r="H40" s="75">
        <v>4.2124033379999997</v>
      </c>
      <c r="I40" s="75">
        <v>3.5430750050000001E-2</v>
      </c>
      <c r="J40" s="75">
        <v>38.865331976</v>
      </c>
      <c r="K40" s="75">
        <v>38.865263507999998</v>
      </c>
      <c r="L40" s="75">
        <v>6.7284553376999998</v>
      </c>
      <c r="M40" s="75">
        <v>6.7284472193999996</v>
      </c>
      <c r="N40" s="75">
        <v>221.04900848</v>
      </c>
      <c r="O40" s="75">
        <v>221.04900848</v>
      </c>
      <c r="P40" s="75">
        <v>26561.924824999998</v>
      </c>
      <c r="Q40" s="75">
        <v>3737397.8972</v>
      </c>
      <c r="R40" s="75">
        <v>26561.932788999999</v>
      </c>
      <c r="S40" s="75">
        <v>86.120777699999906</v>
      </c>
      <c r="T40" s="75">
        <v>60.324690781999998</v>
      </c>
      <c r="U40" s="75">
        <v>25.698691426</v>
      </c>
      <c r="V40" s="75">
        <v>212.21127547</v>
      </c>
      <c r="W40" s="75">
        <v>12.851147427000001</v>
      </c>
      <c r="X40" s="75">
        <v>34.904889465499998</v>
      </c>
      <c r="Y40" s="75">
        <v>34.904904547999998</v>
      </c>
      <c r="Z40" s="75">
        <v>212.21056200999999</v>
      </c>
      <c r="AA40" s="75">
        <v>508.20098999999999</v>
      </c>
      <c r="AB40" s="75">
        <v>715.55583619999902</v>
      </c>
      <c r="AC40" s="75">
        <v>18.534548059999999</v>
      </c>
      <c r="AD40" s="75">
        <v>18.534536199999899</v>
      </c>
      <c r="AE40" s="75">
        <v>18.534548059999999</v>
      </c>
      <c r="AF40" s="75">
        <v>0.31662851529999902</v>
      </c>
      <c r="AG40" s="75">
        <v>60.675926707000002</v>
      </c>
      <c r="AH40" s="75">
        <v>24.269147419999999</v>
      </c>
      <c r="AI40" s="75">
        <v>24.269123099999899</v>
      </c>
      <c r="AJ40" s="75">
        <v>55.799187322999899</v>
      </c>
      <c r="AK40" s="75">
        <v>0.7568943789</v>
      </c>
      <c r="AL40" s="75">
        <v>154.44466657999999</v>
      </c>
      <c r="AM40" s="75">
        <v>0.7043257758</v>
      </c>
      <c r="AN40" s="75">
        <v>3.9794413089999998</v>
      </c>
      <c r="AO40" s="75">
        <v>0</v>
      </c>
      <c r="AP40" s="75">
        <v>126.12738529999901</v>
      </c>
      <c r="AQ40" s="75">
        <v>2.7344565049999998</v>
      </c>
      <c r="AR40" s="75">
        <v>2.6974892800000001</v>
      </c>
      <c r="AS40" s="75">
        <v>409.321102</v>
      </c>
      <c r="AT40" s="75">
        <v>409.321349</v>
      </c>
      <c r="AU40" s="75">
        <v>2310.4685654</v>
      </c>
      <c r="AV40" s="75">
        <v>2679.1648449999998</v>
      </c>
      <c r="AW40" s="75">
        <v>330.20841869999998</v>
      </c>
      <c r="AX40" s="75">
        <v>330.20945999999998</v>
      </c>
      <c r="AY40" s="75">
        <v>0</v>
      </c>
      <c r="AZ40" s="75">
        <v>2679.1670589999999</v>
      </c>
      <c r="BA40" s="75">
        <v>0.7290835</v>
      </c>
      <c r="BB40" s="75">
        <v>59.515771274999999</v>
      </c>
      <c r="BC40" s="75">
        <v>0.12504210986</v>
      </c>
      <c r="BD40" s="75">
        <v>1016.97215099999</v>
      </c>
      <c r="BE40" s="75">
        <v>0.61703049249999997</v>
      </c>
      <c r="BF40" s="75">
        <v>0.11345219694</v>
      </c>
      <c r="BG40" s="75">
        <v>46.328979599999997</v>
      </c>
      <c r="BH40" s="75">
        <v>7.6814108771000003</v>
      </c>
      <c r="BI40" s="75">
        <v>0</v>
      </c>
      <c r="BJ40" s="75">
        <v>5.3363361149999997E-2</v>
      </c>
      <c r="BK40" s="75">
        <v>33.757100000000001</v>
      </c>
      <c r="BL40" s="75">
        <v>12.315531999999999</v>
      </c>
      <c r="BM40" s="75">
        <v>315.40449799300001</v>
      </c>
      <c r="BN40" s="75">
        <v>0.1391098264</v>
      </c>
      <c r="BO40" s="75">
        <v>5.0299473615999998E-2</v>
      </c>
      <c r="BP40" s="75">
        <v>26.4803375334</v>
      </c>
      <c r="BQ40" s="75">
        <v>0.15347045143999999</v>
      </c>
      <c r="BR40" s="75">
        <v>9.2448074479999995</v>
      </c>
      <c r="BS40" s="75">
        <v>0.78203092129999996</v>
      </c>
      <c r="BT40" s="75">
        <v>0.2206039357</v>
      </c>
      <c r="BU40" s="75">
        <v>36.650407989999998</v>
      </c>
      <c r="BV40" s="75">
        <v>1.061990593</v>
      </c>
      <c r="BW40" s="75">
        <v>10.153561631999899</v>
      </c>
      <c r="BX40" s="75">
        <v>0.21180259919</v>
      </c>
      <c r="BY40" s="75">
        <v>3.7396246629999998</v>
      </c>
      <c r="BZ40" s="75">
        <v>4.3776074426999899E-2</v>
      </c>
      <c r="CA40" s="75">
        <v>4.4781153290000004</v>
      </c>
      <c r="CB40" s="75">
        <v>173.61994999999999</v>
      </c>
      <c r="CC40" s="75">
        <v>18.787983401000002</v>
      </c>
      <c r="CD40" s="75">
        <v>18.787966623999999</v>
      </c>
      <c r="CE40" s="75">
        <v>186.47368589999999</v>
      </c>
      <c r="CF40" s="75">
        <v>0.85588241070000004</v>
      </c>
      <c r="CG40" s="75">
        <v>1.1817579870000001E-2</v>
      </c>
      <c r="CH40" s="75">
        <v>291.99993377800001</v>
      </c>
      <c r="CI40" s="75">
        <v>244.90527283399899</v>
      </c>
      <c r="CJ40" s="75">
        <v>32.492247390000003</v>
      </c>
      <c r="CK40" s="75">
        <v>53.935239790399997</v>
      </c>
      <c r="CL40" s="75">
        <v>7.1563061772999896</v>
      </c>
      <c r="CM40" s="75">
        <v>2277.8308750000001</v>
      </c>
      <c r="CN40" s="75">
        <v>302.65813886000001</v>
      </c>
      <c r="CO40" s="75">
        <v>131.02037962999901</v>
      </c>
      <c r="CP40" s="75">
        <f t="shared" si="0"/>
        <v>3033.6424111199999</v>
      </c>
      <c r="CQ40" s="75">
        <f t="shared" si="1"/>
        <v>448.04004754702305</v>
      </c>
      <c r="CR40" s="75">
        <f t="shared" si="2"/>
        <v>132.63554955402302</v>
      </c>
      <c r="CS40" s="75"/>
      <c r="CT40" s="75"/>
      <c r="CU40" s="22">
        <f t="shared" si="3"/>
        <v>1.0143284081176571</v>
      </c>
      <c r="CV40" s="28">
        <f t="shared" si="4"/>
        <v>8.0000026802895322E-3</v>
      </c>
      <c r="CW40" s="40"/>
      <c r="CX40" s="40"/>
      <c r="CY40" s="40"/>
      <c r="CZ40" s="28"/>
      <c r="DA40" s="28"/>
      <c r="DB40" s="75"/>
      <c r="DC40" s="75"/>
      <c r="DD40" s="75"/>
      <c r="DE40" s="75"/>
      <c r="DF40" s="75"/>
      <c r="DG40" s="75"/>
      <c r="DH40" s="75"/>
      <c r="DI40" s="75"/>
      <c r="DJ40" s="75"/>
    </row>
    <row r="41" spans="1:114" x14ac:dyDescent="0.25">
      <c r="A41" s="89" t="s">
        <v>207</v>
      </c>
      <c r="B41" s="75">
        <v>74.734823980000002</v>
      </c>
      <c r="C41" s="75">
        <v>156.41485949999901</v>
      </c>
      <c r="D41" s="75">
        <v>15.193639470000001</v>
      </c>
      <c r="E41" s="75">
        <v>15.193626829999999</v>
      </c>
      <c r="F41" s="75">
        <v>156.41475320000001</v>
      </c>
      <c r="G41" s="75">
        <v>156.41475320000001</v>
      </c>
      <c r="H41" s="75">
        <v>34.48515596</v>
      </c>
      <c r="I41" s="75">
        <v>0.46339695600000003</v>
      </c>
      <c r="J41" s="75">
        <v>340.53600859999898</v>
      </c>
      <c r="K41" s="75">
        <v>340.53633733999999</v>
      </c>
      <c r="L41" s="75">
        <v>41.174260230000002</v>
      </c>
      <c r="M41" s="75">
        <v>41.174324394000003</v>
      </c>
      <c r="N41" s="75">
        <v>1569.7463949999999</v>
      </c>
      <c r="O41" s="75">
        <v>1569.7463949999999</v>
      </c>
      <c r="P41" s="75">
        <v>305555.72810000001</v>
      </c>
      <c r="Q41" s="75">
        <v>33407587.210000001</v>
      </c>
      <c r="R41" s="75">
        <v>305555.70130000002</v>
      </c>
      <c r="S41" s="75">
        <v>970.31389199999899</v>
      </c>
      <c r="T41" s="75">
        <v>462.21364390999997</v>
      </c>
      <c r="U41" s="75">
        <v>197.36948225999899</v>
      </c>
      <c r="V41" s="75">
        <v>2032.7697158999999</v>
      </c>
      <c r="W41" s="75">
        <v>90.479557</v>
      </c>
      <c r="X41" s="75">
        <v>326.45289491999898</v>
      </c>
      <c r="Y41" s="75">
        <v>326.45331325999899</v>
      </c>
      <c r="Z41" s="75">
        <v>2032.76978509999</v>
      </c>
      <c r="AA41" s="75">
        <v>5146.1094999999996</v>
      </c>
      <c r="AB41" s="75">
        <v>6105.2608870000004</v>
      </c>
      <c r="AC41" s="75">
        <v>194.11094499999999</v>
      </c>
      <c r="AD41" s="75">
        <v>194.1106795</v>
      </c>
      <c r="AE41" s="75">
        <v>194.11094499999999</v>
      </c>
      <c r="AF41" s="75">
        <v>4.1079259060000002</v>
      </c>
      <c r="AG41" s="75">
        <v>558.85958203999996</v>
      </c>
      <c r="AH41" s="75">
        <v>359.34472599999998</v>
      </c>
      <c r="AI41" s="75">
        <v>359.345001999999</v>
      </c>
      <c r="AJ41" s="75">
        <v>538.52994315000001</v>
      </c>
      <c r="AK41" s="75">
        <v>7.0749108090000004</v>
      </c>
      <c r="AL41" s="75">
        <v>1787.9357977</v>
      </c>
      <c r="AM41" s="75">
        <v>4.8805007299999996</v>
      </c>
      <c r="AN41" s="75">
        <v>25.956332109999899</v>
      </c>
      <c r="AO41" s="75">
        <v>0</v>
      </c>
      <c r="AP41" s="75">
        <v>1507.252655</v>
      </c>
      <c r="AQ41" s="75">
        <v>26.230582099999999</v>
      </c>
      <c r="AR41" s="75">
        <v>25.553006399999902</v>
      </c>
      <c r="AS41" s="75">
        <v>3592.9441900000002</v>
      </c>
      <c r="AT41" s="75">
        <v>3592.9470799999999</v>
      </c>
      <c r="AU41" s="75">
        <v>22004.224243000001</v>
      </c>
      <c r="AV41" s="75">
        <v>39424.575550000001</v>
      </c>
      <c r="AW41" s="75">
        <v>5134.1702699999996</v>
      </c>
      <c r="AX41" s="75">
        <v>5134.1710199999998</v>
      </c>
      <c r="AY41" s="75">
        <v>0</v>
      </c>
      <c r="AZ41" s="75">
        <v>39424.575080000002</v>
      </c>
      <c r="BA41" s="75">
        <v>13.687264000000001</v>
      </c>
      <c r="BB41" s="75">
        <v>510.646389</v>
      </c>
      <c r="BC41" s="75">
        <v>1.3956235633</v>
      </c>
      <c r="BD41" s="75">
        <v>9799.6610013999998</v>
      </c>
      <c r="BE41" s="75">
        <v>7.0754384919999902</v>
      </c>
      <c r="BF41" s="75">
        <v>1.60662329599999</v>
      </c>
      <c r="BG41" s="75">
        <v>544.28545340000005</v>
      </c>
      <c r="BH41" s="75">
        <v>46.513876324999998</v>
      </c>
      <c r="BI41" s="75">
        <v>0</v>
      </c>
      <c r="BJ41" s="75">
        <v>0.52573591189999902</v>
      </c>
      <c r="BK41" s="75">
        <v>193.72778</v>
      </c>
      <c r="BL41" s="75">
        <v>96.275245999999996</v>
      </c>
      <c r="BM41" s="75">
        <v>2001.23144231999</v>
      </c>
      <c r="BN41" s="75">
        <v>1.0250186910000001</v>
      </c>
      <c r="BO41" s="75">
        <v>0.3078293279</v>
      </c>
      <c r="BP41" s="75">
        <v>165.27580823</v>
      </c>
      <c r="BQ41" s="75">
        <v>1.3930874529999999</v>
      </c>
      <c r="BR41" s="75">
        <v>87.802948499999999</v>
      </c>
      <c r="BS41" s="75">
        <v>9.08041491</v>
      </c>
      <c r="BT41" s="75">
        <v>2.693936377</v>
      </c>
      <c r="BU41" s="75">
        <v>367.70252829999998</v>
      </c>
      <c r="BV41" s="75">
        <v>11.15301773</v>
      </c>
      <c r="BW41" s="75">
        <v>77.039366540000003</v>
      </c>
      <c r="BX41" s="75">
        <v>2.9656282869999999</v>
      </c>
      <c r="BY41" s="75">
        <v>55.554880160000003</v>
      </c>
      <c r="BZ41" s="75">
        <v>0.34076670945999998</v>
      </c>
      <c r="CA41" s="75">
        <v>52.859345339999997</v>
      </c>
      <c r="CB41" s="75">
        <v>1931.7844</v>
      </c>
      <c r="CC41" s="75">
        <v>152.21839582999999</v>
      </c>
      <c r="CD41" s="75">
        <v>152.21798831999999</v>
      </c>
      <c r="CE41" s="75">
        <v>2062.9900719999901</v>
      </c>
      <c r="CF41" s="75">
        <v>7.4310179699999903</v>
      </c>
      <c r="CG41" s="75">
        <v>0.15456143310000001</v>
      </c>
      <c r="CH41" s="75">
        <v>2800.9098306999999</v>
      </c>
      <c r="CI41" s="75">
        <v>2375.37739904</v>
      </c>
      <c r="CJ41" s="75">
        <v>355.66817650000002</v>
      </c>
      <c r="CK41" s="75">
        <v>534.75873131999901</v>
      </c>
      <c r="CL41" s="75">
        <v>70.790154430000001</v>
      </c>
      <c r="CM41" s="75">
        <v>21744.742699999999</v>
      </c>
      <c r="CN41" s="75">
        <v>2753.3663002999901</v>
      </c>
      <c r="CO41" s="75">
        <v>1231.3829229</v>
      </c>
      <c r="CP41" s="75">
        <f t="shared" si="0"/>
        <v>44918.090546000007</v>
      </c>
      <c r="CQ41" s="75">
        <f t="shared" si="1"/>
        <v>3296.7770402535498</v>
      </c>
      <c r="CR41" s="75">
        <f t="shared" si="2"/>
        <v>1295.54559793356</v>
      </c>
      <c r="CS41" s="75"/>
      <c r="CT41" s="75"/>
      <c r="CU41" s="22">
        <f t="shared" si="3"/>
        <v>1.011933070286456</v>
      </c>
      <c r="CV41" s="28">
        <f t="shared" si="4"/>
        <v>8.000000036332798E-3</v>
      </c>
      <c r="CW41" s="40"/>
      <c r="CX41" s="40"/>
      <c r="CY41" s="40"/>
      <c r="CZ41" s="28"/>
      <c r="DA41" s="28"/>
      <c r="DB41" s="75"/>
      <c r="DC41" s="75"/>
      <c r="DD41" s="75"/>
      <c r="DE41" s="75"/>
      <c r="DF41" s="75"/>
      <c r="DG41" s="75"/>
      <c r="DH41" s="75"/>
      <c r="DI41" s="75"/>
      <c r="DJ41" s="75"/>
    </row>
    <row r="42" spans="1:114" x14ac:dyDescent="0.25">
      <c r="A42" s="89" t="s">
        <v>208</v>
      </c>
      <c r="B42" s="75">
        <v>25.024397053999898</v>
      </c>
      <c r="C42" s="75">
        <v>48.185545150000003</v>
      </c>
      <c r="D42" s="75">
        <v>4.7131473899999996</v>
      </c>
      <c r="E42" s="75">
        <v>4.7131360000000004</v>
      </c>
      <c r="F42" s="75">
        <v>48.185574379999998</v>
      </c>
      <c r="G42" s="75">
        <v>48.185574379999998</v>
      </c>
      <c r="H42" s="75">
        <v>11.253043649999899</v>
      </c>
      <c r="I42" s="75">
        <v>0.15253298000000001</v>
      </c>
      <c r="J42" s="75">
        <v>92.758078609999998</v>
      </c>
      <c r="K42" s="75">
        <v>92.758281087999904</v>
      </c>
      <c r="L42" s="75">
        <v>10.863929846</v>
      </c>
      <c r="M42" s="75">
        <v>10.863914889</v>
      </c>
      <c r="N42" s="75">
        <v>391.36950919999998</v>
      </c>
      <c r="O42" s="75">
        <v>391.36950919999998</v>
      </c>
      <c r="P42" s="75">
        <v>61160.682549999998</v>
      </c>
      <c r="Q42" s="75">
        <v>6481399.9539999999</v>
      </c>
      <c r="R42" s="75">
        <v>61160.668145000003</v>
      </c>
      <c r="S42" s="75">
        <v>139.488518</v>
      </c>
      <c r="T42" s="75">
        <v>142.507234428</v>
      </c>
      <c r="U42" s="75">
        <v>55.548100509000001</v>
      </c>
      <c r="V42" s="75">
        <v>375.42896891999999</v>
      </c>
      <c r="W42" s="75">
        <v>29.127779390000001</v>
      </c>
      <c r="X42" s="75">
        <v>70.950931949999998</v>
      </c>
      <c r="Y42" s="75">
        <v>70.950859779999902</v>
      </c>
      <c r="Z42" s="75">
        <v>375.42834640000001</v>
      </c>
      <c r="AA42" s="75">
        <v>945.43021999999996</v>
      </c>
      <c r="AB42" s="75">
        <v>1764.8377419999999</v>
      </c>
      <c r="AC42" s="75">
        <v>58.232861300000003</v>
      </c>
      <c r="AD42" s="75">
        <v>58.232949400000003</v>
      </c>
      <c r="AE42" s="75">
        <v>58.232861300000003</v>
      </c>
      <c r="AF42" s="75">
        <v>1.3336905999999999</v>
      </c>
      <c r="AG42" s="75">
        <v>112.33512193</v>
      </c>
      <c r="AH42" s="75">
        <v>97.714586600000004</v>
      </c>
      <c r="AI42" s="75">
        <v>97.7144993</v>
      </c>
      <c r="AJ42" s="75">
        <v>101.82126095999899</v>
      </c>
      <c r="AK42" s="75">
        <v>1.5274082574999901</v>
      </c>
      <c r="AL42" s="75">
        <v>506.74213278000002</v>
      </c>
      <c r="AM42" s="75">
        <v>1.6824648529999999</v>
      </c>
      <c r="AN42" s="75">
        <v>6.8909272970000002</v>
      </c>
      <c r="AO42" s="75">
        <v>0</v>
      </c>
      <c r="AP42" s="75">
        <v>339.15806900000001</v>
      </c>
      <c r="AQ42" s="75">
        <v>7.9315103999999996</v>
      </c>
      <c r="AR42" s="75">
        <v>7.7572751499999999</v>
      </c>
      <c r="AS42" s="75">
        <v>618.41553199999998</v>
      </c>
      <c r="AT42" s="75">
        <v>618.41431399999999</v>
      </c>
      <c r="AU42" s="75">
        <v>4820.6112389999998</v>
      </c>
      <c r="AV42" s="75">
        <v>10784.388054999999</v>
      </c>
      <c r="AW42" s="75">
        <v>1332.2201729999999</v>
      </c>
      <c r="AX42" s="75">
        <v>1332.219298</v>
      </c>
      <c r="AY42" s="75">
        <v>0</v>
      </c>
      <c r="AZ42" s="75">
        <v>10784.38733</v>
      </c>
      <c r="BA42" s="75">
        <v>3.5291432999999999</v>
      </c>
      <c r="BB42" s="75">
        <v>137.3367126</v>
      </c>
      <c r="BC42" s="75">
        <v>0.32927081107</v>
      </c>
      <c r="BD42" s="75">
        <v>1990.4611766</v>
      </c>
      <c r="BE42" s="75">
        <v>1.8310689152999999</v>
      </c>
      <c r="BF42" s="75">
        <v>0.46012709600000001</v>
      </c>
      <c r="BG42" s="75">
        <v>167.91034356</v>
      </c>
      <c r="BH42" s="75">
        <v>7.4895755209999999</v>
      </c>
      <c r="BI42" s="75">
        <v>0</v>
      </c>
      <c r="BJ42" s="75">
        <v>0.11906259179999901</v>
      </c>
      <c r="BK42" s="75">
        <v>29.434007999999999</v>
      </c>
      <c r="BL42" s="75">
        <v>16.708504000000001</v>
      </c>
      <c r="BM42" s="75">
        <v>329.82018759599998</v>
      </c>
      <c r="BN42" s="75">
        <v>0.1941082972</v>
      </c>
      <c r="BO42" s="75">
        <v>4.8287306229999903E-2</v>
      </c>
      <c r="BP42" s="75">
        <v>27.877278907999901</v>
      </c>
      <c r="BQ42" s="75">
        <v>0.3133190542</v>
      </c>
      <c r="BR42" s="75">
        <v>21.51251645</v>
      </c>
      <c r="BS42" s="75">
        <v>2.2327535100000002</v>
      </c>
      <c r="BT42" s="75">
        <v>0.78169281800000001</v>
      </c>
      <c r="BU42" s="75">
        <v>95.396927239999997</v>
      </c>
      <c r="BV42" s="75">
        <v>3.4615725949999998</v>
      </c>
      <c r="BW42" s="75">
        <v>20.337673803000001</v>
      </c>
      <c r="BX42" s="75">
        <v>0.81938225619999905</v>
      </c>
      <c r="BY42" s="75">
        <v>14.01627553</v>
      </c>
      <c r="BZ42" s="75">
        <v>6.8289705419999902E-2</v>
      </c>
      <c r="CA42" s="75">
        <v>13.890255</v>
      </c>
      <c r="CB42" s="75">
        <v>341.4393</v>
      </c>
      <c r="CC42" s="75">
        <v>28.371490422000001</v>
      </c>
      <c r="CD42" s="75">
        <v>28.371533992</v>
      </c>
      <c r="CE42" s="75">
        <v>578.65297129999999</v>
      </c>
      <c r="CF42" s="75">
        <v>2.125060527</v>
      </c>
      <c r="CG42" s="75">
        <v>5.0875816800000001E-2</v>
      </c>
      <c r="CH42" s="75">
        <v>570.45863209999902</v>
      </c>
      <c r="CI42" s="75">
        <v>471.07781505999998</v>
      </c>
      <c r="CJ42" s="75">
        <v>99.877653879999997</v>
      </c>
      <c r="CK42" s="75">
        <v>103.93747245599999</v>
      </c>
      <c r="CL42" s="75">
        <v>13.7429183894</v>
      </c>
      <c r="CM42" s="75">
        <v>4747.3836010000005</v>
      </c>
      <c r="CN42" s="75">
        <v>618.64459913999997</v>
      </c>
      <c r="CO42" s="75">
        <v>267.70868452000002</v>
      </c>
      <c r="CP42" s="75">
        <f t="shared" si="0"/>
        <v>12214.322814599998</v>
      </c>
      <c r="CQ42" s="75">
        <f t="shared" si="1"/>
        <v>671.22046716641989</v>
      </c>
      <c r="CR42" s="75">
        <f t="shared" si="2"/>
        <v>341.40027957041991</v>
      </c>
      <c r="CS42" s="75"/>
      <c r="CT42" s="75"/>
      <c r="CU42" s="22">
        <f t="shared" si="3"/>
        <v>1.0154248411661055</v>
      </c>
      <c r="CV42" s="28">
        <f t="shared" si="4"/>
        <v>8.0000003342960615E-3</v>
      </c>
      <c r="CW42" s="40"/>
      <c r="CX42" s="40"/>
      <c r="CY42" s="40"/>
      <c r="CZ42" s="28"/>
      <c r="DA42" s="28"/>
      <c r="DB42" s="75"/>
      <c r="DC42" s="75"/>
      <c r="DD42" s="75"/>
      <c r="DE42" s="75"/>
      <c r="DF42" s="75"/>
      <c r="DG42" s="75"/>
      <c r="DH42" s="75"/>
      <c r="DI42" s="75"/>
      <c r="DJ42" s="75"/>
    </row>
    <row r="43" spans="1:114" x14ac:dyDescent="0.25">
      <c r="A43" s="89" t="s">
        <v>209</v>
      </c>
      <c r="B43" s="75">
        <v>103.7747786</v>
      </c>
      <c r="C43" s="75">
        <v>216.6557445</v>
      </c>
      <c r="D43" s="75">
        <v>21.579050370000001</v>
      </c>
      <c r="E43" s="75">
        <v>21.5790769</v>
      </c>
      <c r="F43" s="75">
        <v>216.65564639999999</v>
      </c>
      <c r="G43" s="75">
        <v>216.65564639999999</v>
      </c>
      <c r="H43" s="75">
        <v>48.332236600000002</v>
      </c>
      <c r="I43" s="75">
        <v>0.66534549700000001</v>
      </c>
      <c r="J43" s="75">
        <v>423.43041549999998</v>
      </c>
      <c r="K43" s="75">
        <v>423.43020279999899</v>
      </c>
      <c r="L43" s="75">
        <v>52.766629330000001</v>
      </c>
      <c r="M43" s="75">
        <v>52.766573899999997</v>
      </c>
      <c r="N43" s="75">
        <v>2106.5924559999999</v>
      </c>
      <c r="O43" s="75">
        <v>2106.5924559999999</v>
      </c>
      <c r="P43" s="75">
        <v>392262.99309999897</v>
      </c>
      <c r="Q43" s="75">
        <v>49073120.619999997</v>
      </c>
      <c r="R43" s="75">
        <v>392262.87429999898</v>
      </c>
      <c r="S43" s="75">
        <v>959.71447499999999</v>
      </c>
      <c r="T43" s="75">
        <v>629.660130909999</v>
      </c>
      <c r="U43" s="75">
        <v>264.39650283999998</v>
      </c>
      <c r="V43" s="75">
        <v>2343.4836648</v>
      </c>
      <c r="W43" s="75">
        <v>123.89756319999999</v>
      </c>
      <c r="X43" s="75">
        <v>398.80925646999998</v>
      </c>
      <c r="Y43" s="75">
        <v>398.80934889999997</v>
      </c>
      <c r="Z43" s="75">
        <v>2343.4842696000001</v>
      </c>
      <c r="AA43" s="75">
        <v>5769.7983000000004</v>
      </c>
      <c r="AB43" s="75">
        <v>8239.6703849999994</v>
      </c>
      <c r="AC43" s="75">
        <v>268.69933500000002</v>
      </c>
      <c r="AD43" s="75">
        <v>268.69906900000001</v>
      </c>
      <c r="AE43" s="75">
        <v>268.69933500000002</v>
      </c>
      <c r="AF43" s="75">
        <v>5.8416759300000001</v>
      </c>
      <c r="AG43" s="75">
        <v>660.58863612000005</v>
      </c>
      <c r="AH43" s="75">
        <v>502.36327499999999</v>
      </c>
      <c r="AI43" s="75">
        <v>502.36245799999898</v>
      </c>
      <c r="AJ43" s="75">
        <v>633.17682545000002</v>
      </c>
      <c r="AK43" s="75">
        <v>8.1842824659999902</v>
      </c>
      <c r="AL43" s="75">
        <v>2505.3074474</v>
      </c>
      <c r="AM43" s="75">
        <v>6.8462586499999896</v>
      </c>
      <c r="AN43" s="75">
        <v>33.570370365999999</v>
      </c>
      <c r="AO43" s="75">
        <v>0</v>
      </c>
      <c r="AP43" s="75">
        <v>2392.8337900000001</v>
      </c>
      <c r="AQ43" s="75">
        <v>35.924232059999902</v>
      </c>
      <c r="AR43" s="75">
        <v>34.812606000000002</v>
      </c>
      <c r="AS43" s="75">
        <v>5056.8315400000001</v>
      </c>
      <c r="AT43" s="75">
        <v>5056.8314399999999</v>
      </c>
      <c r="AU43" s="75">
        <v>26972.713926</v>
      </c>
      <c r="AV43" s="75">
        <v>54645.944100000001</v>
      </c>
      <c r="AW43" s="75">
        <v>7647.0984799999997</v>
      </c>
      <c r="AX43" s="75">
        <v>7647.1013300000004</v>
      </c>
      <c r="AY43" s="75">
        <v>0</v>
      </c>
      <c r="AZ43" s="75">
        <v>54645.943899999998</v>
      </c>
      <c r="BA43" s="75">
        <v>22.475866</v>
      </c>
      <c r="BB43" s="75">
        <v>664.65767630000005</v>
      </c>
      <c r="BC43" s="75">
        <v>1.8955628064999901</v>
      </c>
      <c r="BD43" s="75">
        <v>11717.466399999999</v>
      </c>
      <c r="BE43" s="75">
        <v>9.5607018119999996</v>
      </c>
      <c r="BF43" s="75">
        <v>2.1612481830000001</v>
      </c>
      <c r="BG43" s="75">
        <v>763.56495559999996</v>
      </c>
      <c r="BH43" s="75">
        <v>73.708209349999905</v>
      </c>
      <c r="BI43" s="75">
        <v>0</v>
      </c>
      <c r="BJ43" s="75">
        <v>0.74864067940000001</v>
      </c>
      <c r="BK43" s="75">
        <v>312.96825999999999</v>
      </c>
      <c r="BL43" s="75">
        <v>143.01683</v>
      </c>
      <c r="BM43" s="75">
        <v>3139.643376</v>
      </c>
      <c r="BN43" s="75">
        <v>1.5402698195</v>
      </c>
      <c r="BO43" s="75">
        <v>0.48378713020000003</v>
      </c>
      <c r="BP43" s="75">
        <v>259.79950922999899</v>
      </c>
      <c r="BQ43" s="75">
        <v>2.1179164840000002</v>
      </c>
      <c r="BR43" s="75">
        <v>123.261212399999</v>
      </c>
      <c r="BS43" s="75">
        <v>12.048260620000001</v>
      </c>
      <c r="BT43" s="75">
        <v>3.66655066</v>
      </c>
      <c r="BU43" s="75">
        <v>509.10494499999999</v>
      </c>
      <c r="BV43" s="75">
        <v>15.46298135</v>
      </c>
      <c r="BW43" s="75">
        <v>97.941247349999998</v>
      </c>
      <c r="BX43" s="75">
        <v>3.958727047</v>
      </c>
      <c r="BY43" s="75">
        <v>85.510375300000007</v>
      </c>
      <c r="BZ43" s="75">
        <v>0.50524150629999998</v>
      </c>
      <c r="CA43" s="75">
        <v>70.807896200000002</v>
      </c>
      <c r="CB43" s="75">
        <v>2608.1675</v>
      </c>
      <c r="CC43" s="75">
        <v>220.47400843</v>
      </c>
      <c r="CD43" s="75">
        <v>220.47453019999901</v>
      </c>
      <c r="CE43" s="75">
        <v>2888.5666580000002</v>
      </c>
      <c r="CF43" s="75">
        <v>9.79455774599999</v>
      </c>
      <c r="CG43" s="75">
        <v>0.22191923199999999</v>
      </c>
      <c r="CH43" s="75">
        <v>3344.5304867999998</v>
      </c>
      <c r="CI43" s="75">
        <v>2812.6885948999902</v>
      </c>
      <c r="CJ43" s="75">
        <v>482.283773</v>
      </c>
      <c r="CK43" s="75">
        <v>628.80817890000003</v>
      </c>
      <c r="CL43" s="75">
        <v>83.067284946999905</v>
      </c>
      <c r="CM43" s="75">
        <v>26616.390404999998</v>
      </c>
      <c r="CN43" s="75">
        <v>3390.7484095</v>
      </c>
      <c r="CO43" s="75">
        <v>1508.0994062</v>
      </c>
      <c r="CP43" s="75">
        <f t="shared" si="0"/>
        <v>62795.405855000005</v>
      </c>
      <c r="CQ43" s="75">
        <f t="shared" si="1"/>
        <v>4993.2794896278983</v>
      </c>
      <c r="CR43" s="75">
        <f t="shared" si="2"/>
        <v>1853.6361136278981</v>
      </c>
      <c r="CS43" s="75"/>
      <c r="CT43" s="75"/>
      <c r="CU43" s="22">
        <f t="shared" si="3"/>
        <v>1.0133873720507596</v>
      </c>
      <c r="CV43" s="28">
        <f t="shared" si="4"/>
        <v>8.0000004484404481E-3</v>
      </c>
      <c r="CW43" s="40"/>
      <c r="CX43" s="40"/>
      <c r="CY43" s="40"/>
      <c r="CZ43" s="28"/>
      <c r="DA43" s="28"/>
      <c r="DB43" s="75"/>
      <c r="DC43" s="75"/>
      <c r="DD43" s="75"/>
      <c r="DE43" s="75"/>
      <c r="DF43" s="75"/>
      <c r="DG43" s="75"/>
      <c r="DH43" s="75"/>
      <c r="DI43" s="75"/>
      <c r="DJ43" s="75"/>
    </row>
    <row r="44" spans="1:114" x14ac:dyDescent="0.25">
      <c r="A44" s="89" t="s">
        <v>210</v>
      </c>
      <c r="B44" s="75">
        <v>284.07909940000002</v>
      </c>
      <c r="C44" s="75">
        <v>633.52939600000002</v>
      </c>
      <c r="D44" s="75">
        <v>66.823909999999998</v>
      </c>
      <c r="E44" s="75">
        <v>66.823855999999907</v>
      </c>
      <c r="F44" s="75">
        <v>633.52922100000001</v>
      </c>
      <c r="G44" s="75">
        <v>633.52922100000001</v>
      </c>
      <c r="H44" s="75">
        <v>140.61622610000001</v>
      </c>
      <c r="I44" s="75">
        <v>2.2723507669999998</v>
      </c>
      <c r="J44" s="75">
        <v>1040.9307469999901</v>
      </c>
      <c r="K44" s="75">
        <v>1040.9303006</v>
      </c>
      <c r="L44" s="75">
        <v>144.8934611</v>
      </c>
      <c r="M44" s="75">
        <v>144.8935194</v>
      </c>
      <c r="N44" s="75">
        <v>6528.83014</v>
      </c>
      <c r="O44" s="75">
        <v>6528.83014</v>
      </c>
      <c r="P44" s="75">
        <v>1145207.6329999999</v>
      </c>
      <c r="Q44" s="75">
        <v>171731107.5</v>
      </c>
      <c r="R44" s="75">
        <v>1145207.4715</v>
      </c>
      <c r="S44" s="75">
        <v>3407.366665</v>
      </c>
      <c r="T44" s="75">
        <v>1664.4706873</v>
      </c>
      <c r="U44" s="75">
        <v>678.19492739999998</v>
      </c>
      <c r="V44" s="75">
        <v>6737.8433845999998</v>
      </c>
      <c r="W44" s="75">
        <v>326.77387540000001</v>
      </c>
      <c r="X44" s="75">
        <v>999.7149915</v>
      </c>
      <c r="Y44" s="75">
        <v>999.71584159999998</v>
      </c>
      <c r="Z44" s="75">
        <v>6737.8449909999999</v>
      </c>
      <c r="AA44" s="75">
        <v>14693.436299999999</v>
      </c>
      <c r="AB44" s="75">
        <v>21728.860659999998</v>
      </c>
      <c r="AC44" s="75">
        <v>824.66189999999995</v>
      </c>
      <c r="AD44" s="75">
        <v>824.66157099999998</v>
      </c>
      <c r="AE44" s="75">
        <v>824.66189999999995</v>
      </c>
      <c r="AF44" s="75">
        <v>19.3981405</v>
      </c>
      <c r="AG44" s="75">
        <v>1831.3928275999999</v>
      </c>
      <c r="AH44" s="75">
        <v>1570.0039879999999</v>
      </c>
      <c r="AI44" s="75">
        <v>1570.00464899999</v>
      </c>
      <c r="AJ44" s="75">
        <v>1744.3320670000001</v>
      </c>
      <c r="AK44" s="75">
        <v>25.766569</v>
      </c>
      <c r="AL44" s="75">
        <v>7443.8538263999999</v>
      </c>
      <c r="AM44" s="75">
        <v>19.8792121</v>
      </c>
      <c r="AN44" s="75">
        <v>104.53891928</v>
      </c>
      <c r="AO44" s="75">
        <v>0</v>
      </c>
      <c r="AP44" s="75">
        <v>7963.3477999999996</v>
      </c>
      <c r="AQ44" s="75">
        <v>103.7146529</v>
      </c>
      <c r="AR44" s="75">
        <v>99.923458400000001</v>
      </c>
      <c r="AS44" s="75">
        <v>16039.118</v>
      </c>
      <c r="AT44" s="75">
        <v>16039.115830000001</v>
      </c>
      <c r="AU44" s="75">
        <v>72135.705499999996</v>
      </c>
      <c r="AV44" s="75">
        <v>169039.10599999901</v>
      </c>
      <c r="AW44" s="75">
        <v>25641.38726</v>
      </c>
      <c r="AX44" s="75">
        <v>25641.396860000001</v>
      </c>
      <c r="AY44" s="75">
        <v>0</v>
      </c>
      <c r="AZ44" s="75">
        <v>169039.10800000001</v>
      </c>
      <c r="BA44" s="75">
        <v>76.402240000000006</v>
      </c>
      <c r="BB44" s="75">
        <v>1757.186095</v>
      </c>
      <c r="BC44" s="75">
        <v>5.6230854519999998</v>
      </c>
      <c r="BD44" s="75">
        <v>30815.3658</v>
      </c>
      <c r="BE44" s="75">
        <v>28.281353459999998</v>
      </c>
      <c r="BF44" s="75">
        <v>6.9114727299999998</v>
      </c>
      <c r="BG44" s="75">
        <v>2444.3685089999899</v>
      </c>
      <c r="BH44" s="75">
        <v>240.50073494999901</v>
      </c>
      <c r="BI44" s="75">
        <v>0</v>
      </c>
      <c r="BJ44" s="75">
        <v>2.44048834829999</v>
      </c>
      <c r="BK44" s="75">
        <v>1036.8574000000001</v>
      </c>
      <c r="BL44" s="75">
        <v>482.12331999999998</v>
      </c>
      <c r="BM44" s="75">
        <v>10413.1496295</v>
      </c>
      <c r="BN44" s="75">
        <v>4.8951829550000001</v>
      </c>
      <c r="BO44" s="75">
        <v>1.5576663783</v>
      </c>
      <c r="BP44" s="75">
        <v>849.62223499999902</v>
      </c>
      <c r="BQ44" s="75">
        <v>7.2970368539999999</v>
      </c>
      <c r="BR44" s="75">
        <v>379.31382400000001</v>
      </c>
      <c r="BS44" s="75">
        <v>34.449604299999997</v>
      </c>
      <c r="BT44" s="75">
        <v>11.6453457</v>
      </c>
      <c r="BU44" s="75">
        <v>1536.0998099999999</v>
      </c>
      <c r="BV44" s="75">
        <v>45.876090299999902</v>
      </c>
      <c r="BW44" s="75">
        <v>267.92912039999999</v>
      </c>
      <c r="BX44" s="75">
        <v>12.274825756999901</v>
      </c>
      <c r="BY44" s="75">
        <v>318.80867740000002</v>
      </c>
      <c r="BZ44" s="75">
        <v>1.6023929327999999</v>
      </c>
      <c r="CA44" s="75">
        <v>207.78250259999999</v>
      </c>
      <c r="CB44" s="75">
        <v>7131.0749999999998</v>
      </c>
      <c r="CC44" s="75">
        <v>783.37577699999997</v>
      </c>
      <c r="CD44" s="75">
        <v>783.37622999999996</v>
      </c>
      <c r="CE44" s="75">
        <v>8734.8909199999998</v>
      </c>
      <c r="CF44" s="75">
        <v>24.7386271999999</v>
      </c>
      <c r="CG44" s="75">
        <v>0.75791941699999998</v>
      </c>
      <c r="CH44" s="75">
        <v>8621.1339769999995</v>
      </c>
      <c r="CI44" s="75">
        <v>7271.8907760000002</v>
      </c>
      <c r="CJ44" s="75">
        <v>1410.7584629999999</v>
      </c>
      <c r="CK44" s="75">
        <v>1624.2929615</v>
      </c>
      <c r="CL44" s="75">
        <v>216.36677281999999</v>
      </c>
      <c r="CM44" s="75">
        <v>71159.248299999905</v>
      </c>
      <c r="CN44" s="75">
        <v>8587.1136299999907</v>
      </c>
      <c r="CO44" s="75">
        <v>3830.2136110000001</v>
      </c>
      <c r="CP44" s="75">
        <f t="shared" si="0"/>
        <v>196250.49724799901</v>
      </c>
      <c r="CQ44" s="75">
        <f t="shared" si="1"/>
        <v>16298.841874717389</v>
      </c>
      <c r="CR44" s="75">
        <f t="shared" si="2"/>
        <v>5885.6922452173885</v>
      </c>
      <c r="CS44" s="75"/>
      <c r="CT44" s="75"/>
      <c r="CU44" s="22">
        <f t="shared" si="3"/>
        <v>1.0137221404571821</v>
      </c>
      <c r="CV44" s="28">
        <f t="shared" si="4"/>
        <v>8.0000000510368537E-3</v>
      </c>
      <c r="CW44" s="40"/>
      <c r="CX44" s="40"/>
      <c r="CY44" s="40"/>
      <c r="CZ44" s="28"/>
      <c r="DA44" s="28"/>
      <c r="DB44" s="75"/>
      <c r="DC44" s="75"/>
      <c r="DD44" s="75"/>
      <c r="DE44" s="75"/>
      <c r="DF44" s="75"/>
      <c r="DG44" s="75"/>
      <c r="DH44" s="75"/>
      <c r="DI44" s="75"/>
      <c r="DJ44" s="75"/>
    </row>
    <row r="45" spans="1:114" x14ac:dyDescent="0.25">
      <c r="A45" s="89" t="s">
        <v>211</v>
      </c>
      <c r="B45" s="75">
        <v>55.660683210000002</v>
      </c>
      <c r="C45" s="75">
        <v>110.9133224</v>
      </c>
      <c r="D45" s="75">
        <v>11.324899009999999</v>
      </c>
      <c r="E45" s="75">
        <v>11.324922279999999</v>
      </c>
      <c r="F45" s="75">
        <v>110.913417799999</v>
      </c>
      <c r="G45" s="75">
        <v>110.913417799999</v>
      </c>
      <c r="H45" s="75">
        <v>25.81886866</v>
      </c>
      <c r="I45" s="75">
        <v>0.36726260500000002</v>
      </c>
      <c r="J45" s="75">
        <v>219.40675705000001</v>
      </c>
      <c r="K45" s="75">
        <v>219.40592891</v>
      </c>
      <c r="L45" s="75">
        <v>28.214193555999898</v>
      </c>
      <c r="M45" s="75">
        <v>28.214241921999999</v>
      </c>
      <c r="N45" s="75">
        <v>1070.286308</v>
      </c>
      <c r="O45" s="75">
        <v>1070.286308</v>
      </c>
      <c r="P45" s="75">
        <v>156616.9437</v>
      </c>
      <c r="Q45" s="75">
        <v>19505078.039999999</v>
      </c>
      <c r="R45" s="75">
        <v>156616.951639999</v>
      </c>
      <c r="S45" s="75">
        <v>375.30186199999901</v>
      </c>
      <c r="T45" s="75">
        <v>324.15062387</v>
      </c>
      <c r="U45" s="75">
        <v>131.65311869499999</v>
      </c>
      <c r="V45" s="75">
        <v>1030.1833977599999</v>
      </c>
      <c r="W45" s="75">
        <v>65.227832590000006</v>
      </c>
      <c r="X45" s="75">
        <v>182.51129551999901</v>
      </c>
      <c r="Y45" s="75">
        <v>182.51133354999999</v>
      </c>
      <c r="Z45" s="75">
        <v>1030.1830966</v>
      </c>
      <c r="AA45" s="75">
        <v>2729.8987499999998</v>
      </c>
      <c r="AB45" s="75">
        <v>4120.7027289999996</v>
      </c>
      <c r="AC45" s="75">
        <v>140.5659507</v>
      </c>
      <c r="AD45" s="75">
        <v>140.56588930000001</v>
      </c>
      <c r="AE45" s="75">
        <v>140.5659507</v>
      </c>
      <c r="AF45" s="75">
        <v>3.1873443049999999</v>
      </c>
      <c r="AG45" s="75">
        <v>296.46346936999998</v>
      </c>
      <c r="AH45" s="75">
        <v>222.02810369999901</v>
      </c>
      <c r="AI45" s="75">
        <v>222.0283412</v>
      </c>
      <c r="AJ45" s="75">
        <v>270.97311089999999</v>
      </c>
      <c r="AK45" s="75">
        <v>3.71486106699999</v>
      </c>
      <c r="AL45" s="75">
        <v>1221.7578063999999</v>
      </c>
      <c r="AM45" s="75">
        <v>3.6756925520000001</v>
      </c>
      <c r="AN45" s="75">
        <v>17.108952284000001</v>
      </c>
      <c r="AO45" s="75">
        <v>0</v>
      </c>
      <c r="AP45" s="75">
        <v>882.27223200000003</v>
      </c>
      <c r="AQ45" s="75">
        <v>18.638352449999999</v>
      </c>
      <c r="AR45" s="75">
        <v>18.241015300000001</v>
      </c>
      <c r="AS45" s="75">
        <v>2039.5344500000001</v>
      </c>
      <c r="AT45" s="75">
        <v>2039.534625</v>
      </c>
      <c r="AU45" s="75">
        <v>12392.3823729999</v>
      </c>
      <c r="AV45" s="75">
        <v>24311.706529999999</v>
      </c>
      <c r="AW45" s="75">
        <v>3219.7806099999998</v>
      </c>
      <c r="AX45" s="75">
        <v>3219.7829799999899</v>
      </c>
      <c r="AY45" s="75">
        <v>0</v>
      </c>
      <c r="AZ45" s="75">
        <v>24311.707569999999</v>
      </c>
      <c r="BA45" s="75">
        <v>8.0013550000000002</v>
      </c>
      <c r="BB45" s="75">
        <v>320.53752509999998</v>
      </c>
      <c r="BC45" s="75">
        <v>0.82009284149999995</v>
      </c>
      <c r="BD45" s="75">
        <v>5260.6734619999997</v>
      </c>
      <c r="BE45" s="75">
        <v>4.2175742070000002</v>
      </c>
      <c r="BF45" s="75">
        <v>0.96371194399999904</v>
      </c>
      <c r="BG45" s="75">
        <v>356.881659299999</v>
      </c>
      <c r="BH45" s="75">
        <v>31.064158447000001</v>
      </c>
      <c r="BI45" s="75">
        <v>0</v>
      </c>
      <c r="BJ45" s="75">
        <v>0.32024956760000001</v>
      </c>
      <c r="BK45" s="75">
        <v>131.52045000000001</v>
      </c>
      <c r="BL45" s="75">
        <v>56.269973999999998</v>
      </c>
      <c r="BM45" s="75">
        <v>1302.7844706999999</v>
      </c>
      <c r="BN45" s="75">
        <v>0.6526536195</v>
      </c>
      <c r="BO45" s="75">
        <v>0.20319984484</v>
      </c>
      <c r="BP45" s="75">
        <v>109.605411273999</v>
      </c>
      <c r="BQ45" s="75">
        <v>0.89570071100000004</v>
      </c>
      <c r="BR45" s="75">
        <v>53.292758130000003</v>
      </c>
      <c r="BS45" s="75">
        <v>5.2637867439999999</v>
      </c>
      <c r="BT45" s="75">
        <v>1.651127346</v>
      </c>
      <c r="BU45" s="75">
        <v>223.8639292</v>
      </c>
      <c r="BV45" s="75">
        <v>8.1650581300000002</v>
      </c>
      <c r="BW45" s="75">
        <v>50.149610449999997</v>
      </c>
      <c r="BX45" s="75">
        <v>1.7547829369999901</v>
      </c>
      <c r="BY45" s="75">
        <v>32.384822870000001</v>
      </c>
      <c r="BZ45" s="75">
        <v>0.21573017315000001</v>
      </c>
      <c r="CA45" s="75">
        <v>31.36199714</v>
      </c>
      <c r="CB45" s="75">
        <v>892.30346999999995</v>
      </c>
      <c r="CC45" s="75">
        <v>88.121595229999997</v>
      </c>
      <c r="CD45" s="75">
        <v>88.12143107</v>
      </c>
      <c r="CE45" s="75">
        <v>1395.8472219999901</v>
      </c>
      <c r="CF45" s="75">
        <v>4.9378800250000001</v>
      </c>
      <c r="CG45" s="75">
        <v>0.12249673679999901</v>
      </c>
      <c r="CH45" s="75">
        <v>1503.3077039</v>
      </c>
      <c r="CI45" s="75">
        <v>1256.1770708399999</v>
      </c>
      <c r="CJ45" s="75">
        <v>217.517245099999</v>
      </c>
      <c r="CK45" s="75">
        <v>279.10129468399998</v>
      </c>
      <c r="CL45" s="75">
        <v>36.779420934999997</v>
      </c>
      <c r="CM45" s="75">
        <v>12216.688064</v>
      </c>
      <c r="CN45" s="75">
        <v>1570.1095359000001</v>
      </c>
      <c r="CO45" s="75">
        <v>688.33787519999998</v>
      </c>
      <c r="CP45" s="75">
        <f t="shared" si="0"/>
        <v>27753.5152437</v>
      </c>
      <c r="CQ45" s="75">
        <f t="shared" si="1"/>
        <v>2126.8358198565879</v>
      </c>
      <c r="CR45" s="75">
        <f t="shared" si="2"/>
        <v>824.05134915658789</v>
      </c>
      <c r="CS45" s="75"/>
      <c r="CT45" s="75"/>
      <c r="CU45" s="22">
        <f t="shared" si="3"/>
        <v>1.014381500786423</v>
      </c>
      <c r="CV45" s="28">
        <f t="shared" si="4"/>
        <v>7.999999342440018E-3</v>
      </c>
      <c r="CW45" s="40"/>
      <c r="CX45" s="40"/>
      <c r="CY45" s="40"/>
      <c r="CZ45" s="28"/>
      <c r="DA45" s="28"/>
      <c r="DB45" s="75"/>
      <c r="DC45" s="75"/>
      <c r="DD45" s="75"/>
      <c r="DE45" s="75"/>
      <c r="DF45" s="75"/>
      <c r="DG45" s="75"/>
      <c r="DH45" s="75"/>
      <c r="DI45" s="75"/>
      <c r="DJ45" s="75"/>
    </row>
    <row r="46" spans="1:114" x14ac:dyDescent="0.25">
      <c r="A46" s="89" t="s">
        <v>212</v>
      </c>
      <c r="B46" s="75">
        <v>9.6408891203499998</v>
      </c>
      <c r="C46" s="75">
        <v>17.062013284300001</v>
      </c>
      <c r="D46" s="75">
        <v>1.4560468633000001</v>
      </c>
      <c r="E46" s="75">
        <v>1.4560452185499999</v>
      </c>
      <c r="F46" s="75">
        <v>17.061925180700001</v>
      </c>
      <c r="G46" s="75">
        <v>17.061925180700001</v>
      </c>
      <c r="H46" s="75">
        <v>3.8480164510699999</v>
      </c>
      <c r="I46" s="75">
        <v>2.9802775473999999E-2</v>
      </c>
      <c r="J46" s="75">
        <v>38.090662160059999</v>
      </c>
      <c r="K46" s="75">
        <v>38.090583709500002</v>
      </c>
      <c r="L46" s="75">
        <v>5.0754885499700002</v>
      </c>
      <c r="M46" s="75">
        <v>5.0754783628399904</v>
      </c>
      <c r="N46" s="75">
        <v>211.11364588399999</v>
      </c>
      <c r="O46" s="75">
        <v>211.11364588399999</v>
      </c>
      <c r="P46" s="75">
        <v>21104.963761999999</v>
      </c>
      <c r="Q46" s="75">
        <v>3521188.6787800002</v>
      </c>
      <c r="R46" s="75">
        <v>21104.96393405</v>
      </c>
      <c r="S46" s="75">
        <v>46.519001399999901</v>
      </c>
      <c r="T46" s="75">
        <v>54.169564381999997</v>
      </c>
      <c r="U46" s="75">
        <v>23.85528118717</v>
      </c>
      <c r="V46" s="75">
        <v>149.13126324999999</v>
      </c>
      <c r="W46" s="75">
        <v>11.491003150199999</v>
      </c>
      <c r="X46" s="75">
        <v>27.6723878564</v>
      </c>
      <c r="Y46" s="75">
        <v>27.672331029839999</v>
      </c>
      <c r="Z46" s="75">
        <v>149.13098524999899</v>
      </c>
      <c r="AA46" s="75">
        <v>342.82918000000001</v>
      </c>
      <c r="AB46" s="75">
        <v>646.466812</v>
      </c>
      <c r="AC46" s="75">
        <v>16.703625004999999</v>
      </c>
      <c r="AD46" s="75">
        <v>16.703640775</v>
      </c>
      <c r="AE46" s="75">
        <v>16.703625004999999</v>
      </c>
      <c r="AF46" s="75">
        <v>0.26638047457000003</v>
      </c>
      <c r="AG46" s="75">
        <v>46.342930024399998</v>
      </c>
      <c r="AH46" s="75">
        <v>21.990060927999998</v>
      </c>
      <c r="AI46" s="75">
        <v>21.990068815999901</v>
      </c>
      <c r="AJ46" s="75">
        <v>41.038622955800001</v>
      </c>
      <c r="AK46" s="75">
        <v>0.54487041033299999</v>
      </c>
      <c r="AL46" s="75">
        <v>144.67906074999999</v>
      </c>
      <c r="AM46" s="75">
        <v>0.63910215450999996</v>
      </c>
      <c r="AN46" s="75">
        <v>3.3636069609999999</v>
      </c>
      <c r="AO46" s="75">
        <v>0</v>
      </c>
      <c r="AP46" s="75">
        <v>123.7886245</v>
      </c>
      <c r="AQ46" s="75">
        <v>2.40259202049999</v>
      </c>
      <c r="AR46" s="75">
        <v>2.3594076689999999</v>
      </c>
      <c r="AS46" s="75">
        <v>360.52419600000002</v>
      </c>
      <c r="AT46" s="75">
        <v>360.523608999999</v>
      </c>
      <c r="AU46" s="75">
        <v>1824.7842168100001</v>
      </c>
      <c r="AV46" s="75">
        <v>2404.0449017400001</v>
      </c>
      <c r="AW46" s="75">
        <v>322.72284744000001</v>
      </c>
      <c r="AX46" s="75">
        <v>322.7225315</v>
      </c>
      <c r="AY46" s="75">
        <v>0</v>
      </c>
      <c r="AZ46" s="75">
        <v>2404.0436162999999</v>
      </c>
      <c r="BA46" s="75">
        <v>0.85350369999999998</v>
      </c>
      <c r="BB46" s="75">
        <v>51.387929467299998</v>
      </c>
      <c r="BC46" s="75">
        <v>0.11043834271279999</v>
      </c>
      <c r="BD46" s="75">
        <v>775.12093297599995</v>
      </c>
      <c r="BE46" s="75">
        <v>0.57001420811000003</v>
      </c>
      <c r="BF46" s="75">
        <v>0.103127715228</v>
      </c>
      <c r="BG46" s="75">
        <v>45.608270263000001</v>
      </c>
      <c r="BH46" s="75">
        <v>5.3631813416599998</v>
      </c>
      <c r="BI46" s="75">
        <v>0</v>
      </c>
      <c r="BJ46" s="75">
        <v>4.3683425204999897E-2</v>
      </c>
      <c r="BK46" s="75">
        <v>22.990396</v>
      </c>
      <c r="BL46" s="75">
        <v>10.958684999999999</v>
      </c>
      <c r="BM46" s="75">
        <v>232.32722862603001</v>
      </c>
      <c r="BN46" s="75">
        <v>0.1063569085375</v>
      </c>
      <c r="BO46" s="75">
        <v>3.5323243245999898E-2</v>
      </c>
      <c r="BP46" s="75">
        <v>18.812632535679999</v>
      </c>
      <c r="BQ46" s="75">
        <v>0.12840275013999999</v>
      </c>
      <c r="BR46" s="75">
        <v>8.5176316320400005</v>
      </c>
      <c r="BS46" s="75">
        <v>0.73667861869999995</v>
      </c>
      <c r="BT46" s="75">
        <v>0.20606595582000001</v>
      </c>
      <c r="BU46" s="75">
        <v>34.423656558799998</v>
      </c>
      <c r="BV46" s="75">
        <v>0.94737304033000003</v>
      </c>
      <c r="BW46" s="75">
        <v>8.5713411739600005</v>
      </c>
      <c r="BX46" s="75">
        <v>0.193426987917</v>
      </c>
      <c r="BY46" s="75">
        <v>4.3915466279999897</v>
      </c>
      <c r="BZ46" s="75">
        <v>3.2939850889199998E-2</v>
      </c>
      <c r="CA46" s="75">
        <v>4.2569472865</v>
      </c>
      <c r="CB46" s="75">
        <v>154.58282</v>
      </c>
      <c r="CC46" s="75">
        <v>16.613276908</v>
      </c>
      <c r="CD46" s="75">
        <v>16.61324160357</v>
      </c>
      <c r="CE46" s="75">
        <v>172.3975964</v>
      </c>
      <c r="CF46" s="75">
        <v>0.73831444502400001</v>
      </c>
      <c r="CG46" s="75">
        <v>9.9404038890000008E-3</v>
      </c>
      <c r="CH46" s="75">
        <v>222.97451886939999</v>
      </c>
      <c r="CI46" s="75">
        <v>184.4346130843</v>
      </c>
      <c r="CJ46" s="75">
        <v>31.511103749</v>
      </c>
      <c r="CK46" s="75">
        <v>39.940329085560002</v>
      </c>
      <c r="CL46" s="75">
        <v>5.2859310045749996</v>
      </c>
      <c r="CM46" s="75">
        <v>1794.1161285600001</v>
      </c>
      <c r="CN46" s="75">
        <v>243.64370921259999</v>
      </c>
      <c r="CO46" s="75">
        <v>104.456284615</v>
      </c>
      <c r="CP46" s="75">
        <f t="shared" si="0"/>
        <v>2748.7578101079998</v>
      </c>
      <c r="CQ46" s="75">
        <f t="shared" si="1"/>
        <v>351.71060559171548</v>
      </c>
      <c r="CR46" s="75">
        <f t="shared" si="2"/>
        <v>119.38337696568547</v>
      </c>
      <c r="CS46" s="75"/>
      <c r="CT46" s="75"/>
      <c r="CU46" s="22">
        <f t="shared" si="3"/>
        <v>1.0170937030004936</v>
      </c>
      <c r="CV46" s="28">
        <f t="shared" si="4"/>
        <v>7.9999994350669987E-3</v>
      </c>
      <c r="CW46" s="40"/>
      <c r="CX46" s="40"/>
      <c r="CY46" s="40"/>
      <c r="CZ46" s="28"/>
      <c r="DA46" s="28"/>
      <c r="DB46" s="75"/>
      <c r="DC46" s="75"/>
      <c r="DD46" s="75"/>
      <c r="DE46" s="75"/>
      <c r="DF46" s="75"/>
      <c r="DG46" s="75"/>
      <c r="DH46" s="75"/>
      <c r="DI46" s="75"/>
      <c r="DJ46" s="75"/>
    </row>
    <row r="47" spans="1:114" x14ac:dyDescent="0.25">
      <c r="A47" s="89" t="s">
        <v>213</v>
      </c>
      <c r="B47" s="75">
        <v>112.8606853</v>
      </c>
      <c r="C47" s="75">
        <v>214.32138699999999</v>
      </c>
      <c r="D47" s="75">
        <v>19.455368549999999</v>
      </c>
      <c r="E47" s="75">
        <v>19.455406480000001</v>
      </c>
      <c r="F47" s="75">
        <v>214.3208238</v>
      </c>
      <c r="G47" s="75">
        <v>214.3208238</v>
      </c>
      <c r="H47" s="75">
        <v>48.213335000000001</v>
      </c>
      <c r="I47" s="75">
        <v>0.55442645800000001</v>
      </c>
      <c r="J47" s="75">
        <v>454.4525605</v>
      </c>
      <c r="K47" s="75">
        <v>454.45261227999998</v>
      </c>
      <c r="L47" s="75">
        <v>66.231639729999998</v>
      </c>
      <c r="M47" s="75">
        <v>66.231454049999996</v>
      </c>
      <c r="N47" s="75">
        <v>2147.5666689999998</v>
      </c>
      <c r="O47" s="75">
        <v>2147.5666689999998</v>
      </c>
      <c r="P47" s="75">
        <v>385209.01880000002</v>
      </c>
      <c r="Q47" s="75">
        <v>44919194.590000004</v>
      </c>
      <c r="R47" s="75">
        <v>385209.03761999903</v>
      </c>
      <c r="S47" s="75">
        <v>1011.51231</v>
      </c>
      <c r="T47" s="75">
        <v>665.80294898</v>
      </c>
      <c r="U47" s="75">
        <v>276.58250277000002</v>
      </c>
      <c r="V47" s="75">
        <v>2409.4451114999902</v>
      </c>
      <c r="W47" s="75">
        <v>136.11953904000001</v>
      </c>
      <c r="X47" s="75">
        <v>404.86693747999999</v>
      </c>
      <c r="Y47" s="75">
        <v>404.866932869999</v>
      </c>
      <c r="Z47" s="75">
        <v>2409.4406003999902</v>
      </c>
      <c r="AA47" s="75">
        <v>5864.2248</v>
      </c>
      <c r="AB47" s="75">
        <v>8351.5687760000001</v>
      </c>
      <c r="AC47" s="75">
        <v>245.1614324</v>
      </c>
      <c r="AD47" s="75">
        <v>245.16146599999999</v>
      </c>
      <c r="AE47" s="75">
        <v>245.1614324</v>
      </c>
      <c r="AF47" s="75">
        <v>4.9045837799999896</v>
      </c>
      <c r="AG47" s="75">
        <v>685.33788042499998</v>
      </c>
      <c r="AH47" s="75">
        <v>415.54300549999999</v>
      </c>
      <c r="AI47" s="75">
        <v>415.54243259999998</v>
      </c>
      <c r="AJ47" s="75">
        <v>638.76957391999895</v>
      </c>
      <c r="AK47" s="75">
        <v>8.5702097580000007</v>
      </c>
      <c r="AL47" s="75">
        <v>2145.0110091000001</v>
      </c>
      <c r="AM47" s="75">
        <v>7.30564093</v>
      </c>
      <c r="AN47" s="75">
        <v>40.255437880000002</v>
      </c>
      <c r="AO47" s="75">
        <v>0</v>
      </c>
      <c r="AP47" s="75">
        <v>1620.2614169999999</v>
      </c>
      <c r="AQ47" s="75">
        <v>34.626131839999999</v>
      </c>
      <c r="AR47" s="75">
        <v>33.93461447</v>
      </c>
      <c r="AS47" s="75">
        <v>4940.6112899999998</v>
      </c>
      <c r="AT47" s="75">
        <v>4940.6107499999998</v>
      </c>
      <c r="AU47" s="75">
        <v>26999.441992</v>
      </c>
      <c r="AV47" s="75">
        <v>46006.650299999899</v>
      </c>
      <c r="AW47" s="75">
        <v>5520.6791199999998</v>
      </c>
      <c r="AX47" s="75">
        <v>5520.6764300000004</v>
      </c>
      <c r="AY47" s="75">
        <v>0</v>
      </c>
      <c r="AZ47" s="75">
        <v>46006.6685499999</v>
      </c>
      <c r="BA47" s="75">
        <v>13.933393000000001</v>
      </c>
      <c r="BB47" s="75">
        <v>675.92408899999998</v>
      </c>
      <c r="BC47" s="75">
        <v>1.72012315519999</v>
      </c>
      <c r="BD47" s="75">
        <v>11820.351995699901</v>
      </c>
      <c r="BE47" s="75">
        <v>8.7439468199999997</v>
      </c>
      <c r="BF47" s="75">
        <v>1.9264936079999999</v>
      </c>
      <c r="BG47" s="75">
        <v>690.50269979999996</v>
      </c>
      <c r="BH47" s="75">
        <v>66.414224695000001</v>
      </c>
      <c r="BI47" s="75">
        <v>0</v>
      </c>
      <c r="BJ47" s="75">
        <v>0.66553698269999995</v>
      </c>
      <c r="BK47" s="75">
        <v>281.18657999999999</v>
      </c>
      <c r="BL47" s="75">
        <v>136.41266999999999</v>
      </c>
      <c r="BM47" s="75">
        <v>2867.9294109999901</v>
      </c>
      <c r="BN47" s="75">
        <v>1.378577089</v>
      </c>
      <c r="BO47" s="75">
        <v>0.43789432740000001</v>
      </c>
      <c r="BP47" s="75">
        <v>235.16341326499901</v>
      </c>
      <c r="BQ47" s="75">
        <v>1.7184595439999999</v>
      </c>
      <c r="BR47" s="75">
        <v>115.11138639999901</v>
      </c>
      <c r="BS47" s="75">
        <v>11.219466254</v>
      </c>
      <c r="BT47" s="75">
        <v>3.34465940999999</v>
      </c>
      <c r="BU47" s="75">
        <v>474.17750549999897</v>
      </c>
      <c r="BV47" s="75">
        <v>14.03569135</v>
      </c>
      <c r="BW47" s="75">
        <v>104.13551289</v>
      </c>
      <c r="BX47" s="75">
        <v>3.5475993619999899</v>
      </c>
      <c r="BY47" s="75">
        <v>54.087483599999999</v>
      </c>
      <c r="BZ47" s="75">
        <v>0.45418091295999902</v>
      </c>
      <c r="CA47" s="75">
        <v>65.153350200000006</v>
      </c>
      <c r="CB47" s="75">
        <v>2217.5666999999999</v>
      </c>
      <c r="CC47" s="75">
        <v>215.67537815</v>
      </c>
      <c r="CD47" s="75">
        <v>215.67592561999999</v>
      </c>
      <c r="CE47" s="75">
        <v>2496.7364969999999</v>
      </c>
      <c r="CF47" s="75">
        <v>10.23757166</v>
      </c>
      <c r="CG47" s="75">
        <v>0.18492334729999901</v>
      </c>
      <c r="CH47" s="75">
        <v>3391.6393959000002</v>
      </c>
      <c r="CI47" s="75">
        <v>2847.5759416999999</v>
      </c>
      <c r="CJ47" s="75">
        <v>447.3584548</v>
      </c>
      <c r="CK47" s="75">
        <v>632.579172919999</v>
      </c>
      <c r="CL47" s="75">
        <v>83.727371246999994</v>
      </c>
      <c r="CM47" s="75">
        <v>26639.451645000001</v>
      </c>
      <c r="CN47" s="75">
        <v>3466.7331979999999</v>
      </c>
      <c r="CO47" s="75">
        <v>1517.1127684</v>
      </c>
      <c r="CP47" s="75">
        <f t="shared" si="0"/>
        <v>51942.872425499903</v>
      </c>
      <c r="CQ47" s="75">
        <f t="shared" si="1"/>
        <v>4538.5430617252478</v>
      </c>
      <c r="CR47" s="75">
        <f t="shared" si="2"/>
        <v>1670.6136507252572</v>
      </c>
      <c r="CS47" s="75"/>
      <c r="CT47" s="75"/>
      <c r="CU47" s="22">
        <f t="shared" si="3"/>
        <v>1.0135134293226928</v>
      </c>
      <c r="CV47" s="28">
        <f t="shared" si="4"/>
        <v>8.0000005023981059E-3</v>
      </c>
      <c r="CW47" s="40"/>
      <c r="CX47" s="40"/>
      <c r="CY47" s="40"/>
      <c r="CZ47" s="28"/>
      <c r="DA47" s="28"/>
      <c r="DB47" s="75"/>
      <c r="DC47" s="75"/>
      <c r="DD47" s="75"/>
      <c r="DE47" s="75"/>
      <c r="DF47" s="75"/>
      <c r="DG47" s="75"/>
      <c r="DH47" s="75"/>
      <c r="DI47" s="75"/>
      <c r="DJ47" s="75"/>
    </row>
    <row r="48" spans="1:114" x14ac:dyDescent="0.25">
      <c r="A48" s="89" t="s">
        <v>214</v>
      </c>
      <c r="B48" s="75">
        <v>136.17072977999999</v>
      </c>
      <c r="C48" s="75">
        <v>241.6943996</v>
      </c>
      <c r="D48" s="75">
        <v>22.286834120000002</v>
      </c>
      <c r="E48" s="75">
        <v>22.286890499999998</v>
      </c>
      <c r="F48" s="75">
        <v>241.69432430000001</v>
      </c>
      <c r="G48" s="75">
        <v>241.69432430000001</v>
      </c>
      <c r="H48" s="75">
        <v>57.464301720000002</v>
      </c>
      <c r="I48" s="75">
        <v>0.63295394999999999</v>
      </c>
      <c r="J48" s="75">
        <v>513.55569993999995</v>
      </c>
      <c r="K48" s="75">
        <v>513.55755617</v>
      </c>
      <c r="L48" s="75">
        <v>70.307850669999993</v>
      </c>
      <c r="M48" s="75">
        <v>70.307933349999999</v>
      </c>
      <c r="N48" s="75">
        <v>2523.0718230000002</v>
      </c>
      <c r="O48" s="75">
        <v>2523.0718230000002</v>
      </c>
      <c r="P48" s="75">
        <v>304920.05904999998</v>
      </c>
      <c r="Q48" s="75">
        <v>33465915.609999899</v>
      </c>
      <c r="R48" s="75">
        <v>304919.91749999998</v>
      </c>
      <c r="S48" s="75">
        <v>886.66064499999902</v>
      </c>
      <c r="T48" s="75">
        <v>772.13014815999998</v>
      </c>
      <c r="U48" s="75">
        <v>317.96184495</v>
      </c>
      <c r="V48" s="75">
        <v>2149.3945346</v>
      </c>
      <c r="W48" s="75">
        <v>161.10275407</v>
      </c>
      <c r="X48" s="75">
        <v>397.98234292999899</v>
      </c>
      <c r="Y48" s="75">
        <v>397.98238817999999</v>
      </c>
      <c r="Z48" s="75">
        <v>2149.3951733999902</v>
      </c>
      <c r="AA48" s="75">
        <v>6179.0664999999999</v>
      </c>
      <c r="AB48" s="75">
        <v>9380.8688999999995</v>
      </c>
      <c r="AC48" s="75">
        <v>279.18613099999999</v>
      </c>
      <c r="AD48" s="75">
        <v>279.18588260000001</v>
      </c>
      <c r="AE48" s="75">
        <v>279.18613099999999</v>
      </c>
      <c r="AF48" s="75">
        <v>5.63430331</v>
      </c>
      <c r="AG48" s="75">
        <v>639.16068486500001</v>
      </c>
      <c r="AH48" s="75">
        <v>421.421989</v>
      </c>
      <c r="AI48" s="75">
        <v>421.42253049999999</v>
      </c>
      <c r="AJ48" s="75">
        <v>542.99076796999998</v>
      </c>
      <c r="AK48" s="75">
        <v>8.4537039929999995</v>
      </c>
      <c r="AL48" s="75">
        <v>2345.3019475999999</v>
      </c>
      <c r="AM48" s="75">
        <v>9.0509832639999992</v>
      </c>
      <c r="AN48" s="75">
        <v>40.584779570000002</v>
      </c>
      <c r="AO48" s="75">
        <v>0</v>
      </c>
      <c r="AP48" s="75">
        <v>1647.694943</v>
      </c>
      <c r="AQ48" s="75">
        <v>38.820619800000003</v>
      </c>
      <c r="AR48" s="75">
        <v>38.168749050000002</v>
      </c>
      <c r="AS48" s="75">
        <v>3640.9677799999999</v>
      </c>
      <c r="AT48" s="75">
        <v>3640.9636</v>
      </c>
      <c r="AU48" s="75">
        <v>26477.512879999998</v>
      </c>
      <c r="AV48" s="75">
        <v>46248.965179999999</v>
      </c>
      <c r="AW48" s="75">
        <v>6007.3646699999999</v>
      </c>
      <c r="AX48" s="75">
        <v>6007.3610899999903</v>
      </c>
      <c r="AY48" s="75">
        <v>0</v>
      </c>
      <c r="AZ48" s="75">
        <v>46248.967949999998</v>
      </c>
      <c r="BA48" s="75">
        <v>13.046919000000001</v>
      </c>
      <c r="BB48" s="75">
        <v>728.17634699999996</v>
      </c>
      <c r="BC48" s="75">
        <v>1.5697909546</v>
      </c>
      <c r="BD48" s="75">
        <v>11190.332317</v>
      </c>
      <c r="BE48" s="75">
        <v>8.1905720599999992</v>
      </c>
      <c r="BF48" s="75">
        <v>1.81645913899999</v>
      </c>
      <c r="BG48" s="75">
        <v>681.96317350000004</v>
      </c>
      <c r="BH48" s="75">
        <v>64.185853944999906</v>
      </c>
      <c r="BI48" s="75">
        <v>0</v>
      </c>
      <c r="BJ48" s="75">
        <v>0.61551102270000002</v>
      </c>
      <c r="BK48" s="75">
        <v>273.42421999999999</v>
      </c>
      <c r="BL48" s="75">
        <v>101.66018</v>
      </c>
      <c r="BM48" s="75">
        <v>2615.0498179799902</v>
      </c>
      <c r="BN48" s="75">
        <v>1.3106419659999999</v>
      </c>
      <c r="BO48" s="75">
        <v>0.41890092870000001</v>
      </c>
      <c r="BP48" s="75">
        <v>224.94422394700001</v>
      </c>
      <c r="BQ48" s="75">
        <v>1.7080238649999999</v>
      </c>
      <c r="BR48" s="75">
        <v>104.05691055</v>
      </c>
      <c r="BS48" s="75">
        <v>10.184570519999999</v>
      </c>
      <c r="BT48" s="75">
        <v>3.2206717600000001</v>
      </c>
      <c r="BU48" s="75">
        <v>441.52032819999999</v>
      </c>
      <c r="BV48" s="75">
        <v>16.483005599999998</v>
      </c>
      <c r="BW48" s="75">
        <v>121.31327</v>
      </c>
      <c r="BX48" s="75">
        <v>3.3011819120000001</v>
      </c>
      <c r="BY48" s="75">
        <v>60.430009099999999</v>
      </c>
      <c r="BZ48" s="75">
        <v>0.43033665291999901</v>
      </c>
      <c r="CA48" s="75">
        <v>60.946837699999897</v>
      </c>
      <c r="CB48" s="75">
        <v>892.69119999999998</v>
      </c>
      <c r="CC48" s="75">
        <v>152.51128822999999</v>
      </c>
      <c r="CD48" s="75">
        <v>152.51074457999999</v>
      </c>
      <c r="CE48" s="75">
        <v>2646.7509650000002</v>
      </c>
      <c r="CF48" s="75">
        <v>11.415367359999999</v>
      </c>
      <c r="CG48" s="75">
        <v>0.21111543099999999</v>
      </c>
      <c r="CH48" s="75">
        <v>3225.4649654999998</v>
      </c>
      <c r="CI48" s="75">
        <v>2672.7732809599902</v>
      </c>
      <c r="CJ48" s="75">
        <v>435.30592869999998</v>
      </c>
      <c r="CK48" s="75">
        <v>590.66726329999995</v>
      </c>
      <c r="CL48" s="75">
        <v>77.984157404000001</v>
      </c>
      <c r="CM48" s="75">
        <v>26076.818877000002</v>
      </c>
      <c r="CN48" s="75">
        <v>3501.8441161999999</v>
      </c>
      <c r="CO48" s="75">
        <v>1496.3680526999999</v>
      </c>
      <c r="CP48" s="75">
        <f t="shared" si="0"/>
        <v>52677.751839000004</v>
      </c>
      <c r="CQ48" s="75">
        <f t="shared" si="1"/>
        <v>4224.9169780029106</v>
      </c>
      <c r="CR48" s="75">
        <f t="shared" si="2"/>
        <v>1609.8671600229202</v>
      </c>
      <c r="CS48" s="75"/>
      <c r="CT48" s="75"/>
      <c r="CU48" s="22">
        <f t="shared" si="3"/>
        <v>1.0153659081228428</v>
      </c>
      <c r="CV48" s="28">
        <f t="shared" si="4"/>
        <v>7.9999995119002017E-3</v>
      </c>
      <c r="CW48" s="40"/>
      <c r="CX48" s="40"/>
      <c r="CY48" s="40"/>
      <c r="CZ48" s="28"/>
      <c r="DA48" s="28"/>
      <c r="DB48" s="75"/>
      <c r="DC48" s="75"/>
      <c r="DD48" s="75"/>
      <c r="DE48" s="75"/>
      <c r="DF48" s="75"/>
      <c r="DG48" s="75"/>
      <c r="DH48" s="75"/>
      <c r="DI48" s="75"/>
      <c r="DJ48" s="75"/>
    </row>
    <row r="49" spans="1:114" x14ac:dyDescent="0.25">
      <c r="A49" s="89" t="s">
        <v>215</v>
      </c>
      <c r="B49" s="75">
        <v>25.94673848</v>
      </c>
      <c r="C49" s="75">
        <v>50.402658359999997</v>
      </c>
      <c r="D49" s="75">
        <v>5.0662062399999996</v>
      </c>
      <c r="E49" s="75">
        <v>5.0662035440000004</v>
      </c>
      <c r="F49" s="75">
        <v>50.402619299999998</v>
      </c>
      <c r="G49" s="75">
        <v>50.402619299999998</v>
      </c>
      <c r="H49" s="75">
        <v>11.729700530000001</v>
      </c>
      <c r="I49" s="75">
        <v>0.1567000955</v>
      </c>
      <c r="J49" s="75">
        <v>96.017811209999905</v>
      </c>
      <c r="K49" s="75">
        <v>96.017908495</v>
      </c>
      <c r="L49" s="75">
        <v>12.887338523</v>
      </c>
      <c r="M49" s="75">
        <v>12.887303884</v>
      </c>
      <c r="N49" s="75">
        <v>442.52911749999998</v>
      </c>
      <c r="O49" s="75">
        <v>442.52911749999998</v>
      </c>
      <c r="P49" s="75">
        <v>73731.030549999996</v>
      </c>
      <c r="Q49" s="75">
        <v>8921150.9930000007</v>
      </c>
      <c r="R49" s="75">
        <v>73731.026519999999</v>
      </c>
      <c r="S49" s="75">
        <v>170.00000460000001</v>
      </c>
      <c r="T49" s="75">
        <v>150.79843449200001</v>
      </c>
      <c r="U49" s="75">
        <v>60.209570009999901</v>
      </c>
      <c r="V49" s="75">
        <v>452.80322410000002</v>
      </c>
      <c r="W49" s="75">
        <v>30.628177819999902</v>
      </c>
      <c r="X49" s="75">
        <v>82.0798597</v>
      </c>
      <c r="Y49" s="75">
        <v>82.079851559999994</v>
      </c>
      <c r="Z49" s="75">
        <v>452.80320147999998</v>
      </c>
      <c r="AA49" s="75">
        <v>1098.88751</v>
      </c>
      <c r="AB49" s="75">
        <v>1895.7332699999999</v>
      </c>
      <c r="AC49" s="75">
        <v>62.333255700000002</v>
      </c>
      <c r="AD49" s="75">
        <v>62.3333054</v>
      </c>
      <c r="AE49" s="75">
        <v>62.333255700000002</v>
      </c>
      <c r="AF49" s="75">
        <v>1.3695135469999999</v>
      </c>
      <c r="AG49" s="75">
        <v>133.70621825399999</v>
      </c>
      <c r="AH49" s="75">
        <v>101.067162799999</v>
      </c>
      <c r="AI49" s="75">
        <v>101.06699999999999</v>
      </c>
      <c r="AJ49" s="75">
        <v>124.68897832499999</v>
      </c>
      <c r="AK49" s="75">
        <v>1.7218809294999999</v>
      </c>
      <c r="AL49" s="75">
        <v>535.78792429999999</v>
      </c>
      <c r="AM49" s="75">
        <v>1.7268112119999901</v>
      </c>
      <c r="AN49" s="75">
        <v>7.998418214</v>
      </c>
      <c r="AO49" s="75">
        <v>0</v>
      </c>
      <c r="AP49" s="75">
        <v>416.33216800000002</v>
      </c>
      <c r="AQ49" s="75">
        <v>8.4218114399999902</v>
      </c>
      <c r="AR49" s="75">
        <v>8.2340078749999996</v>
      </c>
      <c r="AS49" s="75">
        <v>887.80842599999903</v>
      </c>
      <c r="AT49" s="75">
        <v>887.81131000000005</v>
      </c>
      <c r="AU49" s="75">
        <v>5543.6164819999904</v>
      </c>
      <c r="AV49" s="75">
        <v>11100.946995999901</v>
      </c>
      <c r="AW49" s="75">
        <v>1431.379921</v>
      </c>
      <c r="AX49" s="75">
        <v>1431.37814</v>
      </c>
      <c r="AY49" s="75">
        <v>0</v>
      </c>
      <c r="AZ49" s="75">
        <v>11100.938749999999</v>
      </c>
      <c r="BA49" s="75">
        <v>3.7947519999999999</v>
      </c>
      <c r="BB49" s="75">
        <v>149.25066845999899</v>
      </c>
      <c r="BC49" s="75">
        <v>0.41893867550000002</v>
      </c>
      <c r="BD49" s="75">
        <v>2349.8619182999901</v>
      </c>
      <c r="BE49" s="75">
        <v>2.1911856743999998</v>
      </c>
      <c r="BF49" s="75">
        <v>0.52718202309999995</v>
      </c>
      <c r="BG49" s="75">
        <v>181.38918925999999</v>
      </c>
      <c r="BH49" s="75">
        <v>14.276444755699901</v>
      </c>
      <c r="BI49" s="75">
        <v>0</v>
      </c>
      <c r="BJ49" s="75">
        <v>0.15984639965</v>
      </c>
      <c r="BK49" s="75">
        <v>59.909523</v>
      </c>
      <c r="BL49" s="75">
        <v>25.845580000000002</v>
      </c>
      <c r="BM49" s="75">
        <v>598.15961855</v>
      </c>
      <c r="BN49" s="75">
        <v>0.30917319789999997</v>
      </c>
      <c r="BO49" s="75">
        <v>9.2822343400000007E-2</v>
      </c>
      <c r="BP49" s="75">
        <v>50.817620968999996</v>
      </c>
      <c r="BQ49" s="75">
        <v>0.44894977000000003</v>
      </c>
      <c r="BR49" s="75">
        <v>26.74013506</v>
      </c>
      <c r="BS49" s="75">
        <v>2.677277331</v>
      </c>
      <c r="BT49" s="75">
        <v>0.88042080300000003</v>
      </c>
      <c r="BU49" s="75">
        <v>114.15905257999999</v>
      </c>
      <c r="BV49" s="75">
        <v>3.557555217</v>
      </c>
      <c r="BW49" s="75">
        <v>21.813828170000001</v>
      </c>
      <c r="BX49" s="75">
        <v>0.95263616769999904</v>
      </c>
      <c r="BY49" s="75">
        <v>16.822638640000001</v>
      </c>
      <c r="BZ49" s="75">
        <v>0.10482316844</v>
      </c>
      <c r="CA49" s="75">
        <v>16.319688719999998</v>
      </c>
      <c r="CB49" s="75">
        <v>478.07968</v>
      </c>
      <c r="CC49" s="75">
        <v>40.356484399999999</v>
      </c>
      <c r="CD49" s="75">
        <v>40.356482634000002</v>
      </c>
      <c r="CE49" s="75">
        <v>617.01378790000001</v>
      </c>
      <c r="CF49" s="75">
        <v>2.2949057399999999</v>
      </c>
      <c r="CG49" s="75">
        <v>5.2265713799999898E-2</v>
      </c>
      <c r="CH49" s="75">
        <v>672.45803439999997</v>
      </c>
      <c r="CI49" s="75">
        <v>559.55998793000003</v>
      </c>
      <c r="CJ49" s="75">
        <v>113.54127244</v>
      </c>
      <c r="CK49" s="75">
        <v>123.7807564</v>
      </c>
      <c r="CL49" s="75">
        <v>16.363927306400001</v>
      </c>
      <c r="CM49" s="75">
        <v>5465.1856499999903</v>
      </c>
      <c r="CN49" s="75">
        <v>707.32220439999901</v>
      </c>
      <c r="CO49" s="75">
        <v>308.24357365999998</v>
      </c>
      <c r="CP49" s="75">
        <f t="shared" si="0"/>
        <v>12633.394079799898</v>
      </c>
      <c r="CQ49" s="75">
        <f t="shared" si="1"/>
        <v>1011.12795536879</v>
      </c>
      <c r="CR49" s="75">
        <f t="shared" si="2"/>
        <v>412.96833681878996</v>
      </c>
      <c r="CS49" s="75"/>
      <c r="CT49" s="75"/>
      <c r="CU49" s="22">
        <f t="shared" si="3"/>
        <v>1.0143509913519591</v>
      </c>
      <c r="CV49" s="28">
        <f t="shared" si="4"/>
        <v>8.000000804344402E-3</v>
      </c>
      <c r="CW49" s="40"/>
      <c r="CX49" s="40"/>
      <c r="CY49" s="40"/>
      <c r="CZ49" s="28"/>
      <c r="DA49" s="28"/>
      <c r="DB49" s="75"/>
      <c r="DC49" s="75"/>
      <c r="DD49" s="75"/>
      <c r="DE49" s="75"/>
      <c r="DF49" s="75"/>
      <c r="DG49" s="75"/>
      <c r="DH49" s="75"/>
      <c r="DI49" s="75"/>
      <c r="DJ49" s="75"/>
    </row>
    <row r="50" spans="1:114" x14ac:dyDescent="0.25">
      <c r="A50" s="89" t="s">
        <v>216</v>
      </c>
      <c r="B50" s="75">
        <v>116.27475086</v>
      </c>
      <c r="C50" s="75">
        <v>217.65222940000001</v>
      </c>
      <c r="D50" s="75">
        <v>19.515798700000001</v>
      </c>
      <c r="E50" s="75">
        <v>19.515824139999999</v>
      </c>
      <c r="F50" s="75">
        <v>217.6527107</v>
      </c>
      <c r="G50" s="75">
        <v>217.6527107</v>
      </c>
      <c r="H50" s="75">
        <v>49.401491100000001</v>
      </c>
      <c r="I50" s="75">
        <v>0.56884836299999997</v>
      </c>
      <c r="J50" s="75">
        <v>423.98442319999998</v>
      </c>
      <c r="K50" s="75">
        <v>423.98357514999998</v>
      </c>
      <c r="L50" s="75">
        <v>51.587686840000003</v>
      </c>
      <c r="M50" s="75">
        <v>51.587674219999997</v>
      </c>
      <c r="N50" s="75">
        <v>2261.5230139999999</v>
      </c>
      <c r="O50" s="75">
        <v>2261.5230139999999</v>
      </c>
      <c r="P50" s="75">
        <v>293935.37703999999</v>
      </c>
      <c r="Q50" s="75">
        <v>37372282.575000003</v>
      </c>
      <c r="R50" s="75">
        <v>293935.39893999998</v>
      </c>
      <c r="S50" s="75">
        <v>487.149215999999</v>
      </c>
      <c r="T50" s="75">
        <v>651.56403344599903</v>
      </c>
      <c r="U50" s="75">
        <v>266.99026884</v>
      </c>
      <c r="V50" s="75">
        <v>1588.3788718999999</v>
      </c>
      <c r="W50" s="75">
        <v>136.06371089999999</v>
      </c>
      <c r="X50" s="75">
        <v>305.93734477999999</v>
      </c>
      <c r="Y50" s="75">
        <v>305.93718172000001</v>
      </c>
      <c r="Z50" s="75">
        <v>1588.3797772999999</v>
      </c>
      <c r="AA50" s="75">
        <v>3615.1750000000002</v>
      </c>
      <c r="AB50" s="75">
        <v>7868.7137499999999</v>
      </c>
      <c r="AC50" s="75">
        <v>238.28452960000001</v>
      </c>
      <c r="AD50" s="75">
        <v>238.28417469999999</v>
      </c>
      <c r="AE50" s="75">
        <v>238.28452960000001</v>
      </c>
      <c r="AF50" s="75">
        <v>4.9532078400000001</v>
      </c>
      <c r="AG50" s="75">
        <v>488.78516610999998</v>
      </c>
      <c r="AH50" s="75">
        <v>398.42965919999898</v>
      </c>
      <c r="AI50" s="75">
        <v>398.42910899999998</v>
      </c>
      <c r="AJ50" s="75">
        <v>434.18157344999997</v>
      </c>
      <c r="AK50" s="75">
        <v>6.3536346889999997</v>
      </c>
      <c r="AL50" s="75">
        <v>2090.1800452999901</v>
      </c>
      <c r="AM50" s="75">
        <v>7.8359152459999999</v>
      </c>
      <c r="AN50" s="75">
        <v>36.713098549999998</v>
      </c>
      <c r="AO50" s="75">
        <v>0</v>
      </c>
      <c r="AP50" s="75">
        <v>1785.1484049999999</v>
      </c>
      <c r="AQ50" s="75">
        <v>33.307244140000002</v>
      </c>
      <c r="AR50" s="75">
        <v>32.446878300000002</v>
      </c>
      <c r="AS50" s="75">
        <v>3702.3029999999999</v>
      </c>
      <c r="AT50" s="75">
        <v>3702.2992799999902</v>
      </c>
      <c r="AU50" s="75">
        <v>20652.535425999999</v>
      </c>
      <c r="AV50" s="75">
        <v>43545.416340000003</v>
      </c>
      <c r="AW50" s="75">
        <v>5859.8588499999996</v>
      </c>
      <c r="AX50" s="75">
        <v>5859.8595100000002</v>
      </c>
      <c r="AY50" s="75">
        <v>0</v>
      </c>
      <c r="AZ50" s="75">
        <v>43545.427499999998</v>
      </c>
      <c r="BA50" s="75">
        <v>17.268301000000001</v>
      </c>
      <c r="BB50" s="75">
        <v>605.6666907</v>
      </c>
      <c r="BC50" s="75">
        <v>1.4751612859999901</v>
      </c>
      <c r="BD50" s="75">
        <v>8457.8574979999994</v>
      </c>
      <c r="BE50" s="75">
        <v>7.9333268169999904</v>
      </c>
      <c r="BF50" s="75">
        <v>1.8722033849999999</v>
      </c>
      <c r="BG50" s="75">
        <v>699.56096069999899</v>
      </c>
      <c r="BH50" s="75">
        <v>48.983358539999998</v>
      </c>
      <c r="BI50" s="75">
        <v>0</v>
      </c>
      <c r="BJ50" s="75">
        <v>0.56841005999999905</v>
      </c>
      <c r="BK50" s="75">
        <v>203.94609</v>
      </c>
      <c r="BL50" s="75">
        <v>107.05462</v>
      </c>
      <c r="BM50" s="75">
        <v>2159.6326633999902</v>
      </c>
      <c r="BN50" s="75">
        <v>1.0859556969999999</v>
      </c>
      <c r="BO50" s="75">
        <v>0.3178308963</v>
      </c>
      <c r="BP50" s="75">
        <v>176.82236882399999</v>
      </c>
      <c r="BQ50" s="75">
        <v>1.578981164</v>
      </c>
      <c r="BR50" s="75">
        <v>102.8705278</v>
      </c>
      <c r="BS50" s="75">
        <v>9.7482496800000007</v>
      </c>
      <c r="BT50" s="75">
        <v>3.27102033999999</v>
      </c>
      <c r="BU50" s="75">
        <v>435.63251600000001</v>
      </c>
      <c r="BV50" s="75">
        <v>13.93818052</v>
      </c>
      <c r="BW50" s="75">
        <v>94.110234660000003</v>
      </c>
      <c r="BX50" s="75">
        <v>3.3542771569999998</v>
      </c>
      <c r="BY50" s="75">
        <v>64.856415699999999</v>
      </c>
      <c r="BZ50" s="75">
        <v>0.36314627167000002</v>
      </c>
      <c r="CA50" s="75">
        <v>59.5756139</v>
      </c>
      <c r="CB50" s="75">
        <v>1719.0408</v>
      </c>
      <c r="CC50" s="75">
        <v>168.21698917999899</v>
      </c>
      <c r="CD50" s="75">
        <v>168.21671049999901</v>
      </c>
      <c r="CE50" s="75">
        <v>2441.4094609999902</v>
      </c>
      <c r="CF50" s="75">
        <v>9.2406672729999997</v>
      </c>
      <c r="CG50" s="75">
        <v>0.18973366699999999</v>
      </c>
      <c r="CH50" s="75">
        <v>2422.8736442999998</v>
      </c>
      <c r="CI50" s="75">
        <v>1986.305564</v>
      </c>
      <c r="CJ50" s="75">
        <v>428.29474110000001</v>
      </c>
      <c r="CK50" s="75">
        <v>431.71600468999998</v>
      </c>
      <c r="CL50" s="75">
        <v>57.134143608000002</v>
      </c>
      <c r="CM50" s="75">
        <v>20300.116239999999</v>
      </c>
      <c r="CN50" s="75">
        <v>2695.0389123999998</v>
      </c>
      <c r="CO50" s="75">
        <v>1155.0364013000001</v>
      </c>
      <c r="CP50" s="75">
        <f t="shared" si="0"/>
        <v>49803.704849199996</v>
      </c>
      <c r="CQ50" s="75">
        <f t="shared" si="1"/>
        <v>3719.9273737179592</v>
      </c>
      <c r="CR50" s="75">
        <f t="shared" si="2"/>
        <v>1560.2947103179692</v>
      </c>
      <c r="CS50" s="75"/>
      <c r="CT50" s="75"/>
      <c r="CU50" s="22">
        <f t="shared" si="3"/>
        <v>1.0173604516266552</v>
      </c>
      <c r="CV50" s="28">
        <f t="shared" si="4"/>
        <v>8.000000409736566E-3</v>
      </c>
      <c r="CW50" s="40"/>
      <c r="CX50" s="40"/>
      <c r="CY50" s="40"/>
      <c r="CZ50" s="28"/>
      <c r="DA50" s="28"/>
      <c r="DB50" s="75"/>
      <c r="DC50" s="75"/>
      <c r="DD50" s="75"/>
      <c r="DE50" s="75"/>
      <c r="DF50" s="75"/>
      <c r="DG50" s="75"/>
      <c r="DH50" s="75"/>
      <c r="DI50" s="75"/>
      <c r="DJ50" s="75"/>
    </row>
    <row r="51" spans="1:114" x14ac:dyDescent="0.25">
      <c r="A51" s="89" t="s">
        <v>217</v>
      </c>
      <c r="B51" s="75">
        <v>20.19976226</v>
      </c>
      <c r="C51" s="75">
        <v>45.517184899999997</v>
      </c>
      <c r="D51" s="75">
        <v>5.1092603600000004</v>
      </c>
      <c r="E51" s="75">
        <v>5.1092490399999999</v>
      </c>
      <c r="F51" s="75">
        <v>45.517183500000002</v>
      </c>
      <c r="G51" s="75">
        <v>45.517183500000002</v>
      </c>
      <c r="H51" s="75">
        <v>10.51669733</v>
      </c>
      <c r="I51" s="75">
        <v>0.18770079100000001</v>
      </c>
      <c r="J51" s="75">
        <v>71.534327660000002</v>
      </c>
      <c r="K51" s="75">
        <v>71.534197599999999</v>
      </c>
      <c r="L51" s="75">
        <v>9.7691179130000005</v>
      </c>
      <c r="M51" s="75">
        <v>9.7691106080000001</v>
      </c>
      <c r="N51" s="75">
        <v>351.88332600000001</v>
      </c>
      <c r="O51" s="75">
        <v>351.88332600000001</v>
      </c>
      <c r="P51" s="75">
        <v>49105.116150000002</v>
      </c>
      <c r="Q51" s="75">
        <v>6629722.2299999902</v>
      </c>
      <c r="R51" s="75">
        <v>49105.134039999997</v>
      </c>
      <c r="S51" s="75">
        <v>86.098477299999999</v>
      </c>
      <c r="T51" s="75">
        <v>119.106368909</v>
      </c>
      <c r="U51" s="75">
        <v>45.758383600999998</v>
      </c>
      <c r="V51" s="75">
        <v>265.61226364999999</v>
      </c>
      <c r="W51" s="75">
        <v>23.023488650000001</v>
      </c>
      <c r="X51" s="75">
        <v>55.163825789999997</v>
      </c>
      <c r="Y51" s="75">
        <v>55.163770814000003</v>
      </c>
      <c r="Z51" s="75">
        <v>265.61233874999999</v>
      </c>
      <c r="AA51" s="75">
        <v>669.14997000000005</v>
      </c>
      <c r="AB51" s="75">
        <v>1578.6836189999999</v>
      </c>
      <c r="AC51" s="75">
        <v>64.089206499999904</v>
      </c>
      <c r="AD51" s="75">
        <v>64.089127099999999</v>
      </c>
      <c r="AE51" s="75">
        <v>64.089206499999904</v>
      </c>
      <c r="AF51" s="75">
        <v>1.6180476229999901</v>
      </c>
      <c r="AG51" s="75">
        <v>81.633237509999901</v>
      </c>
      <c r="AH51" s="75">
        <v>113.051512799999</v>
      </c>
      <c r="AI51" s="75">
        <v>113.05158299999999</v>
      </c>
      <c r="AJ51" s="75">
        <v>76.939233709999996</v>
      </c>
      <c r="AK51" s="75">
        <v>1.156484522</v>
      </c>
      <c r="AL51" s="75">
        <v>561.45300368999995</v>
      </c>
      <c r="AM51" s="75">
        <v>1.3906997249999999</v>
      </c>
      <c r="AN51" s="75">
        <v>4.5061208290000003</v>
      </c>
      <c r="AO51" s="75">
        <v>0</v>
      </c>
      <c r="AP51" s="75">
        <v>398.3732435</v>
      </c>
      <c r="AQ51" s="75">
        <v>8.0290292700000006</v>
      </c>
      <c r="AR51" s="75">
        <v>7.8069002999999899</v>
      </c>
      <c r="AS51" s="75">
        <v>573.31199099999901</v>
      </c>
      <c r="AT51" s="75">
        <v>573.31232999999997</v>
      </c>
      <c r="AU51" s="75">
        <v>3897.7996279999902</v>
      </c>
      <c r="AV51" s="75">
        <v>12407.78695</v>
      </c>
      <c r="AW51" s="75">
        <v>1610.60175</v>
      </c>
      <c r="AX51" s="75">
        <v>1610.6015909999901</v>
      </c>
      <c r="AY51" s="75">
        <v>0</v>
      </c>
      <c r="AZ51" s="75">
        <v>12407.77908</v>
      </c>
      <c r="BA51" s="75">
        <v>4.4992146000000002</v>
      </c>
      <c r="BB51" s="75">
        <v>114.855647</v>
      </c>
      <c r="BC51" s="75">
        <v>0.35369240029999999</v>
      </c>
      <c r="BD51" s="75">
        <v>1521.3693975000001</v>
      </c>
      <c r="BE51" s="75">
        <v>1.9385765289999899</v>
      </c>
      <c r="BF51" s="75">
        <v>0.52772511020000001</v>
      </c>
      <c r="BG51" s="75">
        <v>185.38691949999901</v>
      </c>
      <c r="BH51" s="75">
        <v>7.6639758734999903</v>
      </c>
      <c r="BI51" s="75">
        <v>0</v>
      </c>
      <c r="BJ51" s="75">
        <v>0.13037099833999999</v>
      </c>
      <c r="BK51" s="75">
        <v>30.322929999999999</v>
      </c>
      <c r="BL51" s="75">
        <v>16.8232</v>
      </c>
      <c r="BM51" s="75">
        <v>337.87381395</v>
      </c>
      <c r="BN51" s="75">
        <v>0.20064732199999999</v>
      </c>
      <c r="BO51" s="75">
        <v>4.8559695239999999E-2</v>
      </c>
      <c r="BP51" s="75">
        <v>28.696073526999999</v>
      </c>
      <c r="BQ51" s="75">
        <v>0.37007330199999999</v>
      </c>
      <c r="BR51" s="75">
        <v>21.86120893</v>
      </c>
      <c r="BS51" s="75">
        <v>2.2763124700000001</v>
      </c>
      <c r="BT51" s="75">
        <v>0.84417600000000004</v>
      </c>
      <c r="BU51" s="75">
        <v>97.022371199999995</v>
      </c>
      <c r="BV51" s="75">
        <v>3.7017062649999999</v>
      </c>
      <c r="BW51" s="75">
        <v>15.02476206</v>
      </c>
      <c r="BX51" s="75">
        <v>0.9325087514</v>
      </c>
      <c r="BY51" s="75">
        <v>17.861200929999999</v>
      </c>
      <c r="BZ51" s="75">
        <v>7.3211967310000001E-2</v>
      </c>
      <c r="CA51" s="75">
        <v>14.555413139999899</v>
      </c>
      <c r="CB51" s="75">
        <v>311.32940000000002</v>
      </c>
      <c r="CC51" s="75">
        <v>27.76023318</v>
      </c>
      <c r="CD51" s="75">
        <v>27.760277810000002</v>
      </c>
      <c r="CE51" s="75">
        <v>624.10322039999903</v>
      </c>
      <c r="CF51" s="75">
        <v>1.886033523</v>
      </c>
      <c r="CG51" s="75">
        <v>6.2605721899999994E-2</v>
      </c>
      <c r="CH51" s="75">
        <v>432.21247774999898</v>
      </c>
      <c r="CI51" s="75">
        <v>353.23772059999999</v>
      </c>
      <c r="CJ51" s="75">
        <v>101.68668959999999</v>
      </c>
      <c r="CK51" s="75">
        <v>78.191146102000005</v>
      </c>
      <c r="CL51" s="75">
        <v>10.283098474999999</v>
      </c>
      <c r="CM51" s="75">
        <v>3835.2307470000001</v>
      </c>
      <c r="CN51" s="75">
        <v>479.07942774999998</v>
      </c>
      <c r="CO51" s="75">
        <v>209.55768764999999</v>
      </c>
      <c r="CP51" s="75">
        <f t="shared" si="0"/>
        <v>14131.440212799998</v>
      </c>
      <c r="CQ51" s="75">
        <f t="shared" si="1"/>
        <v>704.06141845628895</v>
      </c>
      <c r="CR51" s="75">
        <f t="shared" si="2"/>
        <v>366.18760450628901</v>
      </c>
      <c r="CS51" s="75"/>
      <c r="CT51" s="75"/>
      <c r="CU51" s="22">
        <f t="shared" si="3"/>
        <v>1.0163142416004389</v>
      </c>
      <c r="CV51" s="28">
        <f t="shared" si="4"/>
        <v>7.9999993700287549E-3</v>
      </c>
      <c r="CW51" s="40"/>
      <c r="CX51" s="40"/>
      <c r="CY51" s="40"/>
      <c r="CZ51" s="28"/>
      <c r="DA51" s="28"/>
      <c r="DB51" s="75"/>
      <c r="DC51" s="75"/>
      <c r="DD51" s="75"/>
      <c r="DE51" s="75"/>
      <c r="DF51" s="75"/>
      <c r="DG51" s="75"/>
      <c r="DH51" s="75"/>
      <c r="DI51" s="75"/>
      <c r="DJ51" s="75"/>
    </row>
    <row r="52" spans="1:114" s="21" customFormat="1" x14ac:dyDescent="0.25">
      <c r="A52" s="89"/>
      <c r="B52" s="75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89"/>
      <c r="AB52" s="89"/>
      <c r="AC52" s="89"/>
      <c r="AD52" s="89"/>
      <c r="AE52" s="89"/>
      <c r="AF52" s="89"/>
      <c r="AG52" s="89"/>
      <c r="AH52" s="89"/>
      <c r="AI52" s="89"/>
      <c r="AJ52" s="89"/>
      <c r="AK52" s="89"/>
      <c r="AL52" s="89"/>
      <c r="AM52" s="89"/>
      <c r="AN52" s="89"/>
      <c r="AO52" s="89"/>
      <c r="AP52" s="89"/>
      <c r="AQ52" s="89"/>
      <c r="AR52" s="89"/>
      <c r="AS52" s="89"/>
      <c r="AT52" s="89"/>
      <c r="AU52" s="89"/>
      <c r="AV52" s="89"/>
      <c r="AW52" s="89"/>
      <c r="AX52" s="89"/>
      <c r="AY52" s="89"/>
      <c r="AZ52" s="89"/>
      <c r="BA52" s="89"/>
      <c r="BB52" s="89"/>
      <c r="BC52" s="89"/>
      <c r="BD52" s="89"/>
      <c r="BE52" s="89"/>
      <c r="BF52" s="89"/>
      <c r="BG52" s="89"/>
      <c r="BH52" s="89"/>
      <c r="BI52" s="89"/>
      <c r="BJ52" s="89"/>
      <c r="BK52" s="89"/>
      <c r="BL52" s="89"/>
      <c r="BM52" s="89"/>
      <c r="BN52" s="89"/>
      <c r="BO52" s="89"/>
      <c r="BP52" s="89"/>
      <c r="BQ52" s="89"/>
      <c r="BR52" s="89"/>
      <c r="BS52" s="89"/>
      <c r="BT52" s="89"/>
      <c r="BU52" s="89"/>
      <c r="BV52" s="89"/>
      <c r="BW52" s="89"/>
      <c r="BX52" s="89"/>
      <c r="BY52" s="89"/>
      <c r="BZ52" s="89"/>
      <c r="CA52" s="89"/>
      <c r="CB52" s="89"/>
      <c r="CC52" s="89"/>
      <c r="CD52" s="89"/>
      <c r="CE52" s="89"/>
      <c r="CF52" s="89"/>
      <c r="CG52" s="89"/>
      <c r="CH52" s="89"/>
      <c r="CI52" s="89"/>
      <c r="CJ52" s="89"/>
      <c r="CK52" s="89"/>
      <c r="CL52" s="89"/>
      <c r="CM52" s="89"/>
      <c r="CN52" s="89"/>
      <c r="CO52" s="89"/>
      <c r="CP52" s="89"/>
      <c r="CQ52" s="89"/>
      <c r="CR52" s="89"/>
      <c r="CS52" s="89"/>
      <c r="CT52" s="89"/>
      <c r="CU52" s="75"/>
      <c r="CV52" s="75"/>
      <c r="CW52" s="75"/>
      <c r="CX52" s="75"/>
      <c r="CY52" s="75"/>
      <c r="CZ52" s="75"/>
      <c r="DA52" s="75"/>
      <c r="DB52" s="75"/>
      <c r="DC52" s="75"/>
      <c r="DD52" s="75"/>
      <c r="DE52" s="75"/>
      <c r="DF52" s="75"/>
      <c r="DG52" s="75"/>
      <c r="DH52" s="75"/>
      <c r="DI52" s="89"/>
      <c r="DJ52" s="89"/>
    </row>
    <row r="53" spans="1:114" s="21" customFormat="1" x14ac:dyDescent="0.25">
      <c r="A53" s="89"/>
      <c r="B53" s="75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89"/>
      <c r="AB53" s="89"/>
      <c r="AC53" s="89"/>
      <c r="AD53" s="89"/>
      <c r="AE53" s="89"/>
      <c r="AF53" s="89"/>
      <c r="AG53" s="89"/>
      <c r="AH53" s="89"/>
      <c r="AI53" s="89"/>
      <c r="AJ53" s="89"/>
      <c r="AK53" s="89"/>
      <c r="AL53" s="89"/>
      <c r="AM53" s="89"/>
      <c r="AN53" s="89"/>
      <c r="AO53" s="89"/>
      <c r="AP53" s="89"/>
      <c r="AQ53" s="89"/>
      <c r="AR53" s="89"/>
      <c r="AS53" s="89"/>
      <c r="AT53" s="89"/>
      <c r="AU53" s="89"/>
      <c r="AV53" s="89"/>
      <c r="AW53" s="89"/>
      <c r="AX53" s="89"/>
      <c r="AY53" s="89"/>
      <c r="AZ53" s="89"/>
      <c r="BA53" s="89"/>
      <c r="BB53" s="89"/>
      <c r="BC53" s="89"/>
      <c r="BD53" s="89"/>
      <c r="BE53" s="89"/>
      <c r="BF53" s="89"/>
      <c r="BG53" s="89"/>
      <c r="BH53" s="89"/>
      <c r="BI53" s="89"/>
      <c r="BJ53" s="89"/>
      <c r="BK53" s="89"/>
      <c r="BL53" s="89"/>
      <c r="BM53" s="89"/>
      <c r="BN53" s="89"/>
      <c r="BO53" s="89"/>
      <c r="BP53" s="89"/>
      <c r="BQ53" s="89"/>
      <c r="BR53" s="89"/>
      <c r="BS53" s="89"/>
      <c r="BT53" s="89"/>
      <c r="BU53" s="89"/>
      <c r="BV53" s="89"/>
      <c r="BW53" s="89"/>
      <c r="BX53" s="89"/>
      <c r="BY53" s="89"/>
      <c r="BZ53" s="89"/>
      <c r="CA53" s="89"/>
      <c r="CB53" s="89"/>
      <c r="CC53" s="89"/>
      <c r="CD53" s="89"/>
      <c r="CE53" s="89"/>
      <c r="CF53" s="89"/>
      <c r="CG53" s="89"/>
      <c r="CH53" s="89"/>
      <c r="CI53" s="89"/>
      <c r="CJ53" s="89"/>
      <c r="CK53" s="89"/>
      <c r="CL53" s="89"/>
      <c r="CM53" s="89"/>
      <c r="CN53" s="89"/>
      <c r="CO53" s="89"/>
      <c r="CP53" s="89"/>
      <c r="CQ53" s="89"/>
      <c r="CR53" s="89"/>
      <c r="CS53" s="89"/>
      <c r="CT53" s="89"/>
      <c r="CU53" s="75"/>
      <c r="CV53" s="75"/>
      <c r="CW53" s="75"/>
      <c r="CX53" s="75"/>
      <c r="CY53" s="75"/>
      <c r="CZ53" s="75"/>
      <c r="DA53" s="75"/>
      <c r="DB53" s="75"/>
      <c r="DC53" s="75"/>
      <c r="DD53" s="75"/>
      <c r="DE53" s="75"/>
      <c r="DF53" s="75"/>
      <c r="DG53" s="75"/>
      <c r="DH53" s="75"/>
      <c r="DI53" s="89"/>
      <c r="DJ53" s="89"/>
    </row>
    <row r="54" spans="1:114" s="21" customFormat="1" x14ac:dyDescent="0.25">
      <c r="A54" s="89"/>
      <c r="B54" s="75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89"/>
      <c r="AB54" s="89"/>
      <c r="AC54" s="89"/>
      <c r="AD54" s="89"/>
      <c r="AE54" s="89"/>
      <c r="AF54" s="89"/>
      <c r="AG54" s="89"/>
      <c r="AH54" s="89"/>
      <c r="AI54" s="89"/>
      <c r="AJ54" s="89"/>
      <c r="AK54" s="89"/>
      <c r="AL54" s="89"/>
      <c r="AM54" s="89"/>
      <c r="AN54" s="89"/>
      <c r="AO54" s="89"/>
      <c r="AP54" s="89"/>
      <c r="AQ54" s="89"/>
      <c r="AR54" s="89"/>
      <c r="AS54" s="89"/>
      <c r="AT54" s="89"/>
      <c r="AU54" s="89"/>
      <c r="AV54" s="89"/>
      <c r="AW54" s="89"/>
      <c r="AX54" s="89"/>
      <c r="AY54" s="89"/>
      <c r="AZ54" s="89"/>
      <c r="BA54" s="89"/>
      <c r="BB54" s="89"/>
      <c r="BC54" s="89"/>
      <c r="BD54" s="89"/>
      <c r="BE54" s="89"/>
      <c r="BF54" s="89"/>
      <c r="BG54" s="89"/>
      <c r="BH54" s="89"/>
      <c r="BI54" s="89"/>
      <c r="BJ54" s="89"/>
      <c r="BK54" s="89"/>
      <c r="BL54" s="89"/>
      <c r="BM54" s="89"/>
      <c r="BN54" s="89"/>
      <c r="BO54" s="89"/>
      <c r="BP54" s="89"/>
      <c r="BQ54" s="89"/>
      <c r="BR54" s="89"/>
      <c r="BS54" s="89"/>
      <c r="BT54" s="89"/>
      <c r="BU54" s="89"/>
      <c r="BV54" s="89"/>
      <c r="BW54" s="89"/>
      <c r="BX54" s="89"/>
      <c r="BY54" s="89"/>
      <c r="BZ54" s="89"/>
      <c r="CA54" s="89"/>
      <c r="CB54" s="89"/>
      <c r="CC54" s="89"/>
      <c r="CD54" s="89"/>
      <c r="CE54" s="89"/>
      <c r="CF54" s="89"/>
      <c r="CG54" s="89"/>
      <c r="CH54" s="89"/>
      <c r="CI54" s="89"/>
      <c r="CJ54" s="89"/>
      <c r="CK54" s="89"/>
      <c r="CL54" s="89"/>
      <c r="CM54" s="89"/>
      <c r="CN54" s="89"/>
      <c r="CO54" s="89"/>
      <c r="CP54" s="89"/>
      <c r="CQ54" s="89"/>
      <c r="CR54" s="89"/>
      <c r="CS54" s="89"/>
      <c r="CT54" s="89"/>
      <c r="CU54" s="75"/>
      <c r="CV54" s="75"/>
      <c r="CW54" s="75"/>
      <c r="CX54" s="75"/>
      <c r="CY54" s="75"/>
      <c r="CZ54" s="75"/>
      <c r="DA54" s="75"/>
      <c r="DB54" s="75"/>
      <c r="DC54" s="75"/>
      <c r="DD54" s="75"/>
      <c r="DE54" s="75"/>
      <c r="DF54" s="75"/>
      <c r="DG54" s="75"/>
      <c r="DH54" s="75"/>
      <c r="DI54" s="89"/>
      <c r="DJ54" s="89"/>
    </row>
    <row r="55" spans="1:114" s="21" customFormat="1" x14ac:dyDescent="0.25">
      <c r="A55" s="75" t="s">
        <v>343</v>
      </c>
      <c r="B55" s="75">
        <v>1.5218232089999999</v>
      </c>
      <c r="C55" s="75">
        <v>1.2264542300000001</v>
      </c>
      <c r="D55" s="75">
        <v>0.18557869799999999</v>
      </c>
      <c r="E55" s="75">
        <v>0.185578681</v>
      </c>
      <c r="F55" s="75">
        <v>1.226455085</v>
      </c>
      <c r="G55" s="75">
        <v>1.226455085</v>
      </c>
      <c r="H55" s="75">
        <v>0.611915663</v>
      </c>
      <c r="I55" s="75">
        <v>6.2159471399999998E-3</v>
      </c>
      <c r="J55" s="75">
        <v>7.4207049359999999</v>
      </c>
      <c r="K55" s="75">
        <v>7.4207455499999897</v>
      </c>
      <c r="L55" s="75">
        <v>0.55066811699999996</v>
      </c>
      <c r="M55" s="75">
        <v>0.550667664</v>
      </c>
      <c r="N55" s="75">
        <v>19.454385599999998</v>
      </c>
      <c r="O55" s="75">
        <v>19.454385599999998</v>
      </c>
      <c r="P55" s="75">
        <v>3687.8994699999998</v>
      </c>
      <c r="Q55" s="75">
        <v>179566.69649999999</v>
      </c>
      <c r="R55" s="75">
        <v>3687.899915</v>
      </c>
      <c r="S55" s="75">
        <v>3.7253149649999999</v>
      </c>
      <c r="T55" s="75">
        <v>8.5219390084299995</v>
      </c>
      <c r="U55" s="75">
        <v>3.3346581101999999</v>
      </c>
      <c r="V55" s="75">
        <v>0.2080077837</v>
      </c>
      <c r="W55" s="75">
        <v>1.814167093</v>
      </c>
      <c r="X55" s="75">
        <v>4.8447566899999996</v>
      </c>
      <c r="Y55" s="75">
        <v>4.8447362749999998</v>
      </c>
      <c r="Z55" s="75">
        <v>0.20800752409999901</v>
      </c>
      <c r="AA55" s="75">
        <v>56.574514999999998</v>
      </c>
      <c r="AB55" s="75">
        <v>100.46812559999999</v>
      </c>
      <c r="AC55" s="75">
        <v>2.49645095999999</v>
      </c>
      <c r="AD55" s="75">
        <v>2.4964602999999999</v>
      </c>
      <c r="AE55" s="75">
        <v>2.49645095999999</v>
      </c>
      <c r="AF55" s="75">
        <v>6.1733304599999997E-2</v>
      </c>
      <c r="AG55" s="75">
        <v>3.655877018</v>
      </c>
      <c r="AH55" s="75">
        <v>2.6465171299999999</v>
      </c>
      <c r="AI55" s="75">
        <v>2.64651675</v>
      </c>
      <c r="AJ55" s="75">
        <v>5.510609359</v>
      </c>
      <c r="AK55" s="75">
        <v>7.2539104999999895E-2</v>
      </c>
      <c r="AL55" s="75">
        <v>21.897133636</v>
      </c>
      <c r="AM55" s="75">
        <v>9.8945745200000004E-2</v>
      </c>
      <c r="AN55" s="75">
        <v>2.910629487E-2</v>
      </c>
      <c r="AO55" s="75">
        <v>0</v>
      </c>
      <c r="AP55" s="75">
        <v>7.5441625600000002</v>
      </c>
      <c r="AQ55" s="75">
        <v>0.40262614099999999</v>
      </c>
      <c r="AR55" s="75">
        <v>0.40116081399999998</v>
      </c>
      <c r="AS55" s="75">
        <v>22.434037199999999</v>
      </c>
      <c r="AT55" s="75">
        <v>22.434059099999999</v>
      </c>
      <c r="AU55" s="75">
        <v>243.36064579999999</v>
      </c>
      <c r="AV55" s="75">
        <v>300.090464</v>
      </c>
      <c r="AW55" s="75">
        <v>28.077841299999999</v>
      </c>
      <c r="AX55" s="75">
        <v>28.077745950000001</v>
      </c>
      <c r="AY55" s="75">
        <v>0</v>
      </c>
      <c r="AZ55" s="75">
        <v>300.09009200000003</v>
      </c>
      <c r="BA55" s="75">
        <v>2.9582236000000001E-2</v>
      </c>
      <c r="BB55" s="75">
        <v>8.8304153060000008</v>
      </c>
      <c r="BC55" s="75">
        <v>1.1885710595999899E-2</v>
      </c>
      <c r="BD55" s="75">
        <v>112.13102412000001</v>
      </c>
      <c r="BE55" s="75">
        <v>6.4449249400000005E-2</v>
      </c>
      <c r="BF55" s="75">
        <v>1.39185692E-2</v>
      </c>
      <c r="BG55" s="75">
        <v>4.8354318999999997</v>
      </c>
      <c r="BH55" s="75">
        <v>0.3593895916</v>
      </c>
      <c r="BI55" s="75">
        <v>0</v>
      </c>
      <c r="BJ55" s="75">
        <v>4.2479969260000002E-3</v>
      </c>
      <c r="BK55" s="75">
        <v>1.4615397000000001</v>
      </c>
      <c r="BL55" s="75">
        <v>0.51886564000000002</v>
      </c>
      <c r="BM55" s="75">
        <v>14.107761912999999</v>
      </c>
      <c r="BN55" s="75">
        <v>8.1940630999999993E-3</v>
      </c>
      <c r="BO55" s="75">
        <v>2.3863785209999998E-3</v>
      </c>
      <c r="BP55" s="75">
        <v>1.2711928859999999</v>
      </c>
      <c r="BQ55" s="75">
        <v>9.4164935300000002E-3</v>
      </c>
      <c r="BR55" s="75">
        <v>0.75211796199999903</v>
      </c>
      <c r="BS55" s="75">
        <v>8.4079616999999995E-2</v>
      </c>
      <c r="BT55" s="75">
        <v>2.5534349299999998E-2</v>
      </c>
      <c r="BU55" s="75">
        <v>3.3552648299999999</v>
      </c>
      <c r="BV55" s="75">
        <v>0.20087092819999999</v>
      </c>
      <c r="BW55" s="75">
        <v>1.2287164205000001</v>
      </c>
      <c r="BX55" s="75">
        <v>2.5537739130000001E-2</v>
      </c>
      <c r="BY55" s="75">
        <v>0.215249572</v>
      </c>
      <c r="BZ55" s="75">
        <v>2.7331061139999999E-3</v>
      </c>
      <c r="CA55" s="75">
        <v>0.49058648499999902</v>
      </c>
      <c r="CB55" s="75">
        <v>19.478935</v>
      </c>
      <c r="CC55" s="75">
        <v>0.67615455800000002</v>
      </c>
      <c r="CD55" s="75">
        <v>0.67615431000000004</v>
      </c>
      <c r="CE55" s="75">
        <v>23.312353313999999</v>
      </c>
      <c r="CF55" s="75">
        <v>0.1335580234</v>
      </c>
      <c r="CG55" s="75">
        <v>2.0732674099999998E-3</v>
      </c>
      <c r="CH55" s="75">
        <v>26.772096619999999</v>
      </c>
      <c r="CI55" s="75">
        <v>20.330124300000001</v>
      </c>
      <c r="CJ55" s="75">
        <v>3.53992441999999</v>
      </c>
      <c r="CK55" s="75">
        <v>4.9862119600000003</v>
      </c>
      <c r="CL55" s="75">
        <v>0.66118630270000001</v>
      </c>
      <c r="CM55" s="75">
        <v>239.47831450000001</v>
      </c>
      <c r="CN55" s="75">
        <v>38.475111800000001</v>
      </c>
      <c r="CO55" s="75">
        <v>16.478236339999999</v>
      </c>
      <c r="CP55" s="75">
        <f t="shared" ref="CP55" si="5">SUM(AH55,AV55,AW55)</f>
        <v>330.81482242999999</v>
      </c>
      <c r="CQ55" s="75">
        <f t="shared" ref="CQ55" si="6">BC55+BE55+BF55+BG55+BH55+BI55+BJ55+BN55+BO55+BP55+BQ55+BR55+BS55+BT55+BU55+BX55+BY55+BZ55+BM55</f>
        <v>25.148791927416998</v>
      </c>
      <c r="CR55" s="75">
        <f t="shared" ref="CR55" si="7">BC55+BE55+BF55+BG55+BH55+BI55+BJ55+BN55+BO55+BP55+BQ55+BR55+BS55+BT55+BU55+BX55+BY55+BZ55</f>
        <v>11.041030014416998</v>
      </c>
      <c r="CS55" s="75"/>
      <c r="CT55" s="75"/>
      <c r="CU55" s="22">
        <f t="shared" ref="CU55" si="8">AU55/CM55</f>
        <v>1.0162116194449831</v>
      </c>
      <c r="CV55" s="28">
        <f t="shared" ref="CV55" si="9">AH55/SUM(AH55,AV55,AW55)</f>
        <v>7.9999956185760075E-3</v>
      </c>
      <c r="CW55" s="40"/>
      <c r="CX55" s="40"/>
      <c r="CY55" s="75"/>
      <c r="CZ55" s="75"/>
      <c r="DA55" s="75"/>
      <c r="DB55" s="75"/>
      <c r="DC55" s="75"/>
      <c r="DD55" s="75"/>
      <c r="DE55" s="75"/>
      <c r="DF55" s="75"/>
      <c r="DG55" s="75"/>
      <c r="DH55" s="75"/>
      <c r="DI55" s="89"/>
      <c r="DJ55" s="89"/>
    </row>
    <row r="56" spans="1:114" s="21" customFormat="1" x14ac:dyDescent="0.25">
      <c r="A56" s="89"/>
      <c r="B56" s="75"/>
      <c r="C56" s="75"/>
      <c r="D56" s="75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  <c r="AA56" s="75"/>
      <c r="AB56" s="75"/>
      <c r="AC56" s="75"/>
      <c r="AD56" s="75"/>
      <c r="AE56" s="75"/>
      <c r="AF56" s="75"/>
      <c r="AG56" s="75"/>
      <c r="AH56" s="75"/>
      <c r="AI56" s="75"/>
      <c r="AJ56" s="75"/>
      <c r="AK56" s="75"/>
      <c r="AL56" s="75"/>
      <c r="AM56" s="75"/>
      <c r="AN56" s="75"/>
      <c r="AO56" s="75"/>
      <c r="AP56" s="75"/>
      <c r="AQ56" s="75"/>
      <c r="AR56" s="75"/>
      <c r="AS56" s="75"/>
      <c r="AT56" s="75"/>
      <c r="AU56" s="75"/>
      <c r="AV56" s="75"/>
      <c r="AW56" s="75"/>
      <c r="AX56" s="75"/>
      <c r="AY56" s="75"/>
      <c r="AZ56" s="75"/>
      <c r="BA56" s="75"/>
      <c r="BB56" s="75"/>
      <c r="BC56" s="75"/>
      <c r="BD56" s="75"/>
      <c r="BE56" s="75"/>
      <c r="BF56" s="75"/>
      <c r="BG56" s="75"/>
      <c r="BH56" s="75"/>
      <c r="BI56" s="75"/>
      <c r="BJ56" s="75"/>
      <c r="BK56" s="75"/>
      <c r="BL56" s="75"/>
      <c r="BM56" s="75"/>
      <c r="BN56" s="75"/>
      <c r="BO56" s="75"/>
      <c r="BP56" s="75"/>
      <c r="BQ56" s="75"/>
      <c r="BR56" s="75"/>
      <c r="BS56" s="75"/>
      <c r="BT56" s="75"/>
      <c r="BU56" s="75"/>
      <c r="BV56" s="75"/>
      <c r="BW56" s="75"/>
      <c r="BX56" s="75"/>
      <c r="BY56" s="75"/>
      <c r="BZ56" s="75"/>
      <c r="CA56" s="75"/>
      <c r="CB56" s="75"/>
      <c r="CC56" s="75"/>
      <c r="CD56" s="75"/>
      <c r="CE56" s="75"/>
      <c r="CF56" s="75"/>
      <c r="CG56" s="75"/>
      <c r="CH56" s="75"/>
      <c r="CI56" s="75"/>
      <c r="CJ56" s="75"/>
      <c r="CK56" s="75"/>
      <c r="CL56" s="75"/>
      <c r="CM56" s="75"/>
      <c r="CN56" s="75"/>
      <c r="CO56" s="75"/>
      <c r="CP56" s="75"/>
      <c r="CQ56" s="89"/>
      <c r="CR56" s="89"/>
      <c r="CS56" s="89"/>
      <c r="CT56" s="89"/>
      <c r="CU56" s="75"/>
      <c r="CV56" s="75"/>
      <c r="CW56" s="75"/>
      <c r="CX56" s="75"/>
      <c r="CY56" s="75"/>
      <c r="CZ56" s="75"/>
      <c r="DA56" s="75"/>
      <c r="DB56" s="75"/>
      <c r="DC56" s="75"/>
      <c r="DD56" s="75"/>
      <c r="DE56" s="75"/>
      <c r="DF56" s="75"/>
      <c r="DG56" s="75"/>
      <c r="DH56" s="75"/>
      <c r="DI56" s="89"/>
      <c r="DJ56" s="89"/>
    </row>
    <row r="57" spans="1:114" s="21" customFormat="1" x14ac:dyDescent="0.25">
      <c r="A57" s="89" t="s">
        <v>345</v>
      </c>
      <c r="B57" s="75">
        <v>1.8335866999999999E-3</v>
      </c>
      <c r="C57" s="75">
        <v>2.1695270000000001E-3</v>
      </c>
      <c r="D57" s="75">
        <v>1.3541139000000001E-4</v>
      </c>
      <c r="E57" s="75">
        <v>1.3541262999999999E-4</v>
      </c>
      <c r="F57" s="75">
        <v>2.1695471E-3</v>
      </c>
      <c r="G57" s="75">
        <v>2.1695471E-3</v>
      </c>
      <c r="H57" s="75">
        <v>5.8455639999999999E-4</v>
      </c>
      <c r="I57" s="75">
        <v>2.4736633E-7</v>
      </c>
      <c r="J57" s="75">
        <v>7.8365222999999904E-3</v>
      </c>
      <c r="K57" s="75">
        <v>7.8365364E-3</v>
      </c>
      <c r="L57" s="75">
        <v>9.5502542999999999E-4</v>
      </c>
      <c r="M57" s="75">
        <v>9.5500649999999995E-4</v>
      </c>
      <c r="N57" s="75">
        <v>1.6234479999999999E-2</v>
      </c>
      <c r="O57" s="75">
        <v>1.6234479999999999E-2</v>
      </c>
      <c r="P57" s="75">
        <v>1.7677292</v>
      </c>
      <c r="Q57" s="75">
        <v>25.914684000000001</v>
      </c>
      <c r="R57" s="75">
        <v>1.7676566</v>
      </c>
      <c r="S57" s="75">
        <v>7.865279E-2</v>
      </c>
      <c r="T57" s="75">
        <v>9.0602248110000002E-3</v>
      </c>
      <c r="U57" s="75">
        <v>3.3355355109999998E-3</v>
      </c>
      <c r="V57" s="75">
        <v>9.3128344000000002E-2</v>
      </c>
      <c r="W57" s="75">
        <v>2.1573838E-3</v>
      </c>
      <c r="X57" s="75">
        <v>9.4228255000000007E-3</v>
      </c>
      <c r="Y57" s="75">
        <v>9.4229184000000007E-3</v>
      </c>
      <c r="Z57" s="75">
        <v>9.3128291000000002E-2</v>
      </c>
      <c r="AA57" s="75">
        <v>0.24666407000000001</v>
      </c>
      <c r="AB57" s="75">
        <v>8.7651789999999993E-2</v>
      </c>
      <c r="AC57" s="75">
        <v>1.1956269000000001E-3</v>
      </c>
      <c r="AD57" s="75">
        <v>1.1956344E-3</v>
      </c>
      <c r="AE57" s="75">
        <v>1.1956269000000001E-3</v>
      </c>
      <c r="AF57" s="75">
        <v>5.1204979999999999E-6</v>
      </c>
      <c r="AG57" s="75">
        <v>2.3264579399999999E-2</v>
      </c>
      <c r="AH57" s="75">
        <v>1.1435245000000001E-3</v>
      </c>
      <c r="AI57" s="75">
        <v>1.143549E-3</v>
      </c>
      <c r="AJ57" s="75">
        <v>2.06713291E-2</v>
      </c>
      <c r="AK57" s="75">
        <v>3.8677030719999899E-4</v>
      </c>
      <c r="AL57" s="75">
        <v>6.92353115599999E-3</v>
      </c>
      <c r="AM57" s="75">
        <v>1.2112612E-4</v>
      </c>
      <c r="AN57" s="75">
        <v>1.16193202E-3</v>
      </c>
      <c r="AO57" s="75">
        <v>0</v>
      </c>
      <c r="AP57" s="75">
        <v>1.4898358E-2</v>
      </c>
      <c r="AQ57" s="75">
        <v>2.5996374000000002E-4</v>
      </c>
      <c r="AR57" s="75">
        <v>2.5996067999999999E-4</v>
      </c>
      <c r="AS57" s="75">
        <v>0</v>
      </c>
      <c r="AT57" s="75">
        <v>0</v>
      </c>
      <c r="AU57" s="75">
        <v>0.69076579999999999</v>
      </c>
      <c r="AV57" s="75">
        <v>0.13404940000000001</v>
      </c>
      <c r="AW57" s="75">
        <v>7.7474110000000001E-3</v>
      </c>
      <c r="AX57" s="75">
        <v>7.747472E-3</v>
      </c>
      <c r="AY57" s="75">
        <v>0</v>
      </c>
      <c r="AZ57" s="75">
        <v>0.13405238</v>
      </c>
      <c r="BA57" s="75">
        <v>0</v>
      </c>
      <c r="BB57" s="75">
        <v>1.22566698E-2</v>
      </c>
      <c r="BC57" s="75">
        <v>1.0377283E-7</v>
      </c>
      <c r="BD57" s="75">
        <v>0.344541452999999</v>
      </c>
      <c r="BE57" s="75">
        <v>8.4401700000000005E-6</v>
      </c>
      <c r="BF57" s="75">
        <v>6.1574700000000001E-7</v>
      </c>
      <c r="BG57" s="75">
        <v>1.7108981E-3</v>
      </c>
      <c r="BH57" s="75">
        <v>6.5477525000000003E-6</v>
      </c>
      <c r="BI57" s="75">
        <v>0</v>
      </c>
      <c r="BJ57" s="75">
        <v>3.7018832000000002E-8</v>
      </c>
      <c r="BK57" s="75">
        <v>0</v>
      </c>
      <c r="BL57" s="75">
        <v>0</v>
      </c>
      <c r="BM57" s="75">
        <v>3.7334784000000001E-4</v>
      </c>
      <c r="BN57" s="75">
        <v>4.3558805000000002E-7</v>
      </c>
      <c r="BO57" s="75">
        <v>0</v>
      </c>
      <c r="BP57" s="75">
        <v>4.3989875999999998E-5</v>
      </c>
      <c r="BQ57" s="75">
        <v>3.8135660000000002E-7</v>
      </c>
      <c r="BR57" s="75">
        <v>1.7768957E-4</v>
      </c>
      <c r="BS57" s="75">
        <v>9.2169259999999992E-6</v>
      </c>
      <c r="BT57" s="75">
        <v>5.5719360000000001E-6</v>
      </c>
      <c r="BU57" s="75">
        <v>8.8844729999999999E-4</v>
      </c>
      <c r="BV57" s="75">
        <v>8.1305229999999997E-5</v>
      </c>
      <c r="BW57" s="75">
        <v>2.94377024E-3</v>
      </c>
      <c r="BX57" s="75">
        <v>3.1323714000000002E-7</v>
      </c>
      <c r="BY57" s="75">
        <v>3.7278623000000002E-5</v>
      </c>
      <c r="BZ57" s="75">
        <v>1.5405894999999999E-8</v>
      </c>
      <c r="CA57" s="75">
        <v>7.5668730000000005E-5</v>
      </c>
      <c r="CB57" s="75">
        <v>0</v>
      </c>
      <c r="CC57" s="75">
        <v>1.2994345E-4</v>
      </c>
      <c r="CD57" s="75">
        <v>1.2994419999999999E-4</v>
      </c>
      <c r="CE57" s="75">
        <v>1.562271095E-2</v>
      </c>
      <c r="CF57" s="75">
        <v>1.0701781E-4</v>
      </c>
      <c r="CG57" s="75">
        <v>8.2500953999999997E-8</v>
      </c>
      <c r="CH57" s="75">
        <v>9.5424465E-2</v>
      </c>
      <c r="CI57" s="75">
        <v>8.3987882E-2</v>
      </c>
      <c r="CJ57" s="75">
        <v>1.0661107999999999E-3</v>
      </c>
      <c r="CK57" s="75">
        <v>1.9191855399999999E-2</v>
      </c>
      <c r="CL57" s="75">
        <v>2.6117642E-3</v>
      </c>
      <c r="CM57" s="75">
        <v>0.68694837999999903</v>
      </c>
      <c r="CN57" s="75">
        <v>8.2156819999999894E-2</v>
      </c>
      <c r="CO57" s="75">
        <v>3.6062879999999999E-2</v>
      </c>
      <c r="CP57" s="75">
        <f t="shared" ref="CP57" si="10">SUM(AH57,AV57,AW57)</f>
        <v>0.14294033550000002</v>
      </c>
      <c r="CQ57" s="75">
        <f t="shared" ref="CQ57" si="11">BC57+BE57+BF57+BG57+BH57+BI57+BJ57+BN57+BO57+BP57+BQ57+BR57+BS57+BT57+BU57+BX57+BY57+BZ57+BM57</f>
        <v>3.2633302198470005E-3</v>
      </c>
      <c r="CR57" s="75">
        <f t="shared" ref="CR57" si="12">BC57+BE57+BF57+BG57+BH57+BI57+BJ57+BN57+BO57+BP57+BQ57+BR57+BS57+BT57+BU57+BX57+BY57+BZ57</f>
        <v>2.8899823798470003E-3</v>
      </c>
      <c r="CS57" s="75"/>
      <c r="CT57" s="75"/>
      <c r="CU57" s="22">
        <f t="shared" ref="CU57" si="13">AU57/CM57</f>
        <v>1.0055570696592966</v>
      </c>
      <c r="CV57" s="28">
        <f t="shared" ref="CV57" si="14">AH57/SUM(AH57,AV57,AW57)</f>
        <v>8.0000127046014943E-3</v>
      </c>
      <c r="CW57" s="40"/>
      <c r="CX57" s="40"/>
      <c r="CY57" s="75"/>
      <c r="CZ57" s="75"/>
      <c r="DA57" s="75"/>
      <c r="DB57" s="75"/>
      <c r="DC57" s="75"/>
      <c r="DD57" s="75"/>
      <c r="DE57" s="75"/>
      <c r="DF57" s="75"/>
      <c r="DG57" s="75"/>
      <c r="DH57" s="75"/>
      <c r="DI57" s="89"/>
      <c r="DJ57" s="89"/>
    </row>
    <row r="58" spans="1:114" s="21" customFormat="1" x14ac:dyDescent="0.25">
      <c r="A58" s="89"/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  <c r="AI58" s="75"/>
      <c r="AJ58" s="75"/>
      <c r="AK58" s="75"/>
      <c r="AL58" s="75"/>
      <c r="AM58" s="75"/>
      <c r="AN58" s="75"/>
      <c r="AO58" s="75"/>
      <c r="AP58" s="75"/>
      <c r="AQ58" s="75"/>
      <c r="AR58" s="75"/>
      <c r="AS58" s="75"/>
      <c r="AT58" s="75"/>
      <c r="AU58" s="75"/>
      <c r="AV58" s="75"/>
      <c r="AW58" s="75"/>
      <c r="AX58" s="75"/>
      <c r="AY58" s="75"/>
      <c r="AZ58" s="75"/>
      <c r="BA58" s="75"/>
      <c r="BB58" s="75"/>
      <c r="BC58" s="75"/>
      <c r="BD58" s="75"/>
      <c r="BE58" s="75"/>
      <c r="BF58" s="75"/>
      <c r="BG58" s="75"/>
      <c r="BH58" s="75"/>
      <c r="BI58" s="75"/>
      <c r="BJ58" s="75"/>
      <c r="BK58" s="75"/>
      <c r="BL58" s="75"/>
      <c r="BM58" s="75"/>
      <c r="BN58" s="75"/>
      <c r="BO58" s="75"/>
      <c r="BP58" s="75"/>
      <c r="BQ58" s="75"/>
      <c r="BR58" s="75"/>
      <c r="BS58" s="75"/>
      <c r="BT58" s="75"/>
      <c r="BU58" s="75"/>
      <c r="BV58" s="75"/>
      <c r="BW58" s="75"/>
      <c r="BX58" s="75"/>
      <c r="BY58" s="75"/>
      <c r="BZ58" s="75"/>
      <c r="CA58" s="75"/>
      <c r="CB58" s="75"/>
      <c r="CC58" s="75"/>
      <c r="CD58" s="75"/>
      <c r="CE58" s="75"/>
      <c r="CF58" s="75"/>
      <c r="CG58" s="75"/>
      <c r="CH58" s="75"/>
      <c r="CI58" s="75"/>
      <c r="CJ58" s="75"/>
      <c r="CK58" s="75"/>
      <c r="CL58" s="75"/>
      <c r="CM58" s="75"/>
      <c r="CN58" s="75"/>
      <c r="CO58" s="75"/>
      <c r="CP58" s="75"/>
      <c r="CQ58" s="75"/>
      <c r="CR58" s="75"/>
      <c r="CS58" s="75"/>
      <c r="CT58" s="75"/>
      <c r="CU58" s="75"/>
      <c r="CV58" s="75"/>
      <c r="CW58" s="75"/>
      <c r="CX58" s="75"/>
      <c r="CY58" s="75"/>
      <c r="CZ58" s="75"/>
      <c r="DA58" s="75"/>
      <c r="DB58" s="75"/>
      <c r="DC58" s="75"/>
      <c r="DD58" s="75"/>
      <c r="DE58" s="75"/>
      <c r="DF58" s="75"/>
      <c r="DG58" s="75"/>
      <c r="DH58" s="75"/>
      <c r="DI58" s="89"/>
      <c r="DJ58" s="89"/>
    </row>
    <row r="59" spans="1:114" s="21" customFormat="1" x14ac:dyDescent="0.25">
      <c r="A59" s="89"/>
      <c r="B59" s="75"/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  <c r="AA59" s="75"/>
      <c r="AB59" s="75"/>
      <c r="AC59" s="75"/>
      <c r="AD59" s="75"/>
      <c r="AE59" s="75"/>
      <c r="AF59" s="75"/>
      <c r="AG59" s="75"/>
      <c r="AH59" s="75"/>
      <c r="AI59" s="75"/>
      <c r="AJ59" s="75"/>
      <c r="AK59" s="75"/>
      <c r="AL59" s="75"/>
      <c r="AM59" s="75"/>
      <c r="AN59" s="75"/>
      <c r="AO59" s="75"/>
      <c r="AP59" s="75"/>
      <c r="AQ59" s="75"/>
      <c r="AR59" s="75"/>
      <c r="AS59" s="75"/>
      <c r="AT59" s="75"/>
      <c r="AU59" s="75"/>
      <c r="AV59" s="75"/>
      <c r="AW59" s="75"/>
      <c r="AX59" s="75"/>
      <c r="AY59" s="75"/>
      <c r="AZ59" s="75"/>
      <c r="BA59" s="75"/>
      <c r="BB59" s="75"/>
      <c r="BC59" s="75"/>
      <c r="BD59" s="75"/>
      <c r="BE59" s="75"/>
      <c r="BF59" s="75"/>
      <c r="BG59" s="75"/>
      <c r="BH59" s="75"/>
      <c r="BI59" s="75"/>
      <c r="BJ59" s="75"/>
      <c r="BK59" s="75"/>
      <c r="BL59" s="75"/>
      <c r="BM59" s="75"/>
      <c r="BN59" s="75"/>
      <c r="BO59" s="75"/>
      <c r="BP59" s="75"/>
      <c r="BQ59" s="75"/>
      <c r="BR59" s="75"/>
      <c r="BS59" s="75"/>
      <c r="BT59" s="75"/>
      <c r="BU59" s="75"/>
      <c r="BV59" s="75"/>
      <c r="BW59" s="75"/>
      <c r="BX59" s="75"/>
      <c r="BY59" s="75"/>
      <c r="BZ59" s="75"/>
      <c r="CA59" s="75"/>
      <c r="CB59" s="75"/>
      <c r="CC59" s="75"/>
      <c r="CD59" s="75"/>
      <c r="CE59" s="75"/>
      <c r="CF59" s="75"/>
      <c r="CG59" s="75"/>
      <c r="CH59" s="75"/>
      <c r="CI59" s="75"/>
      <c r="CJ59" s="75"/>
      <c r="CK59" s="75"/>
      <c r="CL59" s="75"/>
      <c r="CM59" s="75"/>
      <c r="CN59" s="75"/>
      <c r="CO59" s="75"/>
      <c r="CP59" s="75"/>
      <c r="CQ59" s="75"/>
      <c r="CR59" s="75"/>
      <c r="CS59" s="75"/>
      <c r="CT59" s="75"/>
      <c r="CU59" s="75"/>
      <c r="CV59" s="75"/>
      <c r="CW59" s="75"/>
      <c r="CX59" s="75"/>
      <c r="CY59" s="75"/>
      <c r="CZ59" s="75"/>
      <c r="DA59" s="75"/>
      <c r="DB59" s="75"/>
      <c r="DC59" s="75"/>
      <c r="DD59" s="75"/>
      <c r="DE59" s="75"/>
      <c r="DF59" s="75"/>
      <c r="DG59" s="75"/>
      <c r="DH59" s="75"/>
      <c r="DI59" s="89"/>
      <c r="DJ59" s="89"/>
    </row>
    <row r="60" spans="1:114" s="21" customFormat="1" x14ac:dyDescent="0.25">
      <c r="A60" s="89"/>
      <c r="B60" s="75"/>
      <c r="C60" s="75"/>
      <c r="D60" s="75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  <c r="AA60" s="75"/>
      <c r="AB60" s="75"/>
      <c r="AC60" s="75"/>
      <c r="AD60" s="75"/>
      <c r="AE60" s="75"/>
      <c r="AF60" s="75"/>
      <c r="AG60" s="75"/>
      <c r="AH60" s="75"/>
      <c r="AI60" s="75"/>
      <c r="AJ60" s="75"/>
      <c r="AK60" s="75"/>
      <c r="AL60" s="75"/>
      <c r="AM60" s="75"/>
      <c r="AN60" s="75"/>
      <c r="AO60" s="75"/>
      <c r="AP60" s="75"/>
      <c r="AQ60" s="75"/>
      <c r="AR60" s="75"/>
      <c r="AS60" s="75"/>
      <c r="AT60" s="75"/>
      <c r="AU60" s="75"/>
      <c r="AV60" s="75"/>
      <c r="AW60" s="75"/>
      <c r="AX60" s="75"/>
      <c r="AY60" s="75"/>
      <c r="AZ60" s="75"/>
      <c r="BA60" s="75"/>
      <c r="BB60" s="75"/>
      <c r="BC60" s="75"/>
      <c r="BD60" s="75"/>
      <c r="BE60" s="75"/>
      <c r="BF60" s="75"/>
      <c r="BG60" s="75"/>
      <c r="BH60" s="75"/>
      <c r="BI60" s="75"/>
      <c r="BJ60" s="75"/>
      <c r="BK60" s="75"/>
      <c r="BL60" s="75"/>
      <c r="BM60" s="75"/>
      <c r="BN60" s="75"/>
      <c r="BO60" s="75"/>
      <c r="BP60" s="75"/>
      <c r="BQ60" s="75"/>
      <c r="BR60" s="75"/>
      <c r="BS60" s="75"/>
      <c r="BT60" s="75"/>
      <c r="BU60" s="75"/>
      <c r="BV60" s="75"/>
      <c r="BW60" s="75"/>
      <c r="BX60" s="75"/>
      <c r="BY60" s="75"/>
      <c r="BZ60" s="75"/>
      <c r="CA60" s="75"/>
      <c r="CB60" s="75"/>
      <c r="CC60" s="75"/>
      <c r="CD60" s="75"/>
      <c r="CE60" s="75"/>
      <c r="CF60" s="75"/>
      <c r="CG60" s="75"/>
      <c r="CH60" s="75"/>
      <c r="CI60" s="75"/>
      <c r="CJ60" s="75"/>
      <c r="CK60" s="75"/>
      <c r="CL60" s="75"/>
      <c r="CM60" s="75"/>
      <c r="CN60" s="75"/>
      <c r="CO60" s="75"/>
      <c r="CP60" s="75"/>
      <c r="CQ60" s="75"/>
      <c r="CR60" s="75"/>
      <c r="CS60" s="75"/>
      <c r="CT60" s="75"/>
      <c r="CU60" s="75"/>
      <c r="CV60" s="75"/>
      <c r="CW60" s="75"/>
      <c r="CX60" s="75"/>
      <c r="CY60" s="75"/>
      <c r="CZ60" s="75"/>
      <c r="DA60" s="75"/>
      <c r="DB60" s="75"/>
      <c r="DC60" s="75"/>
      <c r="DD60" s="75"/>
      <c r="DE60" s="75"/>
      <c r="DF60" s="75"/>
      <c r="DG60" s="75"/>
      <c r="DH60" s="75"/>
      <c r="DI60" s="89"/>
      <c r="DJ60" s="89"/>
    </row>
    <row r="61" spans="1:114" x14ac:dyDescent="0.25">
      <c r="A61" s="89"/>
      <c r="B61" s="75"/>
      <c r="C61" s="75"/>
      <c r="D61" s="75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  <c r="AA61" s="75"/>
      <c r="AB61" s="75"/>
      <c r="AC61" s="75"/>
      <c r="AD61" s="75"/>
      <c r="AE61" s="75"/>
      <c r="AF61" s="75"/>
      <c r="AG61" s="75"/>
      <c r="AH61" s="75"/>
      <c r="AI61" s="75"/>
      <c r="AJ61" s="75"/>
      <c r="AK61" s="75"/>
      <c r="AL61" s="75"/>
      <c r="AM61" s="75"/>
      <c r="AN61" s="75"/>
      <c r="AO61" s="75"/>
      <c r="AP61" s="75"/>
      <c r="AQ61" s="75"/>
      <c r="AR61" s="75"/>
      <c r="AS61" s="75"/>
      <c r="AT61" s="75"/>
      <c r="AU61" s="75"/>
      <c r="AV61" s="75"/>
      <c r="AW61" s="75"/>
      <c r="AX61" s="75"/>
      <c r="AY61" s="75"/>
      <c r="AZ61" s="75"/>
      <c r="BA61" s="75"/>
      <c r="BB61" s="75"/>
      <c r="BC61" s="75"/>
      <c r="BD61" s="75"/>
      <c r="BE61" s="75"/>
      <c r="BF61" s="75"/>
      <c r="BG61" s="75"/>
      <c r="BH61" s="75"/>
      <c r="BI61" s="75"/>
      <c r="BJ61" s="75"/>
      <c r="BK61" s="75"/>
      <c r="BL61" s="75"/>
      <c r="BM61" s="75"/>
      <c r="BN61" s="75"/>
      <c r="BO61" s="75"/>
      <c r="BP61" s="75"/>
      <c r="BQ61" s="75"/>
      <c r="BR61" s="75"/>
      <c r="BS61" s="75"/>
      <c r="BT61" s="75"/>
      <c r="BU61" s="75"/>
      <c r="BV61" s="75"/>
      <c r="BW61" s="75"/>
      <c r="BX61" s="75"/>
      <c r="BY61" s="75"/>
      <c r="BZ61" s="75"/>
      <c r="CA61" s="75"/>
      <c r="CB61" s="75"/>
      <c r="CC61" s="75"/>
      <c r="CD61" s="75"/>
      <c r="CE61" s="75"/>
      <c r="CF61" s="75"/>
      <c r="CG61" s="75"/>
      <c r="CH61" s="75"/>
      <c r="CI61" s="75"/>
      <c r="CJ61" s="75"/>
      <c r="CK61" s="75"/>
      <c r="CL61" s="75"/>
      <c r="CM61" s="75"/>
      <c r="CN61" s="75"/>
      <c r="CO61" s="75"/>
      <c r="CP61" s="75"/>
      <c r="CQ61" s="75"/>
      <c r="CR61" s="75"/>
      <c r="CS61" s="75"/>
      <c r="CT61" s="75"/>
      <c r="CU61" s="75"/>
      <c r="CV61" s="75"/>
      <c r="CW61" s="75"/>
      <c r="CX61" s="75"/>
      <c r="CY61" s="75"/>
      <c r="CZ61" s="75"/>
      <c r="DA61" s="75"/>
      <c r="DB61" s="75"/>
      <c r="DC61" s="75"/>
      <c r="DD61" s="75"/>
      <c r="DE61" s="75"/>
      <c r="DF61" s="75"/>
      <c r="DG61" s="75"/>
      <c r="DH61" s="75"/>
      <c r="DI61" s="89"/>
      <c r="DJ61" s="89"/>
    </row>
    <row r="62" spans="1:114" x14ac:dyDescent="0.25">
      <c r="A62" s="2" t="s">
        <v>219</v>
      </c>
      <c r="B62" s="1">
        <f>SUM(B3:B51)</f>
        <v>4170.711764446376</v>
      </c>
      <c r="C62" s="1">
        <f t="shared" ref="C62:X62" si="15">SUM(C3:C51)</f>
        <v>8324.2655402019936</v>
      </c>
      <c r="D62" s="1">
        <f t="shared" si="15"/>
        <v>749.91428700303959</v>
      </c>
      <c r="E62" s="1">
        <f t="shared" si="15"/>
        <v>749.91423616794964</v>
      </c>
      <c r="F62" s="1">
        <f t="shared" si="15"/>
        <v>8324.2665542063896</v>
      </c>
      <c r="G62" s="1">
        <f t="shared" si="15"/>
        <v>8324.2665542063896</v>
      </c>
      <c r="H62" s="1">
        <f t="shared" si="15"/>
        <v>1857.9329291758693</v>
      </c>
      <c r="I62" s="1">
        <f t="shared" si="15"/>
        <v>22.322723679812999</v>
      </c>
      <c r="J62" s="1">
        <f t="shared" si="15"/>
        <v>17171.558313655412</v>
      </c>
      <c r="K62" s="1">
        <f t="shared" si="15"/>
        <v>17171.558305984312</v>
      </c>
      <c r="L62" s="1">
        <f t="shared" si="15"/>
        <v>2262.7018587446091</v>
      </c>
      <c r="M62" s="1">
        <f t="shared" si="15"/>
        <v>2262.7026561705297</v>
      </c>
      <c r="N62" s="1">
        <f t="shared" si="15"/>
        <v>90001.272527340931</v>
      </c>
      <c r="O62" s="1">
        <f t="shared" si="15"/>
        <v>90001.272527340931</v>
      </c>
      <c r="P62" s="1">
        <f t="shared" si="15"/>
        <v>13332341.319553811</v>
      </c>
      <c r="Q62" s="1">
        <f t="shared" si="15"/>
        <v>1788249482.2162592</v>
      </c>
      <c r="R62" s="1">
        <f t="shared" si="15"/>
        <v>13332341.128815448</v>
      </c>
      <c r="S62" s="1">
        <f t="shared" si="15"/>
        <v>37957.931095699976</v>
      </c>
      <c r="T62" s="1">
        <f t="shared" si="15"/>
        <v>24794.60646071269</v>
      </c>
      <c r="U62" s="1">
        <f t="shared" si="15"/>
        <v>10607.606451692161</v>
      </c>
      <c r="V62" s="1">
        <f t="shared" si="15"/>
        <v>87097.477175753942</v>
      </c>
      <c r="W62" s="1">
        <f t="shared" si="15"/>
        <v>4998.075552338094</v>
      </c>
      <c r="X62" s="1">
        <f t="shared" si="15"/>
        <v>14505.472156247193</v>
      </c>
      <c r="Y62" s="1">
        <f t="shared" ref="Y62:CJ62" si="16">SUM(Y3:Y51)</f>
        <v>14505.473547657461</v>
      </c>
      <c r="Z62" s="1">
        <f t="shared" si="16"/>
        <v>87097.495957496867</v>
      </c>
      <c r="AA62" s="1">
        <f t="shared" si="16"/>
        <v>218237.18939999986</v>
      </c>
      <c r="AB62" s="1">
        <f t="shared" si="16"/>
        <v>315719.27732176997</v>
      </c>
      <c r="AC62" s="1">
        <f t="shared" si="16"/>
        <v>10319.460864092494</v>
      </c>
      <c r="AD62" s="1">
        <f t="shared" si="16"/>
        <v>10319.460134978995</v>
      </c>
      <c r="AE62" s="1">
        <f t="shared" si="16"/>
        <v>10319.460864092494</v>
      </c>
      <c r="AF62" s="1">
        <f t="shared" si="16"/>
        <v>197.23695647148</v>
      </c>
      <c r="AG62" s="1">
        <f t="shared" si="16"/>
        <v>23946.932702748371</v>
      </c>
      <c r="AH62" s="1">
        <f t="shared" si="16"/>
        <v>16528.354855051584</v>
      </c>
      <c r="AI62" s="1">
        <f t="shared" si="16"/>
        <v>16528.353749482783</v>
      </c>
      <c r="AJ62" s="1">
        <f t="shared" si="16"/>
        <v>23265.326902892852</v>
      </c>
      <c r="AK62" s="1">
        <f t="shared" si="16"/>
        <v>317.90592869737287</v>
      </c>
      <c r="AL62" s="1">
        <f t="shared" si="16"/>
        <v>87439.211540509903</v>
      </c>
      <c r="AM62" s="1">
        <f t="shared" si="16"/>
        <v>274.38870752154389</v>
      </c>
      <c r="AN62" s="1">
        <f t="shared" si="16"/>
        <v>1407.2514582765496</v>
      </c>
      <c r="AO62" s="1">
        <f t="shared" si="16"/>
        <v>0</v>
      </c>
      <c r="AP62" s="1">
        <f t="shared" si="16"/>
        <v>78585.108090059963</v>
      </c>
      <c r="AQ62" s="1">
        <f t="shared" si="16"/>
        <v>1323.8275438067292</v>
      </c>
      <c r="AR62" s="1">
        <f t="shared" si="16"/>
        <v>1289.5772816829192</v>
      </c>
      <c r="AS62" s="1">
        <f t="shared" si="16"/>
        <v>185022.11445560001</v>
      </c>
      <c r="AT62" s="1">
        <f t="shared" si="16"/>
        <v>185022.08790789996</v>
      </c>
      <c r="AU62" s="1">
        <f t="shared" si="16"/>
        <v>998450.56897185347</v>
      </c>
      <c r="AV62" s="1">
        <f t="shared" si="16"/>
        <v>1806689.4246190386</v>
      </c>
      <c r="AW62" s="1">
        <f t="shared" si="16"/>
        <v>242826.52322185374</v>
      </c>
      <c r="AX62" s="1">
        <f t="shared" si="16"/>
        <v>242826.53880238984</v>
      </c>
      <c r="AY62" s="1">
        <f t="shared" si="16"/>
        <v>0</v>
      </c>
      <c r="AZ62" s="1">
        <f t="shared" si="16"/>
        <v>1806689.4706067999</v>
      </c>
      <c r="BA62" s="1">
        <f t="shared" si="16"/>
        <v>688.42062948</v>
      </c>
      <c r="BB62" s="1">
        <f t="shared" si="16"/>
        <v>25353.441235027902</v>
      </c>
      <c r="BC62" s="1">
        <f t="shared" si="16"/>
        <v>67.883866959375013</v>
      </c>
      <c r="BD62" s="1">
        <f t="shared" si="16"/>
        <v>434132.48407778877</v>
      </c>
      <c r="BE62" s="1">
        <f t="shared" si="16"/>
        <v>332.42289026221459</v>
      </c>
      <c r="BF62" s="1">
        <f t="shared" si="16"/>
        <v>70.977857528031905</v>
      </c>
      <c r="BG62" s="1">
        <f t="shared" si="16"/>
        <v>25856.952887337771</v>
      </c>
      <c r="BH62" s="1">
        <f t="shared" si="16"/>
        <v>3669.2734491614333</v>
      </c>
      <c r="BI62" s="1">
        <f t="shared" si="16"/>
        <v>0</v>
      </c>
      <c r="BJ62" s="1">
        <f t="shared" si="16"/>
        <v>28.723954174429963</v>
      </c>
      <c r="BK62" s="1">
        <f t="shared" si="16"/>
        <v>16067.734683999999</v>
      </c>
      <c r="BL62" s="1">
        <f t="shared" si="16"/>
        <v>6912.9482479999988</v>
      </c>
      <c r="BM62" s="1">
        <f t="shared" si="16"/>
        <v>118776.06703922748</v>
      </c>
      <c r="BN62" s="1">
        <f t="shared" si="16"/>
        <v>68.338643438726876</v>
      </c>
      <c r="BO62" s="1">
        <f t="shared" si="16"/>
        <v>23.932686716053997</v>
      </c>
      <c r="BP62" s="1">
        <f t="shared" si="16"/>
        <v>12802.896658613257</v>
      </c>
      <c r="BQ62" s="1">
        <f t="shared" si="16"/>
        <v>84.842894175830921</v>
      </c>
      <c r="BR62" s="1">
        <f t="shared" si="16"/>
        <v>4867.1434107587384</v>
      </c>
      <c r="BS62" s="1">
        <f t="shared" si="16"/>
        <v>409.39729848784947</v>
      </c>
      <c r="BT62" s="1">
        <f t="shared" si="16"/>
        <v>123.62892311268594</v>
      </c>
      <c r="BU62" s="1">
        <f t="shared" si="16"/>
        <v>19106.718673873787</v>
      </c>
      <c r="BV62" s="1">
        <f t="shared" si="16"/>
        <v>603.30785989208971</v>
      </c>
      <c r="BW62" s="1">
        <f t="shared" si="16"/>
        <v>3931.2085883312589</v>
      </c>
      <c r="BX62" s="1">
        <f t="shared" si="16"/>
        <v>130.29290552329974</v>
      </c>
      <c r="BY62" s="1">
        <f t="shared" si="16"/>
        <v>2636.1017418122983</v>
      </c>
      <c r="BZ62" s="1">
        <f t="shared" si="16"/>
        <v>22.086677096701781</v>
      </c>
      <c r="CA62" s="1">
        <f t="shared" si="16"/>
        <v>2405.1034833342792</v>
      </c>
      <c r="CB62" s="1">
        <f t="shared" si="16"/>
        <v>80876.934960999977</v>
      </c>
      <c r="CC62" s="1">
        <f t="shared" si="16"/>
        <v>8748.6248783565952</v>
      </c>
      <c r="CD62" s="1">
        <f t="shared" si="16"/>
        <v>8748.6263232980327</v>
      </c>
      <c r="CE62" s="1">
        <f t="shared" si="16"/>
        <v>100864.74532563391</v>
      </c>
      <c r="CF62" s="1">
        <f t="shared" si="16"/>
        <v>431.06149435913557</v>
      </c>
      <c r="CG62" s="1">
        <f t="shared" si="16"/>
        <v>7.4455190375709925</v>
      </c>
      <c r="CH62" s="1">
        <f t="shared" si="16"/>
        <v>120422.5471510842</v>
      </c>
      <c r="CI62" s="1">
        <f t="shared" si="16"/>
        <v>100622.91771244921</v>
      </c>
      <c r="CJ62" s="1">
        <f t="shared" si="16"/>
        <v>16653.265012449992</v>
      </c>
      <c r="CK62" s="1">
        <f t="shared" ref="CK62:CR62" si="17">SUM(CK3:CK51)</f>
        <v>22917.556748018091</v>
      </c>
      <c r="CL62" s="1">
        <f t="shared" si="17"/>
        <v>3035.147711644458</v>
      </c>
      <c r="CM62" s="1">
        <f t="shared" si="17"/>
        <v>982105.77422568609</v>
      </c>
      <c r="CN62" s="1">
        <f t="shared" si="17"/>
        <v>127315.25365305683</v>
      </c>
      <c r="CO62" s="1">
        <f t="shared" si="17"/>
        <v>55448.19750945166</v>
      </c>
      <c r="CP62" s="1">
        <f t="shared" si="17"/>
        <v>2066044.302695944</v>
      </c>
      <c r="CQ62" s="1">
        <f t="shared" si="17"/>
        <v>189077.68245825986</v>
      </c>
      <c r="CR62" s="1">
        <f t="shared" si="17"/>
        <v>70301.615419032474</v>
      </c>
      <c r="CS62" s="1"/>
      <c r="CT62" s="1"/>
      <c r="CU62" s="1"/>
      <c r="CV62" s="28"/>
      <c r="CW62" s="1"/>
      <c r="CX62" s="1"/>
      <c r="CY62" s="1"/>
      <c r="CZ62" s="28"/>
      <c r="DA62" s="28"/>
      <c r="DB62" s="1"/>
      <c r="DC62" s="1"/>
      <c r="DD62" s="1"/>
      <c r="DE62" s="1"/>
      <c r="DF62" s="1"/>
      <c r="DG62" s="1"/>
      <c r="DH62" s="1"/>
      <c r="DI62" s="89"/>
      <c r="DJ62" s="89"/>
    </row>
    <row r="63" spans="1:114" x14ac:dyDescent="0.25">
      <c r="A63" s="89" t="s">
        <v>349</v>
      </c>
      <c r="B63" s="75">
        <f>+B3+B5+B8+B9+B11+B12+B14+B15+B16+B17+B18+B19+B20+B21+B22+B23+B24+B25+B26+B28+B30+B31+B33+B34+B35+B36+B37+B39+B40+B41+B42+B43+B44+B46+B47+B49+B50+B10</f>
        <v>3268.8798204163763</v>
      </c>
      <c r="C63" s="75">
        <f t="shared" ref="C63:X63" si="18">+C3+C5+C8+C9+C11+C12+C14+C15+C16+C17+C18+C19+C20+C21+C22+C23+C24+C25+C26+C28+C30+C31+C33+C34+C35+C36+C37+C39+C40+C41+C42+C43+C44+C46+C47+C49+C50+C10</f>
        <v>6492.8579158219936</v>
      </c>
      <c r="D63" s="75">
        <f t="shared" si="18"/>
        <v>611.3283875093399</v>
      </c>
      <c r="E63" s="75">
        <f t="shared" si="18"/>
        <v>611.32819458744962</v>
      </c>
      <c r="F63" s="75">
        <f t="shared" si="18"/>
        <v>6492.8600091263943</v>
      </c>
      <c r="G63" s="75">
        <f t="shared" si="18"/>
        <v>6492.8600091263943</v>
      </c>
      <c r="H63" s="75">
        <f t="shared" si="18"/>
        <v>1446.9344188108691</v>
      </c>
      <c r="I63" s="75">
        <f t="shared" si="18"/>
        <v>17.646481317712993</v>
      </c>
      <c r="J63" s="75">
        <f t="shared" si="18"/>
        <v>12984.945895965428</v>
      </c>
      <c r="K63" s="75">
        <f t="shared" si="18"/>
        <v>12984.945656424308</v>
      </c>
      <c r="L63" s="75">
        <f t="shared" si="18"/>
        <v>1732.8467966776091</v>
      </c>
      <c r="M63" s="75">
        <f t="shared" si="18"/>
        <v>1732.8477215615292</v>
      </c>
      <c r="N63" s="75">
        <f t="shared" si="18"/>
        <v>70013.179337640919</v>
      </c>
      <c r="O63" s="75">
        <f t="shared" si="18"/>
        <v>70013.179337640919</v>
      </c>
      <c r="P63" s="75">
        <f t="shared" si="18"/>
        <v>11044659.709057815</v>
      </c>
      <c r="Q63" s="75">
        <f t="shared" si="18"/>
        <v>1402408312.5232592</v>
      </c>
      <c r="R63" s="75">
        <f t="shared" si="18"/>
        <v>11044659.368905447</v>
      </c>
      <c r="S63" s="75">
        <f t="shared" si="18"/>
        <v>28619.948371099985</v>
      </c>
      <c r="T63" s="75">
        <f t="shared" si="18"/>
        <v>19371.081393643693</v>
      </c>
      <c r="U63" s="75">
        <f t="shared" si="18"/>
        <v>8254.7296449381647</v>
      </c>
      <c r="V63" s="75">
        <f t="shared" si="18"/>
        <v>67933.263697603921</v>
      </c>
      <c r="W63" s="75">
        <f t="shared" si="18"/>
        <v>3906.584027994094</v>
      </c>
      <c r="X63" s="75">
        <f t="shared" si="18"/>
        <v>11496.404244637202</v>
      </c>
      <c r="Y63" s="75">
        <f t="shared" ref="Y63:CJ63" si="19">+Y3+Y5+Y8+Y9+Y11+Y12+Y14+Y15+Y16+Y17+Y18+Y19+Y20+Y21+Y22+Y23+Y24+Y25+Y26+Y28+Y30+Y31+Y33+Y34+Y35+Y36+Y37+Y39+Y40+Y41+Y42+Y43+Y44+Y46+Y47+Y49+Y50+Y10</f>
        <v>11496.40554281746</v>
      </c>
      <c r="Z63" s="75">
        <f t="shared" si="19"/>
        <v>67933.273040736909</v>
      </c>
      <c r="AA63" s="75">
        <f t="shared" si="19"/>
        <v>162078.45737999986</v>
      </c>
      <c r="AB63" s="75">
        <f t="shared" si="19"/>
        <v>246302.45515076997</v>
      </c>
      <c r="AC63" s="75">
        <f t="shared" si="19"/>
        <v>7611.3564598524972</v>
      </c>
      <c r="AD63" s="75">
        <f t="shared" si="19"/>
        <v>7611.3559572789954</v>
      </c>
      <c r="AE63" s="75">
        <f t="shared" si="19"/>
        <v>7611.3564598524972</v>
      </c>
      <c r="AF63" s="75">
        <f t="shared" si="19"/>
        <v>155.34985704747993</v>
      </c>
      <c r="AG63" s="75">
        <f t="shared" si="19"/>
        <v>19440.296480205376</v>
      </c>
      <c r="AH63" s="75">
        <f t="shared" si="19"/>
        <v>13003.655453951587</v>
      </c>
      <c r="AI63" s="75">
        <f t="shared" si="19"/>
        <v>13003.652392082784</v>
      </c>
      <c r="AJ63" s="75">
        <f t="shared" si="19"/>
        <v>18177.932494947872</v>
      </c>
      <c r="AK63" s="75">
        <f t="shared" si="19"/>
        <v>246.08200234507285</v>
      </c>
      <c r="AL63" s="75">
        <f t="shared" si="19"/>
        <v>68489.951102659936</v>
      </c>
      <c r="AM63" s="75">
        <f t="shared" si="19"/>
        <v>216.21818705154394</v>
      </c>
      <c r="AN63" s="75">
        <f t="shared" si="19"/>
        <v>1113.7166481860493</v>
      </c>
      <c r="AO63" s="75">
        <f t="shared" si="19"/>
        <v>0</v>
      </c>
      <c r="AP63" s="75">
        <f t="shared" si="19"/>
        <v>60605.936209559979</v>
      </c>
      <c r="AQ63" s="75">
        <f t="shared" si="19"/>
        <v>1036.7382377567299</v>
      </c>
      <c r="AR63" s="75">
        <f t="shared" si="19"/>
        <v>1010.0984809179192</v>
      </c>
      <c r="AS63" s="75">
        <f t="shared" si="19"/>
        <v>144800.99831359996</v>
      </c>
      <c r="AT63" s="75">
        <f t="shared" si="19"/>
        <v>144800.97023689988</v>
      </c>
      <c r="AU63" s="75">
        <f t="shared" si="19"/>
        <v>777123.16984685347</v>
      </c>
      <c r="AV63" s="75">
        <f t="shared" si="19"/>
        <v>1419112.3665790383</v>
      </c>
      <c r="AW63" s="75">
        <f t="shared" si="19"/>
        <v>193340.87488985388</v>
      </c>
      <c r="AX63" s="75">
        <f t="shared" si="19"/>
        <v>193340.88743438991</v>
      </c>
      <c r="AY63" s="75">
        <f t="shared" si="19"/>
        <v>0</v>
      </c>
      <c r="AZ63" s="75">
        <f t="shared" si="19"/>
        <v>1419112.3941167998</v>
      </c>
      <c r="BA63" s="75">
        <f t="shared" si="19"/>
        <v>535.54978618000007</v>
      </c>
      <c r="BB63" s="75">
        <f t="shared" si="19"/>
        <v>19810.245287227895</v>
      </c>
      <c r="BC63" s="75">
        <f t="shared" si="19"/>
        <v>52.254593527175025</v>
      </c>
      <c r="BD63" s="75">
        <f t="shared" si="19"/>
        <v>335928.53155588894</v>
      </c>
      <c r="BE63" s="75">
        <f t="shared" si="19"/>
        <v>264.11074324821448</v>
      </c>
      <c r="BF63" s="75">
        <f t="shared" si="19"/>
        <v>57.774832862331934</v>
      </c>
      <c r="BG63" s="75">
        <f t="shared" si="19"/>
        <v>20951.545786117771</v>
      </c>
      <c r="BH63" s="75">
        <f t="shared" si="19"/>
        <v>2198.1694969586329</v>
      </c>
      <c r="BI63" s="75">
        <f t="shared" si="19"/>
        <v>0</v>
      </c>
      <c r="BJ63" s="75">
        <f t="shared" si="19"/>
        <v>20.833247477089962</v>
      </c>
      <c r="BK63" s="75">
        <f t="shared" si="19"/>
        <v>9394.4816040000005</v>
      </c>
      <c r="BL63" s="75">
        <f t="shared" si="19"/>
        <v>4134.4476640000003</v>
      </c>
      <c r="BM63" s="75">
        <f t="shared" si="19"/>
        <v>93071.928804537572</v>
      </c>
      <c r="BN63" s="75">
        <f t="shared" si="19"/>
        <v>44.731440105866881</v>
      </c>
      <c r="BO63" s="75">
        <f t="shared" si="19"/>
        <v>14.415090012843994</v>
      </c>
      <c r="BP63" s="75">
        <f t="shared" si="19"/>
        <v>7720.2814581172615</v>
      </c>
      <c r="BQ63" s="75">
        <f t="shared" si="19"/>
        <v>59.171043670030954</v>
      </c>
      <c r="BR63" s="75">
        <f t="shared" si="19"/>
        <v>3502.0418012437372</v>
      </c>
      <c r="BS63" s="75">
        <f t="shared" si="19"/>
        <v>332.95175220784938</v>
      </c>
      <c r="BT63" s="75">
        <f t="shared" si="19"/>
        <v>100.62777190408593</v>
      </c>
      <c r="BU63" s="75">
        <f t="shared" si="19"/>
        <v>14393.702248263784</v>
      </c>
      <c r="BV63" s="75">
        <f t="shared" si="19"/>
        <v>434.21532020508971</v>
      </c>
      <c r="BW63" s="75">
        <f t="shared" si="19"/>
        <v>3026.7783664292588</v>
      </c>
      <c r="BX63" s="75">
        <f t="shared" si="19"/>
        <v>105.98969013129975</v>
      </c>
      <c r="BY63" s="75">
        <f t="shared" si="19"/>
        <v>2194.8354312422985</v>
      </c>
      <c r="BZ63" s="75">
        <f t="shared" si="19"/>
        <v>14.531621726001781</v>
      </c>
      <c r="CA63" s="75">
        <f t="shared" si="19"/>
        <v>1955.0894262442798</v>
      </c>
      <c r="CB63" s="75">
        <f t="shared" si="19"/>
        <v>68440.932600999979</v>
      </c>
      <c r="CC63" s="75">
        <f t="shared" si="19"/>
        <v>6486.1732876165961</v>
      </c>
      <c r="CD63" s="75">
        <f t="shared" si="19"/>
        <v>6486.1769540120313</v>
      </c>
      <c r="CE63" s="75">
        <f t="shared" si="19"/>
        <v>79457.630254533942</v>
      </c>
      <c r="CF63" s="75">
        <f t="shared" si="19"/>
        <v>292.60180716913561</v>
      </c>
      <c r="CG63" s="75">
        <f t="shared" si="19"/>
        <v>5.885805589270996</v>
      </c>
      <c r="CH63" s="75">
        <f t="shared" si="19"/>
        <v>95954.23047799425</v>
      </c>
      <c r="CI63" s="75">
        <f t="shared" si="19"/>
        <v>80409.131832959261</v>
      </c>
      <c r="CJ63" s="75">
        <f t="shared" si="19"/>
        <v>13532.636803079997</v>
      </c>
      <c r="CK63" s="75">
        <f t="shared" ref="CK63:CR63" si="20">+CK3+CK5+CK8+CK9+CK11+CK12+CK14+CK15+CK16+CK17+CK18+CK19+CK20+CK21+CK22+CK23+CK24+CK25+CK26+CK28+CK30+CK31+CK33+CK34+CK35+CK36+CK37+CK39+CK40+CK41+CK42+CK43+CK44+CK46+CK47+CK49+CK50+CK10</f>
        <v>17848.438552058095</v>
      </c>
      <c r="CL63" s="75">
        <f t="shared" si="20"/>
        <v>2363.6119044458592</v>
      </c>
      <c r="CM63" s="75">
        <f t="shared" si="20"/>
        <v>766246.03918868606</v>
      </c>
      <c r="CN63" s="75">
        <f t="shared" si="20"/>
        <v>98783.968039256841</v>
      </c>
      <c r="CO63" s="75">
        <f t="shared" si="20"/>
        <v>43396.042022421694</v>
      </c>
      <c r="CP63" s="75">
        <f t="shared" si="20"/>
        <v>1625456.8969228445</v>
      </c>
      <c r="CQ63" s="75">
        <f t="shared" si="20"/>
        <v>145099.89685335386</v>
      </c>
      <c r="CR63" s="75">
        <f t="shared" si="20"/>
        <v>52027.968048816299</v>
      </c>
      <c r="CS63" s="75"/>
      <c r="CT63" s="75"/>
      <c r="CU63" s="75"/>
      <c r="CV63" s="75"/>
      <c r="CW63" s="75"/>
      <c r="CX63" s="75"/>
      <c r="CY63" s="75"/>
      <c r="CZ63" s="75"/>
      <c r="DA63" s="75"/>
      <c r="DB63" s="75"/>
      <c r="DC63" s="75"/>
      <c r="DD63" s="75"/>
      <c r="DE63" s="75"/>
      <c r="DF63" s="75"/>
      <c r="DG63" s="75"/>
      <c r="DH63" s="75"/>
      <c r="DI63" s="75"/>
      <c r="DJ63" s="75"/>
    </row>
    <row r="64" spans="1:114" x14ac:dyDescent="0.25">
      <c r="A64" s="89" t="s">
        <v>414</v>
      </c>
      <c r="B64" s="75">
        <f>B62+B55+B57</f>
        <v>4172.235421242076</v>
      </c>
      <c r="C64" s="75">
        <f t="shared" ref="C64:X64" si="21">C62+C55+C57</f>
        <v>8325.4941639589942</v>
      </c>
      <c r="D64" s="75">
        <f t="shared" si="21"/>
        <v>750.1000011124296</v>
      </c>
      <c r="E64" s="75">
        <f t="shared" si="21"/>
        <v>750.09995026157969</v>
      </c>
      <c r="F64" s="75">
        <f t="shared" si="21"/>
        <v>8325.4951788384897</v>
      </c>
      <c r="G64" s="75">
        <f t="shared" si="21"/>
        <v>8325.4951788384897</v>
      </c>
      <c r="H64" s="75">
        <f t="shared" si="21"/>
        <v>1858.5454293952694</v>
      </c>
      <c r="I64" s="75">
        <f t="shared" si="21"/>
        <v>22.328939874319328</v>
      </c>
      <c r="J64" s="75">
        <f t="shared" si="21"/>
        <v>17178.986855113715</v>
      </c>
      <c r="K64" s="75">
        <f t="shared" si="21"/>
        <v>17178.986888070711</v>
      </c>
      <c r="L64" s="75">
        <f t="shared" si="21"/>
        <v>2263.253481887039</v>
      </c>
      <c r="M64" s="75">
        <f t="shared" si="21"/>
        <v>2263.2542788410296</v>
      </c>
      <c r="N64" s="75">
        <f t="shared" si="21"/>
        <v>90020.74314742093</v>
      </c>
      <c r="O64" s="75">
        <f t="shared" si="21"/>
        <v>90020.74314742093</v>
      </c>
      <c r="P64" s="75">
        <f t="shared" si="21"/>
        <v>13336030.986753011</v>
      </c>
      <c r="Q64" s="75">
        <f t="shared" si="21"/>
        <v>1788429074.8274434</v>
      </c>
      <c r="R64" s="75">
        <f t="shared" si="21"/>
        <v>13336030.796387048</v>
      </c>
      <c r="S64" s="75">
        <f t="shared" si="21"/>
        <v>37961.735063454973</v>
      </c>
      <c r="T64" s="75">
        <f t="shared" si="21"/>
        <v>24803.13745994593</v>
      </c>
      <c r="U64" s="75">
        <f t="shared" si="21"/>
        <v>10610.944445337873</v>
      </c>
      <c r="V64" s="75">
        <f t="shared" si="21"/>
        <v>87097.778311881644</v>
      </c>
      <c r="W64" s="75">
        <f t="shared" si="21"/>
        <v>4999.8918768148942</v>
      </c>
      <c r="X64" s="75">
        <f t="shared" si="21"/>
        <v>14510.326335762693</v>
      </c>
      <c r="Y64" s="75">
        <f t="shared" ref="Y64:CJ64" si="22">Y62+Y55+Y57</f>
        <v>14510.32770685086</v>
      </c>
      <c r="Z64" s="75">
        <f t="shared" si="22"/>
        <v>87097.797093311965</v>
      </c>
      <c r="AA64" s="75">
        <f t="shared" si="22"/>
        <v>218294.01057906984</v>
      </c>
      <c r="AB64" s="75">
        <f t="shared" si="22"/>
        <v>315819.83309915999</v>
      </c>
      <c r="AC64" s="75">
        <f t="shared" si="22"/>
        <v>10321.958510679395</v>
      </c>
      <c r="AD64" s="75">
        <f t="shared" si="22"/>
        <v>10321.957790913397</v>
      </c>
      <c r="AE64" s="75">
        <f t="shared" si="22"/>
        <v>10321.958510679395</v>
      </c>
      <c r="AF64" s="75">
        <f t="shared" si="22"/>
        <v>197.29869489657801</v>
      </c>
      <c r="AG64" s="75">
        <f t="shared" si="22"/>
        <v>23950.611844345771</v>
      </c>
      <c r="AH64" s="75">
        <f t="shared" si="22"/>
        <v>16531.002515706085</v>
      </c>
      <c r="AI64" s="75">
        <f t="shared" si="22"/>
        <v>16531.001409781784</v>
      </c>
      <c r="AJ64" s="75">
        <f t="shared" si="22"/>
        <v>23270.858183580953</v>
      </c>
      <c r="AK64" s="75">
        <f t="shared" si="22"/>
        <v>317.97885457268006</v>
      </c>
      <c r="AL64" s="75">
        <f t="shared" si="22"/>
        <v>87461.115597677053</v>
      </c>
      <c r="AM64" s="75">
        <f t="shared" si="22"/>
        <v>274.48777439286391</v>
      </c>
      <c r="AN64" s="75">
        <f t="shared" si="22"/>
        <v>1407.2817265034396</v>
      </c>
      <c r="AO64" s="75">
        <f t="shared" si="22"/>
        <v>0</v>
      </c>
      <c r="AP64" s="75">
        <f t="shared" si="22"/>
        <v>78592.66715097797</v>
      </c>
      <c r="AQ64" s="75">
        <f t="shared" si="22"/>
        <v>1324.2304299114692</v>
      </c>
      <c r="AR64" s="75">
        <f t="shared" si="22"/>
        <v>1289.9787024575992</v>
      </c>
      <c r="AS64" s="75">
        <f t="shared" si="22"/>
        <v>185044.54849280001</v>
      </c>
      <c r="AT64" s="75">
        <f t="shared" si="22"/>
        <v>185044.52196699995</v>
      </c>
      <c r="AU64" s="75">
        <f t="shared" si="22"/>
        <v>998694.62038345344</v>
      </c>
      <c r="AV64" s="75">
        <f t="shared" si="22"/>
        <v>1806989.6491324385</v>
      </c>
      <c r="AW64" s="75">
        <f t="shared" si="22"/>
        <v>242854.60881056474</v>
      </c>
      <c r="AX64" s="75">
        <f t="shared" si="22"/>
        <v>242854.62429581184</v>
      </c>
      <c r="AY64" s="75">
        <f t="shared" si="22"/>
        <v>0</v>
      </c>
      <c r="AZ64" s="75">
        <f t="shared" si="22"/>
        <v>1806989.69475118</v>
      </c>
      <c r="BA64" s="75">
        <f t="shared" si="22"/>
        <v>688.45021171600001</v>
      </c>
      <c r="BB64" s="75">
        <f t="shared" si="22"/>
        <v>25362.283907003704</v>
      </c>
      <c r="BC64" s="75">
        <f t="shared" si="22"/>
        <v>67.895752773743851</v>
      </c>
      <c r="BD64" s="75">
        <f t="shared" si="22"/>
        <v>434244.9596433618</v>
      </c>
      <c r="BE64" s="75">
        <f t="shared" si="22"/>
        <v>332.48734795178461</v>
      </c>
      <c r="BF64" s="75">
        <f t="shared" si="22"/>
        <v>70.991776712978904</v>
      </c>
      <c r="BG64" s="75">
        <f t="shared" si="22"/>
        <v>25861.790030135871</v>
      </c>
      <c r="BH64" s="75">
        <f t="shared" si="22"/>
        <v>3669.6328453007859</v>
      </c>
      <c r="BI64" s="75">
        <f t="shared" si="22"/>
        <v>0</v>
      </c>
      <c r="BJ64" s="75">
        <f t="shared" si="22"/>
        <v>28.728202208374796</v>
      </c>
      <c r="BK64" s="75">
        <f t="shared" si="22"/>
        <v>16069.196223699999</v>
      </c>
      <c r="BL64" s="75">
        <f t="shared" si="22"/>
        <v>6913.4671136399984</v>
      </c>
      <c r="BM64" s="75">
        <f t="shared" si="22"/>
        <v>118790.17517448831</v>
      </c>
      <c r="BN64" s="75">
        <f t="shared" si="22"/>
        <v>68.346837937414932</v>
      </c>
      <c r="BO64" s="75">
        <f t="shared" si="22"/>
        <v>23.935073094574996</v>
      </c>
      <c r="BP64" s="75">
        <f t="shared" si="22"/>
        <v>12804.167895489134</v>
      </c>
      <c r="BQ64" s="75">
        <f t="shared" si="22"/>
        <v>84.852311050717518</v>
      </c>
      <c r="BR64" s="75">
        <f t="shared" si="22"/>
        <v>4867.8957064103079</v>
      </c>
      <c r="BS64" s="75">
        <f t="shared" si="22"/>
        <v>409.48138732177546</v>
      </c>
      <c r="BT64" s="75">
        <f t="shared" si="22"/>
        <v>123.65446303392194</v>
      </c>
      <c r="BU64" s="75">
        <f t="shared" si="22"/>
        <v>19110.074827151086</v>
      </c>
      <c r="BV64" s="75">
        <f t="shared" si="22"/>
        <v>603.50881212551963</v>
      </c>
      <c r="BW64" s="75">
        <f t="shared" si="22"/>
        <v>3932.4402485219989</v>
      </c>
      <c r="BX64" s="75">
        <f t="shared" si="22"/>
        <v>130.31844357566686</v>
      </c>
      <c r="BY64" s="75">
        <f t="shared" si="22"/>
        <v>2636.3170286629215</v>
      </c>
      <c r="BZ64" s="75">
        <f t="shared" si="22"/>
        <v>22.089410218221676</v>
      </c>
      <c r="CA64" s="75">
        <f t="shared" si="22"/>
        <v>2405.5941454880094</v>
      </c>
      <c r="CB64" s="75">
        <f t="shared" si="22"/>
        <v>80896.413895999984</v>
      </c>
      <c r="CC64" s="75">
        <f t="shared" si="22"/>
        <v>8749.3011628580443</v>
      </c>
      <c r="CD64" s="75">
        <f t="shared" si="22"/>
        <v>8749.3026075522321</v>
      </c>
      <c r="CE64" s="75">
        <f t="shared" si="22"/>
        <v>100888.07330165886</v>
      </c>
      <c r="CF64" s="75">
        <f t="shared" si="22"/>
        <v>431.19515940034557</v>
      </c>
      <c r="CG64" s="75">
        <f t="shared" si="22"/>
        <v>7.4475923874819463</v>
      </c>
      <c r="CH64" s="75">
        <f t="shared" si="22"/>
        <v>120449.41467216921</v>
      </c>
      <c r="CI64" s="75">
        <f t="shared" si="22"/>
        <v>100643.33182463121</v>
      </c>
      <c r="CJ64" s="75">
        <f t="shared" si="22"/>
        <v>16656.806002980793</v>
      </c>
      <c r="CK64" s="75">
        <f t="shared" ref="CK64:CR64" si="23">CK62+CK55+CK57</f>
        <v>22922.562151833492</v>
      </c>
      <c r="CL64" s="75">
        <f t="shared" si="23"/>
        <v>3035.8115097113582</v>
      </c>
      <c r="CM64" s="75">
        <f t="shared" si="23"/>
        <v>982345.93948856601</v>
      </c>
      <c r="CN64" s="75">
        <f t="shared" si="23"/>
        <v>127353.81092167684</v>
      </c>
      <c r="CO64" s="75">
        <f t="shared" si="23"/>
        <v>55464.711808671658</v>
      </c>
      <c r="CP64" s="75">
        <f t="shared" si="23"/>
        <v>2066375.2604587094</v>
      </c>
      <c r="CQ64" s="75">
        <f t="shared" si="23"/>
        <v>189102.8345135175</v>
      </c>
      <c r="CR64" s="75">
        <f t="shared" si="23"/>
        <v>70312.659339029269</v>
      </c>
      <c r="CS64" s="89"/>
      <c r="CT64" s="89"/>
      <c r="CU64" s="89"/>
      <c r="CV64" s="89"/>
      <c r="CW64" s="89"/>
      <c r="CX64" s="89"/>
      <c r="CY64" s="89"/>
      <c r="CZ64" s="89"/>
      <c r="DA64" s="89"/>
      <c r="DB64" s="89"/>
      <c r="DC64" s="89"/>
      <c r="DD64" s="89"/>
      <c r="DE64" s="89"/>
      <c r="DF64" s="89"/>
      <c r="DG64" s="89"/>
      <c r="DH64" s="89"/>
      <c r="DI64" s="89"/>
      <c r="DJ64" s="89"/>
    </row>
    <row r="65" spans="6:63" x14ac:dyDescent="0.25">
      <c r="F65" s="75"/>
      <c r="G65" s="89"/>
      <c r="H65" s="89"/>
      <c r="I65" s="89"/>
      <c r="J65" s="89"/>
      <c r="K65" s="89"/>
      <c r="L65" s="75"/>
      <c r="M65" s="89"/>
      <c r="N65" s="89"/>
      <c r="O65" s="89"/>
      <c r="P65" s="89"/>
      <c r="Q65" s="89"/>
      <c r="R65" s="89"/>
      <c r="S65" s="89"/>
      <c r="T65" s="89"/>
      <c r="U65" s="89"/>
      <c r="V65" s="89"/>
      <c r="W65" s="89"/>
      <c r="X65" s="89"/>
      <c r="Z65" s="89"/>
      <c r="AA65" s="89"/>
      <c r="AB65" s="89"/>
      <c r="AC65" s="89"/>
      <c r="AD65" s="89"/>
      <c r="AE65" s="89"/>
      <c r="AG65" s="89"/>
      <c r="AH65" s="89"/>
      <c r="AI65" s="89"/>
      <c r="AJ65" s="89"/>
      <c r="AK65" s="89"/>
      <c r="AL65" s="89"/>
      <c r="AM65" s="89"/>
      <c r="AN65" s="89"/>
      <c r="AO65" s="89"/>
      <c r="AP65" s="89"/>
      <c r="AQ65" s="89"/>
      <c r="AR65" s="89"/>
      <c r="AS65" s="89"/>
      <c r="AT65" s="89"/>
      <c r="AV65" s="89"/>
      <c r="AW65" s="89"/>
      <c r="AX65" s="89"/>
      <c r="AY65" s="89"/>
      <c r="AZ65" s="89"/>
      <c r="BA65" s="89"/>
      <c r="BB65" s="89"/>
      <c r="BC65" s="89"/>
      <c r="BD65" s="89"/>
      <c r="BE65" s="89"/>
      <c r="BF65" s="89"/>
      <c r="BG65" s="89"/>
      <c r="BH65" s="89"/>
      <c r="BI65" s="89"/>
      <c r="BJ65" s="89"/>
      <c r="BK65" s="89"/>
    </row>
    <row r="66" spans="6:63" x14ac:dyDescent="0.25">
      <c r="F66" s="89"/>
      <c r="G66" s="89"/>
      <c r="H66" s="75"/>
      <c r="I66" s="75"/>
      <c r="J66" s="89"/>
      <c r="K66" s="89"/>
      <c r="L66" s="89"/>
      <c r="M66" s="89"/>
      <c r="N66" s="89"/>
      <c r="O66" s="89"/>
      <c r="P66" s="89"/>
      <c r="Q66" s="89"/>
      <c r="R66" s="89"/>
      <c r="S66" s="89"/>
      <c r="T66" s="89"/>
      <c r="U66" s="89"/>
      <c r="V66" s="89"/>
      <c r="W66" s="89"/>
      <c r="X66" s="89"/>
      <c r="Z66" s="89"/>
      <c r="AA66" s="89"/>
      <c r="AB66" s="89"/>
      <c r="AC66" s="89"/>
      <c r="AD66" s="89"/>
      <c r="AE66" s="89"/>
      <c r="AG66" s="89"/>
      <c r="AH66" s="89"/>
      <c r="AI66" s="89"/>
      <c r="AJ66" s="89"/>
      <c r="AK66" s="89"/>
      <c r="AL66" s="89"/>
      <c r="AM66" s="89"/>
      <c r="AN66" s="89"/>
      <c r="AO66" s="89"/>
      <c r="AP66" s="89"/>
      <c r="AQ66" s="89"/>
      <c r="AR66" s="89"/>
      <c r="AS66" s="89"/>
      <c r="AT66" s="89"/>
      <c r="AV66" s="89"/>
      <c r="AW66" s="89"/>
      <c r="AX66" s="89"/>
      <c r="AY66" s="89"/>
      <c r="AZ66" s="89"/>
      <c r="BA66" s="89"/>
      <c r="BB66" s="89"/>
      <c r="BC66" s="89"/>
      <c r="BD66" s="75"/>
      <c r="BE66" s="89"/>
      <c r="BF66" s="89"/>
      <c r="BG66" s="89"/>
      <c r="BH66" s="89"/>
      <c r="BI66" s="89"/>
      <c r="BJ66" s="89"/>
      <c r="BK66" s="89"/>
    </row>
    <row r="68" spans="6:63" x14ac:dyDescent="0.25">
      <c r="F68" s="89"/>
      <c r="G68" s="89"/>
      <c r="H68" s="89"/>
      <c r="I68" s="89"/>
      <c r="J68" s="75"/>
      <c r="K68" s="89"/>
      <c r="L68" s="89"/>
      <c r="M68" s="75"/>
      <c r="N68" s="89"/>
      <c r="O68" s="89"/>
      <c r="P68" s="89"/>
      <c r="Q68" s="89"/>
      <c r="R68" s="89"/>
      <c r="S68" s="89"/>
      <c r="T68" s="89"/>
      <c r="U68" s="89"/>
      <c r="V68" s="89"/>
      <c r="W68" s="89"/>
      <c r="X68" s="89"/>
      <c r="Z68" s="89"/>
      <c r="AA68" s="89"/>
      <c r="AB68" s="89"/>
      <c r="AC68" s="89"/>
      <c r="AD68" s="89"/>
      <c r="AE68" s="89"/>
      <c r="AG68" s="89"/>
      <c r="AH68" s="89"/>
      <c r="AI68" s="89"/>
      <c r="AJ68" s="89"/>
      <c r="AK68" s="89"/>
      <c r="AL68" s="89"/>
      <c r="AM68" s="89"/>
      <c r="AN68" s="89"/>
      <c r="AO68" s="89"/>
      <c r="AP68" s="89"/>
      <c r="AQ68" s="89"/>
      <c r="AR68" s="89"/>
      <c r="AS68" s="89"/>
      <c r="AT68" s="89"/>
      <c r="AV68" s="89"/>
      <c r="AW68" s="89"/>
      <c r="AX68" s="89"/>
      <c r="AY68" s="89"/>
      <c r="AZ68" s="89"/>
      <c r="BA68" s="89"/>
      <c r="BB68" s="89"/>
      <c r="BC68" s="89"/>
      <c r="BD68" s="89"/>
      <c r="BE68" s="89"/>
      <c r="BF68" s="89"/>
      <c r="BG68" s="89"/>
      <c r="BH68" s="89"/>
      <c r="BI68" s="89"/>
      <c r="BJ68" s="89"/>
      <c r="BK68" s="89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Z67"/>
  <sheetViews>
    <sheetView zoomScale="87" zoomScaleNormal="87" workbookViewId="0">
      <pane xSplit="1" ySplit="2" topLeftCell="Q26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 x14ac:dyDescent="0.25"/>
  <cols>
    <col min="1" max="1" width="21.28515625" customWidth="1"/>
    <col min="2" max="11" width="9.140625" customWidth="1"/>
    <col min="12" max="14" width="9.140625" style="21" customWidth="1"/>
    <col min="15" max="15" width="9.140625" style="89" customWidth="1"/>
    <col min="17" max="17" width="16.5703125" bestFit="1" customWidth="1"/>
    <col min="18" max="18" width="6" style="74" bestFit="1" customWidth="1"/>
    <col min="19" max="19" width="5.42578125" style="21" bestFit="1" customWidth="1"/>
    <col min="20" max="20" width="9.85546875" style="21" bestFit="1" customWidth="1"/>
    <col min="21" max="21" width="5.7109375" style="19" bestFit="1" customWidth="1"/>
    <col min="22" max="22" width="14.5703125" style="19" bestFit="1" customWidth="1"/>
    <col min="23" max="23" width="5.5703125" style="19" bestFit="1" customWidth="1"/>
    <col min="24" max="24" width="5.5703125" style="75" customWidth="1"/>
    <col min="25" max="25" width="9" style="19" bestFit="1" customWidth="1"/>
    <col min="26" max="26" width="13.42578125" style="19" bestFit="1" customWidth="1"/>
    <col min="27" max="27" width="4.5703125" style="19" bestFit="1" customWidth="1"/>
    <col min="28" max="28" width="7.7109375" style="19" bestFit="1" customWidth="1"/>
    <col min="29" max="29" width="6.7109375" style="19" bestFit="1" customWidth="1"/>
    <col min="30" max="30" width="5.7109375" style="19" bestFit="1" customWidth="1"/>
    <col min="31" max="31" width="5.7109375" style="19" customWidth="1"/>
    <col min="32" max="32" width="10.7109375" style="75" bestFit="1" customWidth="1"/>
    <col min="33" max="33" width="5.85546875" style="19" bestFit="1" customWidth="1"/>
    <col min="34" max="34" width="5.85546875" style="75" customWidth="1"/>
    <col min="35" max="35" width="6.42578125" style="19" bestFit="1" customWidth="1"/>
    <col min="36" max="36" width="15.42578125" style="19" bestFit="1" customWidth="1"/>
    <col min="37" max="37" width="4.28515625" style="75" bestFit="1" customWidth="1"/>
    <col min="38" max="38" width="5.5703125" style="75" bestFit="1" customWidth="1"/>
    <col min="39" max="39" width="6.7109375" style="19" bestFit="1" customWidth="1"/>
    <col min="40" max="40" width="5" style="19" bestFit="1" customWidth="1"/>
    <col min="41" max="41" width="5.140625" style="19" bestFit="1" customWidth="1"/>
    <col min="42" max="43" width="5.140625" style="75" customWidth="1"/>
    <col min="44" max="44" width="5.140625" style="19" customWidth="1"/>
    <col min="45" max="45" width="6.5703125" style="19" bestFit="1" customWidth="1"/>
    <col min="46" max="46" width="6.5703125" style="75" customWidth="1"/>
    <col min="47" max="47" width="6.140625" style="19" bestFit="1" customWidth="1"/>
    <col min="48" max="48" width="4.85546875" style="19" bestFit="1" customWidth="1"/>
    <col min="49" max="49" width="10" style="19" bestFit="1" customWidth="1"/>
    <col min="50" max="50" width="6.85546875" style="75" bestFit="1" customWidth="1"/>
    <col min="51" max="51" width="9.28515625" style="19" bestFit="1" customWidth="1"/>
    <col min="52" max="52" width="7.7109375" style="19" bestFit="1" customWidth="1"/>
    <col min="53" max="53" width="9.28515625" style="19" bestFit="1" customWidth="1"/>
    <col min="54" max="54" width="6" style="19" customWidth="1"/>
    <col min="55" max="55" width="5.7109375" style="19" bestFit="1" customWidth="1"/>
    <col min="56" max="56" width="5.7109375" style="75" customWidth="1"/>
    <col min="57" max="57" width="4.28515625" style="19" customWidth="1"/>
    <col min="58" max="58" width="6.7109375" style="19" bestFit="1" customWidth="1"/>
    <col min="59" max="59" width="4.5703125" style="19" bestFit="1" customWidth="1"/>
    <col min="60" max="60" width="4.140625" style="19" bestFit="1" customWidth="1"/>
    <col min="61" max="61" width="6.7109375" style="19" bestFit="1" customWidth="1"/>
    <col min="62" max="62" width="4.140625" style="19" customWidth="1"/>
    <col min="63" max="63" width="5.85546875" style="19" customWidth="1"/>
    <col min="64" max="64" width="3.28515625" style="19" bestFit="1" customWidth="1"/>
    <col min="65" max="65" width="6.7109375" style="19" bestFit="1" customWidth="1"/>
    <col min="66" max="66" width="6.85546875" style="19" bestFit="1" customWidth="1"/>
    <col min="67" max="67" width="5.7109375" style="19" bestFit="1" customWidth="1"/>
    <col min="68" max="68" width="5.140625" style="19" customWidth="1"/>
    <col min="69" max="69" width="5.28515625" style="19" customWidth="1"/>
    <col min="70" max="70" width="8.7109375" style="19" bestFit="1" customWidth="1"/>
    <col min="71" max="71" width="4.85546875" style="19" customWidth="1"/>
    <col min="72" max="72" width="7.85546875" style="19" bestFit="1" customWidth="1"/>
    <col min="73" max="73" width="5.85546875" style="19" customWidth="1"/>
    <col min="74" max="74" width="6" style="19" bestFit="1" customWidth="1"/>
    <col min="75" max="75" width="5.7109375" style="19" bestFit="1" customWidth="1"/>
    <col min="76" max="76" width="5.7109375" style="19" customWidth="1"/>
    <col min="77" max="77" width="3.85546875" style="19" bestFit="1" customWidth="1"/>
    <col min="78" max="78" width="5.5703125" style="19" bestFit="1" customWidth="1"/>
    <col min="79" max="79" width="3.85546875" style="19" bestFit="1" customWidth="1"/>
    <col min="80" max="80" width="6.7109375" style="19" bestFit="1" customWidth="1"/>
    <col min="81" max="81" width="6.7109375" style="19" customWidth="1"/>
    <col min="82" max="83" width="5.28515625" style="19" bestFit="1" customWidth="1"/>
    <col min="84" max="85" width="5.7109375" style="19" bestFit="1" customWidth="1"/>
    <col min="86" max="86" width="9.140625" style="19" bestFit="1" customWidth="1"/>
    <col min="87" max="87" width="7.140625" style="19" bestFit="1" customWidth="1"/>
    <col min="89" max="89" width="9.140625" style="21"/>
    <col min="91" max="100" width="9.140625" style="21"/>
  </cols>
  <sheetData>
    <row r="1" spans="1:104" x14ac:dyDescent="0.25">
      <c r="A1" s="89"/>
      <c r="B1" s="89" t="s">
        <v>329</v>
      </c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P1" s="89"/>
      <c r="Q1" s="89" t="s">
        <v>415</v>
      </c>
      <c r="R1" s="89"/>
      <c r="S1" s="89"/>
      <c r="T1" s="89"/>
      <c r="U1" s="75"/>
      <c r="V1" s="75"/>
      <c r="W1" s="75"/>
      <c r="Y1" s="75"/>
      <c r="Z1" s="75"/>
      <c r="AA1" s="75"/>
      <c r="AB1" s="75"/>
      <c r="AC1" s="75"/>
      <c r="AD1" s="75"/>
      <c r="AE1" s="75"/>
      <c r="AG1" s="75"/>
      <c r="AI1" s="75"/>
      <c r="AJ1" s="75"/>
      <c r="AM1" s="75"/>
      <c r="AN1" s="75"/>
      <c r="AO1" s="75"/>
      <c r="AR1" s="75"/>
      <c r="AS1" s="75"/>
      <c r="AU1" s="75"/>
      <c r="AV1" s="75"/>
      <c r="AW1" s="75"/>
      <c r="AY1" s="75"/>
      <c r="AZ1" s="75"/>
      <c r="BA1" s="75"/>
      <c r="BB1" s="75"/>
      <c r="BC1" s="75"/>
      <c r="BE1" s="75"/>
      <c r="BF1" s="75"/>
      <c r="BG1" s="75"/>
      <c r="BH1" s="75"/>
      <c r="BI1" s="75"/>
      <c r="BJ1" s="75"/>
      <c r="BK1" s="75"/>
      <c r="BL1" s="75"/>
      <c r="BM1" s="75"/>
      <c r="BN1" s="75"/>
      <c r="BO1" s="75"/>
      <c r="BP1" s="75"/>
      <c r="BQ1" s="75"/>
      <c r="BR1" s="75"/>
      <c r="BS1" s="75"/>
      <c r="BT1" s="75"/>
      <c r="BU1" s="75"/>
      <c r="BV1" s="75"/>
      <c r="BW1" s="75"/>
      <c r="BX1" s="75"/>
      <c r="BY1" s="75"/>
      <c r="BZ1" s="75"/>
      <c r="CA1" s="75"/>
      <c r="CB1" s="75"/>
      <c r="CC1" s="75"/>
      <c r="CD1" s="75"/>
      <c r="CE1" s="75"/>
      <c r="CF1" s="75"/>
      <c r="CG1" s="75"/>
      <c r="CH1" s="75"/>
      <c r="CI1" s="75"/>
      <c r="CJ1" s="89"/>
      <c r="CK1" s="89"/>
      <c r="CL1" s="89"/>
      <c r="CM1" s="89"/>
      <c r="CN1" s="89"/>
      <c r="CO1" s="89"/>
      <c r="CP1" s="89"/>
      <c r="CQ1" s="89"/>
      <c r="CR1" s="89"/>
      <c r="CS1" s="89"/>
      <c r="CT1" s="89"/>
      <c r="CU1" s="89"/>
      <c r="CV1" s="89"/>
      <c r="CW1" s="89"/>
      <c r="CX1" s="89"/>
      <c r="CY1" s="89"/>
      <c r="CZ1" s="89"/>
    </row>
    <row r="2" spans="1:104" x14ac:dyDescent="0.25">
      <c r="A2" s="89" t="s">
        <v>162</v>
      </c>
      <c r="B2" s="89" t="s">
        <v>54</v>
      </c>
      <c r="C2" s="89" t="s">
        <v>82</v>
      </c>
      <c r="D2" s="89" t="s">
        <v>163</v>
      </c>
      <c r="E2" s="89" t="s">
        <v>164</v>
      </c>
      <c r="F2" s="89" t="s">
        <v>165</v>
      </c>
      <c r="G2" s="89" t="s">
        <v>140</v>
      </c>
      <c r="H2" s="89" t="s">
        <v>166</v>
      </c>
      <c r="I2" s="89" t="s">
        <v>355</v>
      </c>
      <c r="J2" s="89" t="s">
        <v>356</v>
      </c>
      <c r="K2" s="89" t="s">
        <v>374</v>
      </c>
      <c r="L2" s="89" t="s">
        <v>375</v>
      </c>
      <c r="M2" s="89" t="s">
        <v>376</v>
      </c>
      <c r="N2" s="89" t="s">
        <v>377</v>
      </c>
      <c r="O2" s="89" t="s">
        <v>378</v>
      </c>
      <c r="P2" s="89"/>
      <c r="Q2" s="89" t="s">
        <v>336</v>
      </c>
      <c r="R2" s="89" t="s">
        <v>358</v>
      </c>
      <c r="S2" s="89" t="s">
        <v>36</v>
      </c>
      <c r="T2" s="89" t="s">
        <v>38</v>
      </c>
      <c r="U2" s="75" t="s">
        <v>40</v>
      </c>
      <c r="V2" s="75" t="s">
        <v>42</v>
      </c>
      <c r="W2" s="75" t="s">
        <v>44</v>
      </c>
      <c r="X2" s="75" t="s">
        <v>359</v>
      </c>
      <c r="Y2" s="75" t="s">
        <v>46</v>
      </c>
      <c r="Z2" s="75" t="s">
        <v>48</v>
      </c>
      <c r="AA2" s="75" t="s">
        <v>50</v>
      </c>
      <c r="AB2" s="75" t="s">
        <v>54</v>
      </c>
      <c r="AC2" s="75" t="s">
        <v>56</v>
      </c>
      <c r="AD2" s="75" t="s">
        <v>58</v>
      </c>
      <c r="AE2" s="75" t="s">
        <v>60</v>
      </c>
      <c r="AF2" s="75" t="s">
        <v>378</v>
      </c>
      <c r="AG2" s="75" t="s">
        <v>62</v>
      </c>
      <c r="AH2" s="75" t="s">
        <v>360</v>
      </c>
      <c r="AI2" s="75" t="s">
        <v>64</v>
      </c>
      <c r="AJ2" s="75" t="s">
        <v>66</v>
      </c>
      <c r="AK2" s="75" t="s">
        <v>361</v>
      </c>
      <c r="AL2" s="75" t="s">
        <v>362</v>
      </c>
      <c r="AM2" s="75" t="s">
        <v>70</v>
      </c>
      <c r="AN2" s="75" t="s">
        <v>72</v>
      </c>
      <c r="AO2" s="75" t="s">
        <v>74</v>
      </c>
      <c r="AP2" s="75" t="s">
        <v>363</v>
      </c>
      <c r="AQ2" s="75" t="s">
        <v>364</v>
      </c>
      <c r="AR2" s="75" t="s">
        <v>76</v>
      </c>
      <c r="AS2" s="75" t="s">
        <v>78</v>
      </c>
      <c r="AT2" s="75" t="s">
        <v>365</v>
      </c>
      <c r="AU2" s="75" t="s">
        <v>80</v>
      </c>
      <c r="AV2" s="75" t="s">
        <v>82</v>
      </c>
      <c r="AW2" s="75" t="s">
        <v>84</v>
      </c>
      <c r="AX2" s="75" t="s">
        <v>366</v>
      </c>
      <c r="AY2" s="75" t="s">
        <v>86</v>
      </c>
      <c r="AZ2" s="75" t="s">
        <v>88</v>
      </c>
      <c r="BA2" s="75" t="s">
        <v>163</v>
      </c>
      <c r="BB2" s="75" t="s">
        <v>92</v>
      </c>
      <c r="BC2" s="75" t="s">
        <v>94</v>
      </c>
      <c r="BD2" s="75" t="s">
        <v>367</v>
      </c>
      <c r="BE2" s="75" t="s">
        <v>96</v>
      </c>
      <c r="BF2" s="75" t="s">
        <v>98</v>
      </c>
      <c r="BG2" s="75" t="s">
        <v>100</v>
      </c>
      <c r="BH2" s="75" t="s">
        <v>102</v>
      </c>
      <c r="BI2" s="75" t="s">
        <v>104</v>
      </c>
      <c r="BJ2" s="75" t="s">
        <v>106</v>
      </c>
      <c r="BK2" s="75" t="s">
        <v>108</v>
      </c>
      <c r="BL2" s="75" t="s">
        <v>110</v>
      </c>
      <c r="BM2" s="75" t="s">
        <v>164</v>
      </c>
      <c r="BN2" s="75" t="s">
        <v>165</v>
      </c>
      <c r="BO2" s="75" t="s">
        <v>112</v>
      </c>
      <c r="BP2" s="75" t="s">
        <v>114</v>
      </c>
      <c r="BQ2" s="75" t="s">
        <v>116</v>
      </c>
      <c r="BR2" s="75" t="s">
        <v>118</v>
      </c>
      <c r="BS2" s="75" t="s">
        <v>120</v>
      </c>
      <c r="BT2" s="75" t="s">
        <v>122</v>
      </c>
      <c r="BU2" s="75" t="s">
        <v>124</v>
      </c>
      <c r="BV2" s="75" t="s">
        <v>126</v>
      </c>
      <c r="BW2" s="75" t="s">
        <v>128</v>
      </c>
      <c r="BX2" s="75" t="s">
        <v>130</v>
      </c>
      <c r="BY2" s="75" t="s">
        <v>132</v>
      </c>
      <c r="BZ2" s="75" t="s">
        <v>134</v>
      </c>
      <c r="CA2" s="75" t="s">
        <v>136</v>
      </c>
      <c r="CB2" s="75" t="s">
        <v>140</v>
      </c>
      <c r="CC2" s="75" t="s">
        <v>142</v>
      </c>
      <c r="CD2" s="75" t="s">
        <v>144</v>
      </c>
      <c r="CE2" s="75" t="s">
        <v>146</v>
      </c>
      <c r="CF2" s="75" t="s">
        <v>148</v>
      </c>
      <c r="CG2" s="75" t="s">
        <v>152</v>
      </c>
      <c r="CH2" s="75" t="s">
        <v>154</v>
      </c>
      <c r="CI2" s="75" t="s">
        <v>156</v>
      </c>
      <c r="CJ2" s="89"/>
      <c r="CK2" s="89" t="s">
        <v>70</v>
      </c>
      <c r="CL2" s="89"/>
      <c r="CM2" s="89" t="s">
        <v>54</v>
      </c>
      <c r="CN2" s="89" t="s">
        <v>82</v>
      </c>
      <c r="CO2" s="89" t="s">
        <v>163</v>
      </c>
      <c r="CP2" s="89" t="s">
        <v>164</v>
      </c>
      <c r="CQ2" s="89" t="s">
        <v>165</v>
      </c>
      <c r="CR2" s="89" t="s">
        <v>140</v>
      </c>
      <c r="CS2" s="89" t="s">
        <v>166</v>
      </c>
      <c r="CT2" s="89" t="s">
        <v>355</v>
      </c>
      <c r="CU2" s="89" t="s">
        <v>356</v>
      </c>
      <c r="CV2" s="89" t="s">
        <v>374</v>
      </c>
      <c r="CW2" s="89" t="s">
        <v>375</v>
      </c>
      <c r="CX2" s="89" t="s">
        <v>376</v>
      </c>
      <c r="CY2" s="89" t="s">
        <v>377</v>
      </c>
      <c r="CZ2" s="89" t="s">
        <v>378</v>
      </c>
    </row>
    <row r="3" spans="1:104" x14ac:dyDescent="0.25">
      <c r="A3" s="75" t="s">
        <v>168</v>
      </c>
      <c r="B3" s="75">
        <v>1814.1349514000001</v>
      </c>
      <c r="C3" s="75">
        <v>5.7222564269999996</v>
      </c>
      <c r="D3" s="75">
        <v>8631.5661880999996</v>
      </c>
      <c r="E3" s="75">
        <v>222.23778726</v>
      </c>
      <c r="F3" s="75">
        <v>215.57065363999999</v>
      </c>
      <c r="G3" s="75">
        <v>6.450418698</v>
      </c>
      <c r="H3" s="75">
        <v>353.79439621</v>
      </c>
      <c r="I3" s="75">
        <v>27.702101223</v>
      </c>
      <c r="J3" s="75">
        <v>7.9603739148999999</v>
      </c>
      <c r="K3" s="75">
        <v>78.896150356000007</v>
      </c>
      <c r="L3" s="75">
        <v>5.6607103392000004</v>
      </c>
      <c r="M3" s="75">
        <v>0.65805757659999997</v>
      </c>
      <c r="N3" s="75">
        <v>0.9658587018</v>
      </c>
      <c r="O3" s="75">
        <v>1.3585704816999999</v>
      </c>
      <c r="P3" s="75"/>
      <c r="Q3" s="89" t="s">
        <v>168</v>
      </c>
      <c r="R3" s="75">
        <v>0</v>
      </c>
      <c r="S3" s="75">
        <v>3.0146246979633999</v>
      </c>
      <c r="T3" s="75">
        <v>5.6607104041790297</v>
      </c>
      <c r="U3" s="75">
        <v>27.702113412057201</v>
      </c>
      <c r="V3" s="75">
        <v>27.702113412057201</v>
      </c>
      <c r="W3" s="75">
        <v>1.2946931695366899</v>
      </c>
      <c r="X3" s="75">
        <v>0.105968956164687</v>
      </c>
      <c r="Y3" s="75">
        <v>7.9603623841531101</v>
      </c>
      <c r="Z3" s="75">
        <v>0.65806075213792603</v>
      </c>
      <c r="AA3" s="75">
        <v>0</v>
      </c>
      <c r="AB3" s="75">
        <v>1814.1351234290701</v>
      </c>
      <c r="AC3" s="75">
        <v>15.638847381775101</v>
      </c>
      <c r="AD3" s="75">
        <v>0.117626307973273</v>
      </c>
      <c r="AE3" s="75">
        <v>2.7176710681076299</v>
      </c>
      <c r="AF3" s="75">
        <v>1.35857559017921</v>
      </c>
      <c r="AG3" s="75">
        <v>0</v>
      </c>
      <c r="AH3" s="75">
        <v>0</v>
      </c>
      <c r="AI3" s="75">
        <v>78.896158312613593</v>
      </c>
      <c r="AJ3" s="75">
        <v>78.896158312613593</v>
      </c>
      <c r="AK3" s="75">
        <v>0.87959096480105803</v>
      </c>
      <c r="AL3" s="75">
        <v>0</v>
      </c>
      <c r="AM3" s="75">
        <v>69.052443174214801</v>
      </c>
      <c r="AN3" s="75">
        <v>0.90121752165996005</v>
      </c>
      <c r="AO3" s="75">
        <v>0.18192356106180199</v>
      </c>
      <c r="AP3" s="75">
        <v>0</v>
      </c>
      <c r="AQ3" s="75">
        <v>82.175030434624404</v>
      </c>
      <c r="AR3" s="75">
        <v>0.13683398684151499</v>
      </c>
      <c r="AS3" s="75">
        <v>0</v>
      </c>
      <c r="AT3" s="75">
        <v>0</v>
      </c>
      <c r="AU3" s="75">
        <v>0.96586038878123703</v>
      </c>
      <c r="AV3" s="75">
        <v>5.7222498493140899</v>
      </c>
      <c r="AW3" s="75">
        <v>0</v>
      </c>
      <c r="AX3" s="75">
        <v>356.92781423083397</v>
      </c>
      <c r="AY3" s="75">
        <v>7768.4081285779503</v>
      </c>
      <c r="AZ3" s="75">
        <v>794.10386228784603</v>
      </c>
      <c r="BA3" s="75">
        <v>8631.5644340400195</v>
      </c>
      <c r="BB3" s="75">
        <v>0</v>
      </c>
      <c r="BC3" s="75">
        <v>9.5839006181280499</v>
      </c>
      <c r="BD3" s="75">
        <v>0</v>
      </c>
      <c r="BE3" s="75">
        <v>0.129674038272237</v>
      </c>
      <c r="BF3" s="75">
        <v>39.4741745345029</v>
      </c>
      <c r="BG3" s="75">
        <v>1.25899446055655</v>
      </c>
      <c r="BH3" s="75">
        <v>0.81048693463846799</v>
      </c>
      <c r="BI3" s="75">
        <v>100.031533239636</v>
      </c>
      <c r="BJ3" s="75">
        <v>0.74238616853232797</v>
      </c>
      <c r="BK3" s="75">
        <v>0</v>
      </c>
      <c r="BL3" s="75">
        <v>0.56577519227059503</v>
      </c>
      <c r="BM3" s="75">
        <v>222.23775267318399</v>
      </c>
      <c r="BN3" s="75">
        <v>215.570619256626</v>
      </c>
      <c r="BO3" s="75">
        <v>6.6671334165578102</v>
      </c>
      <c r="BP3" s="75">
        <v>0.28598503996428498</v>
      </c>
      <c r="BQ3" s="75">
        <v>0</v>
      </c>
      <c r="BR3" s="75">
        <v>2.7668482739463198</v>
      </c>
      <c r="BS3" s="75">
        <v>0.66334839707446602</v>
      </c>
      <c r="BT3" s="75">
        <v>17.970843647547099</v>
      </c>
      <c r="BU3" s="75">
        <v>3.7496902832388002</v>
      </c>
      <c r="BV3" s="75">
        <v>2.6980485021247</v>
      </c>
      <c r="BW3" s="75">
        <v>71.883402315955294</v>
      </c>
      <c r="BX3" s="75">
        <v>0</v>
      </c>
      <c r="BY3" s="75">
        <v>0.640424983217315</v>
      </c>
      <c r="BZ3" s="75">
        <v>11.353110236941699</v>
      </c>
      <c r="CA3" s="75">
        <v>2.0067542709590599E-2</v>
      </c>
      <c r="CB3" s="75">
        <v>6.45042013172616</v>
      </c>
      <c r="CC3" s="75">
        <v>64.931864061968099</v>
      </c>
      <c r="CD3" s="75">
        <v>0</v>
      </c>
      <c r="CE3" s="75">
        <v>3.5344843489803199E-2</v>
      </c>
      <c r="CF3" s="75">
        <v>2.8365882075623099</v>
      </c>
      <c r="CG3" s="75">
        <v>0</v>
      </c>
      <c r="CH3" s="75">
        <v>353.79429050303901</v>
      </c>
      <c r="CI3" s="75">
        <v>3.3343440582239401</v>
      </c>
      <c r="CJ3" s="89"/>
      <c r="CK3" s="28">
        <f t="shared" ref="CK3:CK34" si="0">AM3/(AM3+AY3+AZ3)</f>
        <v>7.999991623985913E-3</v>
      </c>
      <c r="CL3" s="89"/>
      <c r="CM3" s="68">
        <f t="shared" ref="CM3:CM34" si="1">IF(B3=0,"",(AB3-B3)/B3)</f>
        <v>9.4827052331200784E-8</v>
      </c>
      <c r="CN3" s="68">
        <f t="shared" ref="CN3:CN34" si="2">IF(C3=0,"",(AV3-C3)/C3)</f>
        <v>-1.1494916373703986E-6</v>
      </c>
      <c r="CO3" s="68">
        <f t="shared" ref="CO3:CO34" si="3">IF(D3=0,"",(BA3-D3)/D3)</f>
        <v>-2.0321456638727005E-7</v>
      </c>
      <c r="CP3" s="68">
        <f t="shared" ref="CP3:CP34" si="4">IF(E3=0,"",(BM3-E3)/E3)</f>
        <v>-1.5562977133770218E-7</v>
      </c>
      <c r="CQ3" s="68">
        <f t="shared" ref="CQ3:CQ34" si="5">IF(F3=0,"",(BN3-F3)/F3)</f>
        <v>-1.594993261170967E-7</v>
      </c>
      <c r="CR3" s="68">
        <f t="shared" ref="CR3:CR34" si="6">IF(G3=0,"",(CB3-G3)/G3)</f>
        <v>2.2226869714064808E-7</v>
      </c>
      <c r="CS3" s="68">
        <f t="shared" ref="CS3:CS34" si="7">IF(H3=0,"",(CH3-H3)/H3)</f>
        <v>-2.9878076681425977E-7</v>
      </c>
      <c r="CT3" s="68">
        <f t="shared" ref="CT3:CT34" si="8">IF(I3=0,"",(V3-I3)/I3)</f>
        <v>4.4000478893906178E-7</v>
      </c>
      <c r="CU3" s="68">
        <f t="shared" ref="CU3:CU34" si="9">IF(J3=0,"",(Y3-J3)/J3)</f>
        <v>-1.4485182496479421E-6</v>
      </c>
      <c r="CV3" s="68">
        <f t="shared" ref="CV3:CV34" si="10">IF(K3=0,"",(AJ3-K3)/K3)</f>
        <v>1.0084919924172216E-7</v>
      </c>
      <c r="CW3" s="68">
        <f t="shared" ref="CW3:CW34" si="11">IF(L3=0,"",(T3-L3)/L3)</f>
        <v>1.1478953236382912E-8</v>
      </c>
      <c r="CX3" s="68">
        <f t="shared" ref="CX3:CX34" si="12">IF(M3=0,"",(Z3-M3)/M3)</f>
        <v>4.8256232265664001E-6</v>
      </c>
      <c r="CY3" s="68">
        <f t="shared" ref="CY3:CY34" si="13">IF(N3=0,"",(AU3-N3)/N3)</f>
        <v>1.7466128677961982E-6</v>
      </c>
      <c r="CZ3" s="68">
        <f>IF(O3=0,"",(AF3-O3)/O3)</f>
        <v>3.7601871076277361E-6</v>
      </c>
    </row>
    <row r="4" spans="1:104" x14ac:dyDescent="0.25">
      <c r="A4" s="75" t="s">
        <v>170</v>
      </c>
      <c r="B4" s="75">
        <v>3239.0051641999999</v>
      </c>
      <c r="C4" s="75">
        <v>10.16249578</v>
      </c>
      <c r="D4" s="75">
        <v>15082.306393999999</v>
      </c>
      <c r="E4" s="75">
        <v>385.78488032000001</v>
      </c>
      <c r="F4" s="75">
        <v>374.2113339</v>
      </c>
      <c r="G4" s="75">
        <v>11.455682514999999</v>
      </c>
      <c r="H4" s="75">
        <v>614.52299277999998</v>
      </c>
      <c r="I4" s="75">
        <v>48.117150334999998</v>
      </c>
      <c r="J4" s="75">
        <v>13.826767337</v>
      </c>
      <c r="K4" s="75">
        <v>137.03862738999999</v>
      </c>
      <c r="L4" s="75">
        <v>9.8323678846</v>
      </c>
      <c r="M4" s="75">
        <v>1.1430127666000001</v>
      </c>
      <c r="N4" s="75">
        <v>1.6776477702000001</v>
      </c>
      <c r="O4" s="75">
        <v>2.359768292</v>
      </c>
      <c r="P4" s="75"/>
      <c r="Q4" s="89" t="s">
        <v>170</v>
      </c>
      <c r="R4" s="75">
        <v>0</v>
      </c>
      <c r="S4" s="75">
        <v>5.2362515437540296</v>
      </c>
      <c r="T4" s="75">
        <v>9.8323664688172308</v>
      </c>
      <c r="U4" s="75">
        <v>48.1170833027276</v>
      </c>
      <c r="V4" s="75">
        <v>48.1170833027276</v>
      </c>
      <c r="W4" s="75">
        <v>2.2488203333719099</v>
      </c>
      <c r="X4" s="75">
        <v>0.184061160853111</v>
      </c>
      <c r="Y4" s="75">
        <v>13.8267562655292</v>
      </c>
      <c r="Z4" s="75">
        <v>1.1430058362862701</v>
      </c>
      <c r="AA4" s="75">
        <v>0</v>
      </c>
      <c r="AB4" s="75">
        <v>3239.0048204059799</v>
      </c>
      <c r="AC4" s="75">
        <v>27.163897612137699</v>
      </c>
      <c r="AD4" s="75">
        <v>0.20430983067057901</v>
      </c>
      <c r="AE4" s="75">
        <v>4.7204705563901399</v>
      </c>
      <c r="AF4" s="75">
        <v>2.3597610411310801</v>
      </c>
      <c r="AG4" s="75">
        <v>0</v>
      </c>
      <c r="AH4" s="75">
        <v>0</v>
      </c>
      <c r="AI4" s="75">
        <v>137.038736650087</v>
      </c>
      <c r="AJ4" s="75">
        <v>137.038736650087</v>
      </c>
      <c r="AK4" s="75">
        <v>1.52781082580818</v>
      </c>
      <c r="AL4" s="75">
        <v>0</v>
      </c>
      <c r="AM4" s="75">
        <v>120.658434857278</v>
      </c>
      <c r="AN4" s="75">
        <v>1.5653714491233801</v>
      </c>
      <c r="AO4" s="75">
        <v>0.31599406807797698</v>
      </c>
      <c r="AP4" s="75">
        <v>0</v>
      </c>
      <c r="AQ4" s="75">
        <v>142.733633458295</v>
      </c>
      <c r="AR4" s="75">
        <v>0.23767668582549201</v>
      </c>
      <c r="AS4" s="75">
        <v>0</v>
      </c>
      <c r="AT4" s="75">
        <v>0</v>
      </c>
      <c r="AU4" s="75">
        <v>1.6776481441393201</v>
      </c>
      <c r="AV4" s="75">
        <v>10.162521353086699</v>
      </c>
      <c r="AW4" s="75">
        <v>0</v>
      </c>
      <c r="AX4" s="75">
        <v>619.96494132949704</v>
      </c>
      <c r="AY4" s="75">
        <v>13574.070834063599</v>
      </c>
      <c r="AZ4" s="75">
        <v>1387.57107716727</v>
      </c>
      <c r="BA4" s="75">
        <v>15082.300346088099</v>
      </c>
      <c r="BB4" s="75">
        <v>0</v>
      </c>
      <c r="BC4" s="75">
        <v>16.646726299701701</v>
      </c>
      <c r="BD4" s="75">
        <v>0</v>
      </c>
      <c r="BE4" s="75">
        <v>0.22510235420559199</v>
      </c>
      <c r="BF4" s="75">
        <v>68.564757179649007</v>
      </c>
      <c r="BG4" s="75">
        <v>2.1855014688293899</v>
      </c>
      <c r="BH4" s="75">
        <v>1.40693559825173</v>
      </c>
      <c r="BI4" s="75">
        <v>173.64572530409899</v>
      </c>
      <c r="BJ4" s="75">
        <v>1.28871228470488</v>
      </c>
      <c r="BK4" s="75">
        <v>0</v>
      </c>
      <c r="BL4" s="75">
        <v>0.98213680318788299</v>
      </c>
      <c r="BM4" s="75">
        <v>385.78478415306603</v>
      </c>
      <c r="BN4" s="75">
        <v>374.21124878376401</v>
      </c>
      <c r="BO4" s="75">
        <v>11.5735353693017</v>
      </c>
      <c r="BP4" s="75">
        <v>0.49644336403269501</v>
      </c>
      <c r="BQ4" s="75">
        <v>0</v>
      </c>
      <c r="BR4" s="75">
        <v>4.8030003328979101</v>
      </c>
      <c r="BS4" s="75">
        <v>1.1515106054443101</v>
      </c>
      <c r="BT4" s="75">
        <v>31.195783704536499</v>
      </c>
      <c r="BU4" s="75">
        <v>6.5091268407215797</v>
      </c>
      <c r="BV4" s="75">
        <v>4.6835911958420704</v>
      </c>
      <c r="BW4" s="75">
        <v>124.78316122951701</v>
      </c>
      <c r="BX4" s="75">
        <v>0</v>
      </c>
      <c r="BY4" s="75">
        <v>1.11172150123734</v>
      </c>
      <c r="BZ4" s="75">
        <v>19.7079606541113</v>
      </c>
      <c r="CA4" s="75">
        <v>3.48355421441051E-2</v>
      </c>
      <c r="CB4" s="75">
        <v>11.4556972295617</v>
      </c>
      <c r="CC4" s="75">
        <v>112.783473055686</v>
      </c>
      <c r="CD4" s="75">
        <v>0</v>
      </c>
      <c r="CE4" s="75">
        <v>6.1391845911554999E-2</v>
      </c>
      <c r="CF4" s="75">
        <v>4.9270110877543098</v>
      </c>
      <c r="CG4" s="75">
        <v>0</v>
      </c>
      <c r="CH4" s="75">
        <v>614.52253233904798</v>
      </c>
      <c r="CI4" s="75">
        <v>5.79160231063012</v>
      </c>
      <c r="CJ4" s="89"/>
      <c r="CK4" s="28">
        <f t="shared" si="0"/>
        <v>8.0000021275649005E-3</v>
      </c>
      <c r="CL4" s="89"/>
      <c r="CM4" s="68">
        <f t="shared" si="1"/>
        <v>-1.0614185607190007E-7</v>
      </c>
      <c r="CN4" s="68">
        <f t="shared" si="2"/>
        <v>2.5164179402913141E-6</v>
      </c>
      <c r="CO4" s="68">
        <f t="shared" si="3"/>
        <v>-4.0099383623279026E-7</v>
      </c>
      <c r="CP4" s="68">
        <f t="shared" si="4"/>
        <v>-2.4927605743924806E-7</v>
      </c>
      <c r="CQ4" s="68">
        <f t="shared" si="5"/>
        <v>-2.2745499209373287E-7</v>
      </c>
      <c r="CR4" s="68">
        <f t="shared" si="6"/>
        <v>1.2844770864931058E-6</v>
      </c>
      <c r="CS4" s="68">
        <f t="shared" si="7"/>
        <v>-7.4926562131399637E-7</v>
      </c>
      <c r="CT4" s="68">
        <f t="shared" si="8"/>
        <v>-1.3931056168329175E-6</v>
      </c>
      <c r="CU4" s="68">
        <f t="shared" si="9"/>
        <v>-8.0072735223360928E-7</v>
      </c>
      <c r="CV4" s="68">
        <f t="shared" si="10"/>
        <v>7.9729408485848357E-7</v>
      </c>
      <c r="CW4" s="68">
        <f t="shared" si="11"/>
        <v>-1.4399204605234525E-7</v>
      </c>
      <c r="CX4" s="68">
        <f t="shared" si="12"/>
        <v>-6.0631988832612954E-6</v>
      </c>
      <c r="CY4" s="68">
        <f t="shared" si="13"/>
        <v>2.2289501204923983E-7</v>
      </c>
      <c r="CZ4" s="68">
        <f t="shared" ref="CZ4:CZ51" si="14">IF(O4=0,"",(AF4-O4)/O4)</f>
        <v>-3.072703766946875E-6</v>
      </c>
    </row>
    <row r="5" spans="1:104" x14ac:dyDescent="0.25">
      <c r="A5" s="75" t="s">
        <v>171</v>
      </c>
      <c r="B5" s="75">
        <v>1983.1949305999999</v>
      </c>
      <c r="C5" s="75">
        <v>6.2423869517000004</v>
      </c>
      <c r="D5" s="75">
        <v>9347.5684488999996</v>
      </c>
      <c r="E5" s="75">
        <v>239.71971671</v>
      </c>
      <c r="F5" s="75">
        <v>232.52812521000001</v>
      </c>
      <c r="G5" s="75">
        <v>7.0367363037999997</v>
      </c>
      <c r="H5" s="75">
        <v>381.71056246000001</v>
      </c>
      <c r="I5" s="75">
        <v>29.887937041000001</v>
      </c>
      <c r="J5" s="75">
        <v>8.5884876557999998</v>
      </c>
      <c r="K5" s="75">
        <v>85.121455428000004</v>
      </c>
      <c r="L5" s="75">
        <v>6.1073689993000002</v>
      </c>
      <c r="M5" s="75">
        <v>0.70998164620000004</v>
      </c>
      <c r="N5" s="75">
        <v>1.0420698353</v>
      </c>
      <c r="O5" s="75">
        <v>1.4657685600999999</v>
      </c>
      <c r="P5" s="75"/>
      <c r="Q5" s="89" t="s">
        <v>171</v>
      </c>
      <c r="R5" s="75">
        <v>0</v>
      </c>
      <c r="S5" s="75">
        <v>3.2524924236606498</v>
      </c>
      <c r="T5" s="75">
        <v>6.1073660963601197</v>
      </c>
      <c r="U5" s="75">
        <v>29.887930142666299</v>
      </c>
      <c r="V5" s="75">
        <v>29.887930142666299</v>
      </c>
      <c r="W5" s="75">
        <v>1.3968498683994399</v>
      </c>
      <c r="X5" s="75">
        <v>0.114331240246281</v>
      </c>
      <c r="Y5" s="75">
        <v>8.5885013481431098</v>
      </c>
      <c r="Z5" s="75">
        <v>0.70998018116480299</v>
      </c>
      <c r="AA5" s="75">
        <v>0</v>
      </c>
      <c r="AB5" s="75">
        <v>1983.1944201722899</v>
      </c>
      <c r="AC5" s="75">
        <v>16.872831278550699</v>
      </c>
      <c r="AD5" s="75">
        <v>0.12690516734103</v>
      </c>
      <c r="AE5" s="75">
        <v>2.9321184710511701</v>
      </c>
      <c r="AF5" s="75">
        <v>1.4657646884875899</v>
      </c>
      <c r="AG5" s="75">
        <v>0</v>
      </c>
      <c r="AH5" s="75">
        <v>0</v>
      </c>
      <c r="AI5" s="75">
        <v>85.121346495707201</v>
      </c>
      <c r="AJ5" s="75">
        <v>85.121346495707201</v>
      </c>
      <c r="AK5" s="75">
        <v>0.94899656646558705</v>
      </c>
      <c r="AL5" s="75">
        <v>0</v>
      </c>
      <c r="AM5" s="75">
        <v>74.780613136019596</v>
      </c>
      <c r="AN5" s="75">
        <v>0.97233203086148801</v>
      </c>
      <c r="AO5" s="75">
        <v>0.19627984769933801</v>
      </c>
      <c r="AP5" s="75">
        <v>0</v>
      </c>
      <c r="AQ5" s="75">
        <v>88.659182423388202</v>
      </c>
      <c r="AR5" s="75">
        <v>0.147631041985676</v>
      </c>
      <c r="AS5" s="75">
        <v>0</v>
      </c>
      <c r="AT5" s="75">
        <v>0</v>
      </c>
      <c r="AU5" s="75">
        <v>1.04206518290976</v>
      </c>
      <c r="AV5" s="75">
        <v>6.2423827729735297</v>
      </c>
      <c r="AW5" s="75">
        <v>0</v>
      </c>
      <c r="AX5" s="75">
        <v>385.09116702105899</v>
      </c>
      <c r="AY5" s="75">
        <v>8412.8077146513606</v>
      </c>
      <c r="AZ5" s="75">
        <v>859.97586004155698</v>
      </c>
      <c r="BA5" s="75">
        <v>9347.5641878289298</v>
      </c>
      <c r="BB5" s="75">
        <v>0</v>
      </c>
      <c r="BC5" s="75">
        <v>10.340112178578201</v>
      </c>
      <c r="BD5" s="75">
        <v>0</v>
      </c>
      <c r="BE5" s="75">
        <v>0.139874883766817</v>
      </c>
      <c r="BF5" s="75">
        <v>42.5889319008052</v>
      </c>
      <c r="BG5" s="75">
        <v>1.3580316630014799</v>
      </c>
      <c r="BH5" s="75">
        <v>0.87424452013646603</v>
      </c>
      <c r="BI5" s="75">
        <v>107.900313211748</v>
      </c>
      <c r="BJ5" s="75">
        <v>0.80078296113802505</v>
      </c>
      <c r="BK5" s="75">
        <v>0</v>
      </c>
      <c r="BL5" s="75">
        <v>0.61028118843455303</v>
      </c>
      <c r="BM5" s="75">
        <v>239.71967307606701</v>
      </c>
      <c r="BN5" s="75">
        <v>232.528077713269</v>
      </c>
      <c r="BO5" s="75">
        <v>7.1915953627981004</v>
      </c>
      <c r="BP5" s="75">
        <v>0.308481756312108</v>
      </c>
      <c r="BQ5" s="75">
        <v>0</v>
      </c>
      <c r="BR5" s="75">
        <v>2.9844950327661901</v>
      </c>
      <c r="BS5" s="75">
        <v>0.71552847908640405</v>
      </c>
      <c r="BT5" s="75">
        <v>19.3845253457674</v>
      </c>
      <c r="BU5" s="75">
        <v>4.0446386689594798</v>
      </c>
      <c r="BV5" s="75">
        <v>2.9102902208480002</v>
      </c>
      <c r="BW5" s="75">
        <v>77.537965847098405</v>
      </c>
      <c r="BX5" s="75">
        <v>0</v>
      </c>
      <c r="BY5" s="75">
        <v>0.69080223361276905</v>
      </c>
      <c r="BZ5" s="75">
        <v>12.246175584252301</v>
      </c>
      <c r="CA5" s="75">
        <v>2.1646116340107002E-2</v>
      </c>
      <c r="CB5" s="75">
        <v>7.0367495554269501</v>
      </c>
      <c r="CC5" s="75">
        <v>70.055293479750205</v>
      </c>
      <c r="CD5" s="75">
        <v>0</v>
      </c>
      <c r="CE5" s="75">
        <v>3.8133825389674497E-2</v>
      </c>
      <c r="CF5" s="75">
        <v>3.0604044884589099</v>
      </c>
      <c r="CG5" s="75">
        <v>0</v>
      </c>
      <c r="CH5" s="75">
        <v>381.71038907609801</v>
      </c>
      <c r="CI5" s="75">
        <v>3.5974402951138398</v>
      </c>
      <c r="CJ5" s="89"/>
      <c r="CK5" s="28">
        <f t="shared" si="0"/>
        <v>8.0000106587540983E-3</v>
      </c>
      <c r="CL5" s="89"/>
      <c r="CM5" s="68">
        <f t="shared" si="1"/>
        <v>-2.5737646970213975E-7</v>
      </c>
      <c r="CN5" s="68">
        <f t="shared" si="2"/>
        <v>-6.6941163740085439E-7</v>
      </c>
      <c r="CO5" s="68">
        <f t="shared" si="3"/>
        <v>-4.5584807354672837E-7</v>
      </c>
      <c r="CP5" s="68">
        <f t="shared" si="4"/>
        <v>-1.8202062637274355E-7</v>
      </c>
      <c r="CQ5" s="68">
        <f t="shared" si="5"/>
        <v>-2.0426230577962223E-7</v>
      </c>
      <c r="CR5" s="68">
        <f t="shared" si="6"/>
        <v>1.8832064153479413E-6</v>
      </c>
      <c r="CS5" s="68">
        <f t="shared" si="7"/>
        <v>-4.5422872471077678E-7</v>
      </c>
      <c r="CT5" s="68">
        <f t="shared" si="8"/>
        <v>-2.3080661914324302E-7</v>
      </c>
      <c r="CU5" s="68">
        <f t="shared" si="9"/>
        <v>1.5942670768988887E-6</v>
      </c>
      <c r="CV5" s="68">
        <f t="shared" si="10"/>
        <v>-1.279727799015175E-6</v>
      </c>
      <c r="CW5" s="68">
        <f t="shared" si="11"/>
        <v>-4.753175845131995E-7</v>
      </c>
      <c r="CX5" s="68">
        <f t="shared" si="12"/>
        <v>-2.0634831969065792E-6</v>
      </c>
      <c r="CY5" s="68">
        <f t="shared" si="13"/>
        <v>-4.4645666560398781E-6</v>
      </c>
      <c r="CZ5" s="68">
        <f t="shared" si="14"/>
        <v>-2.6413531545089833E-6</v>
      </c>
    </row>
    <row r="6" spans="1:104" x14ac:dyDescent="0.25">
      <c r="A6" s="75" t="s">
        <v>172</v>
      </c>
      <c r="B6" s="75">
        <v>4468.8693113999998</v>
      </c>
      <c r="C6" s="75">
        <v>14.044053004</v>
      </c>
      <c r="D6" s="75">
        <v>21022.733915000001</v>
      </c>
      <c r="E6" s="75">
        <v>542.26308560999996</v>
      </c>
      <c r="F6" s="75">
        <v>525.99519306000002</v>
      </c>
      <c r="G6" s="75">
        <v>15.831171394</v>
      </c>
      <c r="H6" s="75">
        <v>863.72325769999998</v>
      </c>
      <c r="I6" s="75">
        <v>67.629531077999999</v>
      </c>
      <c r="J6" s="75">
        <v>19.433773297999998</v>
      </c>
      <c r="K6" s="75">
        <v>192.61028647000001</v>
      </c>
      <c r="L6" s="75">
        <v>13.819572123</v>
      </c>
      <c r="M6" s="75">
        <v>1.6065252598999999</v>
      </c>
      <c r="N6" s="75">
        <v>2.3579644932999999</v>
      </c>
      <c r="O6" s="75">
        <v>3.3166973093999998</v>
      </c>
      <c r="P6" s="75"/>
      <c r="Q6" s="89" t="s">
        <v>172</v>
      </c>
      <c r="R6" s="75">
        <v>0</v>
      </c>
      <c r="S6" s="75">
        <v>7.3596510092871901</v>
      </c>
      <c r="T6" s="75">
        <v>13.819584267654401</v>
      </c>
      <c r="U6" s="75">
        <v>67.629317250693006</v>
      </c>
      <c r="V6" s="75">
        <v>67.629317250693006</v>
      </c>
      <c r="W6" s="75">
        <v>3.16075397667404</v>
      </c>
      <c r="X6" s="75">
        <v>0.258708501164023</v>
      </c>
      <c r="Y6" s="75">
        <v>19.4337965182132</v>
      </c>
      <c r="Z6" s="75">
        <v>1.6065227949863099</v>
      </c>
      <c r="AA6" s="75">
        <v>0</v>
      </c>
      <c r="AB6" s="75">
        <v>4468.8744859445396</v>
      </c>
      <c r="AC6" s="75">
        <v>38.179350456480499</v>
      </c>
      <c r="AD6" s="75">
        <v>0.28716199642918999</v>
      </c>
      <c r="AE6" s="75">
        <v>6.6346817216325196</v>
      </c>
      <c r="AF6" s="75">
        <v>3.3167014043761802</v>
      </c>
      <c r="AG6" s="75">
        <v>0</v>
      </c>
      <c r="AH6" s="75">
        <v>0</v>
      </c>
      <c r="AI6" s="75">
        <v>192.61024637546899</v>
      </c>
      <c r="AJ6" s="75">
        <v>192.61024637546899</v>
      </c>
      <c r="AK6" s="75">
        <v>2.1473740850227299</v>
      </c>
      <c r="AL6" s="75">
        <v>0</v>
      </c>
      <c r="AM6" s="75">
        <v>168.18175232716499</v>
      </c>
      <c r="AN6" s="75">
        <v>2.2001640943715999</v>
      </c>
      <c r="AO6" s="75">
        <v>0.44413498239765398</v>
      </c>
      <c r="AP6" s="75">
        <v>0</v>
      </c>
      <c r="AQ6" s="75">
        <v>200.615539030875</v>
      </c>
      <c r="AR6" s="75">
        <v>0.33405595544597599</v>
      </c>
      <c r="AS6" s="75">
        <v>0</v>
      </c>
      <c r="AT6" s="75">
        <v>0</v>
      </c>
      <c r="AU6" s="75">
        <v>2.3579673742960399</v>
      </c>
      <c r="AV6" s="75">
        <v>14.0440382819821</v>
      </c>
      <c r="AW6" s="75">
        <v>0</v>
      </c>
      <c r="AX6" s="75">
        <v>871.37151739281398</v>
      </c>
      <c r="AY6" s="75">
        <v>18920.450505380599</v>
      </c>
      <c r="AZ6" s="75">
        <v>1934.09016060914</v>
      </c>
      <c r="BA6" s="75">
        <v>21022.722418316898</v>
      </c>
      <c r="BB6" s="75">
        <v>0</v>
      </c>
      <c r="BC6" s="75">
        <v>23.397313349329</v>
      </c>
      <c r="BD6" s="75">
        <v>0</v>
      </c>
      <c r="BE6" s="75">
        <v>0.31640633725094702</v>
      </c>
      <c r="BF6" s="75">
        <v>96.369015775769498</v>
      </c>
      <c r="BG6" s="75">
        <v>3.0719741399163301</v>
      </c>
      <c r="BH6" s="75">
        <v>1.9775995483501201</v>
      </c>
      <c r="BI6" s="75">
        <v>244.078346399575</v>
      </c>
      <c r="BJ6" s="75">
        <v>1.8114287127322399</v>
      </c>
      <c r="BK6" s="75">
        <v>0</v>
      </c>
      <c r="BL6" s="75">
        <v>1.3804978638976599</v>
      </c>
      <c r="BM6" s="75">
        <v>542.26304780541602</v>
      </c>
      <c r="BN6" s="75">
        <v>525.99514900968995</v>
      </c>
      <c r="BO6" s="75">
        <v>16.267898795725198</v>
      </c>
      <c r="BP6" s="75">
        <v>0.69780931988514106</v>
      </c>
      <c r="BQ6" s="75">
        <v>0</v>
      </c>
      <c r="BR6" s="75">
        <v>6.7511334423298397</v>
      </c>
      <c r="BS6" s="75">
        <v>1.6185845788014599</v>
      </c>
      <c r="BT6" s="75">
        <v>43.849127267977302</v>
      </c>
      <c r="BU6" s="75">
        <v>9.14926104212479</v>
      </c>
      <c r="BV6" s="75">
        <v>6.5832623900637497</v>
      </c>
      <c r="BW6" s="75">
        <v>175.39640990272099</v>
      </c>
      <c r="BX6" s="75">
        <v>0</v>
      </c>
      <c r="BY6" s="75">
        <v>1.5626449850581701</v>
      </c>
      <c r="BZ6" s="75">
        <v>27.701697963370201</v>
      </c>
      <c r="CA6" s="75">
        <v>4.8965115635509898E-2</v>
      </c>
      <c r="CB6" s="75">
        <v>15.8311264184305</v>
      </c>
      <c r="CC6" s="75">
        <v>158.51965021132699</v>
      </c>
      <c r="CD6" s="75">
        <v>0</v>
      </c>
      <c r="CE6" s="75">
        <v>8.62896896462515E-2</v>
      </c>
      <c r="CF6" s="75">
        <v>6.9250085984635499</v>
      </c>
      <c r="CG6" s="75">
        <v>0</v>
      </c>
      <c r="CH6" s="75">
        <v>863.72255037836806</v>
      </c>
      <c r="CI6" s="75">
        <v>8.1401740357731995</v>
      </c>
      <c r="CJ6" s="89"/>
      <c r="CK6" s="28">
        <f t="shared" si="0"/>
        <v>7.9999987147539846E-3</v>
      </c>
      <c r="CL6" s="89"/>
      <c r="CM6" s="68">
        <f t="shared" si="1"/>
        <v>1.1579091218086966E-6</v>
      </c>
      <c r="CN6" s="68">
        <f t="shared" si="2"/>
        <v>-1.0482741624285898E-6</v>
      </c>
      <c r="CO6" s="68">
        <f t="shared" si="3"/>
        <v>-5.4686907749173848E-7</v>
      </c>
      <c r="CP6" s="68">
        <f t="shared" si="4"/>
        <v>-6.9716314724306014E-8</v>
      </c>
      <c r="CQ6" s="68">
        <f t="shared" si="5"/>
        <v>-8.3746601960378261E-8</v>
      </c>
      <c r="CR6" s="68">
        <f t="shared" si="6"/>
        <v>-2.8409501975848115E-6</v>
      </c>
      <c r="CS6" s="68">
        <f t="shared" si="7"/>
        <v>-8.1892159973189937E-7</v>
      </c>
      <c r="CT6" s="68">
        <f t="shared" si="8"/>
        <v>-3.1617446341086824E-6</v>
      </c>
      <c r="CU6" s="68">
        <f t="shared" si="9"/>
        <v>1.1948381225329809E-6</v>
      </c>
      <c r="CV6" s="68">
        <f t="shared" si="10"/>
        <v>-2.0816401735849618E-7</v>
      </c>
      <c r="CW6" s="68">
        <f t="shared" si="11"/>
        <v>8.7880104335115565E-7</v>
      </c>
      <c r="CX6" s="68">
        <f t="shared" si="12"/>
        <v>-1.5343136840570417E-6</v>
      </c>
      <c r="CY6" s="68">
        <f t="shared" si="13"/>
        <v>1.2218148526586293E-6</v>
      </c>
      <c r="CZ6" s="68">
        <f t="shared" si="14"/>
        <v>1.2346547780417131E-6</v>
      </c>
    </row>
    <row r="7" spans="1:104" x14ac:dyDescent="0.25">
      <c r="A7" s="75" t="s">
        <v>173</v>
      </c>
      <c r="B7" s="75">
        <v>1375.2320915</v>
      </c>
      <c r="C7" s="75">
        <v>4.3249060886999997</v>
      </c>
      <c r="D7" s="75">
        <v>6481.7857242</v>
      </c>
      <c r="E7" s="75">
        <v>166.93834541000001</v>
      </c>
      <c r="F7" s="75">
        <v>161.93019507</v>
      </c>
      <c r="G7" s="75">
        <v>4.8752542858999997</v>
      </c>
      <c r="H7" s="75">
        <v>265.85435867000001</v>
      </c>
      <c r="I7" s="75">
        <v>20.816396285</v>
      </c>
      <c r="J7" s="75">
        <v>5.9817230704000002</v>
      </c>
      <c r="K7" s="75">
        <v>59.285521983999999</v>
      </c>
      <c r="L7" s="75">
        <v>4.2536697386000002</v>
      </c>
      <c r="M7" s="75">
        <v>0.49448910689999998</v>
      </c>
      <c r="N7" s="75">
        <v>0.72578239919999998</v>
      </c>
      <c r="O7" s="75">
        <v>1.0208807377</v>
      </c>
      <c r="P7" s="75"/>
      <c r="Q7" s="89" t="s">
        <v>173</v>
      </c>
      <c r="R7" s="75">
        <v>0</v>
      </c>
      <c r="S7" s="75">
        <v>2.2652997854482999</v>
      </c>
      <c r="T7" s="75">
        <v>4.2536724674599</v>
      </c>
      <c r="U7" s="75">
        <v>20.816379556271201</v>
      </c>
      <c r="V7" s="75">
        <v>20.816379556271201</v>
      </c>
      <c r="W7" s="75">
        <v>0.97288286637782495</v>
      </c>
      <c r="X7" s="75">
        <v>7.9627365750676901E-2</v>
      </c>
      <c r="Y7" s="75">
        <v>5.9817240812042503</v>
      </c>
      <c r="Z7" s="75">
        <v>0.49449164597001999</v>
      </c>
      <c r="AA7" s="75">
        <v>0</v>
      </c>
      <c r="AB7" s="75">
        <v>1375.23241987803</v>
      </c>
      <c r="AC7" s="75">
        <v>11.751637656842901</v>
      </c>
      <c r="AD7" s="75">
        <v>8.8389057741073807E-2</v>
      </c>
      <c r="AE7" s="75">
        <v>2.0421593803375901</v>
      </c>
      <c r="AF7" s="75">
        <v>1.02088221044209</v>
      </c>
      <c r="AG7" s="75">
        <v>0</v>
      </c>
      <c r="AH7" s="75">
        <v>0</v>
      </c>
      <c r="AI7" s="75">
        <v>59.2854570735511</v>
      </c>
      <c r="AJ7" s="75">
        <v>59.2854570735511</v>
      </c>
      <c r="AK7" s="75">
        <v>0.66096096289831296</v>
      </c>
      <c r="AL7" s="75">
        <v>0</v>
      </c>
      <c r="AM7" s="75">
        <v>51.8542767645609</v>
      </c>
      <c r="AN7" s="75">
        <v>0.67720853795759905</v>
      </c>
      <c r="AO7" s="75">
        <v>0.13670517736846599</v>
      </c>
      <c r="AP7" s="75">
        <v>0</v>
      </c>
      <c r="AQ7" s="75">
        <v>61.749533123648497</v>
      </c>
      <c r="AR7" s="75">
        <v>0.10282288826170299</v>
      </c>
      <c r="AS7" s="75">
        <v>0</v>
      </c>
      <c r="AT7" s="75">
        <v>0</v>
      </c>
      <c r="AU7" s="75">
        <v>0.72577893127188398</v>
      </c>
      <c r="AV7" s="75">
        <v>4.3249006140434201</v>
      </c>
      <c r="AW7" s="75">
        <v>0</v>
      </c>
      <c r="AX7" s="75">
        <v>268.20879135449002</v>
      </c>
      <c r="AY7" s="75">
        <v>5833.6055249842702</v>
      </c>
      <c r="AZ7" s="75">
        <v>596.32379936403299</v>
      </c>
      <c r="BA7" s="75">
        <v>6481.7836011128602</v>
      </c>
      <c r="BB7" s="75">
        <v>0</v>
      </c>
      <c r="BC7" s="75">
        <v>7.20170290376943</v>
      </c>
      <c r="BD7" s="75">
        <v>0</v>
      </c>
      <c r="BE7" s="75">
        <v>9.7407333482136205E-2</v>
      </c>
      <c r="BF7" s="75">
        <v>29.662403880951</v>
      </c>
      <c r="BG7" s="75">
        <v>0.945720233995065</v>
      </c>
      <c r="BH7" s="75">
        <v>0.60881587809674398</v>
      </c>
      <c r="BI7" s="75">
        <v>75.140706549276103</v>
      </c>
      <c r="BJ7" s="75">
        <v>0.55765540836495697</v>
      </c>
      <c r="BK7" s="75">
        <v>0</v>
      </c>
      <c r="BL7" s="75">
        <v>0.424994270073139</v>
      </c>
      <c r="BM7" s="75">
        <v>166.93830715571201</v>
      </c>
      <c r="BN7" s="75">
        <v>161.930152314623</v>
      </c>
      <c r="BO7" s="75">
        <v>5.0081548410887002</v>
      </c>
      <c r="BP7" s="75">
        <v>0.21482372297736399</v>
      </c>
      <c r="BQ7" s="75">
        <v>0</v>
      </c>
      <c r="BR7" s="75">
        <v>2.0783743590997901</v>
      </c>
      <c r="BS7" s="75">
        <v>0.49828706907648601</v>
      </c>
      <c r="BT7" s="75">
        <v>13.4991498603205</v>
      </c>
      <c r="BU7" s="75">
        <v>2.8166493153005199</v>
      </c>
      <c r="BV7" s="75">
        <v>2.0266917515568399</v>
      </c>
      <c r="BW7" s="75">
        <v>53.996648714803896</v>
      </c>
      <c r="BX7" s="75">
        <v>0</v>
      </c>
      <c r="BY7" s="75">
        <v>0.48106717944211902</v>
      </c>
      <c r="BZ7" s="75">
        <v>8.5280865111735498</v>
      </c>
      <c r="CA7" s="75">
        <v>1.5074157584133699E-2</v>
      </c>
      <c r="CB7" s="75">
        <v>4.8752555543559701</v>
      </c>
      <c r="CC7" s="75">
        <v>48.792253400111598</v>
      </c>
      <c r="CD7" s="75">
        <v>0</v>
      </c>
      <c r="CE7" s="75">
        <v>2.6559657893352202E-2</v>
      </c>
      <c r="CF7" s="75">
        <v>2.1315136719894898</v>
      </c>
      <c r="CG7" s="75">
        <v>0</v>
      </c>
      <c r="CH7" s="75">
        <v>265.85426260006602</v>
      </c>
      <c r="CI7" s="75">
        <v>2.5055518145174802</v>
      </c>
      <c r="CJ7" s="89"/>
      <c r="CK7" s="28">
        <f t="shared" si="0"/>
        <v>8.0000012273871626E-3</v>
      </c>
      <c r="CL7" s="89"/>
      <c r="CM7" s="68">
        <f t="shared" si="1"/>
        <v>2.3878008082576109E-7</v>
      </c>
      <c r="CN7" s="68">
        <f t="shared" si="2"/>
        <v>-1.2658440362285205E-6</v>
      </c>
      <c r="CO7" s="68">
        <f t="shared" si="3"/>
        <v>-3.2754664071674539E-7</v>
      </c>
      <c r="CP7" s="68">
        <f t="shared" si="4"/>
        <v>-2.2915219332301535E-7</v>
      </c>
      <c r="CQ7" s="68">
        <f t="shared" si="5"/>
        <v>-2.640358518483304E-7</v>
      </c>
      <c r="CR7" s="68">
        <f t="shared" si="6"/>
        <v>2.6018252507379583E-7</v>
      </c>
      <c r="CS7" s="68">
        <f t="shared" si="7"/>
        <v>-3.6136302022312854E-7</v>
      </c>
      <c r="CT7" s="68">
        <f t="shared" si="8"/>
        <v>-8.0363231798716432E-7</v>
      </c>
      <c r="CU7" s="68">
        <f t="shared" si="9"/>
        <v>1.6898212073387425E-7</v>
      </c>
      <c r="CV7" s="68">
        <f t="shared" si="10"/>
        <v>-1.0948785930581268E-6</v>
      </c>
      <c r="CW7" s="68">
        <f t="shared" si="11"/>
        <v>6.4153074110627864E-7</v>
      </c>
      <c r="CX7" s="68">
        <f t="shared" si="12"/>
        <v>5.1347339801499115E-6</v>
      </c>
      <c r="CY7" s="68">
        <f t="shared" si="13"/>
        <v>-4.7781926371186004E-6</v>
      </c>
      <c r="CZ7" s="68">
        <f t="shared" si="14"/>
        <v>1.4426191382320095E-6</v>
      </c>
    </row>
    <row r="8" spans="1:104" x14ac:dyDescent="0.25">
      <c r="A8" s="75" t="s">
        <v>174</v>
      </c>
      <c r="B8" s="75">
        <v>181.11484978999999</v>
      </c>
      <c r="C8" s="75">
        <v>0.98715346299999995</v>
      </c>
      <c r="D8" s="75">
        <v>1014.9995983</v>
      </c>
      <c r="E8" s="75">
        <v>28.443238462</v>
      </c>
      <c r="F8" s="75">
        <v>27.2193231</v>
      </c>
      <c r="G8" s="75">
        <v>0.67650779000000005</v>
      </c>
      <c r="H8" s="75">
        <v>45.176115125000003</v>
      </c>
      <c r="I8" s="75">
        <v>3.5372898142000002</v>
      </c>
      <c r="J8" s="75">
        <v>1.0164625903</v>
      </c>
      <c r="K8" s="75">
        <v>10.074273673</v>
      </c>
      <c r="L8" s="75">
        <v>0.7228178422</v>
      </c>
      <c r="M8" s="75">
        <v>8.4027573999999994E-2</v>
      </c>
      <c r="N8" s="75">
        <v>0.1233307944</v>
      </c>
      <c r="O8" s="75">
        <v>0.17347628200000001</v>
      </c>
      <c r="P8" s="75"/>
      <c r="Q8" s="89" t="s">
        <v>174</v>
      </c>
      <c r="R8" s="75">
        <v>0</v>
      </c>
      <c r="S8" s="75">
        <v>0.38493706900191299</v>
      </c>
      <c r="T8" s="75">
        <v>0.72281697642448905</v>
      </c>
      <c r="U8" s="75">
        <v>3.5372926349118199</v>
      </c>
      <c r="V8" s="75">
        <v>3.5372926349118199</v>
      </c>
      <c r="W8" s="75">
        <v>0.16531974685428</v>
      </c>
      <c r="X8" s="75">
        <v>1.35314180036706E-2</v>
      </c>
      <c r="Y8" s="75">
        <v>1.01646269656952</v>
      </c>
      <c r="Z8" s="75">
        <v>8.4027759909733907E-2</v>
      </c>
      <c r="AA8" s="75">
        <v>0</v>
      </c>
      <c r="AB8" s="75">
        <v>181.11459770609099</v>
      </c>
      <c r="AC8" s="75">
        <v>1.9969282543537401</v>
      </c>
      <c r="AD8" s="75">
        <v>1.50199037649101E-2</v>
      </c>
      <c r="AE8" s="75">
        <v>0.34702193445824198</v>
      </c>
      <c r="AF8" s="75">
        <v>0.17347662929264601</v>
      </c>
      <c r="AG8" s="75">
        <v>0</v>
      </c>
      <c r="AH8" s="75">
        <v>0</v>
      </c>
      <c r="AI8" s="75">
        <v>10.0742799233276</v>
      </c>
      <c r="AJ8" s="75">
        <v>10.0742799233276</v>
      </c>
      <c r="AK8" s="75">
        <v>0.112313688477388</v>
      </c>
      <c r="AL8" s="75">
        <v>0</v>
      </c>
      <c r="AM8" s="75">
        <v>8.1200012669962494</v>
      </c>
      <c r="AN8" s="75">
        <v>0.115075332466255</v>
      </c>
      <c r="AO8" s="75">
        <v>2.32299945307076E-2</v>
      </c>
      <c r="AP8" s="75">
        <v>0</v>
      </c>
      <c r="AQ8" s="75">
        <v>10.4929436982847</v>
      </c>
      <c r="AR8" s="75">
        <v>1.7472639452812799E-2</v>
      </c>
      <c r="AS8" s="75">
        <v>0</v>
      </c>
      <c r="AT8" s="75">
        <v>0</v>
      </c>
      <c r="AU8" s="75">
        <v>0.123332307162866</v>
      </c>
      <c r="AV8" s="75">
        <v>0.98715416205073703</v>
      </c>
      <c r="AW8" s="75">
        <v>0</v>
      </c>
      <c r="AX8" s="75">
        <v>45.576229324779298</v>
      </c>
      <c r="AY8" s="75">
        <v>913.498803573695</v>
      </c>
      <c r="AZ8" s="75">
        <v>93.379690285884195</v>
      </c>
      <c r="BA8" s="75">
        <v>1014.99849512657</v>
      </c>
      <c r="BB8" s="75">
        <v>0</v>
      </c>
      <c r="BC8" s="75">
        <v>1.22377147158518</v>
      </c>
      <c r="BD8" s="75">
        <v>0</v>
      </c>
      <c r="BE8" s="75">
        <v>1.6373567023264202E-2</v>
      </c>
      <c r="BF8" s="75">
        <v>5.0404783170026004</v>
      </c>
      <c r="BG8" s="75">
        <v>0.15896867463637501</v>
      </c>
      <c r="BH8" s="75">
        <v>0.102337423017355</v>
      </c>
      <c r="BI8" s="75">
        <v>12.630625021357201</v>
      </c>
      <c r="BJ8" s="75">
        <v>9.3737883452658405E-2</v>
      </c>
      <c r="BK8" s="75">
        <v>0</v>
      </c>
      <c r="BL8" s="75">
        <v>7.1438481787066493E-2</v>
      </c>
      <c r="BM8" s="75">
        <v>28.443243991468101</v>
      </c>
      <c r="BN8" s="75">
        <v>27.2193270340669</v>
      </c>
      <c r="BO8" s="75">
        <v>1.2239169574011901</v>
      </c>
      <c r="BP8" s="75">
        <v>3.6110362605201701E-2</v>
      </c>
      <c r="BQ8" s="75">
        <v>0</v>
      </c>
      <c r="BR8" s="75">
        <v>0.34936152163009698</v>
      </c>
      <c r="BS8" s="75">
        <v>8.3758525107888601E-2</v>
      </c>
      <c r="BT8" s="75">
        <v>2.2691199149015899</v>
      </c>
      <c r="BU8" s="75">
        <v>0.47345807305014898</v>
      </c>
      <c r="BV8" s="75">
        <v>0.34067246482250002</v>
      </c>
      <c r="BW8" s="75">
        <v>9.0764514294217999</v>
      </c>
      <c r="BX8" s="75">
        <v>0</v>
      </c>
      <c r="BY8" s="75">
        <v>8.0863968099119499E-2</v>
      </c>
      <c r="BZ8" s="75">
        <v>1.43351588485259</v>
      </c>
      <c r="CA8" s="75">
        <v>2.5338383020001398E-3</v>
      </c>
      <c r="CB8" s="75">
        <v>0.67650238837723198</v>
      </c>
      <c r="CC8" s="75">
        <v>8.2911832219928794</v>
      </c>
      <c r="CD8" s="75">
        <v>0</v>
      </c>
      <c r="CE8" s="75">
        <v>4.51343616679728E-3</v>
      </c>
      <c r="CF8" s="75">
        <v>0.362204722326537</v>
      </c>
      <c r="CG8" s="75">
        <v>0</v>
      </c>
      <c r="CH8" s="75">
        <v>45.176120526684201</v>
      </c>
      <c r="CI8" s="75">
        <v>0.425765564324255</v>
      </c>
      <c r="CJ8" s="89"/>
      <c r="CK8" s="28">
        <f t="shared" si="0"/>
        <v>8.0000131093629304E-3</v>
      </c>
      <c r="CL8" s="89"/>
      <c r="CM8" s="68">
        <f t="shared" si="1"/>
        <v>-1.3918456123071842E-6</v>
      </c>
      <c r="CN8" s="68">
        <f t="shared" si="2"/>
        <v>7.0814798638264295E-7</v>
      </c>
      <c r="CO8" s="68">
        <f t="shared" si="3"/>
        <v>-1.0868708045383558E-6</v>
      </c>
      <c r="CP8" s="68">
        <f t="shared" si="4"/>
        <v>1.9440360522098737E-7</v>
      </c>
      <c r="CQ8" s="68">
        <f t="shared" si="5"/>
        <v>1.4453213569452234E-7</v>
      </c>
      <c r="CR8" s="68">
        <f t="shared" si="6"/>
        <v>-7.9845684675343065E-6</v>
      </c>
      <c r="CS8" s="68">
        <f t="shared" si="7"/>
        <v>1.1956947124949696E-7</v>
      </c>
      <c r="CT8" s="68">
        <f t="shared" si="8"/>
        <v>7.9742174597904322E-7</v>
      </c>
      <c r="CU8" s="68">
        <f t="shared" si="9"/>
        <v>1.0454838287878285E-7</v>
      </c>
      <c r="CV8" s="68">
        <f t="shared" si="10"/>
        <v>6.2042463827838821E-7</v>
      </c>
      <c r="CW8" s="68">
        <f t="shared" si="11"/>
        <v>-1.197778278846415E-6</v>
      </c>
      <c r="CX8" s="68">
        <f t="shared" si="12"/>
        <v>2.2124848435225568E-6</v>
      </c>
      <c r="CY8" s="68">
        <f t="shared" si="13"/>
        <v>1.2265897364573046E-5</v>
      </c>
      <c r="CZ8" s="68">
        <f t="shared" si="14"/>
        <v>2.0019603948072696E-6</v>
      </c>
    </row>
    <row r="9" spans="1:104" x14ac:dyDescent="0.25">
      <c r="A9" s="75" t="s">
        <v>175</v>
      </c>
      <c r="B9" s="75">
        <v>30.606722355999999</v>
      </c>
      <c r="C9" s="75">
        <v>9.9720676499999994E-2</v>
      </c>
      <c r="D9" s="75">
        <v>167.47906398000001</v>
      </c>
      <c r="E9" s="75">
        <v>4.5604496069999998</v>
      </c>
      <c r="F9" s="75">
        <v>4.4236361190000002</v>
      </c>
      <c r="G9" s="75">
        <v>0.1124102231</v>
      </c>
      <c r="H9" s="75">
        <v>7.2395298449999999</v>
      </c>
      <c r="I9" s="75">
        <v>0.56685518690000003</v>
      </c>
      <c r="J9" s="75">
        <v>0.1628894216</v>
      </c>
      <c r="K9" s="75">
        <v>1.6144151554999999</v>
      </c>
      <c r="L9" s="75">
        <v>0.11583247739999999</v>
      </c>
      <c r="M9" s="75">
        <v>1.34655255E-2</v>
      </c>
      <c r="N9" s="75">
        <v>1.9763916499999999E-2</v>
      </c>
      <c r="O9" s="75">
        <v>2.77997946E-2</v>
      </c>
      <c r="P9" s="75"/>
      <c r="Q9" s="89" t="s">
        <v>175</v>
      </c>
      <c r="R9" s="75">
        <v>0</v>
      </c>
      <c r="S9" s="75">
        <v>6.1687313566361701E-2</v>
      </c>
      <c r="T9" s="75">
        <v>0.115832357649045</v>
      </c>
      <c r="U9" s="75">
        <v>0.56685724715521102</v>
      </c>
      <c r="V9" s="75">
        <v>0.56685724715521102</v>
      </c>
      <c r="W9" s="75">
        <v>2.6493053026670401E-2</v>
      </c>
      <c r="X9" s="75">
        <v>2.1685312398198801E-3</v>
      </c>
      <c r="Y9" s="75">
        <v>0.162889526010328</v>
      </c>
      <c r="Z9" s="75">
        <v>1.3465539408389701E-2</v>
      </c>
      <c r="AA9" s="75">
        <v>0</v>
      </c>
      <c r="AB9" s="75">
        <v>30.6066415560223</v>
      </c>
      <c r="AC9" s="75">
        <v>0.32000960070867601</v>
      </c>
      <c r="AD9" s="75">
        <v>2.4067503568511298E-3</v>
      </c>
      <c r="AE9" s="75">
        <v>5.5610504150531398E-2</v>
      </c>
      <c r="AF9" s="75">
        <v>2.7800848570798599E-2</v>
      </c>
      <c r="AG9" s="75">
        <v>0</v>
      </c>
      <c r="AH9" s="75">
        <v>0</v>
      </c>
      <c r="AI9" s="75">
        <v>1.6144159551888499</v>
      </c>
      <c r="AJ9" s="75">
        <v>1.6144159551888499</v>
      </c>
      <c r="AK9" s="75">
        <v>1.7998046771055501E-2</v>
      </c>
      <c r="AL9" s="75">
        <v>0</v>
      </c>
      <c r="AM9" s="75">
        <v>1.3398339480921699</v>
      </c>
      <c r="AN9" s="75">
        <v>1.8441321525377901E-2</v>
      </c>
      <c r="AO9" s="75">
        <v>3.7226203113697801E-3</v>
      </c>
      <c r="AP9" s="75">
        <v>0</v>
      </c>
      <c r="AQ9" s="75">
        <v>1.6815071895781399</v>
      </c>
      <c r="AR9" s="75">
        <v>2.8000144488720602E-3</v>
      </c>
      <c r="AS9" s="75">
        <v>0</v>
      </c>
      <c r="AT9" s="75">
        <v>0</v>
      </c>
      <c r="AU9" s="75">
        <v>1.9764014440714999E-2</v>
      </c>
      <c r="AV9" s="75">
        <v>9.9721229627914701E-2</v>
      </c>
      <c r="AW9" s="75">
        <v>0</v>
      </c>
      <c r="AX9" s="75">
        <v>7.3036476573135198</v>
      </c>
      <c r="AY9" s="75">
        <v>150.730953884819</v>
      </c>
      <c r="AZ9" s="75">
        <v>15.408059216146601</v>
      </c>
      <c r="BA9" s="75">
        <v>167.478847049058</v>
      </c>
      <c r="BB9" s="75">
        <v>0</v>
      </c>
      <c r="BC9" s="75">
        <v>0.19610945640084401</v>
      </c>
      <c r="BD9" s="75">
        <v>0</v>
      </c>
      <c r="BE9" s="75">
        <v>2.6609819386343402E-3</v>
      </c>
      <c r="BF9" s="75">
        <v>0.80773974731724996</v>
      </c>
      <c r="BG9" s="75">
        <v>2.5835235922110698E-2</v>
      </c>
      <c r="BH9" s="75">
        <v>1.6631714479406E-2</v>
      </c>
      <c r="BI9" s="75">
        <v>2.0527100536274299</v>
      </c>
      <c r="BJ9" s="75">
        <v>1.52342123161207E-2</v>
      </c>
      <c r="BK9" s="75">
        <v>0</v>
      </c>
      <c r="BL9" s="75">
        <v>1.16100195660201E-2</v>
      </c>
      <c r="BM9" s="75">
        <v>4.5604569515589404</v>
      </c>
      <c r="BN9" s="75">
        <v>4.4236434228960997</v>
      </c>
      <c r="BO9" s="75">
        <v>0.13681352866284099</v>
      </c>
      <c r="BP9" s="75">
        <v>5.8685483115351201E-3</v>
      </c>
      <c r="BQ9" s="75">
        <v>0</v>
      </c>
      <c r="BR9" s="75">
        <v>5.6777357429851703E-2</v>
      </c>
      <c r="BS9" s="75">
        <v>1.3612314026356201E-2</v>
      </c>
      <c r="BT9" s="75">
        <v>0.36877301763146503</v>
      </c>
      <c r="BU9" s="75">
        <v>7.6945548041468997E-2</v>
      </c>
      <c r="BV9" s="75">
        <v>5.5365455778038503E-2</v>
      </c>
      <c r="BW9" s="75">
        <v>1.47509265475068</v>
      </c>
      <c r="BX9" s="75">
        <v>0</v>
      </c>
      <c r="BY9" s="75">
        <v>1.31418303874071E-2</v>
      </c>
      <c r="BZ9" s="75">
        <v>0.23297266378963399</v>
      </c>
      <c r="CA9" s="75">
        <v>4.1181489993771803E-4</v>
      </c>
      <c r="CB9" s="75">
        <v>0.11241067698429701</v>
      </c>
      <c r="CC9" s="75">
        <v>1.3286811228517601</v>
      </c>
      <c r="CD9" s="75">
        <v>0</v>
      </c>
      <c r="CE9" s="75">
        <v>7.2323354367411397E-4</v>
      </c>
      <c r="CF9" s="75">
        <v>5.8044558307070601E-2</v>
      </c>
      <c r="CG9" s="75">
        <v>0</v>
      </c>
      <c r="CH9" s="75">
        <v>7.2395338326802401</v>
      </c>
      <c r="CI9" s="75">
        <v>6.8229191157812702E-2</v>
      </c>
      <c r="CJ9" s="89"/>
      <c r="CK9" s="28">
        <f t="shared" si="0"/>
        <v>8.000018937912242E-3</v>
      </c>
      <c r="CL9" s="89"/>
      <c r="CM9" s="68">
        <f t="shared" si="1"/>
        <v>-2.6399421917515916E-6</v>
      </c>
      <c r="CN9" s="68">
        <f t="shared" si="2"/>
        <v>5.5467725863949938E-6</v>
      </c>
      <c r="CO9" s="68">
        <f t="shared" si="3"/>
        <v>-1.2952719990630981E-6</v>
      </c>
      <c r="CP9" s="68">
        <f t="shared" si="4"/>
        <v>1.6104900993330339E-6</v>
      </c>
      <c r="CQ9" s="68">
        <f t="shared" si="5"/>
        <v>1.6511068955503413E-6</v>
      </c>
      <c r="CR9" s="68">
        <f t="shared" si="6"/>
        <v>4.0377492766322982E-6</v>
      </c>
      <c r="CS9" s="68">
        <f t="shared" si="7"/>
        <v>5.5082033303450002E-7</v>
      </c>
      <c r="CT9" s="68">
        <f t="shared" si="8"/>
        <v>3.6345353427150641E-6</v>
      </c>
      <c r="CU9" s="68">
        <f t="shared" si="9"/>
        <v>6.4098900326978117E-7</v>
      </c>
      <c r="CV9" s="68">
        <f t="shared" si="10"/>
        <v>4.953427544977889E-7</v>
      </c>
      <c r="CW9" s="68">
        <f t="shared" si="11"/>
        <v>-1.0338288335650062E-6</v>
      </c>
      <c r="CX9" s="68">
        <f t="shared" si="12"/>
        <v>1.0328887424677362E-6</v>
      </c>
      <c r="CY9" s="68">
        <f t="shared" si="13"/>
        <v>4.9555317135618822E-6</v>
      </c>
      <c r="CZ9" s="68">
        <f t="shared" si="14"/>
        <v>3.7912898773670043E-5</v>
      </c>
    </row>
    <row r="10" spans="1:104" x14ac:dyDescent="0.25">
      <c r="A10" s="75" t="s">
        <v>176</v>
      </c>
      <c r="B10" s="75">
        <v>32.217355130000001</v>
      </c>
      <c r="C10" s="75">
        <v>0.100800244</v>
      </c>
      <c r="D10" s="75">
        <v>151.49751126999999</v>
      </c>
      <c r="E10" s="75">
        <v>4.005122128</v>
      </c>
      <c r="F10" s="75">
        <v>3.884968464</v>
      </c>
      <c r="G10" s="75">
        <v>0.113627166</v>
      </c>
      <c r="H10" s="75">
        <v>6.3857950140000002</v>
      </c>
      <c r="I10" s="75">
        <v>0.50000774960000005</v>
      </c>
      <c r="J10" s="75">
        <v>0.1436803878</v>
      </c>
      <c r="K10" s="75">
        <v>1.4240322882000001</v>
      </c>
      <c r="L10" s="75">
        <v>0.10217272030000001</v>
      </c>
      <c r="M10" s="75">
        <v>1.18775787E-2</v>
      </c>
      <c r="N10" s="75">
        <v>1.74332203E-2</v>
      </c>
      <c r="O10" s="75">
        <v>2.4521452900000001E-2</v>
      </c>
      <c r="P10" s="75"/>
      <c r="Q10" s="89" t="s">
        <v>176</v>
      </c>
      <c r="R10" s="75">
        <v>0</v>
      </c>
      <c r="S10" s="75">
        <v>5.4412311976168103E-2</v>
      </c>
      <c r="T10" s="75">
        <v>0.102172684482536</v>
      </c>
      <c r="U10" s="75">
        <v>0.50001125012186098</v>
      </c>
      <c r="V10" s="75">
        <v>0.50001125012186098</v>
      </c>
      <c r="W10" s="75">
        <v>2.3368624630036802E-2</v>
      </c>
      <c r="X10" s="75">
        <v>1.9126116195483801E-3</v>
      </c>
      <c r="Y10" s="75">
        <v>0.143679965212586</v>
      </c>
      <c r="Z10" s="75">
        <v>1.1877886580664399E-2</v>
      </c>
      <c r="AA10" s="75">
        <v>0</v>
      </c>
      <c r="AB10" s="75">
        <v>32.217458622000798</v>
      </c>
      <c r="AC10" s="75">
        <v>0.28227155977777302</v>
      </c>
      <c r="AD10" s="75">
        <v>2.12311796855106E-3</v>
      </c>
      <c r="AE10" s="75">
        <v>4.9052426793101699E-2</v>
      </c>
      <c r="AF10" s="75">
        <v>2.4521945907394899E-2</v>
      </c>
      <c r="AG10" s="75">
        <v>0</v>
      </c>
      <c r="AH10" s="75">
        <v>0</v>
      </c>
      <c r="AI10" s="75">
        <v>1.4240463126705101</v>
      </c>
      <c r="AJ10" s="75">
        <v>1.4240463126705101</v>
      </c>
      <c r="AK10" s="75">
        <v>1.58765886226073E-2</v>
      </c>
      <c r="AL10" s="75">
        <v>0</v>
      </c>
      <c r="AM10" s="75">
        <v>1.2119821712219601</v>
      </c>
      <c r="AN10" s="75">
        <v>1.62660891295601E-2</v>
      </c>
      <c r="AO10" s="75">
        <v>3.2837712349741001E-3</v>
      </c>
      <c r="AP10" s="75">
        <v>0</v>
      </c>
      <c r="AQ10" s="75">
        <v>1.4832180459569999</v>
      </c>
      <c r="AR10" s="75">
        <v>2.4697674322216598E-3</v>
      </c>
      <c r="AS10" s="75">
        <v>0</v>
      </c>
      <c r="AT10" s="75">
        <v>0</v>
      </c>
      <c r="AU10" s="75">
        <v>1.7432818414490899E-2</v>
      </c>
      <c r="AV10" s="75">
        <v>0.100798005919409</v>
      </c>
      <c r="AW10" s="75">
        <v>0</v>
      </c>
      <c r="AX10" s="75">
        <v>6.4423461587217403</v>
      </c>
      <c r="AY10" s="75">
        <v>136.347684320176</v>
      </c>
      <c r="AZ10" s="75">
        <v>13.9378050342543</v>
      </c>
      <c r="BA10" s="75">
        <v>151.497471525652</v>
      </c>
      <c r="BB10" s="75">
        <v>0</v>
      </c>
      <c r="BC10" s="75">
        <v>0.17298478959638899</v>
      </c>
      <c r="BD10" s="75">
        <v>0</v>
      </c>
      <c r="BE10" s="75">
        <v>2.3369645662130599E-3</v>
      </c>
      <c r="BF10" s="75">
        <v>0.71249271251177904</v>
      </c>
      <c r="BG10" s="75">
        <v>2.2689380887029501E-2</v>
      </c>
      <c r="BH10" s="75">
        <v>1.46063680506182E-2</v>
      </c>
      <c r="BI10" s="75">
        <v>1.80275070685692</v>
      </c>
      <c r="BJ10" s="75">
        <v>1.33790472726069E-2</v>
      </c>
      <c r="BK10" s="75">
        <v>0</v>
      </c>
      <c r="BL10" s="75">
        <v>1.0196264268037899E-2</v>
      </c>
      <c r="BM10" s="75">
        <v>4.0051203933045603</v>
      </c>
      <c r="BN10" s="75">
        <v>3.8849667311518599</v>
      </c>
      <c r="BO10" s="75">
        <v>0.120153662152702</v>
      </c>
      <c r="BP10" s="75">
        <v>5.1539752090257202E-3</v>
      </c>
      <c r="BQ10" s="75">
        <v>0</v>
      </c>
      <c r="BR10" s="75">
        <v>4.9863313436620101E-2</v>
      </c>
      <c r="BS10" s="75">
        <v>1.1954779896052E-2</v>
      </c>
      <c r="BT10" s="75">
        <v>0.323866686508263</v>
      </c>
      <c r="BU10" s="75">
        <v>6.7575522082045203E-2</v>
      </c>
      <c r="BV10" s="75">
        <v>4.8623753699631199E-2</v>
      </c>
      <c r="BW10" s="75">
        <v>1.2954642107177701</v>
      </c>
      <c r="BX10" s="75">
        <v>0</v>
      </c>
      <c r="BY10" s="75">
        <v>1.15415720057099E-2</v>
      </c>
      <c r="BZ10" s="75">
        <v>0.204602534212977</v>
      </c>
      <c r="CA10" s="75">
        <v>3.6165148233270898E-4</v>
      </c>
      <c r="CB10" s="75">
        <v>0.113627437843439</v>
      </c>
      <c r="CC10" s="75">
        <v>1.1719803253565699</v>
      </c>
      <c r="CD10" s="75">
        <v>0</v>
      </c>
      <c r="CE10" s="75">
        <v>6.3788660725210401E-4</v>
      </c>
      <c r="CF10" s="75">
        <v>5.1198526711751E-2</v>
      </c>
      <c r="CG10" s="75">
        <v>0</v>
      </c>
      <c r="CH10" s="75">
        <v>6.3857834950974404</v>
      </c>
      <c r="CI10" s="75">
        <v>6.0182530497086897E-2</v>
      </c>
      <c r="CJ10" s="89"/>
      <c r="CK10" s="28">
        <f t="shared" si="0"/>
        <v>8.0000158353582922E-3</v>
      </c>
      <c r="CL10" s="89"/>
      <c r="CM10" s="68">
        <f t="shared" si="1"/>
        <v>3.2123059257699647E-6</v>
      </c>
      <c r="CN10" s="68">
        <f t="shared" si="2"/>
        <v>-2.2203126720544848E-5</v>
      </c>
      <c r="CO10" s="68">
        <f t="shared" si="3"/>
        <v>-2.6234324018757381E-7</v>
      </c>
      <c r="CP10" s="68">
        <f t="shared" si="4"/>
        <v>-4.3311923689154748E-7</v>
      </c>
      <c r="CQ10" s="68">
        <f t="shared" si="5"/>
        <v>-4.4603917796183849E-7</v>
      </c>
      <c r="CR10" s="68">
        <f t="shared" si="6"/>
        <v>2.3924159033882261E-6</v>
      </c>
      <c r="CS10" s="68">
        <f t="shared" si="7"/>
        <v>-1.8038321829214952E-6</v>
      </c>
      <c r="CT10" s="68">
        <f t="shared" si="8"/>
        <v>7.0009352129708865E-6</v>
      </c>
      <c r="CU10" s="68">
        <f t="shared" si="9"/>
        <v>-2.9411628161421763E-6</v>
      </c>
      <c r="CV10" s="68">
        <f t="shared" si="10"/>
        <v>9.8484217150359435E-6</v>
      </c>
      <c r="CW10" s="68">
        <f t="shared" si="11"/>
        <v>-3.505579953576205E-7</v>
      </c>
      <c r="CX10" s="68">
        <f t="shared" si="12"/>
        <v>2.5921163915233201E-5</v>
      </c>
      <c r="CY10" s="68">
        <f t="shared" si="13"/>
        <v>-2.3052855535855371E-5</v>
      </c>
      <c r="CZ10" s="68">
        <f t="shared" si="14"/>
        <v>2.0105146171738855E-5</v>
      </c>
    </row>
    <row r="11" spans="1:104" x14ac:dyDescent="0.25">
      <c r="A11" s="75" t="s">
        <v>177</v>
      </c>
      <c r="B11" s="75">
        <v>696.53922365999995</v>
      </c>
      <c r="C11" s="75">
        <v>2.2326186216999999</v>
      </c>
      <c r="D11" s="75">
        <v>3592.7065597999999</v>
      </c>
      <c r="E11" s="75">
        <v>96.828964314000004</v>
      </c>
      <c r="F11" s="75">
        <v>93.924095381000001</v>
      </c>
      <c r="G11" s="75">
        <v>2.5167213536999999</v>
      </c>
      <c r="H11" s="75">
        <v>153.96630721</v>
      </c>
      <c r="I11" s="75">
        <v>12.055561854</v>
      </c>
      <c r="J11" s="75">
        <v>3.4642419122999999</v>
      </c>
      <c r="K11" s="75">
        <v>34.334486507000001</v>
      </c>
      <c r="L11" s="75">
        <v>2.4634609156999998</v>
      </c>
      <c r="M11" s="75">
        <v>0.2863773315</v>
      </c>
      <c r="N11" s="75">
        <v>0.42032801879999998</v>
      </c>
      <c r="O11" s="75">
        <v>0.59123061970000002</v>
      </c>
      <c r="P11" s="75"/>
      <c r="Q11" s="89" t="s">
        <v>177</v>
      </c>
      <c r="R11" s="75">
        <v>0</v>
      </c>
      <c r="S11" s="75">
        <v>1.3119176337741301</v>
      </c>
      <c r="T11" s="75">
        <v>2.4634593078136602</v>
      </c>
      <c r="U11" s="75">
        <v>12.0555508111054</v>
      </c>
      <c r="V11" s="75">
        <v>12.0555508111054</v>
      </c>
      <c r="W11" s="75">
        <v>0.56343035172600298</v>
      </c>
      <c r="X11" s="75">
        <v>4.61167112891109E-2</v>
      </c>
      <c r="Y11" s="75">
        <v>3.4642422166864701</v>
      </c>
      <c r="Z11" s="75">
        <v>0.28637733279273098</v>
      </c>
      <c r="AA11" s="75">
        <v>0</v>
      </c>
      <c r="AB11" s="75">
        <v>696.53883142600296</v>
      </c>
      <c r="AC11" s="75">
        <v>6.8058033909216604</v>
      </c>
      <c r="AD11" s="75">
        <v>5.11903320947222E-2</v>
      </c>
      <c r="AE11" s="75">
        <v>1.1826905609231</v>
      </c>
      <c r="AF11" s="75">
        <v>0.59123106633726497</v>
      </c>
      <c r="AG11" s="75">
        <v>0</v>
      </c>
      <c r="AH11" s="75">
        <v>0</v>
      </c>
      <c r="AI11" s="75">
        <v>34.334478302804399</v>
      </c>
      <c r="AJ11" s="75">
        <v>34.334478302804399</v>
      </c>
      <c r="AK11" s="75">
        <v>0.38278507349271601</v>
      </c>
      <c r="AL11" s="75">
        <v>0</v>
      </c>
      <c r="AM11" s="75">
        <v>28.7416168109437</v>
      </c>
      <c r="AN11" s="75">
        <v>0.39220053023003598</v>
      </c>
      <c r="AO11" s="75">
        <v>7.9169652910048904E-2</v>
      </c>
      <c r="AP11" s="75">
        <v>0</v>
      </c>
      <c r="AQ11" s="75">
        <v>35.761437091008403</v>
      </c>
      <c r="AR11" s="75">
        <v>5.9548928087523198E-2</v>
      </c>
      <c r="AS11" s="75">
        <v>0</v>
      </c>
      <c r="AT11" s="75">
        <v>0</v>
      </c>
      <c r="AU11" s="75">
        <v>0.42032556665960502</v>
      </c>
      <c r="AV11" s="75">
        <v>2.2326168501463299</v>
      </c>
      <c r="AW11" s="75">
        <v>0</v>
      </c>
      <c r="AX11" s="75">
        <v>155.32984793674899</v>
      </c>
      <c r="AY11" s="75">
        <v>3233.4345641266</v>
      </c>
      <c r="AZ11" s="75">
        <v>330.52867690155699</v>
      </c>
      <c r="BA11" s="75">
        <v>3592.70485783911</v>
      </c>
      <c r="BB11" s="75">
        <v>0</v>
      </c>
      <c r="BC11" s="75">
        <v>4.1707707106856304</v>
      </c>
      <c r="BD11" s="75">
        <v>0</v>
      </c>
      <c r="BE11" s="75">
        <v>5.6499019921295003E-2</v>
      </c>
      <c r="BF11" s="75">
        <v>17.1786263893427</v>
      </c>
      <c r="BG11" s="75">
        <v>0.548544191200251</v>
      </c>
      <c r="BH11" s="75">
        <v>0.35312930309914697</v>
      </c>
      <c r="BI11" s="75">
        <v>43.583703703544401</v>
      </c>
      <c r="BJ11" s="75">
        <v>0.32345726203916503</v>
      </c>
      <c r="BK11" s="75">
        <v>0</v>
      </c>
      <c r="BL11" s="75">
        <v>0.24650828416144399</v>
      </c>
      <c r="BM11" s="75">
        <v>96.828910389931593</v>
      </c>
      <c r="BN11" s="75">
        <v>93.924038225389694</v>
      </c>
      <c r="BO11" s="75">
        <v>2.9048721645419602</v>
      </c>
      <c r="BP11" s="75">
        <v>0.12460389864581101</v>
      </c>
      <c r="BQ11" s="75">
        <v>0</v>
      </c>
      <c r="BR11" s="75">
        <v>1.20551448937096</v>
      </c>
      <c r="BS11" s="75">
        <v>0.289020514398937</v>
      </c>
      <c r="BT11" s="75">
        <v>7.8299014180459201</v>
      </c>
      <c r="BU11" s="75">
        <v>1.6337359426467599</v>
      </c>
      <c r="BV11" s="75">
        <v>1.1755388139795</v>
      </c>
      <c r="BW11" s="75">
        <v>31.319573318231701</v>
      </c>
      <c r="BX11" s="75">
        <v>0</v>
      </c>
      <c r="BY11" s="75">
        <v>0.27903311926343499</v>
      </c>
      <c r="BZ11" s="75">
        <v>4.9465314688845101</v>
      </c>
      <c r="CA11" s="75">
        <v>8.7434779563264307E-3</v>
      </c>
      <c r="CB11" s="75">
        <v>2.5167199133495299</v>
      </c>
      <c r="CC11" s="75">
        <v>28.257433484183299</v>
      </c>
      <c r="CD11" s="75">
        <v>0</v>
      </c>
      <c r="CE11" s="75">
        <v>1.53819736601157E-2</v>
      </c>
      <c r="CF11" s="75">
        <v>1.23444196214417</v>
      </c>
      <c r="CG11" s="75">
        <v>0</v>
      </c>
      <c r="CH11" s="75">
        <v>153.96625037869899</v>
      </c>
      <c r="CI11" s="75">
        <v>1.4510646957904501</v>
      </c>
      <c r="CJ11" s="89"/>
      <c r="CK11" s="28">
        <f t="shared" si="0"/>
        <v>7.9999938620705074E-3</v>
      </c>
      <c r="CL11" s="89"/>
      <c r="CM11" s="68">
        <f t="shared" si="1"/>
        <v>-5.6311831935233417E-7</v>
      </c>
      <c r="CN11" s="68">
        <f t="shared" si="2"/>
        <v>-7.9348691834952421E-7</v>
      </c>
      <c r="CO11" s="68">
        <f t="shared" si="3"/>
        <v>-4.7372666306110529E-7</v>
      </c>
      <c r="CP11" s="68">
        <f t="shared" si="4"/>
        <v>-5.5690018779578518E-7</v>
      </c>
      <c r="CQ11" s="68">
        <f t="shared" si="5"/>
        <v>-6.0852979286077949E-7</v>
      </c>
      <c r="CR11" s="68">
        <f t="shared" si="6"/>
        <v>-5.7231225375348524E-7</v>
      </c>
      <c r="CS11" s="68">
        <f t="shared" si="7"/>
        <v>-3.6911517876234304E-7</v>
      </c>
      <c r="CT11" s="68">
        <f t="shared" si="8"/>
        <v>-9.1599999521029666E-7</v>
      </c>
      <c r="CU11" s="68">
        <f t="shared" si="9"/>
        <v>8.7865246699566263E-8</v>
      </c>
      <c r="CV11" s="68">
        <f t="shared" si="10"/>
        <v>-2.3894912773249314E-7</v>
      </c>
      <c r="CW11" s="68">
        <f t="shared" si="11"/>
        <v>-6.5269407335837467E-7</v>
      </c>
      <c r="CX11" s="68">
        <f t="shared" si="12"/>
        <v>4.5140827699202874E-9</v>
      </c>
      <c r="CY11" s="68">
        <f t="shared" si="13"/>
        <v>-5.8338732734501134E-6</v>
      </c>
      <c r="CZ11" s="68">
        <f t="shared" si="14"/>
        <v>7.554366267040472E-7</v>
      </c>
    </row>
    <row r="12" spans="1:104" x14ac:dyDescent="0.25">
      <c r="A12" s="75" t="s">
        <v>178</v>
      </c>
      <c r="B12" s="75">
        <v>2283.6809400000002</v>
      </c>
      <c r="C12" s="75">
        <v>7.2000405001000001</v>
      </c>
      <c r="D12" s="75">
        <v>10851.186516</v>
      </c>
      <c r="E12" s="75">
        <v>279.44487986000001</v>
      </c>
      <c r="F12" s="75">
        <v>271.06153347999998</v>
      </c>
      <c r="G12" s="75">
        <v>8.1162521388000002</v>
      </c>
      <c r="H12" s="75">
        <v>444.89050707000001</v>
      </c>
      <c r="I12" s="75">
        <v>34.834926703999997</v>
      </c>
      <c r="J12" s="75">
        <v>10.010036409</v>
      </c>
      <c r="K12" s="75">
        <v>99.210583077999999</v>
      </c>
      <c r="L12" s="75">
        <v>7.1182481137</v>
      </c>
      <c r="M12" s="75">
        <v>0.82749634309999998</v>
      </c>
      <c r="N12" s="75">
        <v>1.2145510838</v>
      </c>
      <c r="O12" s="75">
        <v>1.7083795473000001</v>
      </c>
      <c r="P12" s="75"/>
      <c r="Q12" s="89" t="s">
        <v>178</v>
      </c>
      <c r="R12" s="75">
        <v>0</v>
      </c>
      <c r="S12" s="75">
        <v>3.7908376062285298</v>
      </c>
      <c r="T12" s="75">
        <v>7.1182458245185902</v>
      </c>
      <c r="U12" s="75">
        <v>34.834926314705797</v>
      </c>
      <c r="V12" s="75">
        <v>34.834926314705797</v>
      </c>
      <c r="W12" s="75">
        <v>1.6280513351021499</v>
      </c>
      <c r="X12" s="75">
        <v>0.13325492723611601</v>
      </c>
      <c r="Y12" s="75">
        <v>10.0100451316197</v>
      </c>
      <c r="Z12" s="75">
        <v>0.82749815508098801</v>
      </c>
      <c r="AA12" s="75">
        <v>0</v>
      </c>
      <c r="AB12" s="75">
        <v>2283.6782106031201</v>
      </c>
      <c r="AC12" s="75">
        <v>19.665562575438901</v>
      </c>
      <c r="AD12" s="75">
        <v>0.14791339592630501</v>
      </c>
      <c r="AE12" s="75">
        <v>3.4174313353340402</v>
      </c>
      <c r="AF12" s="75">
        <v>1.70837833423392</v>
      </c>
      <c r="AG12" s="75">
        <v>0</v>
      </c>
      <c r="AH12" s="75">
        <v>0</v>
      </c>
      <c r="AI12" s="75">
        <v>99.210429447122493</v>
      </c>
      <c r="AJ12" s="75">
        <v>99.210429447122493</v>
      </c>
      <c r="AK12" s="75">
        <v>1.1060748007707299</v>
      </c>
      <c r="AL12" s="75">
        <v>0</v>
      </c>
      <c r="AM12" s="75">
        <v>86.8095374584301</v>
      </c>
      <c r="AN12" s="75">
        <v>1.13326915933687</v>
      </c>
      <c r="AO12" s="75">
        <v>0.228766660161941</v>
      </c>
      <c r="AP12" s="75">
        <v>0</v>
      </c>
      <c r="AQ12" s="75">
        <v>103.333808445695</v>
      </c>
      <c r="AR12" s="75">
        <v>0.17206816919613699</v>
      </c>
      <c r="AS12" s="75">
        <v>0</v>
      </c>
      <c r="AT12" s="75">
        <v>0</v>
      </c>
      <c r="AU12" s="75">
        <v>1.2145456731471</v>
      </c>
      <c r="AV12" s="75">
        <v>7.2000419031487501</v>
      </c>
      <c r="AW12" s="75">
        <v>0</v>
      </c>
      <c r="AX12" s="75">
        <v>448.83062144700301</v>
      </c>
      <c r="AY12" s="75">
        <v>9766.0639293334807</v>
      </c>
      <c r="AZ12" s="75">
        <v>998.30794852200995</v>
      </c>
      <c r="BA12" s="75">
        <v>10851.1814153139</v>
      </c>
      <c r="BB12" s="75">
        <v>0</v>
      </c>
      <c r="BC12" s="75">
        <v>12.051577175984001</v>
      </c>
      <c r="BD12" s="75">
        <v>0</v>
      </c>
      <c r="BE12" s="75">
        <v>0.16305389432717601</v>
      </c>
      <c r="BF12" s="75">
        <v>49.638203609999103</v>
      </c>
      <c r="BG12" s="75">
        <v>1.58307920377431</v>
      </c>
      <c r="BH12" s="75">
        <v>1.0191190932654299</v>
      </c>
      <c r="BI12" s="75">
        <v>125.781044959848</v>
      </c>
      <c r="BJ12" s="75">
        <v>0.93348477995888401</v>
      </c>
      <c r="BK12" s="75">
        <v>0</v>
      </c>
      <c r="BL12" s="75">
        <v>0.71141375231182102</v>
      </c>
      <c r="BM12" s="75">
        <v>279.44484830290997</v>
      </c>
      <c r="BN12" s="75">
        <v>271.06150139789099</v>
      </c>
      <c r="BO12" s="75">
        <v>8.3833469050193692</v>
      </c>
      <c r="BP12" s="75">
        <v>0.35960143789745203</v>
      </c>
      <c r="BQ12" s="75">
        <v>0</v>
      </c>
      <c r="BR12" s="75">
        <v>3.4790695532994902</v>
      </c>
      <c r="BS12" s="75">
        <v>0.83410335189294305</v>
      </c>
      <c r="BT12" s="75">
        <v>22.5968028429151</v>
      </c>
      <c r="BU12" s="75">
        <v>4.7149026028208096</v>
      </c>
      <c r="BV12" s="75">
        <v>3.3925664293170601</v>
      </c>
      <c r="BW12" s="75">
        <v>90.387201483820903</v>
      </c>
      <c r="BX12" s="75">
        <v>0</v>
      </c>
      <c r="BY12" s="75">
        <v>0.80527832711409397</v>
      </c>
      <c r="BZ12" s="75">
        <v>14.275546435986</v>
      </c>
      <c r="CA12" s="75">
        <v>2.52332493412699E-2</v>
      </c>
      <c r="CB12" s="75">
        <v>8.1162485349100795</v>
      </c>
      <c r="CC12" s="75">
        <v>81.650730261491802</v>
      </c>
      <c r="CD12" s="75">
        <v>0</v>
      </c>
      <c r="CE12" s="75">
        <v>4.4446174398550503E-2</v>
      </c>
      <c r="CF12" s="75">
        <v>3.56695599746315</v>
      </c>
      <c r="CG12" s="75">
        <v>0</v>
      </c>
      <c r="CH12" s="75">
        <v>444.89031667531998</v>
      </c>
      <c r="CI12" s="75">
        <v>4.1928797368738397</v>
      </c>
      <c r="CJ12" s="89"/>
      <c r="CK12" s="28">
        <f t="shared" si="0"/>
        <v>8.0000079379300218E-3</v>
      </c>
      <c r="CL12" s="89"/>
      <c r="CM12" s="68">
        <f t="shared" si="1"/>
        <v>-1.1951743487044207E-6</v>
      </c>
      <c r="CN12" s="68">
        <f t="shared" si="2"/>
        <v>1.9486678582585491E-7</v>
      </c>
      <c r="CO12" s="68">
        <f t="shared" si="3"/>
        <v>-4.7005791412272196E-7</v>
      </c>
      <c r="CP12" s="68">
        <f t="shared" si="4"/>
        <v>-1.129277804466437E-7</v>
      </c>
      <c r="CQ12" s="68">
        <f t="shared" si="5"/>
        <v>-1.1835729170167975E-7</v>
      </c>
      <c r="CR12" s="68">
        <f t="shared" si="6"/>
        <v>-4.4403375586163193E-7</v>
      </c>
      <c r="CS12" s="68">
        <f t="shared" si="7"/>
        <v>-4.2795851340251533E-7</v>
      </c>
      <c r="CT12" s="68">
        <f t="shared" si="8"/>
        <v>-1.1175398867327634E-8</v>
      </c>
      <c r="CU12" s="68">
        <f t="shared" si="9"/>
        <v>8.7138740998635589E-7</v>
      </c>
      <c r="CV12" s="68">
        <f t="shared" si="10"/>
        <v>-1.5485331578494592E-6</v>
      </c>
      <c r="CW12" s="68">
        <f t="shared" si="11"/>
        <v>-3.2159337145876131E-7</v>
      </c>
      <c r="CX12" s="68">
        <f t="shared" si="12"/>
        <v>2.1897147983073168E-6</v>
      </c>
      <c r="CY12" s="68">
        <f t="shared" si="13"/>
        <v>-4.4548582370132539E-6</v>
      </c>
      <c r="CZ12" s="68">
        <f t="shared" si="14"/>
        <v>-7.1006825265932813E-7</v>
      </c>
    </row>
    <row r="13" spans="1:104" x14ac:dyDescent="0.25">
      <c r="A13" s="75" t="s">
        <v>179</v>
      </c>
      <c r="B13" s="75">
        <v>1096.4677915</v>
      </c>
      <c r="C13" s="75">
        <v>3.4545688309</v>
      </c>
      <c r="D13" s="75">
        <v>5186.9449350000004</v>
      </c>
      <c r="E13" s="75">
        <v>133.13534215000001</v>
      </c>
      <c r="F13" s="75">
        <v>129.14128188000001</v>
      </c>
      <c r="G13" s="75">
        <v>3.8941658241999999</v>
      </c>
      <c r="H13" s="75">
        <v>211.97120172999999</v>
      </c>
      <c r="I13" s="75">
        <v>16.597345096000002</v>
      </c>
      <c r="J13" s="75">
        <v>4.7693520388000001</v>
      </c>
      <c r="K13" s="75">
        <v>47.269577986000002</v>
      </c>
      <c r="L13" s="75">
        <v>3.3915392277</v>
      </c>
      <c r="M13" s="75">
        <v>0.3942664354</v>
      </c>
      <c r="N13" s="75">
        <v>0.57868138049999995</v>
      </c>
      <c r="O13" s="75">
        <v>0.81396941430000003</v>
      </c>
      <c r="P13" s="75"/>
      <c r="Q13" s="89" t="s">
        <v>179</v>
      </c>
      <c r="R13" s="75">
        <v>0</v>
      </c>
      <c r="S13" s="75">
        <v>1.8061702107295901</v>
      </c>
      <c r="T13" s="75">
        <v>3.3915421695522601</v>
      </c>
      <c r="U13" s="75">
        <v>16.597361513593199</v>
      </c>
      <c r="V13" s="75">
        <v>16.597361513593199</v>
      </c>
      <c r="W13" s="75">
        <v>0.77569916599889199</v>
      </c>
      <c r="X13" s="75">
        <v>6.3489815083068002E-2</v>
      </c>
      <c r="Y13" s="75">
        <v>4.7693524430146397</v>
      </c>
      <c r="Z13" s="75">
        <v>0.39426518110862302</v>
      </c>
      <c r="AA13" s="75">
        <v>0</v>
      </c>
      <c r="AB13" s="75">
        <v>1096.46734086476</v>
      </c>
      <c r="AC13" s="75">
        <v>9.3698086603704098</v>
      </c>
      <c r="AD13" s="75">
        <v>7.0474504535181295E-2</v>
      </c>
      <c r="AE13" s="75">
        <v>1.6282629115898</v>
      </c>
      <c r="AF13" s="75">
        <v>0.81396883497833805</v>
      </c>
      <c r="AG13" s="75">
        <v>0</v>
      </c>
      <c r="AH13" s="75">
        <v>0</v>
      </c>
      <c r="AI13" s="75">
        <v>47.269568898082298</v>
      </c>
      <c r="AJ13" s="75">
        <v>47.269568898082298</v>
      </c>
      <c r="AK13" s="75">
        <v>0.52699598229817102</v>
      </c>
      <c r="AL13" s="75">
        <v>0</v>
      </c>
      <c r="AM13" s="75">
        <v>41.495520015013497</v>
      </c>
      <c r="AN13" s="75">
        <v>0.53995552626034704</v>
      </c>
      <c r="AO13" s="75">
        <v>0.108995973105582</v>
      </c>
      <c r="AP13" s="75">
        <v>0</v>
      </c>
      <c r="AQ13" s="75">
        <v>49.2341706208395</v>
      </c>
      <c r="AR13" s="75">
        <v>8.1982816124442096E-2</v>
      </c>
      <c r="AS13" s="75">
        <v>0</v>
      </c>
      <c r="AT13" s="75">
        <v>0</v>
      </c>
      <c r="AU13" s="75">
        <v>0.57868292397196397</v>
      </c>
      <c r="AV13" s="75">
        <v>3.4545716660912502</v>
      </c>
      <c r="AW13" s="75">
        <v>0</v>
      </c>
      <c r="AX13" s="75">
        <v>213.84844518416801</v>
      </c>
      <c r="AY13" s="75">
        <v>4668.24877208</v>
      </c>
      <c r="AZ13" s="75">
        <v>477.19896946289799</v>
      </c>
      <c r="BA13" s="75">
        <v>5186.9432615579099</v>
      </c>
      <c r="BB13" s="75">
        <v>0</v>
      </c>
      <c r="BC13" s="75">
        <v>5.74206012955218</v>
      </c>
      <c r="BD13" s="75">
        <v>0</v>
      </c>
      <c r="BE13" s="75">
        <v>7.7683849235822902E-2</v>
      </c>
      <c r="BF13" s="75">
        <v>23.650424527967399</v>
      </c>
      <c r="BG13" s="75">
        <v>0.75422507522721305</v>
      </c>
      <c r="BH13" s="75">
        <v>0.48553659122450199</v>
      </c>
      <c r="BI13" s="75">
        <v>59.925593028323803</v>
      </c>
      <c r="BJ13" s="75">
        <v>0.44473928264907298</v>
      </c>
      <c r="BK13" s="75">
        <v>0</v>
      </c>
      <c r="BL13" s="75">
        <v>0.33893757236947197</v>
      </c>
      <c r="BM13" s="75">
        <v>133.135322833684</v>
      </c>
      <c r="BN13" s="75">
        <v>129.14126606973801</v>
      </c>
      <c r="BO13" s="75">
        <v>3.9940567639456099</v>
      </c>
      <c r="BP13" s="75">
        <v>0.17132418404625299</v>
      </c>
      <c r="BQ13" s="75">
        <v>0</v>
      </c>
      <c r="BR13" s="75">
        <v>1.65752652931871</v>
      </c>
      <c r="BS13" s="75">
        <v>0.39739012175024901</v>
      </c>
      <c r="BT13" s="75">
        <v>10.765751229793199</v>
      </c>
      <c r="BU13" s="75">
        <v>2.2463106289125099</v>
      </c>
      <c r="BV13" s="75">
        <v>1.61631214797422</v>
      </c>
      <c r="BW13" s="75">
        <v>43.062997003036799</v>
      </c>
      <c r="BX13" s="75">
        <v>0</v>
      </c>
      <c r="BY13" s="75">
        <v>0.38365796841879002</v>
      </c>
      <c r="BZ13" s="75">
        <v>6.8012590332732596</v>
      </c>
      <c r="CA13" s="75">
        <v>1.2021824184923599E-2</v>
      </c>
      <c r="CB13" s="75">
        <v>3.8941668711365298</v>
      </c>
      <c r="CC13" s="75">
        <v>38.903033910390498</v>
      </c>
      <c r="CD13" s="75">
        <v>0</v>
      </c>
      <c r="CE13" s="75">
        <v>2.1176628416747102E-2</v>
      </c>
      <c r="CF13" s="75">
        <v>1.69950505423374</v>
      </c>
      <c r="CG13" s="75">
        <v>0</v>
      </c>
      <c r="CH13" s="75">
        <v>211.971116566852</v>
      </c>
      <c r="CI13" s="75">
        <v>1.9977290004638899</v>
      </c>
      <c r="CJ13" s="89"/>
      <c r="CK13" s="28">
        <f t="shared" si="0"/>
        <v>7.9999949724821572E-3</v>
      </c>
      <c r="CL13" s="89"/>
      <c r="CM13" s="68">
        <f t="shared" si="1"/>
        <v>-4.1098812338965641E-7</v>
      </c>
      <c r="CN13" s="68">
        <f t="shared" si="2"/>
        <v>8.2070770304439366E-7</v>
      </c>
      <c r="CO13" s="68">
        <f t="shared" si="3"/>
        <v>-3.2262576748903481E-7</v>
      </c>
      <c r="CP13" s="68">
        <f t="shared" si="4"/>
        <v>-1.4508781591300083E-7</v>
      </c>
      <c r="CQ13" s="68">
        <f t="shared" si="5"/>
        <v>-1.2242608845900042E-7</v>
      </c>
      <c r="CR13" s="68">
        <f t="shared" si="6"/>
        <v>2.6884744440198571E-7</v>
      </c>
      <c r="CS13" s="68">
        <f t="shared" si="7"/>
        <v>-4.0176753866121779E-7</v>
      </c>
      <c r="CT13" s="68">
        <f t="shared" si="8"/>
        <v>9.8916984028799105E-7</v>
      </c>
      <c r="CU13" s="68">
        <f t="shared" si="9"/>
        <v>8.4752527439654658E-8</v>
      </c>
      <c r="CV13" s="68">
        <f t="shared" si="10"/>
        <v>-1.922572210482001E-7</v>
      </c>
      <c r="CW13" s="68">
        <f t="shared" si="11"/>
        <v>8.6740917987668492E-7</v>
      </c>
      <c r="CX13" s="68">
        <f t="shared" si="12"/>
        <v>-3.1813293356094408E-6</v>
      </c>
      <c r="CY13" s="68">
        <f t="shared" si="13"/>
        <v>2.6672224405812956E-6</v>
      </c>
      <c r="CZ13" s="68">
        <f t="shared" si="14"/>
        <v>-7.1172411616177474E-7</v>
      </c>
    </row>
    <row r="14" spans="1:104" x14ac:dyDescent="0.25">
      <c r="A14" s="75" t="s">
        <v>180</v>
      </c>
      <c r="B14" s="75">
        <v>6375.8846118000001</v>
      </c>
      <c r="C14" s="75">
        <v>20.031898495</v>
      </c>
      <c r="D14" s="75">
        <v>31468.244725</v>
      </c>
      <c r="E14" s="75">
        <v>852.84994939000001</v>
      </c>
      <c r="F14" s="75">
        <v>827.26445096999998</v>
      </c>
      <c r="G14" s="75">
        <v>22.580975608999999</v>
      </c>
      <c r="H14" s="75">
        <v>1352.9016879999999</v>
      </c>
      <c r="I14" s="75">
        <v>105.93220217</v>
      </c>
      <c r="J14" s="75">
        <v>30.440287980000001</v>
      </c>
      <c r="K14" s="75">
        <v>301.69707641999997</v>
      </c>
      <c r="L14" s="75">
        <v>21.646427007</v>
      </c>
      <c r="M14" s="75">
        <v>2.5163971398</v>
      </c>
      <c r="N14" s="75">
        <v>3.6934216085</v>
      </c>
      <c r="O14" s="75">
        <v>5.1951424815999996</v>
      </c>
      <c r="P14" s="75"/>
      <c r="Q14" s="89" t="s">
        <v>180</v>
      </c>
      <c r="R14" s="75">
        <v>0</v>
      </c>
      <c r="S14" s="75">
        <v>11.527865943911699</v>
      </c>
      <c r="T14" s="75">
        <v>21.6464521452131</v>
      </c>
      <c r="U14" s="75">
        <v>105.93193519751701</v>
      </c>
      <c r="V14" s="75">
        <v>105.93193519751701</v>
      </c>
      <c r="W14" s="75">
        <v>4.9508753050132901</v>
      </c>
      <c r="X14" s="75">
        <v>0.40522493562254402</v>
      </c>
      <c r="Y14" s="75">
        <v>30.440230454517</v>
      </c>
      <c r="Z14" s="75">
        <v>2.5163965193413498</v>
      </c>
      <c r="AA14" s="75">
        <v>0</v>
      </c>
      <c r="AB14" s="75">
        <v>6375.88366089386</v>
      </c>
      <c r="AC14" s="75">
        <v>59.802571608348003</v>
      </c>
      <c r="AD14" s="75">
        <v>0.44979765745975497</v>
      </c>
      <c r="AE14" s="75">
        <v>10.3923268474707</v>
      </c>
      <c r="AF14" s="75">
        <v>5.1951373677141301</v>
      </c>
      <c r="AG14" s="75">
        <v>0</v>
      </c>
      <c r="AH14" s="75">
        <v>0</v>
      </c>
      <c r="AI14" s="75">
        <v>301.69693710927299</v>
      </c>
      <c r="AJ14" s="75">
        <v>301.69693710927299</v>
      </c>
      <c r="AK14" s="75">
        <v>3.3635492694185101</v>
      </c>
      <c r="AL14" s="75">
        <v>0</v>
      </c>
      <c r="AM14" s="75">
        <v>251.74610406234601</v>
      </c>
      <c r="AN14" s="75">
        <v>3.4462426027160902</v>
      </c>
      <c r="AO14" s="75">
        <v>0.69567499594826399</v>
      </c>
      <c r="AP14" s="75">
        <v>0</v>
      </c>
      <c r="AQ14" s="75">
        <v>314.235241120002</v>
      </c>
      <c r="AR14" s="75">
        <v>0.52325653348348899</v>
      </c>
      <c r="AS14" s="75">
        <v>0</v>
      </c>
      <c r="AT14" s="75">
        <v>0</v>
      </c>
      <c r="AU14" s="75">
        <v>3.6934171878384201</v>
      </c>
      <c r="AV14" s="75">
        <v>20.031923432375901</v>
      </c>
      <c r="AW14" s="75">
        <v>0</v>
      </c>
      <c r="AX14" s="75">
        <v>1364.88250163968</v>
      </c>
      <c r="AY14" s="75">
        <v>28321.409303615001</v>
      </c>
      <c r="AZ14" s="75">
        <v>2895.0775501799499</v>
      </c>
      <c r="BA14" s="75">
        <v>31468.232957857301</v>
      </c>
      <c r="BB14" s="75">
        <v>0</v>
      </c>
      <c r="BC14" s="75">
        <v>36.648610787595601</v>
      </c>
      <c r="BD14" s="75">
        <v>0</v>
      </c>
      <c r="BE14" s="75">
        <v>0.49763145146800303</v>
      </c>
      <c r="BF14" s="75">
        <v>150.94853292419799</v>
      </c>
      <c r="BG14" s="75">
        <v>4.8314591883684104</v>
      </c>
      <c r="BH14" s="75">
        <v>3.1102896689208799</v>
      </c>
      <c r="BI14" s="75">
        <v>383.87670270121203</v>
      </c>
      <c r="BJ14" s="75">
        <v>2.8489482358063598</v>
      </c>
      <c r="BK14" s="75">
        <v>0</v>
      </c>
      <c r="BL14" s="75">
        <v>2.1711964106549302</v>
      </c>
      <c r="BM14" s="75">
        <v>852.84970324281198</v>
      </c>
      <c r="BN14" s="75">
        <v>827.26420895333297</v>
      </c>
      <c r="BO14" s="75">
        <v>25.585494289477801</v>
      </c>
      <c r="BP14" s="75">
        <v>1.0974848045326999</v>
      </c>
      <c r="BQ14" s="75">
        <v>0</v>
      </c>
      <c r="BR14" s="75">
        <v>10.6179277637968</v>
      </c>
      <c r="BS14" s="75">
        <v>2.54562478998219</v>
      </c>
      <c r="BT14" s="75">
        <v>68.964148367752898</v>
      </c>
      <c r="BU14" s="75">
        <v>14.3896094951966</v>
      </c>
      <c r="BV14" s="75">
        <v>10.3539108556689</v>
      </c>
      <c r="BW14" s="75">
        <v>275.85648329282299</v>
      </c>
      <c r="BX14" s="75">
        <v>0</v>
      </c>
      <c r="BY14" s="75">
        <v>2.4576582060990799</v>
      </c>
      <c r="BZ14" s="75">
        <v>43.568123224039297</v>
      </c>
      <c r="CA14" s="75">
        <v>7.7010497009981402E-2</v>
      </c>
      <c r="CB14" s="75">
        <v>22.5809434503436</v>
      </c>
      <c r="CC14" s="75">
        <v>248.29810089661501</v>
      </c>
      <c r="CD14" s="75">
        <v>0</v>
      </c>
      <c r="CE14" s="75">
        <v>0.13515977030052401</v>
      </c>
      <c r="CF14" s="75">
        <v>10.8470375268135</v>
      </c>
      <c r="CG14" s="75">
        <v>0</v>
      </c>
      <c r="CH14" s="75">
        <v>1352.90093665569</v>
      </c>
      <c r="CI14" s="75">
        <v>12.7504845569627</v>
      </c>
      <c r="CJ14" s="89"/>
      <c r="CK14" s="28">
        <f t="shared" si="0"/>
        <v>8.0000076394339641E-3</v>
      </c>
      <c r="CL14" s="89"/>
      <c r="CM14" s="68">
        <f t="shared" si="1"/>
        <v>-1.4914105226642466E-7</v>
      </c>
      <c r="CN14" s="68">
        <f t="shared" si="2"/>
        <v>1.2448832998714832E-6</v>
      </c>
      <c r="CO14" s="68">
        <f t="shared" si="3"/>
        <v>-3.7393705313133423E-7</v>
      </c>
      <c r="CP14" s="68">
        <f t="shared" si="4"/>
        <v>-2.8861722768285536E-7</v>
      </c>
      <c r="CQ14" s="68">
        <f t="shared" si="5"/>
        <v>-2.925505462400966E-7</v>
      </c>
      <c r="CR14" s="68">
        <f t="shared" si="6"/>
        <v>-1.4241482279598348E-6</v>
      </c>
      <c r="CS14" s="68">
        <f t="shared" si="7"/>
        <v>-5.5535765577886112E-7</v>
      </c>
      <c r="CT14" s="68">
        <f t="shared" si="8"/>
        <v>-2.5202202684465662E-6</v>
      </c>
      <c r="CU14" s="68">
        <f t="shared" si="9"/>
        <v>-1.8897811689193581E-6</v>
      </c>
      <c r="CV14" s="68">
        <f t="shared" si="10"/>
        <v>-4.6175696706191889E-7</v>
      </c>
      <c r="CW14" s="68">
        <f t="shared" si="11"/>
        <v>1.1613100440240164E-6</v>
      </c>
      <c r="CX14" s="68">
        <f t="shared" si="12"/>
        <v>-2.4656626747117777E-7</v>
      </c>
      <c r="CY14" s="68">
        <f t="shared" si="13"/>
        <v>-1.1969014232583917E-6</v>
      </c>
      <c r="CZ14" s="68">
        <f t="shared" si="14"/>
        <v>-9.8435911768476143E-7</v>
      </c>
    </row>
    <row r="15" spans="1:104" x14ac:dyDescent="0.25">
      <c r="A15" s="75" t="s">
        <v>181</v>
      </c>
      <c r="B15" s="75">
        <v>2531.5198400999998</v>
      </c>
      <c r="C15" s="75">
        <v>8.0026000734</v>
      </c>
      <c r="D15" s="75">
        <v>12197.395241</v>
      </c>
      <c r="E15" s="75">
        <v>316.65863457</v>
      </c>
      <c r="F15" s="75">
        <v>307.15887552999999</v>
      </c>
      <c r="G15" s="75">
        <v>9.0209381465000007</v>
      </c>
      <c r="H15" s="75">
        <v>504.00865520000002</v>
      </c>
      <c r="I15" s="75">
        <v>39.463877703000001</v>
      </c>
      <c r="J15" s="75">
        <v>11.340194742</v>
      </c>
      <c r="K15" s="75">
        <v>112.39393011</v>
      </c>
      <c r="L15" s="75">
        <v>8.0641384839000008</v>
      </c>
      <c r="M15" s="75">
        <v>0.93745609839999999</v>
      </c>
      <c r="N15" s="75">
        <v>1.3759436285</v>
      </c>
      <c r="O15" s="75">
        <v>1.9353932359999999</v>
      </c>
      <c r="P15" s="75"/>
      <c r="Q15" s="89" t="s">
        <v>181</v>
      </c>
      <c r="R15" s="75">
        <v>0</v>
      </c>
      <c r="S15" s="75">
        <v>4.2945689705003502</v>
      </c>
      <c r="T15" s="75">
        <v>8.0641206396708895</v>
      </c>
      <c r="U15" s="75">
        <v>39.463809248951399</v>
      </c>
      <c r="V15" s="75">
        <v>39.463809248951399</v>
      </c>
      <c r="W15" s="75">
        <v>1.8443929661816101</v>
      </c>
      <c r="X15" s="75">
        <v>0.15096214262517199</v>
      </c>
      <c r="Y15" s="75">
        <v>11.3402085983879</v>
      </c>
      <c r="Z15" s="75">
        <v>0.93745529162182695</v>
      </c>
      <c r="AA15" s="75">
        <v>0</v>
      </c>
      <c r="AB15" s="75">
        <v>2531.5186231787302</v>
      </c>
      <c r="AC15" s="75">
        <v>22.278782612426699</v>
      </c>
      <c r="AD15" s="75">
        <v>0.16756888560406299</v>
      </c>
      <c r="AE15" s="75">
        <v>3.8715455761147699</v>
      </c>
      <c r="AF15" s="75">
        <v>1.9353909850362601</v>
      </c>
      <c r="AG15" s="75">
        <v>0</v>
      </c>
      <c r="AH15" s="75">
        <v>0</v>
      </c>
      <c r="AI15" s="75">
        <v>112.39367583988501</v>
      </c>
      <c r="AJ15" s="75">
        <v>112.39367583988501</v>
      </c>
      <c r="AK15" s="75">
        <v>1.25305465296632</v>
      </c>
      <c r="AL15" s="75">
        <v>0</v>
      </c>
      <c r="AM15" s="75">
        <v>97.5791143559251</v>
      </c>
      <c r="AN15" s="75">
        <v>1.28385874537567</v>
      </c>
      <c r="AO15" s="75">
        <v>0.25916821166137499</v>
      </c>
      <c r="AP15" s="75">
        <v>0</v>
      </c>
      <c r="AQ15" s="75">
        <v>117.065186464045</v>
      </c>
      <c r="AR15" s="75">
        <v>0.194933143112346</v>
      </c>
      <c r="AS15" s="75">
        <v>0</v>
      </c>
      <c r="AT15" s="75">
        <v>0</v>
      </c>
      <c r="AU15" s="75">
        <v>1.37594687275627</v>
      </c>
      <c r="AV15" s="75">
        <v>8.0025988991892394</v>
      </c>
      <c r="AW15" s="75">
        <v>0</v>
      </c>
      <c r="AX15" s="75">
        <v>508.47235642685803</v>
      </c>
      <c r="AY15" s="75">
        <v>10977.6499042949</v>
      </c>
      <c r="AZ15" s="75">
        <v>1122.16166853816</v>
      </c>
      <c r="BA15" s="75">
        <v>12197.390687188999</v>
      </c>
      <c r="BB15" s="75">
        <v>0</v>
      </c>
      <c r="BC15" s="75">
        <v>13.6530363663838</v>
      </c>
      <c r="BD15" s="75">
        <v>0</v>
      </c>
      <c r="BE15" s="75">
        <v>0.18476798197831701</v>
      </c>
      <c r="BF15" s="75">
        <v>56.234187284754299</v>
      </c>
      <c r="BG15" s="75">
        <v>1.7938965763907</v>
      </c>
      <c r="BH15" s="75">
        <v>1.1548359733968201</v>
      </c>
      <c r="BI15" s="75">
        <v>142.53132693166199</v>
      </c>
      <c r="BJ15" s="75">
        <v>1.0577990955428</v>
      </c>
      <c r="BK15" s="75">
        <v>0</v>
      </c>
      <c r="BL15" s="75">
        <v>0.80615500508936899</v>
      </c>
      <c r="BM15" s="75">
        <v>316.658517001706</v>
      </c>
      <c r="BN15" s="75">
        <v>307.15877597791302</v>
      </c>
      <c r="BO15" s="75">
        <v>9.4997410237933799</v>
      </c>
      <c r="BP15" s="75">
        <v>0.40748978391618002</v>
      </c>
      <c r="BQ15" s="75">
        <v>0</v>
      </c>
      <c r="BR15" s="75">
        <v>3.9423798783158901</v>
      </c>
      <c r="BS15" s="75">
        <v>0.94518203148200197</v>
      </c>
      <c r="BT15" s="75">
        <v>25.606018909704201</v>
      </c>
      <c r="BU15" s="75">
        <v>5.3427837205200603</v>
      </c>
      <c r="BV15" s="75">
        <v>3.8443541744186698</v>
      </c>
      <c r="BW15" s="75">
        <v>102.424055217182</v>
      </c>
      <c r="BX15" s="75">
        <v>0</v>
      </c>
      <c r="BY15" s="75">
        <v>0.912519018141834</v>
      </c>
      <c r="BZ15" s="75">
        <v>16.176618129091601</v>
      </c>
      <c r="CA15" s="75">
        <v>2.8593551080099401E-2</v>
      </c>
      <c r="CB15" s="75">
        <v>9.0209286347900193</v>
      </c>
      <c r="CC15" s="75">
        <v>92.500831710705896</v>
      </c>
      <c r="CD15" s="75">
        <v>0</v>
      </c>
      <c r="CE15" s="75">
        <v>5.0351127464073601E-2</v>
      </c>
      <c r="CF15" s="75">
        <v>4.0409432401651904</v>
      </c>
      <c r="CG15" s="75">
        <v>0</v>
      </c>
      <c r="CH15" s="75">
        <v>504.00842442158898</v>
      </c>
      <c r="CI15" s="75">
        <v>4.7500549094758302</v>
      </c>
      <c r="CJ15" s="89"/>
      <c r="CK15" s="28">
        <f t="shared" si="0"/>
        <v>7.9999990865598173E-3</v>
      </c>
      <c r="CL15" s="89"/>
      <c r="CM15" s="68">
        <f t="shared" si="1"/>
        <v>-4.8070777495466335E-7</v>
      </c>
      <c r="CN15" s="68">
        <f t="shared" si="2"/>
        <v>-1.4672865691824747E-7</v>
      </c>
      <c r="CO15" s="68">
        <f t="shared" si="3"/>
        <v>-3.733429072975976E-7</v>
      </c>
      <c r="CP15" s="68">
        <f t="shared" si="4"/>
        <v>-3.7127771412646641E-7</v>
      </c>
      <c r="CQ15" s="68">
        <f t="shared" si="5"/>
        <v>-3.2410617076693051E-7</v>
      </c>
      <c r="CR15" s="68">
        <f t="shared" si="6"/>
        <v>-1.0544036359583066E-6</v>
      </c>
      <c r="CS15" s="68">
        <f t="shared" si="7"/>
        <v>-4.5788580941245668E-7</v>
      </c>
      <c r="CT15" s="68">
        <f t="shared" si="8"/>
        <v>-1.7346001606122725E-6</v>
      </c>
      <c r="CU15" s="68">
        <f t="shared" si="9"/>
        <v>1.2218827114909809E-6</v>
      </c>
      <c r="CV15" s="68">
        <f t="shared" si="10"/>
        <v>-2.2623118058475736E-6</v>
      </c>
      <c r="CW15" s="68">
        <f t="shared" si="11"/>
        <v>-2.2127880302210788E-6</v>
      </c>
      <c r="CX15" s="68">
        <f t="shared" si="12"/>
        <v>-8.6060368525291937E-7</v>
      </c>
      <c r="CY15" s="68">
        <f t="shared" si="13"/>
        <v>2.3578409775485038E-6</v>
      </c>
      <c r="CZ15" s="68">
        <f t="shared" si="14"/>
        <v>-1.1630523957494718E-6</v>
      </c>
    </row>
    <row r="16" spans="1:104" x14ac:dyDescent="0.25">
      <c r="A16" s="75" t="s">
        <v>182</v>
      </c>
      <c r="B16" s="75">
        <v>2638.8365911999999</v>
      </c>
      <c r="C16" s="75">
        <v>8.2860860816000006</v>
      </c>
      <c r="D16" s="75">
        <v>12293.451720999999</v>
      </c>
      <c r="E16" s="75">
        <v>313.42692005999999</v>
      </c>
      <c r="F16" s="75">
        <v>304.02411246000003</v>
      </c>
      <c r="G16" s="75">
        <v>9.3404979914999995</v>
      </c>
      <c r="H16" s="75">
        <v>499.20466877000001</v>
      </c>
      <c r="I16" s="75">
        <v>39.087725565</v>
      </c>
      <c r="J16" s="75">
        <v>11.232105046999999</v>
      </c>
      <c r="K16" s="75">
        <v>111.32264114</v>
      </c>
      <c r="L16" s="75">
        <v>7.9872747006000004</v>
      </c>
      <c r="M16" s="75">
        <v>0.92852068359999995</v>
      </c>
      <c r="N16" s="75">
        <v>1.3628287449000001</v>
      </c>
      <c r="O16" s="75">
        <v>1.9169459282000001</v>
      </c>
      <c r="P16" s="75"/>
      <c r="Q16" s="89" t="s">
        <v>182</v>
      </c>
      <c r="R16" s="75">
        <v>0</v>
      </c>
      <c r="S16" s="75">
        <v>4.2536390547602601</v>
      </c>
      <c r="T16" s="75">
        <v>7.9872646808444596</v>
      </c>
      <c r="U16" s="75">
        <v>39.087699624703198</v>
      </c>
      <c r="V16" s="75">
        <v>39.087699624703198</v>
      </c>
      <c r="W16" s="75">
        <v>1.82681417440883</v>
      </c>
      <c r="X16" s="75">
        <v>0.14952325100105199</v>
      </c>
      <c r="Y16" s="75">
        <v>11.2320977919955</v>
      </c>
      <c r="Z16" s="75">
        <v>0.92851914696195204</v>
      </c>
      <c r="AA16" s="75">
        <v>0</v>
      </c>
      <c r="AB16" s="75">
        <v>2638.8337161333102</v>
      </c>
      <c r="AC16" s="75">
        <v>22.0664344897449</v>
      </c>
      <c r="AD16" s="75">
        <v>0.16597126806812301</v>
      </c>
      <c r="AE16" s="75">
        <v>3.8346381967649901</v>
      </c>
      <c r="AF16" s="75">
        <v>1.91694354929394</v>
      </c>
      <c r="AG16" s="75">
        <v>0</v>
      </c>
      <c r="AH16" s="75">
        <v>0</v>
      </c>
      <c r="AI16" s="75">
        <v>111.32284163701399</v>
      </c>
      <c r="AJ16" s="75">
        <v>111.32284163701399</v>
      </c>
      <c r="AK16" s="75">
        <v>1.24110839580886</v>
      </c>
      <c r="AL16" s="75">
        <v>0</v>
      </c>
      <c r="AM16" s="75">
        <v>98.347626287934602</v>
      </c>
      <c r="AN16" s="75">
        <v>1.27161956776991</v>
      </c>
      <c r="AO16" s="75">
        <v>0.256696391655239</v>
      </c>
      <c r="AP16" s="75">
        <v>0</v>
      </c>
      <c r="AQ16" s="75">
        <v>115.94921991375401</v>
      </c>
      <c r="AR16" s="75">
        <v>0.193074051836644</v>
      </c>
      <c r="AS16" s="75">
        <v>0</v>
      </c>
      <c r="AT16" s="75">
        <v>0</v>
      </c>
      <c r="AU16" s="75">
        <v>1.3628306914347099</v>
      </c>
      <c r="AV16" s="75">
        <v>8.2860779486929204</v>
      </c>
      <c r="AW16" s="75">
        <v>0</v>
      </c>
      <c r="AX16" s="75">
        <v>503.62585948488999</v>
      </c>
      <c r="AY16" s="75">
        <v>11064.1012593292</v>
      </c>
      <c r="AZ16" s="75">
        <v>1130.99630816647</v>
      </c>
      <c r="BA16" s="75">
        <v>12293.4451937836</v>
      </c>
      <c r="BB16" s="75">
        <v>0</v>
      </c>
      <c r="BC16" s="75">
        <v>13.522898910459199</v>
      </c>
      <c r="BD16" s="75">
        <v>0</v>
      </c>
      <c r="BE16" s="75">
        <v>0.182882486586528</v>
      </c>
      <c r="BF16" s="75">
        <v>55.698167286104798</v>
      </c>
      <c r="BG16" s="75">
        <v>1.7755902563644601</v>
      </c>
      <c r="BH16" s="75">
        <v>1.1430485462921001</v>
      </c>
      <c r="BI16" s="75">
        <v>141.07672165699401</v>
      </c>
      <c r="BJ16" s="75">
        <v>1.04700202867992</v>
      </c>
      <c r="BK16" s="75">
        <v>0</v>
      </c>
      <c r="BL16" s="75">
        <v>0.79792615485374996</v>
      </c>
      <c r="BM16" s="75">
        <v>313.42692708794499</v>
      </c>
      <c r="BN16" s="75">
        <v>304.02412669429799</v>
      </c>
      <c r="BO16" s="75">
        <v>9.4028003936462703</v>
      </c>
      <c r="BP16" s="75">
        <v>0.40333125426677002</v>
      </c>
      <c r="BQ16" s="75">
        <v>0</v>
      </c>
      <c r="BR16" s="75">
        <v>3.9021512287240099</v>
      </c>
      <c r="BS16" s="75">
        <v>0.93553411875637205</v>
      </c>
      <c r="BT16" s="75">
        <v>25.344716191294999</v>
      </c>
      <c r="BU16" s="75">
        <v>5.2882580429129602</v>
      </c>
      <c r="BV16" s="75">
        <v>3.80512397301543</v>
      </c>
      <c r="BW16" s="75">
        <v>101.378799220004</v>
      </c>
      <c r="BX16" s="75">
        <v>0</v>
      </c>
      <c r="BY16" s="75">
        <v>0.90320539920413201</v>
      </c>
      <c r="BZ16" s="75">
        <v>16.0115344340349</v>
      </c>
      <c r="CA16" s="75">
        <v>2.83017023136405E-2</v>
      </c>
      <c r="CB16" s="75">
        <v>9.3404720150849005</v>
      </c>
      <c r="CC16" s="75">
        <v>91.618877984608901</v>
      </c>
      <c r="CD16" s="75">
        <v>0</v>
      </c>
      <c r="CE16" s="75">
        <v>4.9871947844523201E-2</v>
      </c>
      <c r="CF16" s="75">
        <v>4.0024189236785599</v>
      </c>
      <c r="CG16" s="75">
        <v>0</v>
      </c>
      <c r="CH16" s="75">
        <v>499.20448489955101</v>
      </c>
      <c r="CI16" s="75">
        <v>4.7047681710135301</v>
      </c>
      <c r="CJ16" s="89"/>
      <c r="CK16" s="28">
        <f t="shared" si="0"/>
        <v>8.0000052660311859E-3</v>
      </c>
      <c r="CL16" s="89"/>
      <c r="CM16" s="68">
        <f t="shared" si="1"/>
        <v>-1.089520548308012E-6</v>
      </c>
      <c r="CN16" s="68">
        <f t="shared" si="2"/>
        <v>-9.8151370866133475E-7</v>
      </c>
      <c r="CO16" s="68">
        <f t="shared" si="3"/>
        <v>-5.3095066767238053E-7</v>
      </c>
      <c r="CP16" s="68">
        <f t="shared" si="4"/>
        <v>2.2422914411758767E-8</v>
      </c>
      <c r="CQ16" s="68">
        <f t="shared" si="5"/>
        <v>4.6819634959692631E-8</v>
      </c>
      <c r="CR16" s="68">
        <f t="shared" si="6"/>
        <v>-2.7810524794906312E-6</v>
      </c>
      <c r="CS16" s="68">
        <f t="shared" si="7"/>
        <v>-3.6832678159833633E-7</v>
      </c>
      <c r="CT16" s="68">
        <f t="shared" si="8"/>
        <v>-6.6364303438724051E-7</v>
      </c>
      <c r="CU16" s="68">
        <f t="shared" si="9"/>
        <v>-6.4591672433854279E-7</v>
      </c>
      <c r="CV16" s="68">
        <f t="shared" si="10"/>
        <v>1.8010443512565989E-6</v>
      </c>
      <c r="CW16" s="68">
        <f t="shared" si="11"/>
        <v>-1.2544648727395928E-6</v>
      </c>
      <c r="CX16" s="68">
        <f t="shared" si="12"/>
        <v>-1.6549314140841001E-6</v>
      </c>
      <c r="CY16" s="68">
        <f t="shared" si="13"/>
        <v>1.4283047060364295E-6</v>
      </c>
      <c r="CZ16" s="68">
        <f t="shared" si="14"/>
        <v>-1.2409875652437854E-6</v>
      </c>
    </row>
    <row r="17" spans="1:104" x14ac:dyDescent="0.25">
      <c r="A17" s="75" t="s">
        <v>183</v>
      </c>
      <c r="B17" s="75">
        <v>3905.9469625000002</v>
      </c>
      <c r="C17" s="75">
        <v>12.300082442000001</v>
      </c>
      <c r="D17" s="75">
        <v>18441.203649999999</v>
      </c>
      <c r="E17" s="75">
        <v>473.08335744999999</v>
      </c>
      <c r="F17" s="75">
        <v>458.89085674</v>
      </c>
      <c r="G17" s="75">
        <v>13.865279008</v>
      </c>
      <c r="H17" s="75">
        <v>753.26101390999997</v>
      </c>
      <c r="I17" s="75">
        <v>58.980337390000003</v>
      </c>
      <c r="J17" s="75">
        <v>16.948372812999999</v>
      </c>
      <c r="K17" s="75">
        <v>167.97720609999999</v>
      </c>
      <c r="L17" s="75">
        <v>12.052176222</v>
      </c>
      <c r="M17" s="75">
        <v>1.4010654855</v>
      </c>
      <c r="N17" s="75">
        <v>2.0564025681000002</v>
      </c>
      <c r="O17" s="75">
        <v>2.8925222931999999</v>
      </c>
      <c r="P17" s="75"/>
      <c r="Q17" s="89" t="s">
        <v>183</v>
      </c>
      <c r="R17" s="75">
        <v>0</v>
      </c>
      <c r="S17" s="75">
        <v>6.4184120919039902</v>
      </c>
      <c r="T17" s="75">
        <v>12.0521733918364</v>
      </c>
      <c r="U17" s="75">
        <v>58.980311473937</v>
      </c>
      <c r="V17" s="75">
        <v>58.980311473937</v>
      </c>
      <c r="W17" s="75">
        <v>2.75651705332925</v>
      </c>
      <c r="X17" s="75">
        <v>0.22561943051649799</v>
      </c>
      <c r="Y17" s="75">
        <v>16.948361294644201</v>
      </c>
      <c r="Z17" s="75">
        <v>1.4010638935958299</v>
      </c>
      <c r="AA17" s="75">
        <v>0</v>
      </c>
      <c r="AB17" s="75">
        <v>3905.9459768536699</v>
      </c>
      <c r="AC17" s="75">
        <v>33.296534368802</v>
      </c>
      <c r="AD17" s="75">
        <v>0.25043581840026402</v>
      </c>
      <c r="AE17" s="75">
        <v>5.7861789652401603</v>
      </c>
      <c r="AF17" s="75">
        <v>2.8925202877709002</v>
      </c>
      <c r="AG17" s="75">
        <v>0</v>
      </c>
      <c r="AH17" s="75">
        <v>0</v>
      </c>
      <c r="AI17" s="75">
        <v>167.97717103486801</v>
      </c>
      <c r="AJ17" s="75">
        <v>167.97717103486801</v>
      </c>
      <c r="AK17" s="75">
        <v>1.87273616346487</v>
      </c>
      <c r="AL17" s="75">
        <v>0</v>
      </c>
      <c r="AM17" s="75">
        <v>147.529532218897</v>
      </c>
      <c r="AN17" s="75">
        <v>1.9187826775896799</v>
      </c>
      <c r="AO17" s="75">
        <v>0.387336389500478</v>
      </c>
      <c r="AP17" s="75">
        <v>0</v>
      </c>
      <c r="AQ17" s="75">
        <v>174.95850865260601</v>
      </c>
      <c r="AR17" s="75">
        <v>0.291336189709199</v>
      </c>
      <c r="AS17" s="75">
        <v>0</v>
      </c>
      <c r="AT17" s="75">
        <v>0</v>
      </c>
      <c r="AU17" s="75">
        <v>2.0564020501157199</v>
      </c>
      <c r="AV17" s="75">
        <v>12.3000834889245</v>
      </c>
      <c r="AW17" s="75">
        <v>0</v>
      </c>
      <c r="AX17" s="75">
        <v>759.93221650490204</v>
      </c>
      <c r="AY17" s="75">
        <v>16597.076042593199</v>
      </c>
      <c r="AZ17" s="75">
        <v>1696.5904374719501</v>
      </c>
      <c r="BA17" s="75">
        <v>18441.196012284101</v>
      </c>
      <c r="BB17" s="75">
        <v>0</v>
      </c>
      <c r="BC17" s="75">
        <v>20.405012015052002</v>
      </c>
      <c r="BD17" s="75">
        <v>0</v>
      </c>
      <c r="BE17" s="75">
        <v>0.276040882399951</v>
      </c>
      <c r="BF17" s="75">
        <v>84.044301371543895</v>
      </c>
      <c r="BG17" s="75">
        <v>2.6800539717918599</v>
      </c>
      <c r="BH17" s="75">
        <v>1.7253058743255201</v>
      </c>
      <c r="BI17" s="75">
        <v>212.93967011138801</v>
      </c>
      <c r="BJ17" s="75">
        <v>1.5803316958503399</v>
      </c>
      <c r="BK17" s="75">
        <v>0</v>
      </c>
      <c r="BL17" s="75">
        <v>1.20438082287515</v>
      </c>
      <c r="BM17" s="75">
        <v>473.08317609801702</v>
      </c>
      <c r="BN17" s="75">
        <v>458.89070914144298</v>
      </c>
      <c r="BO17" s="75">
        <v>14.1924669565744</v>
      </c>
      <c r="BP17" s="75">
        <v>0.60878293424163699</v>
      </c>
      <c r="BQ17" s="75">
        <v>0</v>
      </c>
      <c r="BR17" s="75">
        <v>5.8898559481252502</v>
      </c>
      <c r="BS17" s="75">
        <v>1.4120900995937899</v>
      </c>
      <c r="BT17" s="75">
        <v>38.255023101131499</v>
      </c>
      <c r="BU17" s="75">
        <v>7.9820414360907597</v>
      </c>
      <c r="BV17" s="75">
        <v>5.7434075592078804</v>
      </c>
      <c r="BW17" s="75">
        <v>153.02010721076701</v>
      </c>
      <c r="BX17" s="75">
        <v>0</v>
      </c>
      <c r="BY17" s="75">
        <v>1.36328883877048</v>
      </c>
      <c r="BZ17" s="75">
        <v>24.167610274640701</v>
      </c>
      <c r="CA17" s="75">
        <v>4.2718380242177702E-2</v>
      </c>
      <c r="CB17" s="75">
        <v>13.8652507772945</v>
      </c>
      <c r="CC17" s="75">
        <v>138.246042366008</v>
      </c>
      <c r="CD17" s="75">
        <v>0</v>
      </c>
      <c r="CE17" s="75">
        <v>7.5252911315633705E-2</v>
      </c>
      <c r="CF17" s="75">
        <v>6.0393523566003902</v>
      </c>
      <c r="CG17" s="75">
        <v>0</v>
      </c>
      <c r="CH17" s="75">
        <v>753.26075383742</v>
      </c>
      <c r="CI17" s="75">
        <v>7.0991149515945402</v>
      </c>
      <c r="CJ17" s="89"/>
      <c r="CK17" s="28">
        <f t="shared" si="0"/>
        <v>7.9999980543900007E-3</v>
      </c>
      <c r="CL17" s="89"/>
      <c r="CM17" s="68">
        <f t="shared" si="1"/>
        <v>-2.5234503686991358E-7</v>
      </c>
      <c r="CN17" s="68">
        <f t="shared" si="2"/>
        <v>8.5115242440822835E-8</v>
      </c>
      <c r="CO17" s="68">
        <f t="shared" si="3"/>
        <v>-4.1416580194070952E-7</v>
      </c>
      <c r="CP17" s="68">
        <f t="shared" si="4"/>
        <v>-3.8334044120973388E-7</v>
      </c>
      <c r="CQ17" s="68">
        <f t="shared" si="5"/>
        <v>-3.216419653019647E-7</v>
      </c>
      <c r="CR17" s="68">
        <f t="shared" si="6"/>
        <v>-2.0360719379120716E-6</v>
      </c>
      <c r="CS17" s="68">
        <f t="shared" si="7"/>
        <v>-3.4526223337465327E-7</v>
      </c>
      <c r="CT17" s="68">
        <f t="shared" si="8"/>
        <v>-4.3940174215888411E-7</v>
      </c>
      <c r="CU17" s="68">
        <f t="shared" si="9"/>
        <v>-6.7961425708141413E-7</v>
      </c>
      <c r="CV17" s="68">
        <f t="shared" si="10"/>
        <v>-2.0874934639145188E-7</v>
      </c>
      <c r="CW17" s="68">
        <f t="shared" si="11"/>
        <v>-2.3482593916927038E-7</v>
      </c>
      <c r="CX17" s="68">
        <f t="shared" si="12"/>
        <v>-1.1362096822130491E-6</v>
      </c>
      <c r="CY17" s="68">
        <f t="shared" si="13"/>
        <v>-2.518885593668977E-7</v>
      </c>
      <c r="CZ17" s="68">
        <f t="shared" si="14"/>
        <v>-6.9331500206113237E-7</v>
      </c>
    </row>
    <row r="18" spans="1:104" x14ac:dyDescent="0.25">
      <c r="A18" s="75" t="s">
        <v>184</v>
      </c>
      <c r="B18" s="75">
        <v>1321.0927627000001</v>
      </c>
      <c r="C18" s="75">
        <v>4.1615297630999999</v>
      </c>
      <c r="D18" s="75">
        <v>6248.7389781000002</v>
      </c>
      <c r="E18" s="75">
        <v>160.49823272</v>
      </c>
      <c r="F18" s="75">
        <v>155.68328574</v>
      </c>
      <c r="G18" s="75">
        <v>4.6910881718999997</v>
      </c>
      <c r="H18" s="75">
        <v>255.54356265999999</v>
      </c>
      <c r="I18" s="75">
        <v>20.009060955999999</v>
      </c>
      <c r="J18" s="75">
        <v>5.7497301595000003</v>
      </c>
      <c r="K18" s="75">
        <v>56.986214472999997</v>
      </c>
      <c r="L18" s="75">
        <v>4.0886970029</v>
      </c>
      <c r="M18" s="75">
        <v>0.47531102660000002</v>
      </c>
      <c r="N18" s="75">
        <v>0.69763392599999996</v>
      </c>
      <c r="O18" s="75">
        <v>0.98128728070000004</v>
      </c>
      <c r="P18" s="75"/>
      <c r="Q18" s="89" t="s">
        <v>184</v>
      </c>
      <c r="R18" s="75">
        <v>0</v>
      </c>
      <c r="S18" s="75">
        <v>2.17744473805026</v>
      </c>
      <c r="T18" s="75">
        <v>4.0886921391013997</v>
      </c>
      <c r="U18" s="75">
        <v>20.009063830065202</v>
      </c>
      <c r="V18" s="75">
        <v>20.009063830065202</v>
      </c>
      <c r="W18" s="75">
        <v>0.93515039186663096</v>
      </c>
      <c r="X18" s="75">
        <v>7.6541667761963902E-2</v>
      </c>
      <c r="Y18" s="75">
        <v>5.7497310462111297</v>
      </c>
      <c r="Z18" s="75">
        <v>0.47530891038410999</v>
      </c>
      <c r="AA18" s="75">
        <v>0</v>
      </c>
      <c r="AB18" s="75">
        <v>1321.0929581348801</v>
      </c>
      <c r="AC18" s="75">
        <v>11.295851121331699</v>
      </c>
      <c r="AD18" s="75">
        <v>8.4960661876321397E-2</v>
      </c>
      <c r="AE18" s="75">
        <v>1.96296027689293</v>
      </c>
      <c r="AF18" s="75">
        <v>0.98128803099345097</v>
      </c>
      <c r="AG18" s="75">
        <v>0</v>
      </c>
      <c r="AH18" s="75">
        <v>0</v>
      </c>
      <c r="AI18" s="75">
        <v>56.986186344961503</v>
      </c>
      <c r="AJ18" s="75">
        <v>56.986186344961503</v>
      </c>
      <c r="AK18" s="75">
        <v>0.63532369873602601</v>
      </c>
      <c r="AL18" s="75">
        <v>0</v>
      </c>
      <c r="AM18" s="75">
        <v>49.989912179544298</v>
      </c>
      <c r="AN18" s="75">
        <v>0.65094636208905998</v>
      </c>
      <c r="AO18" s="75">
        <v>0.13140551923434299</v>
      </c>
      <c r="AP18" s="75">
        <v>0</v>
      </c>
      <c r="AQ18" s="75">
        <v>59.354584889756197</v>
      </c>
      <c r="AR18" s="75">
        <v>9.88354867419141E-2</v>
      </c>
      <c r="AS18" s="75">
        <v>0</v>
      </c>
      <c r="AT18" s="75">
        <v>0</v>
      </c>
      <c r="AU18" s="75">
        <v>0.69763914011848305</v>
      </c>
      <c r="AV18" s="75">
        <v>4.1615220546669001</v>
      </c>
      <c r="AW18" s="75">
        <v>0</v>
      </c>
      <c r="AX18" s="75">
        <v>257.80671007820803</v>
      </c>
      <c r="AY18" s="75">
        <v>5623.8644741775797</v>
      </c>
      <c r="AZ18" s="75">
        <v>574.88479885822596</v>
      </c>
      <c r="BA18" s="75">
        <v>6248.7391852153596</v>
      </c>
      <c r="BB18" s="75">
        <v>0</v>
      </c>
      <c r="BC18" s="75">
        <v>6.9223871999761304</v>
      </c>
      <c r="BD18" s="75">
        <v>0</v>
      </c>
      <c r="BE18" s="75">
        <v>9.3649496754245207E-2</v>
      </c>
      <c r="BF18" s="75">
        <v>28.511948748985201</v>
      </c>
      <c r="BG18" s="75">
        <v>0.90923637490699205</v>
      </c>
      <c r="BH18" s="75">
        <v>0.58532784205647004</v>
      </c>
      <c r="BI18" s="75">
        <v>72.241977061018403</v>
      </c>
      <c r="BJ18" s="75">
        <v>0.53614334112226203</v>
      </c>
      <c r="BK18" s="75">
        <v>0</v>
      </c>
      <c r="BL18" s="75">
        <v>0.40859833277005198</v>
      </c>
      <c r="BM18" s="75">
        <v>160.49823901513099</v>
      </c>
      <c r="BN18" s="75">
        <v>155.68328898914999</v>
      </c>
      <c r="BO18" s="75">
        <v>4.8149500259814699</v>
      </c>
      <c r="BP18" s="75">
        <v>0.20653620657859201</v>
      </c>
      <c r="BQ18" s="75">
        <v>0</v>
      </c>
      <c r="BR18" s="75">
        <v>1.9981931899447201</v>
      </c>
      <c r="BS18" s="75">
        <v>0.479064501157977</v>
      </c>
      <c r="BT18" s="75">
        <v>12.9783734832476</v>
      </c>
      <c r="BU18" s="75">
        <v>2.7079875472147301</v>
      </c>
      <c r="BV18" s="75">
        <v>1.94850605223851</v>
      </c>
      <c r="BW18" s="75">
        <v>51.913586449401102</v>
      </c>
      <c r="BX18" s="75">
        <v>0</v>
      </c>
      <c r="BY18" s="75">
        <v>0.46250975797659699</v>
      </c>
      <c r="BZ18" s="75">
        <v>8.1991067896845706</v>
      </c>
      <c r="CA18" s="75">
        <v>1.44925630769909E-2</v>
      </c>
      <c r="CB18" s="75">
        <v>4.6910896172225103</v>
      </c>
      <c r="CC18" s="75">
        <v>46.899962803348302</v>
      </c>
      <c r="CD18" s="75">
        <v>0</v>
      </c>
      <c r="CE18" s="75">
        <v>2.5529275430608199E-2</v>
      </c>
      <c r="CF18" s="75">
        <v>2.0488483101822101</v>
      </c>
      <c r="CG18" s="75">
        <v>0</v>
      </c>
      <c r="CH18" s="75">
        <v>255.543507280543</v>
      </c>
      <c r="CI18" s="75">
        <v>2.4083788823977601</v>
      </c>
      <c r="CJ18" s="89"/>
      <c r="CK18" s="28">
        <f t="shared" si="0"/>
        <v>7.999999791609402E-3</v>
      </c>
      <c r="CL18" s="89"/>
      <c r="CM18" s="68">
        <f t="shared" si="1"/>
        <v>1.4793425979456399E-7</v>
      </c>
      <c r="CN18" s="68">
        <f t="shared" si="2"/>
        <v>-1.8523075740510346E-6</v>
      </c>
      <c r="CO18" s="68">
        <f t="shared" si="3"/>
        <v>3.3145144991680125E-8</v>
      </c>
      <c r="CP18" s="68">
        <f t="shared" si="4"/>
        <v>3.922243180170926E-8</v>
      </c>
      <c r="CQ18" s="68">
        <f t="shared" si="5"/>
        <v>2.0870255713621499E-8</v>
      </c>
      <c r="CR18" s="68">
        <f t="shared" si="6"/>
        <v>3.0809962584379E-7</v>
      </c>
      <c r="CS18" s="68">
        <f t="shared" si="7"/>
        <v>-2.167123930606666E-7</v>
      </c>
      <c r="CT18" s="68">
        <f t="shared" si="8"/>
        <v>1.4363818517211962E-7</v>
      </c>
      <c r="CU18" s="68">
        <f t="shared" si="9"/>
        <v>1.5421786845871115E-7</v>
      </c>
      <c r="CV18" s="68">
        <f t="shared" si="10"/>
        <v>-4.9359373585472036E-7</v>
      </c>
      <c r="CW18" s="68">
        <f t="shared" si="11"/>
        <v>-1.1895717870189071E-6</v>
      </c>
      <c r="CX18" s="68">
        <f t="shared" si="12"/>
        <v>-4.452276028945235E-6</v>
      </c>
      <c r="CY18" s="68">
        <f t="shared" si="13"/>
        <v>7.4740036124444982E-6</v>
      </c>
      <c r="CZ18" s="68">
        <f t="shared" si="14"/>
        <v>7.6460121890993269E-7</v>
      </c>
    </row>
    <row r="19" spans="1:104" x14ac:dyDescent="0.25">
      <c r="A19" s="75" t="s">
        <v>185</v>
      </c>
      <c r="B19" s="75">
        <v>1436.7076557</v>
      </c>
      <c r="C19" s="75">
        <v>4.5219672084000004</v>
      </c>
      <c r="D19" s="75">
        <v>6779.5718223000003</v>
      </c>
      <c r="E19" s="75">
        <v>174.21771805</v>
      </c>
      <c r="F19" s="75">
        <v>168.9911865</v>
      </c>
      <c r="G19" s="75">
        <v>5.0973916081999997</v>
      </c>
      <c r="H19" s="75">
        <v>277.41588483999999</v>
      </c>
      <c r="I19" s="75">
        <v>21.721663782</v>
      </c>
      <c r="J19" s="75">
        <v>6.2418574092999997</v>
      </c>
      <c r="K19" s="75">
        <v>61.863742318</v>
      </c>
      <c r="L19" s="75">
        <v>4.4386541575000003</v>
      </c>
      <c r="M19" s="75">
        <v>0.51599354580000001</v>
      </c>
      <c r="N19" s="75">
        <v>0.75734536549999998</v>
      </c>
      <c r="O19" s="75">
        <v>1.0652769975</v>
      </c>
      <c r="P19" s="75"/>
      <c r="Q19" s="89" t="s">
        <v>185</v>
      </c>
      <c r="R19" s="75">
        <v>0</v>
      </c>
      <c r="S19" s="75">
        <v>2.3638159610820799</v>
      </c>
      <c r="T19" s="75">
        <v>4.4386558819312496</v>
      </c>
      <c r="U19" s="75">
        <v>21.721668390980302</v>
      </c>
      <c r="V19" s="75">
        <v>21.721668390980302</v>
      </c>
      <c r="W19" s="75">
        <v>1.01518863502984</v>
      </c>
      <c r="X19" s="75">
        <v>8.3092859928311905E-2</v>
      </c>
      <c r="Y19" s="75">
        <v>6.2418616938427798</v>
      </c>
      <c r="Z19" s="75">
        <v>0.51599203579623698</v>
      </c>
      <c r="AA19" s="75">
        <v>0</v>
      </c>
      <c r="AB19" s="75">
        <v>1436.70580419826</v>
      </c>
      <c r="AC19" s="75">
        <v>12.262671956866701</v>
      </c>
      <c r="AD19" s="75">
        <v>9.2232418874244201E-2</v>
      </c>
      <c r="AE19" s="75">
        <v>2.1309695275350098</v>
      </c>
      <c r="AF19" s="75">
        <v>1.0652771570054</v>
      </c>
      <c r="AG19" s="75">
        <v>0</v>
      </c>
      <c r="AH19" s="75">
        <v>0</v>
      </c>
      <c r="AI19" s="75">
        <v>61.863717882334598</v>
      </c>
      <c r="AJ19" s="75">
        <v>61.863717882334598</v>
      </c>
      <c r="AK19" s="75">
        <v>0.68970450674842199</v>
      </c>
      <c r="AL19" s="75">
        <v>0</v>
      </c>
      <c r="AM19" s="75">
        <v>54.236653237873099</v>
      </c>
      <c r="AN19" s="75">
        <v>0.70666082678271702</v>
      </c>
      <c r="AO19" s="75">
        <v>0.14265149417100101</v>
      </c>
      <c r="AP19" s="75">
        <v>0</v>
      </c>
      <c r="AQ19" s="75">
        <v>64.434851427612401</v>
      </c>
      <c r="AR19" s="75">
        <v>0.10729549212020401</v>
      </c>
      <c r="AS19" s="75">
        <v>0</v>
      </c>
      <c r="AT19" s="75">
        <v>0</v>
      </c>
      <c r="AU19" s="75">
        <v>0.75734544923085401</v>
      </c>
      <c r="AV19" s="75">
        <v>4.5219630643033</v>
      </c>
      <c r="AW19" s="75">
        <v>0</v>
      </c>
      <c r="AX19" s="75">
        <v>279.87276215656101</v>
      </c>
      <c r="AY19" s="75">
        <v>6101.61129938876</v>
      </c>
      <c r="AZ19" s="75">
        <v>623.72005899281805</v>
      </c>
      <c r="BA19" s="75">
        <v>6779.5680116194599</v>
      </c>
      <c r="BB19" s="75">
        <v>0</v>
      </c>
      <c r="BC19" s="75">
        <v>7.51489348562641</v>
      </c>
      <c r="BD19" s="75">
        <v>0</v>
      </c>
      <c r="BE19" s="75">
        <v>0.10165485537128501</v>
      </c>
      <c r="BF19" s="75">
        <v>30.952409414980298</v>
      </c>
      <c r="BG19" s="75">
        <v>0.98695854307555697</v>
      </c>
      <c r="BH19" s="75">
        <v>0.63536284054520198</v>
      </c>
      <c r="BI19" s="75">
        <v>78.417194118068494</v>
      </c>
      <c r="BJ19" s="75">
        <v>0.58197421121380899</v>
      </c>
      <c r="BK19" s="75">
        <v>0</v>
      </c>
      <c r="BL19" s="75">
        <v>0.44352565780959702</v>
      </c>
      <c r="BM19" s="75">
        <v>174.217677966173</v>
      </c>
      <c r="BN19" s="75">
        <v>168.99114946493</v>
      </c>
      <c r="BO19" s="75">
        <v>5.22652850124285</v>
      </c>
      <c r="BP19" s="75">
        <v>0.22419032901778499</v>
      </c>
      <c r="BQ19" s="75">
        <v>0</v>
      </c>
      <c r="BR19" s="75">
        <v>2.1690034427376901</v>
      </c>
      <c r="BS19" s="75">
        <v>0.52001453157845301</v>
      </c>
      <c r="BT19" s="75">
        <v>14.087784381465699</v>
      </c>
      <c r="BU19" s="75">
        <v>2.93946660030754</v>
      </c>
      <c r="BV19" s="75">
        <v>2.1150701774169498</v>
      </c>
      <c r="BW19" s="75">
        <v>56.351210098270997</v>
      </c>
      <c r="BX19" s="75">
        <v>0</v>
      </c>
      <c r="BY19" s="75">
        <v>0.50204464934935999</v>
      </c>
      <c r="BZ19" s="75">
        <v>8.8999635898962204</v>
      </c>
      <c r="CA19" s="75">
        <v>1.5731438805756202E-2</v>
      </c>
      <c r="CB19" s="75">
        <v>5.0973975774643501</v>
      </c>
      <c r="CC19" s="75">
        <v>50.914107511216599</v>
      </c>
      <c r="CD19" s="75">
        <v>0</v>
      </c>
      <c r="CE19" s="75">
        <v>2.7714665168138201E-2</v>
      </c>
      <c r="CF19" s="75">
        <v>2.2242116249988801</v>
      </c>
      <c r="CG19" s="75">
        <v>0</v>
      </c>
      <c r="CH19" s="75">
        <v>277.41574465516902</v>
      </c>
      <c r="CI19" s="75">
        <v>2.61452310580307</v>
      </c>
      <c r="CJ19" s="89"/>
      <c r="CK19" s="28">
        <f t="shared" si="0"/>
        <v>8.0000160990961831E-3</v>
      </c>
      <c r="CL19" s="89"/>
      <c r="CM19" s="68">
        <f t="shared" si="1"/>
        <v>-1.2887115431415787E-6</v>
      </c>
      <c r="CN19" s="68">
        <f t="shared" si="2"/>
        <v>-9.1643669878158415E-7</v>
      </c>
      <c r="CO19" s="68">
        <f t="shared" si="3"/>
        <v>-5.6208277460057798E-7</v>
      </c>
      <c r="CP19" s="68">
        <f t="shared" si="4"/>
        <v>-2.3007893485889094E-7</v>
      </c>
      <c r="CQ19" s="68">
        <f t="shared" si="5"/>
        <v>-2.1915385506724421E-7</v>
      </c>
      <c r="CR19" s="68">
        <f t="shared" si="6"/>
        <v>1.1710429194348996E-6</v>
      </c>
      <c r="CS19" s="68">
        <f t="shared" si="7"/>
        <v>-5.0532373461306706E-7</v>
      </c>
      <c r="CT19" s="68">
        <f t="shared" si="8"/>
        <v>2.1218357616012646E-7</v>
      </c>
      <c r="CU19" s="68">
        <f t="shared" si="9"/>
        <v>6.8642112422112957E-7</v>
      </c>
      <c r="CV19" s="68">
        <f t="shared" si="10"/>
        <v>-3.9499171059867789E-7</v>
      </c>
      <c r="CW19" s="68">
        <f t="shared" si="11"/>
        <v>3.8850317870260626E-7</v>
      </c>
      <c r="CX19" s="68">
        <f t="shared" si="12"/>
        <v>-2.9264004856624111E-6</v>
      </c>
      <c r="CY19" s="68">
        <f t="shared" si="13"/>
        <v>1.1055835005042894E-7</v>
      </c>
      <c r="CZ19" s="68">
        <f t="shared" si="14"/>
        <v>1.4973138476990784E-7</v>
      </c>
    </row>
    <row r="20" spans="1:104" x14ac:dyDescent="0.25">
      <c r="A20" s="75" t="s">
        <v>186</v>
      </c>
      <c r="B20" s="75">
        <v>127.43808296</v>
      </c>
      <c r="C20" s="75">
        <v>0.45416000000000001</v>
      </c>
      <c r="D20" s="75">
        <v>972.20265828000004</v>
      </c>
      <c r="E20" s="75">
        <v>29.383580870999999</v>
      </c>
      <c r="F20" s="75">
        <v>28.502073447000001</v>
      </c>
      <c r="G20" s="75">
        <v>0.51195226999999999</v>
      </c>
      <c r="H20" s="75">
        <v>46.443296959000001</v>
      </c>
      <c r="I20" s="75">
        <v>3.6365101521000001</v>
      </c>
      <c r="J20" s="75">
        <v>1.0449741818</v>
      </c>
      <c r="K20" s="75">
        <v>10.356855222</v>
      </c>
      <c r="L20" s="75">
        <v>0.74309275129999997</v>
      </c>
      <c r="M20" s="75">
        <v>8.6384532299999997E-2</v>
      </c>
      <c r="N20" s="75">
        <v>0.12679020090000001</v>
      </c>
      <c r="O20" s="75">
        <v>0.17834226040000001</v>
      </c>
      <c r="P20" s="75"/>
      <c r="Q20" s="89" t="s">
        <v>186</v>
      </c>
      <c r="R20" s="75">
        <v>0</v>
      </c>
      <c r="S20" s="75">
        <v>0.39573367843464002</v>
      </c>
      <c r="T20" s="75">
        <v>0.74309220365589002</v>
      </c>
      <c r="U20" s="75">
        <v>3.6365031778644399</v>
      </c>
      <c r="V20" s="75">
        <v>3.6365031778644399</v>
      </c>
      <c r="W20" s="75">
        <v>0.16995541212321599</v>
      </c>
      <c r="X20" s="75">
        <v>1.39106177668568E-2</v>
      </c>
      <c r="Y20" s="75">
        <v>1.0449721237609899</v>
      </c>
      <c r="Z20" s="75">
        <v>8.6385682428400098E-2</v>
      </c>
      <c r="AA20" s="75">
        <v>0</v>
      </c>
      <c r="AB20" s="75">
        <v>127.438090876723</v>
      </c>
      <c r="AC20" s="75">
        <v>2.0529447720914602</v>
      </c>
      <c r="AD20" s="75">
        <v>1.5441099329876499E-2</v>
      </c>
      <c r="AE20" s="75">
        <v>0.35675261474792902</v>
      </c>
      <c r="AF20" s="75">
        <v>0.17834008599392601</v>
      </c>
      <c r="AG20" s="75">
        <v>0</v>
      </c>
      <c r="AH20" s="75">
        <v>0</v>
      </c>
      <c r="AI20" s="75">
        <v>10.3568453109438</v>
      </c>
      <c r="AJ20" s="75">
        <v>10.3568453109438</v>
      </c>
      <c r="AK20" s="75">
        <v>0.115464852923582</v>
      </c>
      <c r="AL20" s="75">
        <v>0</v>
      </c>
      <c r="AM20" s="75">
        <v>7.7776298970992501</v>
      </c>
      <c r="AN20" s="75">
        <v>0.118304628927065</v>
      </c>
      <c r="AO20" s="75">
        <v>2.3881801954073301E-2</v>
      </c>
      <c r="AP20" s="75">
        <v>0</v>
      </c>
      <c r="AQ20" s="75">
        <v>10.787274206815701</v>
      </c>
      <c r="AR20" s="75">
        <v>1.7962820417665601E-2</v>
      </c>
      <c r="AS20" s="75">
        <v>0</v>
      </c>
      <c r="AT20" s="75">
        <v>0</v>
      </c>
      <c r="AU20" s="75">
        <v>0.12678808935485</v>
      </c>
      <c r="AV20" s="75">
        <v>0.454158952584093</v>
      </c>
      <c r="AW20" s="75">
        <v>0</v>
      </c>
      <c r="AX20" s="75">
        <v>46.854620303466099</v>
      </c>
      <c r="AY20" s="75">
        <v>874.98189566626399</v>
      </c>
      <c r="AZ20" s="75">
        <v>89.4427287289802</v>
      </c>
      <c r="BA20" s="75">
        <v>972.20225429234404</v>
      </c>
      <c r="BB20" s="75">
        <v>0</v>
      </c>
      <c r="BC20" s="75">
        <v>1.2580963596124199</v>
      </c>
      <c r="BD20" s="75">
        <v>0</v>
      </c>
      <c r="BE20" s="75">
        <v>1.7145084299233299E-2</v>
      </c>
      <c r="BF20" s="75">
        <v>5.1818752701698001</v>
      </c>
      <c r="BG20" s="75">
        <v>0.16646003791949801</v>
      </c>
      <c r="BH20" s="75">
        <v>0.10716013238755</v>
      </c>
      <c r="BI20" s="75">
        <v>13.225835535199501</v>
      </c>
      <c r="BJ20" s="75">
        <v>9.8155799643953504E-2</v>
      </c>
      <c r="BK20" s="75">
        <v>0</v>
      </c>
      <c r="BL20" s="75">
        <v>7.4805156280141297E-2</v>
      </c>
      <c r="BM20" s="75">
        <v>29.383574105821801</v>
      </c>
      <c r="BN20" s="75">
        <v>28.502066180756898</v>
      </c>
      <c r="BO20" s="75">
        <v>0.88150792506489695</v>
      </c>
      <c r="BP20" s="75">
        <v>3.7812063030142701E-2</v>
      </c>
      <c r="BQ20" s="75">
        <v>0</v>
      </c>
      <c r="BR20" s="75">
        <v>0.36582385897033098</v>
      </c>
      <c r="BS20" s="75">
        <v>8.7705856688547301E-2</v>
      </c>
      <c r="BT20" s="75">
        <v>2.37606016964566</v>
      </c>
      <c r="BU20" s="75">
        <v>0.49577127157084899</v>
      </c>
      <c r="BV20" s="75">
        <v>0.35672829566185399</v>
      </c>
      <c r="BW20" s="75">
        <v>9.5042078407381094</v>
      </c>
      <c r="BX20" s="75">
        <v>0</v>
      </c>
      <c r="BY20" s="75">
        <v>8.4675082149726799E-2</v>
      </c>
      <c r="BZ20" s="75">
        <v>1.5010667526469199</v>
      </c>
      <c r="CA20" s="75">
        <v>2.6532439248885299E-3</v>
      </c>
      <c r="CB20" s="75">
        <v>0.511950679960538</v>
      </c>
      <c r="CC20" s="75">
        <v>8.5237249907202006</v>
      </c>
      <c r="CD20" s="75">
        <v>0</v>
      </c>
      <c r="CE20" s="75">
        <v>4.6396446833329502E-3</v>
      </c>
      <c r="CF20" s="75">
        <v>0.37236242024292698</v>
      </c>
      <c r="CG20" s="75">
        <v>0</v>
      </c>
      <c r="CH20" s="75">
        <v>46.443285867821899</v>
      </c>
      <c r="CI20" s="75">
        <v>0.437706379911593</v>
      </c>
      <c r="CJ20" s="89"/>
      <c r="CK20" s="28">
        <f t="shared" si="0"/>
        <v>8.0000122019471265E-3</v>
      </c>
      <c r="CL20" s="89"/>
      <c r="CM20" s="68">
        <f t="shared" si="1"/>
        <v>6.2122113020193773E-8</v>
      </c>
      <c r="CN20" s="68">
        <f t="shared" si="2"/>
        <v>-2.3062707129806646E-6</v>
      </c>
      <c r="CO20" s="68">
        <f t="shared" si="3"/>
        <v>-4.1553852230228712E-7</v>
      </c>
      <c r="CP20" s="68">
        <f t="shared" si="4"/>
        <v>-2.3023668315566423E-7</v>
      </c>
      <c r="CQ20" s="68">
        <f t="shared" si="5"/>
        <v>-2.5493735099074469E-7</v>
      </c>
      <c r="CR20" s="68">
        <f t="shared" si="6"/>
        <v>-3.1058353584114265E-6</v>
      </c>
      <c r="CS20" s="68">
        <f t="shared" si="7"/>
        <v>-2.3881117036014937E-7</v>
      </c>
      <c r="CT20" s="68">
        <f t="shared" si="8"/>
        <v>-1.9178375058702756E-6</v>
      </c>
      <c r="CU20" s="68">
        <f t="shared" si="9"/>
        <v>-1.9694639790572597E-6</v>
      </c>
      <c r="CV20" s="68">
        <f t="shared" si="10"/>
        <v>-9.5695614038203477E-7</v>
      </c>
      <c r="CW20" s="68">
        <f t="shared" si="11"/>
        <v>-7.3697948067906588E-7</v>
      </c>
      <c r="CX20" s="68">
        <f t="shared" si="12"/>
        <v>1.3314054836891494E-5</v>
      </c>
      <c r="CY20" s="68">
        <f t="shared" si="13"/>
        <v>-1.6653851283609364E-5</v>
      </c>
      <c r="CZ20" s="68">
        <f t="shared" si="14"/>
        <v>-1.2192320929007546E-5</v>
      </c>
    </row>
    <row r="21" spans="1:104" x14ac:dyDescent="0.25">
      <c r="A21" s="75" t="s">
        <v>187</v>
      </c>
      <c r="B21" s="75">
        <v>422.70959061000002</v>
      </c>
      <c r="C21" s="75">
        <v>1.3273786165999999</v>
      </c>
      <c r="D21" s="75">
        <v>2006.8365619000001</v>
      </c>
      <c r="E21" s="75">
        <v>52.830084045</v>
      </c>
      <c r="F21" s="75">
        <v>51.245181525</v>
      </c>
      <c r="G21" s="75">
        <v>1.4962887412999999</v>
      </c>
      <c r="H21" s="75">
        <v>84.188493863999994</v>
      </c>
      <c r="I21" s="75">
        <v>6.5919590698999997</v>
      </c>
      <c r="J21" s="75">
        <v>1.8942411123</v>
      </c>
      <c r="K21" s="75">
        <v>18.774034132000001</v>
      </c>
      <c r="L21" s="75">
        <v>1.3470159020000001</v>
      </c>
      <c r="M21" s="75">
        <v>0.15659059850000001</v>
      </c>
      <c r="N21" s="75">
        <v>0.22983458849999999</v>
      </c>
      <c r="O21" s="75">
        <v>0.32328381649999999</v>
      </c>
      <c r="P21" s="75"/>
      <c r="Q21" s="89" t="s">
        <v>187</v>
      </c>
      <c r="R21" s="75">
        <v>0</v>
      </c>
      <c r="S21" s="75">
        <v>0.71735346184577597</v>
      </c>
      <c r="T21" s="75">
        <v>1.3470142664467399</v>
      </c>
      <c r="U21" s="75">
        <v>6.5919555731442703</v>
      </c>
      <c r="V21" s="75">
        <v>6.5919555731442703</v>
      </c>
      <c r="W21" s="75">
        <v>0.308083694739826</v>
      </c>
      <c r="X21" s="75">
        <v>2.5216583997200101E-2</v>
      </c>
      <c r="Y21" s="75">
        <v>1.8942406499187601</v>
      </c>
      <c r="Z21" s="75">
        <v>0.156590321612459</v>
      </c>
      <c r="AA21" s="75">
        <v>0</v>
      </c>
      <c r="AB21" s="75">
        <v>422.70958799891798</v>
      </c>
      <c r="AC21" s="75">
        <v>3.7213963139403599</v>
      </c>
      <c r="AD21" s="75">
        <v>2.79902122428872E-2</v>
      </c>
      <c r="AE21" s="75">
        <v>0.64669434317554697</v>
      </c>
      <c r="AF21" s="75">
        <v>0.32328585301148</v>
      </c>
      <c r="AG21" s="75">
        <v>0</v>
      </c>
      <c r="AH21" s="75">
        <v>0</v>
      </c>
      <c r="AI21" s="75">
        <v>18.774005964514799</v>
      </c>
      <c r="AJ21" s="75">
        <v>18.774005964514799</v>
      </c>
      <c r="AK21" s="75">
        <v>0.209306758159154</v>
      </c>
      <c r="AL21" s="75">
        <v>0</v>
      </c>
      <c r="AM21" s="75">
        <v>16.054685488406399</v>
      </c>
      <c r="AN21" s="75">
        <v>0.21445364049926899</v>
      </c>
      <c r="AO21" s="75">
        <v>4.3290485938243799E-2</v>
      </c>
      <c r="AP21" s="75">
        <v>0</v>
      </c>
      <c r="AQ21" s="75">
        <v>19.554292188674999</v>
      </c>
      <c r="AR21" s="75">
        <v>3.2561181029265203E-2</v>
      </c>
      <c r="AS21" s="75">
        <v>0</v>
      </c>
      <c r="AT21" s="75">
        <v>0</v>
      </c>
      <c r="AU21" s="75">
        <v>0.22983152056993</v>
      </c>
      <c r="AV21" s="75">
        <v>1.3273767173178499</v>
      </c>
      <c r="AW21" s="75">
        <v>0</v>
      </c>
      <c r="AX21" s="75">
        <v>84.934145394820305</v>
      </c>
      <c r="AY21" s="75">
        <v>1806.15149586247</v>
      </c>
      <c r="AZ21" s="75">
        <v>184.62872365548299</v>
      </c>
      <c r="BA21" s="75">
        <v>2006.83490500636</v>
      </c>
      <c r="BB21" s="75">
        <v>0</v>
      </c>
      <c r="BC21" s="75">
        <v>2.2805811412313899</v>
      </c>
      <c r="BD21" s="75">
        <v>0</v>
      </c>
      <c r="BE21" s="75">
        <v>3.0825865132249799E-2</v>
      </c>
      <c r="BF21" s="75">
        <v>9.3932268662643192</v>
      </c>
      <c r="BG21" s="75">
        <v>0.29928632032055102</v>
      </c>
      <c r="BH21" s="75">
        <v>0.19266839189360499</v>
      </c>
      <c r="BI21" s="75">
        <v>23.779360438058301</v>
      </c>
      <c r="BJ21" s="75">
        <v>0.17647851595870601</v>
      </c>
      <c r="BK21" s="75">
        <v>0</v>
      </c>
      <c r="BL21" s="75">
        <v>0.13449534798304599</v>
      </c>
      <c r="BM21" s="75">
        <v>52.830037504016197</v>
      </c>
      <c r="BN21" s="75">
        <v>51.2451367616098</v>
      </c>
      <c r="BO21" s="75">
        <v>1.5849007424064501</v>
      </c>
      <c r="BP21" s="75">
        <v>6.7984234285178899E-2</v>
      </c>
      <c r="BQ21" s="75">
        <v>0</v>
      </c>
      <c r="BR21" s="75">
        <v>0.65773252952815597</v>
      </c>
      <c r="BS21" s="75">
        <v>0.15769003411652499</v>
      </c>
      <c r="BT21" s="75">
        <v>4.2720027050711797</v>
      </c>
      <c r="BU21" s="75">
        <v>0.89136966142517604</v>
      </c>
      <c r="BV21" s="75">
        <v>0.64137734662720403</v>
      </c>
      <c r="BW21" s="75">
        <v>17.088011866377801</v>
      </c>
      <c r="BX21" s="75">
        <v>0</v>
      </c>
      <c r="BY21" s="75">
        <v>0.152241188621945</v>
      </c>
      <c r="BZ21" s="75">
        <v>2.6988418680864399</v>
      </c>
      <c r="CA21" s="75">
        <v>4.7704481235911001E-3</v>
      </c>
      <c r="CB21" s="75">
        <v>1.4962880213407299</v>
      </c>
      <c r="CC21" s="75">
        <v>15.451122627666701</v>
      </c>
      <c r="CD21" s="75">
        <v>0</v>
      </c>
      <c r="CE21" s="75">
        <v>8.4107064944056106E-3</v>
      </c>
      <c r="CF21" s="75">
        <v>0.67499145471546795</v>
      </c>
      <c r="CG21" s="75">
        <v>0</v>
      </c>
      <c r="CH21" s="75">
        <v>84.188472699614906</v>
      </c>
      <c r="CI21" s="75">
        <v>0.79343607962740204</v>
      </c>
      <c r="CJ21" s="89"/>
      <c r="CK21" s="28">
        <f t="shared" si="0"/>
        <v>8.0000031135373951E-3</v>
      </c>
      <c r="CL21" s="89"/>
      <c r="CM21" s="68">
        <f t="shared" si="1"/>
        <v>-6.1770115856985121E-9</v>
      </c>
      <c r="CN21" s="68">
        <f t="shared" si="2"/>
        <v>-1.4308518505913238E-6</v>
      </c>
      <c r="CO21" s="68">
        <f t="shared" si="3"/>
        <v>-8.2562460318432673E-7</v>
      </c>
      <c r="CP21" s="68">
        <f t="shared" si="4"/>
        <v>-8.8095608106951509E-7</v>
      </c>
      <c r="CQ21" s="68">
        <f t="shared" si="5"/>
        <v>-8.7351413084638559E-7</v>
      </c>
      <c r="CR21" s="68">
        <f t="shared" si="6"/>
        <v>-4.8116332771015179E-7</v>
      </c>
      <c r="CS21" s="68">
        <f t="shared" si="7"/>
        <v>-2.5139284619003378E-7</v>
      </c>
      <c r="CT21" s="68">
        <f t="shared" si="8"/>
        <v>-5.3045774288587308E-7</v>
      </c>
      <c r="CU21" s="68">
        <f t="shared" si="9"/>
        <v>-2.4409840804345561E-7</v>
      </c>
      <c r="CV21" s="68">
        <f t="shared" si="10"/>
        <v>-1.5003427075467723E-6</v>
      </c>
      <c r="CW21" s="68">
        <f t="shared" si="11"/>
        <v>-1.2142048640489909E-6</v>
      </c>
      <c r="CX21" s="68">
        <f t="shared" si="12"/>
        <v>-1.7682258300226738E-6</v>
      </c>
      <c r="CY21" s="68">
        <f t="shared" si="13"/>
        <v>-1.3348426318298621E-5</v>
      </c>
      <c r="CZ21" s="68">
        <f t="shared" si="14"/>
        <v>6.2994538423115036E-6</v>
      </c>
    </row>
    <row r="22" spans="1:104" x14ac:dyDescent="0.25">
      <c r="A22" s="75" t="s">
        <v>339</v>
      </c>
      <c r="B22" s="75">
        <v>561.97872884000003</v>
      </c>
      <c r="C22" s="75">
        <v>1.7881143508999999</v>
      </c>
      <c r="D22" s="75">
        <v>3032.1170895999999</v>
      </c>
      <c r="E22" s="75">
        <v>80.334480702999997</v>
      </c>
      <c r="F22" s="75">
        <v>77.924446290000006</v>
      </c>
      <c r="G22" s="75">
        <v>2.0156535122000001</v>
      </c>
      <c r="H22" s="75">
        <v>127.88866732</v>
      </c>
      <c r="I22" s="75">
        <v>10.013682651</v>
      </c>
      <c r="J22" s="75">
        <v>2.8774950149</v>
      </c>
      <c r="K22" s="75">
        <v>28.519172812000001</v>
      </c>
      <c r="L22" s="75">
        <v>2.0462186771000002</v>
      </c>
      <c r="M22" s="75">
        <v>0.2378729212</v>
      </c>
      <c r="N22" s="75">
        <v>0.34913606159999999</v>
      </c>
      <c r="O22" s="75">
        <v>0.49109248290000002</v>
      </c>
      <c r="P22" s="75"/>
      <c r="Q22" s="89" t="s">
        <v>339</v>
      </c>
      <c r="R22" s="75">
        <v>0</v>
      </c>
      <c r="S22" s="75">
        <v>1.0897161900534</v>
      </c>
      <c r="T22" s="75">
        <v>2.0462092847226798</v>
      </c>
      <c r="U22" s="75">
        <v>10.0136774088304</v>
      </c>
      <c r="V22" s="75">
        <v>10.0136774088304</v>
      </c>
      <c r="W22" s="75">
        <v>0.46800222354866799</v>
      </c>
      <c r="X22" s="75">
        <v>3.8305489773120198E-2</v>
      </c>
      <c r="Y22" s="75">
        <v>2.8774832176966001</v>
      </c>
      <c r="Z22" s="75">
        <v>0.237872967234035</v>
      </c>
      <c r="AA22" s="75">
        <v>0</v>
      </c>
      <c r="AB22" s="75">
        <v>561.97879537249798</v>
      </c>
      <c r="AC22" s="75">
        <v>5.6530891820000297</v>
      </c>
      <c r="AD22" s="75">
        <v>4.2519069806312898E-2</v>
      </c>
      <c r="AE22" s="75">
        <v>0.98237437261528904</v>
      </c>
      <c r="AF22" s="75">
        <v>0.491092405422488</v>
      </c>
      <c r="AG22" s="75">
        <v>0</v>
      </c>
      <c r="AH22" s="75">
        <v>0</v>
      </c>
      <c r="AI22" s="75">
        <v>28.5190853893792</v>
      </c>
      <c r="AJ22" s="75">
        <v>28.5190853893792</v>
      </c>
      <c r="AK22" s="75">
        <v>0.31795460676047299</v>
      </c>
      <c r="AL22" s="75">
        <v>0</v>
      </c>
      <c r="AM22" s="75">
        <v>24.256925573504802</v>
      </c>
      <c r="AN22" s="75">
        <v>0.32576904334066398</v>
      </c>
      <c r="AO22" s="75">
        <v>6.5762199473525199E-2</v>
      </c>
      <c r="AP22" s="75">
        <v>0</v>
      </c>
      <c r="AQ22" s="75">
        <v>29.704422363216199</v>
      </c>
      <c r="AR22" s="75">
        <v>4.9463052302452001E-2</v>
      </c>
      <c r="AS22" s="75">
        <v>0</v>
      </c>
      <c r="AT22" s="75">
        <v>0</v>
      </c>
      <c r="AU22" s="75">
        <v>0.34913450782544297</v>
      </c>
      <c r="AV22" s="75">
        <v>1.78811417902632</v>
      </c>
      <c r="AW22" s="75">
        <v>0</v>
      </c>
      <c r="AX22" s="75">
        <v>129.02135870853201</v>
      </c>
      <c r="AY22" s="75">
        <v>2728.9043326333699</v>
      </c>
      <c r="AZ22" s="75">
        <v>278.955017466117</v>
      </c>
      <c r="BA22" s="75">
        <v>3032.11627567299</v>
      </c>
      <c r="BB22" s="75">
        <v>0</v>
      </c>
      <c r="BC22" s="75">
        <v>3.4643606880018898</v>
      </c>
      <c r="BD22" s="75">
        <v>0</v>
      </c>
      <c r="BE22" s="75">
        <v>4.6874499027210401E-2</v>
      </c>
      <c r="BF22" s="75">
        <v>14.2690081968948</v>
      </c>
      <c r="BG22" s="75">
        <v>0.45510283525410999</v>
      </c>
      <c r="BH22" s="75">
        <v>0.29297688784536702</v>
      </c>
      <c r="BI22" s="75">
        <v>36.159396782354101</v>
      </c>
      <c r="BJ22" s="75">
        <v>0.268356760969372</v>
      </c>
      <c r="BK22" s="75">
        <v>0</v>
      </c>
      <c r="BL22" s="75">
        <v>0.20451665790329401</v>
      </c>
      <c r="BM22" s="75">
        <v>80.334488400050603</v>
      </c>
      <c r="BN22" s="75">
        <v>77.924444935928094</v>
      </c>
      <c r="BO22" s="75">
        <v>2.4100434641225301</v>
      </c>
      <c r="BP22" s="75">
        <v>0.103377738168069</v>
      </c>
      <c r="BQ22" s="75">
        <v>0</v>
      </c>
      <c r="BR22" s="75">
        <v>1.00015833705363</v>
      </c>
      <c r="BS22" s="75">
        <v>0.23978769765814001</v>
      </c>
      <c r="BT22" s="75">
        <v>6.4960938507581201</v>
      </c>
      <c r="BU22" s="75">
        <v>1.3554315051505399</v>
      </c>
      <c r="BV22" s="75">
        <v>0.97528985267613599</v>
      </c>
      <c r="BW22" s="75">
        <v>25.9844130138836</v>
      </c>
      <c r="BX22" s="75">
        <v>0</v>
      </c>
      <c r="BY22" s="75">
        <v>0.231499841046755</v>
      </c>
      <c r="BZ22" s="75">
        <v>4.1039146348319102</v>
      </c>
      <c r="CA22" s="75">
        <v>7.2540413476854101E-3</v>
      </c>
      <c r="CB22" s="75">
        <v>2.0156591901321099</v>
      </c>
      <c r="CC22" s="75">
        <v>23.471306642579599</v>
      </c>
      <c r="CD22" s="75">
        <v>0</v>
      </c>
      <c r="CE22" s="75">
        <v>1.2776599334268E-2</v>
      </c>
      <c r="CF22" s="75">
        <v>1.0253617780693001</v>
      </c>
      <c r="CG22" s="75">
        <v>0</v>
      </c>
      <c r="CH22" s="75">
        <v>127.88860783632801</v>
      </c>
      <c r="CI22" s="75">
        <v>1.2052910805772801</v>
      </c>
      <c r="CJ22" s="89"/>
      <c r="CK22" s="28">
        <f t="shared" si="0"/>
        <v>7.999998472393962E-3</v>
      </c>
      <c r="CL22" s="89"/>
      <c r="CM22" s="68">
        <f t="shared" si="1"/>
        <v>1.1838970861221539E-7</v>
      </c>
      <c r="CN22" s="68">
        <f t="shared" si="2"/>
        <v>-9.6120071889396899E-8</v>
      </c>
      <c r="CO22" s="68">
        <f t="shared" si="3"/>
        <v>-2.6843521731066659E-7</v>
      </c>
      <c r="CP22" s="68">
        <f t="shared" si="4"/>
        <v>9.5812539502518874E-8</v>
      </c>
      <c r="CQ22" s="68">
        <f t="shared" si="5"/>
        <v>-1.737672805957016E-8</v>
      </c>
      <c r="CR22" s="68">
        <f t="shared" si="6"/>
        <v>2.8169187191395139E-6</v>
      </c>
      <c r="CS22" s="68">
        <f t="shared" si="7"/>
        <v>-4.6512074319286889E-7</v>
      </c>
      <c r="CT22" s="68">
        <f t="shared" si="8"/>
        <v>-5.2350067227425608E-7</v>
      </c>
      <c r="CU22" s="68">
        <f t="shared" si="9"/>
        <v>-4.0998171461136636E-6</v>
      </c>
      <c r="CV22" s="68">
        <f t="shared" si="10"/>
        <v>-3.065398192909968E-6</v>
      </c>
      <c r="CW22" s="68">
        <f t="shared" si="11"/>
        <v>-4.5901141581064672E-6</v>
      </c>
      <c r="CX22" s="68">
        <f t="shared" si="12"/>
        <v>1.9352364602224475E-7</v>
      </c>
      <c r="CY22" s="68">
        <f t="shared" si="13"/>
        <v>-4.4503410787661444E-6</v>
      </c>
      <c r="CZ22" s="68">
        <f t="shared" si="14"/>
        <v>-1.577656240218198E-7</v>
      </c>
    </row>
    <row r="23" spans="1:104" x14ac:dyDescent="0.25">
      <c r="A23" s="75" t="s">
        <v>189</v>
      </c>
      <c r="B23" s="75">
        <v>658.57721985000001</v>
      </c>
      <c r="C23" s="75">
        <v>2.1451175273</v>
      </c>
      <c r="D23" s="75">
        <v>3635.5293775999999</v>
      </c>
      <c r="E23" s="75">
        <v>100.29512769999999</v>
      </c>
      <c r="F23" s="75">
        <v>97.286273867000006</v>
      </c>
      <c r="G23" s="75">
        <v>2.4180856699</v>
      </c>
      <c r="H23" s="75">
        <v>159.24272740999999</v>
      </c>
      <c r="I23" s="75">
        <v>12.468705556</v>
      </c>
      <c r="J23" s="75">
        <v>3.5829613665000002</v>
      </c>
      <c r="K23" s="75">
        <v>35.511128210999999</v>
      </c>
      <c r="L23" s="75">
        <v>2.5478836381000001</v>
      </c>
      <c r="M23" s="75">
        <v>0.29619147270000001</v>
      </c>
      <c r="N23" s="75">
        <v>0.434732646</v>
      </c>
      <c r="O23" s="75">
        <v>0.61149207319999999</v>
      </c>
      <c r="P23" s="75"/>
      <c r="Q23" s="89" t="s">
        <v>189</v>
      </c>
      <c r="R23" s="75">
        <v>0</v>
      </c>
      <c r="S23" s="75">
        <v>1.35688187941025</v>
      </c>
      <c r="T23" s="75">
        <v>2.54788827226812</v>
      </c>
      <c r="U23" s="75">
        <v>12.468685478837701</v>
      </c>
      <c r="V23" s="75">
        <v>12.468685478837701</v>
      </c>
      <c r="W23" s="75">
        <v>0.58273909495391796</v>
      </c>
      <c r="X23" s="75">
        <v>4.7696482433538301E-2</v>
      </c>
      <c r="Y23" s="75">
        <v>3.5829613325767502</v>
      </c>
      <c r="Z23" s="75">
        <v>0.29619278692784901</v>
      </c>
      <c r="AA23" s="75">
        <v>0</v>
      </c>
      <c r="AB23" s="75">
        <v>658.57720245727</v>
      </c>
      <c r="AC23" s="75">
        <v>7.0390271909472997</v>
      </c>
      <c r="AD23" s="75">
        <v>5.2943531009532703E-2</v>
      </c>
      <c r="AE23" s="75">
        <v>1.2232249658811001</v>
      </c>
      <c r="AF23" s="75">
        <v>0.61149340941043795</v>
      </c>
      <c r="AG23" s="75">
        <v>0</v>
      </c>
      <c r="AH23" s="75">
        <v>0</v>
      </c>
      <c r="AI23" s="75">
        <v>35.511166450420497</v>
      </c>
      <c r="AJ23" s="75">
        <v>35.511166450420497</v>
      </c>
      <c r="AK23" s="75">
        <v>0.395903807580675</v>
      </c>
      <c r="AL23" s="75">
        <v>0</v>
      </c>
      <c r="AM23" s="75">
        <v>29.084193401632501</v>
      </c>
      <c r="AN23" s="75">
        <v>0.40563628834555898</v>
      </c>
      <c r="AO23" s="75">
        <v>8.1884585101056104E-2</v>
      </c>
      <c r="AP23" s="75">
        <v>0</v>
      </c>
      <c r="AQ23" s="75">
        <v>36.987050001361801</v>
      </c>
      <c r="AR23" s="75">
        <v>6.1589434898226603E-2</v>
      </c>
      <c r="AS23" s="75">
        <v>0</v>
      </c>
      <c r="AT23" s="75">
        <v>0</v>
      </c>
      <c r="AU23" s="75">
        <v>0.43473558235370202</v>
      </c>
      <c r="AV23" s="75">
        <v>2.1451196683256399</v>
      </c>
      <c r="AW23" s="75">
        <v>0</v>
      </c>
      <c r="AX23" s="75">
        <v>160.65306610548001</v>
      </c>
      <c r="AY23" s="75">
        <v>3271.9725966004698</v>
      </c>
      <c r="AZ23" s="75">
        <v>334.46874651719298</v>
      </c>
      <c r="BA23" s="75">
        <v>3635.5255365192902</v>
      </c>
      <c r="BB23" s="75">
        <v>0</v>
      </c>
      <c r="BC23" s="75">
        <v>4.3137086399075697</v>
      </c>
      <c r="BD23" s="75">
        <v>0</v>
      </c>
      <c r="BE23" s="75">
        <v>5.85213653477515E-2</v>
      </c>
      <c r="BF23" s="75">
        <v>17.7673146073721</v>
      </c>
      <c r="BG23" s="75">
        <v>0.56817986616842098</v>
      </c>
      <c r="BH23" s="75">
        <v>0.36576972440461403</v>
      </c>
      <c r="BI23" s="75">
        <v>45.143863710599199</v>
      </c>
      <c r="BJ23" s="75">
        <v>0.33503551333079801</v>
      </c>
      <c r="BK23" s="75">
        <v>0</v>
      </c>
      <c r="BL23" s="75">
        <v>0.25533219767853299</v>
      </c>
      <c r="BM23" s="75">
        <v>100.295125231394</v>
      </c>
      <c r="BN23" s="75">
        <v>97.286263046470296</v>
      </c>
      <c r="BO23" s="75">
        <v>3.0088621849236898</v>
      </c>
      <c r="BP23" s="75">
        <v>0.129064070474048</v>
      </c>
      <c r="BQ23" s="75">
        <v>0</v>
      </c>
      <c r="BR23" s="75">
        <v>1.2486695462005999</v>
      </c>
      <c r="BS23" s="75">
        <v>0.29936631895478799</v>
      </c>
      <c r="BT23" s="75">
        <v>8.1101823760313501</v>
      </c>
      <c r="BU23" s="75">
        <v>1.6922159592585799</v>
      </c>
      <c r="BV23" s="75">
        <v>1.21761815971383</v>
      </c>
      <c r="BW23" s="75">
        <v>32.4407587452393</v>
      </c>
      <c r="BX23" s="75">
        <v>0</v>
      </c>
      <c r="BY23" s="75">
        <v>0.28902111113168699</v>
      </c>
      <c r="BZ23" s="75">
        <v>5.1236079573956701</v>
      </c>
      <c r="CA23" s="75">
        <v>9.0564245409701302E-3</v>
      </c>
      <c r="CB23" s="75">
        <v>2.4180828655147502</v>
      </c>
      <c r="CC23" s="75">
        <v>29.2257880649253</v>
      </c>
      <c r="CD23" s="75">
        <v>0</v>
      </c>
      <c r="CE23" s="75">
        <v>1.5909064476752499E-2</v>
      </c>
      <c r="CF23" s="75">
        <v>1.27674591748836</v>
      </c>
      <c r="CG23" s="75">
        <v>0</v>
      </c>
      <c r="CH23" s="75">
        <v>159.24269393662701</v>
      </c>
      <c r="CI23" s="75">
        <v>1.5007882629135501</v>
      </c>
      <c r="CJ23" s="89"/>
      <c r="CK23" s="28">
        <f t="shared" si="0"/>
        <v>7.9999970044160734E-3</v>
      </c>
      <c r="CL23" s="89"/>
      <c r="CM23" s="68">
        <f t="shared" si="1"/>
        <v>-2.6409553013512226E-8</v>
      </c>
      <c r="CN23" s="68">
        <f t="shared" si="2"/>
        <v>9.9809246469819719E-7</v>
      </c>
      <c r="CO23" s="68">
        <f t="shared" si="3"/>
        <v>-1.0565395876949803E-6</v>
      </c>
      <c r="CP23" s="68">
        <f t="shared" si="4"/>
        <v>-2.4613418969991401E-8</v>
      </c>
      <c r="CQ23" s="68">
        <f t="shared" si="5"/>
        <v>-1.1122360102278369E-7</v>
      </c>
      <c r="CR23" s="68">
        <f t="shared" si="6"/>
        <v>-1.1597542984965454E-6</v>
      </c>
      <c r="CS23" s="68">
        <f t="shared" si="7"/>
        <v>-2.1020346438750649E-7</v>
      </c>
      <c r="CT23" s="68">
        <f t="shared" si="8"/>
        <v>-1.610204219574545E-6</v>
      </c>
      <c r="CU23" s="68">
        <f t="shared" si="9"/>
        <v>-9.4679363009692691E-9</v>
      </c>
      <c r="CV23" s="68">
        <f t="shared" si="10"/>
        <v>1.0768292201368883E-6</v>
      </c>
      <c r="CW23" s="68">
        <f t="shared" si="11"/>
        <v>1.8188303620356932E-6</v>
      </c>
      <c r="CX23" s="68">
        <f t="shared" si="12"/>
        <v>4.4370887419944734E-6</v>
      </c>
      <c r="CY23" s="68">
        <f t="shared" si="13"/>
        <v>6.7543896899361343E-6</v>
      </c>
      <c r="CZ23" s="68">
        <f t="shared" si="14"/>
        <v>2.1851639563711046E-6</v>
      </c>
    </row>
    <row r="24" spans="1:104" x14ac:dyDescent="0.25">
      <c r="A24" s="75" t="s">
        <v>190</v>
      </c>
      <c r="B24" s="75">
        <v>2469.6497146000002</v>
      </c>
      <c r="C24" s="75">
        <v>7.7679798649</v>
      </c>
      <c r="D24" s="75">
        <v>11602.504177999999</v>
      </c>
      <c r="E24" s="75">
        <v>297.13605537000001</v>
      </c>
      <c r="F24" s="75">
        <v>288.22197371999999</v>
      </c>
      <c r="G24" s="75">
        <v>8.7564622906</v>
      </c>
      <c r="H24" s="75">
        <v>473.17387710999998</v>
      </c>
      <c r="I24" s="75">
        <v>37.049514576999997</v>
      </c>
      <c r="J24" s="75">
        <v>10.646412235</v>
      </c>
      <c r="K24" s="75">
        <v>105.5177746</v>
      </c>
      <c r="L24" s="75">
        <v>7.5707820336999996</v>
      </c>
      <c r="M24" s="75">
        <v>0.88010341199999997</v>
      </c>
      <c r="N24" s="75">
        <v>1.2917646848</v>
      </c>
      <c r="O24" s="75">
        <v>1.8169876883</v>
      </c>
      <c r="P24" s="75"/>
      <c r="Q24" s="89" t="s">
        <v>190</v>
      </c>
      <c r="R24" s="75">
        <v>0</v>
      </c>
      <c r="S24" s="75">
        <v>4.0318328801570296</v>
      </c>
      <c r="T24" s="75">
        <v>7.5707962822724602</v>
      </c>
      <c r="U24" s="75">
        <v>37.049534015293197</v>
      </c>
      <c r="V24" s="75">
        <v>37.049534015293197</v>
      </c>
      <c r="W24" s="75">
        <v>1.73155807446685</v>
      </c>
      <c r="X24" s="75">
        <v>0.14172533221417599</v>
      </c>
      <c r="Y24" s="75">
        <v>10.6463954110922</v>
      </c>
      <c r="Z24" s="75">
        <v>0.88010239478754004</v>
      </c>
      <c r="AA24" s="75">
        <v>0</v>
      </c>
      <c r="AB24" s="75">
        <v>2469.6501436469898</v>
      </c>
      <c r="AC24" s="75">
        <v>20.9157987701543</v>
      </c>
      <c r="AD24" s="75">
        <v>0.15731483682105099</v>
      </c>
      <c r="AE24" s="75">
        <v>3.63469550673023</v>
      </c>
      <c r="AF24" s="75">
        <v>1.81699320134207</v>
      </c>
      <c r="AG24" s="75">
        <v>0</v>
      </c>
      <c r="AH24" s="75">
        <v>0</v>
      </c>
      <c r="AI24" s="75">
        <v>105.5176164069</v>
      </c>
      <c r="AJ24" s="75">
        <v>105.5176164069</v>
      </c>
      <c r="AK24" s="75">
        <v>1.17639390636352</v>
      </c>
      <c r="AL24" s="75">
        <v>0</v>
      </c>
      <c r="AM24" s="75">
        <v>92.820021388140205</v>
      </c>
      <c r="AN24" s="75">
        <v>1.20531504372251</v>
      </c>
      <c r="AO24" s="75">
        <v>0.24331236250983901</v>
      </c>
      <c r="AP24" s="75">
        <v>0</v>
      </c>
      <c r="AQ24" s="75">
        <v>109.903198248772</v>
      </c>
      <c r="AR24" s="75">
        <v>0.18300662862471401</v>
      </c>
      <c r="AS24" s="75">
        <v>0</v>
      </c>
      <c r="AT24" s="75">
        <v>0</v>
      </c>
      <c r="AU24" s="75">
        <v>1.2917542483755799</v>
      </c>
      <c r="AV24" s="75">
        <v>7.7679728806263304</v>
      </c>
      <c r="AW24" s="75">
        <v>0</v>
      </c>
      <c r="AX24" s="75">
        <v>477.36459717510797</v>
      </c>
      <c r="AY24" s="75">
        <v>10442.251113710199</v>
      </c>
      <c r="AZ24" s="75">
        <v>1067.43043319411</v>
      </c>
      <c r="BA24" s="75">
        <v>11602.5015682924</v>
      </c>
      <c r="BB24" s="75">
        <v>0</v>
      </c>
      <c r="BC24" s="75">
        <v>12.8177501648429</v>
      </c>
      <c r="BD24" s="75">
        <v>0</v>
      </c>
      <c r="BE24" s="75">
        <v>0.17337661262586901</v>
      </c>
      <c r="BF24" s="75">
        <v>52.793903180617797</v>
      </c>
      <c r="BG24" s="75">
        <v>1.68330121410737</v>
      </c>
      <c r="BH24" s="75">
        <v>1.0836368236302401</v>
      </c>
      <c r="BI24" s="75">
        <v>133.74402235663001</v>
      </c>
      <c r="BJ24" s="75">
        <v>0.99258062634964095</v>
      </c>
      <c r="BK24" s="75">
        <v>0</v>
      </c>
      <c r="BL24" s="75">
        <v>0.75645310885321004</v>
      </c>
      <c r="BM24" s="75">
        <v>297.13598485719098</v>
      </c>
      <c r="BN24" s="75">
        <v>288.22188287215999</v>
      </c>
      <c r="BO24" s="75">
        <v>8.9141019850305998</v>
      </c>
      <c r="BP24" s="75">
        <v>0.382367565826154</v>
      </c>
      <c r="BQ24" s="75">
        <v>0</v>
      </c>
      <c r="BR24" s="75">
        <v>3.69933588043232</v>
      </c>
      <c r="BS24" s="75">
        <v>0.886909182042251</v>
      </c>
      <c r="BT24" s="75">
        <v>24.027347782536001</v>
      </c>
      <c r="BU24" s="75">
        <v>5.01340107807117</v>
      </c>
      <c r="BV24" s="75">
        <v>3.6073404808721499</v>
      </c>
      <c r="BW24" s="75">
        <v>96.109435575543998</v>
      </c>
      <c r="BX24" s="75">
        <v>0</v>
      </c>
      <c r="BY24" s="75">
        <v>0.85625889232736396</v>
      </c>
      <c r="BZ24" s="75">
        <v>15.179285030043401</v>
      </c>
      <c r="CA24" s="75">
        <v>2.6830662268115101E-2</v>
      </c>
      <c r="CB24" s="75">
        <v>8.7564562521646696</v>
      </c>
      <c r="CC24" s="75">
        <v>86.841648958635901</v>
      </c>
      <c r="CD24" s="75">
        <v>0</v>
      </c>
      <c r="CE24" s="75">
        <v>4.72704681318495E-2</v>
      </c>
      <c r="CF24" s="75">
        <v>3.7937254011638899</v>
      </c>
      <c r="CG24" s="75">
        <v>0</v>
      </c>
      <c r="CH24" s="75">
        <v>473.17353228955398</v>
      </c>
      <c r="CI24" s="75">
        <v>4.4594446435808601</v>
      </c>
      <c r="CJ24" s="89"/>
      <c r="CK24" s="28">
        <f t="shared" si="0"/>
        <v>8.0000007620598512E-3</v>
      </c>
      <c r="CL24" s="89"/>
      <c r="CM24" s="68">
        <f t="shared" si="1"/>
        <v>1.7372787206603505E-7</v>
      </c>
      <c r="CN24" s="68">
        <f t="shared" si="2"/>
        <v>-8.9911068142554733E-7</v>
      </c>
      <c r="CO24" s="68">
        <f t="shared" si="3"/>
        <v>-2.2492623650765146E-7</v>
      </c>
      <c r="CP24" s="68">
        <f t="shared" si="4"/>
        <v>-2.3730815482454165E-7</v>
      </c>
      <c r="CQ24" s="68">
        <f t="shared" si="5"/>
        <v>-3.1520095024919267E-7</v>
      </c>
      <c r="CR24" s="68">
        <f t="shared" si="6"/>
        <v>-6.8959759432831462E-7</v>
      </c>
      <c r="CS24" s="68">
        <f t="shared" si="7"/>
        <v>-7.2873939725681931E-7</v>
      </c>
      <c r="CT24" s="68">
        <f t="shared" si="8"/>
        <v>5.2465716279322991E-7</v>
      </c>
      <c r="CU24" s="68">
        <f t="shared" si="9"/>
        <v>-1.5802420034071551E-6</v>
      </c>
      <c r="CV24" s="68">
        <f t="shared" si="10"/>
        <v>-1.4992080774216481E-6</v>
      </c>
      <c r="CW24" s="68">
        <f t="shared" si="11"/>
        <v>1.8820476401444953E-6</v>
      </c>
      <c r="CX24" s="68">
        <f t="shared" si="12"/>
        <v>-1.1557874291374559E-6</v>
      </c>
      <c r="CY24" s="68">
        <f t="shared" si="13"/>
        <v>-8.0791993640989956E-6</v>
      </c>
      <c r="CZ24" s="68">
        <f t="shared" si="14"/>
        <v>3.0341658919710379E-6</v>
      </c>
    </row>
    <row r="25" spans="1:104" x14ac:dyDescent="0.25">
      <c r="A25" s="75" t="s">
        <v>191</v>
      </c>
      <c r="B25" s="75">
        <v>1050.0526184</v>
      </c>
      <c r="C25" s="75">
        <v>3.3162511871000002</v>
      </c>
      <c r="D25" s="75">
        <v>5044.5380277000004</v>
      </c>
      <c r="E25" s="75">
        <v>130.98473059</v>
      </c>
      <c r="F25" s="75">
        <v>127.05518867000001</v>
      </c>
      <c r="G25" s="75">
        <v>3.7382471197</v>
      </c>
      <c r="H25" s="75">
        <v>208.50447339999999</v>
      </c>
      <c r="I25" s="75">
        <v>16.325900267000002</v>
      </c>
      <c r="J25" s="75">
        <v>4.6913506511999996</v>
      </c>
      <c r="K25" s="75">
        <v>46.496497568000002</v>
      </c>
      <c r="L25" s="75">
        <v>3.3360715747</v>
      </c>
      <c r="M25" s="75">
        <v>0.38781832059999999</v>
      </c>
      <c r="N25" s="75">
        <v>0.56921721270000003</v>
      </c>
      <c r="O25" s="75">
        <v>0.80065717800000002</v>
      </c>
      <c r="P25" s="75"/>
      <c r="Q25" s="89" t="s">
        <v>191</v>
      </c>
      <c r="R25" s="75">
        <v>0</v>
      </c>
      <c r="S25" s="75">
        <v>1.7766272388444899</v>
      </c>
      <c r="T25" s="75">
        <v>3.3360700697922101</v>
      </c>
      <c r="U25" s="75">
        <v>16.3258870821406</v>
      </c>
      <c r="V25" s="75">
        <v>16.3258870821406</v>
      </c>
      <c r="W25" s="75">
        <v>0.76301385296086299</v>
      </c>
      <c r="X25" s="75">
        <v>6.2452437725416199E-2</v>
      </c>
      <c r="Y25" s="75">
        <v>4.6913514526172397</v>
      </c>
      <c r="Z25" s="75">
        <v>0.38781664347171602</v>
      </c>
      <c r="AA25" s="75">
        <v>0</v>
      </c>
      <c r="AB25" s="75">
        <v>1050.0533016806901</v>
      </c>
      <c r="AC25" s="75">
        <v>9.2165609100257893</v>
      </c>
      <c r="AD25" s="75">
        <v>6.9321071688501795E-2</v>
      </c>
      <c r="AE25" s="75">
        <v>1.60162875170254</v>
      </c>
      <c r="AF25" s="75">
        <v>0.800658480592637</v>
      </c>
      <c r="AG25" s="75">
        <v>0</v>
      </c>
      <c r="AH25" s="75">
        <v>0</v>
      </c>
      <c r="AI25" s="75">
        <v>46.496563372805902</v>
      </c>
      <c r="AJ25" s="75">
        <v>46.496563372805902</v>
      </c>
      <c r="AK25" s="75">
        <v>0.51837890165998701</v>
      </c>
      <c r="AL25" s="75">
        <v>0</v>
      </c>
      <c r="AM25" s="75">
        <v>40.356269776175701</v>
      </c>
      <c r="AN25" s="75">
        <v>0.53112304249783404</v>
      </c>
      <c r="AO25" s="75">
        <v>0.107215331114125</v>
      </c>
      <c r="AP25" s="75">
        <v>0</v>
      </c>
      <c r="AQ25" s="75">
        <v>48.428887005020698</v>
      </c>
      <c r="AR25" s="75">
        <v>8.0642909826235995E-2</v>
      </c>
      <c r="AS25" s="75">
        <v>0</v>
      </c>
      <c r="AT25" s="75">
        <v>0</v>
      </c>
      <c r="AU25" s="75">
        <v>0.56921372345931998</v>
      </c>
      <c r="AV25" s="75">
        <v>3.3162519365289298</v>
      </c>
      <c r="AW25" s="75">
        <v>0</v>
      </c>
      <c r="AX25" s="75">
        <v>210.35108510392001</v>
      </c>
      <c r="AY25" s="75">
        <v>4540.0829129030999</v>
      </c>
      <c r="AZ25" s="75">
        <v>464.097551692764</v>
      </c>
      <c r="BA25" s="75">
        <v>5044.53673437204</v>
      </c>
      <c r="BB25" s="75">
        <v>0</v>
      </c>
      <c r="BC25" s="75">
        <v>5.6481619428561904</v>
      </c>
      <c r="BD25" s="75">
        <v>0</v>
      </c>
      <c r="BE25" s="75">
        <v>7.6428682616004495E-2</v>
      </c>
      <c r="BF25" s="75">
        <v>23.263614864809199</v>
      </c>
      <c r="BG25" s="75">
        <v>0.74203937295039002</v>
      </c>
      <c r="BH25" s="75">
        <v>0.47769357972188597</v>
      </c>
      <c r="BI25" s="75">
        <v>58.957585139304499</v>
      </c>
      <c r="BJ25" s="75">
        <v>0.437553875097141</v>
      </c>
      <c r="BK25" s="75">
        <v>0</v>
      </c>
      <c r="BL25" s="75">
        <v>0.33346256577214101</v>
      </c>
      <c r="BM25" s="75">
        <v>130.98471351851899</v>
      </c>
      <c r="BN25" s="75">
        <v>127.05517515434801</v>
      </c>
      <c r="BO25" s="75">
        <v>3.92953836417048</v>
      </c>
      <c r="BP25" s="75">
        <v>0.16855668216515901</v>
      </c>
      <c r="BQ25" s="75">
        <v>0</v>
      </c>
      <c r="BR25" s="75">
        <v>1.6307498746121201</v>
      </c>
      <c r="BS25" s="75">
        <v>0.39097024163759297</v>
      </c>
      <c r="BT25" s="75">
        <v>10.5918358958757</v>
      </c>
      <c r="BU25" s="75">
        <v>2.2100287396727198</v>
      </c>
      <c r="BV25" s="75">
        <v>1.5902022521315899</v>
      </c>
      <c r="BW25" s="75">
        <v>42.367381978097001</v>
      </c>
      <c r="BX25" s="75">
        <v>0</v>
      </c>
      <c r="BY25" s="75">
        <v>0.37745960605609602</v>
      </c>
      <c r="BZ25" s="75">
        <v>6.6913990191636801</v>
      </c>
      <c r="CA25" s="75">
        <v>1.18276494750243E-2</v>
      </c>
      <c r="CB25" s="75">
        <v>3.7382465259632802</v>
      </c>
      <c r="CC25" s="75">
        <v>38.266840650099901</v>
      </c>
      <c r="CD25" s="75">
        <v>0</v>
      </c>
      <c r="CE25" s="75">
        <v>2.0830355340708099E-2</v>
      </c>
      <c r="CF25" s="75">
        <v>1.6717116127564899</v>
      </c>
      <c r="CG25" s="75">
        <v>0</v>
      </c>
      <c r="CH25" s="75">
        <v>208.504424680743</v>
      </c>
      <c r="CI25" s="75">
        <v>1.96505537829835</v>
      </c>
      <c r="CJ25" s="89"/>
      <c r="CK25" s="28">
        <f t="shared" si="0"/>
        <v>7.9999952227921261E-3</v>
      </c>
      <c r="CL25" s="89"/>
      <c r="CM25" s="68">
        <f t="shared" si="1"/>
        <v>6.5071090541717933E-7</v>
      </c>
      <c r="CN25" s="68">
        <f t="shared" si="2"/>
        <v>2.2598678064431927E-7</v>
      </c>
      <c r="CO25" s="68">
        <f t="shared" si="3"/>
        <v>-2.5638184375050485E-7</v>
      </c>
      <c r="CP25" s="68">
        <f t="shared" si="4"/>
        <v>-1.303318404683367E-7</v>
      </c>
      <c r="CQ25" s="68">
        <f t="shared" si="5"/>
        <v>-1.0637623021721073E-7</v>
      </c>
      <c r="CR25" s="68">
        <f t="shared" si="6"/>
        <v>-1.5882757366696236E-7</v>
      </c>
      <c r="CS25" s="68">
        <f t="shared" si="7"/>
        <v>-2.3366048795239041E-7</v>
      </c>
      <c r="CT25" s="68">
        <f t="shared" si="8"/>
        <v>-8.0760381883844889E-7</v>
      </c>
      <c r="CU25" s="68">
        <f t="shared" si="9"/>
        <v>1.7082868020557413E-7</v>
      </c>
      <c r="CV25" s="68">
        <f t="shared" si="10"/>
        <v>1.4152637153631406E-6</v>
      </c>
      <c r="CW25" s="68">
        <f t="shared" si="11"/>
        <v>-4.5110176932434852E-7</v>
      </c>
      <c r="CX25" s="68">
        <f t="shared" si="12"/>
        <v>-4.3245205161467105E-6</v>
      </c>
      <c r="CY25" s="68">
        <f t="shared" si="13"/>
        <v>-6.129893127271954E-6</v>
      </c>
      <c r="CZ25" s="68">
        <f t="shared" si="14"/>
        <v>1.6269043390451589E-6</v>
      </c>
    </row>
    <row r="26" spans="1:104" x14ac:dyDescent="0.25">
      <c r="A26" s="75" t="s">
        <v>192</v>
      </c>
      <c r="B26" s="75">
        <v>3631.9589147000002</v>
      </c>
      <c r="C26" s="75">
        <v>11.38821065</v>
      </c>
      <c r="D26" s="75">
        <v>16820.594716</v>
      </c>
      <c r="E26" s="75">
        <v>428.04271846</v>
      </c>
      <c r="F26" s="75">
        <v>415.20143689999998</v>
      </c>
      <c r="G26" s="75">
        <v>12.83737071</v>
      </c>
      <c r="H26" s="75">
        <v>681.87000726999997</v>
      </c>
      <c r="I26" s="75">
        <v>53.390421568999997</v>
      </c>
      <c r="J26" s="75">
        <v>15.342075163000001</v>
      </c>
      <c r="K26" s="75">
        <v>152.05701162</v>
      </c>
      <c r="L26" s="75">
        <v>10.909920116</v>
      </c>
      <c r="M26" s="75">
        <v>1.2682782136999999</v>
      </c>
      <c r="N26" s="75">
        <v>1.8615051197000001</v>
      </c>
      <c r="O26" s="75">
        <v>2.6183808281999998</v>
      </c>
      <c r="P26" s="75"/>
      <c r="Q26" s="89" t="s">
        <v>192</v>
      </c>
      <c r="R26" s="75">
        <v>0</v>
      </c>
      <c r="S26" s="75">
        <v>5.8100954826798201</v>
      </c>
      <c r="T26" s="75">
        <v>10.9099134770814</v>
      </c>
      <c r="U26" s="75">
        <v>53.390393598012203</v>
      </c>
      <c r="V26" s="75">
        <v>53.390393598012203</v>
      </c>
      <c r="W26" s="75">
        <v>2.49526826897766</v>
      </c>
      <c r="X26" s="75">
        <v>0.20423746891851399</v>
      </c>
      <c r="Y26" s="75">
        <v>15.3421097988344</v>
      </c>
      <c r="Z26" s="75">
        <v>1.26827723388717</v>
      </c>
      <c r="AA26" s="75">
        <v>0</v>
      </c>
      <c r="AB26" s="75">
        <v>3631.9582918809201</v>
      </c>
      <c r="AC26" s="75">
        <v>30.140856330678002</v>
      </c>
      <c r="AD26" s="75">
        <v>0.22670194936000199</v>
      </c>
      <c r="AE26" s="75">
        <v>5.2377914588941596</v>
      </c>
      <c r="AF26" s="75">
        <v>2.6183708793624798</v>
      </c>
      <c r="AG26" s="75">
        <v>0</v>
      </c>
      <c r="AH26" s="75">
        <v>0</v>
      </c>
      <c r="AI26" s="75">
        <v>152.05693866447601</v>
      </c>
      <c r="AJ26" s="75">
        <v>152.05693866447601</v>
      </c>
      <c r="AK26" s="75">
        <v>1.6952436727843101</v>
      </c>
      <c r="AL26" s="75">
        <v>0</v>
      </c>
      <c r="AM26" s="75">
        <v>134.56451027871901</v>
      </c>
      <c r="AN26" s="75">
        <v>1.7369268792988199</v>
      </c>
      <c r="AO26" s="75">
        <v>0.35062459409816299</v>
      </c>
      <c r="AP26" s="75">
        <v>0</v>
      </c>
      <c r="AQ26" s="75">
        <v>158.376522616579</v>
      </c>
      <c r="AR26" s="75">
        <v>0.26372446455183801</v>
      </c>
      <c r="AS26" s="75">
        <v>0</v>
      </c>
      <c r="AT26" s="75">
        <v>0</v>
      </c>
      <c r="AU26" s="75">
        <v>1.86149254890529</v>
      </c>
      <c r="AV26" s="75">
        <v>11.388196737159401</v>
      </c>
      <c r="AW26" s="75">
        <v>0</v>
      </c>
      <c r="AX26" s="75">
        <v>687.908873195654</v>
      </c>
      <c r="AY26" s="75">
        <v>15138.5260844039</v>
      </c>
      <c r="AZ26" s="75">
        <v>1547.4957680627399</v>
      </c>
      <c r="BA26" s="75">
        <v>16820.586362745398</v>
      </c>
      <c r="BB26" s="75">
        <v>0</v>
      </c>
      <c r="BC26" s="75">
        <v>18.4710970000937</v>
      </c>
      <c r="BD26" s="75">
        <v>0</v>
      </c>
      <c r="BE26" s="75">
        <v>0.249759833991964</v>
      </c>
      <c r="BF26" s="75">
        <v>76.078864529568904</v>
      </c>
      <c r="BG26" s="75">
        <v>2.4248980900257302</v>
      </c>
      <c r="BH26" s="75">
        <v>1.5610475296659401</v>
      </c>
      <c r="BI26" s="75">
        <v>192.666426925048</v>
      </c>
      <c r="BJ26" s="75">
        <v>1.4298754053473099</v>
      </c>
      <c r="BK26" s="75">
        <v>0</v>
      </c>
      <c r="BL26" s="75">
        <v>1.08971476567624</v>
      </c>
      <c r="BM26" s="75">
        <v>428.042474377926</v>
      </c>
      <c r="BN26" s="75">
        <v>415.20119153010597</v>
      </c>
      <c r="BO26" s="75">
        <v>12.8412828478204</v>
      </c>
      <c r="BP26" s="75">
        <v>0.55082403346616104</v>
      </c>
      <c r="BQ26" s="75">
        <v>0</v>
      </c>
      <c r="BR26" s="75">
        <v>5.3291094804257098</v>
      </c>
      <c r="BS26" s="75">
        <v>1.27764911589146</v>
      </c>
      <c r="BT26" s="75">
        <v>34.612872670954602</v>
      </c>
      <c r="BU26" s="75">
        <v>7.22210532085517</v>
      </c>
      <c r="BV26" s="75">
        <v>5.1965977692532297</v>
      </c>
      <c r="BW26" s="75">
        <v>138.45143709937801</v>
      </c>
      <c r="BX26" s="75">
        <v>0</v>
      </c>
      <c r="BY26" s="75">
        <v>1.2334950625285901</v>
      </c>
      <c r="BZ26" s="75">
        <v>21.8667271879495</v>
      </c>
      <c r="CA26" s="75">
        <v>3.8651239647921803E-2</v>
      </c>
      <c r="CB26" s="75">
        <v>12.8373720690707</v>
      </c>
      <c r="CC26" s="75">
        <v>125.143525810181</v>
      </c>
      <c r="CD26" s="75">
        <v>0</v>
      </c>
      <c r="CE26" s="75">
        <v>6.8121971541979201E-2</v>
      </c>
      <c r="CF26" s="75">
        <v>5.4669709806272699</v>
      </c>
      <c r="CG26" s="75">
        <v>0</v>
      </c>
      <c r="CH26" s="75">
        <v>681.86974193797198</v>
      </c>
      <c r="CI26" s="75">
        <v>6.4263009530565398</v>
      </c>
      <c r="CJ26" s="89"/>
      <c r="CK26" s="28">
        <f t="shared" si="0"/>
        <v>7.99998926177483E-3</v>
      </c>
      <c r="CL26" s="89"/>
      <c r="CM26" s="68">
        <f t="shared" si="1"/>
        <v>-1.7148296405966966E-7</v>
      </c>
      <c r="CN26" s="68">
        <f t="shared" si="2"/>
        <v>-1.2216880268812525E-6</v>
      </c>
      <c r="CO26" s="68">
        <f t="shared" si="3"/>
        <v>-4.9660875506635511E-7</v>
      </c>
      <c r="CP26" s="68">
        <f t="shared" si="4"/>
        <v>-5.7022830544341046E-7</v>
      </c>
      <c r="CQ26" s="68">
        <f t="shared" si="5"/>
        <v>-5.9096590762071509E-7</v>
      </c>
      <c r="CR26" s="68">
        <f t="shared" si="6"/>
        <v>1.0586830669906637E-7</v>
      </c>
      <c r="CS26" s="68">
        <f t="shared" si="7"/>
        <v>-3.8912406347888813E-7</v>
      </c>
      <c r="CT26" s="68">
        <f t="shared" si="8"/>
        <v>-5.2389524136349706E-7</v>
      </c>
      <c r="CU26" s="68">
        <f t="shared" si="9"/>
        <v>2.2575716799508132E-6</v>
      </c>
      <c r="CV26" s="68">
        <f t="shared" si="10"/>
        <v>-4.7979059441418029E-7</v>
      </c>
      <c r="CW26" s="68">
        <f t="shared" si="11"/>
        <v>-6.0852128430408123E-7</v>
      </c>
      <c r="CX26" s="68">
        <f t="shared" si="12"/>
        <v>-7.7255354495414996E-7</v>
      </c>
      <c r="CY26" s="68">
        <f t="shared" si="13"/>
        <v>-6.7530272020369016E-6</v>
      </c>
      <c r="CZ26" s="68">
        <f t="shared" si="14"/>
        <v>-3.7996144078378683E-6</v>
      </c>
    </row>
    <row r="27" spans="1:104" x14ac:dyDescent="0.25">
      <c r="A27" s="75" t="s">
        <v>193</v>
      </c>
      <c r="B27" s="75">
        <v>2454.2943651999999</v>
      </c>
      <c r="C27" s="75">
        <v>7.7215605146000001</v>
      </c>
      <c r="D27" s="75">
        <v>11560.177747</v>
      </c>
      <c r="E27" s="75">
        <v>296.84876306000001</v>
      </c>
      <c r="F27" s="75">
        <v>287.94330015999998</v>
      </c>
      <c r="G27" s="75">
        <v>8.7041360460000003</v>
      </c>
      <c r="H27" s="75">
        <v>472.70903407999998</v>
      </c>
      <c r="I27" s="75">
        <v>37.013117368000003</v>
      </c>
      <c r="J27" s="75">
        <v>10.635953267</v>
      </c>
      <c r="K27" s="75">
        <v>105.4141146</v>
      </c>
      <c r="L27" s="75">
        <v>7.5633445449999996</v>
      </c>
      <c r="M27" s="75">
        <v>0.87923880359999995</v>
      </c>
      <c r="N27" s="75">
        <v>1.2904956633</v>
      </c>
      <c r="O27" s="75">
        <v>1.8152026907000001</v>
      </c>
      <c r="P27" s="75"/>
      <c r="Q27" s="89" t="s">
        <v>193</v>
      </c>
      <c r="R27" s="75">
        <v>0</v>
      </c>
      <c r="S27" s="75">
        <v>4.0278697259911498</v>
      </c>
      <c r="T27" s="75">
        <v>7.5633308532171304</v>
      </c>
      <c r="U27" s="75">
        <v>37.013188772889301</v>
      </c>
      <c r="V27" s="75">
        <v>37.013188772889301</v>
      </c>
      <c r="W27" s="75">
        <v>1.7298507420198801</v>
      </c>
      <c r="X27" s="75">
        <v>0.14158659032536899</v>
      </c>
      <c r="Y27" s="75">
        <v>10.635941280666801</v>
      </c>
      <c r="Z27" s="75">
        <v>0.87923811657883699</v>
      </c>
      <c r="AA27" s="75">
        <v>0</v>
      </c>
      <c r="AB27" s="75">
        <v>2454.2934519309701</v>
      </c>
      <c r="AC27" s="75">
        <v>20.895219775167501</v>
      </c>
      <c r="AD27" s="75">
        <v>0.15716059782116601</v>
      </c>
      <c r="AE27" s="75">
        <v>3.6311124153223999</v>
      </c>
      <c r="AF27" s="75">
        <v>1.8151935019203</v>
      </c>
      <c r="AG27" s="75">
        <v>0</v>
      </c>
      <c r="AH27" s="75">
        <v>0</v>
      </c>
      <c r="AI27" s="75">
        <v>105.41400538153501</v>
      </c>
      <c r="AJ27" s="75">
        <v>105.41400538153501</v>
      </c>
      <c r="AK27" s="75">
        <v>1.17523761268736</v>
      </c>
      <c r="AL27" s="75">
        <v>0</v>
      </c>
      <c r="AM27" s="75">
        <v>92.481229010014403</v>
      </c>
      <c r="AN27" s="75">
        <v>1.2041289036887</v>
      </c>
      <c r="AO27" s="75">
        <v>0.24306925783733499</v>
      </c>
      <c r="AP27" s="75">
        <v>0</v>
      </c>
      <c r="AQ27" s="75">
        <v>109.79516993091499</v>
      </c>
      <c r="AR27" s="75">
        <v>0.182827192513525</v>
      </c>
      <c r="AS27" s="75">
        <v>0</v>
      </c>
      <c r="AT27" s="75">
        <v>0</v>
      </c>
      <c r="AU27" s="75">
        <v>1.29048706198351</v>
      </c>
      <c r="AV27" s="75">
        <v>7.7215388310939801</v>
      </c>
      <c r="AW27" s="75">
        <v>0</v>
      </c>
      <c r="AX27" s="75">
        <v>476.89552913705501</v>
      </c>
      <c r="AY27" s="75">
        <v>10404.1508161532</v>
      </c>
      <c r="AZ27" s="75">
        <v>1063.53474297401</v>
      </c>
      <c r="BA27" s="75">
        <v>11560.1667881373</v>
      </c>
      <c r="BB27" s="75">
        <v>0</v>
      </c>
      <c r="BC27" s="75">
        <v>12.805205844076401</v>
      </c>
      <c r="BD27" s="75">
        <v>0</v>
      </c>
      <c r="BE27" s="75">
        <v>0.17320919092654699</v>
      </c>
      <c r="BF27" s="75">
        <v>52.741950948097703</v>
      </c>
      <c r="BG27" s="75">
        <v>1.68167402570589</v>
      </c>
      <c r="BH27" s="75">
        <v>1.0825879518014501</v>
      </c>
      <c r="BI27" s="75">
        <v>133.61469494491101</v>
      </c>
      <c r="BJ27" s="75">
        <v>0.99162376127801899</v>
      </c>
      <c r="BK27" s="75">
        <v>0</v>
      </c>
      <c r="BL27" s="75">
        <v>0.75572207365642097</v>
      </c>
      <c r="BM27" s="75">
        <v>296.84871796643802</v>
      </c>
      <c r="BN27" s="75">
        <v>287.94323637583602</v>
      </c>
      <c r="BO27" s="75">
        <v>8.9054815906016902</v>
      </c>
      <c r="BP27" s="75">
        <v>0.38199869066618097</v>
      </c>
      <c r="BQ27" s="75">
        <v>0</v>
      </c>
      <c r="BR27" s="75">
        <v>3.69575534378323</v>
      </c>
      <c r="BS27" s="75">
        <v>0.88605403719748599</v>
      </c>
      <c r="BT27" s="75">
        <v>24.0041318304425</v>
      </c>
      <c r="BU27" s="75">
        <v>5.0085571432838902</v>
      </c>
      <c r="BV27" s="75">
        <v>3.6038531679205401</v>
      </c>
      <c r="BW27" s="75">
        <v>96.016528609710093</v>
      </c>
      <c r="BX27" s="75">
        <v>0</v>
      </c>
      <c r="BY27" s="75">
        <v>0.85543101772956998</v>
      </c>
      <c r="BZ27" s="75">
        <v>15.164609816862001</v>
      </c>
      <c r="CA27" s="75">
        <v>2.6804769960592299E-2</v>
      </c>
      <c r="CB27" s="75">
        <v>8.7041327529321908</v>
      </c>
      <c r="CC27" s="75">
        <v>86.756222956636094</v>
      </c>
      <c r="CD27" s="75">
        <v>0</v>
      </c>
      <c r="CE27" s="75">
        <v>4.7224987768694299E-2</v>
      </c>
      <c r="CF27" s="75">
        <v>3.7899980916445899</v>
      </c>
      <c r="CG27" s="75">
        <v>0</v>
      </c>
      <c r="CH27" s="75">
        <v>472.70886555013499</v>
      </c>
      <c r="CI27" s="75">
        <v>4.4550627382640702</v>
      </c>
      <c r="CJ27" s="89"/>
      <c r="CK27" s="28">
        <f t="shared" si="0"/>
        <v>7.9999908915601887E-3</v>
      </c>
      <c r="CL27" s="89"/>
      <c r="CM27" s="68">
        <f t="shared" si="1"/>
        <v>-3.7211063297924773E-7</v>
      </c>
      <c r="CN27" s="68">
        <f t="shared" si="2"/>
        <v>-2.808176660540881E-6</v>
      </c>
      <c r="CO27" s="68">
        <f t="shared" si="3"/>
        <v>-9.4798392723500717E-7</v>
      </c>
      <c r="CP27" s="68">
        <f t="shared" si="4"/>
        <v>-1.5190752869893699E-7</v>
      </c>
      <c r="CQ27" s="68">
        <f t="shared" si="5"/>
        <v>-2.2151640243225993E-7</v>
      </c>
      <c r="CR27" s="68">
        <f t="shared" si="6"/>
        <v>-3.7833367862677312E-7</v>
      </c>
      <c r="CS27" s="68">
        <f t="shared" si="7"/>
        <v>-3.56519238776891E-7</v>
      </c>
      <c r="CT27" s="68">
        <f t="shared" si="8"/>
        <v>1.9291779340663912E-6</v>
      </c>
      <c r="CU27" s="68">
        <f t="shared" si="9"/>
        <v>-1.1269636954937144E-6</v>
      </c>
      <c r="CV27" s="68">
        <f t="shared" si="10"/>
        <v>-1.036089573142578E-6</v>
      </c>
      <c r="CW27" s="68">
        <f t="shared" si="11"/>
        <v>-1.8102815213281768E-6</v>
      </c>
      <c r="CX27" s="68">
        <f t="shared" si="12"/>
        <v>-7.8138175902441387E-7</v>
      </c>
      <c r="CY27" s="68">
        <f t="shared" si="13"/>
        <v>-6.6651262259552411E-6</v>
      </c>
      <c r="CZ27" s="68">
        <f t="shared" si="14"/>
        <v>-5.0621232257410277E-6</v>
      </c>
    </row>
    <row r="28" spans="1:104" x14ac:dyDescent="0.25">
      <c r="A28" s="75" t="s">
        <v>194</v>
      </c>
      <c r="B28" s="75">
        <v>6454.9499497999996</v>
      </c>
      <c r="C28" s="75">
        <v>20.226996974999999</v>
      </c>
      <c r="D28" s="75">
        <v>29757.992974000001</v>
      </c>
      <c r="E28" s="75">
        <v>754.35434973999998</v>
      </c>
      <c r="F28" s="75">
        <v>731.72371923000003</v>
      </c>
      <c r="G28" s="75">
        <v>22.800900550000001</v>
      </c>
      <c r="H28" s="75">
        <v>1201.7530819999999</v>
      </c>
      <c r="I28" s="75">
        <v>94.097266322999999</v>
      </c>
      <c r="J28" s="75">
        <v>27.039444346</v>
      </c>
      <c r="K28" s="75">
        <v>267.99093728999998</v>
      </c>
      <c r="L28" s="75">
        <v>19.228049312</v>
      </c>
      <c r="M28" s="75">
        <v>2.2352607322</v>
      </c>
      <c r="N28" s="75">
        <v>3.2807859133999999</v>
      </c>
      <c r="O28" s="75">
        <v>4.6147318355999998</v>
      </c>
      <c r="P28" s="75"/>
      <c r="Q28" s="89" t="s">
        <v>194</v>
      </c>
      <c r="R28" s="75">
        <v>0</v>
      </c>
      <c r="S28" s="75">
        <v>10.239923087455599</v>
      </c>
      <c r="T28" s="75">
        <v>19.228048945542199</v>
      </c>
      <c r="U28" s="75">
        <v>94.097160307152294</v>
      </c>
      <c r="V28" s="75">
        <v>94.097160307152294</v>
      </c>
      <c r="W28" s="75">
        <v>4.3977518231336497</v>
      </c>
      <c r="X28" s="75">
        <v>0.35994879829871401</v>
      </c>
      <c r="Y28" s="75">
        <v>27.0394101452064</v>
      </c>
      <c r="Z28" s="75">
        <v>2.23526279746046</v>
      </c>
      <c r="AA28" s="75">
        <v>0</v>
      </c>
      <c r="AB28" s="75">
        <v>6454.9479431427899</v>
      </c>
      <c r="AC28" s="75">
        <v>53.121323050572599</v>
      </c>
      <c r="AD28" s="75">
        <v>0.399547308660258</v>
      </c>
      <c r="AE28" s="75">
        <v>9.2312733058413592</v>
      </c>
      <c r="AF28" s="75">
        <v>4.6147333530883996</v>
      </c>
      <c r="AG28" s="75">
        <v>0</v>
      </c>
      <c r="AH28" s="75">
        <v>0</v>
      </c>
      <c r="AI28" s="75">
        <v>267.99124314874302</v>
      </c>
      <c r="AJ28" s="75">
        <v>267.99124314874302</v>
      </c>
      <c r="AK28" s="75">
        <v>2.98777067668702</v>
      </c>
      <c r="AL28" s="75">
        <v>0</v>
      </c>
      <c r="AM28" s="75">
        <v>238.063877428529</v>
      </c>
      <c r="AN28" s="75">
        <v>3.06122240073777</v>
      </c>
      <c r="AO28" s="75">
        <v>0.61795495712067705</v>
      </c>
      <c r="AP28" s="75">
        <v>0</v>
      </c>
      <c r="AQ28" s="75">
        <v>279.12897262828199</v>
      </c>
      <c r="AR28" s="75">
        <v>0.46479387369409703</v>
      </c>
      <c r="AS28" s="75">
        <v>0</v>
      </c>
      <c r="AT28" s="75">
        <v>0</v>
      </c>
      <c r="AU28" s="75">
        <v>3.2807896845758799</v>
      </c>
      <c r="AV28" s="75">
        <v>20.227018772466401</v>
      </c>
      <c r="AW28" s="75">
        <v>0</v>
      </c>
      <c r="AX28" s="75">
        <v>1212.3962496183201</v>
      </c>
      <c r="AY28" s="75">
        <v>26782.179377591099</v>
      </c>
      <c r="AZ28" s="75">
        <v>2737.7356659468501</v>
      </c>
      <c r="BA28" s="75">
        <v>29757.978920966401</v>
      </c>
      <c r="BB28" s="75">
        <v>0</v>
      </c>
      <c r="BC28" s="75">
        <v>32.5541722130436</v>
      </c>
      <c r="BD28" s="75">
        <v>0</v>
      </c>
      <c r="BE28" s="75">
        <v>0.44016032209527201</v>
      </c>
      <c r="BF28" s="75">
        <v>134.08412558041201</v>
      </c>
      <c r="BG28" s="75">
        <v>4.2734798444639104</v>
      </c>
      <c r="BH28" s="75">
        <v>2.7510854137799798</v>
      </c>
      <c r="BI28" s="75">
        <v>339.54268533981502</v>
      </c>
      <c r="BJ28" s="75">
        <v>2.51991885734442</v>
      </c>
      <c r="BK28" s="75">
        <v>0</v>
      </c>
      <c r="BL28" s="75">
        <v>1.9204397499958601</v>
      </c>
      <c r="BM28" s="75">
        <v>754.35393360708099</v>
      </c>
      <c r="BN28" s="75">
        <v>731.72333240115302</v>
      </c>
      <c r="BO28" s="75">
        <v>22.630601205928201</v>
      </c>
      <c r="BP28" s="75">
        <v>0.97073816509311806</v>
      </c>
      <c r="BQ28" s="75">
        <v>0</v>
      </c>
      <c r="BR28" s="75">
        <v>9.3916747526689708</v>
      </c>
      <c r="BS28" s="75">
        <v>2.2516410696825901</v>
      </c>
      <c r="BT28" s="75">
        <v>60.999432915006203</v>
      </c>
      <c r="BU28" s="75">
        <v>12.7277461052596</v>
      </c>
      <c r="BV28" s="75">
        <v>9.1581288712886604</v>
      </c>
      <c r="BW28" s="75">
        <v>243.99782917486499</v>
      </c>
      <c r="BX28" s="75">
        <v>0</v>
      </c>
      <c r="BY28" s="75">
        <v>2.17382767528122</v>
      </c>
      <c r="BZ28" s="75">
        <v>38.5364276889499</v>
      </c>
      <c r="CA28" s="75">
        <v>6.8116455563087999E-2</v>
      </c>
      <c r="CB28" s="75">
        <v>22.800882260090201</v>
      </c>
      <c r="CC28" s="75">
        <v>220.55775136672</v>
      </c>
      <c r="CD28" s="75">
        <v>0</v>
      </c>
      <c r="CE28" s="75">
        <v>0.120057249957384</v>
      </c>
      <c r="CF28" s="75">
        <v>9.6352070383246797</v>
      </c>
      <c r="CG28" s="75">
        <v>0</v>
      </c>
      <c r="CH28" s="75">
        <v>1201.7526813714901</v>
      </c>
      <c r="CI28" s="75">
        <v>11.325931226108301</v>
      </c>
      <c r="CJ28" s="89"/>
      <c r="CK28" s="28">
        <f t="shared" si="0"/>
        <v>8.0000015478469584E-3</v>
      </c>
      <c r="CL28" s="89"/>
      <c r="CM28" s="68">
        <f t="shared" si="1"/>
        <v>-3.1087107185684789E-7</v>
      </c>
      <c r="CN28" s="68">
        <f t="shared" si="2"/>
        <v>1.0776422436538079E-6</v>
      </c>
      <c r="CO28" s="68">
        <f t="shared" si="3"/>
        <v>-4.7224399883477706E-7</v>
      </c>
      <c r="CP28" s="68">
        <f t="shared" si="4"/>
        <v>-5.5164117384488413E-7</v>
      </c>
      <c r="CQ28" s="68">
        <f t="shared" si="5"/>
        <v>-5.2865424045578942E-7</v>
      </c>
      <c r="CR28" s="68">
        <f t="shared" si="6"/>
        <v>-8.0215734286064273E-7</v>
      </c>
      <c r="CS28" s="68">
        <f t="shared" si="7"/>
        <v>-3.3337007065086172E-7</v>
      </c>
      <c r="CT28" s="68">
        <f t="shared" si="8"/>
        <v>-1.1266623553341484E-6</v>
      </c>
      <c r="CU28" s="68">
        <f t="shared" si="9"/>
        <v>-1.264848240304026E-6</v>
      </c>
      <c r="CV28" s="68">
        <f t="shared" si="10"/>
        <v>1.141302560975636E-6</v>
      </c>
      <c r="CW28" s="68">
        <f t="shared" si="11"/>
        <v>-1.9058501205553957E-8</v>
      </c>
      <c r="CX28" s="68">
        <f t="shared" si="12"/>
        <v>9.2394611072945073E-7</v>
      </c>
      <c r="CY28" s="68">
        <f t="shared" si="13"/>
        <v>1.1494733211989162E-6</v>
      </c>
      <c r="CZ28" s="68">
        <f t="shared" si="14"/>
        <v>3.2883566237163916E-7</v>
      </c>
    </row>
    <row r="29" spans="1:104" x14ac:dyDescent="0.25">
      <c r="A29" s="75" t="s">
        <v>195</v>
      </c>
      <c r="B29" s="75">
        <v>775.98501749000002</v>
      </c>
      <c r="C29" s="75">
        <v>2.4292537592999999</v>
      </c>
      <c r="D29" s="75">
        <v>3596.4850928000001</v>
      </c>
      <c r="E29" s="75">
        <v>92.358079435999997</v>
      </c>
      <c r="F29" s="75">
        <v>89.587337047000005</v>
      </c>
      <c r="G29" s="75">
        <v>2.7383784861999998</v>
      </c>
      <c r="H29" s="75">
        <v>147.16206424000001</v>
      </c>
      <c r="I29" s="75">
        <v>11.52278963</v>
      </c>
      <c r="J29" s="75">
        <v>3.3111464457999999</v>
      </c>
      <c r="K29" s="75">
        <v>32.817140326000001</v>
      </c>
      <c r="L29" s="75">
        <v>2.3545930279</v>
      </c>
      <c r="M29" s="75">
        <v>0.27372143939999999</v>
      </c>
      <c r="N29" s="75">
        <v>0.4017524355</v>
      </c>
      <c r="O29" s="75">
        <v>0.56510232660000004</v>
      </c>
      <c r="P29" s="75"/>
      <c r="Q29" s="89" t="s">
        <v>195</v>
      </c>
      <c r="R29" s="75">
        <v>0</v>
      </c>
      <c r="S29" s="75">
        <v>1.2539413378125299</v>
      </c>
      <c r="T29" s="75">
        <v>2.3545788461651398</v>
      </c>
      <c r="U29" s="75">
        <v>11.522760243605401</v>
      </c>
      <c r="V29" s="75">
        <v>11.522760243605401</v>
      </c>
      <c r="W29" s="75">
        <v>0.53853148379387805</v>
      </c>
      <c r="X29" s="75">
        <v>4.4077350978387803E-2</v>
      </c>
      <c r="Y29" s="75">
        <v>3.3111465262738302</v>
      </c>
      <c r="Z29" s="75">
        <v>0.27371973601498201</v>
      </c>
      <c r="AA29" s="75">
        <v>0</v>
      </c>
      <c r="AB29" s="75">
        <v>775.98512252208798</v>
      </c>
      <c r="AC29" s="75">
        <v>6.5050226679084</v>
      </c>
      <c r="AD29" s="75">
        <v>4.8926488510125099E-2</v>
      </c>
      <c r="AE29" s="75">
        <v>1.13042627456777</v>
      </c>
      <c r="AF29" s="75">
        <v>0.56510291953357406</v>
      </c>
      <c r="AG29" s="75">
        <v>0</v>
      </c>
      <c r="AH29" s="75">
        <v>0</v>
      </c>
      <c r="AI29" s="75">
        <v>32.817068952408597</v>
      </c>
      <c r="AJ29" s="75">
        <v>32.817068952408597</v>
      </c>
      <c r="AK29" s="75">
        <v>0.36587086185638901</v>
      </c>
      <c r="AL29" s="75">
        <v>0</v>
      </c>
      <c r="AM29" s="75">
        <v>28.771954908557699</v>
      </c>
      <c r="AN29" s="75">
        <v>0.37486558972907302</v>
      </c>
      <c r="AO29" s="75">
        <v>7.5674020583322593E-2</v>
      </c>
      <c r="AP29" s="75">
        <v>0</v>
      </c>
      <c r="AQ29" s="75">
        <v>34.181147980787003</v>
      </c>
      <c r="AR29" s="75">
        <v>5.6917709708976701E-2</v>
      </c>
      <c r="AS29" s="75">
        <v>0</v>
      </c>
      <c r="AT29" s="75">
        <v>0</v>
      </c>
      <c r="AU29" s="75">
        <v>0.40175253178305798</v>
      </c>
      <c r="AV29" s="75">
        <v>2.4292465002728201</v>
      </c>
      <c r="AW29" s="75">
        <v>0</v>
      </c>
      <c r="AX29" s="75">
        <v>148.46537550444401</v>
      </c>
      <c r="AY29" s="75">
        <v>3236.8351829185899</v>
      </c>
      <c r="AZ29" s="75">
        <v>330.87603573405602</v>
      </c>
      <c r="BA29" s="75">
        <v>3596.4831735612001</v>
      </c>
      <c r="BB29" s="75">
        <v>0</v>
      </c>
      <c r="BC29" s="75">
        <v>3.9864567250830798</v>
      </c>
      <c r="BD29" s="75">
        <v>0</v>
      </c>
      <c r="BE29" s="75">
        <v>5.38901485992382E-2</v>
      </c>
      <c r="BF29" s="75">
        <v>16.419436916847101</v>
      </c>
      <c r="BG29" s="75">
        <v>0.52321537740372603</v>
      </c>
      <c r="BH29" s="75">
        <v>0.336824477410892</v>
      </c>
      <c r="BI29" s="75">
        <v>41.571313719252402</v>
      </c>
      <c r="BJ29" s="75">
        <v>0.30852196531027298</v>
      </c>
      <c r="BK29" s="75">
        <v>0</v>
      </c>
      <c r="BL29" s="75">
        <v>0.23512622230305799</v>
      </c>
      <c r="BM29" s="75">
        <v>92.358003067845004</v>
      </c>
      <c r="BN29" s="75">
        <v>89.587281129100404</v>
      </c>
      <c r="BO29" s="75">
        <v>2.7707219387445798</v>
      </c>
      <c r="BP29" s="75">
        <v>0.118850697332958</v>
      </c>
      <c r="BQ29" s="75">
        <v>0</v>
      </c>
      <c r="BR29" s="75">
        <v>1.14985302644995</v>
      </c>
      <c r="BS29" s="75">
        <v>0.27567590485953702</v>
      </c>
      <c r="BT29" s="75">
        <v>7.4683550399312004</v>
      </c>
      <c r="BU29" s="75">
        <v>1.55829808605741</v>
      </c>
      <c r="BV29" s="75">
        <v>1.12125964384331</v>
      </c>
      <c r="BW29" s="75">
        <v>29.8734617705319</v>
      </c>
      <c r="BX29" s="75">
        <v>0</v>
      </c>
      <c r="BY29" s="75">
        <v>0.26614957926993899</v>
      </c>
      <c r="BZ29" s="75">
        <v>4.7181457550554802</v>
      </c>
      <c r="CA29" s="75">
        <v>8.3397154891229498E-3</v>
      </c>
      <c r="CB29" s="75">
        <v>2.73838698105458</v>
      </c>
      <c r="CC29" s="75">
        <v>27.008655544915701</v>
      </c>
      <c r="CD29" s="75">
        <v>0</v>
      </c>
      <c r="CE29" s="75">
        <v>1.4701873197443399E-2</v>
      </c>
      <c r="CF29" s="75">
        <v>1.17988891468585</v>
      </c>
      <c r="CG29" s="75">
        <v>0</v>
      </c>
      <c r="CH29" s="75">
        <v>147.16199769506699</v>
      </c>
      <c r="CI29" s="75">
        <v>1.3869342440554799</v>
      </c>
      <c r="CJ29" s="89"/>
      <c r="CK29" s="28">
        <f t="shared" si="0"/>
        <v>8.0000248910014997E-3</v>
      </c>
      <c r="CL29" s="89"/>
      <c r="CM29" s="68">
        <f t="shared" si="1"/>
        <v>1.3535324212607981E-7</v>
      </c>
      <c r="CN29" s="68">
        <f t="shared" si="2"/>
        <v>-2.9881716358390541E-6</v>
      </c>
      <c r="CO29" s="68">
        <f t="shared" si="3"/>
        <v>-5.3364291812873324E-7</v>
      </c>
      <c r="CP29" s="68">
        <f t="shared" si="4"/>
        <v>-8.2687032319244345E-7</v>
      </c>
      <c r="CQ29" s="68">
        <f t="shared" si="5"/>
        <v>-6.241719136267909E-7</v>
      </c>
      <c r="CR29" s="68">
        <f t="shared" si="6"/>
        <v>3.1021477210033497E-6</v>
      </c>
      <c r="CS29" s="68">
        <f t="shared" si="7"/>
        <v>-4.5218809184013385E-7</v>
      </c>
      <c r="CT29" s="68">
        <f t="shared" si="8"/>
        <v>-2.5502847438068114E-6</v>
      </c>
      <c r="CU29" s="68">
        <f t="shared" si="9"/>
        <v>2.4303917565558275E-8</v>
      </c>
      <c r="CV29" s="68">
        <f t="shared" si="10"/>
        <v>-2.1748875951495942E-6</v>
      </c>
      <c r="CW29" s="68">
        <f t="shared" si="11"/>
        <v>-6.0230089413279795E-6</v>
      </c>
      <c r="CX29" s="68">
        <f t="shared" si="12"/>
        <v>-6.2230602824365645E-6</v>
      </c>
      <c r="CY29" s="68">
        <f t="shared" si="13"/>
        <v>2.3965768334697792E-7</v>
      </c>
      <c r="CZ29" s="68">
        <f t="shared" si="14"/>
        <v>1.0492499253804192E-6</v>
      </c>
    </row>
    <row r="30" spans="1:104" x14ac:dyDescent="0.25">
      <c r="A30" s="75" t="s">
        <v>196</v>
      </c>
      <c r="B30" s="75">
        <v>40.263860655999999</v>
      </c>
      <c r="C30" s="75">
        <v>0.14274870100000001</v>
      </c>
      <c r="D30" s="75">
        <v>304.09569332000001</v>
      </c>
      <c r="E30" s="75">
        <v>9.2253785399999995</v>
      </c>
      <c r="F30" s="75">
        <v>8.9486171839999997</v>
      </c>
      <c r="G30" s="75">
        <v>0.16091360299999999</v>
      </c>
      <c r="H30" s="75">
        <v>14.586464564</v>
      </c>
      <c r="I30" s="75">
        <v>1.1421201754000001</v>
      </c>
      <c r="J30" s="75">
        <v>0.3281954527</v>
      </c>
      <c r="K30" s="75">
        <v>3.2527815975999999</v>
      </c>
      <c r="L30" s="75">
        <v>0.23338343289999999</v>
      </c>
      <c r="M30" s="75">
        <v>2.7130824299999998E-2</v>
      </c>
      <c r="N30" s="75">
        <v>3.9821048300000002E-2</v>
      </c>
      <c r="O30" s="75">
        <v>5.6012024000000001E-2</v>
      </c>
      <c r="P30" s="75"/>
      <c r="Q30" s="89" t="s">
        <v>196</v>
      </c>
      <c r="R30" s="75">
        <v>0</v>
      </c>
      <c r="S30" s="75">
        <v>0.12428795179440801</v>
      </c>
      <c r="T30" s="75">
        <v>0.23338401207913501</v>
      </c>
      <c r="U30" s="75">
        <v>1.14212166801818</v>
      </c>
      <c r="V30" s="75">
        <v>1.14212166801818</v>
      </c>
      <c r="W30" s="75">
        <v>5.3378180184857599E-2</v>
      </c>
      <c r="X30" s="75">
        <v>4.3689532058686998E-3</v>
      </c>
      <c r="Y30" s="75">
        <v>0.32819520222133303</v>
      </c>
      <c r="Z30" s="75">
        <v>2.71321813294178E-2</v>
      </c>
      <c r="AA30" s="75">
        <v>0</v>
      </c>
      <c r="AB30" s="75">
        <v>40.263912498553204</v>
      </c>
      <c r="AC30" s="75">
        <v>0.644767846989865</v>
      </c>
      <c r="AD30" s="75">
        <v>4.8495346573984403E-3</v>
      </c>
      <c r="AE30" s="75">
        <v>0.112045923006001</v>
      </c>
      <c r="AF30" s="75">
        <v>5.60134654641554E-2</v>
      </c>
      <c r="AG30" s="75">
        <v>0</v>
      </c>
      <c r="AH30" s="75">
        <v>0</v>
      </c>
      <c r="AI30" s="75">
        <v>3.2527823341216999</v>
      </c>
      <c r="AJ30" s="75">
        <v>3.2527823341216999</v>
      </c>
      <c r="AK30" s="75">
        <v>3.6265061455601703E-2</v>
      </c>
      <c r="AL30" s="75">
        <v>0</v>
      </c>
      <c r="AM30" s="75">
        <v>2.4327557459614</v>
      </c>
      <c r="AN30" s="75">
        <v>3.71561473316908E-2</v>
      </c>
      <c r="AO30" s="75">
        <v>7.5005284086101303E-3</v>
      </c>
      <c r="AP30" s="75">
        <v>0</v>
      </c>
      <c r="AQ30" s="75">
        <v>3.3879669094940099</v>
      </c>
      <c r="AR30" s="75">
        <v>5.6413990843102498E-3</v>
      </c>
      <c r="AS30" s="75">
        <v>0</v>
      </c>
      <c r="AT30" s="75">
        <v>0</v>
      </c>
      <c r="AU30" s="75">
        <v>3.9822614403943503E-2</v>
      </c>
      <c r="AV30" s="75">
        <v>0.14274889796458201</v>
      </c>
      <c r="AW30" s="75">
        <v>0</v>
      </c>
      <c r="AX30" s="75">
        <v>14.715634639020699</v>
      </c>
      <c r="AY30" s="75">
        <v>273.68614957257802</v>
      </c>
      <c r="AZ30" s="75">
        <v>27.976930343865899</v>
      </c>
      <c r="BA30" s="75">
        <v>304.09583566240502</v>
      </c>
      <c r="BB30" s="75">
        <v>0</v>
      </c>
      <c r="BC30" s="75">
        <v>0.39513144896024499</v>
      </c>
      <c r="BD30" s="75">
        <v>0</v>
      </c>
      <c r="BE30" s="75">
        <v>5.3829508865336096E-3</v>
      </c>
      <c r="BF30" s="75">
        <v>1.6274700383042</v>
      </c>
      <c r="BG30" s="75">
        <v>5.2262605973423103E-2</v>
      </c>
      <c r="BH30" s="75">
        <v>3.36443634980736E-2</v>
      </c>
      <c r="BI30" s="75">
        <v>4.1524296146871897</v>
      </c>
      <c r="BJ30" s="75">
        <v>3.0817273654216E-2</v>
      </c>
      <c r="BK30" s="75">
        <v>0</v>
      </c>
      <c r="BL30" s="75">
        <v>2.3486067450409799E-2</v>
      </c>
      <c r="BM30" s="75">
        <v>9.22536071728479</v>
      </c>
      <c r="BN30" s="75">
        <v>8.9485991065879595</v>
      </c>
      <c r="BO30" s="75">
        <v>0.27676161069682498</v>
      </c>
      <c r="BP30" s="75">
        <v>1.18716226569001E-2</v>
      </c>
      <c r="BQ30" s="75">
        <v>0</v>
      </c>
      <c r="BR30" s="75">
        <v>0.11485547192689401</v>
      </c>
      <c r="BS30" s="75">
        <v>2.7536479769837401E-2</v>
      </c>
      <c r="BT30" s="75">
        <v>0.74599041320127601</v>
      </c>
      <c r="BU30" s="75">
        <v>0.15565419291544699</v>
      </c>
      <c r="BV30" s="75">
        <v>0.11199956414623199</v>
      </c>
      <c r="BW30" s="75">
        <v>2.9839690779719699</v>
      </c>
      <c r="BX30" s="75">
        <v>0</v>
      </c>
      <c r="BY30" s="75">
        <v>2.6584822059447601E-2</v>
      </c>
      <c r="BZ30" s="75">
        <v>0.47128155117203302</v>
      </c>
      <c r="CA30" s="75">
        <v>8.3303461807679804E-4</v>
      </c>
      <c r="CB30" s="75">
        <v>0.160913539619812</v>
      </c>
      <c r="CC30" s="75">
        <v>2.6770623537375902</v>
      </c>
      <c r="CD30" s="75">
        <v>0</v>
      </c>
      <c r="CE30" s="75">
        <v>1.4572192692802401E-3</v>
      </c>
      <c r="CF30" s="75">
        <v>0.116947793596498</v>
      </c>
      <c r="CG30" s="75">
        <v>0</v>
      </c>
      <c r="CH30" s="75">
        <v>14.5864686585426</v>
      </c>
      <c r="CI30" s="75">
        <v>0.13746953757177399</v>
      </c>
      <c r="CJ30" s="89"/>
      <c r="CK30" s="28">
        <f t="shared" si="0"/>
        <v>7.999964026676595E-3</v>
      </c>
      <c r="CL30" s="89"/>
      <c r="CM30" s="68">
        <f t="shared" si="1"/>
        <v>1.2875703511873879E-6</v>
      </c>
      <c r="CN30" s="68">
        <f t="shared" si="2"/>
        <v>1.3797994701574589E-6</v>
      </c>
      <c r="CO30" s="68">
        <f t="shared" si="3"/>
        <v>4.6808425156915713E-7</v>
      </c>
      <c r="CP30" s="68">
        <f t="shared" si="4"/>
        <v>-1.9319223739352263E-6</v>
      </c>
      <c r="CQ30" s="68">
        <f t="shared" si="5"/>
        <v>-2.0201346943868753E-6</v>
      </c>
      <c r="CR30" s="68">
        <f t="shared" si="6"/>
        <v>-3.9387712912496636E-7</v>
      </c>
      <c r="CS30" s="68">
        <f t="shared" si="7"/>
        <v>2.8070836371080053E-7</v>
      </c>
      <c r="CT30" s="68">
        <f t="shared" si="8"/>
        <v>1.3068836468288043E-6</v>
      </c>
      <c r="CU30" s="68">
        <f t="shared" si="9"/>
        <v>-7.6319968760604051E-7</v>
      </c>
      <c r="CV30" s="68">
        <f t="shared" si="10"/>
        <v>2.2642826699973939E-7</v>
      </c>
      <c r="CW30" s="68">
        <f t="shared" si="11"/>
        <v>2.4816634489265434E-6</v>
      </c>
      <c r="CX30" s="68">
        <f t="shared" si="12"/>
        <v>5.0017994396210413E-5</v>
      </c>
      <c r="CY30" s="68">
        <f t="shared" si="13"/>
        <v>3.9328546343193478E-5</v>
      </c>
      <c r="CZ30" s="68">
        <f t="shared" si="14"/>
        <v>2.5734905694525062E-5</v>
      </c>
    </row>
    <row r="31" spans="1:104" x14ac:dyDescent="0.25">
      <c r="A31" s="75" t="s">
        <v>197</v>
      </c>
      <c r="B31" s="75">
        <v>581.62799610000002</v>
      </c>
      <c r="C31" s="75">
        <v>1.8442077187999999</v>
      </c>
      <c r="D31" s="75">
        <v>2844.8235202000001</v>
      </c>
      <c r="E31" s="75">
        <v>75.225825549999996</v>
      </c>
      <c r="F31" s="75">
        <v>72.969050784999993</v>
      </c>
      <c r="G31" s="75">
        <v>2.0788848150999999</v>
      </c>
      <c r="H31" s="75">
        <v>119.81808895</v>
      </c>
      <c r="I31" s="75">
        <v>9.3817563646999993</v>
      </c>
      <c r="J31" s="75">
        <v>2.6959070014000002</v>
      </c>
      <c r="K31" s="75">
        <v>26.719433835</v>
      </c>
      <c r="L31" s="75">
        <v>1.9170894232</v>
      </c>
      <c r="M31" s="75">
        <v>0.22286164520000001</v>
      </c>
      <c r="N31" s="75">
        <v>0.32710338290000002</v>
      </c>
      <c r="O31" s="75">
        <v>0.46010146159999998</v>
      </c>
      <c r="P31" s="75"/>
      <c r="Q31" s="89" t="s">
        <v>197</v>
      </c>
      <c r="R31" s="75">
        <v>0</v>
      </c>
      <c r="S31" s="75">
        <v>1.02094892356252</v>
      </c>
      <c r="T31" s="75">
        <v>1.91708935302211</v>
      </c>
      <c r="U31" s="75">
        <v>9.3817734799134307</v>
      </c>
      <c r="V31" s="75">
        <v>9.3817734799134307</v>
      </c>
      <c r="W31" s="75">
        <v>0.43846869999669202</v>
      </c>
      <c r="X31" s="75">
        <v>3.5887992938765399E-2</v>
      </c>
      <c r="Y31" s="75">
        <v>2.6959063830330501</v>
      </c>
      <c r="Z31" s="75">
        <v>0.22286289002863999</v>
      </c>
      <c r="AA31" s="75">
        <v>0</v>
      </c>
      <c r="AB31" s="75">
        <v>581.62809378020995</v>
      </c>
      <c r="AC31" s="75">
        <v>5.2963390803452404</v>
      </c>
      <c r="AD31" s="75">
        <v>3.9835575103950097E-2</v>
      </c>
      <c r="AE31" s="75">
        <v>0.92038323137452605</v>
      </c>
      <c r="AF31" s="75">
        <v>0.46009917915772303</v>
      </c>
      <c r="AG31" s="75">
        <v>0</v>
      </c>
      <c r="AH31" s="75">
        <v>0</v>
      </c>
      <c r="AI31" s="75">
        <v>26.719379873065201</v>
      </c>
      <c r="AJ31" s="75">
        <v>26.719379873065201</v>
      </c>
      <c r="AK31" s="75">
        <v>0.29789078456764501</v>
      </c>
      <c r="AL31" s="75">
        <v>0</v>
      </c>
      <c r="AM31" s="75">
        <v>22.758658185926699</v>
      </c>
      <c r="AN31" s="75">
        <v>0.30521147331084603</v>
      </c>
      <c r="AO31" s="75">
        <v>6.1611636719836597E-2</v>
      </c>
      <c r="AP31" s="75">
        <v>0</v>
      </c>
      <c r="AQ31" s="75">
        <v>27.829858660870698</v>
      </c>
      <c r="AR31" s="75">
        <v>4.6340816284925299E-2</v>
      </c>
      <c r="AS31" s="75">
        <v>0</v>
      </c>
      <c r="AT31" s="75">
        <v>0</v>
      </c>
      <c r="AU31" s="75">
        <v>0.32710224633393398</v>
      </c>
      <c r="AV31" s="75">
        <v>1.8442121439397701</v>
      </c>
      <c r="AW31" s="75">
        <v>0</v>
      </c>
      <c r="AX31" s="75">
        <v>120.879265982131</v>
      </c>
      <c r="AY31" s="75">
        <v>2560.3392215700201</v>
      </c>
      <c r="AZ31" s="75">
        <v>261.723262152703</v>
      </c>
      <c r="BA31" s="75">
        <v>2844.8211419086501</v>
      </c>
      <c r="BB31" s="75">
        <v>0</v>
      </c>
      <c r="BC31" s="75">
        <v>3.24573931258232</v>
      </c>
      <c r="BD31" s="75">
        <v>0</v>
      </c>
      <c r="BE31" s="75">
        <v>4.3893677695288097E-2</v>
      </c>
      <c r="BF31" s="75">
        <v>13.3685379612162</v>
      </c>
      <c r="BG31" s="75">
        <v>0.42616000264554599</v>
      </c>
      <c r="BH31" s="75">
        <v>0.274344055512381</v>
      </c>
      <c r="BI31" s="75">
        <v>33.859871790208103</v>
      </c>
      <c r="BJ31" s="75">
        <v>0.25129170510976201</v>
      </c>
      <c r="BK31" s="75">
        <v>0</v>
      </c>
      <c r="BL31" s="75">
        <v>0.19151093459437701</v>
      </c>
      <c r="BM31" s="75">
        <v>75.225748123602102</v>
      </c>
      <c r="BN31" s="75">
        <v>72.9689645596102</v>
      </c>
      <c r="BO31" s="75">
        <v>2.25678356399191</v>
      </c>
      <c r="BP31" s="75">
        <v>9.6803938557185096E-2</v>
      </c>
      <c r="BQ31" s="75">
        <v>0</v>
      </c>
      <c r="BR31" s="75">
        <v>0.93655573570991502</v>
      </c>
      <c r="BS31" s="75">
        <v>0.22453790935696599</v>
      </c>
      <c r="BT31" s="75">
        <v>6.0830075453187602</v>
      </c>
      <c r="BU31" s="75">
        <v>1.2692392341143199</v>
      </c>
      <c r="BV31" s="75">
        <v>0.91327080981277298</v>
      </c>
      <c r="BW31" s="75">
        <v>24.331972314356999</v>
      </c>
      <c r="BX31" s="75">
        <v>0</v>
      </c>
      <c r="BY31" s="75">
        <v>0.21677897022106801</v>
      </c>
      <c r="BZ31" s="75">
        <v>3.8429332142837298</v>
      </c>
      <c r="CA31" s="75">
        <v>6.7927221129097104E-3</v>
      </c>
      <c r="CB31" s="75">
        <v>2.0788855286628301</v>
      </c>
      <c r="CC31" s="75">
        <v>21.9902774409443</v>
      </c>
      <c r="CD31" s="75">
        <v>0</v>
      </c>
      <c r="CE31" s="75">
        <v>1.1969792778728E-2</v>
      </c>
      <c r="CF31" s="75">
        <v>0.96065521127073406</v>
      </c>
      <c r="CG31" s="75">
        <v>0</v>
      </c>
      <c r="CH31" s="75">
        <v>119.818058753176</v>
      </c>
      <c r="CI31" s="75">
        <v>1.12923071731333</v>
      </c>
      <c r="CJ31" s="89"/>
      <c r="CK31" s="28">
        <f t="shared" si="0"/>
        <v>8.0000313027262723E-3</v>
      </c>
      <c r="CL31" s="89"/>
      <c r="CM31" s="68">
        <f t="shared" si="1"/>
        <v>1.6794275823728665E-7</v>
      </c>
      <c r="CN31" s="68">
        <f t="shared" si="2"/>
        <v>2.3994801263761014E-6</v>
      </c>
      <c r="CO31" s="68">
        <f t="shared" si="3"/>
        <v>-8.3600663909531997E-7</v>
      </c>
      <c r="CP31" s="68">
        <f t="shared" si="4"/>
        <v>-1.0292528839384347E-6</v>
      </c>
      <c r="CQ31" s="68">
        <f t="shared" si="5"/>
        <v>-1.181670706496996E-6</v>
      </c>
      <c r="CR31" s="68">
        <f t="shared" si="6"/>
        <v>3.4324308156657748E-7</v>
      </c>
      <c r="CS31" s="68">
        <f t="shared" si="7"/>
        <v>-2.5202224692566021E-7</v>
      </c>
      <c r="CT31" s="68">
        <f t="shared" si="8"/>
        <v>1.8243080257118734E-6</v>
      </c>
      <c r="CU31" s="68">
        <f t="shared" si="9"/>
        <v>-2.293725079418872E-7</v>
      </c>
      <c r="CV31" s="68">
        <f t="shared" si="10"/>
        <v>-2.0195762804295728E-6</v>
      </c>
      <c r="CW31" s="68">
        <f t="shared" si="11"/>
        <v>-3.6606477034617496E-8</v>
      </c>
      <c r="CX31" s="68">
        <f t="shared" si="12"/>
        <v>5.5856566923232496E-6</v>
      </c>
      <c r="CY31" s="68">
        <f t="shared" si="13"/>
        <v>-3.4746386783395989E-6</v>
      </c>
      <c r="CZ31" s="68">
        <f t="shared" si="14"/>
        <v>-4.9607368536066335E-6</v>
      </c>
    </row>
    <row r="32" spans="1:104" x14ac:dyDescent="0.25">
      <c r="A32" s="75" t="s">
        <v>198</v>
      </c>
      <c r="B32" s="75">
        <v>3441.6495771999998</v>
      </c>
      <c r="C32" s="75">
        <v>10.778460216999999</v>
      </c>
      <c r="D32" s="75">
        <v>15858.653571000001</v>
      </c>
      <c r="E32" s="75">
        <v>402.86932741999999</v>
      </c>
      <c r="F32" s="75">
        <v>390.78324758999997</v>
      </c>
      <c r="G32" s="75">
        <v>12.150028987000001</v>
      </c>
      <c r="H32" s="75">
        <v>641.85951635000004</v>
      </c>
      <c r="I32" s="75">
        <v>50.257600130999997</v>
      </c>
      <c r="J32" s="75">
        <v>14.441839118000001</v>
      </c>
      <c r="K32" s="75">
        <v>143.13467215</v>
      </c>
      <c r="L32" s="75">
        <v>10.269752262000001</v>
      </c>
      <c r="M32" s="75">
        <v>1.1938587004000001</v>
      </c>
      <c r="N32" s="75">
        <v>1.7522764796000001</v>
      </c>
      <c r="O32" s="75">
        <v>2.4647405428</v>
      </c>
      <c r="P32" s="75"/>
      <c r="Q32" s="89" t="s">
        <v>198</v>
      </c>
      <c r="R32" s="75">
        <v>0</v>
      </c>
      <c r="S32" s="75">
        <v>5.4691910326402002</v>
      </c>
      <c r="T32" s="75">
        <v>10.269739324142799</v>
      </c>
      <c r="U32" s="75">
        <v>50.257452144192598</v>
      </c>
      <c r="V32" s="75">
        <v>50.257452144192598</v>
      </c>
      <c r="W32" s="75">
        <v>2.34884525348799</v>
      </c>
      <c r="X32" s="75">
        <v>0.19225090706694001</v>
      </c>
      <c r="Y32" s="75">
        <v>14.441851166379299</v>
      </c>
      <c r="Z32" s="75">
        <v>1.19386015841765</v>
      </c>
      <c r="AA32" s="75">
        <v>0</v>
      </c>
      <c r="AB32" s="75">
        <v>3441.6487851981601</v>
      </c>
      <c r="AC32" s="75">
        <v>28.372206029151201</v>
      </c>
      <c r="AD32" s="75">
        <v>0.21339837000178499</v>
      </c>
      <c r="AE32" s="75">
        <v>4.9304489239778997</v>
      </c>
      <c r="AF32" s="75">
        <v>2.4647362841824401</v>
      </c>
      <c r="AG32" s="75">
        <v>0</v>
      </c>
      <c r="AH32" s="75">
        <v>0</v>
      </c>
      <c r="AI32" s="75">
        <v>143.13514320548899</v>
      </c>
      <c r="AJ32" s="75">
        <v>143.13514320548899</v>
      </c>
      <c r="AK32" s="75">
        <v>1.5957731815445799</v>
      </c>
      <c r="AL32" s="75">
        <v>0</v>
      </c>
      <c r="AM32" s="75">
        <v>126.8692320821</v>
      </c>
      <c r="AN32" s="75">
        <v>1.6350061130729601</v>
      </c>
      <c r="AO32" s="75">
        <v>0.33005275596996603</v>
      </c>
      <c r="AP32" s="75">
        <v>0</v>
      </c>
      <c r="AQ32" s="75">
        <v>149.083301042203</v>
      </c>
      <c r="AR32" s="75">
        <v>0.24824819641241799</v>
      </c>
      <c r="AS32" s="75">
        <v>0</v>
      </c>
      <c r="AT32" s="75">
        <v>0</v>
      </c>
      <c r="AU32" s="75">
        <v>1.7522728652967401</v>
      </c>
      <c r="AV32" s="75">
        <v>10.7784668705941</v>
      </c>
      <c r="AW32" s="75">
        <v>0</v>
      </c>
      <c r="AX32" s="75">
        <v>647.54364885883297</v>
      </c>
      <c r="AY32" s="75">
        <v>14272.7842528039</v>
      </c>
      <c r="AZ32" s="75">
        <v>1458.99566889884</v>
      </c>
      <c r="BA32" s="75">
        <v>15858.6491537849</v>
      </c>
      <c r="BB32" s="75">
        <v>0</v>
      </c>
      <c r="BC32" s="75">
        <v>17.387298525052699</v>
      </c>
      <c r="BD32" s="75">
        <v>0</v>
      </c>
      <c r="BE32" s="75">
        <v>0.23507106113967899</v>
      </c>
      <c r="BF32" s="75">
        <v>71.614917021385807</v>
      </c>
      <c r="BG32" s="75">
        <v>2.28228560944018</v>
      </c>
      <c r="BH32" s="75">
        <v>1.46923852797389</v>
      </c>
      <c r="BI32" s="75">
        <v>181.33560257279299</v>
      </c>
      <c r="BJ32" s="75">
        <v>1.3457817803424801</v>
      </c>
      <c r="BK32" s="75">
        <v>0</v>
      </c>
      <c r="BL32" s="75">
        <v>1.0256314427597399</v>
      </c>
      <c r="BM32" s="75">
        <v>402.86917813700597</v>
      </c>
      <c r="BN32" s="75">
        <v>390.78310315560702</v>
      </c>
      <c r="BO32" s="75">
        <v>12.086074981398401</v>
      </c>
      <c r="BP32" s="75">
        <v>0.51843176198900998</v>
      </c>
      <c r="BQ32" s="75">
        <v>0</v>
      </c>
      <c r="BR32" s="75">
        <v>5.0156953877103296</v>
      </c>
      <c r="BS32" s="75">
        <v>1.2025078993810501</v>
      </c>
      <c r="BT32" s="75">
        <v>32.577278281717597</v>
      </c>
      <c r="BU32" s="75">
        <v>6.7973639919090401</v>
      </c>
      <c r="BV32" s="75">
        <v>4.8909802086674699</v>
      </c>
      <c r="BW32" s="75">
        <v>130.309162475129</v>
      </c>
      <c r="BX32" s="75">
        <v>0</v>
      </c>
      <c r="BY32" s="75">
        <v>1.1609513876441899</v>
      </c>
      <c r="BZ32" s="75">
        <v>20.580742677623601</v>
      </c>
      <c r="CA32" s="75">
        <v>3.6378089386398499E-2</v>
      </c>
      <c r="CB32" s="75">
        <v>12.150024992035799</v>
      </c>
      <c r="CC32" s="75">
        <v>117.800505272718</v>
      </c>
      <c r="CD32" s="75">
        <v>0</v>
      </c>
      <c r="CE32" s="75">
        <v>6.4125508013340105E-2</v>
      </c>
      <c r="CF32" s="75">
        <v>5.1461927527531799</v>
      </c>
      <c r="CG32" s="75">
        <v>0</v>
      </c>
      <c r="CH32" s="75">
        <v>641.85926030523001</v>
      </c>
      <c r="CI32" s="75">
        <v>6.0492083662967202</v>
      </c>
      <c r="CJ32" s="89"/>
      <c r="CK32" s="28">
        <f t="shared" si="0"/>
        <v>8.0000024498821376E-3</v>
      </c>
      <c r="CL32" s="89"/>
      <c r="CM32" s="68">
        <f t="shared" si="1"/>
        <v>-2.3012274258656719E-7</v>
      </c>
      <c r="CN32" s="68">
        <f t="shared" si="2"/>
        <v>6.1730469534743649E-7</v>
      </c>
      <c r="CO32" s="68">
        <f t="shared" si="3"/>
        <v>-2.7853657823351675E-7</v>
      </c>
      <c r="CP32" s="68">
        <f t="shared" si="4"/>
        <v>-3.705494160406626E-7</v>
      </c>
      <c r="CQ32" s="68">
        <f t="shared" si="5"/>
        <v>-3.6960231494411463E-7</v>
      </c>
      <c r="CR32" s="68">
        <f t="shared" si="6"/>
        <v>-3.2880285351586096E-7</v>
      </c>
      <c r="CS32" s="68">
        <f t="shared" si="7"/>
        <v>-3.9891091976354828E-7</v>
      </c>
      <c r="CT32" s="68">
        <f t="shared" si="8"/>
        <v>-2.9445657375768674E-6</v>
      </c>
      <c r="CU32" s="68">
        <f t="shared" si="9"/>
        <v>8.3426904290004518E-7</v>
      </c>
      <c r="CV32" s="68">
        <f t="shared" si="10"/>
        <v>3.2909949903207224E-6</v>
      </c>
      <c r="CW32" s="68">
        <f t="shared" si="11"/>
        <v>-1.2598022689846789E-6</v>
      </c>
      <c r="CX32" s="68">
        <f t="shared" si="12"/>
        <v>1.2212648359963292E-6</v>
      </c>
      <c r="CY32" s="68">
        <f t="shared" si="13"/>
        <v>-2.0626329817760165E-6</v>
      </c>
      <c r="CZ32" s="68">
        <f t="shared" si="14"/>
        <v>-1.7278157623394156E-6</v>
      </c>
    </row>
    <row r="33" spans="1:104" x14ac:dyDescent="0.25">
      <c r="A33" s="75" t="s">
        <v>199</v>
      </c>
      <c r="B33" s="75">
        <v>2201.0263372999998</v>
      </c>
      <c r="C33" s="75">
        <v>6.9685109557000002</v>
      </c>
      <c r="D33" s="75">
        <v>10738.234584</v>
      </c>
      <c r="E33" s="75">
        <v>282.88544832999997</v>
      </c>
      <c r="F33" s="75">
        <v>274.39888489999998</v>
      </c>
      <c r="G33" s="75">
        <v>7.8552602379999996</v>
      </c>
      <c r="H33" s="75">
        <v>450.35997028000003</v>
      </c>
      <c r="I33" s="75">
        <v>35.263185673000002</v>
      </c>
      <c r="J33" s="75">
        <v>10.133099332</v>
      </c>
      <c r="K33" s="75">
        <v>100.43027336999999</v>
      </c>
      <c r="L33" s="75">
        <v>7.2057595240000003</v>
      </c>
      <c r="M33" s="75">
        <v>0.83766954490000001</v>
      </c>
      <c r="N33" s="75">
        <v>1.2294827191</v>
      </c>
      <c r="O33" s="75">
        <v>1.7293822859000001</v>
      </c>
      <c r="P33" s="75"/>
      <c r="Q33" s="89" t="s">
        <v>199</v>
      </c>
      <c r="R33" s="75">
        <v>0</v>
      </c>
      <c r="S33" s="75">
        <v>3.83743831945272</v>
      </c>
      <c r="T33" s="75">
        <v>7.2057796255361097</v>
      </c>
      <c r="U33" s="75">
        <v>35.263166879233701</v>
      </c>
      <c r="V33" s="75">
        <v>35.263166879233701</v>
      </c>
      <c r="W33" s="75">
        <v>1.64807242232986</v>
      </c>
      <c r="X33" s="75">
        <v>0.13489256272883399</v>
      </c>
      <c r="Y33" s="75">
        <v>10.133093700842901</v>
      </c>
      <c r="Z33" s="75">
        <v>0.83766697067487395</v>
      </c>
      <c r="AA33" s="75">
        <v>0</v>
      </c>
      <c r="AB33" s="75">
        <v>2201.0258986178101</v>
      </c>
      <c r="AC33" s="75">
        <v>19.907344165907901</v>
      </c>
      <c r="AD33" s="75">
        <v>0.14973138558867999</v>
      </c>
      <c r="AE33" s="75">
        <v>3.4594370911491299</v>
      </c>
      <c r="AF33" s="75">
        <v>1.7293802747740401</v>
      </c>
      <c r="AG33" s="75">
        <v>0</v>
      </c>
      <c r="AH33" s="75">
        <v>0</v>
      </c>
      <c r="AI33" s="75">
        <v>100.43027267171399</v>
      </c>
      <c r="AJ33" s="75">
        <v>100.43027267171399</v>
      </c>
      <c r="AK33" s="75">
        <v>1.1196726491696301</v>
      </c>
      <c r="AL33" s="75">
        <v>0</v>
      </c>
      <c r="AM33" s="75">
        <v>85.905819586353303</v>
      </c>
      <c r="AN33" s="75">
        <v>1.1472031355685099</v>
      </c>
      <c r="AO33" s="75">
        <v>0.23157718470608099</v>
      </c>
      <c r="AP33" s="75">
        <v>0</v>
      </c>
      <c r="AQ33" s="75">
        <v>104.60434047921601</v>
      </c>
      <c r="AR33" s="75">
        <v>0.17418453124119801</v>
      </c>
      <c r="AS33" s="75">
        <v>0</v>
      </c>
      <c r="AT33" s="75">
        <v>0</v>
      </c>
      <c r="AU33" s="75">
        <v>1.2294784372773999</v>
      </c>
      <c r="AV33" s="75">
        <v>6.9685045683250904</v>
      </c>
      <c r="AW33" s="75">
        <v>0</v>
      </c>
      <c r="AX33" s="75">
        <v>454.34848537751401</v>
      </c>
      <c r="AY33" s="75">
        <v>9664.4069849867501</v>
      </c>
      <c r="AZ33" s="75">
        <v>987.91699803847996</v>
      </c>
      <c r="BA33" s="75">
        <v>10738.2298026115</v>
      </c>
      <c r="BB33" s="75">
        <v>0</v>
      </c>
      <c r="BC33" s="75">
        <v>12.199743774717501</v>
      </c>
      <c r="BD33" s="75">
        <v>0</v>
      </c>
      <c r="BE33" s="75">
        <v>0.16506159133440201</v>
      </c>
      <c r="BF33" s="75">
        <v>50.248414028161399</v>
      </c>
      <c r="BG33" s="75">
        <v>1.6025711779184999</v>
      </c>
      <c r="BH33" s="75">
        <v>1.0316648438896101</v>
      </c>
      <c r="BI33" s="75">
        <v>127.329671646577</v>
      </c>
      <c r="BJ33" s="75">
        <v>0.944977808538501</v>
      </c>
      <c r="BK33" s="75">
        <v>0</v>
      </c>
      <c r="BL33" s="75">
        <v>0.72017303022977597</v>
      </c>
      <c r="BM33" s="75">
        <v>282.88537898859198</v>
      </c>
      <c r="BN33" s="75">
        <v>274.39882238741399</v>
      </c>
      <c r="BO33" s="75">
        <v>8.4865566011783695</v>
      </c>
      <c r="BP33" s="75">
        <v>0.36402917103788002</v>
      </c>
      <c r="BQ33" s="75">
        <v>0</v>
      </c>
      <c r="BR33" s="75">
        <v>3.5219064925897099</v>
      </c>
      <c r="BS33" s="75">
        <v>0.84437053842160104</v>
      </c>
      <c r="BT33" s="75">
        <v>22.875038218499999</v>
      </c>
      <c r="BU33" s="75">
        <v>4.7729496283558399</v>
      </c>
      <c r="BV33" s="75">
        <v>3.43433396255449</v>
      </c>
      <c r="BW33" s="75">
        <v>91.500023051196806</v>
      </c>
      <c r="BX33" s="75">
        <v>0</v>
      </c>
      <c r="BY33" s="75">
        <v>0.81519181972365196</v>
      </c>
      <c r="BZ33" s="75">
        <v>14.451315544503</v>
      </c>
      <c r="CA33" s="75">
        <v>2.5543862043464101E-2</v>
      </c>
      <c r="CB33" s="75">
        <v>7.8552523620438999</v>
      </c>
      <c r="CC33" s="75">
        <v>82.654820740217204</v>
      </c>
      <c r="CD33" s="75">
        <v>0</v>
      </c>
      <c r="CE33" s="75">
        <v>4.4992283055097997E-2</v>
      </c>
      <c r="CF33" s="75">
        <v>3.6108128446899999</v>
      </c>
      <c r="CG33" s="75">
        <v>0</v>
      </c>
      <c r="CH33" s="75">
        <v>450.35980552434103</v>
      </c>
      <c r="CI33" s="75">
        <v>4.2444292318278602</v>
      </c>
      <c r="CJ33" s="89"/>
      <c r="CK33" s="28">
        <f t="shared" si="0"/>
        <v>7.9999982460294012E-3</v>
      </c>
      <c r="CL33" s="89"/>
      <c r="CM33" s="68">
        <f t="shared" si="1"/>
        <v>-1.9930801476112096E-7</v>
      </c>
      <c r="CN33" s="68">
        <f t="shared" si="2"/>
        <v>-9.1660541979242453E-7</v>
      </c>
      <c r="CO33" s="68">
        <f t="shared" si="3"/>
        <v>-4.4526765195835554E-7</v>
      </c>
      <c r="CP33" s="68">
        <f t="shared" si="4"/>
        <v>-2.4512186258664014E-7</v>
      </c>
      <c r="CQ33" s="68">
        <f t="shared" si="5"/>
        <v>-2.2781647243610936E-7</v>
      </c>
      <c r="CR33" s="68">
        <f t="shared" si="6"/>
        <v>-1.0026346500457534E-6</v>
      </c>
      <c r="CS33" s="68">
        <f t="shared" si="7"/>
        <v>-3.6583104599118887E-7</v>
      </c>
      <c r="CT33" s="68">
        <f t="shared" si="8"/>
        <v>-5.3295713199893883E-7</v>
      </c>
      <c r="CU33" s="68">
        <f t="shared" si="9"/>
        <v>-5.5571912553398593E-7</v>
      </c>
      <c r="CV33" s="68">
        <f t="shared" si="10"/>
        <v>-6.9529433509888187E-9</v>
      </c>
      <c r="CW33" s="68">
        <f t="shared" si="11"/>
        <v>2.7896484808405909E-6</v>
      </c>
      <c r="CX33" s="68">
        <f t="shared" si="12"/>
        <v>-3.0730795237030812E-6</v>
      </c>
      <c r="CY33" s="68">
        <f t="shared" si="13"/>
        <v>-3.4826212142069543E-6</v>
      </c>
      <c r="CZ33" s="68">
        <f t="shared" si="14"/>
        <v>-1.1629157858188783E-6</v>
      </c>
    </row>
    <row r="34" spans="1:104" x14ac:dyDescent="0.25">
      <c r="A34" s="75" t="s">
        <v>200</v>
      </c>
      <c r="B34" s="75">
        <v>781.65988781999999</v>
      </c>
      <c r="C34" s="75">
        <v>2.4845688322999999</v>
      </c>
      <c r="D34" s="75">
        <v>3907.8693844999998</v>
      </c>
      <c r="E34" s="75">
        <v>104.35061182</v>
      </c>
      <c r="F34" s="75">
        <v>101.22009346999999</v>
      </c>
      <c r="G34" s="75">
        <v>2.8007324507</v>
      </c>
      <c r="H34" s="75">
        <v>166.02298779</v>
      </c>
      <c r="I34" s="75">
        <v>12.999599943</v>
      </c>
      <c r="J34" s="75">
        <v>3.7355172256000002</v>
      </c>
      <c r="K34" s="75">
        <v>37.023126275999999</v>
      </c>
      <c r="L34" s="75">
        <v>2.6563678046999999</v>
      </c>
      <c r="M34" s="75">
        <v>0.3088027572</v>
      </c>
      <c r="N34" s="75">
        <v>0.45324275689999999</v>
      </c>
      <c r="O34" s="75">
        <v>0.63752827320000005</v>
      </c>
      <c r="P34" s="75"/>
      <c r="Q34" s="89" t="s">
        <v>200</v>
      </c>
      <c r="R34" s="75">
        <v>0</v>
      </c>
      <c r="S34" s="75">
        <v>1.41465457005938</v>
      </c>
      <c r="T34" s="75">
        <v>2.6563676907421998</v>
      </c>
      <c r="U34" s="75">
        <v>12.9995885429748</v>
      </c>
      <c r="V34" s="75">
        <v>12.9995885429748</v>
      </c>
      <c r="W34" s="75">
        <v>0.60755292790717397</v>
      </c>
      <c r="X34" s="75">
        <v>4.9727764804280698E-2</v>
      </c>
      <c r="Y34" s="75">
        <v>3.7355131615968702</v>
      </c>
      <c r="Z34" s="75">
        <v>0.30879859102353002</v>
      </c>
      <c r="AA34" s="75">
        <v>0</v>
      </c>
      <c r="AB34" s="75">
        <v>781.66029200262301</v>
      </c>
      <c r="AC34" s="75">
        <v>7.3387501541789799</v>
      </c>
      <c r="AD34" s="75">
        <v>5.5197150509007802E-2</v>
      </c>
      <c r="AE34" s="75">
        <v>1.27530501252041</v>
      </c>
      <c r="AF34" s="75">
        <v>0.63752455392823204</v>
      </c>
      <c r="AG34" s="75">
        <v>0</v>
      </c>
      <c r="AH34" s="75">
        <v>0</v>
      </c>
      <c r="AI34" s="75">
        <v>37.023209326455003</v>
      </c>
      <c r="AJ34" s="75">
        <v>37.023209326455003</v>
      </c>
      <c r="AK34" s="75">
        <v>0.41276335614123399</v>
      </c>
      <c r="AL34" s="75">
        <v>0</v>
      </c>
      <c r="AM34" s="75">
        <v>31.262942140288899</v>
      </c>
      <c r="AN34" s="75">
        <v>0.42291092015585102</v>
      </c>
      <c r="AO34" s="75">
        <v>8.5369808613166301E-2</v>
      </c>
      <c r="AP34" s="75">
        <v>0</v>
      </c>
      <c r="AQ34" s="75">
        <v>38.561821800227797</v>
      </c>
      <c r="AR34" s="75">
        <v>6.4211370466868797E-2</v>
      </c>
      <c r="AS34" s="75">
        <v>0</v>
      </c>
      <c r="AT34" s="75">
        <v>0</v>
      </c>
      <c r="AU34" s="75">
        <v>0.45324636329316897</v>
      </c>
      <c r="AV34" s="75">
        <v>2.4845678370652</v>
      </c>
      <c r="AW34" s="75">
        <v>0</v>
      </c>
      <c r="AX34" s="75">
        <v>167.493408178045</v>
      </c>
      <c r="AY34" s="75">
        <v>3517.0802099161701</v>
      </c>
      <c r="AZ34" s="75">
        <v>359.52406777691402</v>
      </c>
      <c r="BA34" s="75">
        <v>3907.8672198333702</v>
      </c>
      <c r="BB34" s="75">
        <v>0</v>
      </c>
      <c r="BC34" s="75">
        <v>4.4973858161880402</v>
      </c>
      <c r="BD34" s="75">
        <v>0</v>
      </c>
      <c r="BE34" s="75">
        <v>6.0887825694979497E-2</v>
      </c>
      <c r="BF34" s="75">
        <v>18.523830590263</v>
      </c>
      <c r="BG34" s="75">
        <v>0.59115421420768699</v>
      </c>
      <c r="BH34" s="75">
        <v>0.38056040840732502</v>
      </c>
      <c r="BI34" s="75">
        <v>46.969296113031</v>
      </c>
      <c r="BJ34" s="75">
        <v>0.34858303927864698</v>
      </c>
      <c r="BK34" s="75">
        <v>0</v>
      </c>
      <c r="BL34" s="75">
        <v>0.265657274678263</v>
      </c>
      <c r="BM34" s="75">
        <v>104.350554580539</v>
      </c>
      <c r="BN34" s="75">
        <v>101.220040344347</v>
      </c>
      <c r="BO34" s="75">
        <v>3.1305142361921701</v>
      </c>
      <c r="BP34" s="75">
        <v>0.134282868516344</v>
      </c>
      <c r="BQ34" s="75">
        <v>0</v>
      </c>
      <c r="BR34" s="75">
        <v>1.29915890774208</v>
      </c>
      <c r="BS34" s="75">
        <v>0.311471481251343</v>
      </c>
      <c r="BT34" s="75">
        <v>8.4381132572738693</v>
      </c>
      <c r="BU34" s="75">
        <v>1.7606442488356799</v>
      </c>
      <c r="BV34" s="75">
        <v>1.2668548172203</v>
      </c>
      <c r="BW34" s="75">
        <v>33.752459879186702</v>
      </c>
      <c r="BX34" s="75">
        <v>0</v>
      </c>
      <c r="BY34" s="75">
        <v>0.30070847851209997</v>
      </c>
      <c r="BZ34" s="75">
        <v>5.3307848926183699</v>
      </c>
      <c r="CA34" s="75">
        <v>9.4226378928222894E-3</v>
      </c>
      <c r="CB34" s="75">
        <v>2.8007292982807201</v>
      </c>
      <c r="CC34" s="75">
        <v>30.470210685768901</v>
      </c>
      <c r="CD34" s="75">
        <v>0</v>
      </c>
      <c r="CE34" s="75">
        <v>1.6585989265679401E-2</v>
      </c>
      <c r="CF34" s="75">
        <v>1.3311047537831799</v>
      </c>
      <c r="CG34" s="75">
        <v>0</v>
      </c>
      <c r="CH34" s="75">
        <v>166.022932899133</v>
      </c>
      <c r="CI34" s="75">
        <v>1.5646910576541</v>
      </c>
      <c r="CJ34" s="89"/>
      <c r="CK34" s="28">
        <f t="shared" si="0"/>
        <v>8.000001121231011E-3</v>
      </c>
      <c r="CL34" s="89"/>
      <c r="CM34" s="68">
        <f t="shared" si="1"/>
        <v>5.1708246682869121E-7</v>
      </c>
      <c r="CN34" s="68">
        <f t="shared" si="2"/>
        <v>-4.0056640289738844E-7</v>
      </c>
      <c r="CO34" s="68">
        <f t="shared" si="3"/>
        <v>-5.5392502067297998E-7</v>
      </c>
      <c r="CP34" s="68">
        <f t="shared" si="4"/>
        <v>-5.4853019069089084E-7</v>
      </c>
      <c r="CQ34" s="68">
        <f t="shared" si="5"/>
        <v>-5.2485283480300846E-7</v>
      </c>
      <c r="CR34" s="68">
        <f t="shared" si="6"/>
        <v>-1.1255695912872496E-6</v>
      </c>
      <c r="CS34" s="68">
        <f t="shared" si="7"/>
        <v>-3.3062208876115215E-7</v>
      </c>
      <c r="CT34" s="68">
        <f t="shared" si="8"/>
        <v>-8.7695200232154343E-7</v>
      </c>
      <c r="CU34" s="68">
        <f t="shared" si="9"/>
        <v>-1.087935855889227E-6</v>
      </c>
      <c r="CV34" s="68">
        <f t="shared" si="10"/>
        <v>2.2432048116266923E-6</v>
      </c>
      <c r="CW34" s="68">
        <f t="shared" si="11"/>
        <v>-4.289985742322443E-8</v>
      </c>
      <c r="CX34" s="68">
        <f t="shared" si="12"/>
        <v>-1.3491383651341997E-5</v>
      </c>
      <c r="CY34" s="68">
        <f t="shared" si="13"/>
        <v>7.9568688392352763E-6</v>
      </c>
      <c r="CZ34" s="68">
        <f t="shared" si="14"/>
        <v>-5.8338930591135444E-6</v>
      </c>
    </row>
    <row r="35" spans="1:104" x14ac:dyDescent="0.25">
      <c r="A35" s="75" t="s">
        <v>201</v>
      </c>
      <c r="B35" s="75">
        <v>1885.0307946</v>
      </c>
      <c r="C35" s="75">
        <v>5.9460731903999999</v>
      </c>
      <c r="D35" s="75">
        <v>8980.8329599999997</v>
      </c>
      <c r="E35" s="75">
        <v>231.65673756999999</v>
      </c>
      <c r="F35" s="75">
        <v>224.70703544</v>
      </c>
      <c r="G35" s="75">
        <v>6.7027163551999998</v>
      </c>
      <c r="H35" s="75">
        <v>368.79206266</v>
      </c>
      <c r="I35" s="75">
        <v>28.876418507</v>
      </c>
      <c r="J35" s="75">
        <v>8.2978214097999992</v>
      </c>
      <c r="K35" s="75">
        <v>82.240629974000001</v>
      </c>
      <c r="L35" s="75">
        <v>5.9006730024999996</v>
      </c>
      <c r="M35" s="75">
        <v>0.68595323649999995</v>
      </c>
      <c r="N35" s="75">
        <v>1.0068023311000001</v>
      </c>
      <c r="O35" s="75">
        <v>1.4161615206</v>
      </c>
      <c r="P35" s="75"/>
      <c r="Q35" s="89" t="s">
        <v>201</v>
      </c>
      <c r="R35" s="75">
        <v>0</v>
      </c>
      <c r="S35" s="75">
        <v>3.1424114769651101</v>
      </c>
      <c r="T35" s="75">
        <v>5.9006671904503802</v>
      </c>
      <c r="U35" s="75">
        <v>28.876432250540201</v>
      </c>
      <c r="V35" s="75">
        <v>28.876432250540201</v>
      </c>
      <c r="W35" s="75">
        <v>1.34957387853469</v>
      </c>
      <c r="X35" s="75">
        <v>0.110461598597658</v>
      </c>
      <c r="Y35" s="75">
        <v>8.2978210395997394</v>
      </c>
      <c r="Z35" s="75">
        <v>0.68595278050758701</v>
      </c>
      <c r="AA35" s="75">
        <v>0</v>
      </c>
      <c r="AB35" s="75">
        <v>1885.0297476964399</v>
      </c>
      <c r="AC35" s="75">
        <v>16.301781482439502</v>
      </c>
      <c r="AD35" s="75">
        <v>0.12261296689277799</v>
      </c>
      <c r="AE35" s="75">
        <v>2.8328782827454799</v>
      </c>
      <c r="AF35" s="75">
        <v>1.41616036891272</v>
      </c>
      <c r="AG35" s="75">
        <v>0</v>
      </c>
      <c r="AH35" s="75">
        <v>0</v>
      </c>
      <c r="AI35" s="75">
        <v>82.240618308996702</v>
      </c>
      <c r="AJ35" s="75">
        <v>82.240618308996702</v>
      </c>
      <c r="AK35" s="75">
        <v>0.91688021865940095</v>
      </c>
      <c r="AL35" s="75">
        <v>0</v>
      </c>
      <c r="AM35" s="75">
        <v>71.846544969989495</v>
      </c>
      <c r="AN35" s="75">
        <v>0.93942362505884602</v>
      </c>
      <c r="AO35" s="75">
        <v>0.18963359450169201</v>
      </c>
      <c r="AP35" s="75">
        <v>0</v>
      </c>
      <c r="AQ35" s="75">
        <v>85.658548895219795</v>
      </c>
      <c r="AR35" s="75">
        <v>0.14263527755824801</v>
      </c>
      <c r="AS35" s="75">
        <v>0</v>
      </c>
      <c r="AT35" s="75">
        <v>0</v>
      </c>
      <c r="AU35" s="75">
        <v>1.0068043042211501</v>
      </c>
      <c r="AV35" s="75">
        <v>5.9460701607169497</v>
      </c>
      <c r="AW35" s="75">
        <v>0</v>
      </c>
      <c r="AX35" s="75">
        <v>372.05815506539398</v>
      </c>
      <c r="AY35" s="75">
        <v>8082.7431357264504</v>
      </c>
      <c r="AZ35" s="75">
        <v>826.23632784713095</v>
      </c>
      <c r="BA35" s="75">
        <v>8980.8260085435795</v>
      </c>
      <c r="BB35" s="75">
        <v>0</v>
      </c>
      <c r="BC35" s="75">
        <v>9.9901625827642597</v>
      </c>
      <c r="BD35" s="75">
        <v>0</v>
      </c>
      <c r="BE35" s="75">
        <v>0.135170268059987</v>
      </c>
      <c r="BF35" s="75">
        <v>41.147526685537102</v>
      </c>
      <c r="BG35" s="75">
        <v>1.3123567363878299</v>
      </c>
      <c r="BH35" s="75">
        <v>0.84483914196112098</v>
      </c>
      <c r="BI35" s="75">
        <v>104.271101949436</v>
      </c>
      <c r="BJ35" s="75">
        <v>0.77384689275065199</v>
      </c>
      <c r="BK35" s="75">
        <v>0</v>
      </c>
      <c r="BL35" s="75">
        <v>0.58975398700375303</v>
      </c>
      <c r="BM35" s="75">
        <v>231.656666562174</v>
      </c>
      <c r="BN35" s="75">
        <v>224.706978255048</v>
      </c>
      <c r="BO35" s="75">
        <v>6.9496883071258901</v>
      </c>
      <c r="BP35" s="75">
        <v>0.29810569602671999</v>
      </c>
      <c r="BQ35" s="75">
        <v>0</v>
      </c>
      <c r="BR35" s="75">
        <v>2.88411428054917</v>
      </c>
      <c r="BS35" s="75">
        <v>0.69146153210205197</v>
      </c>
      <c r="BT35" s="75">
        <v>18.732508758411999</v>
      </c>
      <c r="BU35" s="75">
        <v>3.9086030625506298</v>
      </c>
      <c r="BV35" s="75">
        <v>2.81240032937052</v>
      </c>
      <c r="BW35" s="75">
        <v>74.929965852609897</v>
      </c>
      <c r="BX35" s="75">
        <v>0</v>
      </c>
      <c r="BY35" s="75">
        <v>0.66756833468366295</v>
      </c>
      <c r="BZ35" s="75">
        <v>11.8342633246801</v>
      </c>
      <c r="CA35" s="75">
        <v>2.09181084629926E-2</v>
      </c>
      <c r="CB35" s="75">
        <v>6.7027004786895699</v>
      </c>
      <c r="CC35" s="75">
        <v>67.6843791306014</v>
      </c>
      <c r="CD35" s="75">
        <v>0</v>
      </c>
      <c r="CE35" s="75">
        <v>3.6843485637963899E-2</v>
      </c>
      <c r="CF35" s="75">
        <v>2.9568324835526698</v>
      </c>
      <c r="CG35" s="75">
        <v>0</v>
      </c>
      <c r="CH35" s="75">
        <v>368.79206226954801</v>
      </c>
      <c r="CI35" s="75">
        <v>3.4756934602229799</v>
      </c>
      <c r="CJ35" s="89"/>
      <c r="CK35" s="28">
        <f t="shared" ref="CK35:CK51" si="15">AM35/(AM35+AY35+AZ35)</f>
        <v>7.9999929741029381E-3</v>
      </c>
      <c r="CL35" s="89"/>
      <c r="CM35" s="68">
        <f t="shared" ref="CM35:CM59" si="16">IF(B35=0,"",(AB35-B35)/B35)</f>
        <v>-5.5537743102558123E-7</v>
      </c>
      <c r="CN35" s="68">
        <f t="shared" ref="CN35:CN59" si="17">IF(C35=0,"",(AV35-C35)/C35)</f>
        <v>-5.095266999246969E-7</v>
      </c>
      <c r="CO35" s="68">
        <f t="shared" ref="CO35:CO59" si="18">IF(D35=0,"",(BA35-D35)/D35)</f>
        <v>-7.7403248130459485E-7</v>
      </c>
      <c r="CP35" s="68">
        <f t="shared" ref="CP35:CP59" si="19">IF(E35=0,"",(BM35-E35)/E35)</f>
        <v>-3.0652173875483661E-7</v>
      </c>
      <c r="CQ35" s="68">
        <f t="shared" ref="CQ35:CQ59" si="20">IF(F35=0,"",(BN35-F35)/F35)</f>
        <v>-2.5448670036790272E-7</v>
      </c>
      <c r="CR35" s="68">
        <f t="shared" ref="CR35:CR59" si="21">IF(G35=0,"",(CB35-G35)/G35)</f>
        <v>-2.3686681023841515E-6</v>
      </c>
      <c r="CS35" s="68">
        <f t="shared" ref="CS35:CS59" si="22">IF(H35=0,"",(CH35-H35)/H35)</f>
        <v>-1.0587320789131205E-9</v>
      </c>
      <c r="CT35" s="68">
        <f t="shared" ref="CT35:CT51" si="23">IF(I35=0,"",(V35-I35)/I35)</f>
        <v>4.7594337911655977E-7</v>
      </c>
      <c r="CU35" s="68">
        <f t="shared" ref="CU35:CU51" si="24">IF(J35=0,"",(Y35-J35)/J35)</f>
        <v>-4.4614151293169429E-8</v>
      </c>
      <c r="CV35" s="68">
        <f t="shared" ref="CV35:CV51" si="25">IF(K35=0,"",(AJ35-K35)/K35)</f>
        <v>-1.418399069047398E-7</v>
      </c>
      <c r="CW35" s="68">
        <f t="shared" ref="CW35:CW58" si="26">IF(L35=0,"",(T35-L35)/L35)</f>
        <v>-9.849808008163908E-7</v>
      </c>
      <c r="CX35" s="68">
        <f t="shared" ref="CX35:CX58" si="27">IF(M35=0,"",(Z35-M35)/M35)</f>
        <v>-6.6475728763460781E-7</v>
      </c>
      <c r="CY35" s="68">
        <f t="shared" ref="CY35:CY58" si="28">IF(N35=0,"",(AU35-N35)/N35)</f>
        <v>1.959790009491869E-6</v>
      </c>
      <c r="CZ35" s="68">
        <f t="shared" si="14"/>
        <v>-8.1324570907686052E-7</v>
      </c>
    </row>
    <row r="36" spans="1:104" x14ac:dyDescent="0.25">
      <c r="A36" s="75" t="s">
        <v>202</v>
      </c>
      <c r="B36" s="75">
        <v>3598.3652747000001</v>
      </c>
      <c r="C36" s="75">
        <v>11.353910021000001</v>
      </c>
      <c r="D36" s="75">
        <v>17151.693491999999</v>
      </c>
      <c r="E36" s="75">
        <v>442.10034064000001</v>
      </c>
      <c r="F36" s="75">
        <v>428.83733042</v>
      </c>
      <c r="G36" s="75">
        <v>12.798705301</v>
      </c>
      <c r="H36" s="75">
        <v>703.78556429000002</v>
      </c>
      <c r="I36" s="75">
        <v>55.106409683000003</v>
      </c>
      <c r="J36" s="75">
        <v>15.835175197</v>
      </c>
      <c r="K36" s="75">
        <v>156.94418084</v>
      </c>
      <c r="L36" s="75">
        <v>11.260569028999999</v>
      </c>
      <c r="M36" s="75">
        <v>1.3090411497000001</v>
      </c>
      <c r="N36" s="75">
        <v>1.9213345905000001</v>
      </c>
      <c r="O36" s="75">
        <v>2.7025365669000001</v>
      </c>
      <c r="P36" s="75"/>
      <c r="Q36" s="89" t="s">
        <v>202</v>
      </c>
      <c r="R36" s="75">
        <v>0</v>
      </c>
      <c r="S36" s="75">
        <v>5.9968397744173298</v>
      </c>
      <c r="T36" s="75">
        <v>11.260555692191501</v>
      </c>
      <c r="U36" s="75">
        <v>55.106360733653197</v>
      </c>
      <c r="V36" s="75">
        <v>55.106360733653197</v>
      </c>
      <c r="W36" s="75">
        <v>2.5754676906866898</v>
      </c>
      <c r="X36" s="75">
        <v>0.21080503467447001</v>
      </c>
      <c r="Y36" s="75">
        <v>15.8351517660914</v>
      </c>
      <c r="Z36" s="75">
        <v>1.3090403600821801</v>
      </c>
      <c r="AA36" s="75">
        <v>0</v>
      </c>
      <c r="AB36" s="75">
        <v>3598.3624989474001</v>
      </c>
      <c r="AC36" s="75">
        <v>31.1095648747966</v>
      </c>
      <c r="AD36" s="75">
        <v>0.233986900182757</v>
      </c>
      <c r="AE36" s="75">
        <v>5.40611951692697</v>
      </c>
      <c r="AF36" s="75">
        <v>2.7025382944016099</v>
      </c>
      <c r="AG36" s="75">
        <v>0</v>
      </c>
      <c r="AH36" s="75">
        <v>0</v>
      </c>
      <c r="AI36" s="75">
        <v>156.94413756134799</v>
      </c>
      <c r="AJ36" s="75">
        <v>156.94413756134799</v>
      </c>
      <c r="AK36" s="75">
        <v>1.7497329646376101</v>
      </c>
      <c r="AL36" s="75">
        <v>0</v>
      </c>
      <c r="AM36" s="75">
        <v>137.21359946192399</v>
      </c>
      <c r="AN36" s="75">
        <v>1.7927455990036001</v>
      </c>
      <c r="AO36" s="75">
        <v>0.36189049014796698</v>
      </c>
      <c r="AP36" s="75">
        <v>0</v>
      </c>
      <c r="AQ36" s="75">
        <v>163.46664530597499</v>
      </c>
      <c r="AR36" s="75">
        <v>0.27219933373064298</v>
      </c>
      <c r="AS36" s="75">
        <v>0</v>
      </c>
      <c r="AT36" s="75">
        <v>0</v>
      </c>
      <c r="AU36" s="75">
        <v>1.92132601913992</v>
      </c>
      <c r="AV36" s="75">
        <v>11.3538996279204</v>
      </c>
      <c r="AW36" s="75">
        <v>0</v>
      </c>
      <c r="AX36" s="75">
        <v>710.01837676482705</v>
      </c>
      <c r="AY36" s="75">
        <v>15436.517753882301</v>
      </c>
      <c r="AZ36" s="75">
        <v>1577.9559485536399</v>
      </c>
      <c r="BA36" s="75">
        <v>17151.687301897899</v>
      </c>
      <c r="BB36" s="75">
        <v>0</v>
      </c>
      <c r="BC36" s="75">
        <v>19.064757057973999</v>
      </c>
      <c r="BD36" s="75">
        <v>0</v>
      </c>
      <c r="BE36" s="75">
        <v>0.25796214327783101</v>
      </c>
      <c r="BF36" s="75">
        <v>78.5240947957315</v>
      </c>
      <c r="BG36" s="75">
        <v>2.5045315490390601</v>
      </c>
      <c r="BH36" s="75">
        <v>1.6123139058924001</v>
      </c>
      <c r="BI36" s="75">
        <v>198.993982121838</v>
      </c>
      <c r="BJ36" s="75">
        <v>1.4768335327612301</v>
      </c>
      <c r="BK36" s="75">
        <v>0</v>
      </c>
      <c r="BL36" s="75">
        <v>1.1255039235150399</v>
      </c>
      <c r="BM36" s="75">
        <v>442.100270775664</v>
      </c>
      <c r="BN36" s="75">
        <v>428.83726932889198</v>
      </c>
      <c r="BO36" s="75">
        <v>13.263001446772099</v>
      </c>
      <c r="BP36" s="75">
        <v>0.56891385494447</v>
      </c>
      <c r="BQ36" s="75">
        <v>0</v>
      </c>
      <c r="BR36" s="75">
        <v>5.5041307843835501</v>
      </c>
      <c r="BS36" s="75">
        <v>1.3196069981348899</v>
      </c>
      <c r="BT36" s="75">
        <v>35.749642560117202</v>
      </c>
      <c r="BU36" s="75">
        <v>7.4592915807801097</v>
      </c>
      <c r="BV36" s="75">
        <v>5.3672620411448602</v>
      </c>
      <c r="BW36" s="75">
        <v>142.998528317487</v>
      </c>
      <c r="BX36" s="75">
        <v>0</v>
      </c>
      <c r="BY36" s="75">
        <v>1.27400572087942</v>
      </c>
      <c r="BZ36" s="75">
        <v>22.5848397201122</v>
      </c>
      <c r="CA36" s="75">
        <v>3.9920574584698797E-2</v>
      </c>
      <c r="CB36" s="75">
        <v>12.7986631297898</v>
      </c>
      <c r="CC36" s="75">
        <v>129.165743144446</v>
      </c>
      <c r="CD36" s="75">
        <v>0</v>
      </c>
      <c r="CE36" s="75">
        <v>7.0310466336953106E-2</v>
      </c>
      <c r="CF36" s="75">
        <v>5.64268483247504</v>
      </c>
      <c r="CG36" s="75">
        <v>0</v>
      </c>
      <c r="CH36" s="75">
        <v>703.78538051764497</v>
      </c>
      <c r="CI36" s="75">
        <v>6.63285387355642</v>
      </c>
      <c r="CJ36" s="89"/>
      <c r="CK36" s="28">
        <f t="shared" si="15"/>
        <v>8.0000058913586337E-3</v>
      </c>
      <c r="CL36" s="89"/>
      <c r="CM36" s="68">
        <f t="shared" si="16"/>
        <v>-7.7139267085791343E-7</v>
      </c>
      <c r="CN36" s="68">
        <f t="shared" si="17"/>
        <v>-9.1537449048543019E-7</v>
      </c>
      <c r="CO36" s="68">
        <f t="shared" si="18"/>
        <v>-3.6090326024208533E-7</v>
      </c>
      <c r="CP36" s="68">
        <f t="shared" si="19"/>
        <v>-1.5802823384229262E-7</v>
      </c>
      <c r="CQ36" s="68">
        <f t="shared" si="20"/>
        <v>-1.4245753270397518E-7</v>
      </c>
      <c r="CR36" s="68">
        <f t="shared" si="21"/>
        <v>-3.2949590766061245E-6</v>
      </c>
      <c r="CS36" s="68">
        <f t="shared" si="22"/>
        <v>-2.6111981316830365E-7</v>
      </c>
      <c r="CT36" s="68">
        <f t="shared" si="23"/>
        <v>-8.8826956948923837E-7</v>
      </c>
      <c r="CU36" s="68">
        <f t="shared" si="24"/>
        <v>-1.4796747310038306E-6</v>
      </c>
      <c r="CV36" s="68">
        <f t="shared" si="25"/>
        <v>-2.7575824591517872E-7</v>
      </c>
      <c r="CW36" s="68">
        <f t="shared" si="26"/>
        <v>-1.1843813988545556E-6</v>
      </c>
      <c r="CX36" s="68">
        <f t="shared" si="27"/>
        <v>-6.0320320732420651E-7</v>
      </c>
      <c r="CY36" s="68">
        <f t="shared" si="28"/>
        <v>-4.4611491004877844E-6</v>
      </c>
      <c r="CZ36" s="68">
        <f t="shared" si="14"/>
        <v>6.3921488830851128E-7</v>
      </c>
    </row>
    <row r="37" spans="1:104" x14ac:dyDescent="0.25">
      <c r="A37" s="75" t="s">
        <v>203</v>
      </c>
      <c r="B37" s="75">
        <v>2590.5402304999998</v>
      </c>
      <c r="C37" s="75">
        <v>8.1610838094999991</v>
      </c>
      <c r="D37" s="75">
        <v>12243.302201</v>
      </c>
      <c r="E37" s="75">
        <v>313.95070526000001</v>
      </c>
      <c r="F37" s="75">
        <v>304.53218411</v>
      </c>
      <c r="G37" s="75">
        <v>9.199589069</v>
      </c>
      <c r="H37" s="75">
        <v>499.85856051000002</v>
      </c>
      <c r="I37" s="75">
        <v>39.138925288000003</v>
      </c>
      <c r="J37" s="75">
        <v>11.246817611999999</v>
      </c>
      <c r="K37" s="75">
        <v>111.46845899</v>
      </c>
      <c r="L37" s="75">
        <v>7.9977369676999999</v>
      </c>
      <c r="M37" s="75">
        <v>0.92973692279999998</v>
      </c>
      <c r="N37" s="75">
        <v>1.3646138700999999</v>
      </c>
      <c r="O37" s="75">
        <v>1.919456872</v>
      </c>
      <c r="P37" s="75"/>
      <c r="Q37" s="89" t="s">
        <v>203</v>
      </c>
      <c r="R37" s="75">
        <v>0</v>
      </c>
      <c r="S37" s="75">
        <v>4.2592113992595699</v>
      </c>
      <c r="T37" s="75">
        <v>7.9977314443294301</v>
      </c>
      <c r="U37" s="75">
        <v>39.138926553536002</v>
      </c>
      <c r="V37" s="75">
        <v>39.138926553536002</v>
      </c>
      <c r="W37" s="75">
        <v>1.8292070163626999</v>
      </c>
      <c r="X37" s="75">
        <v>0.14971940887971699</v>
      </c>
      <c r="Y37" s="75">
        <v>11.2468088702299</v>
      </c>
      <c r="Z37" s="75">
        <v>0.92973841579219496</v>
      </c>
      <c r="AA37" s="75">
        <v>0</v>
      </c>
      <c r="AB37" s="75">
        <v>2590.5400341143099</v>
      </c>
      <c r="AC37" s="75">
        <v>22.09537816672</v>
      </c>
      <c r="AD37" s="75">
        <v>0.16618800179236101</v>
      </c>
      <c r="AE37" s="75">
        <v>3.8396667135012099</v>
      </c>
      <c r="AF37" s="75">
        <v>1.9194595544966899</v>
      </c>
      <c r="AG37" s="75">
        <v>0</v>
      </c>
      <c r="AH37" s="75">
        <v>0</v>
      </c>
      <c r="AI37" s="75">
        <v>111.46852222127001</v>
      </c>
      <c r="AJ37" s="75">
        <v>111.46852222127001</v>
      </c>
      <c r="AK37" s="75">
        <v>1.2427336056587399</v>
      </c>
      <c r="AL37" s="75">
        <v>0</v>
      </c>
      <c r="AM37" s="75">
        <v>97.946468655235705</v>
      </c>
      <c r="AN37" s="75">
        <v>1.2732856145564599</v>
      </c>
      <c r="AO37" s="75">
        <v>0.25703301329832101</v>
      </c>
      <c r="AP37" s="75">
        <v>0</v>
      </c>
      <c r="AQ37" s="75">
        <v>116.101312445041</v>
      </c>
      <c r="AR37" s="75">
        <v>0.19332668840108599</v>
      </c>
      <c r="AS37" s="75">
        <v>0</v>
      </c>
      <c r="AT37" s="75">
        <v>0</v>
      </c>
      <c r="AU37" s="75">
        <v>1.3646190035880199</v>
      </c>
      <c r="AV37" s="75">
        <v>8.1610835805265705</v>
      </c>
      <c r="AW37" s="75">
        <v>0</v>
      </c>
      <c r="AX37" s="75">
        <v>504.28548550736502</v>
      </c>
      <c r="AY37" s="75">
        <v>11018.969290786299</v>
      </c>
      <c r="AZ37" s="75">
        <v>1126.3813837135699</v>
      </c>
      <c r="BA37" s="75">
        <v>12243.2971431551</v>
      </c>
      <c r="BB37" s="75">
        <v>0</v>
      </c>
      <c r="BC37" s="75">
        <v>13.5406126156517</v>
      </c>
      <c r="BD37" s="75">
        <v>0</v>
      </c>
      <c r="BE37" s="75">
        <v>0.18318817300771001</v>
      </c>
      <c r="BF37" s="75">
        <v>55.7710793294764</v>
      </c>
      <c r="BG37" s="75">
        <v>1.7785555485375</v>
      </c>
      <c r="BH37" s="75">
        <v>1.1449624362175199</v>
      </c>
      <c r="BI37" s="75">
        <v>141.31242138152601</v>
      </c>
      <c r="BJ37" s="75">
        <v>1.04875076340547</v>
      </c>
      <c r="BK37" s="75">
        <v>0</v>
      </c>
      <c r="BL37" s="75">
        <v>0.79925822230305898</v>
      </c>
      <c r="BM37" s="75">
        <v>313.95065431123697</v>
      </c>
      <c r="BN37" s="75">
        <v>304.53213021240401</v>
      </c>
      <c r="BO37" s="75">
        <v>9.4185240988332097</v>
      </c>
      <c r="BP37" s="75">
        <v>0.40400546404537102</v>
      </c>
      <c r="BQ37" s="75">
        <v>0</v>
      </c>
      <c r="BR37" s="75">
        <v>3.9086666009689299</v>
      </c>
      <c r="BS37" s="75">
        <v>0.93709822891692396</v>
      </c>
      <c r="BT37" s="75">
        <v>25.387082001796699</v>
      </c>
      <c r="BU37" s="75">
        <v>5.2970987196657697</v>
      </c>
      <c r="BV37" s="75">
        <v>3.8114780051477899</v>
      </c>
      <c r="BW37" s="75">
        <v>101.548218140731</v>
      </c>
      <c r="BX37" s="75">
        <v>0</v>
      </c>
      <c r="BY37" s="75">
        <v>0.90471423998412603</v>
      </c>
      <c r="BZ37" s="75">
        <v>16.038283297342801</v>
      </c>
      <c r="CA37" s="75">
        <v>2.8348988806031799E-2</v>
      </c>
      <c r="CB37" s="75">
        <v>9.1995827035059001</v>
      </c>
      <c r="CC37" s="75">
        <v>91.739085827615199</v>
      </c>
      <c r="CD37" s="75">
        <v>0</v>
      </c>
      <c r="CE37" s="75">
        <v>4.9936722053797303E-2</v>
      </c>
      <c r="CF37" s="75">
        <v>4.0076651682840199</v>
      </c>
      <c r="CG37" s="75">
        <v>0</v>
      </c>
      <c r="CH37" s="75">
        <v>499.85840811962203</v>
      </c>
      <c r="CI37" s="75">
        <v>4.7109270384784701</v>
      </c>
      <c r="CJ37" s="89"/>
      <c r="CK37" s="28">
        <f t="shared" si="15"/>
        <v>8.0000074742933858E-3</v>
      </c>
      <c r="CL37" s="89"/>
      <c r="CM37" s="68">
        <f t="shared" si="16"/>
        <v>-7.5808778231140908E-8</v>
      </c>
      <c r="CN37" s="68">
        <f t="shared" si="17"/>
        <v>-2.8056742708055141E-8</v>
      </c>
      <c r="CO37" s="68">
        <f t="shared" si="18"/>
        <v>-4.1311117032316994E-7</v>
      </c>
      <c r="CP37" s="68">
        <f t="shared" si="19"/>
        <v>-1.6228268380627511E-7</v>
      </c>
      <c r="CQ37" s="68">
        <f t="shared" si="20"/>
        <v>-1.7698489290172915E-7</v>
      </c>
      <c r="CR37" s="68">
        <f t="shared" si="21"/>
        <v>-6.9193243872975724E-7</v>
      </c>
      <c r="CS37" s="68">
        <f t="shared" si="22"/>
        <v>-3.0486699644738296E-7</v>
      </c>
      <c r="CT37" s="68">
        <f t="shared" si="23"/>
        <v>3.2334459626529566E-8</v>
      </c>
      <c r="CU37" s="68">
        <f t="shared" si="24"/>
        <v>-7.7726610322022753E-7</v>
      </c>
      <c r="CV37" s="68">
        <f t="shared" si="25"/>
        <v>5.6725705708842095E-7</v>
      </c>
      <c r="CW37" s="68">
        <f t="shared" si="26"/>
        <v>-6.9061668220788725E-7</v>
      </c>
      <c r="CX37" s="68">
        <f t="shared" si="27"/>
        <v>1.6058222045095979E-6</v>
      </c>
      <c r="CY37" s="68">
        <f t="shared" si="28"/>
        <v>3.7618612359755732E-6</v>
      </c>
      <c r="CZ37" s="68">
        <f t="shared" si="14"/>
        <v>1.397529024495589E-6</v>
      </c>
    </row>
    <row r="38" spans="1:104" x14ac:dyDescent="0.25">
      <c r="A38" s="75" t="s">
        <v>204</v>
      </c>
      <c r="B38" s="75">
        <v>1044.8773951999999</v>
      </c>
      <c r="C38" s="75">
        <v>3.3216405848999999</v>
      </c>
      <c r="D38" s="75">
        <v>5171.5524538999998</v>
      </c>
      <c r="E38" s="75">
        <v>136.04315392999999</v>
      </c>
      <c r="F38" s="75">
        <v>131.96185929999999</v>
      </c>
      <c r="G38" s="75">
        <v>3.7443223363999998</v>
      </c>
      <c r="H38" s="75">
        <v>216.41797566</v>
      </c>
      <c r="I38" s="75">
        <v>16.945527495</v>
      </c>
      <c r="J38" s="75">
        <v>4.8694044527000004</v>
      </c>
      <c r="K38" s="75">
        <v>48.261208572999998</v>
      </c>
      <c r="L38" s="75">
        <v>3.4626876109000002</v>
      </c>
      <c r="M38" s="75">
        <v>0.402537435</v>
      </c>
      <c r="N38" s="75">
        <v>0.5908210733</v>
      </c>
      <c r="O38" s="75">
        <v>0.83104502660000001</v>
      </c>
      <c r="P38" s="75"/>
      <c r="Q38" s="89" t="s">
        <v>204</v>
      </c>
      <c r="R38" s="75">
        <v>0</v>
      </c>
      <c r="S38" s="75">
        <v>1.8440636826869901</v>
      </c>
      <c r="T38" s="75">
        <v>3.4626882080392898</v>
      </c>
      <c r="U38" s="75">
        <v>16.9454782417383</v>
      </c>
      <c r="V38" s="75">
        <v>16.9454782417383</v>
      </c>
      <c r="W38" s="75">
        <v>0.79196960483969503</v>
      </c>
      <c r="X38" s="75">
        <v>6.4822404950937204E-2</v>
      </c>
      <c r="Y38" s="75">
        <v>4.8694117055568302</v>
      </c>
      <c r="Z38" s="75">
        <v>0.402536091783607</v>
      </c>
      <c r="AA38" s="75">
        <v>0</v>
      </c>
      <c r="AB38" s="75">
        <v>1044.8774038812301</v>
      </c>
      <c r="AC38" s="75">
        <v>9.5663865636339906</v>
      </c>
      <c r="AD38" s="75">
        <v>7.1951750257080893E-2</v>
      </c>
      <c r="AE38" s="75">
        <v>1.66241704665652</v>
      </c>
      <c r="AF38" s="75">
        <v>0.831041973521773</v>
      </c>
      <c r="AG38" s="75">
        <v>0</v>
      </c>
      <c r="AH38" s="75">
        <v>0</v>
      </c>
      <c r="AI38" s="75">
        <v>48.261205560400498</v>
      </c>
      <c r="AJ38" s="75">
        <v>48.261205560400498</v>
      </c>
      <c r="AK38" s="75">
        <v>0.53805426664867595</v>
      </c>
      <c r="AL38" s="75">
        <v>0</v>
      </c>
      <c r="AM38" s="75">
        <v>41.372449570484399</v>
      </c>
      <c r="AN38" s="75">
        <v>0.55128127665845394</v>
      </c>
      <c r="AO38" s="75">
        <v>0.11128530157210099</v>
      </c>
      <c r="AP38" s="75">
        <v>0</v>
      </c>
      <c r="AQ38" s="75">
        <v>50.266992264361498</v>
      </c>
      <c r="AR38" s="75">
        <v>8.37022489119639E-2</v>
      </c>
      <c r="AS38" s="75">
        <v>0</v>
      </c>
      <c r="AT38" s="75">
        <v>0</v>
      </c>
      <c r="AU38" s="75">
        <v>0.59081983912139702</v>
      </c>
      <c r="AV38" s="75">
        <v>3.3216445538671802</v>
      </c>
      <c r="AW38" s="75">
        <v>0</v>
      </c>
      <c r="AX38" s="75">
        <v>218.334621934886</v>
      </c>
      <c r="AY38" s="75">
        <v>4654.3955343177004</v>
      </c>
      <c r="AZ38" s="75">
        <v>475.78274342278502</v>
      </c>
      <c r="BA38" s="75">
        <v>5171.5507273109697</v>
      </c>
      <c r="BB38" s="75">
        <v>0</v>
      </c>
      <c r="BC38" s="75">
        <v>5.8625232033157504</v>
      </c>
      <c r="BD38" s="75">
        <v>0</v>
      </c>
      <c r="BE38" s="75">
        <v>7.9380335543466796E-2</v>
      </c>
      <c r="BF38" s="75">
        <v>24.146591709717399</v>
      </c>
      <c r="BG38" s="75">
        <v>0.77069765009341995</v>
      </c>
      <c r="BH38" s="75">
        <v>0.49614165269487398</v>
      </c>
      <c r="BI38" s="75">
        <v>61.234446270606398</v>
      </c>
      <c r="BJ38" s="75">
        <v>0.454452080777349</v>
      </c>
      <c r="BK38" s="75">
        <v>0</v>
      </c>
      <c r="BL38" s="75">
        <v>0.346340135253558</v>
      </c>
      <c r="BM38" s="75">
        <v>136.043160317608</v>
      </c>
      <c r="BN38" s="75">
        <v>131.96186106993599</v>
      </c>
      <c r="BO38" s="75">
        <v>4.0812992476727397</v>
      </c>
      <c r="BP38" s="75">
        <v>0.175066355704734</v>
      </c>
      <c r="BQ38" s="75">
        <v>0</v>
      </c>
      <c r="BR38" s="75">
        <v>1.6937304445068999</v>
      </c>
      <c r="BS38" s="75">
        <v>0.40606918092781502</v>
      </c>
      <c r="BT38" s="75">
        <v>11.0008644708631</v>
      </c>
      <c r="BU38" s="75">
        <v>2.2953737561798202</v>
      </c>
      <c r="BV38" s="75">
        <v>1.6516093927919799</v>
      </c>
      <c r="BW38" s="75">
        <v>44.003534703505899</v>
      </c>
      <c r="BX38" s="75">
        <v>0</v>
      </c>
      <c r="BY38" s="75">
        <v>0.39203656993887598</v>
      </c>
      <c r="BZ38" s="75">
        <v>6.9498336623731598</v>
      </c>
      <c r="CA38" s="75">
        <v>1.22844081747383E-2</v>
      </c>
      <c r="CB38" s="75">
        <v>3.7443268131637999</v>
      </c>
      <c r="CC38" s="75">
        <v>39.719106693795901</v>
      </c>
      <c r="CD38" s="75">
        <v>0</v>
      </c>
      <c r="CE38" s="75">
        <v>2.1620725677159301E-2</v>
      </c>
      <c r="CF38" s="75">
        <v>1.7351542826580599</v>
      </c>
      <c r="CG38" s="75">
        <v>0</v>
      </c>
      <c r="CH38" s="75">
        <v>216.41791376621001</v>
      </c>
      <c r="CI38" s="75">
        <v>2.0396400736326599</v>
      </c>
      <c r="CJ38" s="89"/>
      <c r="CK38" s="28">
        <f t="shared" si="15"/>
        <v>8.0000084601310022E-3</v>
      </c>
      <c r="CL38" s="89"/>
      <c r="CM38" s="68">
        <f t="shared" si="16"/>
        <v>8.3083720596803402E-9</v>
      </c>
      <c r="CN38" s="68">
        <f t="shared" si="17"/>
        <v>1.1948815890221097E-6</v>
      </c>
      <c r="CO38" s="68">
        <f t="shared" si="18"/>
        <v>-3.3386280918627845E-7</v>
      </c>
      <c r="CP38" s="68">
        <f t="shared" si="19"/>
        <v>4.6952807443835787E-8</v>
      </c>
      <c r="CQ38" s="68">
        <f t="shared" si="20"/>
        <v>1.3412481569647751E-8</v>
      </c>
      <c r="CR38" s="68">
        <f t="shared" si="21"/>
        <v>1.1956138916218312E-6</v>
      </c>
      <c r="CS38" s="68">
        <f t="shared" si="22"/>
        <v>-2.8599190895004795E-7</v>
      </c>
      <c r="CT38" s="68">
        <f t="shared" si="23"/>
        <v>-2.9065640898329505E-6</v>
      </c>
      <c r="CU38" s="68">
        <f t="shared" si="24"/>
        <v>1.4894751299135466E-6</v>
      </c>
      <c r="CV38" s="68">
        <f t="shared" si="25"/>
        <v>-6.2422794387425905E-8</v>
      </c>
      <c r="CW38" s="68">
        <f t="shared" si="26"/>
        <v>1.7244965664567771E-7</v>
      </c>
      <c r="CX38" s="68">
        <f t="shared" si="27"/>
        <v>-3.3368732351603812E-6</v>
      </c>
      <c r="CY38" s="68">
        <f t="shared" si="28"/>
        <v>-2.0889210943152742E-6</v>
      </c>
      <c r="CZ38" s="68">
        <f t="shared" si="14"/>
        <v>-3.6737819604094401E-6</v>
      </c>
    </row>
    <row r="39" spans="1:104" x14ac:dyDescent="0.25">
      <c r="A39" s="75" t="s">
        <v>340</v>
      </c>
      <c r="B39" s="75">
        <v>2337.2060941999998</v>
      </c>
      <c r="C39" s="75">
        <v>7.4127434547000002</v>
      </c>
      <c r="D39" s="75">
        <v>11453.237788</v>
      </c>
      <c r="E39" s="75">
        <v>300.16472518</v>
      </c>
      <c r="F39" s="75">
        <v>291.15978342</v>
      </c>
      <c r="G39" s="75">
        <v>8.3560217344000005</v>
      </c>
      <c r="H39" s="75">
        <v>477.61355982999999</v>
      </c>
      <c r="I39" s="75">
        <v>37.397141734000002</v>
      </c>
      <c r="J39" s="75">
        <v>10.746305096</v>
      </c>
      <c r="K39" s="75">
        <v>106.50782384</v>
      </c>
      <c r="L39" s="75">
        <v>7.6418169576999997</v>
      </c>
      <c r="M39" s="75">
        <v>0.88836122120000005</v>
      </c>
      <c r="N39" s="75">
        <v>1.3038850181999999</v>
      </c>
      <c r="O39" s="75">
        <v>1.83403607</v>
      </c>
      <c r="P39" s="75"/>
      <c r="Q39" s="89" t="s">
        <v>340</v>
      </c>
      <c r="R39" s="75">
        <v>0</v>
      </c>
      <c r="S39" s="75">
        <v>4.0696595123554804</v>
      </c>
      <c r="T39" s="75">
        <v>7.6418100299916096</v>
      </c>
      <c r="U39" s="75">
        <v>37.397106428680303</v>
      </c>
      <c r="V39" s="75">
        <v>37.397106428680303</v>
      </c>
      <c r="W39" s="75">
        <v>1.7478050002969101</v>
      </c>
      <c r="X39" s="75">
        <v>0.143056754091198</v>
      </c>
      <c r="Y39" s="75">
        <v>10.746282662992799</v>
      </c>
      <c r="Z39" s="75">
        <v>0.88835953235937204</v>
      </c>
      <c r="AA39" s="75">
        <v>0</v>
      </c>
      <c r="AB39" s="75">
        <v>2337.2055490062098</v>
      </c>
      <c r="AC39" s="75">
        <v>21.112000902866701</v>
      </c>
      <c r="AD39" s="75">
        <v>0.15879179075646499</v>
      </c>
      <c r="AE39" s="75">
        <v>3.6687879568279902</v>
      </c>
      <c r="AF39" s="75">
        <v>1.8340334436154699</v>
      </c>
      <c r="AG39" s="75">
        <v>0</v>
      </c>
      <c r="AH39" s="75">
        <v>0</v>
      </c>
      <c r="AI39" s="75">
        <v>106.50773780617</v>
      </c>
      <c r="AJ39" s="75">
        <v>106.50773780617</v>
      </c>
      <c r="AK39" s="75">
        <v>1.1874305027462</v>
      </c>
      <c r="AL39" s="75">
        <v>0</v>
      </c>
      <c r="AM39" s="75">
        <v>91.625965585542104</v>
      </c>
      <c r="AN39" s="75">
        <v>1.21662438346791</v>
      </c>
      <c r="AO39" s="75">
        <v>0.245594917169319</v>
      </c>
      <c r="AP39" s="75">
        <v>0</v>
      </c>
      <c r="AQ39" s="75">
        <v>110.93429991267401</v>
      </c>
      <c r="AR39" s="75">
        <v>0.18472451576074</v>
      </c>
      <c r="AS39" s="75">
        <v>0</v>
      </c>
      <c r="AT39" s="75">
        <v>0</v>
      </c>
      <c r="AU39" s="75">
        <v>1.30388304182998</v>
      </c>
      <c r="AV39" s="75">
        <v>7.4127458375425004</v>
      </c>
      <c r="AW39" s="75">
        <v>0</v>
      </c>
      <c r="AX39" s="75">
        <v>481.843634069676</v>
      </c>
      <c r="AY39" s="75">
        <v>10307.911542125799</v>
      </c>
      <c r="AZ39" s="75">
        <v>1053.6974579908101</v>
      </c>
      <c r="BA39" s="75">
        <v>11453.2349657021</v>
      </c>
      <c r="BB39" s="75">
        <v>0</v>
      </c>
      <c r="BC39" s="75">
        <v>12.9380245531302</v>
      </c>
      <c r="BD39" s="75">
        <v>0</v>
      </c>
      <c r="BE39" s="75">
        <v>0.17514387442252599</v>
      </c>
      <c r="BF39" s="75">
        <v>53.289108432991902</v>
      </c>
      <c r="BG39" s="75">
        <v>1.7004579688597099</v>
      </c>
      <c r="BH39" s="75">
        <v>1.0946828380429501</v>
      </c>
      <c r="BI39" s="75">
        <v>135.10722999454299</v>
      </c>
      <c r="BJ39" s="75">
        <v>1.00269742989577</v>
      </c>
      <c r="BK39" s="75">
        <v>0</v>
      </c>
      <c r="BL39" s="75">
        <v>0.76416160871927896</v>
      </c>
      <c r="BM39" s="75">
        <v>300.16459035037599</v>
      </c>
      <c r="BN39" s="75">
        <v>291.15967108053502</v>
      </c>
      <c r="BO39" s="75">
        <v>9.0049192698402205</v>
      </c>
      <c r="BP39" s="75">
        <v>0.38626543182151302</v>
      </c>
      <c r="BQ39" s="75">
        <v>0</v>
      </c>
      <c r="BR39" s="75">
        <v>3.73703537377712</v>
      </c>
      <c r="BS39" s="75">
        <v>0.895949176298108</v>
      </c>
      <c r="BT39" s="75">
        <v>24.2722742866118</v>
      </c>
      <c r="BU39" s="75">
        <v>5.06449918934947</v>
      </c>
      <c r="BV39" s="75">
        <v>3.6441113135799199</v>
      </c>
      <c r="BW39" s="75">
        <v>97.089034657870101</v>
      </c>
      <c r="BX39" s="75">
        <v>0</v>
      </c>
      <c r="BY39" s="75">
        <v>0.86498614574645605</v>
      </c>
      <c r="BZ39" s="75">
        <v>15.334037584395601</v>
      </c>
      <c r="CA39" s="75">
        <v>2.71042066016303E-2</v>
      </c>
      <c r="CB39" s="75">
        <v>8.3559975021456392</v>
      </c>
      <c r="CC39" s="75">
        <v>87.6564000948527</v>
      </c>
      <c r="CD39" s="75">
        <v>0</v>
      </c>
      <c r="CE39" s="75">
        <v>4.7715543553237698E-2</v>
      </c>
      <c r="CF39" s="75">
        <v>3.82932688776632</v>
      </c>
      <c r="CG39" s="75">
        <v>0</v>
      </c>
      <c r="CH39" s="75">
        <v>477.61349073683903</v>
      </c>
      <c r="CI39" s="75">
        <v>4.5012843868619496</v>
      </c>
      <c r="CJ39" s="89"/>
      <c r="CK39" s="28">
        <f t="shared" si="15"/>
        <v>8.0000074965653947E-3</v>
      </c>
      <c r="CL39" s="89"/>
      <c r="CM39" s="68">
        <f t="shared" si="16"/>
        <v>-2.3326731491773272E-7</v>
      </c>
      <c r="CN39" s="68">
        <f t="shared" si="17"/>
        <v>3.214521741869918E-7</v>
      </c>
      <c r="CO39" s="68">
        <f t="shared" si="18"/>
        <v>-2.4641921805448712E-7</v>
      </c>
      <c r="CP39" s="68">
        <f t="shared" si="19"/>
        <v>-4.4918543954763924E-7</v>
      </c>
      <c r="CQ39" s="68">
        <f t="shared" si="20"/>
        <v>-3.8583441592493106E-7</v>
      </c>
      <c r="CR39" s="68">
        <f t="shared" si="21"/>
        <v>-2.899975027777101E-6</v>
      </c>
      <c r="CS39" s="68">
        <f t="shared" si="22"/>
        <v>-1.4466331522141633E-7</v>
      </c>
      <c r="CT39" s="68">
        <f t="shared" si="23"/>
        <v>-9.4406465472642709E-7</v>
      </c>
      <c r="CU39" s="68">
        <f t="shared" si="24"/>
        <v>-2.0875088693994466E-6</v>
      </c>
      <c r="CV39" s="68">
        <f t="shared" si="25"/>
        <v>-8.0777004824303366E-7</v>
      </c>
      <c r="CW39" s="68">
        <f t="shared" si="26"/>
        <v>-9.0655251603197406E-7</v>
      </c>
      <c r="CX39" s="68">
        <f t="shared" si="27"/>
        <v>-1.9010742338910801E-6</v>
      </c>
      <c r="CY39" s="68">
        <f t="shared" si="28"/>
        <v>-1.5157548344186717E-6</v>
      </c>
      <c r="CZ39" s="68">
        <f t="shared" si="14"/>
        <v>-1.4320244694424232E-6</v>
      </c>
    </row>
    <row r="40" spans="1:104" x14ac:dyDescent="0.25">
      <c r="A40" s="75" t="s">
        <v>206</v>
      </c>
      <c r="B40" s="75">
        <v>13.829631404000001</v>
      </c>
      <c r="C40" s="75">
        <v>4.6358130999999997E-2</v>
      </c>
      <c r="D40" s="75">
        <v>93.397691322</v>
      </c>
      <c r="E40" s="75">
        <v>2.9587662209999999</v>
      </c>
      <c r="F40" s="75">
        <v>2.8700032329999998</v>
      </c>
      <c r="G40" s="75">
        <v>5.2257245000000001E-2</v>
      </c>
      <c r="H40" s="75">
        <v>4.6961206400000002</v>
      </c>
      <c r="I40" s="75">
        <v>0.36770624610000002</v>
      </c>
      <c r="J40" s="75">
        <v>0.1056627144</v>
      </c>
      <c r="K40" s="75">
        <v>1.0472349026000001</v>
      </c>
      <c r="L40" s="75">
        <v>7.5137930199999994E-2</v>
      </c>
      <c r="M40" s="75">
        <v>8.7347841999999998E-3</v>
      </c>
      <c r="N40" s="75">
        <v>1.28204093E-2</v>
      </c>
      <c r="O40" s="75">
        <v>1.8033103200000001E-2</v>
      </c>
      <c r="P40" s="75"/>
      <c r="Q40" s="89" t="s">
        <v>206</v>
      </c>
      <c r="R40" s="75">
        <v>0</v>
      </c>
      <c r="S40" s="75">
        <v>4.0014435781786498E-2</v>
      </c>
      <c r="T40" s="75">
        <v>7.5138578500140399E-2</v>
      </c>
      <c r="U40" s="75">
        <v>0.36770359985059098</v>
      </c>
      <c r="V40" s="75">
        <v>0.36770359985059098</v>
      </c>
      <c r="W40" s="75">
        <v>1.7185210238264501E-2</v>
      </c>
      <c r="X40" s="75">
        <v>1.4065562626785E-3</v>
      </c>
      <c r="Y40" s="75">
        <v>0.105662671412137</v>
      </c>
      <c r="Z40" s="75">
        <v>8.7348729271052496E-3</v>
      </c>
      <c r="AA40" s="75">
        <v>0</v>
      </c>
      <c r="AB40" s="75">
        <v>13.829619405082701</v>
      </c>
      <c r="AC40" s="75">
        <v>0.207583495138807</v>
      </c>
      <c r="AD40" s="75">
        <v>1.5613218497329601E-3</v>
      </c>
      <c r="AE40" s="75">
        <v>3.6073186715058103E-2</v>
      </c>
      <c r="AF40" s="75">
        <v>1.80333057875736E-2</v>
      </c>
      <c r="AG40" s="75">
        <v>0</v>
      </c>
      <c r="AH40" s="75">
        <v>0</v>
      </c>
      <c r="AI40" s="75">
        <v>1.04723139010455</v>
      </c>
      <c r="AJ40" s="75">
        <v>1.04723139010455</v>
      </c>
      <c r="AK40" s="75">
        <v>1.16750793165671E-2</v>
      </c>
      <c r="AL40" s="75">
        <v>0</v>
      </c>
      <c r="AM40" s="75">
        <v>0.74718211963380998</v>
      </c>
      <c r="AN40" s="75">
        <v>1.19629753553023E-2</v>
      </c>
      <c r="AO40" s="75">
        <v>2.4148123554622201E-3</v>
      </c>
      <c r="AP40" s="75">
        <v>0</v>
      </c>
      <c r="AQ40" s="75">
        <v>1.0907633462631301</v>
      </c>
      <c r="AR40" s="75">
        <v>1.8162755166807099E-3</v>
      </c>
      <c r="AS40" s="75">
        <v>0</v>
      </c>
      <c r="AT40" s="75">
        <v>0</v>
      </c>
      <c r="AU40" s="75">
        <v>1.2819429218373301E-2</v>
      </c>
      <c r="AV40" s="75">
        <v>4.63582786311501E-2</v>
      </c>
      <c r="AW40" s="75">
        <v>0</v>
      </c>
      <c r="AX40" s="75">
        <v>4.7377175548537496</v>
      </c>
      <c r="AY40" s="75">
        <v>84.057451986088793</v>
      </c>
      <c r="AZ40" s="75">
        <v>8.5926022454075</v>
      </c>
      <c r="BA40" s="75">
        <v>93.397236351130204</v>
      </c>
      <c r="BB40" s="75">
        <v>0</v>
      </c>
      <c r="BC40" s="75">
        <v>0.12721257572049799</v>
      </c>
      <c r="BD40" s="75">
        <v>0</v>
      </c>
      <c r="BE40" s="75">
        <v>1.7264191978482799E-3</v>
      </c>
      <c r="BF40" s="75">
        <v>0.52396350630797495</v>
      </c>
      <c r="BG40" s="75">
        <v>1.67616058466575E-2</v>
      </c>
      <c r="BH40" s="75">
        <v>1.07904370111939E-2</v>
      </c>
      <c r="BI40" s="75">
        <v>1.33175906788582</v>
      </c>
      <c r="BJ40" s="75">
        <v>9.8838171927445994E-3</v>
      </c>
      <c r="BK40" s="75">
        <v>0</v>
      </c>
      <c r="BL40" s="75">
        <v>7.5324540198526101E-3</v>
      </c>
      <c r="BM40" s="75">
        <v>2.9587416073788599</v>
      </c>
      <c r="BN40" s="75">
        <v>2.8699788081703201</v>
      </c>
      <c r="BO40" s="75">
        <v>8.8762799208540799E-2</v>
      </c>
      <c r="BP40" s="75">
        <v>3.8074452289224201E-3</v>
      </c>
      <c r="BQ40" s="75">
        <v>0</v>
      </c>
      <c r="BR40" s="75">
        <v>3.6836439094561697E-2</v>
      </c>
      <c r="BS40" s="75">
        <v>8.8315513373788193E-3</v>
      </c>
      <c r="BT40" s="75">
        <v>0.23925525885017901</v>
      </c>
      <c r="BU40" s="75">
        <v>4.99214019191234E-2</v>
      </c>
      <c r="BV40" s="75">
        <v>3.5920468261710602E-2</v>
      </c>
      <c r="BW40" s="75">
        <v>0.957010091657156</v>
      </c>
      <c r="BX40" s="75">
        <v>0</v>
      </c>
      <c r="BY40" s="75">
        <v>8.5262471271019703E-3</v>
      </c>
      <c r="BZ40" s="75">
        <v>0.15114892772697899</v>
      </c>
      <c r="CA40" s="75">
        <v>2.6717581309214703E-4</v>
      </c>
      <c r="CB40" s="75">
        <v>5.2257223829758899E-2</v>
      </c>
      <c r="CC40" s="75">
        <v>0.86189003112584806</v>
      </c>
      <c r="CD40" s="75">
        <v>0</v>
      </c>
      <c r="CE40" s="75">
        <v>4.69136113315365E-4</v>
      </c>
      <c r="CF40" s="75">
        <v>3.7651457330312797E-2</v>
      </c>
      <c r="CG40" s="75">
        <v>0</v>
      </c>
      <c r="CH40" s="75">
        <v>4.6961251563903703</v>
      </c>
      <c r="CI40" s="75">
        <v>4.4257704429636703E-2</v>
      </c>
      <c r="CJ40" s="89"/>
      <c r="CK40" s="28">
        <f t="shared" si="15"/>
        <v>8.000045277836201E-3</v>
      </c>
      <c r="CL40" s="89"/>
      <c r="CM40" s="68">
        <f t="shared" si="16"/>
        <v>-8.6762379626970587E-7</v>
      </c>
      <c r="CN40" s="68">
        <f t="shared" si="17"/>
        <v>3.1845794236906486E-6</v>
      </c>
      <c r="CO40" s="68">
        <f t="shared" si="18"/>
        <v>-4.8713288664485689E-6</v>
      </c>
      <c r="CP40" s="68">
        <f t="shared" si="19"/>
        <v>-8.3188799997875654E-6</v>
      </c>
      <c r="CQ40" s="68">
        <f t="shared" si="20"/>
        <v>-8.5103840298291346E-6</v>
      </c>
      <c r="CR40" s="68">
        <f t="shared" si="21"/>
        <v>-4.0511590501604083E-7</v>
      </c>
      <c r="CS40" s="68">
        <f t="shared" si="22"/>
        <v>9.6172792744418727E-7</v>
      </c>
      <c r="CT40" s="68">
        <f t="shared" si="23"/>
        <v>-7.1966398099322637E-6</v>
      </c>
      <c r="CU40" s="68">
        <f t="shared" si="24"/>
        <v>-4.0684041892743505E-7</v>
      </c>
      <c r="CV40" s="68">
        <f t="shared" si="25"/>
        <v>-3.3540664480648925E-6</v>
      </c>
      <c r="CW40" s="68">
        <f t="shared" si="26"/>
        <v>8.6281341351682854E-6</v>
      </c>
      <c r="CX40" s="68">
        <f t="shared" si="27"/>
        <v>1.015790467379741E-5</v>
      </c>
      <c r="CY40" s="68">
        <f t="shared" si="28"/>
        <v>-7.6446984161385151E-5</v>
      </c>
      <c r="CZ40" s="68">
        <f t="shared" si="14"/>
        <v>1.123420474844534E-5</v>
      </c>
    </row>
    <row r="41" spans="1:104" x14ac:dyDescent="0.25">
      <c r="A41" s="75" t="s">
        <v>207</v>
      </c>
      <c r="B41" s="75">
        <v>709.20200079999995</v>
      </c>
      <c r="C41" s="75">
        <v>2.2303747399999998</v>
      </c>
      <c r="D41" s="75">
        <v>3368.7923615999998</v>
      </c>
      <c r="E41" s="75">
        <v>87.768894959999997</v>
      </c>
      <c r="F41" s="75">
        <v>85.135828114000006</v>
      </c>
      <c r="G41" s="75">
        <v>2.5141919297999999</v>
      </c>
      <c r="H41" s="75">
        <v>139.78388409999999</v>
      </c>
      <c r="I41" s="75">
        <v>10.945078125</v>
      </c>
      <c r="J41" s="75">
        <v>3.1451373920000001</v>
      </c>
      <c r="K41" s="75">
        <v>31.171806153999999</v>
      </c>
      <c r="L41" s="75">
        <v>2.2365421458000001</v>
      </c>
      <c r="M41" s="75">
        <v>0.25999802430000002</v>
      </c>
      <c r="N41" s="75">
        <v>0.38161000369999998</v>
      </c>
      <c r="O41" s="75">
        <v>0.53677011549999998</v>
      </c>
      <c r="P41" s="75"/>
      <c r="Q41" s="89" t="s">
        <v>207</v>
      </c>
      <c r="R41" s="75">
        <v>0</v>
      </c>
      <c r="S41" s="75">
        <v>1.1910730665895699</v>
      </c>
      <c r="T41" s="75">
        <v>2.2365424532103599</v>
      </c>
      <c r="U41" s="75">
        <v>10.945061929278699</v>
      </c>
      <c r="V41" s="75">
        <v>10.945061929278699</v>
      </c>
      <c r="W41" s="75">
        <v>0.51152978163825302</v>
      </c>
      <c r="X41" s="75">
        <v>4.1868522785037901E-2</v>
      </c>
      <c r="Y41" s="75">
        <v>3.1451375450837</v>
      </c>
      <c r="Z41" s="75">
        <v>0.259997598095418</v>
      </c>
      <c r="AA41" s="75">
        <v>0</v>
      </c>
      <c r="AB41" s="75">
        <v>709.20167155762101</v>
      </c>
      <c r="AC41" s="75">
        <v>6.1788936190499202</v>
      </c>
      <c r="AD41" s="75">
        <v>4.64744698013657E-2</v>
      </c>
      <c r="AE41" s="75">
        <v>1.0737506226167699</v>
      </c>
      <c r="AF41" s="75">
        <v>0.53677432540722003</v>
      </c>
      <c r="AG41" s="75">
        <v>0</v>
      </c>
      <c r="AH41" s="75">
        <v>0</v>
      </c>
      <c r="AI41" s="75">
        <v>31.171783710083101</v>
      </c>
      <c r="AJ41" s="75">
        <v>31.171783710083101</v>
      </c>
      <c r="AK41" s="75">
        <v>0.34753094636600002</v>
      </c>
      <c r="AL41" s="75">
        <v>0</v>
      </c>
      <c r="AM41" s="75">
        <v>26.950320391761299</v>
      </c>
      <c r="AN41" s="75">
        <v>0.35607354107287897</v>
      </c>
      <c r="AO41" s="75">
        <v>7.1877296798424695E-2</v>
      </c>
      <c r="AP41" s="75">
        <v>0</v>
      </c>
      <c r="AQ41" s="75">
        <v>32.467281107709503</v>
      </c>
      <c r="AR41" s="75">
        <v>5.4063010378721001E-2</v>
      </c>
      <c r="AS41" s="75">
        <v>0</v>
      </c>
      <c r="AT41" s="75">
        <v>0</v>
      </c>
      <c r="AU41" s="75">
        <v>0.38161431519052702</v>
      </c>
      <c r="AV41" s="75">
        <v>2.2303727324636098</v>
      </c>
      <c r="AW41" s="75">
        <v>0</v>
      </c>
      <c r="AX41" s="75">
        <v>141.02188987913101</v>
      </c>
      <c r="AY41" s="75">
        <v>3031.9105552009701</v>
      </c>
      <c r="AZ41" s="75">
        <v>309.92905014081998</v>
      </c>
      <c r="BA41" s="75">
        <v>3368.7899257335598</v>
      </c>
      <c r="BB41" s="75">
        <v>0</v>
      </c>
      <c r="BC41" s="75">
        <v>3.7865877412931201</v>
      </c>
      <c r="BD41" s="75">
        <v>0</v>
      </c>
      <c r="BE41" s="75">
        <v>5.1212514977650697E-2</v>
      </c>
      <c r="BF41" s="75">
        <v>15.596207658846801</v>
      </c>
      <c r="BG41" s="75">
        <v>0.49721823464894099</v>
      </c>
      <c r="BH41" s="75">
        <v>0.32008769809906401</v>
      </c>
      <c r="BI41" s="75">
        <v>39.505693546520199</v>
      </c>
      <c r="BJ41" s="75">
        <v>0.29319192028086799</v>
      </c>
      <c r="BK41" s="75">
        <v>0</v>
      </c>
      <c r="BL41" s="75">
        <v>0.223442840545202</v>
      </c>
      <c r="BM41" s="75">
        <v>87.768826378875303</v>
      </c>
      <c r="BN41" s="75">
        <v>85.135760209571302</v>
      </c>
      <c r="BO41" s="75">
        <v>2.6330661693039401</v>
      </c>
      <c r="BP41" s="75">
        <v>0.112944685593346</v>
      </c>
      <c r="BQ41" s="75">
        <v>0</v>
      </c>
      <c r="BR41" s="75">
        <v>1.0927170850487999</v>
      </c>
      <c r="BS41" s="75">
        <v>0.26197762551188503</v>
      </c>
      <c r="BT41" s="75">
        <v>7.0972561914052701</v>
      </c>
      <c r="BU41" s="75">
        <v>1.48087024234307</v>
      </c>
      <c r="BV41" s="75">
        <v>1.0655464307721101</v>
      </c>
      <c r="BW41" s="75">
        <v>28.389047603300298</v>
      </c>
      <c r="BX41" s="75">
        <v>0</v>
      </c>
      <c r="BY41" s="75">
        <v>0.25292473795311798</v>
      </c>
      <c r="BZ41" s="75">
        <v>4.4837035323555803</v>
      </c>
      <c r="CA41" s="75">
        <v>7.9253202158324904E-3</v>
      </c>
      <c r="CB41" s="75">
        <v>2.5141906429228902</v>
      </c>
      <c r="CC41" s="75">
        <v>25.654564804753399</v>
      </c>
      <c r="CD41" s="75">
        <v>0</v>
      </c>
      <c r="CE41" s="75">
        <v>1.39645503233827E-2</v>
      </c>
      <c r="CF41" s="75">
        <v>1.1207396919552399</v>
      </c>
      <c r="CG41" s="75">
        <v>0</v>
      </c>
      <c r="CH41" s="75">
        <v>139.78383675876401</v>
      </c>
      <c r="CI41" s="75">
        <v>1.3174064568855799</v>
      </c>
      <c r="CJ41" s="89"/>
      <c r="CK41" s="28">
        <f t="shared" si="15"/>
        <v>8.0000002926549022E-3</v>
      </c>
      <c r="CL41" s="89"/>
      <c r="CM41" s="68">
        <f t="shared" si="16"/>
        <v>-4.6424344343014882E-7</v>
      </c>
      <c r="CN41" s="68">
        <f t="shared" si="17"/>
        <v>-9.0008927827709045E-7</v>
      </c>
      <c r="CO41" s="68">
        <f t="shared" si="18"/>
        <v>-7.2306814387717119E-7</v>
      </c>
      <c r="CP41" s="68">
        <f t="shared" si="19"/>
        <v>-7.8138302555972317E-7</v>
      </c>
      <c r="CQ41" s="68">
        <f t="shared" si="20"/>
        <v>-7.976010829781582E-7</v>
      </c>
      <c r="CR41" s="68">
        <f t="shared" si="21"/>
        <v>-5.1184521535923856E-7</v>
      </c>
      <c r="CS41" s="68">
        <f t="shared" si="22"/>
        <v>-3.3867449233242559E-7</v>
      </c>
      <c r="CT41" s="68">
        <f t="shared" si="23"/>
        <v>-1.479726422780562E-6</v>
      </c>
      <c r="CU41" s="68">
        <f t="shared" si="24"/>
        <v>4.8673135974279043E-8</v>
      </c>
      <c r="CV41" s="68">
        <f t="shared" si="25"/>
        <v>-7.2000694430566209E-7</v>
      </c>
      <c r="CW41" s="68">
        <f t="shared" si="26"/>
        <v>1.3744894564659916E-7</v>
      </c>
      <c r="CX41" s="68">
        <f t="shared" si="27"/>
        <v>-1.6392608488594964E-6</v>
      </c>
      <c r="CY41" s="68">
        <f t="shared" si="28"/>
        <v>1.1298159076647116E-5</v>
      </c>
      <c r="CZ41" s="68">
        <f t="shared" si="14"/>
        <v>7.8430357773039974E-6</v>
      </c>
    </row>
    <row r="42" spans="1:104" x14ac:dyDescent="0.25">
      <c r="A42" s="75" t="s">
        <v>208</v>
      </c>
      <c r="B42" s="75">
        <v>451.22989596000002</v>
      </c>
      <c r="C42" s="75">
        <v>1.449545509</v>
      </c>
      <c r="D42" s="75">
        <v>2325.8704862</v>
      </c>
      <c r="E42" s="75">
        <v>61.876960351000001</v>
      </c>
      <c r="F42" s="75">
        <v>60.020651545</v>
      </c>
      <c r="G42" s="75">
        <v>1.6340014810000001</v>
      </c>
      <c r="H42" s="75">
        <v>98.335665781000003</v>
      </c>
      <c r="I42" s="75">
        <v>7.6996826309999999</v>
      </c>
      <c r="J42" s="75">
        <v>2.2125524802999998</v>
      </c>
      <c r="K42" s="75">
        <v>21.928853469</v>
      </c>
      <c r="L42" s="75">
        <v>1.5733706525</v>
      </c>
      <c r="M42" s="75">
        <v>0.18290433859999999</v>
      </c>
      <c r="N42" s="75">
        <v>0.26845636779999998</v>
      </c>
      <c r="O42" s="75">
        <v>0.37760895659999999</v>
      </c>
      <c r="P42" s="75"/>
      <c r="Q42" s="89" t="s">
        <v>208</v>
      </c>
      <c r="R42" s="75">
        <v>0</v>
      </c>
      <c r="S42" s="75">
        <v>0.83790692077744</v>
      </c>
      <c r="T42" s="75">
        <v>1.5733672571759101</v>
      </c>
      <c r="U42" s="75">
        <v>7.6997029567622999</v>
      </c>
      <c r="V42" s="75">
        <v>7.6997029567622999</v>
      </c>
      <c r="W42" s="75">
        <v>0.35985339465662403</v>
      </c>
      <c r="X42" s="75">
        <v>2.94547946404283E-2</v>
      </c>
      <c r="Y42" s="75">
        <v>2.21254904900487</v>
      </c>
      <c r="Z42" s="75">
        <v>0.18290420206507499</v>
      </c>
      <c r="AA42" s="75">
        <v>0</v>
      </c>
      <c r="AB42" s="75">
        <v>451.23006952760397</v>
      </c>
      <c r="AC42" s="75">
        <v>4.3467391855025301</v>
      </c>
      <c r="AD42" s="75">
        <v>3.2693511151300501E-2</v>
      </c>
      <c r="AE42" s="75">
        <v>0.75536385998037503</v>
      </c>
      <c r="AF42" s="75">
        <v>0.37760698365510798</v>
      </c>
      <c r="AG42" s="75">
        <v>0</v>
      </c>
      <c r="AH42" s="75">
        <v>0</v>
      </c>
      <c r="AI42" s="75">
        <v>21.928826829411101</v>
      </c>
      <c r="AJ42" s="75">
        <v>21.928826829411101</v>
      </c>
      <c r="AK42" s="75">
        <v>0.24447851524339601</v>
      </c>
      <c r="AL42" s="75">
        <v>0</v>
      </c>
      <c r="AM42" s="75">
        <v>18.606970029023799</v>
      </c>
      <c r="AN42" s="75">
        <v>0.25048831760082901</v>
      </c>
      <c r="AO42" s="75">
        <v>5.0564983029184399E-2</v>
      </c>
      <c r="AP42" s="75">
        <v>0</v>
      </c>
      <c r="AQ42" s="75">
        <v>22.840239075242899</v>
      </c>
      <c r="AR42" s="75">
        <v>3.8033185566930201E-2</v>
      </c>
      <c r="AS42" s="75">
        <v>0</v>
      </c>
      <c r="AT42" s="75">
        <v>0</v>
      </c>
      <c r="AU42" s="75">
        <v>0.26845921512738302</v>
      </c>
      <c r="AV42" s="75">
        <v>1.4495445024168101</v>
      </c>
      <c r="AW42" s="75">
        <v>0</v>
      </c>
      <c r="AX42" s="75">
        <v>99.206523010631898</v>
      </c>
      <c r="AY42" s="75">
        <v>2093.2820417678799</v>
      </c>
      <c r="AZ42" s="75">
        <v>213.97968997944099</v>
      </c>
      <c r="BA42" s="75">
        <v>2325.86870177634</v>
      </c>
      <c r="BB42" s="75">
        <v>0</v>
      </c>
      <c r="BC42" s="75">
        <v>2.6638040939130301</v>
      </c>
      <c r="BD42" s="75">
        <v>0</v>
      </c>
      <c r="BE42" s="75">
        <v>3.6104814561197497E-2</v>
      </c>
      <c r="BF42" s="75">
        <v>10.971683109073201</v>
      </c>
      <c r="BG42" s="75">
        <v>0.35053832097311999</v>
      </c>
      <c r="BH42" s="75">
        <v>0.225661762259076</v>
      </c>
      <c r="BI42" s="75">
        <v>27.851465813588099</v>
      </c>
      <c r="BJ42" s="75">
        <v>0.20669948124913801</v>
      </c>
      <c r="BK42" s="75">
        <v>0</v>
      </c>
      <c r="BL42" s="75">
        <v>0.15752772474412499</v>
      </c>
      <c r="BM42" s="75">
        <v>61.8769257856409</v>
      </c>
      <c r="BN42" s="75">
        <v>60.0206250282871</v>
      </c>
      <c r="BO42" s="75">
        <v>1.85630075735379</v>
      </c>
      <c r="BP42" s="75">
        <v>7.9625960101853493E-2</v>
      </c>
      <c r="BQ42" s="75">
        <v>0</v>
      </c>
      <c r="BR42" s="75">
        <v>0.77036442109382197</v>
      </c>
      <c r="BS42" s="75">
        <v>0.18469317196823101</v>
      </c>
      <c r="BT42" s="75">
        <v>5.0035701568037396</v>
      </c>
      <c r="BU42" s="75">
        <v>1.04401180136355</v>
      </c>
      <c r="BV42" s="75">
        <v>0.75120916588126996</v>
      </c>
      <c r="BW42" s="75">
        <v>20.014242828309499</v>
      </c>
      <c r="BX42" s="75">
        <v>0</v>
      </c>
      <c r="BY42" s="75">
        <v>0.17831114816603</v>
      </c>
      <c r="BZ42" s="75">
        <v>3.1610110697707698</v>
      </c>
      <c r="CA42" s="75">
        <v>5.5873874534962502E-3</v>
      </c>
      <c r="CB42" s="75">
        <v>1.6339995933654099</v>
      </c>
      <c r="CC42" s="75">
        <v>18.047570129427498</v>
      </c>
      <c r="CD42" s="75">
        <v>0</v>
      </c>
      <c r="CE42" s="75">
        <v>9.8239086005593307E-3</v>
      </c>
      <c r="CF42" s="75">
        <v>0.78841715379391297</v>
      </c>
      <c r="CG42" s="75">
        <v>0</v>
      </c>
      <c r="CH42" s="75">
        <v>98.335576292928096</v>
      </c>
      <c r="CI42" s="75">
        <v>0.92676974220877195</v>
      </c>
      <c r="CJ42" s="89"/>
      <c r="CK42" s="28">
        <f t="shared" si="15"/>
        <v>8.0000087772852477E-3</v>
      </c>
      <c r="CL42" s="89"/>
      <c r="CM42" s="68">
        <f t="shared" si="16"/>
        <v>3.846544865612865E-7</v>
      </c>
      <c r="CN42" s="68">
        <f t="shared" si="17"/>
        <v>-6.9441296162221429E-7</v>
      </c>
      <c r="CO42" s="68">
        <f t="shared" si="18"/>
        <v>-7.6720680301987822E-7</v>
      </c>
      <c r="CP42" s="68">
        <f t="shared" si="19"/>
        <v>-5.5861436801526762E-7</v>
      </c>
      <c r="CQ42" s="68">
        <f t="shared" si="20"/>
        <v>-4.4179315314868874E-7</v>
      </c>
      <c r="CR42" s="68">
        <f t="shared" si="21"/>
        <v>-1.155222080359866E-6</v>
      </c>
      <c r="CS42" s="68">
        <f t="shared" si="22"/>
        <v>-9.1002660323300904E-7</v>
      </c>
      <c r="CT42" s="68">
        <f t="shared" si="23"/>
        <v>2.6398181943368339E-6</v>
      </c>
      <c r="CU42" s="68">
        <f t="shared" si="24"/>
        <v>-1.5508310697075156E-6</v>
      </c>
      <c r="CV42" s="68">
        <f t="shared" si="25"/>
        <v>-1.2148190481967993E-6</v>
      </c>
      <c r="CW42" s="68">
        <f t="shared" si="26"/>
        <v>-2.1579937851822804E-6</v>
      </c>
      <c r="CX42" s="68">
        <f t="shared" si="27"/>
        <v>-7.4648270265182203E-7</v>
      </c>
      <c r="CY42" s="68">
        <f t="shared" si="28"/>
        <v>1.0606294819420604E-5</v>
      </c>
      <c r="CZ42" s="68">
        <f t="shared" si="14"/>
        <v>-5.2248360573307344E-6</v>
      </c>
    </row>
    <row r="43" spans="1:104" x14ac:dyDescent="0.25">
      <c r="A43" s="75" t="s">
        <v>209</v>
      </c>
      <c r="B43" s="75">
        <v>1574.3377364999999</v>
      </c>
      <c r="C43" s="75">
        <v>4.9586332425000004</v>
      </c>
      <c r="D43" s="75">
        <v>7435.8161622999996</v>
      </c>
      <c r="E43" s="75">
        <v>190.70106985999999</v>
      </c>
      <c r="F43" s="75">
        <v>184.98003778</v>
      </c>
      <c r="G43" s="75">
        <v>5.5896237838999996</v>
      </c>
      <c r="H43" s="75">
        <v>303.63549927999998</v>
      </c>
      <c r="I43" s="75">
        <v>23.774659592999999</v>
      </c>
      <c r="J43" s="75">
        <v>6.8317987340000004</v>
      </c>
      <c r="K43" s="75">
        <v>67.710716337999997</v>
      </c>
      <c r="L43" s="75">
        <v>4.8581679888</v>
      </c>
      <c r="M43" s="75">
        <v>0.56476202880000004</v>
      </c>
      <c r="N43" s="75">
        <v>0.82892491329999995</v>
      </c>
      <c r="O43" s="75">
        <v>1.1659603172999999</v>
      </c>
      <c r="P43" s="75"/>
      <c r="Q43" s="89" t="s">
        <v>209</v>
      </c>
      <c r="R43" s="75">
        <v>0</v>
      </c>
      <c r="S43" s="75">
        <v>2.5872251949242302</v>
      </c>
      <c r="T43" s="75">
        <v>4.8581629535896402</v>
      </c>
      <c r="U43" s="75">
        <v>23.774682202271801</v>
      </c>
      <c r="V43" s="75">
        <v>23.774682202271801</v>
      </c>
      <c r="W43" s="75">
        <v>1.1111380473051</v>
      </c>
      <c r="X43" s="75">
        <v>9.0947335101486601E-2</v>
      </c>
      <c r="Y43" s="75">
        <v>6.8317903334859098</v>
      </c>
      <c r="Z43" s="75">
        <v>0.56476324002203204</v>
      </c>
      <c r="AA43" s="75">
        <v>0</v>
      </c>
      <c r="AB43" s="75">
        <v>1574.33713020139</v>
      </c>
      <c r="AC43" s="75">
        <v>13.4216455907585</v>
      </c>
      <c r="AD43" s="75">
        <v>0.100948906340255</v>
      </c>
      <c r="AE43" s="75">
        <v>2.33237949750982</v>
      </c>
      <c r="AF43" s="75">
        <v>1.16595904849697</v>
      </c>
      <c r="AG43" s="75">
        <v>0</v>
      </c>
      <c r="AH43" s="75">
        <v>0</v>
      </c>
      <c r="AI43" s="75">
        <v>67.710635337300602</v>
      </c>
      <c r="AJ43" s="75">
        <v>67.710635337300602</v>
      </c>
      <c r="AK43" s="75">
        <v>0.75488929643782299</v>
      </c>
      <c r="AL43" s="75">
        <v>0</v>
      </c>
      <c r="AM43" s="75">
        <v>59.486506232204498</v>
      </c>
      <c r="AN43" s="75">
        <v>0.77344808370628404</v>
      </c>
      <c r="AO43" s="75">
        <v>0.15613392384740599</v>
      </c>
      <c r="AP43" s="75">
        <v>0</v>
      </c>
      <c r="AQ43" s="75">
        <v>70.524832230456198</v>
      </c>
      <c r="AR43" s="75">
        <v>0.11743495276676701</v>
      </c>
      <c r="AS43" s="75">
        <v>0</v>
      </c>
      <c r="AT43" s="75">
        <v>0</v>
      </c>
      <c r="AU43" s="75">
        <v>0.82892427025703597</v>
      </c>
      <c r="AV43" s="75">
        <v>4.9586353251943303</v>
      </c>
      <c r="AW43" s="75">
        <v>0</v>
      </c>
      <c r="AX43" s="75">
        <v>306.32464477170299</v>
      </c>
      <c r="AY43" s="75">
        <v>6692.2327841528104</v>
      </c>
      <c r="AZ43" s="75">
        <v>684.09573510058794</v>
      </c>
      <c r="BA43" s="75">
        <v>7435.8150254856</v>
      </c>
      <c r="BB43" s="75">
        <v>0</v>
      </c>
      <c r="BC43" s="75">
        <v>8.2251467139422108</v>
      </c>
      <c r="BD43" s="75">
        <v>0</v>
      </c>
      <c r="BE43" s="75">
        <v>0.111272659400105</v>
      </c>
      <c r="BF43" s="75">
        <v>33.877853651071298</v>
      </c>
      <c r="BG43" s="75">
        <v>1.0803389635505301</v>
      </c>
      <c r="BH43" s="75">
        <v>0.69547491965313601</v>
      </c>
      <c r="BI43" s="75">
        <v>85.836529958809507</v>
      </c>
      <c r="BJ43" s="75">
        <v>0.637037141981036</v>
      </c>
      <c r="BK43" s="75">
        <v>0</v>
      </c>
      <c r="BL43" s="75">
        <v>0.48548892361189899</v>
      </c>
      <c r="BM43" s="75">
        <v>190.70095916086601</v>
      </c>
      <c r="BN43" s="75">
        <v>184.979937412011</v>
      </c>
      <c r="BO43" s="75">
        <v>5.7210217488555104</v>
      </c>
      <c r="BP43" s="75">
        <v>0.245402748868148</v>
      </c>
      <c r="BQ43" s="75">
        <v>0</v>
      </c>
      <c r="BR43" s="75">
        <v>2.3742146590594801</v>
      </c>
      <c r="BS43" s="75">
        <v>0.56921521835626299</v>
      </c>
      <c r="BT43" s="75">
        <v>15.420650692551799</v>
      </c>
      <c r="BU43" s="75">
        <v>3.2175821590034999</v>
      </c>
      <c r="BV43" s="75">
        <v>2.31518500983637</v>
      </c>
      <c r="BW43" s="75">
        <v>61.682758228465602</v>
      </c>
      <c r="BX43" s="75">
        <v>0</v>
      </c>
      <c r="BY43" s="75">
        <v>0.54954439135939204</v>
      </c>
      <c r="BZ43" s="75">
        <v>9.7420218487711701</v>
      </c>
      <c r="CA43" s="75">
        <v>1.72198887328791E-2</v>
      </c>
      <c r="CB43" s="75">
        <v>5.5896269480513903</v>
      </c>
      <c r="CC43" s="75">
        <v>55.726082155399403</v>
      </c>
      <c r="CD43" s="75">
        <v>0</v>
      </c>
      <c r="CE43" s="75">
        <v>3.0333661166818598E-2</v>
      </c>
      <c r="CF43" s="75">
        <v>2.4344315208662701</v>
      </c>
      <c r="CG43" s="75">
        <v>0</v>
      </c>
      <c r="CH43" s="75">
        <v>303.63538388740602</v>
      </c>
      <c r="CI43" s="75">
        <v>2.8616199854465401</v>
      </c>
      <c r="CJ43" s="89"/>
      <c r="CK43" s="28">
        <f t="shared" si="15"/>
        <v>7.999998121029063E-3</v>
      </c>
      <c r="CL43" s="89"/>
      <c r="CM43" s="68">
        <f t="shared" si="16"/>
        <v>-3.8511343268533313E-7</v>
      </c>
      <c r="CN43" s="68">
        <f t="shared" si="17"/>
        <v>4.2001378767744704E-7</v>
      </c>
      <c r="CO43" s="68">
        <f t="shared" si="18"/>
        <v>-1.5288360750213499E-7</v>
      </c>
      <c r="CP43" s="68">
        <f t="shared" si="19"/>
        <v>-5.804851229473403E-7</v>
      </c>
      <c r="CQ43" s="68">
        <f t="shared" si="20"/>
        <v>-5.425882176838685E-7</v>
      </c>
      <c r="CR43" s="68">
        <f t="shared" si="21"/>
        <v>5.6607591369414503E-7</v>
      </c>
      <c r="CS43" s="68">
        <f t="shared" si="22"/>
        <v>-3.8003657091609033E-7</v>
      </c>
      <c r="CT43" s="68">
        <f t="shared" si="23"/>
        <v>9.5098193578201744E-7</v>
      </c>
      <c r="CU43" s="68">
        <f t="shared" si="24"/>
        <v>-1.2296196679156169E-6</v>
      </c>
      <c r="CV43" s="68">
        <f t="shared" si="25"/>
        <v>-1.196275918741297E-6</v>
      </c>
      <c r="CW43" s="68">
        <f t="shared" si="26"/>
        <v>-1.0364422085403134E-6</v>
      </c>
      <c r="CX43" s="68">
        <f t="shared" si="27"/>
        <v>2.1446591134649154E-6</v>
      </c>
      <c r="CY43" s="68">
        <f t="shared" si="28"/>
        <v>-7.7575538347387987E-7</v>
      </c>
      <c r="CZ43" s="68">
        <f t="shared" si="14"/>
        <v>-1.0882042991932307E-6</v>
      </c>
    </row>
    <row r="44" spans="1:104" x14ac:dyDescent="0.25">
      <c r="A44" s="75" t="s">
        <v>210</v>
      </c>
      <c r="B44" s="75">
        <v>8539.5923144000008</v>
      </c>
      <c r="C44" s="75">
        <v>26.813921154999999</v>
      </c>
      <c r="D44" s="75">
        <v>39841.676060999998</v>
      </c>
      <c r="E44" s="75">
        <v>1018.3430602</v>
      </c>
      <c r="F44" s="75">
        <v>987.79276844000003</v>
      </c>
      <c r="G44" s="75">
        <v>30.226016749999999</v>
      </c>
      <c r="H44" s="75">
        <v>1621.9926381</v>
      </c>
      <c r="I44" s="75">
        <v>127.00202357000001</v>
      </c>
      <c r="J44" s="75">
        <v>36.494834359999999</v>
      </c>
      <c r="K44" s="75">
        <v>361.70435830999998</v>
      </c>
      <c r="L44" s="75">
        <v>25.951882210000001</v>
      </c>
      <c r="M44" s="75">
        <v>3.0169063069000002</v>
      </c>
      <c r="N44" s="75">
        <v>4.4280399018000001</v>
      </c>
      <c r="O44" s="75">
        <v>6.2284517301999998</v>
      </c>
      <c r="P44" s="75"/>
      <c r="Q44" s="89" t="s">
        <v>210</v>
      </c>
      <c r="R44" s="75">
        <v>0</v>
      </c>
      <c r="S44" s="75">
        <v>13.8207167653427</v>
      </c>
      <c r="T44" s="75">
        <v>25.951870320735601</v>
      </c>
      <c r="U44" s="75">
        <v>127.00193767399099</v>
      </c>
      <c r="V44" s="75">
        <v>127.00193767399099</v>
      </c>
      <c r="W44" s="75">
        <v>5.9355946868164198</v>
      </c>
      <c r="X44" s="75">
        <v>0.48582903472529199</v>
      </c>
      <c r="Y44" s="75">
        <v>36.494825403543402</v>
      </c>
      <c r="Z44" s="75">
        <v>3.0169108338299302</v>
      </c>
      <c r="AA44" s="75">
        <v>0</v>
      </c>
      <c r="AB44" s="75">
        <v>8539.5917310965597</v>
      </c>
      <c r="AC44" s="75">
        <v>71.697254482472701</v>
      </c>
      <c r="AD44" s="75">
        <v>0.53926137830617604</v>
      </c>
      <c r="AE44" s="75">
        <v>12.459353189636399</v>
      </c>
      <c r="AF44" s="75">
        <v>6.2284495500017396</v>
      </c>
      <c r="AG44" s="75">
        <v>0</v>
      </c>
      <c r="AH44" s="75">
        <v>0</v>
      </c>
      <c r="AI44" s="75">
        <v>361.70410978426901</v>
      </c>
      <c r="AJ44" s="75">
        <v>361.70410978426901</v>
      </c>
      <c r="AK44" s="75">
        <v>4.0325510124714299</v>
      </c>
      <c r="AL44" s="75">
        <v>0</v>
      </c>
      <c r="AM44" s="75">
        <v>318.73336006622202</v>
      </c>
      <c r="AN44" s="75">
        <v>4.1316888742321902</v>
      </c>
      <c r="AO44" s="75">
        <v>0.83404977016315096</v>
      </c>
      <c r="AP44" s="75">
        <v>0</v>
      </c>
      <c r="AQ44" s="75">
        <v>376.737207239155</v>
      </c>
      <c r="AR44" s="75">
        <v>0.627328513246868</v>
      </c>
      <c r="AS44" s="75">
        <v>0</v>
      </c>
      <c r="AT44" s="75">
        <v>0</v>
      </c>
      <c r="AU44" s="75">
        <v>4.4280333669699496</v>
      </c>
      <c r="AV44" s="75">
        <v>26.8139211462539</v>
      </c>
      <c r="AW44" s="75">
        <v>0</v>
      </c>
      <c r="AX44" s="75">
        <v>1636.3579445939399</v>
      </c>
      <c r="AY44" s="75">
        <v>35857.500907118701</v>
      </c>
      <c r="AZ44" s="75">
        <v>3665.43188509628</v>
      </c>
      <c r="BA44" s="75">
        <v>39841.666152281199</v>
      </c>
      <c r="BB44" s="75">
        <v>0</v>
      </c>
      <c r="BC44" s="75">
        <v>43.937921350257298</v>
      </c>
      <c r="BD44" s="75">
        <v>0</v>
      </c>
      <c r="BE44" s="75">
        <v>0.59419578146702901</v>
      </c>
      <c r="BF44" s="75">
        <v>180.972016988501</v>
      </c>
      <c r="BG44" s="75">
        <v>5.76899426467768</v>
      </c>
      <c r="BH44" s="75">
        <v>3.71383800732049</v>
      </c>
      <c r="BI44" s="75">
        <v>458.36681997071003</v>
      </c>
      <c r="BJ44" s="75">
        <v>3.4017744487298098</v>
      </c>
      <c r="BK44" s="75">
        <v>0</v>
      </c>
      <c r="BL44" s="75">
        <v>2.5925115986824401</v>
      </c>
      <c r="BM44" s="75">
        <v>1018.34294995362</v>
      </c>
      <c r="BN44" s="75">
        <v>987.792637946583</v>
      </c>
      <c r="BO44" s="75">
        <v>30.550312007042201</v>
      </c>
      <c r="BP44" s="75">
        <v>1.31044823073614</v>
      </c>
      <c r="BQ44" s="75">
        <v>0</v>
      </c>
      <c r="BR44" s="75">
        <v>12.6783198215397</v>
      </c>
      <c r="BS44" s="75">
        <v>3.0396120200409502</v>
      </c>
      <c r="BT44" s="75">
        <v>82.346439368070605</v>
      </c>
      <c r="BU44" s="75">
        <v>17.181881089749901</v>
      </c>
      <c r="BV44" s="75">
        <v>12.363058400109599</v>
      </c>
      <c r="BW44" s="75">
        <v>329.385774454706</v>
      </c>
      <c r="BX44" s="75">
        <v>0</v>
      </c>
      <c r="BY44" s="75">
        <v>2.9345699245036201</v>
      </c>
      <c r="BZ44" s="75">
        <v>52.022446578497799</v>
      </c>
      <c r="CA44" s="75">
        <v>9.19539870401581E-2</v>
      </c>
      <c r="CB44" s="75">
        <v>30.225987429621199</v>
      </c>
      <c r="CC44" s="75">
        <v>297.68408795128403</v>
      </c>
      <c r="CD44" s="75">
        <v>0</v>
      </c>
      <c r="CE44" s="75">
        <v>0.162042680228936</v>
      </c>
      <c r="CF44" s="75">
        <v>13.004517996016901</v>
      </c>
      <c r="CG44" s="75">
        <v>0</v>
      </c>
      <c r="CH44" s="75">
        <v>1621.99218145852</v>
      </c>
      <c r="CI44" s="75">
        <v>15.2865174485006</v>
      </c>
      <c r="CJ44" s="89"/>
      <c r="CK44" s="28">
        <f t="shared" si="15"/>
        <v>8.0000007742641148E-3</v>
      </c>
      <c r="CL44" s="89"/>
      <c r="CM44" s="68">
        <f t="shared" si="16"/>
        <v>-6.8305771471807575E-8</v>
      </c>
      <c r="CN44" s="68">
        <f t="shared" si="17"/>
        <v>-3.2617754432941696E-10</v>
      </c>
      <c r="CO44" s="68">
        <f t="shared" si="18"/>
        <v>-2.4870235840363817E-7</v>
      </c>
      <c r="CP44" s="68">
        <f t="shared" si="19"/>
        <v>-1.0826055022788241E-7</v>
      </c>
      <c r="CQ44" s="68">
        <f t="shared" si="20"/>
        <v>-1.3210606637480277E-7</v>
      </c>
      <c r="CR44" s="68">
        <f t="shared" si="21"/>
        <v>-9.7003780031435376E-7</v>
      </c>
      <c r="CS44" s="68">
        <f t="shared" si="22"/>
        <v>-2.8153116684222164E-7</v>
      </c>
      <c r="CT44" s="68">
        <f t="shared" si="23"/>
        <v>-6.7633575116996412E-7</v>
      </c>
      <c r="CU44" s="68">
        <f t="shared" si="24"/>
        <v>-2.4541710502012859E-7</v>
      </c>
      <c r="CV44" s="68">
        <f t="shared" si="25"/>
        <v>-6.870963129347499E-7</v>
      </c>
      <c r="CW44" s="68">
        <f t="shared" si="26"/>
        <v>-4.5812724886192311E-7</v>
      </c>
      <c r="CX44" s="68">
        <f t="shared" si="27"/>
        <v>1.5005205563304954E-6</v>
      </c>
      <c r="CY44" s="68">
        <f t="shared" si="28"/>
        <v>-1.4757839123724607E-6</v>
      </c>
      <c r="CZ44" s="68">
        <f t="shared" si="14"/>
        <v>-3.5003855766877813E-7</v>
      </c>
    </row>
    <row r="45" spans="1:104" x14ac:dyDescent="0.25">
      <c r="A45" s="75" t="s">
        <v>211</v>
      </c>
      <c r="B45" s="75">
        <v>952.13444619999996</v>
      </c>
      <c r="C45" s="75">
        <v>2.9969800593999998</v>
      </c>
      <c r="D45" s="75">
        <v>4499.3543105999997</v>
      </c>
      <c r="E45" s="75">
        <v>115.96382414</v>
      </c>
      <c r="F45" s="75">
        <v>112.48490941</v>
      </c>
      <c r="G45" s="75">
        <v>3.3783484713999998</v>
      </c>
      <c r="H45" s="75">
        <v>184.67527487999999</v>
      </c>
      <c r="I45" s="75">
        <v>14.460074023000001</v>
      </c>
      <c r="J45" s="75">
        <v>4.1551936847000004</v>
      </c>
      <c r="K45" s="75">
        <v>41.182586297999997</v>
      </c>
      <c r="L45" s="75">
        <v>2.9548043980999998</v>
      </c>
      <c r="M45" s="75">
        <v>0.34349601130000001</v>
      </c>
      <c r="N45" s="75">
        <v>0.50416350060000004</v>
      </c>
      <c r="O45" s="75">
        <v>0.70915305539999995</v>
      </c>
      <c r="P45" s="75"/>
      <c r="Q45" s="89" t="s">
        <v>211</v>
      </c>
      <c r="R45" s="75">
        <v>0</v>
      </c>
      <c r="S45" s="75">
        <v>1.57358594163671</v>
      </c>
      <c r="T45" s="75">
        <v>2.95479518296102</v>
      </c>
      <c r="U45" s="75">
        <v>14.460059222452299</v>
      </c>
      <c r="V45" s="75">
        <v>14.460059222452299</v>
      </c>
      <c r="W45" s="75">
        <v>0.675807734779453</v>
      </c>
      <c r="X45" s="75">
        <v>5.5313874554101902E-2</v>
      </c>
      <c r="Y45" s="75">
        <v>4.1551937463634898</v>
      </c>
      <c r="Z45" s="75">
        <v>0.343495729060597</v>
      </c>
      <c r="AA45" s="75">
        <v>0</v>
      </c>
      <c r="AB45" s="75">
        <v>952.13351651292601</v>
      </c>
      <c r="AC45" s="75">
        <v>8.1632320297669292</v>
      </c>
      <c r="AD45" s="75">
        <v>6.1398466798800497E-2</v>
      </c>
      <c r="AE45" s="75">
        <v>1.4185874509766601</v>
      </c>
      <c r="AF45" s="75">
        <v>0.70915280183722096</v>
      </c>
      <c r="AG45" s="75">
        <v>0</v>
      </c>
      <c r="AH45" s="75">
        <v>0</v>
      </c>
      <c r="AI45" s="75">
        <v>41.182576954564603</v>
      </c>
      <c r="AJ45" s="75">
        <v>41.182576954564603</v>
      </c>
      <c r="AK45" s="75">
        <v>0.45913502499464798</v>
      </c>
      <c r="AL45" s="75">
        <v>0</v>
      </c>
      <c r="AM45" s="75">
        <v>35.994955785650902</v>
      </c>
      <c r="AN45" s="75">
        <v>0.47042370607849199</v>
      </c>
      <c r="AO45" s="75">
        <v>9.4962530044238894E-2</v>
      </c>
      <c r="AP45" s="75">
        <v>0</v>
      </c>
      <c r="AQ45" s="75">
        <v>42.894172794197701</v>
      </c>
      <c r="AR45" s="75">
        <v>7.1426516721984801E-2</v>
      </c>
      <c r="AS45" s="75">
        <v>0</v>
      </c>
      <c r="AT45" s="75">
        <v>0</v>
      </c>
      <c r="AU45" s="75">
        <v>0.50416132399673097</v>
      </c>
      <c r="AV45" s="75">
        <v>2.9969773798614501</v>
      </c>
      <c r="AW45" s="75">
        <v>0</v>
      </c>
      <c r="AX45" s="75">
        <v>186.310801915913</v>
      </c>
      <c r="AY45" s="75">
        <v>4049.4184756754498</v>
      </c>
      <c r="AZ45" s="75">
        <v>413.94006126761798</v>
      </c>
      <c r="BA45" s="75">
        <v>4499.3534927287201</v>
      </c>
      <c r="BB45" s="75">
        <v>0</v>
      </c>
      <c r="BC45" s="75">
        <v>5.0026450533727198</v>
      </c>
      <c r="BD45" s="75">
        <v>0</v>
      </c>
      <c r="BE45" s="75">
        <v>6.7663876621865696E-2</v>
      </c>
      <c r="BF45" s="75">
        <v>20.604885092215</v>
      </c>
      <c r="BG45" s="75">
        <v>0.65694605237985904</v>
      </c>
      <c r="BH45" s="75">
        <v>0.42291308165650199</v>
      </c>
      <c r="BI45" s="75">
        <v>52.196533849421797</v>
      </c>
      <c r="BJ45" s="75">
        <v>0.38737706209385298</v>
      </c>
      <c r="BK45" s="75">
        <v>0</v>
      </c>
      <c r="BL45" s="75">
        <v>0.29522184015126401</v>
      </c>
      <c r="BM45" s="75">
        <v>115.96374783985</v>
      </c>
      <c r="BN45" s="75">
        <v>112.48483229265899</v>
      </c>
      <c r="BO45" s="75">
        <v>3.4789155471915501</v>
      </c>
      <c r="BP45" s="75">
        <v>0.14922741902603001</v>
      </c>
      <c r="BQ45" s="75">
        <v>0</v>
      </c>
      <c r="BR45" s="75">
        <v>1.4437444901335501</v>
      </c>
      <c r="BS45" s="75">
        <v>0.346135810521082</v>
      </c>
      <c r="BT45" s="75">
        <v>9.3771795321024101</v>
      </c>
      <c r="BU45" s="75">
        <v>1.9565859349327199</v>
      </c>
      <c r="BV45" s="75">
        <v>1.4078433288412</v>
      </c>
      <c r="BW45" s="75">
        <v>37.508790243800199</v>
      </c>
      <c r="BX45" s="75">
        <v>0</v>
      </c>
      <c r="BY45" s="75">
        <v>0.33417421767911898</v>
      </c>
      <c r="BZ45" s="75">
        <v>5.9240242796742697</v>
      </c>
      <c r="CA45" s="75">
        <v>1.04712736233997E-2</v>
      </c>
      <c r="CB45" s="75">
        <v>3.3783542439458798</v>
      </c>
      <c r="CC45" s="75">
        <v>33.8935027799198</v>
      </c>
      <c r="CD45" s="75">
        <v>0</v>
      </c>
      <c r="CE45" s="75">
        <v>1.84497287346258E-2</v>
      </c>
      <c r="CF45" s="75">
        <v>1.4806562841140201</v>
      </c>
      <c r="CG45" s="75">
        <v>0</v>
      </c>
      <c r="CH45" s="75">
        <v>184.67522791467201</v>
      </c>
      <c r="CI45" s="75">
        <v>1.7404762906117299</v>
      </c>
      <c r="CJ45" s="89"/>
      <c r="CK45" s="28">
        <f t="shared" si="15"/>
        <v>8.0000284138201996E-3</v>
      </c>
      <c r="CL45" s="89"/>
      <c r="CM45" s="68">
        <f t="shared" si="16"/>
        <v>-9.764241569658967E-7</v>
      </c>
      <c r="CN45" s="68">
        <f t="shared" si="17"/>
        <v>-8.9407953893650751E-7</v>
      </c>
      <c r="CO45" s="68">
        <f t="shared" si="18"/>
        <v>-1.8177525555698057E-7</v>
      </c>
      <c r="CP45" s="68">
        <f t="shared" si="19"/>
        <v>-6.5796510735043727E-7</v>
      </c>
      <c r="CQ45" s="68">
        <f t="shared" si="20"/>
        <v>-6.8557943827069564E-7</v>
      </c>
      <c r="CR45" s="68">
        <f t="shared" si="21"/>
        <v>1.7086887065783286E-6</v>
      </c>
      <c r="CS45" s="68">
        <f t="shared" si="22"/>
        <v>-2.5431302600049972E-7</v>
      </c>
      <c r="CT45" s="68">
        <f t="shared" si="23"/>
        <v>-1.0235457769896374E-6</v>
      </c>
      <c r="CU45" s="68">
        <f t="shared" si="24"/>
        <v>1.4840099909846629E-8</v>
      </c>
      <c r="CV45" s="68">
        <f t="shared" si="25"/>
        <v>-2.2687830547264438E-7</v>
      </c>
      <c r="CW45" s="68">
        <f t="shared" si="26"/>
        <v>-3.118696786093705E-6</v>
      </c>
      <c r="CX45" s="68">
        <f t="shared" si="27"/>
        <v>-8.2166719184703178E-7</v>
      </c>
      <c r="CY45" s="68">
        <f t="shared" si="28"/>
        <v>-4.3172567361101286E-6</v>
      </c>
      <c r="CZ45" s="68">
        <f t="shared" si="14"/>
        <v>-3.5755719737069087E-7</v>
      </c>
    </row>
    <row r="46" spans="1:104" x14ac:dyDescent="0.25">
      <c r="A46" s="75" t="s">
        <v>212</v>
      </c>
      <c r="B46" s="75">
        <v>75.396501126999993</v>
      </c>
      <c r="C46" s="75">
        <v>0.26580234800000002</v>
      </c>
      <c r="D46" s="75">
        <v>563.22134444999995</v>
      </c>
      <c r="E46" s="75">
        <v>17.157002976000001</v>
      </c>
      <c r="F46" s="75">
        <v>16.642292886</v>
      </c>
      <c r="G46" s="75">
        <v>0.29962593799999998</v>
      </c>
      <c r="H46" s="75">
        <v>27.137437452</v>
      </c>
      <c r="I46" s="75">
        <v>2.1248613525</v>
      </c>
      <c r="J46" s="75">
        <v>0.61059234279999997</v>
      </c>
      <c r="K46" s="75">
        <v>6.0516485518999996</v>
      </c>
      <c r="L46" s="75">
        <v>0.43419899890000002</v>
      </c>
      <c r="M46" s="75">
        <v>5.0475633700000001E-2</v>
      </c>
      <c r="N46" s="75">
        <v>7.4085204399999993E-2</v>
      </c>
      <c r="O46" s="75">
        <v>0.10420775979999999</v>
      </c>
      <c r="P46" s="75"/>
      <c r="Q46" s="89" t="s">
        <v>212</v>
      </c>
      <c r="R46" s="75">
        <v>0</v>
      </c>
      <c r="S46" s="75">
        <v>0.23123280297818999</v>
      </c>
      <c r="T46" s="75">
        <v>0.434198896409554</v>
      </c>
      <c r="U46" s="75">
        <v>2.1248522171138999</v>
      </c>
      <c r="V46" s="75">
        <v>2.1248522171138999</v>
      </c>
      <c r="W46" s="75">
        <v>9.93099211015393E-2</v>
      </c>
      <c r="X46" s="75">
        <v>8.1283180804479806E-3</v>
      </c>
      <c r="Y46" s="75">
        <v>0.61059173622838503</v>
      </c>
      <c r="Z46" s="75">
        <v>5.0474405140138699E-2</v>
      </c>
      <c r="AA46" s="75">
        <v>0</v>
      </c>
      <c r="AB46" s="75">
        <v>75.396431819308901</v>
      </c>
      <c r="AC46" s="75">
        <v>1.1995598769004101</v>
      </c>
      <c r="AD46" s="75">
        <v>9.0223996624183601E-3</v>
      </c>
      <c r="AE46" s="75">
        <v>0.20845666116377601</v>
      </c>
      <c r="AF46" s="75">
        <v>0.10420966617562499</v>
      </c>
      <c r="AG46" s="75">
        <v>0</v>
      </c>
      <c r="AH46" s="75">
        <v>0</v>
      </c>
      <c r="AI46" s="75">
        <v>6.0516492821825798</v>
      </c>
      <c r="AJ46" s="75">
        <v>6.0516492821825798</v>
      </c>
      <c r="AK46" s="75">
        <v>6.74674505533049E-2</v>
      </c>
      <c r="AL46" s="75">
        <v>0</v>
      </c>
      <c r="AM46" s="75">
        <v>4.5057726900246298</v>
      </c>
      <c r="AN46" s="75">
        <v>6.9127036327761099E-2</v>
      </c>
      <c r="AO46" s="75">
        <v>1.3954108697634899E-2</v>
      </c>
      <c r="AP46" s="75">
        <v>0</v>
      </c>
      <c r="AQ46" s="75">
        <v>6.3031665917610598</v>
      </c>
      <c r="AR46" s="75">
        <v>1.0496180049802401E-2</v>
      </c>
      <c r="AS46" s="75">
        <v>0</v>
      </c>
      <c r="AT46" s="75">
        <v>0</v>
      </c>
      <c r="AU46" s="75">
        <v>7.4083997299735596E-2</v>
      </c>
      <c r="AV46" s="75">
        <v>0.26580253366182099</v>
      </c>
      <c r="AW46" s="75">
        <v>0</v>
      </c>
      <c r="AX46" s="75">
        <v>27.3777691760775</v>
      </c>
      <c r="AY46" s="75">
        <v>506.89952479373102</v>
      </c>
      <c r="AZ46" s="75">
        <v>51.816373844364698</v>
      </c>
      <c r="BA46" s="75">
        <v>563.22167132812001</v>
      </c>
      <c r="BB46" s="75">
        <v>0</v>
      </c>
      <c r="BC46" s="75">
        <v>0.73512268050066998</v>
      </c>
      <c r="BD46" s="75">
        <v>0</v>
      </c>
      <c r="BE46" s="75">
        <v>1.0010983151176401E-2</v>
      </c>
      <c r="BF46" s="75">
        <v>3.0278307224491101</v>
      </c>
      <c r="BG46" s="75">
        <v>9.7195957825581297E-2</v>
      </c>
      <c r="BH46" s="75">
        <v>6.2570595413283997E-2</v>
      </c>
      <c r="BI46" s="75">
        <v>7.7225263336585099</v>
      </c>
      <c r="BJ46" s="75">
        <v>5.7313085974745999E-2</v>
      </c>
      <c r="BK46" s="75">
        <v>0</v>
      </c>
      <c r="BL46" s="75">
        <v>4.3678400216052897E-2</v>
      </c>
      <c r="BM46" s="75">
        <v>17.156968566940499</v>
      </c>
      <c r="BN46" s="75">
        <v>16.642261061745899</v>
      </c>
      <c r="BO46" s="75">
        <v>0.51470750519464004</v>
      </c>
      <c r="BP46" s="75">
        <v>2.2078364942101001E-2</v>
      </c>
      <c r="BQ46" s="75">
        <v>0</v>
      </c>
      <c r="BR46" s="75">
        <v>0.21360365581441401</v>
      </c>
      <c r="BS46" s="75">
        <v>5.1211256579418697E-2</v>
      </c>
      <c r="BT46" s="75">
        <v>1.3873676141029601</v>
      </c>
      <c r="BU46" s="75">
        <v>0.28948103330632502</v>
      </c>
      <c r="BV46" s="75">
        <v>0.208292939257152</v>
      </c>
      <c r="BW46" s="75">
        <v>5.5494686596449396</v>
      </c>
      <c r="BX46" s="75">
        <v>0</v>
      </c>
      <c r="BY46" s="75">
        <v>4.9441469160094197E-2</v>
      </c>
      <c r="BZ46" s="75">
        <v>0.87647147737231201</v>
      </c>
      <c r="CA46" s="75">
        <v>1.5492353268627601E-3</v>
      </c>
      <c r="CB46" s="75">
        <v>0.29962584795824398</v>
      </c>
      <c r="CC46" s="75">
        <v>4.9805289639978803</v>
      </c>
      <c r="CD46" s="75">
        <v>0</v>
      </c>
      <c r="CE46" s="75">
        <v>2.7111623512886501E-3</v>
      </c>
      <c r="CF46" s="75">
        <v>0.217578683077123</v>
      </c>
      <c r="CG46" s="75">
        <v>0</v>
      </c>
      <c r="CH46" s="75">
        <v>27.137383256998302</v>
      </c>
      <c r="CI46" s="75">
        <v>0.255760260258106</v>
      </c>
      <c r="CJ46" s="89"/>
      <c r="CK46" s="28">
        <f t="shared" si="15"/>
        <v>7.9999987915942029E-3</v>
      </c>
      <c r="CL46" s="89"/>
      <c r="CM46" s="68">
        <f t="shared" si="16"/>
        <v>-9.1924280379127348E-7</v>
      </c>
      <c r="CN46" s="68">
        <f t="shared" si="17"/>
        <v>6.9849578970910129E-7</v>
      </c>
      <c r="CO46" s="68">
        <f t="shared" si="18"/>
        <v>5.8037239405825671E-7</v>
      </c>
      <c r="CP46" s="68">
        <f t="shared" si="19"/>
        <v>-2.0055402187824658E-6</v>
      </c>
      <c r="CQ46" s="68">
        <f t="shared" si="20"/>
        <v>-1.9122517743982686E-6</v>
      </c>
      <c r="CR46" s="68">
        <f t="shared" si="21"/>
        <v>-3.0051388940731708E-7</v>
      </c>
      <c r="CS46" s="68">
        <f t="shared" si="22"/>
        <v>-1.9970567152718676E-6</v>
      </c>
      <c r="CT46" s="68">
        <f t="shared" si="23"/>
        <v>-4.2992857342367624E-6</v>
      </c>
      <c r="CU46" s="68">
        <f t="shared" si="24"/>
        <v>-9.9341503719911659E-7</v>
      </c>
      <c r="CV46" s="68">
        <f t="shared" si="25"/>
        <v>1.2067498201899585E-7</v>
      </c>
      <c r="CW46" s="68">
        <f t="shared" si="26"/>
        <v>-2.360448694690775E-7</v>
      </c>
      <c r="CX46" s="68">
        <f t="shared" si="27"/>
        <v>-2.4339661956578926E-5</v>
      </c>
      <c r="CY46" s="68">
        <f t="shared" si="28"/>
        <v>-1.6293405332051382E-5</v>
      </c>
      <c r="CZ46" s="68">
        <f t="shared" si="14"/>
        <v>1.8293989129581981E-5</v>
      </c>
    </row>
    <row r="47" spans="1:104" x14ac:dyDescent="0.25">
      <c r="A47" s="75" t="s">
        <v>213</v>
      </c>
      <c r="B47" s="75">
        <v>1661.0021793999999</v>
      </c>
      <c r="C47" s="75">
        <v>5.2125018241000003</v>
      </c>
      <c r="D47" s="75">
        <v>7815.6462531999996</v>
      </c>
      <c r="E47" s="75">
        <v>202.95760632</v>
      </c>
      <c r="F47" s="75">
        <v>196.86887813999999</v>
      </c>
      <c r="G47" s="75">
        <v>5.8757973732000002</v>
      </c>
      <c r="H47" s="75">
        <v>323.32501524999998</v>
      </c>
      <c r="I47" s="75">
        <v>25.316348693999998</v>
      </c>
      <c r="J47" s="75">
        <v>7.2748128427000003</v>
      </c>
      <c r="K47" s="75">
        <v>72.101478400999994</v>
      </c>
      <c r="L47" s="75">
        <v>5.1732002443000003</v>
      </c>
      <c r="M47" s="75">
        <v>0.60138452809999998</v>
      </c>
      <c r="N47" s="75">
        <v>0.88267729189999999</v>
      </c>
      <c r="O47" s="75">
        <v>1.2415680578999999</v>
      </c>
      <c r="P47" s="75"/>
      <c r="Q47" s="89" t="s">
        <v>213</v>
      </c>
      <c r="R47" s="75">
        <v>0</v>
      </c>
      <c r="S47" s="75">
        <v>2.7549971313320198</v>
      </c>
      <c r="T47" s="75">
        <v>5.17320096384835</v>
      </c>
      <c r="U47" s="75">
        <v>25.316337858368801</v>
      </c>
      <c r="V47" s="75">
        <v>25.316337858368801</v>
      </c>
      <c r="W47" s="75">
        <v>1.18319247687047</v>
      </c>
      <c r="X47" s="75">
        <v>9.6842898227350205E-2</v>
      </c>
      <c r="Y47" s="75">
        <v>7.2748147829988996</v>
      </c>
      <c r="Z47" s="75">
        <v>0.60138552770777498</v>
      </c>
      <c r="AA47" s="75">
        <v>0</v>
      </c>
      <c r="AB47" s="75">
        <v>1661.0009564842801</v>
      </c>
      <c r="AC47" s="75">
        <v>14.2919864159783</v>
      </c>
      <c r="AD47" s="75">
        <v>0.107496818717479</v>
      </c>
      <c r="AE47" s="75">
        <v>2.4836275167427502</v>
      </c>
      <c r="AF47" s="75">
        <v>1.24156812137254</v>
      </c>
      <c r="AG47" s="75">
        <v>0</v>
      </c>
      <c r="AH47" s="75">
        <v>0</v>
      </c>
      <c r="AI47" s="75">
        <v>72.1015510631333</v>
      </c>
      <c r="AJ47" s="75">
        <v>72.1015510631333</v>
      </c>
      <c r="AK47" s="75">
        <v>0.80384263818233603</v>
      </c>
      <c r="AL47" s="75">
        <v>0</v>
      </c>
      <c r="AM47" s="75">
        <v>62.525200574269803</v>
      </c>
      <c r="AN47" s="75">
        <v>0.82360272478546204</v>
      </c>
      <c r="AO47" s="75">
        <v>0.16625737569067101</v>
      </c>
      <c r="AP47" s="75">
        <v>0</v>
      </c>
      <c r="AQ47" s="75">
        <v>75.098061925123005</v>
      </c>
      <c r="AR47" s="75">
        <v>0.12505069647134401</v>
      </c>
      <c r="AS47" s="75">
        <v>0</v>
      </c>
      <c r="AT47" s="75">
        <v>0</v>
      </c>
      <c r="AU47" s="75">
        <v>0.88267227889739397</v>
      </c>
      <c r="AV47" s="75">
        <v>5.2125011805149404</v>
      </c>
      <c r="AW47" s="75">
        <v>0</v>
      </c>
      <c r="AX47" s="75">
        <v>326.18852189261298</v>
      </c>
      <c r="AY47" s="75">
        <v>7034.0789056225503</v>
      </c>
      <c r="AZ47" s="75">
        <v>719.03938544020195</v>
      </c>
      <c r="BA47" s="75">
        <v>7815.6434916370299</v>
      </c>
      <c r="BB47" s="75">
        <v>0</v>
      </c>
      <c r="BC47" s="75">
        <v>8.7585127640712397</v>
      </c>
      <c r="BD47" s="75">
        <v>0</v>
      </c>
      <c r="BE47" s="75">
        <v>0.118424311315773</v>
      </c>
      <c r="BF47" s="75">
        <v>36.074594151161897</v>
      </c>
      <c r="BG47" s="75">
        <v>1.1497720289323501</v>
      </c>
      <c r="BH47" s="75">
        <v>0.74017466699019496</v>
      </c>
      <c r="BI47" s="75">
        <v>91.3533538987637</v>
      </c>
      <c r="BJ47" s="75">
        <v>0.67797885795400004</v>
      </c>
      <c r="BK47" s="75">
        <v>0</v>
      </c>
      <c r="BL47" s="75">
        <v>0.51669212117098495</v>
      </c>
      <c r="BM47" s="75">
        <v>202.95748465501899</v>
      </c>
      <c r="BN47" s="75">
        <v>196.86875588361701</v>
      </c>
      <c r="BO47" s="75">
        <v>6.0887287714027396</v>
      </c>
      <c r="BP47" s="75">
        <v>0.26117507871079199</v>
      </c>
      <c r="BQ47" s="75">
        <v>0</v>
      </c>
      <c r="BR47" s="75">
        <v>2.5268137216041899</v>
      </c>
      <c r="BS47" s="75">
        <v>0.60579921865330699</v>
      </c>
      <c r="BT47" s="75">
        <v>16.411761183220602</v>
      </c>
      <c r="BU47" s="75">
        <v>3.4243809067781101</v>
      </c>
      <c r="BV47" s="75">
        <v>2.4639842165010402</v>
      </c>
      <c r="BW47" s="75">
        <v>65.647110281309807</v>
      </c>
      <c r="BX47" s="75">
        <v>0</v>
      </c>
      <c r="BY47" s="75">
        <v>0.58486491734100499</v>
      </c>
      <c r="BZ47" s="75">
        <v>10.368143849529</v>
      </c>
      <c r="CA47" s="75">
        <v>1.8326624842127E-2</v>
      </c>
      <c r="CB47" s="75">
        <v>5.8758020039079097</v>
      </c>
      <c r="CC47" s="75">
        <v>59.339854990351597</v>
      </c>
      <c r="CD47" s="75">
        <v>0</v>
      </c>
      <c r="CE47" s="75">
        <v>3.2300826311920897E-2</v>
      </c>
      <c r="CF47" s="75">
        <v>2.5922958592623901</v>
      </c>
      <c r="CG47" s="75">
        <v>0</v>
      </c>
      <c r="CH47" s="75">
        <v>323.32492194546802</v>
      </c>
      <c r="CI47" s="75">
        <v>3.0471726213024999</v>
      </c>
      <c r="CJ47" s="89"/>
      <c r="CK47" s="28">
        <f t="shared" si="15"/>
        <v>8.0000067353601378E-3</v>
      </c>
      <c r="CL47" s="89"/>
      <c r="CM47" s="68">
        <f t="shared" si="16"/>
        <v>-7.3625172501458628E-7</v>
      </c>
      <c r="CN47" s="68">
        <f t="shared" si="17"/>
        <v>-1.234695126505634E-7</v>
      </c>
      <c r="CO47" s="68">
        <f t="shared" si="18"/>
        <v>-3.5333776379022112E-7</v>
      </c>
      <c r="CP47" s="68">
        <f t="shared" si="19"/>
        <v>-5.9946007057816218E-7</v>
      </c>
      <c r="CQ47" s="68">
        <f t="shared" si="20"/>
        <v>-6.210041126610791E-7</v>
      </c>
      <c r="CR47" s="68">
        <f t="shared" si="21"/>
        <v>7.8809863844025803E-7</v>
      </c>
      <c r="CS47" s="68">
        <f t="shared" si="22"/>
        <v>-2.8857814136742091E-7</v>
      </c>
      <c r="CT47" s="68">
        <f t="shared" si="23"/>
        <v>-4.2800924132493823E-7</v>
      </c>
      <c r="CU47" s="68">
        <f t="shared" si="24"/>
        <v>2.6671461400890919E-7</v>
      </c>
      <c r="CV47" s="68">
        <f t="shared" si="25"/>
        <v>1.0077759141316605E-6</v>
      </c>
      <c r="CW47" s="68">
        <f t="shared" si="26"/>
        <v>1.3909153247744426E-7</v>
      </c>
      <c r="CX47" s="68">
        <f t="shared" si="27"/>
        <v>1.6621774061209395E-6</v>
      </c>
      <c r="CY47" s="68">
        <f t="shared" si="28"/>
        <v>-5.6793152514821866E-6</v>
      </c>
      <c r="CZ47" s="68">
        <f t="shared" si="14"/>
        <v>5.1122884250178947E-8</v>
      </c>
    </row>
    <row r="48" spans="1:104" x14ac:dyDescent="0.25">
      <c r="A48" s="75" t="s">
        <v>214</v>
      </c>
      <c r="B48" s="75">
        <v>2903.6393204999999</v>
      </c>
      <c r="C48" s="75">
        <v>9.1447667278000004</v>
      </c>
      <c r="D48" s="75">
        <v>13766.605508000001</v>
      </c>
      <c r="E48" s="75">
        <v>355.25736309000001</v>
      </c>
      <c r="F48" s="75">
        <v>344.59964222000002</v>
      </c>
      <c r="G48" s="75">
        <v>10.308446529999999</v>
      </c>
      <c r="H48" s="75">
        <v>565.67443218000005</v>
      </c>
      <c r="I48" s="75">
        <v>44.292308038999998</v>
      </c>
      <c r="J48" s="75">
        <v>12.727674724</v>
      </c>
      <c r="K48" s="75">
        <v>126.14539838</v>
      </c>
      <c r="L48" s="75">
        <v>9.0507909149000003</v>
      </c>
      <c r="M48" s="75">
        <v>1.0521544440999999</v>
      </c>
      <c r="N48" s="75">
        <v>1.5442911998</v>
      </c>
      <c r="O48" s="75">
        <v>2.1721898194000002</v>
      </c>
      <c r="P48" s="75"/>
      <c r="Q48" s="89" t="s">
        <v>214</v>
      </c>
      <c r="R48" s="75">
        <v>0</v>
      </c>
      <c r="S48" s="75">
        <v>4.8200066360373999</v>
      </c>
      <c r="T48" s="75">
        <v>9.0507940898106298</v>
      </c>
      <c r="U48" s="75">
        <v>44.292244692065999</v>
      </c>
      <c r="V48" s="75">
        <v>44.292244692065999</v>
      </c>
      <c r="W48" s="75">
        <v>2.0700567911721399</v>
      </c>
      <c r="X48" s="75">
        <v>0.169438876559065</v>
      </c>
      <c r="Y48" s="75">
        <v>12.7276495220211</v>
      </c>
      <c r="Z48" s="75">
        <v>1.05215413463897</v>
      </c>
      <c r="AA48" s="75">
        <v>0</v>
      </c>
      <c r="AB48" s="75">
        <v>2903.63849057469</v>
      </c>
      <c r="AC48" s="75">
        <v>25.004599796075301</v>
      </c>
      <c r="AD48" s="75">
        <v>0.18806944532553099</v>
      </c>
      <c r="AE48" s="75">
        <v>4.3452361905944201</v>
      </c>
      <c r="AF48" s="75">
        <v>2.1721888979481001</v>
      </c>
      <c r="AG48" s="75">
        <v>0</v>
      </c>
      <c r="AH48" s="75">
        <v>0</v>
      </c>
      <c r="AI48" s="75">
        <v>126.145225493906</v>
      </c>
      <c r="AJ48" s="75">
        <v>126.145225493906</v>
      </c>
      <c r="AK48" s="75">
        <v>1.4063659627902501</v>
      </c>
      <c r="AL48" s="75">
        <v>0</v>
      </c>
      <c r="AM48" s="75">
        <v>110.133036061442</v>
      </c>
      <c r="AN48" s="75">
        <v>1.44093926814133</v>
      </c>
      <c r="AO48" s="75">
        <v>0.29087449789822101</v>
      </c>
      <c r="AP48" s="75">
        <v>0</v>
      </c>
      <c r="AQ48" s="75">
        <v>131.38822875862999</v>
      </c>
      <c r="AR48" s="75">
        <v>0.21878240107629601</v>
      </c>
      <c r="AS48" s="75">
        <v>0</v>
      </c>
      <c r="AT48" s="75">
        <v>0</v>
      </c>
      <c r="AU48" s="75">
        <v>1.54428341059734</v>
      </c>
      <c r="AV48" s="75">
        <v>9.1447217670045209</v>
      </c>
      <c r="AW48" s="75">
        <v>0</v>
      </c>
      <c r="AX48" s="75">
        <v>570.68423328207496</v>
      </c>
      <c r="AY48" s="75">
        <v>12389.939884191101</v>
      </c>
      <c r="AZ48" s="75">
        <v>1266.5283471794601</v>
      </c>
      <c r="BA48" s="75">
        <v>13766.601267432099</v>
      </c>
      <c r="BB48" s="75">
        <v>0</v>
      </c>
      <c r="BC48" s="75">
        <v>15.323498364682999</v>
      </c>
      <c r="BD48" s="75">
        <v>0</v>
      </c>
      <c r="BE48" s="75">
        <v>0.20729034463753199</v>
      </c>
      <c r="BF48" s="75">
        <v>63.114486304975102</v>
      </c>
      <c r="BG48" s="75">
        <v>2.0125632017725099</v>
      </c>
      <c r="BH48" s="75">
        <v>1.2956030384100199</v>
      </c>
      <c r="BI48" s="75">
        <v>159.904986579363</v>
      </c>
      <c r="BJ48" s="75">
        <v>1.18673582643011</v>
      </c>
      <c r="BK48" s="75">
        <v>0</v>
      </c>
      <c r="BL48" s="75">
        <v>0.90441542452752199</v>
      </c>
      <c r="BM48" s="75">
        <v>355.25723690133702</v>
      </c>
      <c r="BN48" s="75">
        <v>344.59951879863502</v>
      </c>
      <c r="BO48" s="75">
        <v>10.657718102702299</v>
      </c>
      <c r="BP48" s="75">
        <v>0.45716147202610202</v>
      </c>
      <c r="BQ48" s="75">
        <v>0</v>
      </c>
      <c r="BR48" s="75">
        <v>4.4229371244012903</v>
      </c>
      <c r="BS48" s="75">
        <v>1.06039353417439</v>
      </c>
      <c r="BT48" s="75">
        <v>28.727253360670598</v>
      </c>
      <c r="BU48" s="75">
        <v>5.9940495358719499</v>
      </c>
      <c r="BV48" s="75">
        <v>4.3129634600439797</v>
      </c>
      <c r="BW48" s="75">
        <v>114.908878387539</v>
      </c>
      <c r="BX48" s="75">
        <v>0</v>
      </c>
      <c r="BY48" s="75">
        <v>1.0237485332098699</v>
      </c>
      <c r="BZ48" s="75">
        <v>18.148460066028399</v>
      </c>
      <c r="CA48" s="75">
        <v>3.2078909527825002E-2</v>
      </c>
      <c r="CB48" s="75">
        <v>10.3084282425304</v>
      </c>
      <c r="CC48" s="75">
        <v>103.818118233603</v>
      </c>
      <c r="CD48" s="75">
        <v>0</v>
      </c>
      <c r="CE48" s="75">
        <v>5.6511752967418998E-2</v>
      </c>
      <c r="CF48" s="75">
        <v>4.53535261187678</v>
      </c>
      <c r="CG48" s="75">
        <v>0</v>
      </c>
      <c r="CH48" s="75">
        <v>565.67423653389301</v>
      </c>
      <c r="CI48" s="75">
        <v>5.3312043455488096</v>
      </c>
      <c r="CJ48" s="89"/>
      <c r="CK48" s="28">
        <f t="shared" si="15"/>
        <v>8.0000164108759726E-3</v>
      </c>
      <c r="CL48" s="89"/>
      <c r="CM48" s="68">
        <f t="shared" si="16"/>
        <v>-2.8582245188402287E-7</v>
      </c>
      <c r="CN48" s="68">
        <f t="shared" si="17"/>
        <v>-4.9165601286333001E-6</v>
      </c>
      <c r="CO48" s="68">
        <f t="shared" si="18"/>
        <v>-3.0803293513200584E-7</v>
      </c>
      <c r="CP48" s="68">
        <f t="shared" si="19"/>
        <v>-3.5520351187516776E-7</v>
      </c>
      <c r="CQ48" s="68">
        <f t="shared" si="20"/>
        <v>-3.5815871487427704E-7</v>
      </c>
      <c r="CR48" s="68">
        <f t="shared" si="21"/>
        <v>-1.7740276913564743E-6</v>
      </c>
      <c r="CS48" s="68">
        <f t="shared" si="22"/>
        <v>-3.4586344355522649E-7</v>
      </c>
      <c r="CT48" s="68">
        <f t="shared" si="23"/>
        <v>-1.4302016942311749E-6</v>
      </c>
      <c r="CU48" s="68">
        <f t="shared" si="24"/>
        <v>-1.9800929428759781E-6</v>
      </c>
      <c r="CV48" s="68">
        <f t="shared" si="25"/>
        <v>-1.3705303263257286E-6</v>
      </c>
      <c r="CW48" s="68">
        <f t="shared" si="26"/>
        <v>3.5078819733689508E-7</v>
      </c>
      <c r="CX48" s="68">
        <f t="shared" si="27"/>
        <v>-2.9412129716117151E-7</v>
      </c>
      <c r="CY48" s="68">
        <f t="shared" si="28"/>
        <v>-5.043869097349613E-6</v>
      </c>
      <c r="CZ48" s="68">
        <f t="shared" si="14"/>
        <v>-4.24204133490517E-7</v>
      </c>
    </row>
    <row r="49" spans="1:104" x14ac:dyDescent="0.25">
      <c r="A49" s="75" t="s">
        <v>215</v>
      </c>
      <c r="B49" s="75">
        <v>925.32559838999998</v>
      </c>
      <c r="C49" s="75">
        <v>2.9107570009999999</v>
      </c>
      <c r="D49" s="75">
        <v>4357.6082021000002</v>
      </c>
      <c r="E49" s="75">
        <v>111.96591961</v>
      </c>
      <c r="F49" s="75">
        <v>108.60694202000001</v>
      </c>
      <c r="G49" s="75">
        <v>3.2811534503000002</v>
      </c>
      <c r="H49" s="75">
        <v>178.3035634</v>
      </c>
      <c r="I49" s="75">
        <v>13.961169013999999</v>
      </c>
      <c r="J49" s="75">
        <v>4.0118301764000002</v>
      </c>
      <c r="K49" s="75">
        <v>39.761694638000002</v>
      </c>
      <c r="L49" s="75">
        <v>2.8528570147000001</v>
      </c>
      <c r="M49" s="75">
        <v>0.331644628</v>
      </c>
      <c r="N49" s="75">
        <v>0.48676872760000001</v>
      </c>
      <c r="O49" s="75">
        <v>0.68468568340000002</v>
      </c>
      <c r="P49" s="75"/>
      <c r="Q49" s="89" t="s">
        <v>215</v>
      </c>
      <c r="R49" s="75">
        <v>0</v>
      </c>
      <c r="S49" s="75">
        <v>1.5192963911031101</v>
      </c>
      <c r="T49" s="75">
        <v>2.8528646450036499</v>
      </c>
      <c r="U49" s="75">
        <v>13.961158387966099</v>
      </c>
      <c r="V49" s="75">
        <v>13.961158387966099</v>
      </c>
      <c r="W49" s="75">
        <v>0.652494128102316</v>
      </c>
      <c r="X49" s="75">
        <v>5.3406872411399797E-2</v>
      </c>
      <c r="Y49" s="75">
        <v>4.0118241032904498</v>
      </c>
      <c r="Z49" s="75">
        <v>0.33164540368595502</v>
      </c>
      <c r="AA49" s="75">
        <v>0</v>
      </c>
      <c r="AB49" s="75">
        <v>925.32484403511796</v>
      </c>
      <c r="AC49" s="75">
        <v>7.8815938512634096</v>
      </c>
      <c r="AD49" s="75">
        <v>5.9280468328023202E-2</v>
      </c>
      <c r="AE49" s="75">
        <v>1.36963891787797</v>
      </c>
      <c r="AF49" s="75">
        <v>0.68468383114034603</v>
      </c>
      <c r="AG49" s="75">
        <v>0</v>
      </c>
      <c r="AH49" s="75">
        <v>0</v>
      </c>
      <c r="AI49" s="75">
        <v>39.761761807819703</v>
      </c>
      <c r="AJ49" s="75">
        <v>39.761761807819703</v>
      </c>
      <c r="AK49" s="75">
        <v>0.44329453235847999</v>
      </c>
      <c r="AL49" s="75">
        <v>0</v>
      </c>
      <c r="AM49" s="75">
        <v>34.860854391331401</v>
      </c>
      <c r="AN49" s="75">
        <v>0.45419252351108103</v>
      </c>
      <c r="AO49" s="75">
        <v>9.1687921277665299E-2</v>
      </c>
      <c r="AP49" s="75">
        <v>0</v>
      </c>
      <c r="AQ49" s="75">
        <v>41.414208387208298</v>
      </c>
      <c r="AR49" s="75">
        <v>6.8961900235784301E-2</v>
      </c>
      <c r="AS49" s="75">
        <v>0</v>
      </c>
      <c r="AT49" s="75">
        <v>0</v>
      </c>
      <c r="AU49" s="75">
        <v>0.48676551729637602</v>
      </c>
      <c r="AV49" s="75">
        <v>2.9107555416149902</v>
      </c>
      <c r="AW49" s="75">
        <v>0</v>
      </c>
      <c r="AX49" s="75">
        <v>179.88270208391901</v>
      </c>
      <c r="AY49" s="75">
        <v>3921.8476530806702</v>
      </c>
      <c r="AZ49" s="75">
        <v>400.89981436267101</v>
      </c>
      <c r="BA49" s="75">
        <v>4357.6083218346703</v>
      </c>
      <c r="BB49" s="75">
        <v>0</v>
      </c>
      <c r="BC49" s="75">
        <v>4.8300462163968696</v>
      </c>
      <c r="BD49" s="75">
        <v>0</v>
      </c>
      <c r="BE49" s="75">
        <v>6.5331395635950806E-2</v>
      </c>
      <c r="BF49" s="75">
        <v>19.894002695765401</v>
      </c>
      <c r="BG49" s="75">
        <v>0.63429553299492403</v>
      </c>
      <c r="BH49" s="75">
        <v>0.40833390873967201</v>
      </c>
      <c r="BI49" s="75">
        <v>50.397036085252701</v>
      </c>
      <c r="BJ49" s="75">
        <v>0.37402169039391098</v>
      </c>
      <c r="BK49" s="75">
        <v>0</v>
      </c>
      <c r="BL49" s="75">
        <v>0.28504413542992801</v>
      </c>
      <c r="BM49" s="75">
        <v>111.965858216594</v>
      </c>
      <c r="BN49" s="75">
        <v>108.606881345944</v>
      </c>
      <c r="BO49" s="75">
        <v>3.3589768706493102</v>
      </c>
      <c r="BP49" s="75">
        <v>0.14408237578884101</v>
      </c>
      <c r="BQ49" s="75">
        <v>0</v>
      </c>
      <c r="BR49" s="75">
        <v>1.39396877648991</v>
      </c>
      <c r="BS49" s="75">
        <v>0.33420196674327701</v>
      </c>
      <c r="BT49" s="75">
        <v>9.0539396222380208</v>
      </c>
      <c r="BU49" s="75">
        <v>1.88913073562724</v>
      </c>
      <c r="BV49" s="75">
        <v>1.3593085301234</v>
      </c>
      <c r="BW49" s="75">
        <v>36.215604447824802</v>
      </c>
      <c r="BX49" s="75">
        <v>0</v>
      </c>
      <c r="BY49" s="75">
        <v>0.322653432651554</v>
      </c>
      <c r="BZ49" s="75">
        <v>5.71981848520422</v>
      </c>
      <c r="CA49" s="75">
        <v>1.01102248064066E-2</v>
      </c>
      <c r="CB49" s="75">
        <v>3.2811415257527399</v>
      </c>
      <c r="CC49" s="75">
        <v>32.724058778570502</v>
      </c>
      <c r="CD49" s="75">
        <v>0</v>
      </c>
      <c r="CE49" s="75">
        <v>1.7813030619548899E-2</v>
      </c>
      <c r="CF49" s="75">
        <v>1.4295666225941199</v>
      </c>
      <c r="CG49" s="75">
        <v>0</v>
      </c>
      <c r="CH49" s="75">
        <v>178.30352376857999</v>
      </c>
      <c r="CI49" s="75">
        <v>1.6804250976859001</v>
      </c>
      <c r="CJ49" s="89"/>
      <c r="CK49" s="28">
        <f t="shared" si="15"/>
        <v>7.9999972041209112E-3</v>
      </c>
      <c r="CL49" s="89"/>
      <c r="CM49" s="68">
        <f t="shared" si="16"/>
        <v>-8.1523183118676642E-7</v>
      </c>
      <c r="CN49" s="68">
        <f t="shared" si="17"/>
        <v>-5.0137644922828575E-7</v>
      </c>
      <c r="CO49" s="68">
        <f t="shared" si="18"/>
        <v>2.747715364164561E-8</v>
      </c>
      <c r="CP49" s="68">
        <f t="shared" si="19"/>
        <v>-5.4832225925273702E-7</v>
      </c>
      <c r="CQ49" s="68">
        <f t="shared" si="20"/>
        <v>-5.5865725406813691E-7</v>
      </c>
      <c r="CR49" s="68">
        <f t="shared" si="21"/>
        <v>-3.6342546732152542E-6</v>
      </c>
      <c r="CS49" s="68">
        <f t="shared" si="22"/>
        <v>-2.222693660919031E-7</v>
      </c>
      <c r="CT49" s="68">
        <f t="shared" si="23"/>
        <v>-7.6111347762074087E-7</v>
      </c>
      <c r="CU49" s="68">
        <f t="shared" si="24"/>
        <v>-1.5138002565736193E-6</v>
      </c>
      <c r="CV49" s="68">
        <f t="shared" si="25"/>
        <v>1.6893097820034449E-6</v>
      </c>
      <c r="CW49" s="68">
        <f t="shared" si="26"/>
        <v>2.6746183248902144E-6</v>
      </c>
      <c r="CX49" s="68">
        <f t="shared" si="27"/>
        <v>2.3389070394453055E-6</v>
      </c>
      <c r="CY49" s="68">
        <f t="shared" si="28"/>
        <v>-6.5951312028997142E-6</v>
      </c>
      <c r="CZ49" s="68">
        <f t="shared" si="14"/>
        <v>-2.7052700222844841E-6</v>
      </c>
    </row>
    <row r="50" spans="1:104" x14ac:dyDescent="0.25">
      <c r="A50" s="75" t="s">
        <v>216</v>
      </c>
      <c r="B50" s="75">
        <v>2123.3392205999999</v>
      </c>
      <c r="C50" s="75">
        <v>6.6755977666000001</v>
      </c>
      <c r="D50" s="75">
        <v>9973.5788494000008</v>
      </c>
      <c r="E50" s="75">
        <v>255.68751168</v>
      </c>
      <c r="F50" s="75">
        <v>248.01688634000001</v>
      </c>
      <c r="G50" s="75">
        <v>7.5250735899999999</v>
      </c>
      <c r="H50" s="75">
        <v>407.10909867999999</v>
      </c>
      <c r="I50" s="75">
        <v>31.876642427</v>
      </c>
      <c r="J50" s="75">
        <v>9.1599547207000001</v>
      </c>
      <c r="K50" s="75">
        <v>90.785329004999994</v>
      </c>
      <c r="L50" s="75">
        <v>6.5137455791000001</v>
      </c>
      <c r="M50" s="75">
        <v>0.75722292329999996</v>
      </c>
      <c r="N50" s="75">
        <v>1.1114078387999999</v>
      </c>
      <c r="O50" s="75">
        <v>1.5632989384</v>
      </c>
      <c r="P50" s="75"/>
      <c r="Q50" s="89" t="s">
        <v>216</v>
      </c>
      <c r="R50" s="75">
        <v>0</v>
      </c>
      <c r="S50" s="75">
        <v>3.4689116154222601</v>
      </c>
      <c r="T50" s="75">
        <v>6.5137433518973999</v>
      </c>
      <c r="U50" s="75">
        <v>31.876622586892299</v>
      </c>
      <c r="V50" s="75">
        <v>31.876622586892299</v>
      </c>
      <c r="W50" s="75">
        <v>1.48979446826718</v>
      </c>
      <c r="X50" s="75">
        <v>0.121939820999983</v>
      </c>
      <c r="Y50" s="75">
        <v>9.1599637588980691</v>
      </c>
      <c r="Z50" s="75">
        <v>0.75722199546775004</v>
      </c>
      <c r="AA50" s="75">
        <v>0</v>
      </c>
      <c r="AB50" s="75">
        <v>2123.3385197274201</v>
      </c>
      <c r="AC50" s="75">
        <v>17.9955281944445</v>
      </c>
      <c r="AD50" s="75">
        <v>0.13535081939539401</v>
      </c>
      <c r="AE50" s="75">
        <v>3.12721292746062</v>
      </c>
      <c r="AF50" s="75">
        <v>1.5632946406914201</v>
      </c>
      <c r="AG50" s="75">
        <v>0</v>
      </c>
      <c r="AH50" s="75">
        <v>0</v>
      </c>
      <c r="AI50" s="75">
        <v>90.785096704720203</v>
      </c>
      <c r="AJ50" s="75">
        <v>90.785096704720203</v>
      </c>
      <c r="AK50" s="75">
        <v>1.0121430157962701</v>
      </c>
      <c r="AL50" s="75">
        <v>0</v>
      </c>
      <c r="AM50" s="75">
        <v>79.788606328016698</v>
      </c>
      <c r="AN50" s="75">
        <v>1.0370314225744599</v>
      </c>
      <c r="AO50" s="75">
        <v>0.209336651651954</v>
      </c>
      <c r="AP50" s="75">
        <v>0</v>
      </c>
      <c r="AQ50" s="75">
        <v>94.558284845873303</v>
      </c>
      <c r="AR50" s="75">
        <v>0.15745599001275801</v>
      </c>
      <c r="AS50" s="75">
        <v>0</v>
      </c>
      <c r="AT50" s="75">
        <v>0</v>
      </c>
      <c r="AU50" s="75">
        <v>1.1114063750237899</v>
      </c>
      <c r="AV50" s="75">
        <v>6.6755947687070902</v>
      </c>
      <c r="AW50" s="75">
        <v>0</v>
      </c>
      <c r="AX50" s="75">
        <v>410.71466871709703</v>
      </c>
      <c r="AY50" s="75">
        <v>8976.2182974946809</v>
      </c>
      <c r="AZ50" s="75">
        <v>917.56936902349105</v>
      </c>
      <c r="BA50" s="75">
        <v>9973.5762728461796</v>
      </c>
      <c r="BB50" s="75">
        <v>0</v>
      </c>
      <c r="BC50" s="75">
        <v>11.028131776143701</v>
      </c>
      <c r="BD50" s="75">
        <v>0</v>
      </c>
      <c r="BE50" s="75">
        <v>0.149191922650076</v>
      </c>
      <c r="BF50" s="75">
        <v>45.422797827497703</v>
      </c>
      <c r="BG50" s="75">
        <v>1.44848990042196</v>
      </c>
      <c r="BH50" s="75">
        <v>0.93247660577643998</v>
      </c>
      <c r="BI50" s="75">
        <v>115.087538707948</v>
      </c>
      <c r="BJ50" s="75">
        <v>0.85412444479406002</v>
      </c>
      <c r="BK50" s="75">
        <v>0</v>
      </c>
      <c r="BL50" s="75">
        <v>0.65093129109704195</v>
      </c>
      <c r="BM50" s="75">
        <v>255.687438366317</v>
      </c>
      <c r="BN50" s="75">
        <v>248.01680901795299</v>
      </c>
      <c r="BO50" s="75">
        <v>7.6706293483644403</v>
      </c>
      <c r="BP50" s="75">
        <v>0.329029336261975</v>
      </c>
      <c r="BQ50" s="75">
        <v>0</v>
      </c>
      <c r="BR50" s="75">
        <v>3.1832907588870998</v>
      </c>
      <c r="BS50" s="75">
        <v>0.76319095708791496</v>
      </c>
      <c r="BT50" s="75">
        <v>20.675700773255699</v>
      </c>
      <c r="BU50" s="75">
        <v>4.3140637727709299</v>
      </c>
      <c r="BV50" s="75">
        <v>3.1041410958016198</v>
      </c>
      <c r="BW50" s="75">
        <v>82.702842246520703</v>
      </c>
      <c r="BX50" s="75">
        <v>0</v>
      </c>
      <c r="BY50" s="75">
        <v>0.73681718516863703</v>
      </c>
      <c r="BZ50" s="75">
        <v>13.061892047862299</v>
      </c>
      <c r="CA50" s="75">
        <v>2.3087971648729801E-2</v>
      </c>
      <c r="CB50" s="75">
        <v>7.5250623483772703</v>
      </c>
      <c r="CC50" s="75">
        <v>74.716741477170103</v>
      </c>
      <c r="CD50" s="75">
        <v>0</v>
      </c>
      <c r="CE50" s="75">
        <v>4.0671133822061001E-2</v>
      </c>
      <c r="CF50" s="75">
        <v>3.2640405629801399</v>
      </c>
      <c r="CG50" s="75">
        <v>0</v>
      </c>
      <c r="CH50" s="75">
        <v>407.10897489239801</v>
      </c>
      <c r="CI50" s="75">
        <v>3.8368150253263802</v>
      </c>
      <c r="CJ50" s="89"/>
      <c r="CK50" s="28">
        <f t="shared" si="15"/>
        <v>7.9999996135034501E-3</v>
      </c>
      <c r="CL50" s="89"/>
      <c r="CM50" s="68">
        <f t="shared" si="16"/>
        <v>-3.300803625384366E-7</v>
      </c>
      <c r="CN50" s="68">
        <f t="shared" si="17"/>
        <v>-4.4908231663037037E-7</v>
      </c>
      <c r="CO50" s="68">
        <f t="shared" si="18"/>
        <v>-2.5833794068364189E-7</v>
      </c>
      <c r="CP50" s="68">
        <f t="shared" si="19"/>
        <v>-2.8673157528051664E-7</v>
      </c>
      <c r="CQ50" s="68">
        <f t="shared" si="20"/>
        <v>-3.1176121981218793E-7</v>
      </c>
      <c r="CR50" s="68">
        <f t="shared" si="21"/>
        <v>-1.4938887434302537E-6</v>
      </c>
      <c r="CS50" s="68">
        <f t="shared" si="22"/>
        <v>-3.040649358611381E-7</v>
      </c>
      <c r="CT50" s="68">
        <f t="shared" si="23"/>
        <v>-6.224026807768669E-7</v>
      </c>
      <c r="CU50" s="68">
        <f t="shared" si="24"/>
        <v>9.8670772341844187E-7</v>
      </c>
      <c r="CV50" s="68">
        <f t="shared" si="25"/>
        <v>-2.5587865609654434E-6</v>
      </c>
      <c r="CW50" s="68">
        <f t="shared" si="26"/>
        <v>-3.4192348673716343E-7</v>
      </c>
      <c r="CX50" s="68">
        <f t="shared" si="27"/>
        <v>-1.2253092469467597E-6</v>
      </c>
      <c r="CY50" s="68">
        <f t="shared" si="28"/>
        <v>-1.3170468651728114E-6</v>
      </c>
      <c r="CZ50" s="68">
        <f t="shared" si="14"/>
        <v>-2.7491278055251664E-6</v>
      </c>
    </row>
    <row r="51" spans="1:104" x14ac:dyDescent="0.25">
      <c r="A51" s="75" t="s">
        <v>217</v>
      </c>
      <c r="B51" s="75">
        <v>3697.3386114</v>
      </c>
      <c r="C51" s="75">
        <v>11.569723252999999</v>
      </c>
      <c r="D51" s="75">
        <v>16920.231906000001</v>
      </c>
      <c r="E51" s="75">
        <v>427.0685446</v>
      </c>
      <c r="F51" s="75">
        <v>414.25648826000003</v>
      </c>
      <c r="G51" s="75">
        <v>13.041980958</v>
      </c>
      <c r="H51" s="75">
        <v>680.46203395999999</v>
      </c>
      <c r="I51" s="75">
        <v>53.280177258999998</v>
      </c>
      <c r="J51" s="75">
        <v>15.310395764000001</v>
      </c>
      <c r="K51" s="75">
        <v>151.74303356999999</v>
      </c>
      <c r="L51" s="75">
        <v>10.887392543000001</v>
      </c>
      <c r="M51" s="75">
        <v>1.2656593831</v>
      </c>
      <c r="N51" s="75">
        <v>1.8576613528000001</v>
      </c>
      <c r="O51" s="75">
        <v>2.6129742104</v>
      </c>
      <c r="P51" s="75"/>
      <c r="Q51" s="89" t="s">
        <v>217</v>
      </c>
      <c r="R51" s="75">
        <v>0</v>
      </c>
      <c r="S51" s="75">
        <v>5.7981011257956103</v>
      </c>
      <c r="T51" s="75">
        <v>10.887369959946801</v>
      </c>
      <c r="U51" s="75">
        <v>53.280103055396303</v>
      </c>
      <c r="V51" s="75">
        <v>53.280103055396303</v>
      </c>
      <c r="W51" s="75">
        <v>2.4901142037533699</v>
      </c>
      <c r="X51" s="75">
        <v>0.20381274771571101</v>
      </c>
      <c r="Y51" s="75">
        <v>15.310391320178899</v>
      </c>
      <c r="Z51" s="75">
        <v>1.2656599396768</v>
      </c>
      <c r="AA51" s="75">
        <v>0</v>
      </c>
      <c r="AB51" s="75">
        <v>3697.3378835408398</v>
      </c>
      <c r="AC51" s="75">
        <v>30.078646757226402</v>
      </c>
      <c r="AD51" s="75">
        <v>0.226232461824593</v>
      </c>
      <c r="AE51" s="75">
        <v>5.2269733312888702</v>
      </c>
      <c r="AF51" s="75">
        <v>2.6129775637178101</v>
      </c>
      <c r="AG51" s="75">
        <v>0</v>
      </c>
      <c r="AH51" s="75">
        <v>0</v>
      </c>
      <c r="AI51" s="75">
        <v>151.742815710402</v>
      </c>
      <c r="AJ51" s="75">
        <v>151.742815710402</v>
      </c>
      <c r="AK51" s="75">
        <v>1.69174067014604</v>
      </c>
      <c r="AL51" s="75">
        <v>0</v>
      </c>
      <c r="AM51" s="75">
        <v>135.36160300556099</v>
      </c>
      <c r="AN51" s="75">
        <v>1.73334168356862</v>
      </c>
      <c r="AO51" s="75">
        <v>0.34990005600827401</v>
      </c>
      <c r="AP51" s="75">
        <v>0</v>
      </c>
      <c r="AQ51" s="75">
        <v>158.049714004056</v>
      </c>
      <c r="AR51" s="75">
        <v>0.263178577373611</v>
      </c>
      <c r="AS51" s="75">
        <v>0</v>
      </c>
      <c r="AT51" s="75">
        <v>0</v>
      </c>
      <c r="AU51" s="75">
        <v>1.8576552738819401</v>
      </c>
      <c r="AV51" s="75">
        <v>11.569734186301501</v>
      </c>
      <c r="AW51" s="75">
        <v>0</v>
      </c>
      <c r="AX51" s="75">
        <v>686.48842452200904</v>
      </c>
      <c r="AY51" s="75">
        <v>15228.2028193367</v>
      </c>
      <c r="AZ51" s="75">
        <v>1556.6616145262501</v>
      </c>
      <c r="BA51" s="75">
        <v>16920.226036868498</v>
      </c>
      <c r="BB51" s="75">
        <v>0</v>
      </c>
      <c r="BC51" s="75">
        <v>18.432958412396498</v>
      </c>
      <c r="BD51" s="75">
        <v>0</v>
      </c>
      <c r="BE51" s="75">
        <v>0.24919225240717099</v>
      </c>
      <c r="BF51" s="75">
        <v>75.921675821253501</v>
      </c>
      <c r="BG51" s="75">
        <v>2.4193814822775899</v>
      </c>
      <c r="BH51" s="75">
        <v>1.5574945942668801</v>
      </c>
      <c r="BI51" s="75">
        <v>192.22799064137899</v>
      </c>
      <c r="BJ51" s="75">
        <v>1.4266228866218</v>
      </c>
      <c r="BK51" s="75">
        <v>0</v>
      </c>
      <c r="BL51" s="75">
        <v>1.08723702497285</v>
      </c>
      <c r="BM51" s="75">
        <v>427.06849166641803</v>
      </c>
      <c r="BN51" s="75">
        <v>414.25642886996502</v>
      </c>
      <c r="BO51" s="75">
        <v>12.8120627964527</v>
      </c>
      <c r="BP51" s="75">
        <v>0.54956982423651102</v>
      </c>
      <c r="BQ51" s="75">
        <v>0</v>
      </c>
      <c r="BR51" s="75">
        <v>5.3169719492716396</v>
      </c>
      <c r="BS51" s="75">
        <v>1.27473820091822</v>
      </c>
      <c r="BT51" s="75">
        <v>34.534119897264503</v>
      </c>
      <c r="BU51" s="75">
        <v>7.2056844065984196</v>
      </c>
      <c r="BV51" s="75">
        <v>5.1847746458550299</v>
      </c>
      <c r="BW51" s="75">
        <v>138.13643130122301</v>
      </c>
      <c r="BX51" s="75">
        <v>0</v>
      </c>
      <c r="BY51" s="75">
        <v>1.2306890345409101</v>
      </c>
      <c r="BZ51" s="75">
        <v>21.8169673870268</v>
      </c>
      <c r="CA51" s="75">
        <v>3.8563341104625802E-2</v>
      </c>
      <c r="CB51" s="75">
        <v>13.0419904773557</v>
      </c>
      <c r="CC51" s="75">
        <v>124.885430697318</v>
      </c>
      <c r="CD51" s="75">
        <v>0</v>
      </c>
      <c r="CE51" s="75">
        <v>6.7980589908035904E-2</v>
      </c>
      <c r="CF51" s="75">
        <v>5.4556744526229703</v>
      </c>
      <c r="CG51" s="75">
        <v>0</v>
      </c>
      <c r="CH51" s="75">
        <v>680.46182447902004</v>
      </c>
      <c r="CI51" s="75">
        <v>6.4130353795203803</v>
      </c>
      <c r="CJ51" s="89"/>
      <c r="CK51" s="28">
        <f t="shared" si="15"/>
        <v>7.9999878672195827E-3</v>
      </c>
      <c r="CL51" s="89"/>
      <c r="CM51" s="68">
        <f t="shared" si="16"/>
        <v>-1.9686029240998261E-7</v>
      </c>
      <c r="CN51" s="68">
        <f t="shared" si="17"/>
        <v>9.4499248274121164E-7</v>
      </c>
      <c r="CO51" s="68">
        <f t="shared" si="18"/>
        <v>-3.4687063009276122E-7</v>
      </c>
      <c r="CP51" s="68">
        <f t="shared" si="19"/>
        <v>-1.2394633751077677E-7</v>
      </c>
      <c r="CQ51" s="68">
        <f t="shared" si="20"/>
        <v>-1.4336537070280114E-7</v>
      </c>
      <c r="CR51" s="68">
        <f t="shared" si="21"/>
        <v>7.2990105803752008E-7</v>
      </c>
      <c r="CS51" s="68">
        <f t="shared" si="22"/>
        <v>-3.0785109160056926E-7</v>
      </c>
      <c r="CT51" s="68">
        <f t="shared" si="23"/>
        <v>-1.392705646129059E-6</v>
      </c>
      <c r="CU51" s="68">
        <f t="shared" si="24"/>
        <v>-2.9024861080127266E-7</v>
      </c>
      <c r="CV51" s="68">
        <f t="shared" si="25"/>
        <v>-1.4357140019550514E-6</v>
      </c>
      <c r="CW51" s="68">
        <f t="shared" si="26"/>
        <v>-2.0742389062135043E-6</v>
      </c>
      <c r="CX51" s="68">
        <f t="shared" si="27"/>
        <v>4.3975243846280642E-7</v>
      </c>
      <c r="CY51" s="68">
        <f t="shared" si="28"/>
        <v>-3.2723499635037208E-6</v>
      </c>
      <c r="CZ51" s="68">
        <f t="shared" si="14"/>
        <v>1.2833336803511573E-6</v>
      </c>
    </row>
    <row r="52" spans="1:104" s="21" customFormat="1" x14ac:dyDescent="0.25">
      <c r="A52" s="75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89"/>
      <c r="R52" s="75"/>
      <c r="S52" s="75"/>
      <c r="T52" s="75"/>
      <c r="U52" s="75"/>
      <c r="V52" s="75"/>
      <c r="W52" s="75"/>
      <c r="X52" s="75"/>
      <c r="Y52" s="75"/>
      <c r="Z52" s="75"/>
      <c r="AA52" s="75"/>
      <c r="AB52" s="75"/>
      <c r="AC52" s="75"/>
      <c r="AD52" s="75"/>
      <c r="AE52" s="75"/>
      <c r="AF52" s="75"/>
      <c r="AG52" s="75"/>
      <c r="AH52" s="75"/>
      <c r="AI52" s="75"/>
      <c r="AJ52" s="75"/>
      <c r="AK52" s="75"/>
      <c r="AL52" s="75"/>
      <c r="AM52" s="75"/>
      <c r="AN52" s="75"/>
      <c r="AO52" s="75"/>
      <c r="AP52" s="75"/>
      <c r="AQ52" s="75"/>
      <c r="AR52" s="75"/>
      <c r="AS52" s="75"/>
      <c r="AT52" s="75"/>
      <c r="AU52" s="75"/>
      <c r="AV52" s="75"/>
      <c r="AW52" s="75"/>
      <c r="AX52" s="75"/>
      <c r="AY52" s="75"/>
      <c r="AZ52" s="75"/>
      <c r="BA52" s="75"/>
      <c r="BB52" s="75"/>
      <c r="BC52" s="75"/>
      <c r="BD52" s="75"/>
      <c r="BE52" s="75"/>
      <c r="BF52" s="75"/>
      <c r="BG52" s="75"/>
      <c r="BH52" s="75"/>
      <c r="BI52" s="75"/>
      <c r="BJ52" s="75"/>
      <c r="BK52" s="75"/>
      <c r="BL52" s="75"/>
      <c r="BM52" s="75"/>
      <c r="BN52" s="75"/>
      <c r="BO52" s="75"/>
      <c r="BP52" s="75"/>
      <c r="BQ52" s="75"/>
      <c r="BR52" s="75"/>
      <c r="BS52" s="75"/>
      <c r="BT52" s="75"/>
      <c r="BU52" s="75"/>
      <c r="BV52" s="75"/>
      <c r="BW52" s="75"/>
      <c r="BX52" s="75"/>
      <c r="BY52" s="75"/>
      <c r="BZ52" s="75"/>
      <c r="CA52" s="75"/>
      <c r="CB52" s="75"/>
      <c r="CC52" s="75"/>
      <c r="CD52" s="75"/>
      <c r="CE52" s="75"/>
      <c r="CF52" s="75"/>
      <c r="CG52" s="75"/>
      <c r="CH52" s="75"/>
      <c r="CI52" s="75"/>
      <c r="CJ52" s="89"/>
      <c r="CK52" s="28"/>
      <c r="CL52" s="89"/>
      <c r="CM52" s="68" t="str">
        <f t="shared" si="16"/>
        <v/>
      </c>
      <c r="CN52" s="68" t="str">
        <f t="shared" si="17"/>
        <v/>
      </c>
      <c r="CO52" s="68" t="str">
        <f t="shared" si="18"/>
        <v/>
      </c>
      <c r="CP52" s="68" t="str">
        <f t="shared" si="19"/>
        <v/>
      </c>
      <c r="CQ52" s="68" t="str">
        <f t="shared" si="20"/>
        <v/>
      </c>
      <c r="CR52" s="68" t="str">
        <f t="shared" si="21"/>
        <v/>
      </c>
      <c r="CS52" s="68" t="str">
        <f t="shared" si="22"/>
        <v/>
      </c>
      <c r="CT52" s="89"/>
      <c r="CU52" s="89"/>
      <c r="CV52" s="89"/>
      <c r="CW52" s="68" t="str">
        <f t="shared" si="26"/>
        <v/>
      </c>
      <c r="CX52" s="68" t="str">
        <f t="shared" si="27"/>
        <v/>
      </c>
      <c r="CY52" s="68" t="str">
        <f t="shared" si="28"/>
        <v/>
      </c>
      <c r="CZ52" s="89"/>
    </row>
    <row r="53" spans="1:104" x14ac:dyDescent="0.25">
      <c r="A53" s="89"/>
      <c r="B53" s="75"/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5"/>
      <c r="P53" s="89"/>
      <c r="Q53" s="89"/>
      <c r="R53" s="75"/>
      <c r="S53" s="75"/>
      <c r="T53" s="75"/>
      <c r="U53" s="75"/>
      <c r="V53" s="75"/>
      <c r="W53" s="75"/>
      <c r="Y53" s="75"/>
      <c r="Z53" s="75"/>
      <c r="AA53" s="75"/>
      <c r="AB53" s="75"/>
      <c r="AC53" s="75"/>
      <c r="AD53" s="75"/>
      <c r="AE53" s="75"/>
      <c r="AG53" s="75"/>
      <c r="AI53" s="75"/>
      <c r="AJ53" s="75"/>
      <c r="AM53" s="75"/>
      <c r="AN53" s="75"/>
      <c r="AO53" s="75"/>
      <c r="AR53" s="75"/>
      <c r="AS53" s="75"/>
      <c r="AU53" s="75"/>
      <c r="AV53" s="75"/>
      <c r="AW53" s="75"/>
      <c r="AY53" s="75"/>
      <c r="AZ53" s="75"/>
      <c r="BA53" s="75"/>
      <c r="BB53" s="75"/>
      <c r="BC53" s="75"/>
      <c r="BE53" s="75"/>
      <c r="BF53" s="75"/>
      <c r="BG53" s="75"/>
      <c r="BH53" s="75"/>
      <c r="BI53" s="75"/>
      <c r="BJ53" s="75"/>
      <c r="BK53" s="75"/>
      <c r="BL53" s="75"/>
      <c r="BM53" s="75"/>
      <c r="BN53" s="75"/>
      <c r="BO53" s="75"/>
      <c r="BP53" s="75"/>
      <c r="BQ53" s="75"/>
      <c r="BR53" s="75"/>
      <c r="BS53" s="75"/>
      <c r="BT53" s="75"/>
      <c r="BU53" s="75"/>
      <c r="BV53" s="75"/>
      <c r="BW53" s="75"/>
      <c r="BX53" s="75"/>
      <c r="BY53" s="75"/>
      <c r="BZ53" s="75"/>
      <c r="CA53" s="75"/>
      <c r="CB53" s="75"/>
      <c r="CC53" s="75"/>
      <c r="CD53" s="75"/>
      <c r="CE53" s="75"/>
      <c r="CF53" s="75"/>
      <c r="CG53" s="75"/>
      <c r="CH53" s="75"/>
      <c r="CI53" s="75"/>
      <c r="CJ53" s="89"/>
      <c r="CK53" s="89"/>
      <c r="CL53" s="89"/>
      <c r="CM53" s="68" t="str">
        <f t="shared" si="16"/>
        <v/>
      </c>
      <c r="CN53" s="68" t="str">
        <f t="shared" si="17"/>
        <v/>
      </c>
      <c r="CO53" s="68" t="str">
        <f t="shared" si="18"/>
        <v/>
      </c>
      <c r="CP53" s="68" t="str">
        <f t="shared" si="19"/>
        <v/>
      </c>
      <c r="CQ53" s="68" t="str">
        <f t="shared" si="20"/>
        <v/>
      </c>
      <c r="CR53" s="68" t="str">
        <f t="shared" si="21"/>
        <v/>
      </c>
      <c r="CS53" s="68" t="str">
        <f t="shared" si="22"/>
        <v/>
      </c>
      <c r="CT53" s="89"/>
      <c r="CU53" s="89"/>
      <c r="CV53" s="89"/>
      <c r="CW53" s="68" t="str">
        <f t="shared" si="26"/>
        <v/>
      </c>
      <c r="CX53" s="68" t="str">
        <f t="shared" si="27"/>
        <v/>
      </c>
      <c r="CY53" s="68" t="str">
        <f t="shared" si="28"/>
        <v/>
      </c>
      <c r="CZ53" s="89"/>
    </row>
    <row r="54" spans="1:104" x14ac:dyDescent="0.25">
      <c r="A54" s="75" t="s">
        <v>341</v>
      </c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89"/>
      <c r="R54" s="75"/>
      <c r="S54" s="75"/>
      <c r="T54" s="75"/>
      <c r="U54" s="75"/>
      <c r="V54" s="75"/>
      <c r="W54" s="75"/>
      <c r="Y54" s="75"/>
      <c r="Z54" s="75"/>
      <c r="AA54" s="75"/>
      <c r="AB54" s="75"/>
      <c r="AC54" s="75"/>
      <c r="AD54" s="75"/>
      <c r="AE54" s="75"/>
      <c r="AG54" s="75"/>
      <c r="AI54" s="75"/>
      <c r="AJ54" s="75"/>
      <c r="AM54" s="75"/>
      <c r="AN54" s="75"/>
      <c r="AO54" s="75"/>
      <c r="AR54" s="75"/>
      <c r="AS54" s="75"/>
      <c r="AU54" s="75"/>
      <c r="AV54" s="75"/>
      <c r="AW54" s="75"/>
      <c r="AY54" s="75"/>
      <c r="AZ54" s="75"/>
      <c r="BA54" s="75"/>
      <c r="BB54" s="75"/>
      <c r="BC54" s="75"/>
      <c r="BE54" s="75"/>
      <c r="BF54" s="75"/>
      <c r="BG54" s="75"/>
      <c r="BH54" s="75"/>
      <c r="BI54" s="75"/>
      <c r="BJ54" s="75"/>
      <c r="BK54" s="75"/>
      <c r="BL54" s="75"/>
      <c r="BM54" s="75"/>
      <c r="BN54" s="75"/>
      <c r="BO54" s="75"/>
      <c r="BP54" s="75"/>
      <c r="BQ54" s="75"/>
      <c r="BR54" s="75"/>
      <c r="BS54" s="75"/>
      <c r="BT54" s="75"/>
      <c r="BU54" s="75"/>
      <c r="BV54" s="75"/>
      <c r="BW54" s="75"/>
      <c r="BX54" s="75"/>
      <c r="BY54" s="75"/>
      <c r="BZ54" s="75"/>
      <c r="CA54" s="75"/>
      <c r="CB54" s="75"/>
      <c r="CC54" s="75"/>
      <c r="CD54" s="75"/>
      <c r="CE54" s="75"/>
      <c r="CF54" s="75"/>
      <c r="CG54" s="75"/>
      <c r="CH54" s="75"/>
      <c r="CI54" s="75"/>
      <c r="CJ54" s="89"/>
      <c r="CK54" s="28"/>
      <c r="CL54" s="89"/>
      <c r="CM54" s="68" t="str">
        <f t="shared" si="16"/>
        <v/>
      </c>
      <c r="CN54" s="68" t="str">
        <f t="shared" si="17"/>
        <v/>
      </c>
      <c r="CO54" s="68" t="str">
        <f t="shared" si="18"/>
        <v/>
      </c>
      <c r="CP54" s="68" t="str">
        <f t="shared" si="19"/>
        <v/>
      </c>
      <c r="CQ54" s="68" t="str">
        <f t="shared" si="20"/>
        <v/>
      </c>
      <c r="CR54" s="68" t="str">
        <f t="shared" si="21"/>
        <v/>
      </c>
      <c r="CS54" s="68" t="str">
        <f t="shared" si="22"/>
        <v/>
      </c>
      <c r="CT54" s="68" t="str">
        <f>IF(I54=0,"",(V54-I54)/I54)</f>
        <v/>
      </c>
      <c r="CU54" s="68" t="str">
        <f>IF(J54=0,"",(Y54-J54)/J54)</f>
        <v/>
      </c>
      <c r="CV54" s="68" t="str">
        <f>IF(K54=0,"",(AJ54-K54)/K54)</f>
        <v/>
      </c>
      <c r="CW54" s="68" t="str">
        <f t="shared" si="26"/>
        <v/>
      </c>
      <c r="CX54" s="68" t="str">
        <f t="shared" si="27"/>
        <v/>
      </c>
      <c r="CY54" s="68" t="str">
        <f t="shared" si="28"/>
        <v/>
      </c>
      <c r="CZ54" s="89"/>
    </row>
    <row r="55" spans="1:104" x14ac:dyDescent="0.25">
      <c r="A55" s="75" t="s">
        <v>343</v>
      </c>
      <c r="B55" s="75">
        <v>49.167042598000002</v>
      </c>
      <c r="C55" s="75">
        <v>0.17580763399999999</v>
      </c>
      <c r="D55" s="75">
        <v>377.51664957000003</v>
      </c>
      <c r="E55" s="75">
        <v>11.382671375999999</v>
      </c>
      <c r="F55" s="75">
        <v>11.041191233999999</v>
      </c>
      <c r="G55" s="75">
        <v>0.198179314</v>
      </c>
      <c r="H55" s="75">
        <v>17.987378016000001</v>
      </c>
      <c r="I55" s="75">
        <v>1.4084116986999999</v>
      </c>
      <c r="J55" s="75">
        <v>0.40471600520000001</v>
      </c>
      <c r="K55" s="75">
        <v>4.0111852975</v>
      </c>
      <c r="L55" s="75">
        <v>0.28779804819999999</v>
      </c>
      <c r="M55" s="75">
        <v>3.3456523100000003E-2</v>
      </c>
      <c r="N55" s="75">
        <v>4.9105542000000002E-2</v>
      </c>
      <c r="O55" s="75">
        <v>6.9071531699999994E-2</v>
      </c>
      <c r="P55" s="75"/>
      <c r="Q55" s="89" t="s">
        <v>343</v>
      </c>
      <c r="R55" s="75">
        <v>0</v>
      </c>
      <c r="S55" s="75">
        <v>0</v>
      </c>
      <c r="T55" s="75">
        <v>0</v>
      </c>
      <c r="U55" s="75">
        <v>0</v>
      </c>
      <c r="V55" s="75">
        <v>0</v>
      </c>
      <c r="W55" s="75">
        <v>0</v>
      </c>
      <c r="X55" s="75">
        <v>0</v>
      </c>
      <c r="Y55" s="75">
        <v>0</v>
      </c>
      <c r="Z55" s="75">
        <v>0</v>
      </c>
      <c r="AA55" s="75">
        <v>0</v>
      </c>
      <c r="AB55" s="75">
        <v>0</v>
      </c>
      <c r="AC55" s="75">
        <v>0</v>
      </c>
      <c r="AD55" s="75">
        <v>0</v>
      </c>
      <c r="AE55" s="75">
        <v>0</v>
      </c>
      <c r="AF55" s="75">
        <v>0</v>
      </c>
      <c r="AG55" s="75">
        <v>0</v>
      </c>
      <c r="AH55" s="75">
        <v>0</v>
      </c>
      <c r="AI55" s="75">
        <v>0</v>
      </c>
      <c r="AJ55" s="75">
        <v>0</v>
      </c>
      <c r="AK55" s="75">
        <v>0</v>
      </c>
      <c r="AL55" s="75">
        <v>0</v>
      </c>
      <c r="AM55" s="75">
        <v>0</v>
      </c>
      <c r="AN55" s="75">
        <v>0</v>
      </c>
      <c r="AO55" s="75">
        <v>0</v>
      </c>
      <c r="AP55" s="75">
        <v>0</v>
      </c>
      <c r="AQ55" s="75">
        <v>0</v>
      </c>
      <c r="AR55" s="75">
        <v>0</v>
      </c>
      <c r="AS55" s="75">
        <v>0</v>
      </c>
      <c r="AT55" s="75">
        <v>0</v>
      </c>
      <c r="AU55" s="75">
        <v>0</v>
      </c>
      <c r="AV55" s="75">
        <v>0</v>
      </c>
      <c r="AW55" s="75">
        <v>0</v>
      </c>
      <c r="AX55" s="75">
        <v>0</v>
      </c>
      <c r="AY55" s="75">
        <v>0</v>
      </c>
      <c r="AZ55" s="75">
        <v>0</v>
      </c>
      <c r="BA55" s="75">
        <v>0</v>
      </c>
      <c r="BB55" s="75">
        <v>0</v>
      </c>
      <c r="BC55" s="75">
        <v>0</v>
      </c>
      <c r="BD55" s="75">
        <v>0</v>
      </c>
      <c r="BE55" s="75">
        <v>0</v>
      </c>
      <c r="BF55" s="75">
        <v>0</v>
      </c>
      <c r="BG55" s="75">
        <v>0</v>
      </c>
      <c r="BH55" s="75">
        <v>0</v>
      </c>
      <c r="BI55" s="75">
        <v>0</v>
      </c>
      <c r="BJ55" s="75">
        <v>0</v>
      </c>
      <c r="BK55" s="75">
        <v>0</v>
      </c>
      <c r="BL55" s="75">
        <v>0</v>
      </c>
      <c r="BM55" s="75">
        <v>0</v>
      </c>
      <c r="BN55" s="75">
        <v>0</v>
      </c>
      <c r="BO55" s="75">
        <v>0</v>
      </c>
      <c r="BP55" s="75">
        <v>0</v>
      </c>
      <c r="BQ55" s="75">
        <v>0</v>
      </c>
      <c r="BR55" s="75">
        <v>0</v>
      </c>
      <c r="BS55" s="75">
        <v>0</v>
      </c>
      <c r="BT55" s="75">
        <v>0</v>
      </c>
      <c r="BU55" s="75">
        <v>0</v>
      </c>
      <c r="BV55" s="75">
        <v>0</v>
      </c>
      <c r="BW55" s="75">
        <v>0</v>
      </c>
      <c r="BX55" s="75">
        <v>0</v>
      </c>
      <c r="BY55" s="75">
        <v>0</v>
      </c>
      <c r="BZ55" s="75">
        <v>0</v>
      </c>
      <c r="CA55" s="75">
        <v>0</v>
      </c>
      <c r="CB55" s="75">
        <v>0</v>
      </c>
      <c r="CC55" s="75">
        <v>0</v>
      </c>
      <c r="CD55" s="75">
        <v>0</v>
      </c>
      <c r="CE55" s="75">
        <v>0</v>
      </c>
      <c r="CF55" s="75">
        <v>0</v>
      </c>
      <c r="CG55" s="75">
        <v>0</v>
      </c>
      <c r="CH55" s="75">
        <v>0</v>
      </c>
      <c r="CI55" s="75">
        <v>0</v>
      </c>
      <c r="CJ55" s="89"/>
      <c r="CK55" s="28"/>
      <c r="CL55" s="89"/>
      <c r="CM55" s="68">
        <f t="shared" si="16"/>
        <v>-1</v>
      </c>
      <c r="CN55" s="68">
        <f t="shared" si="17"/>
        <v>-1</v>
      </c>
      <c r="CO55" s="68">
        <f t="shared" si="18"/>
        <v>-1</v>
      </c>
      <c r="CP55" s="68">
        <f t="shared" si="19"/>
        <v>-1</v>
      </c>
      <c r="CQ55" s="68">
        <f t="shared" si="20"/>
        <v>-1</v>
      </c>
      <c r="CR55" s="68">
        <f t="shared" si="21"/>
        <v>-1</v>
      </c>
      <c r="CS55" s="68">
        <f t="shared" si="22"/>
        <v>-1</v>
      </c>
      <c r="CT55" s="68">
        <f>IF(I55=0,"",(V55-I55)/I55)</f>
        <v>-1</v>
      </c>
      <c r="CU55" s="68">
        <f>IF(J55=0,"",(Y55-J55)/J55)</f>
        <v>-1</v>
      </c>
      <c r="CV55" s="68">
        <f>IF(K55=0,"",(AJ55-K55)/K55)</f>
        <v>-1</v>
      </c>
      <c r="CW55" s="68">
        <f t="shared" si="26"/>
        <v>-1</v>
      </c>
      <c r="CX55" s="68">
        <f t="shared" si="27"/>
        <v>-1</v>
      </c>
      <c r="CY55" s="68">
        <f t="shared" si="28"/>
        <v>-1</v>
      </c>
      <c r="CZ55" s="68">
        <f t="shared" ref="CZ55" si="29">IF(O55=0,"",(AF55-O55)/O55)</f>
        <v>-1</v>
      </c>
    </row>
    <row r="56" spans="1:104" s="21" customFormat="1" x14ac:dyDescent="0.25">
      <c r="A56" s="75" t="s">
        <v>344</v>
      </c>
      <c r="B56" s="75"/>
      <c r="C56" s="75"/>
      <c r="D56" s="75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89" t="s">
        <v>344</v>
      </c>
      <c r="R56" s="75">
        <v>0</v>
      </c>
      <c r="S56" s="75">
        <v>0</v>
      </c>
      <c r="T56" s="75">
        <v>0</v>
      </c>
      <c r="U56" s="75">
        <v>0</v>
      </c>
      <c r="V56" s="75">
        <v>0</v>
      </c>
      <c r="W56" s="75">
        <v>0</v>
      </c>
      <c r="X56" s="75">
        <v>0</v>
      </c>
      <c r="Y56" s="75">
        <v>0</v>
      </c>
      <c r="Z56" s="75">
        <v>0</v>
      </c>
      <c r="AA56" s="75">
        <v>0</v>
      </c>
      <c r="AB56" s="75">
        <v>0</v>
      </c>
      <c r="AC56" s="75">
        <v>0</v>
      </c>
      <c r="AD56" s="75">
        <v>0</v>
      </c>
      <c r="AE56" s="75">
        <v>0</v>
      </c>
      <c r="AF56" s="75">
        <v>0</v>
      </c>
      <c r="AG56" s="75">
        <v>0</v>
      </c>
      <c r="AH56" s="75">
        <v>0</v>
      </c>
      <c r="AI56" s="75">
        <v>0</v>
      </c>
      <c r="AJ56" s="75">
        <v>0</v>
      </c>
      <c r="AK56" s="75">
        <v>0</v>
      </c>
      <c r="AL56" s="75">
        <v>0</v>
      </c>
      <c r="AM56" s="75">
        <v>0</v>
      </c>
      <c r="AN56" s="75">
        <v>0</v>
      </c>
      <c r="AO56" s="75">
        <v>0</v>
      </c>
      <c r="AP56" s="75">
        <v>0</v>
      </c>
      <c r="AQ56" s="75">
        <v>0</v>
      </c>
      <c r="AR56" s="75">
        <v>0</v>
      </c>
      <c r="AS56" s="75">
        <v>0</v>
      </c>
      <c r="AT56" s="75">
        <v>0</v>
      </c>
      <c r="AU56" s="75">
        <v>0</v>
      </c>
      <c r="AV56" s="75">
        <v>0</v>
      </c>
      <c r="AW56" s="75">
        <v>0</v>
      </c>
      <c r="AX56" s="75">
        <v>0</v>
      </c>
      <c r="AY56" s="75">
        <v>0</v>
      </c>
      <c r="AZ56" s="75">
        <v>0</v>
      </c>
      <c r="BA56" s="75">
        <v>0</v>
      </c>
      <c r="BB56" s="75">
        <v>0</v>
      </c>
      <c r="BC56" s="75">
        <v>0</v>
      </c>
      <c r="BD56" s="75">
        <v>0</v>
      </c>
      <c r="BE56" s="75">
        <v>0</v>
      </c>
      <c r="BF56" s="75">
        <v>0</v>
      </c>
      <c r="BG56" s="75">
        <v>0</v>
      </c>
      <c r="BH56" s="75">
        <v>0</v>
      </c>
      <c r="BI56" s="75">
        <v>0</v>
      </c>
      <c r="BJ56" s="75">
        <v>0</v>
      </c>
      <c r="BK56" s="75">
        <v>0</v>
      </c>
      <c r="BL56" s="75">
        <v>0</v>
      </c>
      <c r="BM56" s="75">
        <v>0</v>
      </c>
      <c r="BN56" s="75">
        <v>0</v>
      </c>
      <c r="BO56" s="75">
        <v>0</v>
      </c>
      <c r="BP56" s="75">
        <v>0</v>
      </c>
      <c r="BQ56" s="75">
        <v>0</v>
      </c>
      <c r="BR56" s="75">
        <v>0</v>
      </c>
      <c r="BS56" s="75">
        <v>0</v>
      </c>
      <c r="BT56" s="75">
        <v>0</v>
      </c>
      <c r="BU56" s="75">
        <v>0</v>
      </c>
      <c r="BV56" s="75">
        <v>0</v>
      </c>
      <c r="BW56" s="75">
        <v>0</v>
      </c>
      <c r="BX56" s="75">
        <v>0</v>
      </c>
      <c r="BY56" s="75">
        <v>0</v>
      </c>
      <c r="BZ56" s="75">
        <v>0</v>
      </c>
      <c r="CA56" s="75">
        <v>0</v>
      </c>
      <c r="CB56" s="75">
        <v>0</v>
      </c>
      <c r="CC56" s="75">
        <v>0</v>
      </c>
      <c r="CD56" s="75">
        <v>0</v>
      </c>
      <c r="CE56" s="75">
        <v>0</v>
      </c>
      <c r="CF56" s="75">
        <v>0</v>
      </c>
      <c r="CG56" s="75">
        <v>0</v>
      </c>
      <c r="CH56" s="75">
        <v>0</v>
      </c>
      <c r="CI56" s="75">
        <v>0</v>
      </c>
      <c r="CJ56" s="89"/>
      <c r="CK56" s="28"/>
      <c r="CL56" s="89"/>
      <c r="CM56" s="68" t="str">
        <f t="shared" si="16"/>
        <v/>
      </c>
      <c r="CN56" s="68" t="str">
        <f t="shared" si="17"/>
        <v/>
      </c>
      <c r="CO56" s="68" t="str">
        <f t="shared" si="18"/>
        <v/>
      </c>
      <c r="CP56" s="68" t="str">
        <f t="shared" si="19"/>
        <v/>
      </c>
      <c r="CQ56" s="68" t="str">
        <f t="shared" si="20"/>
        <v/>
      </c>
      <c r="CR56" s="68" t="str">
        <f t="shared" si="21"/>
        <v/>
      </c>
      <c r="CS56" s="68" t="str">
        <f t="shared" si="22"/>
        <v/>
      </c>
      <c r="CT56" s="68" t="str">
        <f>IF(I56=0,"",(V56-I56)/I56)</f>
        <v/>
      </c>
      <c r="CU56" s="68" t="str">
        <f>IF(J56=0,"",(Y56-J56)/J56)</f>
        <v/>
      </c>
      <c r="CV56" s="68" t="str">
        <f>IF(K56=0,"",(AJ56-K56)/K56)</f>
        <v/>
      </c>
      <c r="CW56" s="68" t="str">
        <f t="shared" si="26"/>
        <v/>
      </c>
      <c r="CX56" s="68" t="str">
        <f t="shared" si="27"/>
        <v/>
      </c>
      <c r="CY56" s="68" t="str">
        <f t="shared" si="28"/>
        <v/>
      </c>
      <c r="CZ56" s="89"/>
    </row>
    <row r="57" spans="1:104" s="21" customFormat="1" x14ac:dyDescent="0.25">
      <c r="A57" s="75" t="s">
        <v>345</v>
      </c>
      <c r="B57" s="75"/>
      <c r="C57" s="75"/>
      <c r="D57" s="75"/>
      <c r="E57" s="75"/>
      <c r="F57" s="75"/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89"/>
      <c r="R57" s="75"/>
      <c r="S57" s="75"/>
      <c r="T57" s="75"/>
      <c r="U57" s="75"/>
      <c r="V57" s="75"/>
      <c r="W57" s="75"/>
      <c r="X57" s="75"/>
      <c r="Y57" s="75"/>
      <c r="Z57" s="75"/>
      <c r="AA57" s="75"/>
      <c r="AB57" s="75"/>
      <c r="AC57" s="75"/>
      <c r="AD57" s="75"/>
      <c r="AE57" s="75"/>
      <c r="AF57" s="75"/>
      <c r="AG57" s="75"/>
      <c r="AH57" s="75"/>
      <c r="AI57" s="75"/>
      <c r="AJ57" s="75"/>
      <c r="AK57" s="75"/>
      <c r="AL57" s="75"/>
      <c r="AM57" s="75"/>
      <c r="AN57" s="75"/>
      <c r="AO57" s="75"/>
      <c r="AP57" s="75"/>
      <c r="AQ57" s="75"/>
      <c r="AR57" s="75"/>
      <c r="AS57" s="75"/>
      <c r="AT57" s="75"/>
      <c r="AU57" s="75"/>
      <c r="AV57" s="75"/>
      <c r="AW57" s="75"/>
      <c r="AX57" s="75"/>
      <c r="AY57" s="75"/>
      <c r="AZ57" s="75"/>
      <c r="BA57" s="75"/>
      <c r="BB57" s="75"/>
      <c r="BC57" s="75"/>
      <c r="BD57" s="75"/>
      <c r="BE57" s="75"/>
      <c r="BF57" s="75"/>
      <c r="BG57" s="75"/>
      <c r="BH57" s="75"/>
      <c r="BI57" s="75"/>
      <c r="BJ57" s="75"/>
      <c r="BK57" s="75"/>
      <c r="BL57" s="75"/>
      <c r="BM57" s="75"/>
      <c r="BN57" s="75"/>
      <c r="BO57" s="75"/>
      <c r="BP57" s="75"/>
      <c r="BQ57" s="75"/>
      <c r="BR57" s="75"/>
      <c r="BS57" s="75"/>
      <c r="BT57" s="75"/>
      <c r="BU57" s="75"/>
      <c r="BV57" s="75"/>
      <c r="BW57" s="75"/>
      <c r="BX57" s="75"/>
      <c r="BY57" s="75"/>
      <c r="BZ57" s="75"/>
      <c r="CA57" s="75"/>
      <c r="CB57" s="75"/>
      <c r="CC57" s="75"/>
      <c r="CD57" s="75"/>
      <c r="CE57" s="75"/>
      <c r="CF57" s="75"/>
      <c r="CG57" s="75"/>
      <c r="CH57" s="75"/>
      <c r="CI57" s="75"/>
      <c r="CJ57" s="89"/>
      <c r="CK57" s="28"/>
      <c r="CL57" s="89"/>
      <c r="CM57" s="68" t="str">
        <f t="shared" si="16"/>
        <v/>
      </c>
      <c r="CN57" s="68" t="str">
        <f t="shared" si="17"/>
        <v/>
      </c>
      <c r="CO57" s="68" t="str">
        <f t="shared" si="18"/>
        <v/>
      </c>
      <c r="CP57" s="68" t="str">
        <f t="shared" si="19"/>
        <v/>
      </c>
      <c r="CQ57" s="68" t="str">
        <f t="shared" si="20"/>
        <v/>
      </c>
      <c r="CR57" s="68" t="str">
        <f t="shared" si="21"/>
        <v/>
      </c>
      <c r="CS57" s="68" t="str">
        <f t="shared" si="22"/>
        <v/>
      </c>
      <c r="CT57" s="68" t="str">
        <f>IF(I57=0,"",(V57-I57)/I57)</f>
        <v/>
      </c>
      <c r="CU57" s="68" t="str">
        <f>IF(J57=0,"",(Y57-J57)/J57)</f>
        <v/>
      </c>
      <c r="CV57" s="68" t="str">
        <f>IF(K57=0,"",(AJ57-K57)/K57)</f>
        <v/>
      </c>
      <c r="CW57" s="68" t="str">
        <f t="shared" si="26"/>
        <v/>
      </c>
      <c r="CX57" s="68" t="str">
        <f t="shared" si="27"/>
        <v/>
      </c>
      <c r="CY57" s="68" t="str">
        <f t="shared" si="28"/>
        <v/>
      </c>
      <c r="CZ57" s="89"/>
    </row>
    <row r="58" spans="1:104" s="21" customFormat="1" x14ac:dyDescent="0.25">
      <c r="A58" s="75" t="s">
        <v>346</v>
      </c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89"/>
      <c r="R58" s="75"/>
      <c r="S58" s="75"/>
      <c r="T58" s="75"/>
      <c r="U58" s="75"/>
      <c r="V58" s="75"/>
      <c r="W58" s="75"/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  <c r="AI58" s="75"/>
      <c r="AJ58" s="75"/>
      <c r="AK58" s="75"/>
      <c r="AL58" s="75"/>
      <c r="AM58" s="75"/>
      <c r="AN58" s="75"/>
      <c r="AO58" s="75"/>
      <c r="AP58" s="75"/>
      <c r="AQ58" s="75"/>
      <c r="AR58" s="75"/>
      <c r="AS58" s="75"/>
      <c r="AT58" s="75"/>
      <c r="AU58" s="75"/>
      <c r="AV58" s="75"/>
      <c r="AW58" s="75"/>
      <c r="AX58" s="75"/>
      <c r="AY58" s="75"/>
      <c r="AZ58" s="75"/>
      <c r="BA58" s="75"/>
      <c r="BB58" s="75"/>
      <c r="BC58" s="75"/>
      <c r="BD58" s="75"/>
      <c r="BE58" s="75"/>
      <c r="BF58" s="75"/>
      <c r="BG58" s="75"/>
      <c r="BH58" s="75"/>
      <c r="BI58" s="75"/>
      <c r="BJ58" s="75"/>
      <c r="BK58" s="75"/>
      <c r="BL58" s="75"/>
      <c r="BM58" s="75"/>
      <c r="BN58" s="75"/>
      <c r="BO58" s="75"/>
      <c r="BP58" s="75"/>
      <c r="BQ58" s="75"/>
      <c r="BR58" s="75"/>
      <c r="BS58" s="75"/>
      <c r="BT58" s="75"/>
      <c r="BU58" s="75"/>
      <c r="BV58" s="75"/>
      <c r="BW58" s="75"/>
      <c r="BX58" s="75"/>
      <c r="BY58" s="75"/>
      <c r="BZ58" s="75"/>
      <c r="CA58" s="75"/>
      <c r="CB58" s="75"/>
      <c r="CC58" s="75"/>
      <c r="CD58" s="75"/>
      <c r="CE58" s="75"/>
      <c r="CF58" s="75"/>
      <c r="CG58" s="75"/>
      <c r="CH58" s="75"/>
      <c r="CI58" s="75"/>
      <c r="CJ58" s="89"/>
      <c r="CK58" s="28"/>
      <c r="CL58" s="89"/>
      <c r="CM58" s="68" t="str">
        <f t="shared" si="16"/>
        <v/>
      </c>
      <c r="CN58" s="68" t="str">
        <f t="shared" si="17"/>
        <v/>
      </c>
      <c r="CO58" s="68" t="str">
        <f t="shared" si="18"/>
        <v/>
      </c>
      <c r="CP58" s="68" t="str">
        <f t="shared" si="19"/>
        <v/>
      </c>
      <c r="CQ58" s="68" t="str">
        <f t="shared" si="20"/>
        <v/>
      </c>
      <c r="CR58" s="68" t="str">
        <f t="shared" si="21"/>
        <v/>
      </c>
      <c r="CS58" s="68" t="str">
        <f t="shared" si="22"/>
        <v/>
      </c>
      <c r="CT58" s="89"/>
      <c r="CU58" s="89"/>
      <c r="CV58" s="89"/>
      <c r="CW58" s="68" t="str">
        <f t="shared" si="26"/>
        <v/>
      </c>
      <c r="CX58" s="68" t="str">
        <f t="shared" si="27"/>
        <v/>
      </c>
      <c r="CY58" s="68" t="str">
        <f t="shared" si="28"/>
        <v/>
      </c>
      <c r="CZ58" s="89"/>
    </row>
    <row r="59" spans="1:104" s="21" customFormat="1" x14ac:dyDescent="0.25">
      <c r="A59" s="75"/>
      <c r="B59" s="75"/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89"/>
      <c r="R59" s="89"/>
      <c r="S59" s="89"/>
      <c r="T59" s="89"/>
      <c r="U59" s="75"/>
      <c r="V59" s="75"/>
      <c r="W59" s="75"/>
      <c r="X59" s="75"/>
      <c r="Y59" s="75"/>
      <c r="Z59" s="75"/>
      <c r="AA59" s="75"/>
      <c r="AB59" s="75"/>
      <c r="AC59" s="75"/>
      <c r="AD59" s="75"/>
      <c r="AE59" s="75"/>
      <c r="AF59" s="75"/>
      <c r="AG59" s="75"/>
      <c r="AH59" s="75"/>
      <c r="AI59" s="75"/>
      <c r="AJ59" s="75"/>
      <c r="AK59" s="75"/>
      <c r="AL59" s="75"/>
      <c r="AM59" s="75"/>
      <c r="AN59" s="75"/>
      <c r="AO59" s="75"/>
      <c r="AP59" s="75"/>
      <c r="AQ59" s="75"/>
      <c r="AR59" s="75"/>
      <c r="AS59" s="75"/>
      <c r="AT59" s="75"/>
      <c r="AU59" s="75"/>
      <c r="AV59" s="75"/>
      <c r="AW59" s="75"/>
      <c r="AX59" s="75"/>
      <c r="AY59" s="75"/>
      <c r="AZ59" s="75"/>
      <c r="BA59" s="75"/>
      <c r="BB59" s="75"/>
      <c r="BC59" s="75"/>
      <c r="BD59" s="75"/>
      <c r="BE59" s="75"/>
      <c r="BF59" s="75"/>
      <c r="BG59" s="75"/>
      <c r="BH59" s="75"/>
      <c r="BI59" s="75"/>
      <c r="BJ59" s="75"/>
      <c r="BK59" s="75"/>
      <c r="BL59" s="75"/>
      <c r="BM59" s="75"/>
      <c r="BN59" s="75"/>
      <c r="BO59" s="75"/>
      <c r="BP59" s="75"/>
      <c r="BQ59" s="75"/>
      <c r="BR59" s="75"/>
      <c r="BS59" s="75"/>
      <c r="BT59" s="75"/>
      <c r="BU59" s="75"/>
      <c r="BV59" s="75"/>
      <c r="BW59" s="75"/>
      <c r="BX59" s="75"/>
      <c r="BY59" s="75"/>
      <c r="BZ59" s="75"/>
      <c r="CA59" s="75"/>
      <c r="CB59" s="75"/>
      <c r="CC59" s="75"/>
      <c r="CD59" s="75"/>
      <c r="CE59" s="75"/>
      <c r="CF59" s="75"/>
      <c r="CG59" s="75"/>
      <c r="CH59" s="75"/>
      <c r="CI59" s="75"/>
      <c r="CJ59" s="89"/>
      <c r="CK59" s="28"/>
      <c r="CL59" s="89"/>
      <c r="CM59" s="68" t="str">
        <f t="shared" si="16"/>
        <v/>
      </c>
      <c r="CN59" s="68" t="str">
        <f t="shared" si="17"/>
        <v/>
      </c>
      <c r="CO59" s="68" t="str">
        <f t="shared" si="18"/>
        <v/>
      </c>
      <c r="CP59" s="68" t="str">
        <f t="shared" si="19"/>
        <v/>
      </c>
      <c r="CQ59" s="68" t="str">
        <f t="shared" si="20"/>
        <v/>
      </c>
      <c r="CR59" s="68" t="str">
        <f t="shared" si="21"/>
        <v/>
      </c>
      <c r="CS59" s="68" t="str">
        <f t="shared" si="22"/>
        <v/>
      </c>
      <c r="CT59" s="89"/>
      <c r="CU59" s="89"/>
      <c r="CV59" s="89"/>
      <c r="CW59" s="89"/>
      <c r="CX59" s="89"/>
      <c r="CY59" s="89"/>
      <c r="CZ59" s="89"/>
    </row>
    <row r="60" spans="1:104" x14ac:dyDescent="0.25">
      <c r="A60" s="1" t="s">
        <v>353</v>
      </c>
      <c r="B60" s="1">
        <f t="shared" ref="B60:J60" si="30">SUM(B3:B58)</f>
        <v>96196.427905541001</v>
      </c>
      <c r="C60" s="1">
        <f t="shared" si="30"/>
        <v>303.30490497350002</v>
      </c>
      <c r="D60" s="1">
        <f t="shared" si="30"/>
        <v>456981.970848492</v>
      </c>
      <c r="E60" s="1">
        <f t="shared" si="30"/>
        <v>11814.226043670005</v>
      </c>
      <c r="F60" s="1">
        <f t="shared" si="30"/>
        <v>11459.428644341002</v>
      </c>
      <c r="G60" s="1">
        <f t="shared" si="30"/>
        <v>341.46446532790003</v>
      </c>
      <c r="H60" s="1">
        <f t="shared" si="30"/>
        <v>18806.739013449998</v>
      </c>
      <c r="I60" s="1">
        <f t="shared" si="30"/>
        <v>1472.5676647621005</v>
      </c>
      <c r="J60" s="1">
        <f t="shared" si="30"/>
        <v>423.15162780859998</v>
      </c>
      <c r="K60" s="1">
        <f>SUM(K3:K58)</f>
        <v>4193.9028000182998</v>
      </c>
      <c r="L60" s="1">
        <f>SUM(L3:L58)</f>
        <v>300.90782421649999</v>
      </c>
      <c r="M60" s="1">
        <f>SUM(M3:M58)</f>
        <v>34.980534564999992</v>
      </c>
      <c r="N60" s="1">
        <f>SUM(N3:N58)</f>
        <v>51.342397505799994</v>
      </c>
      <c r="O60" s="1"/>
      <c r="P60" s="1"/>
      <c r="Q60" s="1"/>
      <c r="R60" s="1"/>
      <c r="S60" s="1">
        <f>SUM(S3:S58)</f>
        <v>160.09577799919828</v>
      </c>
      <c r="T60" s="1">
        <f t="shared" ref="T60:CI60" si="31">SUM(T3:T58)</f>
        <v>300.61993162828628</v>
      </c>
      <c r="U60" s="1">
        <f t="shared" si="31"/>
        <v>1471.1579301648237</v>
      </c>
      <c r="V60" s="1">
        <f t="shared" si="31"/>
        <v>1471.1579301648237</v>
      </c>
      <c r="W60" s="1">
        <f t="shared" si="31"/>
        <v>68.756467207574161</v>
      </c>
      <c r="X60" s="1"/>
      <c r="Y60" s="1">
        <f t="shared" si="31"/>
        <v>422.7467450256521</v>
      </c>
      <c r="Z60" s="1">
        <f t="shared" si="31"/>
        <v>34.947063397847806</v>
      </c>
      <c r="AA60" s="1">
        <f t="shared" si="31"/>
        <v>0</v>
      </c>
      <c r="AB60" s="1">
        <f t="shared" si="31"/>
        <v>96147.240101736214</v>
      </c>
      <c r="AC60" s="1">
        <f t="shared" si="31"/>
        <v>830.5228161099717</v>
      </c>
      <c r="AD60" s="1">
        <f t="shared" si="31"/>
        <v>6.2466871335774821</v>
      </c>
      <c r="AE60" s="1">
        <f t="shared" si="31"/>
        <v>144.32590732151439</v>
      </c>
      <c r="AF60" s="1"/>
      <c r="AG60" s="1">
        <f t="shared" si="31"/>
        <v>0</v>
      </c>
      <c r="AH60" s="1"/>
      <c r="AI60" s="1">
        <f t="shared" si="31"/>
        <v>4189.8905055740124</v>
      </c>
      <c r="AJ60" s="1">
        <f t="shared" si="31"/>
        <v>4189.8905055740124</v>
      </c>
      <c r="AK60" s="1"/>
      <c r="AL60" s="1"/>
      <c r="AM60" s="1">
        <f t="shared" si="31"/>
        <v>3652.835055082182</v>
      </c>
      <c r="AN60" s="1">
        <f t="shared" si="31"/>
        <v>47.860526281172675</v>
      </c>
      <c r="AO60" s="1">
        <f t="shared" si="31"/>
        <v>9.6613720653302693</v>
      </c>
      <c r="AP60" s="1"/>
      <c r="AQ60" s="1"/>
      <c r="AR60" s="1">
        <f t="shared" si="31"/>
        <v>7.2668256349431104</v>
      </c>
      <c r="AS60" s="1">
        <f t="shared" si="31"/>
        <v>0</v>
      </c>
      <c r="AT60" s="1"/>
      <c r="AU60" s="1">
        <f t="shared" si="31"/>
        <v>51.293217724138209</v>
      </c>
      <c r="AV60" s="1">
        <f t="shared" si="31"/>
        <v>303.12902417302723</v>
      </c>
      <c r="AW60" s="1">
        <f t="shared" si="31"/>
        <v>0</v>
      </c>
      <c r="AX60" s="1"/>
      <c r="AY60" s="1">
        <f t="shared" si="31"/>
        <v>410943.83888292708</v>
      </c>
      <c r="AZ60" s="1">
        <f t="shared" si="31"/>
        <v>42007.59686201781</v>
      </c>
      <c r="BA60" s="1">
        <f t="shared" si="31"/>
        <v>456604.27080002741</v>
      </c>
      <c r="BB60" s="1">
        <f t="shared" si="31"/>
        <v>0</v>
      </c>
      <c r="BC60" s="1">
        <f t="shared" si="31"/>
        <v>508.96642520018031</v>
      </c>
      <c r="BD60" s="1"/>
      <c r="BE60" s="1">
        <f t="shared" si="31"/>
        <v>6.8866511602955827</v>
      </c>
      <c r="BF60" s="1">
        <f t="shared" si="31"/>
        <v>2096.3336846893421</v>
      </c>
      <c r="BG60" s="1">
        <f t="shared" si="31"/>
        <v>66.861924232568228</v>
      </c>
      <c r="BH60" s="1">
        <f t="shared" si="31"/>
        <v>43.042876120374608</v>
      </c>
      <c r="BI60" s="1">
        <f t="shared" si="31"/>
        <v>5312.4101175579535</v>
      </c>
      <c r="BJ60" s="1">
        <f t="shared" si="31"/>
        <v>39.426090662216218</v>
      </c>
      <c r="BK60" s="1">
        <f t="shared" si="31"/>
        <v>0</v>
      </c>
      <c r="BL60" s="1">
        <f t="shared" si="31"/>
        <v>30.046840328158897</v>
      </c>
      <c r="BM60" s="1">
        <f t="shared" si="31"/>
        <v>11802.839952737306</v>
      </c>
      <c r="BN60" s="1">
        <f t="shared" si="31"/>
        <v>11448.384125743163</v>
      </c>
      <c r="BO60" s="1">
        <f t="shared" si="31"/>
        <v>354.45582699414837</v>
      </c>
      <c r="BP60" s="1">
        <f t="shared" si="31"/>
        <v>15.187923969768594</v>
      </c>
      <c r="BQ60" s="1">
        <f t="shared" si="31"/>
        <v>0</v>
      </c>
      <c r="BR60" s="1">
        <f t="shared" si="31"/>
        <v>146.93997066959818</v>
      </c>
      <c r="BS60" s="1">
        <f t="shared" si="31"/>
        <v>35.228668224288157</v>
      </c>
      <c r="BT60" s="1">
        <f t="shared" si="31"/>
        <v>954.38431805114249</v>
      </c>
      <c r="BU60" s="1">
        <f t="shared" si="31"/>
        <v>199.13572680566762</v>
      </c>
      <c r="BV60" s="1">
        <f t="shared" si="31"/>
        <v>143.28625989368197</v>
      </c>
      <c r="BW60" s="1">
        <f t="shared" si="31"/>
        <v>3817.5369025172331</v>
      </c>
      <c r="BX60" s="1">
        <f t="shared" si="31"/>
        <v>0</v>
      </c>
      <c r="BY60" s="1">
        <f t="shared" si="31"/>
        <v>34.011254321794091</v>
      </c>
      <c r="BZ60" s="1">
        <f t="shared" si="31"/>
        <v>602.93286614214469</v>
      </c>
      <c r="CA60" s="1">
        <f t="shared" si="31"/>
        <v>1.0657350862690804</v>
      </c>
      <c r="CB60" s="1">
        <f t="shared" si="31"/>
        <v>341.26600725808242</v>
      </c>
      <c r="CC60" s="1">
        <f t="shared" si="31"/>
        <v>3448.3001097983115</v>
      </c>
      <c r="CD60" s="1">
        <f t="shared" si="31"/>
        <v>0</v>
      </c>
      <c r="CE60" s="1">
        <f t="shared" si="31"/>
        <v>1.8770517103632407</v>
      </c>
      <c r="CF60" s="1">
        <f t="shared" si="31"/>
        <v>150.64095237489241</v>
      </c>
      <c r="CG60" s="1">
        <f t="shared" si="31"/>
        <v>0</v>
      </c>
      <c r="CH60" s="1">
        <f t="shared" si="31"/>
        <v>18788.744279882594</v>
      </c>
      <c r="CI60" s="1">
        <f t="shared" si="31"/>
        <v>177.075126898148</v>
      </c>
      <c r="CJ60" s="89"/>
      <c r="CK60" s="89"/>
      <c r="CL60" s="89"/>
      <c r="CM60" s="68"/>
      <c r="CN60" s="68"/>
      <c r="CO60" s="68"/>
      <c r="CP60" s="68"/>
      <c r="CQ60" s="68"/>
      <c r="CR60" s="68"/>
      <c r="CS60" s="68"/>
      <c r="CT60" s="68"/>
      <c r="CU60" s="68"/>
      <c r="CV60" s="68"/>
      <c r="CW60" s="89"/>
      <c r="CX60" s="89"/>
      <c r="CY60" s="89"/>
      <c r="CZ60" s="89"/>
    </row>
    <row r="61" spans="1:104" x14ac:dyDescent="0.25">
      <c r="A61" s="75" t="s">
        <v>219</v>
      </c>
      <c r="B61" s="39">
        <f>SUM(B2:B51)</f>
        <v>96147.260862943003</v>
      </c>
      <c r="C61" s="39">
        <f t="shared" ref="C61:N61" si="32">SUM(C2:C51)</f>
        <v>303.12909733949999</v>
      </c>
      <c r="D61" s="39">
        <f t="shared" si="32"/>
        <v>456604.45419892197</v>
      </c>
      <c r="E61" s="39">
        <f t="shared" si="32"/>
        <v>11802.843372294004</v>
      </c>
      <c r="F61" s="39">
        <f t="shared" si="32"/>
        <v>11448.387453107001</v>
      </c>
      <c r="G61" s="39">
        <f t="shared" si="32"/>
        <v>341.26628601390001</v>
      </c>
      <c r="H61" s="39">
        <f t="shared" si="32"/>
        <v>18788.751635433997</v>
      </c>
      <c r="I61" s="39">
        <f t="shared" si="32"/>
        <v>1471.1592530634005</v>
      </c>
      <c r="J61" s="39">
        <f t="shared" si="32"/>
        <v>422.7469118034</v>
      </c>
      <c r="K61" s="39">
        <f t="shared" si="32"/>
        <v>4189.8916147208001</v>
      </c>
      <c r="L61" s="39">
        <f t="shared" si="32"/>
        <v>300.6200261683</v>
      </c>
      <c r="M61" s="39">
        <f t="shared" si="32"/>
        <v>34.947078041899992</v>
      </c>
      <c r="N61" s="39">
        <f t="shared" si="32"/>
        <v>51.293291963799994</v>
      </c>
      <c r="O61" s="39"/>
      <c r="P61" s="89"/>
      <c r="Q61" s="89"/>
      <c r="R61" s="89"/>
      <c r="S61" s="39">
        <f t="shared" ref="S61:CI61" si="33">SUM(S2:S51)</f>
        <v>160.09577799919828</v>
      </c>
      <c r="T61" s="39">
        <f t="shared" si="33"/>
        <v>300.61993162828628</v>
      </c>
      <c r="U61" s="39">
        <f t="shared" si="33"/>
        <v>1471.1579301648237</v>
      </c>
      <c r="V61" s="39">
        <f t="shared" si="33"/>
        <v>1471.1579301648237</v>
      </c>
      <c r="W61" s="39">
        <f t="shared" si="33"/>
        <v>68.756467207574161</v>
      </c>
      <c r="X61" s="39"/>
      <c r="Y61" s="39">
        <f t="shared" si="33"/>
        <v>422.7467450256521</v>
      </c>
      <c r="Z61" s="39">
        <f t="shared" si="33"/>
        <v>34.947063397847806</v>
      </c>
      <c r="AA61" s="39">
        <f t="shared" si="33"/>
        <v>0</v>
      </c>
      <c r="AB61" s="39">
        <f t="shared" si="33"/>
        <v>96147.240101736214</v>
      </c>
      <c r="AC61" s="39">
        <f t="shared" si="33"/>
        <v>830.5228161099717</v>
      </c>
      <c r="AD61" s="39">
        <f t="shared" si="33"/>
        <v>6.2466871335774821</v>
      </c>
      <c r="AE61" s="39">
        <f t="shared" si="33"/>
        <v>144.32590732151439</v>
      </c>
      <c r="AF61" s="39"/>
      <c r="AG61" s="39">
        <f t="shared" si="33"/>
        <v>0</v>
      </c>
      <c r="AH61" s="39"/>
      <c r="AI61" s="39">
        <f t="shared" si="33"/>
        <v>4189.8905055740124</v>
      </c>
      <c r="AJ61" s="39">
        <f t="shared" si="33"/>
        <v>4189.8905055740124</v>
      </c>
      <c r="AK61" s="39"/>
      <c r="AL61" s="39"/>
      <c r="AM61" s="39">
        <f t="shared" si="33"/>
        <v>3652.835055082182</v>
      </c>
      <c r="AN61" s="39">
        <f t="shared" si="33"/>
        <v>47.860526281172675</v>
      </c>
      <c r="AO61" s="39">
        <f t="shared" si="33"/>
        <v>9.6613720653302693</v>
      </c>
      <c r="AP61" s="39"/>
      <c r="AQ61" s="39"/>
      <c r="AR61" s="39">
        <f t="shared" si="33"/>
        <v>7.2668256349431104</v>
      </c>
      <c r="AS61" s="39">
        <f t="shared" si="33"/>
        <v>0</v>
      </c>
      <c r="AT61" s="39"/>
      <c r="AU61" s="39">
        <f t="shared" si="33"/>
        <v>51.293217724138209</v>
      </c>
      <c r="AV61" s="39">
        <f t="shared" si="33"/>
        <v>303.12902417302723</v>
      </c>
      <c r="AW61" s="39">
        <f t="shared" si="33"/>
        <v>0</v>
      </c>
      <c r="AX61" s="39"/>
      <c r="AY61" s="39">
        <f t="shared" si="33"/>
        <v>410943.83888292708</v>
      </c>
      <c r="AZ61" s="39">
        <f t="shared" si="33"/>
        <v>42007.59686201781</v>
      </c>
      <c r="BA61" s="39">
        <f t="shared" si="33"/>
        <v>456604.27080002741</v>
      </c>
      <c r="BB61" s="39">
        <f t="shared" si="33"/>
        <v>0</v>
      </c>
      <c r="BC61" s="39">
        <f t="shared" si="33"/>
        <v>508.96642520018031</v>
      </c>
      <c r="BD61" s="39"/>
      <c r="BE61" s="39">
        <f t="shared" si="33"/>
        <v>6.8866511602955827</v>
      </c>
      <c r="BF61" s="39">
        <f t="shared" si="33"/>
        <v>2096.3336846893421</v>
      </c>
      <c r="BG61" s="39">
        <f t="shared" si="33"/>
        <v>66.861924232568228</v>
      </c>
      <c r="BH61" s="39">
        <f t="shared" si="33"/>
        <v>43.042876120374608</v>
      </c>
      <c r="BI61" s="39">
        <f t="shared" si="33"/>
        <v>5312.4101175579535</v>
      </c>
      <c r="BJ61" s="39">
        <f t="shared" si="33"/>
        <v>39.426090662216218</v>
      </c>
      <c r="BK61" s="39">
        <f t="shared" si="33"/>
        <v>0</v>
      </c>
      <c r="BL61" s="39">
        <f t="shared" si="33"/>
        <v>30.046840328158897</v>
      </c>
      <c r="BM61" s="39">
        <f t="shared" si="33"/>
        <v>11802.839952737306</v>
      </c>
      <c r="BN61" s="39">
        <f t="shared" si="33"/>
        <v>11448.384125743163</v>
      </c>
      <c r="BO61" s="39">
        <f t="shared" si="33"/>
        <v>354.45582699414837</v>
      </c>
      <c r="BP61" s="39">
        <f t="shared" si="33"/>
        <v>15.187923969768594</v>
      </c>
      <c r="BQ61" s="39">
        <f t="shared" si="33"/>
        <v>0</v>
      </c>
      <c r="BR61" s="39">
        <f t="shared" si="33"/>
        <v>146.93997066959818</v>
      </c>
      <c r="BS61" s="39">
        <f t="shared" si="33"/>
        <v>35.228668224288157</v>
      </c>
      <c r="BT61" s="39">
        <f t="shared" si="33"/>
        <v>954.38431805114249</v>
      </c>
      <c r="BU61" s="39">
        <f t="shared" si="33"/>
        <v>199.13572680566762</v>
      </c>
      <c r="BV61" s="39">
        <f t="shared" si="33"/>
        <v>143.28625989368197</v>
      </c>
      <c r="BW61" s="39">
        <f t="shared" si="33"/>
        <v>3817.5369025172331</v>
      </c>
      <c r="BX61" s="39">
        <f t="shared" si="33"/>
        <v>0</v>
      </c>
      <c r="BY61" s="39">
        <f t="shared" si="33"/>
        <v>34.011254321794091</v>
      </c>
      <c r="BZ61" s="39">
        <f t="shared" si="33"/>
        <v>602.93286614214469</v>
      </c>
      <c r="CA61" s="39">
        <f t="shared" si="33"/>
        <v>1.0657350862690804</v>
      </c>
      <c r="CB61" s="39">
        <f t="shared" si="33"/>
        <v>341.26600725808242</v>
      </c>
      <c r="CC61" s="39">
        <f t="shared" si="33"/>
        <v>3448.3001097983115</v>
      </c>
      <c r="CD61" s="39">
        <f t="shared" si="33"/>
        <v>0</v>
      </c>
      <c r="CE61" s="39">
        <f t="shared" si="33"/>
        <v>1.8770517103632407</v>
      </c>
      <c r="CF61" s="39">
        <f t="shared" si="33"/>
        <v>150.64095237489241</v>
      </c>
      <c r="CG61" s="39">
        <f t="shared" si="33"/>
        <v>0</v>
      </c>
      <c r="CH61" s="39">
        <f t="shared" si="33"/>
        <v>18788.744279882594</v>
      </c>
      <c r="CI61" s="39">
        <f t="shared" si="33"/>
        <v>177.075126898148</v>
      </c>
      <c r="CJ61" s="89"/>
      <c r="CK61" s="89"/>
      <c r="CL61" s="89"/>
      <c r="CM61" s="89"/>
      <c r="CN61" s="89"/>
      <c r="CO61" s="89"/>
      <c r="CP61" s="89"/>
      <c r="CQ61" s="89"/>
      <c r="CR61" s="89"/>
      <c r="CS61" s="89"/>
      <c r="CT61" s="89"/>
      <c r="CU61" s="89"/>
      <c r="CV61" s="89"/>
      <c r="CW61" s="89"/>
      <c r="CX61" s="89"/>
      <c r="CY61" s="89"/>
      <c r="CZ61" s="89"/>
    </row>
    <row r="62" spans="1:104" x14ac:dyDescent="0.25">
      <c r="A62" s="89" t="s">
        <v>349</v>
      </c>
      <c r="B62" s="75">
        <f>+B3+B5+B8+B9+B11+B12+B14+B15+B16+B17+B18+B19+B20+B21+B22+B23+B24+B25+B26+B28+B30+B31+B33+B34+B35+B36+B37+B39+B40+B41+B42+B43+B44+B46+B47+B49+B50+B10</f>
        <v>70697.767771153012</v>
      </c>
      <c r="C62" s="75">
        <f t="shared" ref="C62:N62" si="34">+C3+C5+C8+C9+C11+C12+C14+C15+C16+C17+C18+C19+C20+C21+C22+C23+C24+C25+C26+C28+C30+C31+C33+C34+C35+C36+C37+C39+C40+C41+C42+C43+C44+C46+C47+C49+C50+C10</f>
        <v>223.1806885199</v>
      </c>
      <c r="D62" s="75">
        <f t="shared" si="34"/>
        <v>337457.62264142191</v>
      </c>
      <c r="E62" s="75">
        <f t="shared" si="34"/>
        <v>8748.3126631279993</v>
      </c>
      <c r="F62" s="75">
        <f t="shared" si="34"/>
        <v>8485.4926652100021</v>
      </c>
      <c r="G62" s="75">
        <f t="shared" si="34"/>
        <v>251.14437017980006</v>
      </c>
      <c r="H62" s="75">
        <f t="shared" si="34"/>
        <v>13923.719493204004</v>
      </c>
      <c r="I62" s="75">
        <f t="shared" si="34"/>
        <v>1090.2272363244001</v>
      </c>
      <c r="J62" s="75">
        <f t="shared" si="34"/>
        <v>313.28368860299997</v>
      </c>
      <c r="K62" s="75">
        <f t="shared" si="34"/>
        <v>3104.9894469937994</v>
      </c>
      <c r="L62" s="75">
        <f t="shared" si="34"/>
        <v>222.77951189260003</v>
      </c>
      <c r="M62" s="75">
        <f t="shared" si="34"/>
        <v>25.898118256200004</v>
      </c>
      <c r="N62" s="75">
        <f t="shared" si="34"/>
        <v>38.011754215699995</v>
      </c>
      <c r="O62" s="75"/>
      <c r="P62" s="89"/>
      <c r="Q62" s="89"/>
      <c r="R62" s="89"/>
      <c r="S62" s="89"/>
      <c r="T62" s="89"/>
      <c r="U62" s="75"/>
      <c r="V62" s="75"/>
      <c r="W62" s="75"/>
      <c r="Y62" s="75"/>
      <c r="Z62" s="75"/>
      <c r="AA62" s="75"/>
      <c r="AB62" s="75"/>
      <c r="AC62" s="75"/>
      <c r="AD62" s="75"/>
      <c r="AE62" s="75"/>
      <c r="AG62" s="75"/>
      <c r="AI62" s="75"/>
      <c r="AJ62" s="75"/>
      <c r="AM62" s="75"/>
      <c r="AN62" s="75"/>
      <c r="AO62" s="75"/>
      <c r="AR62" s="75"/>
      <c r="AS62" s="75"/>
      <c r="AU62" s="75"/>
      <c r="AV62" s="75"/>
      <c r="AW62" s="75"/>
      <c r="AY62" s="75"/>
      <c r="AZ62" s="75"/>
      <c r="BA62" s="75"/>
      <c r="BB62" s="75"/>
      <c r="BC62" s="75"/>
      <c r="BE62" s="75"/>
      <c r="BF62" s="75"/>
      <c r="BG62" s="75"/>
      <c r="BH62" s="75"/>
      <c r="BI62" s="75"/>
      <c r="BJ62" s="75"/>
      <c r="BK62" s="75"/>
      <c r="BL62" s="75"/>
      <c r="BM62" s="75"/>
      <c r="BN62" s="75"/>
      <c r="BO62" s="75"/>
      <c r="BP62" s="75"/>
      <c r="BQ62" s="75"/>
      <c r="BR62" s="75"/>
      <c r="BS62" s="75"/>
      <c r="BT62" s="75"/>
      <c r="BU62" s="75"/>
      <c r="BV62" s="75"/>
      <c r="BW62" s="75"/>
      <c r="BX62" s="75"/>
      <c r="BY62" s="75"/>
      <c r="BZ62" s="75"/>
      <c r="CA62" s="75"/>
      <c r="CB62" s="75"/>
      <c r="CC62" s="75"/>
      <c r="CD62" s="75"/>
      <c r="CE62" s="75"/>
      <c r="CF62" s="75"/>
      <c r="CG62" s="75"/>
      <c r="CH62" s="75"/>
      <c r="CI62" s="75"/>
      <c r="CJ62" s="89"/>
      <c r="CK62" s="89"/>
      <c r="CL62" s="89"/>
      <c r="CM62" s="89"/>
      <c r="CN62" s="89"/>
      <c r="CO62" s="89"/>
      <c r="CP62" s="89"/>
      <c r="CQ62" s="89"/>
      <c r="CR62" s="89"/>
      <c r="CS62" s="89"/>
      <c r="CT62" s="89"/>
      <c r="CU62" s="89"/>
      <c r="CV62" s="89"/>
      <c r="CW62" s="89"/>
      <c r="CX62" s="89"/>
      <c r="CY62" s="89"/>
      <c r="CZ62" s="89"/>
    </row>
    <row r="65" spans="2:8" x14ac:dyDescent="0.25">
      <c r="B65" s="75"/>
      <c r="C65" s="75"/>
      <c r="D65" s="75"/>
      <c r="E65" s="75"/>
      <c r="F65" s="75"/>
      <c r="G65" s="75"/>
      <c r="H65" s="75"/>
    </row>
    <row r="66" spans="2:8" x14ac:dyDescent="0.25">
      <c r="B66" s="75"/>
      <c r="C66" s="75"/>
      <c r="D66" s="75"/>
      <c r="E66" s="75"/>
      <c r="F66" s="75"/>
      <c r="G66" s="75"/>
      <c r="H66" s="75"/>
    </row>
    <row r="67" spans="2:8" x14ac:dyDescent="0.25">
      <c r="B67" s="75"/>
      <c r="C67" s="75"/>
      <c r="D67" s="75"/>
      <c r="E67" s="75"/>
      <c r="F67" s="75"/>
      <c r="G67" s="75"/>
      <c r="H67" s="75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C92"/>
  <sheetViews>
    <sheetView workbookViewId="0">
      <pane xSplit="1" ySplit="5" topLeftCell="B42" activePane="bottomRight" state="frozen"/>
      <selection pane="topRight" activeCell="A89" sqref="A89"/>
      <selection pane="bottomLeft" activeCell="A89" sqref="A89"/>
      <selection pane="bottomRight" activeCell="D59" sqref="D59"/>
    </sheetView>
  </sheetViews>
  <sheetFormatPr defaultRowHeight="15" x14ac:dyDescent="0.25"/>
  <cols>
    <col min="1" max="1" width="17.28515625" customWidth="1"/>
    <col min="2" max="2" width="10.140625" bestFit="1" customWidth="1"/>
    <col min="3" max="3" width="10.140625" customWidth="1"/>
    <col min="4" max="5" width="10.140625" bestFit="1" customWidth="1"/>
    <col min="8" max="8" width="11.5703125" customWidth="1"/>
    <col min="9" max="9" width="9.140625" style="36"/>
    <col min="13" max="13" width="18.5703125" customWidth="1"/>
    <col min="14" max="14" width="10.140625" bestFit="1" customWidth="1"/>
    <col min="16" max="17" width="10.140625" bestFit="1" customWidth="1"/>
    <col min="20" max="20" width="10.140625" bestFit="1" customWidth="1"/>
    <col min="22" max="22" width="18.5703125" style="21" customWidth="1"/>
    <col min="23" max="23" width="10.140625" style="21" bestFit="1" customWidth="1"/>
    <col min="24" max="24" width="9.140625" style="21"/>
    <col min="25" max="26" width="10.140625" style="21" bestFit="1" customWidth="1"/>
    <col min="27" max="28" width="9.140625" style="21"/>
    <col min="29" max="29" width="10.140625" style="21" bestFit="1" customWidth="1"/>
  </cols>
  <sheetData>
    <row r="1" spans="1:29" s="89" customFormat="1" x14ac:dyDescent="0.25">
      <c r="A1" s="81" t="s">
        <v>158</v>
      </c>
      <c r="B1" s="104"/>
      <c r="C1" s="104"/>
      <c r="I1" s="36"/>
    </row>
    <row r="2" spans="1:29" s="89" customFormat="1" x14ac:dyDescent="0.25">
      <c r="I2" s="36"/>
    </row>
    <row r="3" spans="1:29" x14ac:dyDescent="0.25">
      <c r="A3" s="116" t="s">
        <v>159</v>
      </c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89" t="s">
        <v>160</v>
      </c>
      <c r="N3" s="89"/>
      <c r="O3" s="89"/>
      <c r="P3" s="89"/>
      <c r="Q3" s="89"/>
      <c r="R3" s="89"/>
      <c r="S3" s="89"/>
      <c r="T3" s="89"/>
      <c r="U3" s="89"/>
      <c r="V3" s="89" t="s">
        <v>161</v>
      </c>
      <c r="W3" s="89"/>
      <c r="X3" s="89"/>
      <c r="Y3" s="89"/>
      <c r="Z3" s="89"/>
      <c r="AA3" s="89"/>
      <c r="AB3" s="89"/>
      <c r="AC3" s="89"/>
    </row>
    <row r="4" spans="1:29" s="21" customFormat="1" x14ac:dyDescent="0.25">
      <c r="A4" s="116"/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</row>
    <row r="5" spans="1:29" x14ac:dyDescent="0.25">
      <c r="A5" s="89" t="s">
        <v>162</v>
      </c>
      <c r="B5" s="89" t="s">
        <v>54</v>
      </c>
      <c r="C5" s="89" t="s">
        <v>82</v>
      </c>
      <c r="D5" s="89" t="s">
        <v>163</v>
      </c>
      <c r="E5" s="89" t="s">
        <v>164</v>
      </c>
      <c r="F5" s="89" t="s">
        <v>165</v>
      </c>
      <c r="G5" s="89" t="s">
        <v>140</v>
      </c>
      <c r="H5" s="89" t="s">
        <v>166</v>
      </c>
      <c r="I5" s="38" t="s">
        <v>167</v>
      </c>
      <c r="J5" s="89"/>
      <c r="K5" s="89"/>
      <c r="L5" s="89"/>
      <c r="M5" s="89" t="s">
        <v>162</v>
      </c>
      <c r="N5" s="89" t="s">
        <v>54</v>
      </c>
      <c r="O5" s="89" t="s">
        <v>82</v>
      </c>
      <c r="P5" s="89" t="s">
        <v>163</v>
      </c>
      <c r="Q5" s="89" t="s">
        <v>164</v>
      </c>
      <c r="R5" s="89" t="s">
        <v>165</v>
      </c>
      <c r="S5" s="89" t="s">
        <v>140</v>
      </c>
      <c r="T5" s="89" t="s">
        <v>166</v>
      </c>
      <c r="U5" s="89"/>
      <c r="V5" s="89" t="s">
        <v>162</v>
      </c>
      <c r="W5" s="89" t="s">
        <v>54</v>
      </c>
      <c r="X5" s="89" t="s">
        <v>82</v>
      </c>
      <c r="Y5" s="89" t="s">
        <v>163</v>
      </c>
      <c r="Z5" s="89" t="s">
        <v>164</v>
      </c>
      <c r="AA5" s="89" t="s">
        <v>165</v>
      </c>
      <c r="AB5" s="89" t="s">
        <v>140</v>
      </c>
      <c r="AC5" s="89" t="s">
        <v>166</v>
      </c>
    </row>
    <row r="6" spans="1:29" x14ac:dyDescent="0.25">
      <c r="A6" s="89" t="s">
        <v>168</v>
      </c>
      <c r="B6" s="75">
        <f>rail!B3+'cmv_c1c2 12'!B3+nonpt!B3+nonroad!B3+'onroad all'!P3+ptegu!B3+ptnonipm!B3+pt_oilgas!B3+np_oilgas!B3+rwc!B3+'ptfire-wild'!B3+ptagfire!B3+'cmv_c3 12'!B3+'ptfire-rx'!B3+airports!B3+np_solvents!B3</f>
        <v>1214135.81977703</v>
      </c>
      <c r="C6" s="75">
        <f>rail!C3+'cmv_c1c2 12'!AO3+nonpt!C3+nonroad!C3+'onroad all'!AS3+ptegu!C3+ptnonipm!C3+pt_oilgas!C3+np_oilgas!C3+rwc!C3+livestock!B3+'ptfire-wild'!C3+ptagfire!C3+'cmv_c3 12'!AO3+fertilizer!B3+'ptfire-rx'!C3+airports!C3+np_solvents!C3</f>
        <v>109243.07479349994</v>
      </c>
      <c r="D6" s="75">
        <f>rail!D3+'cmv_c1c2 12'!D3+nonpt!D3+nonroad!D3+'onroad all'!AH3+'onroad all'!AV3+'onroad all'!AW3+ptegu!BF3+ptnonipm!D3+pt_oilgas!D3+np_oilgas!D3+rwc!D3+'ptfire-wild'!D3+ptagfire!D3+'cmv_c3 12'!D3+'ptfire-rx'!D3+airports!D3+np_solvents!D3</f>
        <v>174883.0116152454</v>
      </c>
      <c r="E6" s="75">
        <f>rail!E3+'cmv_c1c2 12'!E3+nonpt!E3+nonroad!E3+ptegu!E3+ptnonipm!E3+pt_oilgas!E3+np_oilgas!E3+rwc!E3+'onroad all'!BK3+afdust!AZ3+'ptfire-wild'!E3+ptagfire!E3+'cmv_c3 12'!E3+'ptfire-rx'!E3+airports!E3+np_solvents!E3</f>
        <v>209326.55105191396</v>
      </c>
      <c r="F6" s="75">
        <f>rail!F3+'cmv_c1c2 12'!F3+nonpt!F3+nonroad!F3+ptegu!F3+ptnonipm!F3+pt_oilgas!F3+np_oilgas!F3+rwc!F3+'onroad all'!BL3+afdust!BA3+'ptfire-wild'!F3+ptagfire!F3+'cmv_c3 12'!F3+'ptfire-rx'!F3+airports!F3+np_solvents!F3</f>
        <v>131079.83687374825</v>
      </c>
      <c r="G6" s="75">
        <f>rail!G3+'cmv_c1c2 12'!G3+nonpt!G3+nonroad!G3+'onroad all'!CC3+ptegu!CG3+ptnonipm!G3+pt_oilgas!G3+np_oilgas!G3+rwc!G3+'ptfire-wild'!G3+ptagfire!G3+'cmv_c3 12'!G3+'ptfire-rx'!G3+airports!G3+np_solvents!G3</f>
        <v>32510.259627103151</v>
      </c>
      <c r="H6" s="75">
        <f>rail!H3+'cmv_c1c2 12'!H3+nonpt!H3+nonroad!H3+'onroad all'!CM3+ptegu!H3+ptnonipm!H3+pt_oilgas!H3+np_oilgas!H3+rwc!H3+'ptfire-wild'!H3+ptagfire!H3+'cmv_c3 12'!H3+livestock!C3+'ptfire-rx'!H3+np_solvents!H3+airports!H3</f>
        <v>246100.13603056999</v>
      </c>
      <c r="I6" s="36" t="s">
        <v>169</v>
      </c>
      <c r="J6" s="89"/>
      <c r="K6" s="89"/>
      <c r="L6" s="89"/>
      <c r="M6" s="89" t="s">
        <v>168</v>
      </c>
      <c r="N6" s="75">
        <f>B6+'biogenics 12'!H3</f>
        <v>1335656.72179703</v>
      </c>
      <c r="O6" s="75">
        <f>C6</f>
        <v>109243.07479349994</v>
      </c>
      <c r="P6" s="75">
        <f>D6+'biogenics 12'!T3</f>
        <v>197201.30296524538</v>
      </c>
      <c r="Q6" s="75">
        <f>E6</f>
        <v>209326.55105191396</v>
      </c>
      <c r="R6" s="75">
        <f>F6</f>
        <v>131079.83687374825</v>
      </c>
      <c r="S6" s="75">
        <f>G6</f>
        <v>32510.259627103151</v>
      </c>
      <c r="T6" s="75">
        <f>H6+'biogenics 12'!Z3</f>
        <v>1859070.2194305698</v>
      </c>
      <c r="U6" s="89"/>
      <c r="V6" s="89" t="s">
        <v>168</v>
      </c>
      <c r="W6" s="75">
        <f>B6-'ptfire-wild'!B3-'ptfire-rx'!B3</f>
        <v>720307.4467430301</v>
      </c>
      <c r="X6" s="75">
        <f>C6-'ptfire-wild'!C3-'ptfire-rx'!C3</f>
        <v>105406.51341849993</v>
      </c>
      <c r="Y6" s="75">
        <f>D6-'ptfire-wild'!D3-'ptfire-rx'!D3</f>
        <v>166303.8612552454</v>
      </c>
      <c r="Z6" s="75">
        <f>E6-'ptfire-wild'!E3-'ptfire-rx'!E3</f>
        <v>131272.06208791398</v>
      </c>
      <c r="AA6" s="75">
        <f>F6-'ptfire-wild'!F3-'ptfire-rx'!F3</f>
        <v>58842.956026748259</v>
      </c>
      <c r="AB6" s="75">
        <f>G6-'ptfire-wild'!G3-'ptfire-rx'!G3</f>
        <v>27262.062313103153</v>
      </c>
      <c r="AC6" s="75">
        <f>H6-'ptfire-wild'!H3-'ptfire-rx'!H3</f>
        <v>151757.91377757001</v>
      </c>
    </row>
    <row r="7" spans="1:29" x14ac:dyDescent="0.25">
      <c r="A7" s="89" t="s">
        <v>170</v>
      </c>
      <c r="B7" s="75">
        <f>rail!B4+'cmv_c1c2 12'!B4+nonpt!B4+nonroad!B4+'onroad all'!P4+ptegu!B4+ptnonipm!B4+pt_oilgas!B4+np_oilgas!B4+rwc!B4+'ptfire-wild'!B4+ptagfire!B4+'cmv_c3 12'!B4+'ptfire-rx'!B4+airports!B4+np_solvents!B4</f>
        <v>742263.34881138802</v>
      </c>
      <c r="C7" s="75">
        <f>rail!C4+'cmv_c1c2 12'!AO4+nonpt!C4+nonroad!C4+'onroad all'!AS4+ptegu!C4+ptnonipm!C4+pt_oilgas!C4+np_oilgas!C4+rwc!C4+livestock!B4+'ptfire-wild'!C4+ptagfire!C4+'cmv_c3 12'!AO4+fertilizer!B4+'ptfire-rx'!C4+airports!C4+np_solvents!C4</f>
        <v>61982.061907520998</v>
      </c>
      <c r="D7" s="75">
        <f>rail!D4+'cmv_c1c2 12'!D4+nonpt!D4+nonroad!D4+'onroad all'!AH4+'onroad all'!AV4+'onroad all'!AW4+ptegu!BF4+ptnonipm!D4+pt_oilgas!D4+np_oilgas!D4+rwc!D4+'ptfire-wild'!D4+ptagfire!D4+'cmv_c3 12'!D4+'ptfire-rx'!D4+airports!D4+np_solvents!D4</f>
        <v>126347.99452299047</v>
      </c>
      <c r="E7" s="75">
        <f>rail!E4+'cmv_c1c2 12'!E4+nonpt!E4+nonroad!E4+ptegu!E4+ptnonipm!E4+pt_oilgas!E4+np_oilgas!E4+rwc!E4+'onroad all'!BK4+afdust!AZ4+'ptfire-wild'!E4+ptagfire!E4+'cmv_c3 12'!E4+'ptfire-rx'!E4+airports!E4+np_solvents!E4</f>
        <v>151021.84350902343</v>
      </c>
      <c r="F7" s="75">
        <f>rail!F4+'cmv_c1c2 12'!F4+nonpt!F4+nonroad!F4+ptegu!F4+ptnonipm!F4+pt_oilgas!F4+np_oilgas!F4+rwc!F4+'onroad all'!BL4+afdust!BA4+'ptfire-wild'!F4+ptagfire!F4+'cmv_c3 12'!F4+'ptfire-rx'!F4+airports!F4+np_solvents!F4</f>
        <v>45498.133578785106</v>
      </c>
      <c r="G7" s="75">
        <f>rail!G4+'cmv_c1c2 12'!G4+nonpt!G4+nonroad!G4+'onroad all'!CC4+ptegu!CG4+ptnonipm!G4+pt_oilgas!G4+np_oilgas!G4+rwc!G4+'ptfire-wild'!G4+ptagfire!G4+'cmv_c3 12'!G4+'ptfire-rx'!G4+airports!G4+np_solvents!G4</f>
        <v>12509.603014528771</v>
      </c>
      <c r="H7" s="75">
        <f>rail!H4+'cmv_c1c2 12'!H4+nonpt!H4+nonroad!H4+'onroad all'!CM4+ptegu!H4+ptnonipm!H4+pt_oilgas!H4+np_oilgas!H4+rwc!H4+'ptfire-wild'!H4+ptagfire!H4+'cmv_c3 12'!H4+livestock!C4+'ptfire-rx'!H4+np_solvents!H4+airports!H4</f>
        <v>163714.19825592989</v>
      </c>
      <c r="J7" s="89"/>
      <c r="K7" s="89"/>
      <c r="L7" s="89"/>
      <c r="M7" s="89" t="s">
        <v>170</v>
      </c>
      <c r="N7" s="75">
        <f>B7+'biogenics 12'!H4</f>
        <v>807259.77161138796</v>
      </c>
      <c r="O7" s="75">
        <f t="shared" ref="O7:O55" si="0">C7</f>
        <v>61982.061907520998</v>
      </c>
      <c r="P7" s="75">
        <f>D7+'biogenics 12'!T4</f>
        <v>138242.27722299047</v>
      </c>
      <c r="Q7" s="75">
        <f t="shared" ref="Q7:Q55" si="1">E7</f>
        <v>151021.84350902343</v>
      </c>
      <c r="R7" s="75">
        <f t="shared" ref="R7:R55" si="2">F7</f>
        <v>45498.133578785106</v>
      </c>
      <c r="S7" s="75">
        <f t="shared" ref="S7:S55" si="3">G7</f>
        <v>12509.603014528771</v>
      </c>
      <c r="T7" s="75">
        <f>H7+'biogenics 12'!Z4</f>
        <v>580535.23745592986</v>
      </c>
      <c r="U7" s="89"/>
      <c r="V7" s="89" t="s">
        <v>170</v>
      </c>
      <c r="W7" s="75">
        <f>B7-'ptfire-wild'!B4-'ptfire-rx'!B4</f>
        <v>626526.87720638805</v>
      </c>
      <c r="X7" s="75">
        <f>C7-'ptfire-wild'!C4-'ptfire-rx'!C4</f>
        <v>60630.681333520995</v>
      </c>
      <c r="Y7" s="75">
        <f>D7-'ptfire-wild'!D4-'ptfire-rx'!D4</f>
        <v>124637.86011799048</v>
      </c>
      <c r="Z7" s="75">
        <f>E7-'ptfire-wild'!E4-'ptfire-rx'!E4</f>
        <v>123037.08958402343</v>
      </c>
      <c r="AA7" s="75">
        <f>F7-'ptfire-wild'!F4-'ptfire-rx'!F4</f>
        <v>29200.064364785103</v>
      </c>
      <c r="AB7" s="75">
        <f>G7-'ptfire-wild'!G4-'ptfire-rx'!G4</f>
        <v>11163.286157528772</v>
      </c>
      <c r="AC7" s="75">
        <f>H7-'ptfire-wild'!H4-'ptfire-rx'!H4</f>
        <v>128361.42698792988</v>
      </c>
    </row>
    <row r="8" spans="1:29" x14ac:dyDescent="0.25">
      <c r="A8" s="89" t="s">
        <v>171</v>
      </c>
      <c r="B8" s="75">
        <f>rail!B5+'cmv_c1c2 12'!B5+nonpt!B5+nonroad!B5+'onroad all'!P5+ptegu!B5+ptnonipm!B5+pt_oilgas!B5+np_oilgas!B5+rwc!B5+'ptfire-wild'!B5+ptagfire!B5+'cmv_c3 12'!B5+'ptfire-rx'!B5+airports!B5+np_solvents!B5</f>
        <v>1375961.7036118</v>
      </c>
      <c r="C8" s="75">
        <f>rail!C5+'cmv_c1c2 12'!AO5+nonpt!C5+nonroad!C5+'onroad all'!AS5+ptegu!C5+ptnonipm!C5+pt_oilgas!C5+np_oilgas!C5+rwc!C5+livestock!B5+'ptfire-wild'!C5+ptagfire!C5+'cmv_c3 12'!AO5+fertilizer!B5+'ptfire-rx'!C5+airports!C5+np_solvents!C5</f>
        <v>129142.66246113701</v>
      </c>
      <c r="D8" s="75">
        <f>rail!D5+'cmv_c1c2 12'!D5+nonpt!D5+nonroad!D5+'onroad all'!AH5+'onroad all'!AV5+'onroad all'!AW5+ptegu!BF5+ptnonipm!D5+pt_oilgas!D5+np_oilgas!D5+rwc!D5+'ptfire-wild'!D5+ptagfire!D5+'cmv_c3 12'!D5+'ptfire-rx'!D5+airports!D5+np_solvents!D5</f>
        <v>130134.71401684708</v>
      </c>
      <c r="E8" s="75">
        <f>rail!E5+'cmv_c1c2 12'!E5+nonpt!E5+nonroad!E5+ptegu!E5+ptnonipm!E5+pt_oilgas!E5+np_oilgas!E5+rwc!E5+'onroad all'!BK5+afdust!AZ5+'ptfire-wild'!E5+ptagfire!E5+'cmv_c3 12'!E5+'ptfire-rx'!E5+airports!E5+np_solvents!E5</f>
        <v>292702.96696291567</v>
      </c>
      <c r="F8" s="75">
        <f>rail!F5+'cmv_c1c2 12'!F5+nonpt!F5+nonroad!F5+ptegu!F5+ptnonipm!F5+pt_oilgas!F5+np_oilgas!F5+rwc!F5+'onroad all'!BL5+afdust!BA5+'ptfire-wild'!F5+ptagfire!F5+'cmv_c3 12'!F5+'ptfire-rx'!F5+airports!F5+np_solvents!F5</f>
        <v>171900.92143648068</v>
      </c>
      <c r="G8" s="75">
        <f>rail!G5+'cmv_c1c2 12'!G5+nonpt!G5+nonroad!G5+'onroad all'!CC5+ptegu!CG5+ptnonipm!G5+pt_oilgas!G5+np_oilgas!G5+rwc!G5+'ptfire-wild'!G5+ptagfire!G5+'cmv_c3 12'!G5+'ptfire-rx'!G5+airports!G5+np_solvents!G5</f>
        <v>48359.949350129595</v>
      </c>
      <c r="H8" s="75">
        <f>rail!H5+'cmv_c1c2 12'!H5+nonpt!H5+nonroad!H5+'onroad all'!CM5+ptegu!H5+ptnonipm!H5+pt_oilgas!H5+np_oilgas!H5+rwc!H5+'ptfire-wild'!H5+ptagfire!H5+'cmv_c3 12'!H5+livestock!C5+'ptfire-rx'!H5+np_solvents!H5+airports!H5</f>
        <v>277044.73046405002</v>
      </c>
      <c r="I8" s="36" t="s">
        <v>169</v>
      </c>
      <c r="J8" s="89"/>
      <c r="K8" s="89"/>
      <c r="L8" s="89"/>
      <c r="M8" s="89" t="s">
        <v>171</v>
      </c>
      <c r="N8" s="75">
        <f>B8+'biogenics 12'!H5</f>
        <v>1481032.5681117999</v>
      </c>
      <c r="O8" s="75">
        <f t="shared" si="0"/>
        <v>129142.66246113701</v>
      </c>
      <c r="P8" s="75">
        <f>D8+'biogenics 12'!T5</f>
        <v>154978.80962445107</v>
      </c>
      <c r="Q8" s="75">
        <f t="shared" si="1"/>
        <v>292702.96696291567</v>
      </c>
      <c r="R8" s="75">
        <f t="shared" si="2"/>
        <v>171900.92143648068</v>
      </c>
      <c r="S8" s="75">
        <f t="shared" si="3"/>
        <v>48359.949350129595</v>
      </c>
      <c r="T8" s="75">
        <f>H8+'biogenics 12'!Z5</f>
        <v>1687168.7679240401</v>
      </c>
      <c r="U8" s="89"/>
      <c r="V8" s="89" t="s">
        <v>171</v>
      </c>
      <c r="W8" s="75">
        <f>B8-'ptfire-wild'!B5-'ptfire-rx'!B5</f>
        <v>545838.56623379991</v>
      </c>
      <c r="X8" s="75">
        <f>C8-'ptfire-wild'!C5-'ptfire-rx'!C5</f>
        <v>123358.988577137</v>
      </c>
      <c r="Y8" s="75">
        <f>D8-'ptfire-wild'!D5-'ptfire-rx'!D5</f>
        <v>117066.12259384709</v>
      </c>
      <c r="Z8" s="75">
        <f>E8-'ptfire-wild'!E5-'ptfire-rx'!E5</f>
        <v>164108.01020291564</v>
      </c>
      <c r="AA8" s="75">
        <f>F8-'ptfire-wild'!F5-'ptfire-rx'!F5</f>
        <v>49965.432841480681</v>
      </c>
      <c r="AB8" s="75">
        <f>G8-'ptfire-wild'!G5-'ptfire-rx'!G5</f>
        <v>41146.997429129595</v>
      </c>
      <c r="AC8" s="75">
        <f>H8-'ptfire-wild'!H5-'ptfire-rx'!H5</f>
        <v>129776.76199355003</v>
      </c>
    </row>
    <row r="9" spans="1:29" x14ac:dyDescent="0.25">
      <c r="A9" s="89" t="s">
        <v>172</v>
      </c>
      <c r="B9" s="75">
        <f>rail!B6+'cmv_c1c2 12'!B6+nonpt!B6+nonroad!B6+'onroad all'!P6+ptegu!B6+ptnonipm!B6+pt_oilgas!B6+np_oilgas!B6+rwc!B6+'ptfire-wild'!B6+ptagfire!B6+'cmv_c3 12'!B6+'ptfire-rx'!B6+airports!B6+np_solvents!B6</f>
        <v>2659585.7352728997</v>
      </c>
      <c r="C9" s="75">
        <f>rail!C6+'cmv_c1c2 12'!AO6+nonpt!C6+nonroad!C6+'onroad all'!AS6+ptegu!C6+ptnonipm!C6+pt_oilgas!C6+np_oilgas!C6+rwc!C6+livestock!B6+'ptfire-wild'!C6+ptagfire!C6+'cmv_c3 12'!AO6+fertilizer!B6+'ptfire-rx'!C6+airports!C6+np_solvents!C6</f>
        <v>277014.81633203925</v>
      </c>
      <c r="D9" s="75">
        <f>rail!D6+'cmv_c1c2 12'!D6+nonpt!D6+nonroad!D6+'onroad all'!AH6+'onroad all'!AV6+'onroad all'!AW6+ptegu!BF6+ptnonipm!D6+pt_oilgas!D6+np_oilgas!D6+rwc!D6+'ptfire-wild'!D6+ptagfire!D6+'cmv_c3 12'!D6+'ptfire-rx'!D6+airports!D6+np_solvents!D6</f>
        <v>346263.81393907929</v>
      </c>
      <c r="E9" s="75">
        <f>rail!E6+'cmv_c1c2 12'!E6+nonpt!E6+nonroad!E6+ptegu!E6+ptnonipm!E6+pt_oilgas!E6+np_oilgas!E6+rwc!E6+'onroad all'!BK6+afdust!AZ6+'ptfire-wild'!E6+ptagfire!E6+'cmv_c3 12'!E6+'ptfire-rx'!E6+airports!E6+np_solvents!E6</f>
        <v>488357.00652775099</v>
      </c>
      <c r="F9" s="75">
        <f>rail!F6+'cmv_c1c2 12'!F6+nonpt!F6+nonroad!F6+ptegu!F6+ptnonipm!F6+pt_oilgas!F6+np_oilgas!F6+rwc!F6+'onroad all'!BL6+afdust!BA6+'ptfire-wild'!F6+ptagfire!F6+'cmv_c3 12'!F6+'ptfire-rx'!F6+airports!F6+np_solvents!F6</f>
        <v>221473.22928236207</v>
      </c>
      <c r="G9" s="75">
        <f>rail!G6+'cmv_c1c2 12'!G6+nonpt!G6+nonroad!G6+'onroad all'!CC6+ptegu!CG6+ptnonipm!G6+pt_oilgas!G6+np_oilgas!G6+rwc!G6+'ptfire-wild'!G6+ptagfire!G6+'cmv_c3 12'!G6+'ptfire-rx'!G6+airports!G6+np_solvents!G6</f>
        <v>36850.236297331023</v>
      </c>
      <c r="H9" s="75">
        <f>rail!H6+'cmv_c1c2 12'!H6+nonpt!H6+nonroad!H6+'onroad all'!CM6+ptegu!H6+ptnonipm!H6+pt_oilgas!H6+np_oilgas!H6+rwc!H6+'ptfire-wild'!H6+ptagfire!H6+'cmv_c3 12'!H6+livestock!C6+'ptfire-rx'!H6+np_solvents!H6+airports!H6</f>
        <v>803032.68932072981</v>
      </c>
      <c r="J9" s="89"/>
      <c r="K9" s="89"/>
      <c r="L9" s="89"/>
      <c r="M9" s="89" t="s">
        <v>172</v>
      </c>
      <c r="N9" s="75">
        <f>B9+'biogenics 12'!H6</f>
        <v>2868107.6612028987</v>
      </c>
      <c r="O9" s="75">
        <f t="shared" si="0"/>
        <v>277014.81633203925</v>
      </c>
      <c r="P9" s="75">
        <f>D9+'biogenics 12'!T6</f>
        <v>385818.77698637929</v>
      </c>
      <c r="Q9" s="75">
        <f t="shared" si="1"/>
        <v>488357.00652775099</v>
      </c>
      <c r="R9" s="75">
        <f t="shared" si="2"/>
        <v>221473.22928236207</v>
      </c>
      <c r="S9" s="75">
        <f t="shared" si="3"/>
        <v>36850.236297331023</v>
      </c>
      <c r="T9" s="75">
        <f>H9+'biogenics 12'!Z6</f>
        <v>2435362.4620707296</v>
      </c>
      <c r="U9" s="89"/>
      <c r="V9" s="89" t="s">
        <v>172</v>
      </c>
      <c r="W9" s="75">
        <f>B9-'ptfire-wild'!B6-'ptfire-rx'!B6</f>
        <v>1813016.4980498999</v>
      </c>
      <c r="X9" s="75">
        <f>C9-'ptfire-wild'!C6-'ptfire-rx'!C6</f>
        <v>267815.61848103924</v>
      </c>
      <c r="Y9" s="75">
        <f>D9-'ptfire-wild'!D6-'ptfire-rx'!D6</f>
        <v>337080.46067207929</v>
      </c>
      <c r="Z9" s="75">
        <f>E9-'ptfire-wild'!E6-'ptfire-rx'!E6</f>
        <v>302664.98519875098</v>
      </c>
      <c r="AA9" s="75">
        <f>F9-'ptfire-wild'!F6-'ptfire-rx'!F6</f>
        <v>106398.09542336206</v>
      </c>
      <c r="AB9" s="75">
        <f>G9-'ptfire-wild'!G6-'ptfire-rx'!G6</f>
        <v>28489.854192331022</v>
      </c>
      <c r="AC9" s="75">
        <f>H9-'ptfire-wild'!H6-'ptfire-rx'!H6</f>
        <v>566195.6538337298</v>
      </c>
    </row>
    <row r="10" spans="1:29" x14ac:dyDescent="0.25">
      <c r="A10" s="89" t="s">
        <v>173</v>
      </c>
      <c r="B10" s="75">
        <f>rail!B7+'cmv_c1c2 12'!B7+nonpt!B7+nonroad!B7+'onroad all'!P7+ptegu!B7+ptnonipm!B7+pt_oilgas!B7+np_oilgas!B7+rwc!B7+'ptfire-wild'!B7+ptagfire!B7+'cmv_c3 12'!B7+'ptfire-rx'!B7+airports!B7+np_solvents!B7</f>
        <v>694703.07009499997</v>
      </c>
      <c r="C10" s="75">
        <f>rail!C7+'cmv_c1c2 12'!AO7+nonpt!C7+nonroad!C7+'onroad all'!AS7+ptegu!C7+ptnonipm!C7+pt_oilgas!C7+np_oilgas!C7+rwc!C7+livestock!B7+'ptfire-wild'!C7+ptagfire!C7+'cmv_c3 12'!AO7+fertilizer!B7+'ptfire-rx'!C7+airports!C7+np_solvents!C7</f>
        <v>86117.667997269193</v>
      </c>
      <c r="D10" s="75">
        <f>rail!D7+'cmv_c1c2 12'!D7+nonpt!D7+nonroad!D7+'onroad all'!AH7+'onroad all'!AV7+'onroad all'!AW7+ptegu!BF7+ptnonipm!D7+pt_oilgas!D7+np_oilgas!D7+rwc!D7+'ptfire-wild'!D7+ptagfire!D7+'cmv_c3 12'!D7+'ptfire-rx'!D7+airports!D7+np_solvents!D7</f>
        <v>139157.6278782977</v>
      </c>
      <c r="E10" s="75">
        <f>rail!E7+'cmv_c1c2 12'!E7+nonpt!E7+nonroad!E7+ptegu!E7+ptnonipm!E7+pt_oilgas!E7+np_oilgas!E7+rwc!E7+'onroad all'!BK7+afdust!AZ7+'ptfire-wild'!E7+ptagfire!E7+'cmv_c3 12'!E7+'ptfire-rx'!E7+airports!E7+np_solvents!E7</f>
        <v>173494.517559648</v>
      </c>
      <c r="F10" s="75">
        <f>rail!F7+'cmv_c1c2 12'!F7+nonpt!F7+nonroad!F7+ptegu!F7+ptnonipm!F7+pt_oilgas!F7+np_oilgas!F7+rwc!F7+'onroad all'!BL7+afdust!BA7+'ptfire-wild'!F7+ptagfire!F7+'cmv_c3 12'!F7+'ptfire-rx'!F7+airports!F7+np_solvents!F7</f>
        <v>50203.42205300599</v>
      </c>
      <c r="G10" s="75">
        <f>rail!G7+'cmv_c1c2 12'!G7+nonpt!G7+nonroad!G7+'onroad all'!CC7+ptegu!CG7+ptnonipm!G7+pt_oilgas!G7+np_oilgas!G7+rwc!G7+'ptfire-wild'!G7+ptagfire!G7+'cmv_c3 12'!G7+'ptfire-rx'!G7+airports!G7+np_solvents!G7</f>
        <v>14917.0637709476</v>
      </c>
      <c r="H10" s="75">
        <f>rail!H7+'cmv_c1c2 12'!H7+nonpt!H7+nonroad!H7+'onroad all'!CM7+ptegu!H7+ptnonipm!H7+pt_oilgas!H7+np_oilgas!H7+rwc!H7+'ptfire-wild'!H7+ptagfire!H7+'cmv_c3 12'!H7+livestock!C7+'ptfire-rx'!H7+np_solvents!H7+airports!H7</f>
        <v>199248.21658626996</v>
      </c>
      <c r="J10" s="89"/>
      <c r="K10" s="89"/>
      <c r="L10" s="89"/>
      <c r="M10" s="89" t="s">
        <v>173</v>
      </c>
      <c r="N10" s="75">
        <f>B10+'biogenics 12'!H7</f>
        <v>754809.33844600001</v>
      </c>
      <c r="O10" s="75">
        <f t="shared" si="0"/>
        <v>86117.667997269193</v>
      </c>
      <c r="P10" s="75">
        <f>D10+'biogenics 12'!T7</f>
        <v>157323.49983871431</v>
      </c>
      <c r="Q10" s="75">
        <f t="shared" si="1"/>
        <v>173494.517559648</v>
      </c>
      <c r="R10" s="75">
        <f t="shared" si="2"/>
        <v>50203.42205300599</v>
      </c>
      <c r="S10" s="75">
        <f t="shared" si="3"/>
        <v>14917.0637709476</v>
      </c>
      <c r="T10" s="75">
        <f>H10+'biogenics 12'!Z7</f>
        <v>571635.16011626995</v>
      </c>
      <c r="U10" s="89"/>
      <c r="V10" s="89" t="s">
        <v>173</v>
      </c>
      <c r="W10" s="75">
        <f>B10-'ptfire-wild'!B7-'ptfire-rx'!B7</f>
        <v>641188.53621699999</v>
      </c>
      <c r="X10" s="75">
        <f>C10-'ptfire-wild'!C7-'ptfire-rx'!C7</f>
        <v>85535.229076269185</v>
      </c>
      <c r="Y10" s="75">
        <f>D10-'ptfire-wild'!D7-'ptfire-rx'!D7</f>
        <v>138518.47938929769</v>
      </c>
      <c r="Z10" s="75">
        <f>E10-'ptfire-wild'!E7-'ptfire-rx'!E7</f>
        <v>163354.08156664798</v>
      </c>
      <c r="AA10" s="75">
        <f>F10-'ptfire-wild'!F7-'ptfire-rx'!F7</f>
        <v>43004.624788005989</v>
      </c>
      <c r="AB10" s="75">
        <f>G10-'ptfire-wild'!G7-'ptfire-rx'!G7</f>
        <v>14345.269708947599</v>
      </c>
      <c r="AC10" s="75">
        <f>H10-'ptfire-wild'!H7-'ptfire-rx'!H7</f>
        <v>186449.32912126996</v>
      </c>
    </row>
    <row r="11" spans="1:29" x14ac:dyDescent="0.25">
      <c r="A11" s="89" t="s">
        <v>174</v>
      </c>
      <c r="B11" s="75">
        <f>rail!B8+'cmv_c1c2 12'!B8+nonpt!B8+nonroad!B8+'onroad all'!P8+ptegu!B8+ptnonipm!B8+pt_oilgas!B8+np_oilgas!B8+rwc!B8+'ptfire-wild'!B8+ptagfire!B8+'cmv_c3 12'!B8+'ptfire-rx'!B8+airports!B8+np_solvents!B8</f>
        <v>280567.59652922995</v>
      </c>
      <c r="C11" s="75">
        <f>rail!C8+'cmv_c1c2 12'!AO8+nonpt!C8+nonroad!C8+'onroad all'!AS8+ptegu!C8+ptnonipm!C8+pt_oilgas!C8+np_oilgas!C8+rwc!C8+livestock!B8+'ptfire-wild'!C8+ptagfire!C8+'cmv_c3 12'!AO8+fertilizer!B8+'ptfire-rx'!C8+airports!C8+np_solvents!C8</f>
        <v>6480.2412464245717</v>
      </c>
      <c r="D11" s="75">
        <f>rail!D8+'cmv_c1c2 12'!D8+nonpt!D8+nonroad!D8+'onroad all'!AH8+'onroad all'!AV8+'onroad all'!AW8+ptegu!BF8+ptnonipm!D8+pt_oilgas!D8+np_oilgas!D8+rwc!D8+'ptfire-wild'!D8+ptagfire!D8+'cmv_c3 12'!D8+'ptfire-rx'!D8+airports!D8+np_solvents!D8</f>
        <v>34323.179304205129</v>
      </c>
      <c r="E11" s="75">
        <f>rail!E8+'cmv_c1c2 12'!E8+nonpt!E8+nonroad!E8+ptegu!E8+ptnonipm!E8+pt_oilgas!E8+np_oilgas!E8+rwc!E8+'onroad all'!BK8+afdust!AZ8+'ptfire-wild'!E8+ptagfire!E8+'cmv_c3 12'!E8+'ptfire-rx'!E8+airports!E8+np_solvents!E8</f>
        <v>19079.824693607581</v>
      </c>
      <c r="F11" s="75">
        <f>rail!F8+'cmv_c1c2 12'!F8+nonpt!F8+nonroad!F8+ptegu!F8+ptnonipm!F8+pt_oilgas!F8+np_oilgas!F8+rwc!F8+'onroad all'!BL8+afdust!BA8+'ptfire-wild'!F8+ptagfire!F8+'cmv_c3 12'!F8+'ptfire-rx'!F8+airports!F8+np_solvents!F8</f>
        <v>13263.900587400753</v>
      </c>
      <c r="G11" s="75">
        <f>rail!G8+'cmv_c1c2 12'!G8+nonpt!G8+nonroad!G8+'onroad all'!CC8+ptegu!CG8+ptnonipm!G8+pt_oilgas!G8+np_oilgas!G8+rwc!G8+'ptfire-wild'!G8+ptagfire!G8+'cmv_c3 12'!G8+'ptfire-rx'!G8+airports!G8+np_solvents!G8</f>
        <v>1331.8155988021781</v>
      </c>
      <c r="H11" s="75">
        <f>rail!H8+'cmv_c1c2 12'!H8+nonpt!H8+nonroad!H8+'onroad all'!CM8+ptegu!H8+ptnonipm!H8+pt_oilgas!H8+np_oilgas!H8+rwc!H8+'ptfire-wild'!H8+ptagfire!H8+'cmv_c3 12'!H8+livestock!C8+'ptfire-rx'!H8+np_solvents!H8+airports!H8</f>
        <v>52553.016727670001</v>
      </c>
      <c r="I11" s="36" t="s">
        <v>169</v>
      </c>
      <c r="J11" s="89"/>
      <c r="K11" s="89"/>
      <c r="L11" s="89"/>
      <c r="M11" s="89" t="s">
        <v>174</v>
      </c>
      <c r="N11" s="75">
        <f>B11+'biogenics 12'!H8</f>
        <v>285805.41838922992</v>
      </c>
      <c r="O11" s="75">
        <f t="shared" si="0"/>
        <v>6480.2412464245717</v>
      </c>
      <c r="P11" s="75">
        <f>D11+'biogenics 12'!T8</f>
        <v>34965.27831026513</v>
      </c>
      <c r="Q11" s="75">
        <f t="shared" si="1"/>
        <v>19079.824693607581</v>
      </c>
      <c r="R11" s="75">
        <f t="shared" si="2"/>
        <v>13263.900587400753</v>
      </c>
      <c r="S11" s="75">
        <f t="shared" si="3"/>
        <v>1331.8155988021781</v>
      </c>
      <c r="T11" s="75">
        <f>H11+'biogenics 12'!Z8</f>
        <v>123390.06767767001</v>
      </c>
      <c r="U11" s="89"/>
      <c r="V11" s="89" t="s">
        <v>174</v>
      </c>
      <c r="W11" s="75">
        <f>B11-'ptfire-wild'!B8-'ptfire-rx'!B8</f>
        <v>278970.69689322996</v>
      </c>
      <c r="X11" s="75">
        <f>C11-'ptfire-wild'!C8-'ptfire-rx'!C8</f>
        <v>6469.2829204245718</v>
      </c>
      <c r="Y11" s="75">
        <f>D11-'ptfire-wild'!D8-'ptfire-rx'!D8</f>
        <v>34294.778478205131</v>
      </c>
      <c r="Z11" s="75">
        <f>E11-'ptfire-wild'!E8-'ptfire-rx'!E8</f>
        <v>18785.143049607581</v>
      </c>
      <c r="AA11" s="75">
        <f>F11-'ptfire-wild'!F8-'ptfire-rx'!F8</f>
        <v>13020.556310400752</v>
      </c>
      <c r="AB11" s="75">
        <f>G11-'ptfire-wild'!G8-'ptfire-rx'!G8</f>
        <v>1318.6318998021779</v>
      </c>
      <c r="AC11" s="75">
        <f>H11-'ptfire-wild'!H8-'ptfire-rx'!H8</f>
        <v>52230.595230670006</v>
      </c>
    </row>
    <row r="12" spans="1:29" x14ac:dyDescent="0.25">
      <c r="A12" s="89" t="s">
        <v>175</v>
      </c>
      <c r="B12" s="75">
        <f>rail!B9+'cmv_c1c2 12'!B9+nonpt!B9+nonroad!B9+'onroad all'!P9+ptegu!B9+ptnonipm!B9+pt_oilgas!B9+np_oilgas!B9+rwc!B9+'ptfire-wild'!B9+ptagfire!B9+'cmv_c3 12'!B9+'ptfire-rx'!B9+airports!B9+np_solvents!B9</f>
        <v>103712.181330423</v>
      </c>
      <c r="C12" s="75">
        <f>rail!C9+'cmv_c1c2 12'!AO9+nonpt!C9+nonroad!C9+'onroad all'!AS9+ptegu!C9+ptnonipm!C9+pt_oilgas!C9+np_oilgas!C9+rwc!C9+livestock!B9+'ptfire-wild'!C9+ptagfire!C9+'cmv_c3 12'!AO9+fertilizer!B9+'ptfire-rx'!C9+airports!C9+np_solvents!C9</f>
        <v>12018.845894735528</v>
      </c>
      <c r="D12" s="75">
        <f>rail!D9+'cmv_c1c2 12'!D9+nonpt!D9+nonroad!D9+'onroad all'!AH9+'onroad all'!AV9+'onroad all'!AW9+ptegu!BF9+ptnonipm!D9+pt_oilgas!D9+np_oilgas!D9+rwc!D9+'ptfire-wild'!D9+ptagfire!D9+'cmv_c3 12'!D9+'ptfire-rx'!D9+airports!D9+np_solvents!D9</f>
        <v>16643.530762657207</v>
      </c>
      <c r="E12" s="75">
        <f>rail!E9+'cmv_c1c2 12'!E9+nonpt!E9+nonroad!E9+ptegu!E9+ptnonipm!E9+pt_oilgas!E9+np_oilgas!E9+rwc!E9+'onroad all'!BK9+afdust!AZ9+'ptfire-wild'!E9+ptagfire!E9+'cmv_c3 12'!E9+'ptfire-rx'!E9+airports!E9+np_solvents!E9</f>
        <v>10209.569877475742</v>
      </c>
      <c r="F12" s="75">
        <f>rail!F9+'cmv_c1c2 12'!F9+nonpt!F9+nonroad!F9+ptegu!F9+ptnonipm!F9+pt_oilgas!F9+np_oilgas!F9+rwc!F9+'onroad all'!BL9+afdust!BA9+'ptfire-wild'!F9+ptagfire!F9+'cmv_c3 12'!F9+'ptfire-rx'!F9+airports!F9+np_solvents!F9</f>
        <v>3974.533743318143</v>
      </c>
      <c r="G12" s="75">
        <f>rail!G9+'cmv_c1c2 12'!G9+nonpt!G9+nonroad!G9+'onroad all'!CC9+ptegu!CG9+ptnonipm!G9+pt_oilgas!G9+np_oilgas!G9+rwc!G9+'ptfire-wild'!G9+ptagfire!G9+'cmv_c3 12'!G9+'ptfire-rx'!G9+airports!G9+np_solvents!G9</f>
        <v>1256.219129268708</v>
      </c>
      <c r="H12" s="75">
        <f>rail!H9+'cmv_c1c2 12'!H9+nonpt!H9+nonroad!H9+'onroad all'!CM9+ptegu!H9+ptnonipm!H9+pt_oilgas!H9+np_oilgas!H9+rwc!H9+'ptfire-wild'!H9+ptagfire!H9+'cmv_c3 12'!H9+livestock!C9+'ptfire-rx'!H9+np_solvents!H9+airports!H9</f>
        <v>17007.884456155003</v>
      </c>
      <c r="I12" s="36" t="s">
        <v>169</v>
      </c>
      <c r="J12" s="89"/>
      <c r="K12" s="89"/>
      <c r="L12" s="89"/>
      <c r="M12" s="89" t="s">
        <v>175</v>
      </c>
      <c r="N12" s="75">
        <f>B12+'biogenics 12'!H9</f>
        <v>106831.43051042299</v>
      </c>
      <c r="O12" s="75">
        <f t="shared" si="0"/>
        <v>12018.845894735528</v>
      </c>
      <c r="P12" s="75">
        <f>D12+'biogenics 12'!T9</f>
        <v>17866.114477257208</v>
      </c>
      <c r="Q12" s="75">
        <f t="shared" si="1"/>
        <v>10209.569877475742</v>
      </c>
      <c r="R12" s="75">
        <f t="shared" si="2"/>
        <v>3974.533743318143</v>
      </c>
      <c r="S12" s="75">
        <f t="shared" si="3"/>
        <v>1256.219129268708</v>
      </c>
      <c r="T12" s="75">
        <f>H12+'biogenics 12'!Z9</f>
        <v>54458.373656154901</v>
      </c>
      <c r="U12" s="89"/>
      <c r="V12" s="89" t="s">
        <v>175</v>
      </c>
      <c r="W12" s="75">
        <f>B12-'ptfire-wild'!B9-'ptfire-rx'!B9</f>
        <v>101216.172177423</v>
      </c>
      <c r="X12" s="75">
        <f>C12-'ptfire-wild'!C9-'ptfire-rx'!C9</f>
        <v>11993.092588735528</v>
      </c>
      <c r="Y12" s="75">
        <f>D12-'ptfire-wild'!D9-'ptfire-rx'!D9</f>
        <v>16623.315768657205</v>
      </c>
      <c r="Z12" s="75">
        <f>E12-'ptfire-wild'!E9-'ptfire-rx'!E9</f>
        <v>9807.835620475742</v>
      </c>
      <c r="AA12" s="75">
        <f>F12-'ptfire-wild'!F9-'ptfire-rx'!F9</f>
        <v>3614.0245623181431</v>
      </c>
      <c r="AB12" s="75">
        <f>G12-'ptfire-wild'!G9-'ptfire-rx'!G9</f>
        <v>1235.055691268708</v>
      </c>
      <c r="AC12" s="75">
        <f>H12-'ptfire-wild'!H9-'ptfire-rx'!H9</f>
        <v>16415.766863155004</v>
      </c>
    </row>
    <row r="13" spans="1:29" x14ac:dyDescent="0.25">
      <c r="A13" s="89" t="s">
        <v>176</v>
      </c>
      <c r="B13" s="75">
        <f>rail!B10+'cmv_c1c2 12'!B10+nonpt!B10+nonroad!B10+'onroad all'!P10+ptegu!B10+ptnonipm!B10+pt_oilgas!B10+np_oilgas!B10+rwc!B10+'ptfire-wild'!B10+ptagfire!B10+'cmv_c3 12'!B10+'ptfire-rx'!B10+airports!B10+np_solvents!B10</f>
        <v>23936.196051409996</v>
      </c>
      <c r="C13" s="75">
        <f>rail!C10+'cmv_c1c2 12'!AO10+nonpt!C10+nonroad!C10+'onroad all'!AS10+ptegu!C10+ptnonipm!C10+pt_oilgas!C10+np_oilgas!C10+rwc!C10+livestock!B10+'ptfire-wild'!C10+ptagfire!C10+'cmv_c3 12'!AO10+fertilizer!B10+'ptfire-rx'!C10+airports!C10+np_solvents!C10</f>
        <v>386.62419873457657</v>
      </c>
      <c r="D13" s="75">
        <f>rail!D10+'cmv_c1c2 12'!D10+nonpt!D10+nonroad!D10+'onroad all'!AH10+'onroad all'!AV10+'onroad all'!AW10+ptegu!BF10+ptnonipm!D10+pt_oilgas!D10+np_oilgas!D10+rwc!D10+'ptfire-wild'!D10+ptagfire!D10+'cmv_c3 12'!D10+'ptfire-rx'!D10+airports!D10+np_solvents!D10</f>
        <v>3345.3650754636005</v>
      </c>
      <c r="E13" s="75">
        <f>rail!E10+'cmv_c1c2 12'!E10+nonpt!E10+nonroad!E10+ptegu!E10+ptnonipm!E10+pt_oilgas!E10+np_oilgas!E10+rwc!E10+'onroad all'!BK10+afdust!AZ10+'ptfire-wild'!E10+ptagfire!E10+'cmv_c3 12'!E10+'ptfire-rx'!E10+airports!E10+np_solvents!E10</f>
        <v>2178.5346955960836</v>
      </c>
      <c r="F13" s="75">
        <f>rail!F10+'cmv_c1c2 12'!F10+nonpt!F10+nonroad!F10+ptegu!F10+ptnonipm!F10+pt_oilgas!F10+np_oilgas!F10+rwc!F10+'onroad all'!BL10+afdust!BA10+'ptfire-wild'!F10+ptagfire!F10+'cmv_c3 12'!F10+'ptfire-rx'!F10+airports!F10+np_solvents!F10</f>
        <v>1037.5492601575436</v>
      </c>
      <c r="G13" s="75">
        <f>rail!G10+'cmv_c1c2 12'!G10+nonpt!G10+nonroad!G10+'onroad all'!CC10+ptegu!CG10+ptnonipm!G10+pt_oilgas!G10+np_oilgas!G10+rwc!G10+'ptfire-wild'!G10+ptagfire!G10+'cmv_c3 12'!G10+'ptfire-rx'!G10+airports!G10+np_solvents!G10</f>
        <v>38.671600407400007</v>
      </c>
      <c r="H13" s="75">
        <f>rail!H10+'cmv_c1c2 12'!H10+nonpt!H10+nonroad!H10+'onroad all'!CM10+ptegu!H10+ptnonipm!H10+pt_oilgas!H10+np_oilgas!H10+rwc!H10+'ptfire-wild'!H10+ptagfire!H10+'cmv_c3 12'!H10+livestock!C10+'ptfire-rx'!H10+np_solvents!H10+airports!H10</f>
        <v>5802.6495955669998</v>
      </c>
      <c r="I13" s="36" t="s">
        <v>169</v>
      </c>
      <c r="J13" s="89"/>
      <c r="K13" s="89"/>
      <c r="L13" s="89"/>
      <c r="M13" s="89" t="s">
        <v>176</v>
      </c>
      <c r="N13" s="75">
        <f>B13+'biogenics 12'!H10</f>
        <v>24089.454991409995</v>
      </c>
      <c r="O13" s="75">
        <f t="shared" si="0"/>
        <v>386.62419873457657</v>
      </c>
      <c r="P13" s="75">
        <f>D13+'biogenics 12'!T10</f>
        <v>3369.4968384636004</v>
      </c>
      <c r="Q13" s="75">
        <f t="shared" si="1"/>
        <v>2178.5346955960836</v>
      </c>
      <c r="R13" s="75">
        <f t="shared" si="2"/>
        <v>1037.5492601575436</v>
      </c>
      <c r="S13" s="75">
        <f t="shared" si="3"/>
        <v>38.671600407400007</v>
      </c>
      <c r="T13" s="75">
        <f>H13+'biogenics 12'!Z10</f>
        <v>7740.81969556699</v>
      </c>
      <c r="U13" s="89"/>
      <c r="V13" s="89" t="s">
        <v>176</v>
      </c>
      <c r="W13" s="75">
        <f>B13-'ptfire-wild'!B10-'ptfire-rx'!B10</f>
        <v>23936.196051409996</v>
      </c>
      <c r="X13" s="75">
        <f>C13-'ptfire-wild'!C10-'ptfire-rx'!C10</f>
        <v>386.62419873457657</v>
      </c>
      <c r="Y13" s="75">
        <f>D13-'ptfire-wild'!D10-'ptfire-rx'!D10</f>
        <v>3345.3650754636005</v>
      </c>
      <c r="Z13" s="75">
        <f>E13-'ptfire-wild'!E10-'ptfire-rx'!E10</f>
        <v>2178.5346955960836</v>
      </c>
      <c r="AA13" s="75">
        <f>F13-'ptfire-wild'!F10-'ptfire-rx'!F10</f>
        <v>1037.5492601575436</v>
      </c>
      <c r="AB13" s="75">
        <f>G13-'ptfire-wild'!G10-'ptfire-rx'!G10</f>
        <v>38.671600407400007</v>
      </c>
      <c r="AC13" s="75">
        <f>H13-'ptfire-wild'!H10-'ptfire-rx'!H10</f>
        <v>5802.6495955669998</v>
      </c>
    </row>
    <row r="14" spans="1:29" x14ac:dyDescent="0.25">
      <c r="A14" s="89" t="s">
        <v>177</v>
      </c>
      <c r="B14" s="75">
        <f>rail!B11+'cmv_c1c2 12'!B11+nonpt!B11+nonroad!B11+'onroad all'!P11+ptegu!B11+ptnonipm!B11+pt_oilgas!B11+np_oilgas!B11+rwc!B11+'ptfire-wild'!B11+ptagfire!B11+'cmv_c3 12'!B11+'ptfire-rx'!B11+airports!B11+np_solvents!B11</f>
        <v>2945203.485798039</v>
      </c>
      <c r="C14" s="75">
        <f>rail!C11+'cmv_c1c2 12'!AO11+nonpt!C11+nonroad!C11+'onroad all'!AS11+ptegu!C11+ptnonipm!C11+pt_oilgas!C11+np_oilgas!C11+rwc!C11+livestock!B11+'ptfire-wild'!C11+ptagfire!C11+'cmv_c3 12'!AO11+fertilizer!B11+'ptfire-rx'!C11+airports!C11+np_solvents!C11</f>
        <v>116141.44722007614</v>
      </c>
      <c r="D14" s="75">
        <f>rail!D11+'cmv_c1c2 12'!D11+nonpt!D11+nonroad!D11+'onroad all'!AH11+'onroad all'!AV11+'onroad all'!AW11+ptegu!BF11+ptnonipm!D11+pt_oilgas!D11+np_oilgas!D11+rwc!D11+'ptfire-wild'!D11+ptagfire!D11+'cmv_c3 12'!D11+'ptfire-rx'!D11+airports!D11+np_solvents!D11</f>
        <v>271138.66930036061</v>
      </c>
      <c r="E14" s="75">
        <f>rail!E11+'cmv_c1c2 12'!E11+nonpt!E11+nonroad!E11+ptegu!E11+ptnonipm!E11+pt_oilgas!E11+np_oilgas!E11+rwc!E11+'onroad all'!BK11+afdust!AZ11+'ptfire-wild'!E11+ptagfire!E11+'cmv_c3 12'!E11+'ptfire-rx'!E11+airports!E11+np_solvents!E11</f>
        <v>303081.70611717465</v>
      </c>
      <c r="F14" s="75">
        <f>rail!F11+'cmv_c1c2 12'!F11+nonpt!F11+nonroad!F11+ptegu!F11+ptnonipm!F11+pt_oilgas!F11+np_oilgas!F11+rwc!F11+'onroad all'!BL11+afdust!BA11+'ptfire-wild'!F11+ptagfire!F11+'cmv_c3 12'!F11+'ptfire-rx'!F11+airports!F11+np_solvents!F11</f>
        <v>195673.51351995883</v>
      </c>
      <c r="G14" s="75">
        <f>rail!G11+'cmv_c1c2 12'!G11+nonpt!G11+nonroad!G11+'onroad all'!CC11+ptegu!CG11+ptnonipm!G11+pt_oilgas!G11+np_oilgas!G11+rwc!G11+'ptfire-wild'!G11+ptagfire!G11+'cmv_c3 12'!G11+'ptfire-rx'!G11+airports!G11+np_solvents!G11</f>
        <v>44176.332200470802</v>
      </c>
      <c r="H14" s="75">
        <f>rail!H11+'cmv_c1c2 12'!H11+nonpt!H11+nonroad!H11+'onroad all'!CM11+ptegu!H11+ptnonipm!H11+pt_oilgas!H11+np_oilgas!H11+rwc!H11+'ptfire-wild'!H11+ptagfire!H11+'cmv_c3 12'!H11+livestock!C11+'ptfire-rx'!H11+np_solvents!H11+airports!H11</f>
        <v>546281.12874376995</v>
      </c>
      <c r="I14" s="36" t="s">
        <v>169</v>
      </c>
      <c r="J14" s="89"/>
      <c r="K14" s="89"/>
      <c r="L14" s="89"/>
      <c r="M14" s="89" t="s">
        <v>177</v>
      </c>
      <c r="N14" s="75">
        <f>B14+'biogenics 12'!H11</f>
        <v>3083345.8751980378</v>
      </c>
      <c r="O14" s="75">
        <f t="shared" si="0"/>
        <v>116141.44722007614</v>
      </c>
      <c r="P14" s="75">
        <f>D14+'biogenics 12'!T11</f>
        <v>304563.2224203606</v>
      </c>
      <c r="Q14" s="75">
        <f t="shared" si="1"/>
        <v>303081.70611717465</v>
      </c>
      <c r="R14" s="75">
        <f t="shared" si="2"/>
        <v>195673.51351995883</v>
      </c>
      <c r="S14" s="75">
        <f t="shared" si="3"/>
        <v>44176.332200470802</v>
      </c>
      <c r="T14" s="75">
        <f>H14+'biogenics 12'!Z11</f>
        <v>1872417.0200437699</v>
      </c>
      <c r="U14" s="89"/>
      <c r="V14" s="89" t="s">
        <v>177</v>
      </c>
      <c r="W14" s="75">
        <f>B14-'ptfire-wild'!B11-'ptfire-rx'!B11</f>
        <v>2139516.3039620388</v>
      </c>
      <c r="X14" s="75">
        <f>C14-'ptfire-wild'!C11-'ptfire-rx'!C11</f>
        <v>110215.57067407614</v>
      </c>
      <c r="Y14" s="75">
        <f>D14-'ptfire-wild'!D11-'ptfire-rx'!D11</f>
        <v>255631.19324236063</v>
      </c>
      <c r="Z14" s="75">
        <f>E14-'ptfire-wild'!E11-'ptfire-rx'!E11</f>
        <v>170278.65452617465</v>
      </c>
      <c r="AA14" s="75">
        <f>F14-'ptfire-wild'!F11-'ptfire-rx'!F11</f>
        <v>76214.106791958839</v>
      </c>
      <c r="AB14" s="75">
        <f>G14-'ptfire-wild'!G11-'ptfire-rx'!G11</f>
        <v>36110.2724234708</v>
      </c>
      <c r="AC14" s="75">
        <f>H14-'ptfire-wild'!H11-'ptfire-rx'!H11</f>
        <v>389532.9887847699</v>
      </c>
    </row>
    <row r="15" spans="1:29" x14ac:dyDescent="0.25">
      <c r="A15" s="89" t="s">
        <v>178</v>
      </c>
      <c r="B15" s="75">
        <f>rail!B12+'cmv_c1c2 12'!B12+nonpt!B12+nonroad!B12+'onroad all'!P12+ptegu!B12+ptnonipm!B12+pt_oilgas!B12+np_oilgas!B12+rwc!B12+'ptfire-wild'!B12+ptagfire!B12+'cmv_c3 12'!B12+'ptfire-rx'!B12+airports!B12+np_solvents!B12</f>
        <v>1837304.38485693</v>
      </c>
      <c r="C15" s="75">
        <f>rail!C12+'cmv_c1c2 12'!AO12+nonpt!C12+nonroad!C12+'onroad all'!AS12+ptegu!C12+ptnonipm!C12+pt_oilgas!C12+np_oilgas!C12+rwc!C12+livestock!B12+'ptfire-wild'!C12+ptagfire!C12+'cmv_c3 12'!AO12+fertilizer!B12+'ptfire-rx'!C12+airports!C12+np_solvents!C12</f>
        <v>136356.48664552829</v>
      </c>
      <c r="D15" s="75">
        <f>rail!D12+'cmv_c1c2 12'!D12+nonpt!D12+nonroad!D12+'onroad all'!AH12+'onroad all'!AV12+'onroad all'!AW12+ptegu!BF12+ptnonipm!D12+pt_oilgas!D12+np_oilgas!D12+rwc!D12+'ptfire-wild'!D12+ptagfire!D12+'cmv_c3 12'!D12+'ptfire-rx'!D12+airports!D12+np_solvents!D12</f>
        <v>209521.59726914804</v>
      </c>
      <c r="E15" s="75">
        <f>rail!E12+'cmv_c1c2 12'!E12+nonpt!E12+nonroad!E12+ptegu!E12+ptnonipm!E12+pt_oilgas!E12+np_oilgas!E12+rwc!E12+'onroad all'!BK12+afdust!AZ12+'ptfire-wild'!E12+ptagfire!E12+'cmv_c3 12'!E12+'ptfire-rx'!E12+airports!E12+np_solvents!E12</f>
        <v>257745.04047649031</v>
      </c>
      <c r="F15" s="75">
        <f>rail!F12+'cmv_c1c2 12'!F12+nonpt!F12+nonroad!F12+ptegu!F12+ptnonipm!F12+pt_oilgas!F12+np_oilgas!F12+rwc!F12+'onroad all'!BL12+afdust!BA12+'ptfire-wild'!F12+ptagfire!F12+'cmv_c3 12'!F12+'ptfire-rx'!F12+airports!F12+np_solvents!F12</f>
        <v>172753.67106197536</v>
      </c>
      <c r="G15" s="75">
        <f>rail!G12+'cmv_c1c2 12'!G12+nonpt!G12+nonroad!G12+'onroad all'!CC12+ptegu!CG12+ptnonipm!G12+pt_oilgas!G12+np_oilgas!G12+rwc!G12+'ptfire-wild'!G12+ptagfire!G12+'cmv_c3 12'!G12+'ptfire-rx'!G12+airports!G12+np_solvents!G12</f>
        <v>33032.812635736271</v>
      </c>
      <c r="H15" s="75">
        <f>rail!H12+'cmv_c1c2 12'!H12+nonpt!H12+nonroad!H12+'onroad all'!CM12+ptegu!H12+ptnonipm!H12+pt_oilgas!H12+np_oilgas!H12+rwc!H12+'ptfire-wild'!H12+ptagfire!H12+'cmv_c3 12'!H12+livestock!C12+'ptfire-rx'!H12+np_solvents!H12+airports!H12</f>
        <v>371560.05700508988</v>
      </c>
      <c r="I15" s="36" t="s">
        <v>169</v>
      </c>
      <c r="J15" s="89"/>
      <c r="K15" s="89"/>
      <c r="L15" s="89"/>
      <c r="M15" s="89" t="s">
        <v>178</v>
      </c>
      <c r="N15" s="75">
        <f>B15+'biogenics 12'!H12</f>
        <v>1981167.9299669289</v>
      </c>
      <c r="O15" s="75">
        <f t="shared" si="0"/>
        <v>136356.48664552829</v>
      </c>
      <c r="P15" s="75">
        <f>D15+'biogenics 12'!T12</f>
        <v>238769.90051894804</v>
      </c>
      <c r="Q15" s="75">
        <f t="shared" si="1"/>
        <v>257745.04047649031</v>
      </c>
      <c r="R15" s="75">
        <f t="shared" si="2"/>
        <v>172753.67106197536</v>
      </c>
      <c r="S15" s="75">
        <f t="shared" si="3"/>
        <v>33032.812635736271</v>
      </c>
      <c r="T15" s="75">
        <f>H15+'biogenics 12'!Z12</f>
        <v>2083994.44381508</v>
      </c>
      <c r="U15" s="89"/>
      <c r="V15" s="89" t="s">
        <v>178</v>
      </c>
      <c r="W15" s="75">
        <f>B15-'ptfire-wild'!B12-'ptfire-rx'!B12</f>
        <v>1127137.1594279301</v>
      </c>
      <c r="X15" s="75">
        <f>C15-'ptfire-wild'!C12-'ptfire-rx'!C12</f>
        <v>130839.0298015283</v>
      </c>
      <c r="Y15" s="75">
        <f>D15-'ptfire-wild'!D12-'ptfire-rx'!D12</f>
        <v>197334.31253314804</v>
      </c>
      <c r="Z15" s="75">
        <f>E15-'ptfire-wild'!E12-'ptfire-rx'!E12</f>
        <v>144590.6604194903</v>
      </c>
      <c r="AA15" s="75">
        <f>F15-'ptfire-wild'!F12-'ptfire-rx'!F12</f>
        <v>68903.935758975349</v>
      </c>
      <c r="AB15" s="75">
        <f>G15-'ptfire-wild'!G12-'ptfire-rx'!G12</f>
        <v>25505.87431673627</v>
      </c>
      <c r="AC15" s="75">
        <f>H15-'ptfire-wild'!H12-'ptfire-rx'!H12</f>
        <v>233859.07429108987</v>
      </c>
    </row>
    <row r="16" spans="1:29" x14ac:dyDescent="0.25">
      <c r="A16" s="89" t="s">
        <v>179</v>
      </c>
      <c r="B16" s="75">
        <f>rail!B13+'cmv_c1c2 12'!B13+nonpt!B13+nonroad!B13+'onroad all'!P13+ptegu!B13+ptnonipm!B13+pt_oilgas!B13+np_oilgas!B13+rwc!B13+'ptfire-wild'!B13+ptagfire!B13+'cmv_c3 12'!B13+'ptfire-rx'!B13+airports!B13+np_solvents!B13</f>
        <v>1437768.660737528</v>
      </c>
      <c r="C16" s="75">
        <f>rail!C13+'cmv_c1c2 12'!AO13+nonpt!C13+nonroad!C13+'onroad all'!AS13+ptegu!C13+ptnonipm!C13+pt_oilgas!C13+np_oilgas!C13+rwc!C13+livestock!B13+'ptfire-wild'!C13+ptagfire!C13+'cmv_c3 12'!AO13+fertilizer!B13+'ptfire-rx'!C13+airports!C13+np_solvents!C13</f>
        <v>96980.180279385328</v>
      </c>
      <c r="D16" s="75">
        <f>rail!D13+'cmv_c1c2 12'!D13+nonpt!D13+nonroad!D13+'onroad all'!AH13+'onroad all'!AV13+'onroad all'!AW13+ptegu!BF13+ptnonipm!D13+pt_oilgas!D13+np_oilgas!D13+rwc!D13+'ptfire-wild'!D13+ptagfire!D13+'cmv_c3 12'!D13+'ptfire-rx'!D13+airports!D13+np_solvents!D13</f>
        <v>55739.104761398296</v>
      </c>
      <c r="E16" s="75">
        <f>rail!E13+'cmv_c1c2 12'!E13+nonpt!E13+nonroad!E13+ptegu!E13+ptnonipm!E13+pt_oilgas!E13+np_oilgas!E13+rwc!E13+'onroad all'!BK13+afdust!AZ13+'ptfire-wild'!E13+ptagfire!E13+'cmv_c3 12'!E13+'ptfire-rx'!E13+airports!E13+np_solvents!E13</f>
        <v>463981.01822575339</v>
      </c>
      <c r="F16" s="75">
        <f>rail!F13+'cmv_c1c2 12'!F13+nonpt!F13+nonroad!F13+ptegu!F13+ptnonipm!F13+pt_oilgas!F13+np_oilgas!F13+rwc!F13+'onroad all'!BL13+afdust!BA13+'ptfire-wild'!F13+ptagfire!F13+'cmv_c3 12'!F13+'ptfire-rx'!F13+airports!F13+np_solvents!F13</f>
        <v>200728.08524994241</v>
      </c>
      <c r="G16" s="75">
        <f>rail!G13+'cmv_c1c2 12'!G13+nonpt!G13+nonroad!G13+'onroad all'!CC13+ptegu!CG13+ptnonipm!G13+pt_oilgas!G13+np_oilgas!G13+rwc!G13+'ptfire-wild'!G13+ptagfire!G13+'cmv_c3 12'!G13+'ptfire-rx'!G13+airports!G13+np_solvents!G13</f>
        <v>13891.413484221117</v>
      </c>
      <c r="H16" s="75">
        <f>rail!H13+'cmv_c1c2 12'!H13+nonpt!H13+nonroad!H13+'onroad all'!CM13+ptegu!H13+ptnonipm!H13+pt_oilgas!H13+np_oilgas!H13+rwc!H13+'ptfire-wild'!H13+ptagfire!H13+'cmv_c3 12'!H13+livestock!C13+'ptfire-rx'!H13+np_solvents!H13+airports!H13</f>
        <v>393554.13210611505</v>
      </c>
      <c r="J16" s="89"/>
      <c r="K16" s="89"/>
      <c r="L16" s="89"/>
      <c r="M16" s="89" t="s">
        <v>179</v>
      </c>
      <c r="N16" s="75">
        <f>B16+'biogenics 12'!H13</f>
        <v>1504255.8103875278</v>
      </c>
      <c r="O16" s="75">
        <f t="shared" si="0"/>
        <v>96980.180279385328</v>
      </c>
      <c r="P16" s="75">
        <f>D16+'biogenics 12'!T13</f>
        <v>68813.225039515091</v>
      </c>
      <c r="Q16" s="75">
        <f t="shared" si="1"/>
        <v>463981.01822575339</v>
      </c>
      <c r="R16" s="75">
        <f t="shared" si="2"/>
        <v>200728.08524994241</v>
      </c>
      <c r="S16" s="75">
        <f t="shared" si="3"/>
        <v>13891.413484221117</v>
      </c>
      <c r="T16" s="75">
        <f>H16+'biogenics 12'!Z13</f>
        <v>737736.85104611504</v>
      </c>
      <c r="U16" s="89"/>
      <c r="V16" s="89" t="s">
        <v>179</v>
      </c>
      <c r="W16" s="75">
        <f>B16-'ptfire-wild'!B13-'ptfire-rx'!B13</f>
        <v>248910.21677752797</v>
      </c>
      <c r="X16" s="75">
        <f>C16-'ptfire-wild'!C13-'ptfire-rx'!C13</f>
        <v>84433.422509885335</v>
      </c>
      <c r="Y16" s="75">
        <f>D16-'ptfire-wild'!D13-'ptfire-rx'!D13</f>
        <v>44854.991478898301</v>
      </c>
      <c r="Z16" s="75">
        <f>E16-'ptfire-wild'!E13-'ptfire-rx'!E13</f>
        <v>224552.37009675338</v>
      </c>
      <c r="AA16" s="75">
        <f>F16-'ptfire-wild'!F13-'ptfire-rx'!F13</f>
        <v>39599.208162942421</v>
      </c>
      <c r="AB16" s="75">
        <f>G16-'ptfire-wild'!G13-'ptfire-rx'!G13</f>
        <v>2512.8922282211161</v>
      </c>
      <c r="AC16" s="75">
        <f>H16-'ptfire-wild'!H13-'ptfire-rx'!H13</f>
        <v>77278.119156115019</v>
      </c>
    </row>
    <row r="17" spans="1:29" x14ac:dyDescent="0.25">
      <c r="A17" s="89" t="s">
        <v>180</v>
      </c>
      <c r="B17" s="75">
        <f>rail!B14+'cmv_c1c2 12'!B14+nonpt!B14+nonroad!B14+'onroad all'!P14+ptegu!B14+ptnonipm!B14+pt_oilgas!B14+np_oilgas!B14+rwc!B14+'ptfire-wild'!B14+ptagfire!B14+'cmv_c3 12'!B14+'ptfire-rx'!B14+airports!B14+np_solvents!B14</f>
        <v>1081535.9346295299</v>
      </c>
      <c r="C17" s="75">
        <f>rail!C14+'cmv_c1c2 12'!AO14+nonpt!C14+nonroad!C14+'onroad all'!AS14+ptegu!C14+ptnonipm!C14+pt_oilgas!C14+np_oilgas!C14+rwc!C14+livestock!B14+'ptfire-wild'!C14+ptagfire!C14+'cmv_c3 12'!AO14+fertilizer!B14+'ptfire-rx'!C14+airports!C14+np_solvents!C14</f>
        <v>124521.11582197808</v>
      </c>
      <c r="D17" s="75">
        <f>rail!D14+'cmv_c1c2 12'!D14+nonpt!D14+nonroad!D14+'onroad all'!AH14+'onroad all'!AV14+'onroad all'!AW14+ptegu!BF14+ptnonipm!D14+pt_oilgas!D14+np_oilgas!D14+rwc!D14+'ptfire-wild'!D14+ptagfire!D14+'cmv_c3 12'!D14+'ptfire-rx'!D14+airports!D14+np_solvents!D14</f>
        <v>258613.59349599193</v>
      </c>
      <c r="E17" s="75">
        <f>rail!E14+'cmv_c1c2 12'!E14+nonpt!E14+nonroad!E14+ptegu!E14+ptnonipm!E14+pt_oilgas!E14+np_oilgas!E14+rwc!E14+'onroad all'!BK14+afdust!AZ14+'ptfire-wild'!E14+ptagfire!E14+'cmv_c3 12'!E14+'ptfire-rx'!E14+airports!E14+np_solvents!E14</f>
        <v>327676.63784399483</v>
      </c>
      <c r="F17" s="75">
        <f>rail!F14+'cmv_c1c2 12'!F14+nonpt!F14+nonroad!F14+ptegu!F14+ptnonipm!F14+pt_oilgas!F14+np_oilgas!F14+rwc!F14+'onroad all'!BL14+afdust!BA14+'ptfire-wild'!F14+ptagfire!F14+'cmv_c3 12'!F14+'ptfire-rx'!F14+airports!F14+np_solvents!F14</f>
        <v>76131.41640635184</v>
      </c>
      <c r="G17" s="75">
        <f>rail!G14+'cmv_c1c2 12'!G14+nonpt!G14+nonroad!G14+'onroad all'!CC14+ptegu!CG14+ptnonipm!G14+pt_oilgas!G14+np_oilgas!G14+rwc!G14+'ptfire-wild'!G14+ptagfire!G14+'cmv_c3 12'!G14+'ptfire-rx'!G14+airports!G14+np_solvents!G14</f>
        <v>68390.129162687022</v>
      </c>
      <c r="H17" s="75">
        <f>rail!H14+'cmv_c1c2 12'!H14+nonpt!H14+nonroad!H14+'onroad all'!CM14+ptegu!H14+ptnonipm!H14+pt_oilgas!H14+np_oilgas!H14+rwc!H14+'ptfire-wild'!H14+ptagfire!H14+'cmv_c3 12'!H14+livestock!C14+'ptfire-rx'!H14+np_solvents!H14+airports!H14</f>
        <v>298836.50591745996</v>
      </c>
      <c r="I17" s="36" t="s">
        <v>169</v>
      </c>
      <c r="J17" s="89"/>
      <c r="K17" s="89"/>
      <c r="L17" s="89"/>
      <c r="M17" s="89" t="s">
        <v>180</v>
      </c>
      <c r="N17" s="75">
        <f>B17+'biogenics 12'!H14</f>
        <v>1148749.9951965299</v>
      </c>
      <c r="O17" s="75">
        <f t="shared" si="0"/>
        <v>124521.11582197808</v>
      </c>
      <c r="P17" s="75">
        <f>D17+'biogenics 12'!T14</f>
        <v>301642.59384100011</v>
      </c>
      <c r="Q17" s="75">
        <f t="shared" si="1"/>
        <v>327676.63784399483</v>
      </c>
      <c r="R17" s="75">
        <f t="shared" si="2"/>
        <v>76131.41640635184</v>
      </c>
      <c r="S17" s="75">
        <f t="shared" si="3"/>
        <v>68390.129162687022</v>
      </c>
      <c r="T17" s="75">
        <f>H17+'biogenics 12'!Z14</f>
        <v>961413.76295646001</v>
      </c>
      <c r="U17" s="89"/>
      <c r="V17" s="89" t="s">
        <v>180</v>
      </c>
      <c r="W17" s="75">
        <f>B17-'ptfire-wild'!B14-'ptfire-rx'!B14</f>
        <v>1032970.0016465299</v>
      </c>
      <c r="X17" s="75">
        <f>C17-'ptfire-wild'!C14-'ptfire-rx'!C14</f>
        <v>124114.10122222807</v>
      </c>
      <c r="Y17" s="75">
        <f>D17-'ptfire-wild'!D14-'ptfire-rx'!D14</f>
        <v>257529.83290869193</v>
      </c>
      <c r="Z17" s="75">
        <f>E17-'ptfire-wild'!E14-'ptfire-rx'!E14</f>
        <v>319537.38731229486</v>
      </c>
      <c r="AA17" s="75">
        <f>F17-'ptfire-wild'!F14-'ptfire-rx'!F14</f>
        <v>68483.294365351845</v>
      </c>
      <c r="AB17" s="75">
        <f>G17-'ptfire-wild'!G14-'ptfire-rx'!G14</f>
        <v>67865.46850918702</v>
      </c>
      <c r="AC17" s="75">
        <f>H17-'ptfire-wild'!H14-'ptfire-rx'!H14</f>
        <v>288637.38835235999</v>
      </c>
    </row>
    <row r="18" spans="1:29" x14ac:dyDescent="0.25">
      <c r="A18" s="89" t="s">
        <v>181</v>
      </c>
      <c r="B18" s="75">
        <f>rail!B15+'cmv_c1c2 12'!B15+nonpt!B15+nonroad!B15+'onroad all'!P15+ptegu!B15+ptnonipm!B15+pt_oilgas!B15+np_oilgas!B15+rwc!B15+'ptfire-wild'!B15+ptagfire!B15+'cmv_c3 12'!B15+'ptfire-rx'!B15+airports!B15+np_solvents!B15</f>
        <v>973055.86639036017</v>
      </c>
      <c r="C18" s="75">
        <f>rail!C15+'cmv_c1c2 12'!AO15+nonpt!C15+nonroad!C15+'onroad all'!AS15+ptegu!C15+ptnonipm!C15+pt_oilgas!C15+np_oilgas!C15+rwc!C15+livestock!B15+'ptfire-wild'!C15+ptagfire!C15+'cmv_c3 12'!AO15+fertilizer!B15+'ptfire-rx'!C15+airports!C15+np_solvents!C15</f>
        <v>110225.64555052327</v>
      </c>
      <c r="D18" s="75">
        <f>rail!D15+'cmv_c1c2 12'!D15+nonpt!D15+nonroad!D15+'onroad all'!AH15+'onroad all'!AV15+'onroad all'!AW15+ptegu!BF15+ptnonipm!D15+pt_oilgas!D15+np_oilgas!D15+rwc!D15+'ptfire-wild'!D15+ptagfire!D15+'cmv_c3 12'!D15+'ptfire-rx'!D15+airports!D15+np_solvents!D15</f>
        <v>202135.24154772522</v>
      </c>
      <c r="E18" s="75">
        <f>rail!E15+'cmv_c1c2 12'!E15+nonpt!E15+nonroad!E15+ptegu!E15+ptnonipm!E15+pt_oilgas!E15+np_oilgas!E15+rwc!E15+'onroad all'!BK15+afdust!AZ15+'ptfire-wild'!E15+ptagfire!E15+'cmv_c3 12'!E15+'ptfire-rx'!E15+airports!E15+np_solvents!E15</f>
        <v>113610.16645135639</v>
      </c>
      <c r="F18" s="75">
        <f>rail!F15+'cmv_c1c2 12'!F15+nonpt!F15+nonroad!F15+ptegu!F15+ptnonipm!F15+pt_oilgas!F15+np_oilgas!F15+rwc!F15+'onroad all'!BL15+afdust!BA15+'ptfire-wild'!F15+ptagfire!F15+'cmv_c3 12'!F15+'ptfire-rx'!F15+airports!F15+np_solvents!F15</f>
        <v>56529.145759358893</v>
      </c>
      <c r="G18" s="75">
        <f>rail!G15+'cmv_c1c2 12'!G15+nonpt!G15+nonroad!G15+'onroad all'!CC15+ptegu!CG15+ptnonipm!G15+pt_oilgas!G15+np_oilgas!G15+rwc!G15+'ptfire-wild'!G15+ptagfire!G15+'cmv_c3 12'!G15+'ptfire-rx'!G15+airports!G15+np_solvents!G15</f>
        <v>68451.276656262882</v>
      </c>
      <c r="H18" s="75">
        <f>rail!H15+'cmv_c1c2 12'!H15+nonpt!H15+nonroad!H15+'onroad all'!CM15+ptegu!H15+ptnonipm!H15+pt_oilgas!H15+np_oilgas!H15+rwc!H15+'ptfire-wild'!H15+ptagfire!H15+'cmv_c3 12'!H15+livestock!C15+'ptfire-rx'!H15+np_solvents!H15+airports!H15</f>
        <v>208169.58101778998</v>
      </c>
      <c r="I18" s="36" t="s">
        <v>169</v>
      </c>
      <c r="J18" s="89"/>
      <c r="K18" s="89"/>
      <c r="L18" s="89"/>
      <c r="M18" s="89" t="s">
        <v>181</v>
      </c>
      <c r="N18" s="75">
        <f>B18+'biogenics 12'!H15</f>
        <v>1018259.1687763601</v>
      </c>
      <c r="O18" s="75">
        <f t="shared" si="0"/>
        <v>110225.64555052327</v>
      </c>
      <c r="P18" s="75">
        <f>D18+'biogenics 12'!T15</f>
        <v>227250.57215575702</v>
      </c>
      <c r="Q18" s="75">
        <f t="shared" si="1"/>
        <v>113610.16645135639</v>
      </c>
      <c r="R18" s="75">
        <f t="shared" si="2"/>
        <v>56529.145759358893</v>
      </c>
      <c r="S18" s="75">
        <f t="shared" si="3"/>
        <v>68451.276656262882</v>
      </c>
      <c r="T18" s="75">
        <f>H18+'biogenics 12'!Z15</f>
        <v>654562.15942578996</v>
      </c>
      <c r="U18" s="89"/>
      <c r="V18" s="89" t="s">
        <v>181</v>
      </c>
      <c r="W18" s="75">
        <f>B18-'ptfire-wild'!B15-'ptfire-rx'!B15</f>
        <v>948867.47958136012</v>
      </c>
      <c r="X18" s="75">
        <f>C18-'ptfire-wild'!C15-'ptfire-rx'!C15</f>
        <v>110052.09793452328</v>
      </c>
      <c r="Y18" s="75">
        <f>D18-'ptfire-wild'!D15-'ptfire-rx'!D15</f>
        <v>201613.13778272521</v>
      </c>
      <c r="Z18" s="75">
        <f>E18-'ptfire-wild'!E15-'ptfire-rx'!E15</f>
        <v>109602.10774335639</v>
      </c>
      <c r="AA18" s="75">
        <f>F18-'ptfire-wild'!F15-'ptfire-rx'!F15</f>
        <v>52663.642743358891</v>
      </c>
      <c r="AB18" s="75">
        <f>G18-'ptfire-wild'!G15-'ptfire-rx'!G15</f>
        <v>68204.433245262888</v>
      </c>
      <c r="AC18" s="75">
        <f>H18-'ptfire-wild'!H15-'ptfire-rx'!H15</f>
        <v>203344.06499288999</v>
      </c>
    </row>
    <row r="19" spans="1:29" x14ac:dyDescent="0.25">
      <c r="A19" s="89" t="s">
        <v>182</v>
      </c>
      <c r="B19" s="75">
        <f>rail!B16+'cmv_c1c2 12'!B16+nonpt!B16+nonroad!B16+'onroad all'!P16+ptegu!B16+ptnonipm!B16+pt_oilgas!B16+np_oilgas!B16+rwc!B16+'ptfire-wild'!B16+ptagfire!B16+'cmv_c3 12'!B16+'ptfire-rx'!B16+airports!B16+np_solvents!B16</f>
        <v>429114.01307099999</v>
      </c>
      <c r="C19" s="75">
        <f>rail!C16+'cmv_c1c2 12'!AO16+nonpt!C16+nonroad!C16+'onroad all'!AS16+ptegu!C16+ptnonipm!C16+pt_oilgas!C16+np_oilgas!C16+rwc!C16+livestock!B16+'ptfire-wild'!C16+ptagfire!C16+'cmv_c3 12'!AO16+fertilizer!B16+'ptfire-rx'!C16+airports!C16+np_solvents!C16</f>
        <v>356028.71203145059</v>
      </c>
      <c r="D19" s="75">
        <f>rail!D16+'cmv_c1c2 12'!D16+nonpt!D16+nonroad!D16+'onroad all'!AH16+'onroad all'!AV16+'onroad all'!AW16+ptegu!BF16+ptnonipm!D16+pt_oilgas!D16+np_oilgas!D16+rwc!D16+'ptfire-wild'!D16+ptagfire!D16+'cmv_c3 12'!D16+'ptfire-rx'!D16+airports!D16+np_solvents!D16</f>
        <v>118039.92064306379</v>
      </c>
      <c r="E19" s="75">
        <f>rail!E16+'cmv_c1c2 12'!E16+nonpt!E16+nonroad!E16+ptegu!E16+ptnonipm!E16+pt_oilgas!E16+np_oilgas!E16+rwc!E16+'onroad all'!BK16+afdust!AZ16+'ptfire-wild'!E16+ptagfire!E16+'cmv_c3 12'!E16+'ptfire-rx'!E16+airports!E16+np_solvents!E16</f>
        <v>189711.10268327949</v>
      </c>
      <c r="F19" s="75">
        <f>rail!F16+'cmv_c1c2 12'!F16+nonpt!F16+nonroad!F16+ptegu!F16+ptnonipm!F16+pt_oilgas!F16+np_oilgas!F16+rwc!F16+'onroad all'!BL16+afdust!BA16+'ptfire-wild'!F16+ptagfire!F16+'cmv_c3 12'!F16+'ptfire-rx'!F16+airports!F16+np_solvents!F16</f>
        <v>47998.041378780508</v>
      </c>
      <c r="G19" s="75">
        <f>rail!G16+'cmv_c1c2 12'!G16+nonpt!G16+nonroad!G16+'onroad all'!CC16+ptegu!CG16+ptnonipm!G16+pt_oilgas!G16+np_oilgas!G16+rwc!G16+'ptfire-wild'!G16+ptagfire!G16+'cmv_c3 12'!G16+'ptfire-rx'!G16+airports!G16+np_solvents!G16</f>
        <v>29484.097865108102</v>
      </c>
      <c r="H19" s="75">
        <f>rail!H16+'cmv_c1c2 12'!H16+nonpt!H16+nonroad!H16+'onroad all'!CM16+ptegu!H16+ptnonipm!H16+pt_oilgas!H16+np_oilgas!H16+rwc!H16+'ptfire-wild'!H16+ptagfire!H16+'cmv_c3 12'!H16+livestock!C16+'ptfire-rx'!H16+np_solvents!H16+airports!H16</f>
        <v>147971.39573511001</v>
      </c>
      <c r="I19" s="36" t="s">
        <v>169</v>
      </c>
      <c r="J19" s="89"/>
      <c r="K19" s="89"/>
      <c r="L19" s="89"/>
      <c r="M19" s="89" t="s">
        <v>182</v>
      </c>
      <c r="N19" s="75">
        <f>B19+'biogenics 12'!H16</f>
        <v>481566.73753699986</v>
      </c>
      <c r="O19" s="75">
        <f t="shared" si="0"/>
        <v>356028.71203145059</v>
      </c>
      <c r="P19" s="75">
        <f>D19+'biogenics 12'!T16</f>
        <v>158301.9569306444</v>
      </c>
      <c r="Q19" s="75">
        <f t="shared" si="1"/>
        <v>189711.10268327949</v>
      </c>
      <c r="R19" s="75">
        <f t="shared" si="2"/>
        <v>47998.041378780508</v>
      </c>
      <c r="S19" s="75">
        <f t="shared" si="3"/>
        <v>29484.097865108102</v>
      </c>
      <c r="T19" s="75">
        <f>H19+'biogenics 12'!Z16</f>
        <v>515355.16471710906</v>
      </c>
      <c r="U19" s="89"/>
      <c r="V19" s="89" t="s">
        <v>182</v>
      </c>
      <c r="W19" s="75">
        <f>B19-'ptfire-wild'!B16-'ptfire-rx'!B16</f>
        <v>385069.67843999999</v>
      </c>
      <c r="X19" s="75">
        <f>C19-'ptfire-wild'!C16-'ptfire-rx'!C16</f>
        <v>355515.19422420062</v>
      </c>
      <c r="Y19" s="75">
        <f>D19-'ptfire-wild'!D16-'ptfire-rx'!D16</f>
        <v>116867.8501793638</v>
      </c>
      <c r="Z19" s="75">
        <f>E19-'ptfire-wild'!E16-'ptfire-rx'!E16</f>
        <v>182543.5007360795</v>
      </c>
      <c r="AA19" s="75">
        <f>F19-'ptfire-wild'!F16-'ptfire-rx'!F16</f>
        <v>40997.975962780511</v>
      </c>
      <c r="AB19" s="75">
        <f>G19-'ptfire-wild'!G16-'ptfire-rx'!G16</f>
        <v>28846.367423608102</v>
      </c>
      <c r="AC19" s="75">
        <f>H19-'ptfire-wild'!H16-'ptfire-rx'!H16</f>
        <v>137577.56741076001</v>
      </c>
    </row>
    <row r="20" spans="1:29" x14ac:dyDescent="0.25">
      <c r="A20" s="89" t="s">
        <v>183</v>
      </c>
      <c r="B20" s="75">
        <f>rail!B17+'cmv_c1c2 12'!B17+nonpt!B17+nonroad!B17+'onroad all'!P17+ptegu!B17+ptnonipm!B17+pt_oilgas!B17+np_oilgas!B17+rwc!B17+'ptfire-wild'!B17+ptagfire!B17+'cmv_c3 12'!B17+'ptfire-rx'!B17+airports!B17+np_solvents!B17</f>
        <v>730125.29128253995</v>
      </c>
      <c r="C20" s="75">
        <f>rail!C17+'cmv_c1c2 12'!AO17+nonpt!C17+nonroad!C17+'onroad all'!AS17+ptegu!C17+ptnonipm!C17+pt_oilgas!C17+np_oilgas!C17+rwc!C17+livestock!B17+'ptfire-wild'!C17+ptagfire!C17+'cmv_c3 12'!AO17+fertilizer!B17+'ptfire-rx'!C17+airports!C17+np_solvents!C17</f>
        <v>175960.45248755621</v>
      </c>
      <c r="D20" s="75">
        <f>rail!D17+'cmv_c1c2 12'!D17+nonpt!D17+nonroad!D17+'onroad all'!AH17+'onroad all'!AV17+'onroad all'!AW17+ptegu!BF17+ptnonipm!D17+pt_oilgas!D17+np_oilgas!D17+rwc!D17+'ptfire-wild'!D17+ptagfire!D17+'cmv_c3 12'!D17+'ptfire-rx'!D17+airports!D17+np_solvents!D17</f>
        <v>155257.22625715344</v>
      </c>
      <c r="E20" s="75">
        <f>rail!E17+'cmv_c1c2 12'!E17+nonpt!E17+nonroad!E17+ptegu!E17+ptnonipm!E17+pt_oilgas!E17+np_oilgas!E17+rwc!E17+'onroad all'!BK17+afdust!AZ17+'ptfire-wild'!E17+ptagfire!E17+'cmv_c3 12'!E17+'ptfire-rx'!E17+airports!E17+np_solvents!E17</f>
        <v>426888.4494158618</v>
      </c>
      <c r="F20" s="75">
        <f>rail!F17+'cmv_c1c2 12'!F17+nonpt!F17+nonroad!F17+ptegu!F17+ptnonipm!F17+pt_oilgas!F17+np_oilgas!F17+rwc!F17+'onroad all'!BL17+afdust!BA17+'ptfire-wild'!F17+ptagfire!F17+'cmv_c3 12'!F17+'ptfire-rx'!F17+airports!F17+np_solvents!F17</f>
        <v>121876.90814338086</v>
      </c>
      <c r="G20" s="75">
        <f>rail!G17+'cmv_c1c2 12'!G17+nonpt!G17+nonroad!G17+'onroad all'!CC17+ptegu!CG17+ptnonipm!G17+pt_oilgas!G17+np_oilgas!G17+rwc!G17+'ptfire-wild'!G17+ptagfire!G17+'cmv_c3 12'!G17+'ptfire-rx'!G17+airports!G17+np_solvents!G17</f>
        <v>14261.041616413519</v>
      </c>
      <c r="H20" s="75">
        <f>rail!H17+'cmv_c1c2 12'!H17+nonpt!H17+nonroad!H17+'onroad all'!CM17+ptegu!H17+ptnonipm!H17+pt_oilgas!H17+np_oilgas!H17+rwc!H17+'ptfire-wild'!H17+ptagfire!H17+'cmv_c3 12'!H17+livestock!C17+'ptfire-rx'!H17+np_solvents!H17+airports!H17</f>
        <v>265650.77712603001</v>
      </c>
      <c r="I20" s="36" t="s">
        <v>169</v>
      </c>
      <c r="J20" s="89"/>
      <c r="K20" s="89"/>
      <c r="L20" s="89"/>
      <c r="M20" s="89" t="s">
        <v>183</v>
      </c>
      <c r="N20" s="75">
        <f>B20+'biogenics 12'!H17</f>
        <v>811505.90616854001</v>
      </c>
      <c r="O20" s="75">
        <f t="shared" si="0"/>
        <v>175960.45248755621</v>
      </c>
      <c r="P20" s="75">
        <f>D20+'biogenics 12'!T17</f>
        <v>191956.09678165335</v>
      </c>
      <c r="Q20" s="75">
        <f t="shared" si="1"/>
        <v>426888.4494158618</v>
      </c>
      <c r="R20" s="75">
        <f t="shared" si="2"/>
        <v>121876.90814338086</v>
      </c>
      <c r="S20" s="75">
        <f t="shared" si="3"/>
        <v>14261.041616413519</v>
      </c>
      <c r="T20" s="75">
        <f>H20+'biogenics 12'!Z17</f>
        <v>752254.52155603003</v>
      </c>
      <c r="U20" s="89"/>
      <c r="V20" s="89" t="s">
        <v>183</v>
      </c>
      <c r="W20" s="75">
        <f>B20-'ptfire-wild'!B17-'ptfire-rx'!B17</f>
        <v>409817.31111553998</v>
      </c>
      <c r="X20" s="75">
        <f>C20-'ptfire-wild'!C17-'ptfire-rx'!C17</f>
        <v>171606.42222205622</v>
      </c>
      <c r="Y20" s="75">
        <f>D20-'ptfire-wild'!D17-'ptfire-rx'!D17</f>
        <v>141573.62682215343</v>
      </c>
      <c r="Z20" s="75">
        <f>E20-'ptfire-wild'!E17-'ptfire-rx'!E17</f>
        <v>367515.89649686182</v>
      </c>
      <c r="AA20" s="75">
        <f>F20-'ptfire-wild'!F17-'ptfire-rx'!F17</f>
        <v>64365.388782380869</v>
      </c>
      <c r="AB20" s="75">
        <f>G20-'ptfire-wild'!G17-'ptfire-rx'!G17</f>
        <v>8557.4697964135194</v>
      </c>
      <c r="AC20" s="75">
        <f>H20-'ptfire-wild'!H17-'ptfire-rx'!H17</f>
        <v>171119.81698353001</v>
      </c>
    </row>
    <row r="21" spans="1:29" x14ac:dyDescent="0.25">
      <c r="A21" s="89" t="s">
        <v>184</v>
      </c>
      <c r="B21" s="75">
        <f>rail!B18+'cmv_c1c2 12'!B18+nonpt!B18+nonroad!B18+'onroad all'!P18+ptegu!B18+ptnonipm!B18+pt_oilgas!B18+np_oilgas!B18+rwc!B18+'ptfire-wild'!B18+ptagfire!B18+'cmv_c3 12'!B18+'ptfire-rx'!B18+airports!B18+np_solvents!B18</f>
        <v>739748.79820866894</v>
      </c>
      <c r="C21" s="75">
        <f>rail!C18+'cmv_c1c2 12'!AO18+nonpt!C18+nonroad!C18+'onroad all'!AS18+ptegu!C18+ptnonipm!C18+pt_oilgas!C18+np_oilgas!C18+rwc!C18+livestock!B18+'ptfire-wild'!C18+ptagfire!C18+'cmv_c3 12'!AO18+fertilizer!B18+'ptfire-rx'!C18+airports!C18+np_solvents!C18</f>
        <v>74162.474333472303</v>
      </c>
      <c r="D21" s="75">
        <f>rail!D18+'cmv_c1c2 12'!D18+nonpt!D18+nonroad!D18+'onroad all'!AH18+'onroad all'!AV18+'onroad all'!AW18+ptegu!BF18+ptnonipm!D18+pt_oilgas!D18+np_oilgas!D18+rwc!D18+'ptfire-wild'!D18+ptagfire!D18+'cmv_c3 12'!D18+'ptfire-rx'!D18+airports!D18+np_solvents!D18</f>
        <v>151933.2662924882</v>
      </c>
      <c r="E21" s="75">
        <f>rail!E18+'cmv_c1c2 12'!E18+nonpt!E18+nonroad!E18+ptegu!E18+ptnonipm!E18+pt_oilgas!E18+np_oilgas!E18+rwc!E18+'onroad all'!BK18+afdust!AZ18+'ptfire-wild'!E18+ptagfire!E18+'cmv_c3 12'!E18+'ptfire-rx'!E18+airports!E18+np_solvents!E18</f>
        <v>120789.29636988707</v>
      </c>
      <c r="F21" s="75">
        <f>rail!F18+'cmv_c1c2 12'!F18+nonpt!F18+nonroad!F18+ptegu!F18+ptnonipm!F18+pt_oilgas!F18+np_oilgas!F18+rwc!F18+'onroad all'!BL18+afdust!BA18+'ptfire-wild'!F18+ptagfire!F18+'cmv_c3 12'!F18+'ptfire-rx'!F18+airports!F18+np_solvents!F18</f>
        <v>68206.816326903179</v>
      </c>
      <c r="G21" s="75">
        <f>rail!G18+'cmv_c1c2 12'!G18+nonpt!G18+nonroad!G18+'onroad all'!CC18+ptegu!CG18+ptnonipm!G18+pt_oilgas!G18+np_oilgas!G18+rwc!G18+'ptfire-wild'!G18+ptagfire!G18+'cmv_c3 12'!G18+'ptfire-rx'!G18+airports!G18+np_solvents!G18</f>
        <v>58321.088253809794</v>
      </c>
      <c r="H21" s="75">
        <f>rail!H18+'cmv_c1c2 12'!H18+nonpt!H18+nonroad!H18+'onroad all'!CM18+ptegu!H18+ptnonipm!H18+pt_oilgas!H18+np_oilgas!H18+rwc!H18+'ptfire-wild'!H18+ptagfire!H18+'cmv_c3 12'!H18+livestock!C18+'ptfire-rx'!H18+np_solvents!H18+airports!H18</f>
        <v>244317.34853244</v>
      </c>
      <c r="I21" s="36" t="s">
        <v>169</v>
      </c>
      <c r="J21" s="89"/>
      <c r="K21" s="89"/>
      <c r="L21" s="89"/>
      <c r="M21" s="89" t="s">
        <v>184</v>
      </c>
      <c r="N21" s="75">
        <f>B21+'biogenics 12'!H18</f>
        <v>809008.7431936689</v>
      </c>
      <c r="O21" s="75">
        <f t="shared" si="0"/>
        <v>74162.474333472303</v>
      </c>
      <c r="P21" s="75">
        <f>D21+'biogenics 12'!T18</f>
        <v>171730.7151164042</v>
      </c>
      <c r="Q21" s="75">
        <f t="shared" si="1"/>
        <v>120789.29636988707</v>
      </c>
      <c r="R21" s="75">
        <f t="shared" si="2"/>
        <v>68206.816326903179</v>
      </c>
      <c r="S21" s="75">
        <f t="shared" si="3"/>
        <v>58321.088253809794</v>
      </c>
      <c r="T21" s="75">
        <f>H21+'biogenics 12'!Z18</f>
        <v>1125237.0598124389</v>
      </c>
      <c r="U21" s="89"/>
      <c r="V21" s="89" t="s">
        <v>184</v>
      </c>
      <c r="W21" s="75">
        <f>B21-'ptfire-wild'!B18-'ptfire-rx'!B18</f>
        <v>529216.41722166887</v>
      </c>
      <c r="X21" s="75">
        <f>C21-'ptfire-wild'!C18-'ptfire-rx'!C18</f>
        <v>72787.698034722314</v>
      </c>
      <c r="Y21" s="75">
        <f>D21-'ptfire-wild'!D18-'ptfire-rx'!D18</f>
        <v>148226.3557541882</v>
      </c>
      <c r="Z21" s="75">
        <f>E21-'ptfire-wild'!E18-'ptfire-rx'!E18</f>
        <v>87202.56212188708</v>
      </c>
      <c r="AA21" s="75">
        <f>F21-'ptfire-wild'!F18-'ptfire-rx'!F18</f>
        <v>36733.350287903188</v>
      </c>
      <c r="AB21" s="75">
        <f>G21-'ptfire-wild'!G18-'ptfire-rx'!G18</f>
        <v>56368.841650309791</v>
      </c>
      <c r="AC21" s="75">
        <f>H21-'ptfire-wild'!H18-'ptfire-rx'!H18</f>
        <v>206348.36087543998</v>
      </c>
    </row>
    <row r="22" spans="1:29" x14ac:dyDescent="0.25">
      <c r="A22" s="89" t="s">
        <v>185</v>
      </c>
      <c r="B22" s="75">
        <f>rail!B19+'cmv_c1c2 12'!B19+nonpt!B19+nonroad!B19+'onroad all'!P19+ptegu!B19+ptnonipm!B19+pt_oilgas!B19+np_oilgas!B19+rwc!B19+'ptfire-wild'!B19+ptagfire!B19+'cmv_c3 12'!B19+'ptfire-rx'!B19+airports!B19+np_solvents!B19</f>
        <v>1089260.1597969991</v>
      </c>
      <c r="C22" s="75">
        <f>rail!C19+'cmv_c1c2 12'!AO19+nonpt!C19+nonroad!C19+'onroad all'!AS19+ptegu!C19+ptnonipm!C19+pt_oilgas!C19+np_oilgas!C19+rwc!C19+livestock!B19+'ptfire-wild'!C19+ptagfire!C19+'cmv_c3 12'!AO19+fertilizer!B19+'ptfire-rx'!C19+airports!C19+np_solvents!C19</f>
        <v>76110.456443629795</v>
      </c>
      <c r="D22" s="75">
        <f>rail!D19+'cmv_c1c2 12'!D19+nonpt!D19+nonroad!D19+'onroad all'!AH19+'onroad all'!AV19+'onroad all'!AW19+ptegu!BF19+ptnonipm!D19+pt_oilgas!D19+np_oilgas!D19+rwc!D19+'ptfire-wild'!D19+ptagfire!D19+'cmv_c3 12'!D19+'ptfire-rx'!D19+airports!D19+np_solvents!D19</f>
        <v>275662.18294896529</v>
      </c>
      <c r="E22" s="75">
        <f>rail!E19+'cmv_c1c2 12'!E19+nonpt!E19+nonroad!E19+ptegu!E19+ptnonipm!E19+pt_oilgas!E19+np_oilgas!E19+rwc!E19+'onroad all'!BK19+afdust!AZ19+'ptfire-wild'!E19+ptagfire!E19+'cmv_c3 12'!E19+'ptfire-rx'!E19+airports!E19+np_solvents!E19</f>
        <v>203075.06158084385</v>
      </c>
      <c r="F22" s="75">
        <f>rail!F19+'cmv_c1c2 12'!F19+nonpt!F19+nonroad!F19+ptegu!F19+ptnonipm!F19+pt_oilgas!F19+np_oilgas!F19+rwc!F19+'onroad all'!BL19+afdust!BA19+'ptfire-wild'!F19+ptagfire!F19+'cmv_c3 12'!F19+'ptfire-rx'!F19+airports!F19+np_solvents!F19</f>
        <v>123615.99182040925</v>
      </c>
      <c r="G22" s="75">
        <f>rail!G19+'cmv_c1c2 12'!G19+nonpt!G19+nonroad!G19+'onroad all'!CC19+ptegu!CG19+ptnonipm!G19+pt_oilgas!G19+np_oilgas!G19+rwc!G19+'ptfire-wild'!G19+ptagfire!G19+'cmv_c3 12'!G19+'ptfire-rx'!G19+airports!G19+np_solvents!G19</f>
        <v>105175.60921916021</v>
      </c>
      <c r="H22" s="75">
        <f>rail!H19+'cmv_c1c2 12'!H19+nonpt!H19+nonroad!H19+'onroad all'!CM19+ptegu!H19+ptnonipm!H19+pt_oilgas!H19+np_oilgas!H19+rwc!H19+'ptfire-wild'!H19+ptagfire!H19+'cmv_c3 12'!H19+livestock!C19+'ptfire-rx'!H19+np_solvents!H19+airports!H19</f>
        <v>327772.24575627997</v>
      </c>
      <c r="I22" s="36" t="s">
        <v>169</v>
      </c>
      <c r="J22" s="89"/>
      <c r="K22" s="89"/>
      <c r="L22" s="89"/>
      <c r="M22" s="89" t="s">
        <v>185</v>
      </c>
      <c r="N22" s="75">
        <f>B22+'biogenics 12'!H19</f>
        <v>1190498.5589569991</v>
      </c>
      <c r="O22" s="75">
        <f t="shared" si="0"/>
        <v>76110.456443629795</v>
      </c>
      <c r="P22" s="75">
        <f>D22+'biogenics 12'!T19</f>
        <v>297214.5367609653</v>
      </c>
      <c r="Q22" s="75">
        <f t="shared" si="1"/>
        <v>203075.06158084385</v>
      </c>
      <c r="R22" s="75">
        <f t="shared" si="2"/>
        <v>123615.99182040925</v>
      </c>
      <c r="S22" s="75">
        <f t="shared" si="3"/>
        <v>105175.60921916021</v>
      </c>
      <c r="T22" s="75">
        <f>H22+'biogenics 12'!Z19</f>
        <v>1537645.7239862699</v>
      </c>
      <c r="U22" s="89"/>
      <c r="V22" s="89" t="s">
        <v>185</v>
      </c>
      <c r="W22" s="75">
        <f>B22-'ptfire-wild'!B19-'ptfire-rx'!B19</f>
        <v>620086.64935499919</v>
      </c>
      <c r="X22" s="75">
        <f>C22-'ptfire-wild'!C19-'ptfire-rx'!C19</f>
        <v>71670.804854629794</v>
      </c>
      <c r="Y22" s="75">
        <f>D22-'ptfire-wild'!D19-'ptfire-rx'!D19</f>
        <v>268621.94232396531</v>
      </c>
      <c r="Z22" s="75">
        <f>E22-'ptfire-wild'!E19-'ptfire-rx'!E19</f>
        <v>124382.69560684384</v>
      </c>
      <c r="AA22" s="75">
        <f>F22-'ptfire-wild'!F19-'ptfire-rx'!F19</f>
        <v>52590.344992409242</v>
      </c>
      <c r="AB22" s="75">
        <f>G22-'ptfire-wild'!G19-'ptfire-rx'!G19</f>
        <v>100519.1124291602</v>
      </c>
      <c r="AC22" s="75">
        <f>H22-'ptfire-wild'!H19-'ptfire-rx'!H19</f>
        <v>215833.88710227996</v>
      </c>
    </row>
    <row r="23" spans="1:29" x14ac:dyDescent="0.25">
      <c r="A23" s="89" t="s">
        <v>186</v>
      </c>
      <c r="B23" s="75">
        <f>rail!B20+'cmv_c1c2 12'!B20+nonpt!B20+nonroad!B20+'onroad all'!P20+ptegu!B20+ptnonipm!B20+pt_oilgas!B20+np_oilgas!B20+rwc!B20+'ptfire-wild'!B20+ptagfire!B20+'cmv_c3 12'!B20+'ptfire-rx'!B20+airports!B20+np_solvents!B20</f>
        <v>268927.71946587</v>
      </c>
      <c r="C23" s="75">
        <f>rail!C20+'cmv_c1c2 12'!AO20+nonpt!C20+nonroad!C20+'onroad all'!AS20+ptegu!C20+ptnonipm!C20+pt_oilgas!C20+np_oilgas!C20+rwc!C20+livestock!B20+'ptfire-wild'!C20+ptagfire!C20+'cmv_c3 12'!AO20+fertilizer!B20+'ptfire-rx'!C20+airports!C20+np_solvents!C20</f>
        <v>9498.4056236548058</v>
      </c>
      <c r="D23" s="75">
        <f>rail!D20+'cmv_c1c2 12'!D20+nonpt!D20+nonroad!D20+'onroad all'!AH20+'onroad all'!AV20+'onroad all'!AW20+ptegu!BF20+ptnonipm!D20+pt_oilgas!D20+np_oilgas!D20+rwc!D20+'ptfire-wild'!D20+ptagfire!D20+'cmv_c3 12'!D20+'ptfire-rx'!D20+airports!D20+np_solvents!D20</f>
        <v>37024.369070703724</v>
      </c>
      <c r="E23" s="75">
        <f>rail!E20+'cmv_c1c2 12'!E20+nonpt!E20+nonroad!E20+ptegu!E20+ptnonipm!E20+pt_oilgas!E20+np_oilgas!E20+rwc!E20+'onroad all'!BK20+afdust!AZ20+'ptfire-wild'!E20+ptagfire!E20+'cmv_c3 12'!E20+'ptfire-rx'!E20+airports!E20+np_solvents!E20</f>
        <v>36474.153696676018</v>
      </c>
      <c r="F23" s="75">
        <f>rail!F20+'cmv_c1c2 12'!F20+nonpt!F20+nonroad!F20+ptegu!F20+ptnonipm!F20+pt_oilgas!F20+np_oilgas!F20+rwc!F20+'onroad all'!BL20+afdust!BA20+'ptfire-wild'!F20+ptagfire!F20+'cmv_c3 12'!F20+'ptfire-rx'!F20+airports!F20+np_solvents!F20</f>
        <v>27393.70275068091</v>
      </c>
      <c r="G23" s="75">
        <f>rail!G20+'cmv_c1c2 12'!G20+nonpt!G20+nonroad!G20+'onroad all'!CC20+ptegu!CG20+ptnonipm!G20+pt_oilgas!G20+np_oilgas!G20+rwc!G20+'ptfire-wild'!G20+ptagfire!G20+'cmv_c3 12'!G20+'ptfire-rx'!G20+airports!G20+np_solvents!G20</f>
        <v>4439.1543749925795</v>
      </c>
      <c r="H23" s="75">
        <f>rail!H20+'cmv_c1c2 12'!H20+nonpt!H20+nonroad!H20+'onroad all'!CM20+ptegu!H20+ptnonipm!H20+pt_oilgas!H20+np_oilgas!H20+rwc!H20+'ptfire-wild'!H20+ptagfire!H20+'cmv_c3 12'!H20+livestock!C20+'ptfire-rx'!H20+np_solvents!H20+airports!H20</f>
        <v>48501.26383429698</v>
      </c>
      <c r="I23" s="36" t="s">
        <v>169</v>
      </c>
      <c r="J23" s="89"/>
      <c r="K23" s="89"/>
      <c r="L23" s="89"/>
      <c r="M23" s="89" t="s">
        <v>186</v>
      </c>
      <c r="N23" s="75">
        <f>B23+'biogenics 12'!H20</f>
        <v>298825.47459587001</v>
      </c>
      <c r="O23" s="75">
        <f t="shared" si="0"/>
        <v>9498.4056236548058</v>
      </c>
      <c r="P23" s="75">
        <f>D23+'biogenics 12'!T20</f>
        <v>39435.252838126711</v>
      </c>
      <c r="Q23" s="75">
        <f t="shared" si="1"/>
        <v>36474.153696676018</v>
      </c>
      <c r="R23" s="75">
        <f t="shared" si="2"/>
        <v>27393.70275068091</v>
      </c>
      <c r="S23" s="75">
        <f t="shared" si="3"/>
        <v>4439.1543749925795</v>
      </c>
      <c r="T23" s="75">
        <f>H23+'biogenics 12'!Z20</f>
        <v>238327.75353429597</v>
      </c>
      <c r="U23" s="89"/>
      <c r="V23" s="89" t="s">
        <v>186</v>
      </c>
      <c r="W23" s="75">
        <f>B23-'ptfire-wild'!B20-'ptfire-rx'!B20</f>
        <v>264638.28198987001</v>
      </c>
      <c r="X23" s="75">
        <f>C23-'ptfire-wild'!C20-'ptfire-rx'!C20</f>
        <v>9460.755805654806</v>
      </c>
      <c r="Y23" s="75">
        <f>D23-'ptfire-wild'!D20-'ptfire-rx'!D20</f>
        <v>36977.791172703721</v>
      </c>
      <c r="Z23" s="75">
        <f>E23-'ptfire-wild'!E20-'ptfire-rx'!E20</f>
        <v>35618.024394676017</v>
      </c>
      <c r="AA23" s="75">
        <f>F23-'ptfire-wild'!F20-'ptfire-rx'!F20</f>
        <v>26831.699208680911</v>
      </c>
      <c r="AB23" s="75">
        <f>G23-'ptfire-wild'!G20-'ptfire-rx'!G20</f>
        <v>4416.6189989925797</v>
      </c>
      <c r="AC23" s="75">
        <f>H23-'ptfire-wild'!H20-'ptfire-rx'!H20</f>
        <v>47564.728310296981</v>
      </c>
    </row>
    <row r="24" spans="1:29" x14ac:dyDescent="0.25">
      <c r="A24" s="89" t="s">
        <v>187</v>
      </c>
      <c r="B24" s="75">
        <f>rail!B21+'cmv_c1c2 12'!B21+nonpt!B21+nonroad!B21+'onroad all'!P21+ptegu!B21+ptnonipm!B21+pt_oilgas!B21+np_oilgas!B21+rwc!B21+'ptfire-wild'!B21+ptagfire!B21+'cmv_c3 12'!B21+'ptfire-rx'!B21+airports!B21+np_solvents!B21</f>
        <v>477173.05295652902</v>
      </c>
      <c r="C24" s="75">
        <f>rail!C21+'cmv_c1c2 12'!AO21+nonpt!C21+nonroad!C21+'onroad all'!AS21+ptegu!C21+ptnonipm!C21+pt_oilgas!C21+np_oilgas!C21+rwc!C21+livestock!B21+'ptfire-wild'!C21+ptagfire!C21+'cmv_c3 12'!AO21+fertilizer!B21+'ptfire-rx'!C21+airports!C21+np_solvents!C21</f>
        <v>26086.725898809618</v>
      </c>
      <c r="D24" s="75">
        <f>rail!D21+'cmv_c1c2 12'!D21+nonpt!D21+nonroad!D21+'onroad all'!AH21+'onroad all'!AV21+'onroad all'!AW21+ptegu!BF21+ptnonipm!D21+pt_oilgas!D21+np_oilgas!D21+rwc!D21+'ptfire-wild'!D21+ptagfire!D21+'cmv_c3 12'!D21+'ptfire-rx'!D21+airports!D21+np_solvents!D21</f>
        <v>66849.866826525889</v>
      </c>
      <c r="E24" s="75">
        <f>rail!E21+'cmv_c1c2 12'!E21+nonpt!E21+nonroad!E21+ptegu!E21+ptnonipm!E21+pt_oilgas!E21+np_oilgas!E21+rwc!E21+'onroad all'!BK21+afdust!AZ21+'ptfire-wild'!E21+ptagfire!E21+'cmv_c3 12'!E21+'ptfire-rx'!E21+airports!E21+np_solvents!E21</f>
        <v>39918.65053627883</v>
      </c>
      <c r="F24" s="75">
        <f>rail!F21+'cmv_c1c2 12'!F21+nonpt!F21+nonroad!F21+ptegu!F21+ptnonipm!F21+pt_oilgas!F21+np_oilgas!F21+rwc!F21+'onroad all'!BL21+afdust!BA21+'ptfire-wild'!F21+ptagfire!F21+'cmv_c3 12'!F21+'ptfire-rx'!F21+airports!F21+np_solvents!F21</f>
        <v>18167.298480595626</v>
      </c>
      <c r="G24" s="75">
        <f>rail!G21+'cmv_c1c2 12'!G21+nonpt!G21+nonroad!G21+'onroad all'!CC21+ptegu!CG21+ptnonipm!G21+pt_oilgas!G21+np_oilgas!G21+rwc!G21+'ptfire-wild'!G21+ptagfire!G21+'cmv_c3 12'!G21+'ptfire-rx'!G21+airports!G21+np_solvents!G21</f>
        <v>12922.427387474079</v>
      </c>
      <c r="H24" s="75">
        <f>rail!H21+'cmv_c1c2 12'!H21+nonpt!H21+nonroad!H21+'onroad all'!CM21+ptegu!H21+ptnonipm!H21+pt_oilgas!H21+np_oilgas!H21+rwc!H21+'ptfire-wild'!H21+ptagfire!H21+'cmv_c3 12'!H21+livestock!C21+'ptfire-rx'!H21+np_solvents!H21+airports!H21</f>
        <v>87466.495947190982</v>
      </c>
      <c r="I24" s="36" t="s">
        <v>169</v>
      </c>
      <c r="J24" s="89"/>
      <c r="K24" s="89"/>
      <c r="L24" s="89"/>
      <c r="M24" s="89" t="s">
        <v>187</v>
      </c>
      <c r="N24" s="75">
        <f>B24+'biogenics 12'!H21</f>
        <v>493595.82381652889</v>
      </c>
      <c r="O24" s="75">
        <f t="shared" si="0"/>
        <v>26086.725898809618</v>
      </c>
      <c r="P24" s="75">
        <f>D24+'biogenics 12'!T21</f>
        <v>71423.066747505887</v>
      </c>
      <c r="Q24" s="75">
        <f t="shared" si="1"/>
        <v>39918.65053627883</v>
      </c>
      <c r="R24" s="75">
        <f t="shared" si="2"/>
        <v>18167.298480595626</v>
      </c>
      <c r="S24" s="75">
        <f t="shared" si="3"/>
        <v>12922.427387474079</v>
      </c>
      <c r="T24" s="75">
        <f>H24+'biogenics 12'!Z21</f>
        <v>292997.44518719096</v>
      </c>
      <c r="U24" s="89"/>
      <c r="V24" s="89" t="s">
        <v>187</v>
      </c>
      <c r="W24" s="75">
        <f>B24-'ptfire-wild'!B21-'ptfire-rx'!B21</f>
        <v>464870.70517952903</v>
      </c>
      <c r="X24" s="75">
        <f>C24-'ptfire-wild'!C21-'ptfire-rx'!C21</f>
        <v>25977.03236580962</v>
      </c>
      <c r="Y24" s="75">
        <f>D24-'ptfire-wild'!D21-'ptfire-rx'!D21</f>
        <v>66662.699032525896</v>
      </c>
      <c r="Z24" s="75">
        <f>E24-'ptfire-wild'!E21-'ptfire-rx'!E21</f>
        <v>37921.893145278831</v>
      </c>
      <c r="AA24" s="75">
        <f>F24-'ptfire-wild'!F21-'ptfire-rx'!F21</f>
        <v>16277.998143595625</v>
      </c>
      <c r="AB24" s="75">
        <f>G24-'ptfire-wild'!G21-'ptfire-rx'!G21</f>
        <v>12801.607034474078</v>
      </c>
      <c r="AC24" s="75">
        <f>H24-'ptfire-wild'!H21-'ptfire-rx'!H21</f>
        <v>84778.542349190975</v>
      </c>
    </row>
    <row r="25" spans="1:29" x14ac:dyDescent="0.25">
      <c r="A25" s="89" t="s">
        <v>188</v>
      </c>
      <c r="B25" s="75">
        <f>rail!B22+'cmv_c1c2 12'!B22+nonpt!B22+nonroad!B22+'onroad all'!P22+ptegu!B22+ptnonipm!B22+pt_oilgas!B22+np_oilgas!B22+rwc!B22+'ptfire-wild'!B22+ptagfire!B22+'cmv_c3 12'!B22+'ptfire-rx'!B22+airports!B22+np_solvents!B22</f>
        <v>489985.34377399</v>
      </c>
      <c r="C25" s="75">
        <f>rail!C22+'cmv_c1c2 12'!AO22+nonpt!C22+nonroad!C22+'onroad all'!AS22+ptegu!C22+ptnonipm!C22+pt_oilgas!C22+np_oilgas!C22+rwc!C22+livestock!B22+'ptfire-wild'!C22+ptagfire!C22+'cmv_c3 12'!AO22+fertilizer!B22+'ptfire-rx'!C22+airports!C22+np_solvents!C22</f>
        <v>9242.8776474731603</v>
      </c>
      <c r="D25" s="75">
        <f>rail!D22+'cmv_c1c2 12'!D22+nonpt!D22+nonroad!D22+'onroad all'!AH22+'onroad all'!AV22+'onroad all'!AW22+ptegu!BF22+ptnonipm!D22+pt_oilgas!D22+np_oilgas!D22+rwc!D22+'ptfire-wild'!D22+ptagfire!D22+'cmv_c3 12'!D22+'ptfire-rx'!D22+airports!D22+np_solvents!D22</f>
        <v>66480.398550026337</v>
      </c>
      <c r="E25" s="75">
        <f>rail!E22+'cmv_c1c2 12'!E22+nonpt!E22+nonroad!E22+ptegu!E22+ptnonipm!E22+pt_oilgas!E22+np_oilgas!E22+rwc!E22+'onroad all'!BK22+afdust!AZ22+'ptfire-wild'!E22+ptagfire!E22+'cmv_c3 12'!E22+'ptfire-rx'!E22+airports!E22+np_solvents!E22</f>
        <v>36540.253673069419</v>
      </c>
      <c r="F25" s="75">
        <f>rail!F22+'cmv_c1c2 12'!F22+nonpt!F22+nonroad!F22+ptegu!F22+ptnonipm!F22+pt_oilgas!F22+np_oilgas!F22+rwc!F22+'onroad all'!BL22+afdust!BA22+'ptfire-wild'!F22+ptagfire!F22+'cmv_c3 12'!F22+'ptfire-rx'!F22+airports!F22+np_solvents!F22</f>
        <v>20058.227725082525</v>
      </c>
      <c r="G25" s="75">
        <f>rail!G22+'cmv_c1c2 12'!G22+nonpt!G22+nonroad!G22+'onroad all'!CC22+ptegu!CG22+ptnonipm!G22+pt_oilgas!G22+np_oilgas!G22+rwc!G22+'ptfire-wild'!G22+ptagfire!G22+'cmv_c3 12'!G22+'ptfire-rx'!G22+airports!G22+np_solvents!G22</f>
        <v>2626.4165031530501</v>
      </c>
      <c r="H25" s="75">
        <f>rail!H22+'cmv_c1c2 12'!H22+nonpt!H22+nonroad!H22+'onroad all'!CM22+ptegu!H22+ptnonipm!H22+pt_oilgas!H22+np_oilgas!H22+rwc!H22+'ptfire-wild'!H22+ptagfire!H22+'cmv_c3 12'!H22+livestock!C22+'ptfire-rx'!H22+np_solvents!H22+airports!H22</f>
        <v>90288.526923683894</v>
      </c>
      <c r="I25" s="36" t="s">
        <v>169</v>
      </c>
      <c r="J25" s="89"/>
      <c r="K25" s="89"/>
      <c r="L25" s="89"/>
      <c r="M25" s="89" t="s">
        <v>188</v>
      </c>
      <c r="N25" s="75">
        <f>B25+'biogenics 12'!H22</f>
        <v>498850.38596399</v>
      </c>
      <c r="O25" s="75">
        <f t="shared" si="0"/>
        <v>9242.8776474731603</v>
      </c>
      <c r="P25" s="75">
        <f>D25+'biogenics 12'!T22</f>
        <v>67439.540662663334</v>
      </c>
      <c r="Q25" s="75">
        <f t="shared" si="1"/>
        <v>36540.253673069419</v>
      </c>
      <c r="R25" s="75">
        <f t="shared" si="2"/>
        <v>20058.227725082525</v>
      </c>
      <c r="S25" s="75">
        <f t="shared" si="3"/>
        <v>2626.4165031530501</v>
      </c>
      <c r="T25" s="75">
        <f>H25+'biogenics 12'!Z22</f>
        <v>182104.66090368381</v>
      </c>
      <c r="U25" s="89"/>
      <c r="V25" s="89" t="s">
        <v>188</v>
      </c>
      <c r="W25" s="75">
        <f>B25-'ptfire-wild'!B22-'ptfire-rx'!B22</f>
        <v>482713.32392999</v>
      </c>
      <c r="X25" s="75">
        <f>C25-'ptfire-wild'!C22-'ptfire-rx'!C22</f>
        <v>9189.1646544731593</v>
      </c>
      <c r="Y25" s="75">
        <f>D25-'ptfire-wild'!D22-'ptfire-rx'!D22</f>
        <v>66368.27858802634</v>
      </c>
      <c r="Z25" s="75">
        <f>E25-'ptfire-wild'!E22-'ptfire-rx'!E22</f>
        <v>35348.994188069424</v>
      </c>
      <c r="AA25" s="75">
        <f>F25-'ptfire-wild'!F22-'ptfire-rx'!F22</f>
        <v>19029.807846082524</v>
      </c>
      <c r="AB25" s="75">
        <f>G25-'ptfire-wild'!G22-'ptfire-rx'!G22</f>
        <v>2567.5749381530504</v>
      </c>
      <c r="AC25" s="75">
        <f>H25-'ptfire-wild'!H22-'ptfire-rx'!H22</f>
        <v>88950.132940683892</v>
      </c>
    </row>
    <row r="26" spans="1:29" x14ac:dyDescent="0.25">
      <c r="A26" s="89" t="s">
        <v>189</v>
      </c>
      <c r="B26" s="75">
        <f>rail!B23+'cmv_c1c2 12'!B23+nonpt!B23+nonroad!B23+'onroad all'!P23+ptegu!B23+ptnonipm!B23+pt_oilgas!B23+np_oilgas!B23+rwc!B23+'ptfire-wild'!B23+ptagfire!B23+'cmv_c3 12'!B23+'ptfire-rx'!B23+airports!B23+np_solvents!B23</f>
        <v>1058116.8902797699</v>
      </c>
      <c r="C26" s="75">
        <f>rail!C23+'cmv_c1c2 12'!AO23+nonpt!C23+nonroad!C23+'onroad all'!AS23+ptegu!C23+ptnonipm!C23+pt_oilgas!C23+np_oilgas!C23+rwc!C23+livestock!B23+'ptfire-wild'!C23+ptagfire!C23+'cmv_c3 12'!AO23+fertilizer!B23+'ptfire-rx'!C23+airports!C23+np_solvents!C23</f>
        <v>73857.365889873414</v>
      </c>
      <c r="D26" s="75">
        <f>rail!D23+'cmv_c1c2 12'!D23+nonpt!D23+nonroad!D23+'onroad all'!AH23+'onroad all'!AV23+'onroad all'!AW23+ptegu!BF23+ptnonipm!D23+pt_oilgas!D23+np_oilgas!D23+rwc!D23+'ptfire-wild'!D23+ptagfire!D23+'cmv_c3 12'!D23+'ptfire-rx'!D23+airports!D23+np_solvents!D23</f>
        <v>195214.34696654844</v>
      </c>
      <c r="E26" s="75">
        <f>rail!E23+'cmv_c1c2 12'!E23+nonpt!E23+nonroad!E23+ptegu!E23+ptnonipm!E23+pt_oilgas!E23+np_oilgas!E23+rwc!E23+'onroad all'!BK23+afdust!AZ23+'ptfire-wild'!E23+ptagfire!E23+'cmv_c3 12'!E23+'ptfire-rx'!E23+airports!E23+np_solvents!E23</f>
        <v>151339.58506779399</v>
      </c>
      <c r="F26" s="75">
        <f>rail!F23+'cmv_c1c2 12'!F23+nonpt!F23+nonroad!F23+ptegu!F23+ptnonipm!F23+pt_oilgas!F23+np_oilgas!F23+rwc!F23+'onroad all'!BL23+afdust!BA23+'ptfire-wild'!F23+ptagfire!F23+'cmv_c3 12'!F23+'ptfire-rx'!F23+airports!F23+np_solvents!F23</f>
        <v>63688.156829607178</v>
      </c>
      <c r="G26" s="75">
        <f>rail!G23+'cmv_c1c2 12'!G23+nonpt!G23+nonroad!G23+'onroad all'!CC23+ptegu!CG23+ptnonipm!G23+pt_oilgas!G23+np_oilgas!G23+rwc!G23+'ptfire-wild'!G23+ptagfire!G23+'cmv_c3 12'!G23+'ptfire-rx'!G23+airports!G23+np_solvents!G23</f>
        <v>59796.116377854902</v>
      </c>
      <c r="H26" s="75">
        <f>rail!H23+'cmv_c1c2 12'!H23+nonpt!H23+nonroad!H23+'onroad all'!CM23+ptegu!H23+ptnonipm!H23+pt_oilgas!H23+np_oilgas!H23+rwc!H23+'ptfire-wild'!H23+ptagfire!H23+'cmv_c3 12'!H23+livestock!C23+'ptfire-rx'!H23+np_solvents!H23+airports!H23</f>
        <v>255879.52490688991</v>
      </c>
      <c r="I26" s="36" t="s">
        <v>169</v>
      </c>
      <c r="J26" s="89"/>
      <c r="K26" s="89"/>
      <c r="L26" s="89"/>
      <c r="M26" s="89" t="s">
        <v>189</v>
      </c>
      <c r="N26" s="75">
        <f>B26+'biogenics 12'!H23</f>
        <v>1108954.15312977</v>
      </c>
      <c r="O26" s="75">
        <f t="shared" si="0"/>
        <v>73857.365889873414</v>
      </c>
      <c r="P26" s="75">
        <f>D26+'biogenics 12'!T23</f>
        <v>213774.08201151184</v>
      </c>
      <c r="Q26" s="75">
        <f t="shared" si="1"/>
        <v>151339.58506779399</v>
      </c>
      <c r="R26" s="75">
        <f t="shared" si="2"/>
        <v>63688.156829607178</v>
      </c>
      <c r="S26" s="75">
        <f t="shared" si="3"/>
        <v>59796.116377854902</v>
      </c>
      <c r="T26" s="75">
        <f>H26+'biogenics 12'!Z23</f>
        <v>719641.01849688892</v>
      </c>
      <c r="U26" s="89"/>
      <c r="V26" s="89" t="s">
        <v>189</v>
      </c>
      <c r="W26" s="75">
        <f>B26-'ptfire-wild'!B23-'ptfire-rx'!B23</f>
        <v>1039157.0698097699</v>
      </c>
      <c r="X26" s="75">
        <f>C26-'ptfire-wild'!C23-'ptfire-rx'!C23</f>
        <v>73682.007701623414</v>
      </c>
      <c r="Y26" s="75">
        <f>D26-'ptfire-wild'!D23-'ptfire-rx'!D23</f>
        <v>194980.04591979846</v>
      </c>
      <c r="Z26" s="75">
        <f>E26-'ptfire-wild'!E23-'ptfire-rx'!E23</f>
        <v>147295.34989449399</v>
      </c>
      <c r="AA26" s="75">
        <f>F26-'ptfire-wild'!F23-'ptfire-rx'!F23</f>
        <v>61209.462631607174</v>
      </c>
      <c r="AB26" s="75">
        <f>G26-'ptfire-wild'!G23-'ptfire-rx'!G23</f>
        <v>59702.310988354897</v>
      </c>
      <c r="AC26" s="75">
        <f>H26-'ptfire-wild'!H23-'ptfire-rx'!H23</f>
        <v>251467.88955398992</v>
      </c>
    </row>
    <row r="27" spans="1:29" x14ac:dyDescent="0.25">
      <c r="A27" s="89" t="s">
        <v>190</v>
      </c>
      <c r="B27" s="75">
        <f>rail!B24+'cmv_c1c2 12'!B24+nonpt!B24+nonroad!B24+'onroad all'!P24+ptegu!B24+ptnonipm!B24+pt_oilgas!B24+np_oilgas!B24+rwc!B24+'ptfire-wild'!B24+ptagfire!B24+'cmv_c3 12'!B24+'ptfire-rx'!B24+airports!B24+np_solvents!B24</f>
        <v>1183894.1023822699</v>
      </c>
      <c r="C27" s="75">
        <f>rail!C24+'cmv_c1c2 12'!AO24+nonpt!C24+nonroad!C24+'onroad all'!AS24+ptegu!C24+ptnonipm!C24+pt_oilgas!C24+np_oilgas!C24+rwc!C24+livestock!B24+'ptfire-wild'!C24+ptagfire!C24+'cmv_c3 12'!AO24+fertilizer!B24+'ptfire-rx'!C24+airports!C24+np_solvents!C24</f>
        <v>208009.53250165482</v>
      </c>
      <c r="D27" s="75">
        <f>rail!D24+'cmv_c1c2 12'!D24+nonpt!D24+nonroad!D24+'onroad all'!AH24+'onroad all'!AV24+'onroad all'!AW24+ptegu!BF24+ptnonipm!D24+pt_oilgas!D24+np_oilgas!D24+rwc!D24+'ptfire-wild'!D24+ptagfire!D24+'cmv_c3 12'!D24+'ptfire-rx'!D24+airports!D24+np_solvents!D24</f>
        <v>167225.91712329802</v>
      </c>
      <c r="E27" s="75">
        <f>rail!E24+'cmv_c1c2 12'!E24+nonpt!E24+nonroad!E24+ptegu!E24+ptnonipm!E24+pt_oilgas!E24+np_oilgas!E24+rwc!E24+'onroad all'!BK24+afdust!AZ24+'ptfire-wild'!E24+ptagfire!E24+'cmv_c3 12'!E24+'ptfire-rx'!E24+airports!E24+np_solvents!E24</f>
        <v>339633.88336635195</v>
      </c>
      <c r="F27" s="75">
        <f>rail!F24+'cmv_c1c2 12'!F24+nonpt!F24+nonroad!F24+ptegu!F24+ptnonipm!F24+pt_oilgas!F24+np_oilgas!F24+rwc!F24+'onroad all'!BL24+afdust!BA24+'ptfire-wild'!F24+ptagfire!F24+'cmv_c3 12'!F24+'ptfire-rx'!F24+airports!F24+np_solvents!F24</f>
        <v>132458.34453333056</v>
      </c>
      <c r="G27" s="75">
        <f>rail!G24+'cmv_c1c2 12'!G24+nonpt!G24+nonroad!G24+'onroad all'!CC24+ptegu!CG24+ptnonipm!G24+pt_oilgas!G24+np_oilgas!G24+rwc!G24+'ptfire-wild'!G24+ptagfire!G24+'cmv_c3 12'!G24+'ptfire-rx'!G24+airports!G24+np_solvents!G24</f>
        <v>19961.437165006617</v>
      </c>
      <c r="H27" s="75">
        <f>rail!H24+'cmv_c1c2 12'!H24+nonpt!H24+nonroad!H24+'onroad all'!CM24+ptegu!H24+ptnonipm!H24+pt_oilgas!H24+np_oilgas!H24+rwc!H24+'ptfire-wild'!H24+ptagfire!H24+'cmv_c3 12'!H24+livestock!C24+'ptfire-rx'!H24+np_solvents!H24+airports!H24</f>
        <v>297356.03162203002</v>
      </c>
      <c r="I27" s="36" t="s">
        <v>169</v>
      </c>
      <c r="J27" s="89"/>
      <c r="K27" s="89"/>
      <c r="L27" s="89"/>
      <c r="M27" s="89" t="s">
        <v>190</v>
      </c>
      <c r="N27" s="75">
        <f>B27+'biogenics 12'!H24</f>
        <v>1239727.19528727</v>
      </c>
      <c r="O27" s="75">
        <f t="shared" si="0"/>
        <v>208009.53250165482</v>
      </c>
      <c r="P27" s="75">
        <f>D27+'biogenics 12'!T24</f>
        <v>200753.2738028125</v>
      </c>
      <c r="Q27" s="75">
        <f t="shared" si="1"/>
        <v>339633.88336635195</v>
      </c>
      <c r="R27" s="75">
        <f t="shared" si="2"/>
        <v>132458.34453333056</v>
      </c>
      <c r="S27" s="75">
        <f t="shared" si="3"/>
        <v>19961.437165006617</v>
      </c>
      <c r="T27" s="75">
        <f>H27+'biogenics 12'!Z24</f>
        <v>698765.77461303002</v>
      </c>
      <c r="U27" s="89"/>
      <c r="V27" s="89" t="s">
        <v>190</v>
      </c>
      <c r="W27" s="75">
        <f>B27-'ptfire-wild'!B24-'ptfire-rx'!B24</f>
        <v>835554.26002227003</v>
      </c>
      <c r="X27" s="75">
        <f>C27-'ptfire-wild'!C24-'ptfire-rx'!C24</f>
        <v>203776.47066815483</v>
      </c>
      <c r="Y27" s="75">
        <f>D27-'ptfire-wild'!D24-'ptfire-rx'!D24</f>
        <v>163915.60773379801</v>
      </c>
      <c r="Z27" s="75">
        <f>E27-'ptfire-wild'!E24-'ptfire-rx'!E24</f>
        <v>270535.32110585191</v>
      </c>
      <c r="AA27" s="75">
        <f>F27-'ptfire-wild'!F24-'ptfire-rx'!F24</f>
        <v>84301.235691330541</v>
      </c>
      <c r="AB27" s="75">
        <f>G27-'ptfire-wild'!G24-'ptfire-rx'!G24</f>
        <v>17306.270343006618</v>
      </c>
      <c r="AC27" s="75">
        <f>H27-'ptfire-wild'!H24-'ptfire-rx'!H24</f>
        <v>211430.16628983003</v>
      </c>
    </row>
    <row r="28" spans="1:29" x14ac:dyDescent="0.25">
      <c r="A28" s="89" t="s">
        <v>191</v>
      </c>
      <c r="B28" s="75">
        <f>rail!B25+'cmv_c1c2 12'!B25+nonpt!B25+nonroad!B25+'onroad all'!P25+ptegu!B25+ptnonipm!B25+pt_oilgas!B25+np_oilgas!B25+rwc!B25+'ptfire-wild'!B25+ptagfire!B25+'cmv_c3 12'!B25+'ptfire-rx'!B25+airports!B25+np_solvents!B25</f>
        <v>616323.02194946015</v>
      </c>
      <c r="C28" s="75">
        <f>rail!C25+'cmv_c1c2 12'!AO25+nonpt!C25+nonroad!C25+'onroad all'!AS25+ptegu!C25+ptnonipm!C25+pt_oilgas!C25+np_oilgas!C25+rwc!C25+livestock!B25+'ptfire-wild'!C25+ptagfire!C25+'cmv_c3 12'!AO25+fertilizer!B25+'ptfire-rx'!C25+airports!C25+np_solvents!C25</f>
        <v>82026.782598284961</v>
      </c>
      <c r="D28" s="75">
        <f>rail!D25+'cmv_c1c2 12'!D25+nonpt!D25+nonroad!D25+'onroad all'!AH25+'onroad all'!AV25+'onroad all'!AW25+ptegu!BF25+ptnonipm!D25+pt_oilgas!D25+np_oilgas!D25+rwc!D25+'ptfire-wild'!D25+ptagfire!D25+'cmv_c3 12'!D25+'ptfire-rx'!D25+airports!D25+np_solvents!D25</f>
        <v>114527.800331612</v>
      </c>
      <c r="E28" s="75">
        <f>rail!E25+'cmv_c1c2 12'!E25+nonpt!E25+nonroad!E25+ptegu!E25+ptnonipm!E25+pt_oilgas!E25+np_oilgas!E25+rwc!E25+'onroad all'!BK25+afdust!AZ25+'ptfire-wild'!E25+ptagfire!E25+'cmv_c3 12'!E25+'ptfire-rx'!E25+airports!E25+np_solvents!E25</f>
        <v>184285.74661568968</v>
      </c>
      <c r="F28" s="75">
        <f>rail!F25+'cmv_c1c2 12'!F25+nonpt!F25+nonroad!F25+ptegu!F25+ptnonipm!F25+pt_oilgas!F25+np_oilgas!F25+rwc!F25+'onroad all'!BL25+afdust!BA25+'ptfire-wild'!F25+ptagfire!F25+'cmv_c3 12'!F25+'ptfire-rx'!F25+airports!F25+np_solvents!F25</f>
        <v>71272.786712533605</v>
      </c>
      <c r="G28" s="75">
        <f>rail!G25+'cmv_c1c2 12'!G25+nonpt!G25+nonroad!G25+'onroad all'!CC25+ptegu!CG25+ptnonipm!G25+pt_oilgas!G25+np_oilgas!G25+rwc!G25+'ptfire-wild'!G25+ptagfire!G25+'cmv_c3 12'!G25+'ptfire-rx'!G25+airports!G25+np_solvents!G25</f>
        <v>12210.240967807962</v>
      </c>
      <c r="H28" s="75">
        <f>rail!H25+'cmv_c1c2 12'!H25+nonpt!H25+nonroad!H25+'onroad all'!CM25+ptegu!H25+ptnonipm!H25+pt_oilgas!H25+np_oilgas!H25+rwc!H25+'ptfire-wild'!H25+ptagfire!H25+'cmv_c3 12'!H25+livestock!C25+'ptfire-rx'!H25+np_solvents!H25+airports!H25</f>
        <v>173181.61138021</v>
      </c>
      <c r="I28" s="36" t="s">
        <v>169</v>
      </c>
      <c r="J28" s="89"/>
      <c r="K28" s="89"/>
      <c r="L28" s="89"/>
      <c r="M28" s="89" t="s">
        <v>191</v>
      </c>
      <c r="N28" s="75">
        <f>B28+'biogenics 12'!H25</f>
        <v>733846.01453946019</v>
      </c>
      <c r="O28" s="75">
        <f t="shared" si="0"/>
        <v>82026.782598284961</v>
      </c>
      <c r="P28" s="75">
        <f>D28+'biogenics 12'!T25</f>
        <v>139062.361711612</v>
      </c>
      <c r="Q28" s="75">
        <f t="shared" si="1"/>
        <v>184285.74661568968</v>
      </c>
      <c r="R28" s="75">
        <f t="shared" si="2"/>
        <v>71272.786712533605</v>
      </c>
      <c r="S28" s="75">
        <f t="shared" si="3"/>
        <v>12210.240967807962</v>
      </c>
      <c r="T28" s="75">
        <f>H28+'biogenics 12'!Z25</f>
        <v>1702090.5871602099</v>
      </c>
      <c r="U28" s="89"/>
      <c r="V28" s="89" t="s">
        <v>191</v>
      </c>
      <c r="W28" s="75">
        <f>B28-'ptfire-wild'!B25-'ptfire-rx'!B25</f>
        <v>359688.38475046022</v>
      </c>
      <c r="X28" s="75">
        <f>C28-'ptfire-wild'!C25-'ptfire-rx'!C25</f>
        <v>79879.783207284971</v>
      </c>
      <c r="Y28" s="75">
        <f>D28-'ptfire-wild'!D25-'ptfire-rx'!D25</f>
        <v>110208.249593612</v>
      </c>
      <c r="Z28" s="75">
        <f>E28-'ptfire-wild'!E25-'ptfire-rx'!E25</f>
        <v>143084.91398268967</v>
      </c>
      <c r="AA28" s="75">
        <f>F28-'ptfire-wild'!F25-'ptfire-rx'!F25</f>
        <v>33952.291609533597</v>
      </c>
      <c r="AB28" s="75">
        <f>G28-'ptfire-wild'!G25-'ptfire-rx'!G25</f>
        <v>9461.4454388079612</v>
      </c>
      <c r="AC28" s="75">
        <f>H28-'ptfire-wild'!H25-'ptfire-rx'!H25</f>
        <v>121983.52596521002</v>
      </c>
    </row>
    <row r="29" spans="1:29" x14ac:dyDescent="0.25">
      <c r="A29" s="89" t="s">
        <v>192</v>
      </c>
      <c r="B29" s="75">
        <f>rail!B26+'cmv_c1c2 12'!B26+nonpt!B26+nonroad!B26+'onroad all'!P26+ptegu!B26+ptnonipm!B26+pt_oilgas!B26+np_oilgas!B26+rwc!B26+'ptfire-wild'!B26+ptagfire!B26+'cmv_c3 12'!B26+'ptfire-rx'!B26+airports!B26+np_solvents!B26</f>
        <v>1147314.4067824089</v>
      </c>
      <c r="C29" s="75">
        <f>rail!C26+'cmv_c1c2 12'!AO26+nonpt!C26+nonroad!C26+'onroad all'!AS26+ptegu!C26+ptnonipm!C26+pt_oilgas!C26+np_oilgas!C26+rwc!C26+livestock!B26+'ptfire-wild'!C26+ptagfire!C26+'cmv_c3 12'!AO26+fertilizer!B26+'ptfire-rx'!C26+airports!C26+np_solvents!C26</f>
        <v>181717.84314440054</v>
      </c>
      <c r="D29" s="75">
        <f>rail!D26+'cmv_c1c2 12'!D26+nonpt!D26+nonroad!D26+'onroad all'!AH26+'onroad all'!AV26+'onroad all'!AW26+ptegu!BF26+ptnonipm!D26+pt_oilgas!D26+np_oilgas!D26+rwc!D26+'ptfire-wild'!D26+ptagfire!D26+'cmv_c3 12'!D26+'ptfire-rx'!D26+airports!D26+np_solvents!D26</f>
        <v>203331.56564987218</v>
      </c>
      <c r="E29" s="75">
        <f>rail!E26+'cmv_c1c2 12'!E26+nonpt!E26+nonroad!E26+ptegu!E26+ptnonipm!E26+pt_oilgas!E26+np_oilgas!E26+rwc!E26+'onroad all'!BK26+afdust!AZ26+'ptfire-wild'!E26+ptagfire!E26+'cmv_c3 12'!E26+'ptfire-rx'!E26+airports!E26+np_solvents!E26</f>
        <v>566319.80862650357</v>
      </c>
      <c r="F29" s="75">
        <f>rail!F26+'cmv_c1c2 12'!F26+nonpt!F26+nonroad!F26+ptegu!F26+ptnonipm!F26+pt_oilgas!F26+np_oilgas!F26+rwc!F26+'onroad all'!BL26+afdust!BA26+'ptfire-wild'!F26+ptagfire!F26+'cmv_c3 12'!F26+'ptfire-rx'!F26+airports!F26+np_solvents!F26</f>
        <v>133169.58130420564</v>
      </c>
      <c r="G29" s="75">
        <f>rail!G26+'cmv_c1c2 12'!G26+nonpt!G26+nonroad!G26+'onroad all'!CC26+ptegu!CG26+ptnonipm!G26+pt_oilgas!G26+np_oilgas!G26+rwc!G26+'ptfire-wild'!G26+ptagfire!G26+'cmv_c3 12'!G26+'ptfire-rx'!G26+airports!G26+np_solvents!G26</f>
        <v>116800.06992624061</v>
      </c>
      <c r="H29" s="75">
        <f>rail!H26+'cmv_c1c2 12'!H26+nonpt!H26+nonroad!H26+'onroad all'!CM26+ptegu!H26+ptnonipm!H26+pt_oilgas!H26+np_oilgas!H26+rwc!H26+'ptfire-wild'!H26+ptagfire!H26+'cmv_c3 12'!H26+livestock!C26+'ptfire-rx'!H26+np_solvents!H26+airports!H26</f>
        <v>230188.22574166002</v>
      </c>
      <c r="I29" s="36" t="s">
        <v>169</v>
      </c>
      <c r="J29" s="89"/>
      <c r="K29" s="89"/>
      <c r="L29" s="89"/>
      <c r="M29" s="89" t="s">
        <v>192</v>
      </c>
      <c r="N29" s="75">
        <f>B29+'biogenics 12'!H26</f>
        <v>1247920.363175408</v>
      </c>
      <c r="O29" s="75">
        <f t="shared" si="0"/>
        <v>181717.84314440054</v>
      </c>
      <c r="P29" s="75">
        <f>D29+'biogenics 12'!T26</f>
        <v>244512.38135908719</v>
      </c>
      <c r="Q29" s="75">
        <f t="shared" si="1"/>
        <v>566319.80862650357</v>
      </c>
      <c r="R29" s="75">
        <f t="shared" si="2"/>
        <v>133169.58130420564</v>
      </c>
      <c r="S29" s="75">
        <f t="shared" si="3"/>
        <v>116800.06992624061</v>
      </c>
      <c r="T29" s="75">
        <f>H29+'biogenics 12'!Z26</f>
        <v>1533934.60294966</v>
      </c>
      <c r="U29" s="89"/>
      <c r="V29" s="89" t="s">
        <v>192</v>
      </c>
      <c r="W29" s="75">
        <f>B29-'ptfire-wild'!B26-'ptfire-rx'!B26</f>
        <v>837687.60125240893</v>
      </c>
      <c r="X29" s="75">
        <f>C29-'ptfire-wild'!C26-'ptfire-rx'!C26</f>
        <v>179189.34220340053</v>
      </c>
      <c r="Y29" s="75">
        <f>D29-'ptfire-wild'!D26-'ptfire-rx'!D26</f>
        <v>198788.39178587217</v>
      </c>
      <c r="Z29" s="75">
        <f>E29-'ptfire-wild'!E26-'ptfire-rx'!E26</f>
        <v>520765.9485775035</v>
      </c>
      <c r="AA29" s="75">
        <f>F29-'ptfire-wild'!F26-'ptfire-rx'!F26</f>
        <v>89053.960707205639</v>
      </c>
      <c r="AB29" s="75">
        <f>G29-'ptfire-wild'!G26-'ptfire-rx'!G26</f>
        <v>113917.58277824061</v>
      </c>
      <c r="AC29" s="75">
        <f>H29-'ptfire-wild'!H26-'ptfire-rx'!H26</f>
        <v>176350.91029366001</v>
      </c>
    </row>
    <row r="30" spans="1:29" x14ac:dyDescent="0.25">
      <c r="A30" s="89" t="s">
        <v>193</v>
      </c>
      <c r="B30" s="75">
        <f>rail!B27+'cmv_c1c2 12'!B27+nonpt!B27+nonroad!B27+'onroad all'!P27+ptegu!B27+ptnonipm!B27+pt_oilgas!B27+np_oilgas!B27+rwc!B27+'ptfire-wild'!B27+ptagfire!B27+'cmv_c3 12'!B27+'ptfire-rx'!B27+airports!B27+np_solvents!B27</f>
        <v>603707.97401961987</v>
      </c>
      <c r="C30" s="75">
        <f>rail!C27+'cmv_c1c2 12'!AO27+nonpt!C27+nonroad!C27+'onroad all'!AS27+ptegu!C27+ptnonipm!C27+pt_oilgas!C27+np_oilgas!C27+rwc!C27+livestock!B27+'ptfire-wild'!C27+ptagfire!C27+'cmv_c3 12'!AO27+fertilizer!B27+'ptfire-rx'!C27+airports!C27+np_solvents!C27</f>
        <v>76771.6627208766</v>
      </c>
      <c r="D30" s="75">
        <f>rail!D27+'cmv_c1c2 12'!D27+nonpt!D27+nonroad!D27+'onroad all'!AH27+'onroad all'!AV27+'onroad all'!AW27+ptegu!BF27+ptnonipm!D27+pt_oilgas!D27+np_oilgas!D27+rwc!D27+'ptfire-wild'!D27+ptagfire!D27+'cmv_c3 12'!D27+'ptfire-rx'!D27+airports!D27+np_solvents!D27</f>
        <v>66899.234398870904</v>
      </c>
      <c r="E30" s="75">
        <f>rail!E27+'cmv_c1c2 12'!E27+nonpt!E27+nonroad!E27+ptegu!E27+ptnonipm!E27+pt_oilgas!E27+np_oilgas!E27+rwc!E27+'onroad all'!BK27+afdust!AZ27+'ptfire-wild'!E27+ptagfire!E27+'cmv_c3 12'!E27+'ptfire-rx'!E27+airports!E27+np_solvents!E27</f>
        <v>273799.0199574295</v>
      </c>
      <c r="F30" s="75">
        <f>rail!F27+'cmv_c1c2 12'!F27+nonpt!F27+nonroad!F27+ptegu!F27+ptnonipm!F27+pt_oilgas!F27+np_oilgas!F27+rwc!F27+'onroad all'!BL27+afdust!BA27+'ptfire-wild'!F27+ptagfire!F27+'cmv_c3 12'!F27+'ptfire-rx'!F27+airports!F27+np_solvents!F27</f>
        <v>92128.712521947557</v>
      </c>
      <c r="G30" s="75">
        <f>rail!G27+'cmv_c1c2 12'!G27+nonpt!G27+nonroad!G27+'onroad all'!CC27+ptegu!CG27+ptnonipm!G27+pt_oilgas!G27+np_oilgas!G27+rwc!G27+'ptfire-wild'!G27+ptagfire!G27+'cmv_c3 12'!G27+'ptfire-rx'!G27+airports!G27+np_solvents!G27</f>
        <v>14951.242403982958</v>
      </c>
      <c r="H30" s="75">
        <f>rail!H27+'cmv_c1c2 12'!H27+nonpt!H27+nonroad!H27+'onroad all'!CM27+ptegu!H27+ptnonipm!H27+pt_oilgas!H27+np_oilgas!H27+rwc!H27+'ptfire-wild'!H27+ptagfire!H27+'cmv_c3 12'!H27+livestock!C27+'ptfire-rx'!H27+np_solvents!H27+airports!H27</f>
        <v>182692.24270228003</v>
      </c>
      <c r="J30" s="89"/>
      <c r="K30" s="89"/>
      <c r="L30" s="89"/>
      <c r="M30" s="89" t="s">
        <v>193</v>
      </c>
      <c r="N30" s="75">
        <f>B30+'biogenics 12'!H27</f>
        <v>682554.88046061993</v>
      </c>
      <c r="O30" s="75">
        <f t="shared" si="0"/>
        <v>76771.6627208766</v>
      </c>
      <c r="P30" s="75">
        <f>D30+'biogenics 12'!T27</f>
        <v>87638.952560234204</v>
      </c>
      <c r="Q30" s="75">
        <f t="shared" si="1"/>
        <v>273799.0199574295</v>
      </c>
      <c r="R30" s="75">
        <f t="shared" si="2"/>
        <v>92128.712521947557</v>
      </c>
      <c r="S30" s="75">
        <f t="shared" si="3"/>
        <v>14951.242403982958</v>
      </c>
      <c r="T30" s="75">
        <f>H30+'biogenics 12'!Z27</f>
        <v>582790.07122228004</v>
      </c>
      <c r="U30" s="89"/>
      <c r="V30" s="89" t="s">
        <v>193</v>
      </c>
      <c r="W30" s="75">
        <f>B30-'ptfire-wild'!B27-'ptfire-rx'!B27</f>
        <v>246410.12215961984</v>
      </c>
      <c r="X30" s="75">
        <f>C30-'ptfire-wild'!C27-'ptfire-rx'!C27</f>
        <v>73024.135344876602</v>
      </c>
      <c r="Y30" s="75">
        <f>D30-'ptfire-wild'!D27-'ptfire-rx'!D27</f>
        <v>63703.337131870903</v>
      </c>
      <c r="Z30" s="75">
        <f>E30-'ptfire-wild'!E27-'ptfire-rx'!E27</f>
        <v>202876.75497242948</v>
      </c>
      <c r="AA30" s="75">
        <f>F30-'ptfire-wild'!F27-'ptfire-rx'!F27</f>
        <v>44061.960260947555</v>
      </c>
      <c r="AB30" s="75">
        <f>G30-'ptfire-wild'!G27-'ptfire-rx'!G27</f>
        <v>11569.95152998296</v>
      </c>
      <c r="AC30" s="75">
        <f>H30-'ptfire-wild'!H27-'ptfire-rx'!H27</f>
        <v>90465.489903280031</v>
      </c>
    </row>
    <row r="31" spans="1:29" x14ac:dyDescent="0.25">
      <c r="A31" s="89" t="s">
        <v>194</v>
      </c>
      <c r="B31" s="75">
        <f>rail!B28+'cmv_c1c2 12'!B28+nonpt!B28+nonroad!B28+'onroad all'!P28+ptegu!B28+ptnonipm!B28+pt_oilgas!B28+np_oilgas!B28+rwc!B28+'ptfire-wild'!B28+ptagfire!B28+'cmv_c3 12'!B28+'ptfire-rx'!B28+airports!B28+np_solvents!B28</f>
        <v>367321.32687941001</v>
      </c>
      <c r="C31" s="75">
        <f>rail!C28+'cmv_c1c2 12'!AO28+nonpt!C28+nonroad!C28+'onroad all'!AS28+ptegu!C28+ptnonipm!C28+pt_oilgas!C28+np_oilgas!C28+rwc!C28+livestock!B28+'ptfire-wild'!C28+ptagfire!C28+'cmv_c3 12'!AO28+fertilizer!B28+'ptfire-rx'!C28+airports!C28+np_solvents!C28</f>
        <v>181177.68021579861</v>
      </c>
      <c r="D31" s="75">
        <f>rail!D28+'cmv_c1c2 12'!D28+nonpt!D28+nonroad!D28+'onroad all'!AH28+'onroad all'!AV28+'onroad all'!AW28+ptegu!BF28+ptnonipm!D28+pt_oilgas!D28+np_oilgas!D28+rwc!D28+'ptfire-wild'!D28+ptagfire!D28+'cmv_c3 12'!D28+'ptfire-rx'!D28+airports!D28+np_solvents!D28</f>
        <v>104103.93117707908</v>
      </c>
      <c r="E31" s="75">
        <f>rail!E28+'cmv_c1c2 12'!E28+nonpt!E28+nonroad!E28+ptegu!E28+ptnonipm!E28+pt_oilgas!E28+np_oilgas!E28+rwc!E28+'onroad all'!BK28+afdust!AZ28+'ptfire-wild'!E28+ptagfire!E28+'cmv_c3 12'!E28+'ptfire-rx'!E28+airports!E28+np_solvents!E28</f>
        <v>346599.97476052633</v>
      </c>
      <c r="F31" s="75">
        <f>rail!F28+'cmv_c1c2 12'!F28+nonpt!F28+nonroad!F28+ptegu!F28+ptnonipm!F28+pt_oilgas!F28+np_oilgas!F28+rwc!F28+'onroad all'!BL28+afdust!BA28+'ptfire-wild'!F28+ptagfire!F28+'cmv_c3 12'!F28+'ptfire-rx'!F28+airports!F28+np_solvents!F28</f>
        <v>67137.945043257336</v>
      </c>
      <c r="G31" s="75">
        <f>rail!G28+'cmv_c1c2 12'!G28+nonpt!G28+nonroad!G28+'onroad all'!CC28+ptegu!CG28+ptnonipm!G28+pt_oilgas!G28+np_oilgas!G28+rwc!G28+'ptfire-wild'!G28+ptagfire!G28+'cmv_c3 12'!G28+'ptfire-rx'!G28+airports!G28+np_solvents!G28</f>
        <v>48547.165310214106</v>
      </c>
      <c r="H31" s="75">
        <f>rail!H28+'cmv_c1c2 12'!H28+nonpt!H28+nonroad!H28+'onroad all'!CM28+ptegu!H28+ptnonipm!H28+pt_oilgas!H28+np_oilgas!H28+rwc!H28+'ptfire-wild'!H28+ptagfire!H28+'cmv_c3 12'!H28+livestock!C28+'ptfire-rx'!H28+np_solvents!H28+airports!H28</f>
        <v>103455.53694620999</v>
      </c>
      <c r="I31" s="36" t="s">
        <v>169</v>
      </c>
      <c r="J31" s="89"/>
      <c r="K31" s="89"/>
      <c r="L31" s="89"/>
      <c r="M31" s="89" t="s">
        <v>194</v>
      </c>
      <c r="N31" s="75">
        <f>B31+'biogenics 12'!H28</f>
        <v>425027.84528140991</v>
      </c>
      <c r="O31" s="75">
        <f t="shared" si="0"/>
        <v>181177.68021579861</v>
      </c>
      <c r="P31" s="75">
        <f>D31+'biogenics 12'!T28</f>
        <v>138330.63199097337</v>
      </c>
      <c r="Q31" s="75">
        <f t="shared" si="1"/>
        <v>346599.97476052633</v>
      </c>
      <c r="R31" s="75">
        <f t="shared" si="2"/>
        <v>67137.945043257336</v>
      </c>
      <c r="S31" s="75">
        <f t="shared" si="3"/>
        <v>48547.165310214106</v>
      </c>
      <c r="T31" s="75">
        <f>H31+'biogenics 12'!Z28</f>
        <v>416347.93065320898</v>
      </c>
      <c r="U31" s="89"/>
      <c r="V31" s="89" t="s">
        <v>194</v>
      </c>
      <c r="W31" s="75">
        <f>B31-'ptfire-wild'!B28-'ptfire-rx'!B28</f>
        <v>274207.21092740999</v>
      </c>
      <c r="X31" s="75">
        <f>C31-'ptfire-wild'!C28-'ptfire-rx'!C28</f>
        <v>180116.20217029861</v>
      </c>
      <c r="Y31" s="75">
        <f>D31-'ptfire-wild'!D28-'ptfire-rx'!D28</f>
        <v>102996.08751857908</v>
      </c>
      <c r="Z31" s="75">
        <f>E31-'ptfire-wild'!E28-'ptfire-rx'!E28</f>
        <v>331446.60066602629</v>
      </c>
      <c r="AA31" s="75">
        <f>F31-'ptfire-wild'!F28-'ptfire-rx'!F28</f>
        <v>54471.679779257342</v>
      </c>
      <c r="AB31" s="75">
        <f>G31-'ptfire-wild'!G28-'ptfire-rx'!G28</f>
        <v>47403.915287214106</v>
      </c>
      <c r="AC31" s="75">
        <f>H31-'ptfire-wild'!H28-'ptfire-rx'!H28</f>
        <v>82846.925842509983</v>
      </c>
    </row>
    <row r="32" spans="1:29" x14ac:dyDescent="0.25">
      <c r="A32" s="89" t="s">
        <v>195</v>
      </c>
      <c r="B32" s="75">
        <f>rail!B29+'cmv_c1c2 12'!B29+nonpt!B29+nonroad!B29+'onroad all'!P29+ptegu!B29+ptnonipm!B29+pt_oilgas!B29+np_oilgas!B29+rwc!B29+'ptfire-wild'!B29+ptagfire!B29+'cmv_c3 12'!B29+'ptfire-rx'!B29+airports!B29+np_solvents!B29</f>
        <v>316997.83385305805</v>
      </c>
      <c r="C32" s="75">
        <f>rail!C29+'cmv_c1c2 12'!AO29+nonpt!C29+nonroad!C29+'onroad all'!AS29+ptegu!C29+ptnonipm!C29+pt_oilgas!C29+np_oilgas!C29+rwc!C29+livestock!B29+'ptfire-wild'!C29+ptagfire!C29+'cmv_c3 12'!AO29+fertilizer!B29+'ptfire-rx'!C29+airports!C29+np_solvents!C29</f>
        <v>22767.038640664301</v>
      </c>
      <c r="D32" s="75">
        <f>rail!D29+'cmv_c1c2 12'!D29+nonpt!D29+nonroad!D29+'onroad all'!AH29+'onroad all'!AV29+'onroad all'!AW29+ptegu!BF29+ptnonipm!D29+pt_oilgas!D29+np_oilgas!D29+rwc!D29+'ptfire-wild'!D29+ptagfire!D29+'cmv_c3 12'!D29+'ptfire-rx'!D29+airports!D29+np_solvents!D29</f>
        <v>54083.064325142564</v>
      </c>
      <c r="E32" s="75">
        <f>rail!E29+'cmv_c1c2 12'!E29+nonpt!E29+nonroad!E29+ptegu!E29+ptnonipm!E29+pt_oilgas!E29+np_oilgas!E29+rwc!E29+'onroad all'!BK29+afdust!AZ29+'ptfire-wild'!E29+ptagfire!E29+'cmv_c3 12'!E29+'ptfire-rx'!E29+airports!E29+np_solvents!E29</f>
        <v>101743.11221291046</v>
      </c>
      <c r="F32" s="75">
        <f>rail!F29+'cmv_c1c2 12'!F29+nonpt!F29+nonroad!F29+ptegu!F29+ptnonipm!F29+pt_oilgas!F29+np_oilgas!F29+rwc!F29+'onroad all'!BL29+afdust!BA29+'ptfire-wild'!F29+ptagfire!F29+'cmv_c3 12'!F29+'ptfire-rx'!F29+airports!F29+np_solvents!F29</f>
        <v>24499.262437805774</v>
      </c>
      <c r="G32" s="75">
        <f>rail!G29+'cmv_c1c2 12'!G29+nonpt!G29+nonroad!G29+'onroad all'!CC29+ptegu!CG29+ptnonipm!G29+pt_oilgas!G29+np_oilgas!G29+rwc!G29+'ptfire-wild'!G29+ptagfire!G29+'cmv_c3 12'!G29+'ptfire-rx'!G29+airports!G29+np_solvents!G29</f>
        <v>5850.2242155626391</v>
      </c>
      <c r="H32" s="75">
        <f>rail!H29+'cmv_c1c2 12'!H29+nonpt!H29+nonroad!H29+'onroad all'!CM29+ptegu!H29+ptnonipm!H29+pt_oilgas!H29+np_oilgas!H29+rwc!H29+'ptfire-wild'!H29+ptagfire!H29+'cmv_c3 12'!H29+livestock!C29+'ptfire-rx'!H29+np_solvents!H29+airports!H29</f>
        <v>68512.982386823001</v>
      </c>
      <c r="J32" s="89"/>
      <c r="K32" s="89"/>
      <c r="L32" s="89"/>
      <c r="M32" s="89" t="s">
        <v>195</v>
      </c>
      <c r="N32" s="75">
        <f>B32+'biogenics 12'!H29</f>
        <v>363386.18567305797</v>
      </c>
      <c r="O32" s="75">
        <f t="shared" si="0"/>
        <v>22767.038640664301</v>
      </c>
      <c r="P32" s="75">
        <f>D32+'biogenics 12'!T29</f>
        <v>68064.683597842566</v>
      </c>
      <c r="Q32" s="75">
        <f t="shared" si="1"/>
        <v>101743.11221291046</v>
      </c>
      <c r="R32" s="75">
        <f t="shared" si="2"/>
        <v>24499.262437805774</v>
      </c>
      <c r="S32" s="75">
        <f t="shared" si="3"/>
        <v>5850.2242155626391</v>
      </c>
      <c r="T32" s="75">
        <f>H32+'biogenics 12'!Z29</f>
        <v>270324.58848682197</v>
      </c>
      <c r="U32" s="89"/>
      <c r="V32" s="89" t="s">
        <v>195</v>
      </c>
      <c r="W32" s="75">
        <f>B32-'ptfire-wild'!B29-'ptfire-rx'!B29</f>
        <v>278243.35323905805</v>
      </c>
      <c r="X32" s="75">
        <f>C32-'ptfire-wild'!C29-'ptfire-rx'!C29</f>
        <v>22346.670769664299</v>
      </c>
      <c r="Y32" s="75">
        <f>D32-'ptfire-wild'!D29-'ptfire-rx'!D29</f>
        <v>53575.066179142559</v>
      </c>
      <c r="Z32" s="75">
        <f>E32-'ptfire-wild'!E29-'ptfire-rx'!E29</f>
        <v>93080.050741910454</v>
      </c>
      <c r="AA32" s="75">
        <f>F32-'ptfire-wild'!F29-'ptfire-rx'!F29</f>
        <v>19073.710813805774</v>
      </c>
      <c r="AB32" s="75">
        <f>G32-'ptfire-wild'!G29-'ptfire-rx'!G29</f>
        <v>5474.2766275626391</v>
      </c>
      <c r="AC32" s="75">
        <f>H32-'ptfire-wild'!H29-'ptfire-rx'!H29</f>
        <v>57610.850993822998</v>
      </c>
    </row>
    <row r="33" spans="1:29" x14ac:dyDescent="0.25">
      <c r="A33" s="89" t="s">
        <v>196</v>
      </c>
      <c r="B33" s="75">
        <f>rail!B30+'cmv_c1c2 12'!B30+nonpt!B30+nonroad!B30+'onroad all'!P30+ptegu!B30+ptnonipm!B30+pt_oilgas!B30+np_oilgas!B30+rwc!B30+'ptfire-wild'!B30+ptagfire!B30+'cmv_c3 12'!B30+'ptfire-rx'!B30+airports!B30+np_solvents!B30</f>
        <v>199447.06379258592</v>
      </c>
      <c r="C33" s="75">
        <f>rail!C30+'cmv_c1c2 12'!AO30+nonpt!C30+nonroad!C30+'onroad all'!AS30+ptegu!C30+ptnonipm!C30+pt_oilgas!C30+np_oilgas!C30+rwc!C30+livestock!B30+'ptfire-wild'!C30+ptagfire!C30+'cmv_c3 12'!AO30+fertilizer!B30+'ptfire-rx'!C30+airports!C30+np_solvents!C30</f>
        <v>4228.5568434990992</v>
      </c>
      <c r="D33" s="75">
        <f>rail!D30+'cmv_c1c2 12'!D30+nonpt!D30+nonroad!D30+'onroad all'!AH30+'onroad all'!AV30+'onroad all'!AW30+ptegu!BF30+ptnonipm!D30+pt_oilgas!D30+np_oilgas!D30+rwc!D30+'ptfire-wild'!D30+ptagfire!D30+'cmv_c3 12'!D30+'ptfire-rx'!D30+airports!D30+np_solvents!D30</f>
        <v>17100.070317735535</v>
      </c>
      <c r="E33" s="75">
        <f>rail!E30+'cmv_c1c2 12'!E30+nonpt!E30+nonroad!E30+ptegu!E30+ptnonipm!E30+pt_oilgas!E30+np_oilgas!E30+rwc!E30+'onroad all'!BK30+afdust!AZ30+'ptfire-wild'!E30+ptagfire!E30+'cmv_c3 12'!E30+'ptfire-rx'!E30+airports!E30+np_solvents!E30</f>
        <v>16891.29096532362</v>
      </c>
      <c r="F33" s="75">
        <f>rail!F30+'cmv_c1c2 12'!F30+nonpt!F30+nonroad!F30+ptegu!F30+ptnonipm!F30+pt_oilgas!F30+np_oilgas!F30+rwc!F30+'onroad all'!BL30+afdust!BA30+'ptfire-wild'!F30+ptagfire!F30+'cmv_c3 12'!F30+'ptfire-rx'!F30+airports!F30+np_solvents!F30</f>
        <v>13907.873483045105</v>
      </c>
      <c r="G33" s="75">
        <f>rail!G30+'cmv_c1c2 12'!G30+nonpt!G30+nonroad!G30+'onroad all'!CC30+ptegu!CG30+ptnonipm!G30+pt_oilgas!G30+np_oilgas!G30+rwc!G30+'ptfire-wild'!G30+ptagfire!G30+'cmv_c3 12'!G30+'ptfire-rx'!G30+airports!G30+np_solvents!G30</f>
        <v>1604.4003036224019</v>
      </c>
      <c r="H33" s="75">
        <f>rail!H30+'cmv_c1c2 12'!H30+nonpt!H30+nonroad!H30+'onroad all'!CM30+ptegu!H30+ptnonipm!H30+pt_oilgas!H30+np_oilgas!H30+rwc!H30+'ptfire-wild'!H30+ptagfire!H30+'cmv_c3 12'!H30+livestock!C30+'ptfire-rx'!H30+np_solvents!H30+airports!H30</f>
        <v>33689.568280745007</v>
      </c>
      <c r="I33" s="36" t="s">
        <v>169</v>
      </c>
      <c r="J33" s="89"/>
      <c r="K33" s="89"/>
      <c r="L33" s="89"/>
      <c r="M33" s="89" t="s">
        <v>196</v>
      </c>
      <c r="N33" s="75">
        <f>B33+'biogenics 12'!H30</f>
        <v>209764.11410258591</v>
      </c>
      <c r="O33" s="75">
        <f t="shared" si="0"/>
        <v>4228.5568434990992</v>
      </c>
      <c r="P33" s="75">
        <f>D33+'biogenics 12'!T30</f>
        <v>17752.975500495533</v>
      </c>
      <c r="Q33" s="75">
        <f t="shared" si="1"/>
        <v>16891.29096532362</v>
      </c>
      <c r="R33" s="75">
        <f t="shared" si="2"/>
        <v>13907.873483045105</v>
      </c>
      <c r="S33" s="75">
        <f t="shared" si="3"/>
        <v>1604.4003036224019</v>
      </c>
      <c r="T33" s="75">
        <f>H33+'biogenics 12'!Z30</f>
        <v>109653.13238074501</v>
      </c>
      <c r="U33" s="89"/>
      <c r="V33" s="89" t="s">
        <v>196</v>
      </c>
      <c r="W33" s="75">
        <f>B33-'ptfire-wild'!B30-'ptfire-rx'!B30</f>
        <v>197582.05322658591</v>
      </c>
      <c r="X33" s="75">
        <f>C33-'ptfire-wild'!C30-'ptfire-rx'!C30</f>
        <v>4214.8063734990992</v>
      </c>
      <c r="Y33" s="75">
        <f>D33-'ptfire-wild'!D30-'ptfire-rx'!D30</f>
        <v>17074.707944735535</v>
      </c>
      <c r="Z33" s="75">
        <f>E33-'ptfire-wild'!E30-'ptfire-rx'!E30</f>
        <v>16566.058511323619</v>
      </c>
      <c r="AA33" s="75">
        <f>F33-'ptfire-wild'!F30-'ptfire-rx'!F30</f>
        <v>13646.935457045105</v>
      </c>
      <c r="AB33" s="75">
        <f>G33-'ptfire-wild'!G30-'ptfire-rx'!G30</f>
        <v>1591.5898366224019</v>
      </c>
      <c r="AC33" s="75">
        <f>H33-'ptfire-wild'!H30-'ptfire-rx'!H30</f>
        <v>33330.623920745013</v>
      </c>
    </row>
    <row r="34" spans="1:29" x14ac:dyDescent="0.25">
      <c r="A34" s="89" t="s">
        <v>197</v>
      </c>
      <c r="B34" s="75">
        <f>rail!B31+'cmv_c1c2 12'!B31+nonpt!B31+nonroad!B31+'onroad all'!P31+ptegu!B31+ptnonipm!B31+pt_oilgas!B31+np_oilgas!B31+rwc!B31+'ptfire-wild'!B31+ptagfire!B31+'cmv_c3 12'!B31+'ptfire-rx'!B31+airports!B31+np_solvents!B31</f>
        <v>667193.32449844014</v>
      </c>
      <c r="C34" s="75">
        <f>rail!C31+'cmv_c1c2 12'!AO31+nonpt!C31+nonroad!C31+'onroad all'!AS31+ptegu!C31+ptnonipm!C31+pt_oilgas!C31+np_oilgas!C31+rwc!C31+livestock!B31+'ptfire-wild'!C31+ptagfire!C31+'cmv_c3 12'!AO31+fertilizer!B31+'ptfire-rx'!C31+airports!C31+np_solvents!C31</f>
        <v>11764.347498286897</v>
      </c>
      <c r="D34" s="75">
        <f>rail!D31+'cmv_c1c2 12'!D31+nonpt!D31+nonroad!D31+'onroad all'!AH31+'onroad all'!AV31+'onroad all'!AW31+ptegu!BF31+ptnonipm!D31+pt_oilgas!D31+np_oilgas!D31+rwc!D31+'ptfire-wild'!D31+ptagfire!D31+'cmv_c3 12'!D31+'ptfire-rx'!D31+airports!D31+np_solvents!D31</f>
        <v>86776.485416766707</v>
      </c>
      <c r="E34" s="75">
        <f>rail!E31+'cmv_c1c2 12'!E31+nonpt!E31+nonroad!E31+ptegu!E31+ptnonipm!E31+pt_oilgas!E31+np_oilgas!E31+rwc!E31+'onroad all'!BK31+afdust!AZ31+'ptfire-wild'!E31+ptagfire!E31+'cmv_c3 12'!E31+'ptfire-rx'!E31+airports!E31+np_solvents!E31</f>
        <v>42412.966057097896</v>
      </c>
      <c r="F34" s="75">
        <f>rail!F31+'cmv_c1c2 12'!F31+nonpt!F31+nonroad!F31+ptegu!F31+ptnonipm!F31+pt_oilgas!F31+np_oilgas!F31+rwc!F31+'onroad all'!BL31+afdust!BA31+'ptfire-wild'!F31+ptagfire!F31+'cmv_c3 12'!F31+'ptfire-rx'!F31+airports!F31+np_solvents!F31</f>
        <v>28917.772261285194</v>
      </c>
      <c r="G34" s="75">
        <f>rail!G31+'cmv_c1c2 12'!G31+nonpt!G31+nonroad!G31+'onroad all'!CC31+ptegu!CG31+ptnonipm!G31+pt_oilgas!G31+np_oilgas!G31+rwc!G31+'ptfire-wild'!G31+ptagfire!G31+'cmv_c3 12'!G31+'ptfire-rx'!G31+airports!G31+np_solvents!G31</f>
        <v>2906.5808464754246</v>
      </c>
      <c r="H34" s="75">
        <f>rail!H31+'cmv_c1c2 12'!H31+nonpt!H31+nonroad!H31+'onroad all'!CM31+ptegu!H31+ptnonipm!H31+pt_oilgas!H31+np_oilgas!H31+rwc!H31+'ptfire-wild'!H31+ptagfire!H31+'cmv_c3 12'!H31+livestock!C31+'ptfire-rx'!H31+np_solvents!H31+airports!H31</f>
        <v>138107.80442118002</v>
      </c>
      <c r="I34" s="36" t="s">
        <v>169</v>
      </c>
      <c r="J34" s="89"/>
      <c r="K34" s="89"/>
      <c r="L34" s="89"/>
      <c r="M34" s="89" t="s">
        <v>197</v>
      </c>
      <c r="N34" s="75">
        <f>B34+'biogenics 12'!H31</f>
        <v>676629.67778944015</v>
      </c>
      <c r="O34" s="75">
        <f t="shared" si="0"/>
        <v>11764.347498286897</v>
      </c>
      <c r="P34" s="75">
        <f>D34+'biogenics 12'!T31</f>
        <v>88943.295231685697</v>
      </c>
      <c r="Q34" s="75">
        <f t="shared" si="1"/>
        <v>42412.966057097896</v>
      </c>
      <c r="R34" s="75">
        <f t="shared" si="2"/>
        <v>28917.772261285194</v>
      </c>
      <c r="S34" s="75">
        <f t="shared" si="3"/>
        <v>2906.5808464754246</v>
      </c>
      <c r="T34" s="75">
        <f>H34+'biogenics 12'!Z31</f>
        <v>254378.94343118003</v>
      </c>
      <c r="U34" s="89"/>
      <c r="V34" s="89" t="s">
        <v>197</v>
      </c>
      <c r="W34" s="75">
        <f>B34-'ptfire-wild'!B31-'ptfire-rx'!B31</f>
        <v>580221.02764544007</v>
      </c>
      <c r="X34" s="75">
        <f>C34-'ptfire-wild'!C31-'ptfire-rx'!C31</f>
        <v>10868.701204286897</v>
      </c>
      <c r="Y34" s="75">
        <f>D34-'ptfire-wild'!D31-'ptfire-rx'!D31</f>
        <v>86054.402723766718</v>
      </c>
      <c r="Z34" s="75">
        <f>E34-'ptfire-wild'!E31-'ptfire-rx'!E31</f>
        <v>28828.198546097894</v>
      </c>
      <c r="AA34" s="75">
        <f>F34-'ptfire-wild'!F31-'ptfire-rx'!F31</f>
        <v>16937.083089285192</v>
      </c>
      <c r="AB34" s="75">
        <f>G34-'ptfire-wild'!G31-'ptfire-rx'!G31</f>
        <v>2262.9488974754245</v>
      </c>
      <c r="AC34" s="75">
        <f>H34-'ptfire-wild'!H31-'ptfire-rx'!H31</f>
        <v>119175.09872418002</v>
      </c>
    </row>
    <row r="35" spans="1:29" x14ac:dyDescent="0.25">
      <c r="A35" s="89" t="s">
        <v>198</v>
      </c>
      <c r="B35" s="75">
        <f>rail!B32+'cmv_c1c2 12'!B32+nonpt!B32+nonroad!B32+'onroad all'!P32+ptegu!B32+ptnonipm!B32+pt_oilgas!B32+np_oilgas!B32+rwc!B32+'ptfire-wild'!B32+ptagfire!B32+'cmv_c3 12'!B32+'ptfire-rx'!B32+airports!B32+np_solvents!B32</f>
        <v>1756099.6256686989</v>
      </c>
      <c r="C35" s="75">
        <f>rail!C32+'cmv_c1c2 12'!AO32+nonpt!C32+nonroad!C32+'onroad all'!AS32+ptegu!C32+ptnonipm!C32+pt_oilgas!C32+np_oilgas!C32+rwc!C32+livestock!B32+'ptfire-wild'!C32+ptagfire!C32+'cmv_c3 12'!AO32+fertilizer!B32+'ptfire-rx'!C32+airports!C32+np_solvents!C32</f>
        <v>75146.644859941996</v>
      </c>
      <c r="D35" s="75">
        <f>rail!D32+'cmv_c1c2 12'!D32+nonpt!D32+nonroad!D32+'onroad all'!AH32+'onroad all'!AV32+'onroad all'!AW32+ptegu!BF32+ptnonipm!D32+pt_oilgas!D32+np_oilgas!D32+rwc!D32+'ptfire-wild'!D32+ptagfire!D32+'cmv_c3 12'!D32+'ptfire-rx'!D32+airports!D32+np_solvents!D32</f>
        <v>208564.14306289458</v>
      </c>
      <c r="E35" s="75">
        <f>rail!E32+'cmv_c1c2 12'!E32+nonpt!E32+nonroad!E32+ptegu!E32+ptnonipm!E32+pt_oilgas!E32+np_oilgas!E32+rwc!E32+'onroad all'!BK32+afdust!AZ32+'ptfire-wild'!E32+ptagfire!E32+'cmv_c3 12'!E32+'ptfire-rx'!E32+airports!E32+np_solvents!E32</f>
        <v>434746.78799347504</v>
      </c>
      <c r="F35" s="75">
        <f>rail!F32+'cmv_c1c2 12'!F32+nonpt!F32+nonroad!F32+ptegu!F32+ptnonipm!F32+pt_oilgas!F32+np_oilgas!F32+rwc!F32+'onroad all'!BL32+afdust!BA32+'ptfire-wild'!F32+ptagfire!F32+'cmv_c3 12'!F32+'ptfire-rx'!F32+airports!F32+np_solvents!F32</f>
        <v>215192.04120315306</v>
      </c>
      <c r="G35" s="75">
        <f>rail!G32+'cmv_c1c2 12'!G32+nonpt!G32+nonroad!G32+'onroad all'!CC32+ptegu!CG32+ptnonipm!G32+pt_oilgas!G32+np_oilgas!G32+rwc!G32+'ptfire-wild'!G32+ptagfire!G32+'cmv_c3 12'!G32+'ptfire-rx'!G32+airports!G32+np_solvents!G32</f>
        <v>114538.82131828359</v>
      </c>
      <c r="H35" s="75">
        <f>rail!H32+'cmv_c1c2 12'!H32+nonpt!H32+nonroad!H32+'onroad all'!CM32+ptegu!H32+ptnonipm!H32+pt_oilgas!H32+np_oilgas!H32+rwc!H32+'ptfire-wild'!H32+ptagfire!H32+'cmv_c3 12'!H32+livestock!C32+'ptfire-rx'!H32+np_solvents!H32+airports!H32</f>
        <v>805208.34766048985</v>
      </c>
      <c r="J35" s="89"/>
      <c r="K35" s="89"/>
      <c r="L35" s="89"/>
      <c r="M35" s="89" t="s">
        <v>198</v>
      </c>
      <c r="N35" s="75">
        <f>B35+'biogenics 12'!H32</f>
        <v>1818313.4211886988</v>
      </c>
      <c r="O35" s="75">
        <f t="shared" si="0"/>
        <v>75146.644859941996</v>
      </c>
      <c r="P35" s="75">
        <f>D35+'biogenics 12'!T32</f>
        <v>224490.91803669449</v>
      </c>
      <c r="Q35" s="75">
        <f t="shared" si="1"/>
        <v>434746.78799347504</v>
      </c>
      <c r="R35" s="75">
        <f t="shared" si="2"/>
        <v>215192.04120315306</v>
      </c>
      <c r="S35" s="75">
        <f t="shared" si="3"/>
        <v>114538.82131828359</v>
      </c>
      <c r="T35" s="75">
        <f>H35+'biogenics 12'!Z32</f>
        <v>1142225.4918604898</v>
      </c>
      <c r="U35" s="89"/>
      <c r="V35" s="89" t="s">
        <v>198</v>
      </c>
      <c r="W35" s="75">
        <f>B35-'ptfire-wild'!B32-'ptfire-rx'!B32</f>
        <v>399021.72656169883</v>
      </c>
      <c r="X35" s="75">
        <f>C35-'ptfire-wild'!C32-'ptfire-rx'!C32</f>
        <v>60821.465627941994</v>
      </c>
      <c r="Y35" s="75">
        <f>D35-'ptfire-wild'!D32-'ptfire-rx'!D32</f>
        <v>194563.56687689456</v>
      </c>
      <c r="Z35" s="75">
        <f>E35-'ptfire-wild'!E32-'ptfire-rx'!E32</f>
        <v>121967.53843747503</v>
      </c>
      <c r="AA35" s="75">
        <f>F35-'ptfire-wild'!F32-'ptfire-rx'!F32</f>
        <v>29552.347954153054</v>
      </c>
      <c r="AB35" s="75">
        <f>G35-'ptfire-wild'!G32-'ptfire-rx'!G32</f>
        <v>100443.54488528358</v>
      </c>
      <c r="AC35" s="75">
        <f>H35-'ptfire-wild'!H32-'ptfire-rx'!H32</f>
        <v>406277.48122848984</v>
      </c>
    </row>
    <row r="36" spans="1:29" x14ac:dyDescent="0.25">
      <c r="A36" s="89" t="s">
        <v>199</v>
      </c>
      <c r="B36" s="75">
        <f>rail!B33+'cmv_c1c2 12'!B33+nonpt!B33+nonroad!B33+'onroad all'!P33+ptegu!B33+ptnonipm!B33+pt_oilgas!B33+np_oilgas!B33+rwc!B33+'ptfire-wild'!B33+ptagfire!B33+'cmv_c3 12'!B33+'ptfire-rx'!B33+airports!B33+np_solvents!B33</f>
        <v>1216842.5731333399</v>
      </c>
      <c r="C36" s="75">
        <f>rail!C33+'cmv_c1c2 12'!AO33+nonpt!C33+nonroad!C33+'onroad all'!AS33+ptegu!C33+ptnonipm!C33+pt_oilgas!C33+np_oilgas!C33+rwc!C33+livestock!B33+'ptfire-wild'!C33+ptagfire!C33+'cmv_c3 12'!AO33+fertilizer!B33+'ptfire-rx'!C33+airports!C33+np_solvents!C33</f>
        <v>54145.659631338443</v>
      </c>
      <c r="D36" s="75">
        <f>rail!D33+'cmv_c1c2 12'!D33+nonpt!D33+nonroad!D33+'onroad all'!AH33+'onroad all'!AV33+'onroad all'!AW33+ptegu!BF33+ptnonipm!D33+pt_oilgas!D33+np_oilgas!D33+rwc!D33+'ptfire-wild'!D33+ptagfire!D33+'cmv_c3 12'!D33+'ptfire-rx'!D33+airports!D33+np_solvents!D33</f>
        <v>184448.79134619795</v>
      </c>
      <c r="E36" s="75">
        <f>rail!E33+'cmv_c1c2 12'!E33+nonpt!E33+nonroad!E33+ptegu!E33+ptnonipm!E33+pt_oilgas!E33+np_oilgas!E33+rwc!E33+'onroad all'!BK33+afdust!AZ33+'ptfire-wild'!E33+ptagfire!E33+'cmv_c3 12'!E33+'ptfire-rx'!E33+airports!E33+np_solvents!E33</f>
        <v>135606.69618657074</v>
      </c>
      <c r="F36" s="75">
        <f>rail!F33+'cmv_c1c2 12'!F33+nonpt!F33+nonroad!F33+ptegu!F33+ptnonipm!F33+pt_oilgas!F33+np_oilgas!F33+rwc!F33+'onroad all'!BL33+afdust!BA33+'ptfire-wild'!F33+ptagfire!F33+'cmv_c3 12'!F33+'ptfire-rx'!F33+airports!F33+np_solvents!F33</f>
        <v>72454.609315818365</v>
      </c>
      <c r="G36" s="75">
        <f>rail!G33+'cmv_c1c2 12'!G33+nonpt!G33+nonroad!G33+'onroad all'!CC33+ptegu!CG33+ptnonipm!G33+pt_oilgas!G33+np_oilgas!G33+rwc!G33+'ptfire-wild'!G33+ptagfire!G33+'cmv_c3 12'!G33+'ptfire-rx'!G33+airports!G33+np_solvents!G33</f>
        <v>12495.59678649224</v>
      </c>
      <c r="H36" s="75">
        <f>rail!H33+'cmv_c1c2 12'!H33+nonpt!H33+nonroad!H33+'onroad all'!CM33+ptegu!H33+ptnonipm!H33+pt_oilgas!H33+np_oilgas!H33+rwc!H33+'ptfire-wild'!H33+ptagfire!H33+'cmv_c3 12'!H33+livestock!C33+'ptfire-rx'!H33+np_solvents!H33+airports!H33</f>
        <v>264672.27551293996</v>
      </c>
      <c r="I36" s="36" t="s">
        <v>169</v>
      </c>
      <c r="J36" s="89"/>
      <c r="K36" s="89"/>
      <c r="L36" s="89"/>
      <c r="M36" s="89" t="s">
        <v>199</v>
      </c>
      <c r="N36" s="75">
        <f>B36+'biogenics 12'!H33</f>
        <v>1265946.8998903399</v>
      </c>
      <c r="O36" s="75">
        <f t="shared" si="0"/>
        <v>54145.659631338443</v>
      </c>
      <c r="P36" s="75">
        <f>D36+'biogenics 12'!T33</f>
        <v>196331.06543066844</v>
      </c>
      <c r="Q36" s="75">
        <f t="shared" si="1"/>
        <v>135606.69618657074</v>
      </c>
      <c r="R36" s="75">
        <f t="shared" si="2"/>
        <v>72454.609315818365</v>
      </c>
      <c r="S36" s="75">
        <f t="shared" si="3"/>
        <v>12495.59678649224</v>
      </c>
      <c r="T36" s="75">
        <f>H36+'biogenics 12'!Z33</f>
        <v>653492.87270693993</v>
      </c>
      <c r="U36" s="89"/>
      <c r="V36" s="89" t="s">
        <v>199</v>
      </c>
      <c r="W36" s="75">
        <f>B36-'ptfire-wild'!B33-'ptfire-rx'!B33</f>
        <v>1200591.2964003398</v>
      </c>
      <c r="X36" s="75">
        <f>C36-'ptfire-wild'!C33-'ptfire-rx'!C33</f>
        <v>54011.068483338444</v>
      </c>
      <c r="Y36" s="75">
        <f>D36-'ptfire-wild'!D33-'ptfire-rx'!D33</f>
        <v>184234.37844819794</v>
      </c>
      <c r="Z36" s="75">
        <f>E36-'ptfire-wild'!E33-'ptfire-rx'!E33</f>
        <v>132642.10588957075</v>
      </c>
      <c r="AA36" s="75">
        <f>F36-'ptfire-wild'!F33-'ptfire-rx'!F33</f>
        <v>70178.721623818361</v>
      </c>
      <c r="AB36" s="75">
        <f>G36-'ptfire-wild'!G33-'ptfire-rx'!G33</f>
        <v>12380.624722492241</v>
      </c>
      <c r="AC36" s="75">
        <f>H36-'ptfire-wild'!H33-'ptfire-rx'!H33</f>
        <v>261341.94140093995</v>
      </c>
    </row>
    <row r="37" spans="1:29" x14ac:dyDescent="0.25">
      <c r="A37" s="89" t="s">
        <v>200</v>
      </c>
      <c r="B37" s="75">
        <f>rail!B34+'cmv_c1c2 12'!B34+nonpt!B34+nonroad!B34+'onroad all'!P34+ptegu!B34+ptnonipm!B34+pt_oilgas!B34+np_oilgas!B34+rwc!B34+'ptfire-wild'!B34+ptagfire!B34+'cmv_c3 12'!B34+'ptfire-rx'!B34+airports!B34+np_solvents!B34</f>
        <v>1176960.6671168995</v>
      </c>
      <c r="C37" s="75">
        <f>rail!C34+'cmv_c1c2 12'!AO34+nonpt!C34+nonroad!C34+'onroad all'!AS34+ptegu!C34+ptnonipm!C34+pt_oilgas!C34+np_oilgas!C34+rwc!C34+livestock!B34+'ptfire-wild'!C34+ptagfire!C34+'cmv_c3 12'!AO34+fertilizer!B34+'ptfire-rx'!C34+airports!C34+np_solvents!C34</f>
        <v>239396.3538924609</v>
      </c>
      <c r="D37" s="75">
        <f>rail!D34+'cmv_c1c2 12'!D34+nonpt!D34+nonroad!D34+'onroad all'!AH34+'onroad all'!AV34+'onroad all'!AW34+ptegu!BF34+ptnonipm!D34+pt_oilgas!D34+np_oilgas!D34+rwc!D34+'ptfire-wild'!D34+ptagfire!D34+'cmv_c3 12'!D34+'ptfire-rx'!D34+airports!D34+np_solvents!D34</f>
        <v>173588.83187276038</v>
      </c>
      <c r="E37" s="75">
        <f>rail!E34+'cmv_c1c2 12'!E34+nonpt!E34+nonroad!E34+ptegu!E34+ptnonipm!E34+pt_oilgas!E34+np_oilgas!E34+rwc!E34+'onroad all'!BK34+afdust!AZ34+'ptfire-wild'!E34+ptagfire!E34+'cmv_c3 12'!E34+'ptfire-rx'!E34+airports!E34+np_solvents!E34</f>
        <v>123275.82840069786</v>
      </c>
      <c r="F37" s="75">
        <f>rail!F34+'cmv_c1c2 12'!F34+nonpt!F34+nonroad!F34+ptegu!F34+ptnonipm!F34+pt_oilgas!F34+np_oilgas!F34+rwc!F34+'onroad all'!BL34+afdust!BA34+'ptfire-wild'!F34+ptagfire!F34+'cmv_c3 12'!F34+'ptfire-rx'!F34+airports!F34+np_solvents!F34</f>
        <v>53075.709576431269</v>
      </c>
      <c r="G37" s="75">
        <f>rail!G34+'cmv_c1c2 12'!G34+nonpt!G34+nonroad!G34+'onroad all'!CC34+ptegu!CG34+ptnonipm!G34+pt_oilgas!G34+np_oilgas!G34+rwc!G34+'ptfire-wild'!G34+ptagfire!G34+'cmv_c3 12'!G34+'ptfire-rx'!G34+airports!G34+np_solvents!G34</f>
        <v>22462.869910208505</v>
      </c>
      <c r="H37" s="75">
        <f>rail!H34+'cmv_c1c2 12'!H34+nonpt!H34+nonroad!H34+'onroad all'!CM34+ptegu!H34+ptnonipm!H34+pt_oilgas!H34+np_oilgas!H34+rwc!H34+'ptfire-wild'!H34+ptagfire!H34+'cmv_c3 12'!H34+livestock!C34+'ptfire-rx'!H34+np_solvents!H34+airports!H34</f>
        <v>254178.08124878001</v>
      </c>
      <c r="I37" s="36" t="s">
        <v>169</v>
      </c>
      <c r="J37" s="89"/>
      <c r="K37" s="89"/>
      <c r="L37" s="89"/>
      <c r="M37" s="89" t="s">
        <v>200</v>
      </c>
      <c r="N37" s="75">
        <f>B37+'biogenics 12'!H34</f>
        <v>1272706.0716768994</v>
      </c>
      <c r="O37" s="75">
        <f t="shared" si="0"/>
        <v>239396.3538924609</v>
      </c>
      <c r="P37" s="75">
        <f>D37+'biogenics 12'!T34</f>
        <v>196125.61344696829</v>
      </c>
      <c r="Q37" s="75">
        <f t="shared" si="1"/>
        <v>123275.82840069786</v>
      </c>
      <c r="R37" s="75">
        <f t="shared" si="2"/>
        <v>53075.709576431269</v>
      </c>
      <c r="S37" s="75">
        <f t="shared" si="3"/>
        <v>22462.869910208505</v>
      </c>
      <c r="T37" s="75">
        <f>H37+'biogenics 12'!Z34</f>
        <v>1386522.4690187799</v>
      </c>
      <c r="U37" s="89"/>
      <c r="V37" s="89" t="s">
        <v>200</v>
      </c>
      <c r="W37" s="75">
        <f>B37-'ptfire-wild'!B34-'ptfire-rx'!B34</f>
        <v>1098001.9369238997</v>
      </c>
      <c r="X37" s="75">
        <f>C37-'ptfire-wild'!C34-'ptfire-rx'!C34</f>
        <v>238790.94724346089</v>
      </c>
      <c r="Y37" s="75">
        <f>D37-'ptfire-wild'!D34-'ptfire-rx'!D34</f>
        <v>172271.15084876039</v>
      </c>
      <c r="Z37" s="75">
        <f>E37-'ptfire-wild'!E34-'ptfire-rx'!E34</f>
        <v>110968.33972569786</v>
      </c>
      <c r="AA37" s="75">
        <f>F37-'ptfire-wild'!F34-'ptfire-rx'!F34</f>
        <v>41845.531932431266</v>
      </c>
      <c r="AB37" s="75">
        <f>G37-'ptfire-wild'!G34-'ptfire-rx'!G34</f>
        <v>21688.316099208503</v>
      </c>
      <c r="AC37" s="75">
        <f>H37-'ptfire-wild'!H34-'ptfire-rx'!H34</f>
        <v>239573.57357877999</v>
      </c>
    </row>
    <row r="38" spans="1:29" x14ac:dyDescent="0.25">
      <c r="A38" s="89" t="s">
        <v>201</v>
      </c>
      <c r="B38" s="75">
        <f>rail!B35+'cmv_c1c2 12'!B35+nonpt!B35+nonroad!B35+'onroad all'!P35+ptegu!B35+ptnonipm!B35+pt_oilgas!B35+np_oilgas!B35+rwc!B35+'ptfire-wild'!B35+ptagfire!B35+'cmv_c3 12'!B35+'ptfire-rx'!B35+airports!B35+np_solvents!B35</f>
        <v>238974.90722137</v>
      </c>
      <c r="C38" s="75">
        <f>rail!C35+'cmv_c1c2 12'!AO35+nonpt!C35+nonroad!C35+'onroad all'!AS35+ptegu!C35+ptnonipm!C35+pt_oilgas!C35+np_oilgas!C35+rwc!C35+livestock!B35+'ptfire-wild'!C35+ptagfire!C35+'cmv_c3 12'!AO35+fertilizer!B35+'ptfire-rx'!C35+airports!C35+np_solvents!C35</f>
        <v>93327.665859337547</v>
      </c>
      <c r="D38" s="75">
        <f>rail!D35+'cmv_c1c2 12'!D35+nonpt!D35+nonroad!D35+'onroad all'!AH35+'onroad all'!AV35+'onroad all'!AW35+ptegu!BF35+ptnonipm!D35+pt_oilgas!D35+np_oilgas!D35+rwc!D35+'ptfire-wild'!D35+ptagfire!D35+'cmv_c3 12'!D35+'ptfire-rx'!D35+airports!D35+np_solvents!D35</f>
        <v>135073.99539851374</v>
      </c>
      <c r="E38" s="75">
        <f>rail!E35+'cmv_c1c2 12'!E35+nonpt!E35+nonroad!E35+ptegu!E35+ptnonipm!E35+pt_oilgas!E35+np_oilgas!E35+rwc!E35+'onroad all'!BK35+afdust!AZ35+'ptfire-wild'!E35+ptagfire!E35+'cmv_c3 12'!E35+'ptfire-rx'!E35+airports!E35+np_solvents!E35</f>
        <v>184222.73235819337</v>
      </c>
      <c r="F38" s="75">
        <f>rail!F35+'cmv_c1c2 12'!F35+nonpt!F35+nonroad!F35+ptegu!F35+ptnonipm!F35+pt_oilgas!F35+np_oilgas!F35+rwc!F35+'onroad all'!BL35+afdust!BA35+'ptfire-wild'!F35+ptagfire!F35+'cmv_c3 12'!F35+'ptfire-rx'!F35+airports!F35+np_solvents!F35</f>
        <v>40187.274265175358</v>
      </c>
      <c r="G38" s="75">
        <f>rail!G35+'cmv_c1c2 12'!G35+nonpt!G35+nonroad!G35+'onroad all'!CC35+ptegu!CG35+ptnonipm!G35+pt_oilgas!G35+np_oilgas!G35+rwc!G35+'ptfire-wild'!G35+ptagfire!G35+'cmv_c3 12'!G35+'ptfire-rx'!G35+airports!G35+np_solvents!G35</f>
        <v>76830.304276235707</v>
      </c>
      <c r="H38" s="75">
        <f>rail!H35+'cmv_c1c2 12'!H35+nonpt!H35+nonroad!H35+'onroad all'!CM35+ptegu!H35+ptnonipm!H35+pt_oilgas!H35+np_oilgas!H35+rwc!H35+'ptfire-wild'!H35+ptagfire!H35+'cmv_c3 12'!H35+livestock!C35+'ptfire-rx'!H35+np_solvents!H35+airports!H35</f>
        <v>276042.70986934</v>
      </c>
      <c r="I38" s="36" t="s">
        <v>169</v>
      </c>
      <c r="J38" s="89"/>
      <c r="K38" s="89"/>
      <c r="L38" s="89"/>
      <c r="M38" s="89" t="s">
        <v>201</v>
      </c>
      <c r="N38" s="75">
        <f>B38+'biogenics 12'!H35</f>
        <v>275901.99419336999</v>
      </c>
      <c r="O38" s="75">
        <f t="shared" si="0"/>
        <v>93327.665859337547</v>
      </c>
      <c r="P38" s="75">
        <f>D38+'biogenics 12'!T35</f>
        <v>163500.66571457105</v>
      </c>
      <c r="Q38" s="75">
        <f t="shared" si="1"/>
        <v>184222.73235819337</v>
      </c>
      <c r="R38" s="75">
        <f t="shared" si="2"/>
        <v>40187.274265175358</v>
      </c>
      <c r="S38" s="75">
        <f t="shared" si="3"/>
        <v>76830.304276235707</v>
      </c>
      <c r="T38" s="75">
        <f>H38+'biogenics 12'!Z35</f>
        <v>436258.44427933899</v>
      </c>
      <c r="U38" s="89"/>
      <c r="V38" s="89" t="s">
        <v>201</v>
      </c>
      <c r="W38" s="75">
        <f>B38-'ptfire-wild'!B35-'ptfire-rx'!B35</f>
        <v>227036.30140137</v>
      </c>
      <c r="X38" s="75">
        <f>C38-'ptfire-wild'!C35-'ptfire-rx'!C35</f>
        <v>93178.546708337555</v>
      </c>
      <c r="Y38" s="75">
        <f>D38-'ptfire-wild'!D35-'ptfire-rx'!D35</f>
        <v>134935.56503751373</v>
      </c>
      <c r="Z38" s="75">
        <f>E38-'ptfire-wild'!E35-'ptfire-rx'!E35</f>
        <v>182597.06322619336</v>
      </c>
      <c r="AA38" s="75">
        <f>F38-'ptfire-wild'!F35-'ptfire-rx'!F35</f>
        <v>38601.528114175358</v>
      </c>
      <c r="AB38" s="75">
        <f>G38-'ptfire-wild'!G35-'ptfire-rx'!G35</f>
        <v>76672.343633235709</v>
      </c>
      <c r="AC38" s="75">
        <f>H38-'ptfire-wild'!H35-'ptfire-rx'!H35</f>
        <v>273737.30672034004</v>
      </c>
    </row>
    <row r="39" spans="1:29" x14ac:dyDescent="0.25">
      <c r="A39" s="89" t="s">
        <v>202</v>
      </c>
      <c r="B39" s="75">
        <f>rail!B36+'cmv_c1c2 12'!B36+nonpt!B36+nonroad!B36+'onroad all'!P36+ptegu!B36+ptnonipm!B36+pt_oilgas!B36+np_oilgas!B36+rwc!B36+'ptfire-wild'!B36+ptagfire!B36+'cmv_c3 12'!B36+'ptfire-rx'!B36+airports!B36+np_solvents!B36</f>
        <v>1267070.4119225799</v>
      </c>
      <c r="C39" s="75">
        <f>rail!C36+'cmv_c1c2 12'!AO36+nonpt!C36+nonroad!C36+'onroad all'!AS36+ptegu!C36+ptnonipm!C36+pt_oilgas!C36+np_oilgas!C36+rwc!C36+livestock!B36+'ptfire-wild'!C36+ptagfire!C36+'cmv_c3 12'!AO36+fertilizer!B36+'ptfire-rx'!C36+airports!C36+np_solvents!C36</f>
        <v>100717.15587034036</v>
      </c>
      <c r="D39" s="75">
        <f>rail!D36+'cmv_c1c2 12'!D36+nonpt!D36+nonroad!D36+'onroad all'!AH36+'onroad all'!AV36+'onroad all'!AW36+ptegu!BF36+ptnonipm!D36+pt_oilgas!D36+np_oilgas!D36+rwc!D36+'ptfire-wild'!D36+ptagfire!D36+'cmv_c3 12'!D36+'ptfire-rx'!D36+airports!D36+np_solvents!D36</f>
        <v>217528.92093760023</v>
      </c>
      <c r="E39" s="75">
        <f>rail!E36+'cmv_c1c2 12'!E36+nonpt!E36+nonroad!E36+ptegu!E36+ptnonipm!E36+pt_oilgas!E36+np_oilgas!E36+rwc!E36+'onroad all'!BK36+afdust!AZ36+'ptfire-wild'!E36+ptagfire!E36+'cmv_c3 12'!E36+'ptfire-rx'!E36+airports!E36+np_solvents!E36</f>
        <v>146239.74299164716</v>
      </c>
      <c r="F39" s="75">
        <f>rail!F36+'cmv_c1c2 12'!F36+nonpt!F36+nonroad!F36+ptegu!F36+ptnonipm!F36+pt_oilgas!F36+np_oilgas!F36+rwc!F36+'onroad all'!BL36+afdust!BA36+'ptfire-wild'!F36+ptagfire!F36+'cmv_c3 12'!F36+'ptfire-rx'!F36+airports!F36+np_solvents!F36</f>
        <v>66336.585464381176</v>
      </c>
      <c r="G39" s="75">
        <f>rail!G36+'cmv_c1c2 12'!G36+nonpt!G36+nonroad!G36+'onroad all'!CC36+ptegu!CG36+ptnonipm!G36+pt_oilgas!G36+np_oilgas!G36+rwc!G36+'ptfire-wild'!G36+ptagfire!G36+'cmv_c3 12'!G36+'ptfire-rx'!G36+airports!G36+np_solvents!G36</f>
        <v>102385.8174082531</v>
      </c>
      <c r="H39" s="75">
        <f>rail!H36+'cmv_c1c2 12'!H36+nonpt!H36+nonroad!H36+'onroad all'!CM36+ptegu!H36+ptnonipm!H36+pt_oilgas!H36+np_oilgas!H36+rwc!H36+'ptfire-wild'!H36+ptagfire!H36+'cmv_c3 12'!H36+livestock!C36+'ptfire-rx'!H36+np_solvents!H36+airports!H36</f>
        <v>284280.07100043003</v>
      </c>
      <c r="I39" s="36" t="s">
        <v>169</v>
      </c>
      <c r="J39" s="89"/>
      <c r="K39" s="89"/>
      <c r="L39" s="89"/>
      <c r="M39" s="89" t="s">
        <v>202</v>
      </c>
      <c r="N39" s="75">
        <f>B39+'biogenics 12'!H36</f>
        <v>1317808.1609915798</v>
      </c>
      <c r="O39" s="75">
        <f t="shared" si="0"/>
        <v>100717.15587034036</v>
      </c>
      <c r="P39" s="75">
        <f>D39+'biogenics 12'!T36</f>
        <v>240542.84040655522</v>
      </c>
      <c r="Q39" s="75">
        <f t="shared" si="1"/>
        <v>146239.74299164716</v>
      </c>
      <c r="R39" s="75">
        <f t="shared" si="2"/>
        <v>66336.585464381176</v>
      </c>
      <c r="S39" s="75">
        <f t="shared" si="3"/>
        <v>102385.8174082531</v>
      </c>
      <c r="T39" s="75">
        <f>H39+'biogenics 12'!Z36</f>
        <v>799412.80127242999</v>
      </c>
      <c r="U39" s="89"/>
      <c r="V39" s="89" t="s">
        <v>202</v>
      </c>
      <c r="W39" s="75">
        <f>B39-'ptfire-wild'!B36-'ptfire-rx'!B36</f>
        <v>1245347.7184525798</v>
      </c>
      <c r="X39" s="75">
        <f>C39-'ptfire-wild'!C36-'ptfire-rx'!C36</f>
        <v>100566.10101884036</v>
      </c>
      <c r="Y39" s="75">
        <f>D39-'ptfire-wild'!D36-'ptfire-rx'!D36</f>
        <v>217088.75908010022</v>
      </c>
      <c r="Z39" s="75">
        <f>E39-'ptfire-wild'!E36-'ptfire-rx'!E36</f>
        <v>142639.55053914717</v>
      </c>
      <c r="AA39" s="75">
        <f>F39-'ptfire-wild'!F36-'ptfire-rx'!F36</f>
        <v>62954.509495381179</v>
      </c>
      <c r="AB39" s="75">
        <f>G39-'ptfire-wild'!G36-'ptfire-rx'!G36</f>
        <v>102169.3518492531</v>
      </c>
      <c r="AC39" s="75">
        <f>H39-'ptfire-wild'!H36-'ptfire-rx'!H36</f>
        <v>280081.05283168005</v>
      </c>
    </row>
    <row r="40" spans="1:29" x14ac:dyDescent="0.25">
      <c r="A40" s="89" t="s">
        <v>203</v>
      </c>
      <c r="B40" s="75">
        <f>rail!B37+'cmv_c1c2 12'!B37+nonpt!B37+nonroad!B37+'onroad all'!P37+ptegu!B37+ptnonipm!B37+pt_oilgas!B37+np_oilgas!B37+rwc!B37+'ptfire-wild'!B37+ptagfire!B37+'cmv_c3 12'!B37+'ptfire-rx'!B37+airports!B37+np_solvents!B37</f>
        <v>1259135.3216136</v>
      </c>
      <c r="C40" s="75">
        <f>rail!C37+'cmv_c1c2 12'!AO37+nonpt!C37+nonroad!C37+'onroad all'!AS37+ptegu!C37+ptnonipm!C37+pt_oilgas!C37+np_oilgas!C37+rwc!C37+livestock!B37+'ptfire-wild'!C37+ptagfire!C37+'cmv_c3 12'!AO37+fertilizer!B37+'ptfire-rx'!C37+airports!C37+np_solvents!C37</f>
        <v>181684.07957017797</v>
      </c>
      <c r="D40" s="75">
        <f>rail!D37+'cmv_c1c2 12'!D37+nonpt!D37+nonroad!D37+'onroad all'!AH37+'onroad all'!AV37+'onroad all'!AW37+ptegu!BF37+ptnonipm!D37+pt_oilgas!D37+np_oilgas!D37+rwc!D37+'ptfire-wild'!D37+ptagfire!D37+'cmv_c3 12'!D37+'ptfire-rx'!D37+airports!D37+np_solvents!D37</f>
        <v>196089.15454253639</v>
      </c>
      <c r="E40" s="75">
        <f>rail!E37+'cmv_c1c2 12'!E37+nonpt!E37+nonroad!E37+ptegu!E37+ptnonipm!E37+pt_oilgas!E37+np_oilgas!E37+rwc!E37+'onroad all'!BK37+afdust!AZ37+'ptfire-wild'!E37+ptagfire!E37+'cmv_c3 12'!E37+'ptfire-rx'!E37+airports!E37+np_solvents!E37</f>
        <v>418029.26422918262</v>
      </c>
      <c r="F40" s="75">
        <f>rail!F37+'cmv_c1c2 12'!F37+nonpt!F37+nonroad!F37+ptegu!F37+ptnonipm!F37+pt_oilgas!F37+np_oilgas!F37+rwc!F37+'onroad all'!BL37+afdust!BA37+'ptfire-wild'!F37+ptagfire!F37+'cmv_c3 12'!F37+'ptfire-rx'!F37+airports!F37+np_solvents!F37</f>
        <v>165775.85167028959</v>
      </c>
      <c r="G40" s="75">
        <f>rail!G37+'cmv_c1c2 12'!G37+nonpt!G37+nonroad!G37+'onroad all'!CC37+ptegu!CG37+ptnonipm!G37+pt_oilgas!G37+np_oilgas!G37+rwc!G37+'ptfire-wild'!G37+ptagfire!G37+'cmv_c3 12'!G37+'ptfire-rx'!G37+airports!G37+np_solvents!G37</f>
        <v>42500.919110138806</v>
      </c>
      <c r="H40" s="75">
        <f>rail!H37+'cmv_c1c2 12'!H37+nonpt!H37+nonroad!H37+'onroad all'!CM37+ptegu!H37+ptnonipm!H37+pt_oilgas!H37+np_oilgas!H37+rwc!H37+'ptfire-wild'!H37+ptagfire!H37+'cmv_c3 12'!H37+livestock!C37+'ptfire-rx'!H37+np_solvents!H37+airports!H37</f>
        <v>449884.21641146007</v>
      </c>
      <c r="I40" s="36" t="s">
        <v>169</v>
      </c>
      <c r="J40" s="89"/>
      <c r="K40" s="89"/>
      <c r="L40" s="89"/>
      <c r="M40" s="89" t="s">
        <v>203</v>
      </c>
      <c r="N40" s="75">
        <f>B40+'biogenics 12'!H37</f>
        <v>1344764.1475936</v>
      </c>
      <c r="O40" s="75">
        <f t="shared" si="0"/>
        <v>181684.07957017797</v>
      </c>
      <c r="P40" s="75">
        <f>D40+'biogenics 12'!T37</f>
        <v>221630.81152655638</v>
      </c>
      <c r="Q40" s="75">
        <f t="shared" si="1"/>
        <v>418029.26422918262</v>
      </c>
      <c r="R40" s="75">
        <f t="shared" si="2"/>
        <v>165775.85167028959</v>
      </c>
      <c r="S40" s="75">
        <f t="shared" si="3"/>
        <v>42500.919110138806</v>
      </c>
      <c r="T40" s="75">
        <f>H40+'biogenics 12'!Z37</f>
        <v>1356527.41554146</v>
      </c>
      <c r="U40" s="89"/>
      <c r="V40" s="89" t="s">
        <v>203</v>
      </c>
      <c r="W40" s="75">
        <f>B40-'ptfire-wild'!B37-'ptfire-rx'!B37</f>
        <v>575560.99886359996</v>
      </c>
      <c r="X40" s="75">
        <f>C40-'ptfire-wild'!C37-'ptfire-rx'!C37</f>
        <v>175857.13893587797</v>
      </c>
      <c r="Y40" s="75">
        <f>D40-'ptfire-wild'!D37-'ptfire-rx'!D37</f>
        <v>183837.8022395364</v>
      </c>
      <c r="Z40" s="75">
        <f>E40-'ptfire-wild'!E37-'ptfire-rx'!E37</f>
        <v>312522.45493918261</v>
      </c>
      <c r="AA40" s="75">
        <f>F40-'ptfire-wild'!F37-'ptfire-rx'!F37</f>
        <v>62669.6861302896</v>
      </c>
      <c r="AB40" s="75">
        <f>G40-'ptfire-wild'!G37-'ptfire-rx'!G37</f>
        <v>34910.313088038805</v>
      </c>
      <c r="AC40" s="75">
        <f>H40-'ptfire-wild'!H37-'ptfire-rx'!H37</f>
        <v>320289.16125946003</v>
      </c>
    </row>
    <row r="41" spans="1:29" x14ac:dyDescent="0.25">
      <c r="A41" s="89" t="s">
        <v>204</v>
      </c>
      <c r="B41" s="75">
        <f>rail!B38+'cmv_c1c2 12'!B38+nonpt!B38+nonroad!B38+'onroad all'!P38+ptegu!B38+ptnonipm!B38+pt_oilgas!B38+np_oilgas!B38+rwc!B38+'ptfire-wild'!B38+ptagfire!B38+'cmv_c3 12'!B38+'ptfire-rx'!B38+airports!B38+np_solvents!B38</f>
        <v>2613849.5801857561</v>
      </c>
      <c r="C41" s="75">
        <f>rail!C38+'cmv_c1c2 12'!AO38+nonpt!C38+nonroad!C38+'onroad all'!AS38+ptegu!C38+ptnonipm!C38+pt_oilgas!C38+np_oilgas!C38+rwc!C38+livestock!B38+'ptfire-wild'!C38+ptagfire!C38+'cmv_c3 12'!AO38+fertilizer!B38+'ptfire-rx'!C38+airports!C38+np_solvents!C38</f>
        <v>62032.42800076514</v>
      </c>
      <c r="D41" s="75">
        <f>rail!D38+'cmv_c1c2 12'!D38+nonpt!D38+nonroad!D38+'onroad all'!AH38+'onroad all'!AV38+'onroad all'!AW38+ptegu!BF38+ptnonipm!D38+pt_oilgas!D38+np_oilgas!D38+rwc!D38+'ptfire-wild'!D38+ptagfire!D38+'cmv_c3 12'!D38+'ptfire-rx'!D38+airports!D38+np_solvents!D38</f>
        <v>109342.32775983759</v>
      </c>
      <c r="E41" s="75">
        <f>rail!E38+'cmv_c1c2 12'!E38+nonpt!E38+nonroad!E38+ptegu!E38+ptnonipm!E38+pt_oilgas!E38+np_oilgas!E38+rwc!E38+'onroad all'!BK38+afdust!AZ38+'ptfire-wild'!E38+ptagfire!E38+'cmv_c3 12'!E38+'ptfire-rx'!E38+airports!E38+np_solvents!E38</f>
        <v>644550.54609209893</v>
      </c>
      <c r="F41" s="75">
        <f>rail!F38+'cmv_c1c2 12'!F38+nonpt!F38+nonroad!F38+ptegu!F38+ptnonipm!F38+pt_oilgas!F38+np_oilgas!F38+rwc!F38+'onroad all'!BL38+afdust!BA38+'ptfire-wild'!F38+ptagfire!F38+'cmv_c3 12'!F38+'ptfire-rx'!F38+airports!F38+np_solvents!F38</f>
        <v>324738.87833126693</v>
      </c>
      <c r="G41" s="75">
        <f>rail!G38+'cmv_c1c2 12'!G38+nonpt!G38+nonroad!G38+'onroad all'!CC38+ptegu!CG38+ptnonipm!G38+pt_oilgas!G38+np_oilgas!G38+rwc!G38+'ptfire-wild'!G38+ptagfire!G38+'cmv_c3 12'!G38+'ptfire-rx'!G38+airports!G38+np_solvents!G38</f>
        <v>22391.095115906519</v>
      </c>
      <c r="H41" s="75">
        <f>rail!H38+'cmv_c1c2 12'!H38+nonpt!H38+nonroad!H38+'onroad all'!CM38+ptegu!H38+ptnonipm!H38+pt_oilgas!H38+np_oilgas!H38+rwc!H38+'ptfire-wild'!H38+ptagfire!H38+'cmv_c3 12'!H38+livestock!C38+'ptfire-rx'!H38+np_solvents!H38+airports!H38</f>
        <v>649446.76632546715</v>
      </c>
      <c r="J41" s="89"/>
      <c r="K41" s="89"/>
      <c r="L41" s="89"/>
      <c r="M41" s="89" t="s">
        <v>204</v>
      </c>
      <c r="N41" s="75">
        <f>B41+'biogenics 12'!H38</f>
        <v>2736964.9938357561</v>
      </c>
      <c r="O41" s="75">
        <f t="shared" si="0"/>
        <v>62032.42800076514</v>
      </c>
      <c r="P41" s="75">
        <f>D41+'biogenics 12'!T38</f>
        <v>123291.52951711748</v>
      </c>
      <c r="Q41" s="75">
        <f t="shared" si="1"/>
        <v>644550.54609209893</v>
      </c>
      <c r="R41" s="75">
        <f t="shared" si="2"/>
        <v>324738.87833126693</v>
      </c>
      <c r="S41" s="75">
        <f t="shared" si="3"/>
        <v>22391.095115906519</v>
      </c>
      <c r="T41" s="75">
        <f>H41+'biogenics 12'!Z38</f>
        <v>1236617.2145254673</v>
      </c>
      <c r="U41" s="89"/>
      <c r="V41" s="89" t="s">
        <v>204</v>
      </c>
      <c r="W41" s="75">
        <f>B41-'ptfire-wild'!B38-'ptfire-rx'!B38</f>
        <v>573665.7686357561</v>
      </c>
      <c r="X41" s="75">
        <f>C41-'ptfire-wild'!C38-'ptfire-rx'!C38</f>
        <v>41266.17608876514</v>
      </c>
      <c r="Y41" s="75">
        <f>D41-'ptfire-wild'!D38-'ptfire-rx'!D38</f>
        <v>90226.103234837588</v>
      </c>
      <c r="Z41" s="75">
        <f>E41-'ptfire-wild'!E38-'ptfire-rx'!E38</f>
        <v>220341.53115209896</v>
      </c>
      <c r="AA41" s="75">
        <f>F41-'ptfire-wild'!F38-'ptfire-rx'!F38</f>
        <v>54319.875743266915</v>
      </c>
      <c r="AB41" s="75">
        <f>G41-'ptfire-wild'!G38-'ptfire-rx'!G38</f>
        <v>3260.2083739065197</v>
      </c>
      <c r="AC41" s="75">
        <f>H41-'ptfire-wild'!H38-'ptfire-rx'!H38</f>
        <v>116156.70427246712</v>
      </c>
    </row>
    <row r="42" spans="1:29" x14ac:dyDescent="0.25">
      <c r="A42" s="89" t="s">
        <v>205</v>
      </c>
      <c r="B42" s="75">
        <f>rail!B39+'cmv_c1c2 12'!B39+nonpt!B39+nonroad!B39+'onroad all'!P39+ptegu!B39+ptnonipm!B39+pt_oilgas!B39+np_oilgas!B39+rwc!B39+'ptfire-wild'!B39+ptagfire!B39+'cmv_c3 12'!B39+'ptfire-rx'!B39+airports!B39+np_solvents!B39</f>
        <v>1296800.6260102598</v>
      </c>
      <c r="C42" s="75">
        <f>rail!C39+'cmv_c1c2 12'!AO39+nonpt!C39+nonroad!C39+'onroad all'!AS39+ptegu!C39+ptnonipm!C39+pt_oilgas!C39+np_oilgas!C39+rwc!C39+livestock!B39+'ptfire-wild'!C39+ptagfire!C39+'cmv_c3 12'!AO39+fertilizer!B39+'ptfire-rx'!C39+airports!C39+np_solvents!C39</f>
        <v>84574.477146958117</v>
      </c>
      <c r="D42" s="75">
        <f>rail!D39+'cmv_c1c2 12'!D39+nonpt!D39+nonroad!D39+'onroad all'!AH39+'onroad all'!AV39+'onroad all'!AW39+ptegu!BF39+ptnonipm!D39+pt_oilgas!D39+np_oilgas!D39+rwc!D39+'ptfire-wild'!D39+ptagfire!D39+'cmv_c3 12'!D39+'ptfire-rx'!D39+airports!D39+np_solvents!D39</f>
        <v>284953.09057769127</v>
      </c>
      <c r="E42" s="75">
        <f>rail!E39+'cmv_c1c2 12'!E39+nonpt!E39+nonroad!E39+ptegu!E39+ptnonipm!E39+pt_oilgas!E39+np_oilgas!E39+rwc!E39+'onroad all'!BK39+afdust!AZ39+'ptfire-wild'!E39+ptagfire!E39+'cmv_c3 12'!E39+'ptfire-rx'!E39+airports!E39+np_solvents!E39</f>
        <v>126949.84878942223</v>
      </c>
      <c r="F42" s="75">
        <f>rail!F39+'cmv_c1c2 12'!F39+nonpt!F39+nonroad!F39+ptegu!F39+ptnonipm!F39+pt_oilgas!F39+np_oilgas!F39+rwc!F39+'onroad all'!BL39+afdust!BA39+'ptfire-wild'!F39+ptagfire!F39+'cmv_c3 12'!F39+'ptfire-rx'!F39+airports!F39+np_solvents!F39</f>
        <v>81766.837770478232</v>
      </c>
      <c r="G42" s="75">
        <f>rail!G39+'cmv_c1c2 12'!G39+nonpt!G39+nonroad!G39+'onroad all'!CC39+ptegu!CG39+ptnonipm!G39+pt_oilgas!G39+np_oilgas!G39+rwc!G39+'ptfire-wild'!G39+ptagfire!G39+'cmv_c3 12'!G39+'ptfire-rx'!G39+airports!G39+np_solvents!G39</f>
        <v>59337.441215606712</v>
      </c>
      <c r="H42" s="75">
        <f>rail!H39+'cmv_c1c2 12'!H39+nonpt!H39+nonroad!H39+'onroad all'!CM39+ptegu!H39+ptnonipm!H39+pt_oilgas!H39+np_oilgas!H39+rwc!H39+'ptfire-wild'!H39+ptagfire!H39+'cmv_c3 12'!H39+livestock!C39+'ptfire-rx'!H39+np_solvents!H39+airports!H39</f>
        <v>380979.63219896995</v>
      </c>
      <c r="I42" s="36" t="s">
        <v>169</v>
      </c>
      <c r="J42" s="89"/>
      <c r="K42" s="89"/>
      <c r="L42" s="89"/>
      <c r="M42" s="89" t="s">
        <v>205</v>
      </c>
      <c r="N42" s="75">
        <f>B42+'biogenics 12'!H39</f>
        <v>1349500.6575902598</v>
      </c>
      <c r="O42" s="75">
        <f t="shared" si="0"/>
        <v>84574.477146958117</v>
      </c>
      <c r="P42" s="75">
        <f>D42+'biogenics 12'!T39</f>
        <v>298301.17506464315</v>
      </c>
      <c r="Q42" s="75">
        <f t="shared" si="1"/>
        <v>126949.84878942223</v>
      </c>
      <c r="R42" s="75">
        <f t="shared" si="2"/>
        <v>81766.837770478232</v>
      </c>
      <c r="S42" s="75">
        <f t="shared" si="3"/>
        <v>59337.441215606712</v>
      </c>
      <c r="T42" s="75">
        <f>H42+'biogenics 12'!Z39</f>
        <v>982213.90139896993</v>
      </c>
      <c r="U42" s="89"/>
      <c r="V42" s="89" t="s">
        <v>205</v>
      </c>
      <c r="W42" s="75">
        <f>B42-'ptfire-wild'!B39-'ptfire-rx'!B39</f>
        <v>1263942.7738192598</v>
      </c>
      <c r="X42" s="75">
        <f>C42-'ptfire-wild'!C39-'ptfire-rx'!C39</f>
        <v>84349.546428958114</v>
      </c>
      <c r="Y42" s="75">
        <f>D42-'ptfire-wild'!D39-'ptfire-rx'!D39</f>
        <v>284389.98657869123</v>
      </c>
      <c r="Z42" s="75">
        <f>E42-'ptfire-wild'!E39-'ptfire-rx'!E39</f>
        <v>121191.22503742223</v>
      </c>
      <c r="AA42" s="75">
        <f>F42-'ptfire-wild'!F39-'ptfire-rx'!F39</f>
        <v>76767.412175478225</v>
      </c>
      <c r="AB42" s="75">
        <f>G42-'ptfire-wild'!G39-'ptfire-rx'!G39</f>
        <v>59051.636799606706</v>
      </c>
      <c r="AC42" s="75">
        <f>H42-'ptfire-wild'!H39-'ptfire-rx'!H39</f>
        <v>374551.14788896998</v>
      </c>
    </row>
    <row r="43" spans="1:29" x14ac:dyDescent="0.25">
      <c r="A43" s="89" t="s">
        <v>206</v>
      </c>
      <c r="B43" s="75">
        <f>rail!B40+'cmv_c1c2 12'!B40+nonpt!B40+nonroad!B40+'onroad all'!P40+ptegu!B40+ptnonipm!B40+pt_oilgas!B40+np_oilgas!B40+rwc!B40+'ptfire-wild'!B40+ptagfire!B40+'cmv_c3 12'!B40+'ptfire-rx'!B40+airports!B40+np_solvents!B40</f>
        <v>68190.306126033989</v>
      </c>
      <c r="C43" s="75">
        <f>rail!C40+'cmv_c1c2 12'!AO40+nonpt!C40+nonroad!C40+'onroad all'!AS40+ptegu!C40+ptnonipm!C40+pt_oilgas!C40+np_oilgas!C40+rwc!C40+livestock!B40+'ptfire-wild'!C40+ptagfire!C40+'cmv_c3 12'!AO40+fertilizer!B40+'ptfire-rx'!C40+airports!C40+np_solvents!C40</f>
        <v>1408.7029024710448</v>
      </c>
      <c r="D43" s="75">
        <f>rail!D40+'cmv_c1c2 12'!D40+nonpt!D40+nonroad!D40+'onroad all'!AH40+'onroad all'!AV40+'onroad all'!AW40+ptegu!BF40+ptnonipm!D40+pt_oilgas!D40+np_oilgas!D40+rwc!D40+'ptfire-wild'!D40+ptagfire!D40+'cmv_c3 12'!D40+'ptfire-rx'!D40+airports!D40+np_solvents!D40</f>
        <v>10132.283634027113</v>
      </c>
      <c r="E43" s="75">
        <f>rail!E40+'cmv_c1c2 12'!E40+nonpt!E40+nonroad!E40+ptegu!E40+ptnonipm!E40+pt_oilgas!E40+np_oilgas!E40+rwc!E40+'onroad all'!BK40+afdust!AZ40+'ptfire-wild'!E40+ptagfire!E40+'cmv_c3 12'!E40+'ptfire-rx'!E40+airports!E40+np_solvents!E40</f>
        <v>4955.3169994116051</v>
      </c>
      <c r="F43" s="75">
        <f>rail!F40+'cmv_c1c2 12'!F40+nonpt!F40+nonroad!F40+ptegu!F40+ptnonipm!F40+pt_oilgas!F40+np_oilgas!F40+rwc!F40+'onroad all'!BL40+afdust!BA40+'ptfire-wild'!F40+ptagfire!F40+'cmv_c3 12'!F40+'ptfire-rx'!F40+airports!F40+np_solvents!F40</f>
        <v>3091.783405252495</v>
      </c>
      <c r="G43" s="75">
        <f>rail!G40+'cmv_c1c2 12'!G40+nonpt!G40+nonroad!G40+'onroad all'!CC40+ptegu!CG40+ptnonipm!G40+pt_oilgas!G40+np_oilgas!G40+rwc!G40+'ptfire-wild'!G40+ptagfire!G40+'cmv_c3 12'!G40+'ptfire-rx'!G40+airports!G40+np_solvents!G40</f>
        <v>392.93998537488187</v>
      </c>
      <c r="H43" s="75">
        <f>rail!H40+'cmv_c1c2 12'!H40+nonpt!H40+nonroad!H40+'onroad all'!CM40+ptegu!H40+ptnonipm!H40+pt_oilgas!H40+np_oilgas!H40+rwc!H40+'ptfire-wild'!H40+ptagfire!H40+'cmv_c3 12'!H40+livestock!C40+'ptfire-rx'!H40+np_solvents!H40+airports!H40</f>
        <v>14218.206652459699</v>
      </c>
      <c r="I43" s="36" t="s">
        <v>169</v>
      </c>
      <c r="J43" s="89"/>
      <c r="K43" s="89"/>
      <c r="L43" s="89"/>
      <c r="M43" s="89" t="s">
        <v>206</v>
      </c>
      <c r="N43" s="75">
        <f>B43+'biogenics 12'!H40</f>
        <v>69370.955456033975</v>
      </c>
      <c r="O43" s="75">
        <f t="shared" si="0"/>
        <v>1408.7029024710448</v>
      </c>
      <c r="P43" s="75">
        <f>D43+'biogenics 12'!T40</f>
        <v>10302.073662882713</v>
      </c>
      <c r="Q43" s="75">
        <f t="shared" si="1"/>
        <v>4955.3169994116051</v>
      </c>
      <c r="R43" s="75">
        <f t="shared" si="2"/>
        <v>3091.783405252495</v>
      </c>
      <c r="S43" s="75">
        <f t="shared" si="3"/>
        <v>392.93998537488187</v>
      </c>
      <c r="T43" s="75">
        <f>H43+'biogenics 12'!Z40</f>
        <v>30489.319272459601</v>
      </c>
      <c r="U43" s="89"/>
      <c r="V43" s="89" t="s">
        <v>206</v>
      </c>
      <c r="W43" s="75">
        <f>B43-'ptfire-wild'!B40-'ptfire-rx'!B40</f>
        <v>67440.544170033987</v>
      </c>
      <c r="X43" s="75">
        <f>C43-'ptfire-wild'!C40-'ptfire-rx'!C40</f>
        <v>1403.6761544710448</v>
      </c>
      <c r="Y43" s="75">
        <f>D43-'ptfire-wild'!D40-'ptfire-rx'!D40</f>
        <v>10119.737440027113</v>
      </c>
      <c r="Z43" s="75">
        <f>E43-'ptfire-wild'!E40-'ptfire-rx'!E40</f>
        <v>4834.7139614116049</v>
      </c>
      <c r="AA43" s="75">
        <f>F43-'ptfire-wild'!F40-'ptfire-rx'!F40</f>
        <v>2980.5455372524948</v>
      </c>
      <c r="AB43" s="75">
        <f>G43-'ptfire-wild'!G40-'ptfire-rx'!G40</f>
        <v>386.49391837488184</v>
      </c>
      <c r="AC43" s="75">
        <f>H43-'ptfire-wild'!H40-'ptfire-rx'!H40</f>
        <v>14083.2304674597</v>
      </c>
    </row>
    <row r="44" spans="1:29" x14ac:dyDescent="0.25">
      <c r="A44" s="89" t="s">
        <v>207</v>
      </c>
      <c r="B44" s="75">
        <f>rail!B41+'cmv_c1c2 12'!B41+nonpt!B41+nonroad!B41+'onroad all'!P41+ptegu!B41+ptnonipm!B41+pt_oilgas!B41+np_oilgas!B41+rwc!B41+'ptfire-wild'!B41+ptagfire!B41+'cmv_c3 12'!B41+'ptfire-rx'!B41+airports!B41+np_solvents!B41</f>
        <v>874052.99020238989</v>
      </c>
      <c r="C44" s="75">
        <f>rail!C41+'cmv_c1c2 12'!AO41+nonpt!C41+nonroad!C41+'onroad all'!AS41+ptegu!C41+ptnonipm!C41+pt_oilgas!C41+np_oilgas!C41+rwc!C41+livestock!B41+'ptfire-wild'!C41+ptagfire!C41+'cmv_c3 12'!AO41+fertilizer!B41+'ptfire-rx'!C41+airports!C41+np_solvents!C41</f>
        <v>50508.06540104693</v>
      </c>
      <c r="D44" s="75">
        <f>rail!D41+'cmv_c1c2 12'!D41+nonpt!D41+nonroad!D41+'onroad all'!AH41+'onroad all'!AV41+'onroad all'!AW41+ptegu!BF41+ptnonipm!D41+pt_oilgas!D41+np_oilgas!D41+rwc!D41+'ptfire-wild'!D41+ptagfire!D41+'cmv_c3 12'!D41+'ptfire-rx'!D41+airports!D41+np_solvents!D41</f>
        <v>108774.79235878681</v>
      </c>
      <c r="E44" s="75">
        <f>rail!E41+'cmv_c1c2 12'!E41+nonpt!E41+nonroad!E41+ptegu!E41+ptnonipm!E41+pt_oilgas!E41+np_oilgas!E41+rwc!E41+'onroad all'!BK41+afdust!AZ41+'ptfire-wild'!E41+ptagfire!E41+'cmv_c3 12'!E41+'ptfire-rx'!E41+airports!E41+np_solvents!E41</f>
        <v>123803.59117981055</v>
      </c>
      <c r="F44" s="75">
        <f>rail!F41+'cmv_c1c2 12'!F41+nonpt!F41+nonroad!F41+ptegu!F41+ptnonipm!F41+pt_oilgas!F41+np_oilgas!F41+rwc!F41+'onroad all'!BL41+afdust!BA41+'ptfire-wild'!F41+ptagfire!F41+'cmv_c3 12'!F41+'ptfire-rx'!F41+airports!F41+np_solvents!F41</f>
        <v>67550.410973954262</v>
      </c>
      <c r="G44" s="75">
        <f>rail!G41+'cmv_c1c2 12'!G41+nonpt!G41+nonroad!G41+'onroad all'!CC41+ptegu!CG41+ptnonipm!G41+pt_oilgas!G41+np_oilgas!G41+rwc!G41+'ptfire-wild'!G41+ptagfire!G41+'cmv_c3 12'!G41+'ptfire-rx'!G41+airports!G41+np_solvents!G41</f>
        <v>19862.400255811001</v>
      </c>
      <c r="H44" s="75">
        <f>rail!H41+'cmv_c1c2 12'!H41+nonpt!H41+nonroad!H41+'onroad all'!CM41+ptegu!H41+ptnonipm!H41+pt_oilgas!H41+np_oilgas!H41+rwc!H41+'ptfire-wild'!H41+ptagfire!H41+'cmv_c3 12'!H41+livestock!C41+'ptfire-rx'!H41+np_solvents!H41+airports!H41</f>
        <v>178895.02242145999</v>
      </c>
      <c r="I44" s="36" t="s">
        <v>169</v>
      </c>
      <c r="J44" s="89"/>
      <c r="K44" s="89"/>
      <c r="L44" s="89"/>
      <c r="M44" s="89" t="s">
        <v>207</v>
      </c>
      <c r="N44" s="75">
        <f>B44+'biogenics 12'!H41</f>
        <v>943544.36390238977</v>
      </c>
      <c r="O44" s="75">
        <f t="shared" si="0"/>
        <v>50508.06540104693</v>
      </c>
      <c r="P44" s="75">
        <f>D44+'biogenics 12'!T41</f>
        <v>121187.51098878682</v>
      </c>
      <c r="Q44" s="75">
        <f t="shared" si="1"/>
        <v>123803.59117981055</v>
      </c>
      <c r="R44" s="75">
        <f t="shared" si="2"/>
        <v>67550.410973954262</v>
      </c>
      <c r="S44" s="75">
        <f t="shared" si="3"/>
        <v>19862.400255811001</v>
      </c>
      <c r="T44" s="75">
        <f>H44+'biogenics 12'!Z41</f>
        <v>1061718.1854214598</v>
      </c>
      <c r="U44" s="89"/>
      <c r="V44" s="89" t="s">
        <v>207</v>
      </c>
      <c r="W44" s="75">
        <f>B44-'ptfire-wild'!B41-'ptfire-rx'!B41</f>
        <v>625043.3674963899</v>
      </c>
      <c r="X44" s="75">
        <f>C44-'ptfire-wild'!C41-'ptfire-rx'!C41</f>
        <v>48443.609042046934</v>
      </c>
      <c r="Y44" s="75">
        <f>D44-'ptfire-wild'!D41-'ptfire-rx'!D41</f>
        <v>104871.0841567868</v>
      </c>
      <c r="Z44" s="75">
        <f>E44-'ptfire-wild'!E41-'ptfire-rx'!E41</f>
        <v>84531.618788810563</v>
      </c>
      <c r="AA44" s="75">
        <f>F44-'ptfire-wild'!F41-'ptfire-rx'!F41</f>
        <v>32433.988074954264</v>
      </c>
      <c r="AB44" s="75">
        <f>G44-'ptfire-wild'!G41-'ptfire-rx'!G41</f>
        <v>17377.046004811</v>
      </c>
      <c r="AC44" s="75">
        <f>H44-'ptfire-wild'!H41-'ptfire-rx'!H41</f>
        <v>130060.81231345999</v>
      </c>
    </row>
    <row r="45" spans="1:29" x14ac:dyDescent="0.25">
      <c r="A45" s="89" t="s">
        <v>208</v>
      </c>
      <c r="B45" s="75">
        <f>rail!B42+'cmv_c1c2 12'!B42+nonpt!B42+nonroad!B42+'onroad all'!P42+ptegu!B42+ptnonipm!B42+pt_oilgas!B42+np_oilgas!B42+rwc!B42+'ptfire-wild'!B42+ptagfire!B42+'cmv_c3 12'!B42+'ptfire-rx'!B42+airports!B42+np_solvents!B42</f>
        <v>155847.62666732</v>
      </c>
      <c r="C45" s="75">
        <f>rail!C42+'cmv_c1c2 12'!AO42+nonpt!C42+nonroad!C42+'onroad all'!AS42+ptegu!C42+ptnonipm!C42+pt_oilgas!C42+np_oilgas!C42+rwc!C42+livestock!B42+'ptfire-wild'!C42+ptagfire!C42+'cmv_c3 12'!AO42+fertilizer!B42+'ptfire-rx'!C42+airports!C42+np_solvents!C42</f>
        <v>117718.693808282</v>
      </c>
      <c r="D45" s="75">
        <f>rail!D42+'cmv_c1c2 12'!D42+nonpt!D42+nonroad!D42+'onroad all'!AH42+'onroad all'!AV42+'onroad all'!AW42+ptegu!BF42+ptnonipm!D42+pt_oilgas!D42+np_oilgas!D42+rwc!D42+'ptfire-wild'!D42+ptagfire!D42+'cmv_c3 12'!D42+'ptfire-rx'!D42+airports!D42+np_solvents!D42</f>
        <v>34414.594892344547</v>
      </c>
      <c r="E45" s="75">
        <f>rail!E42+'cmv_c1c2 12'!E42+nonpt!E42+nonroad!E42+ptegu!E42+ptnonipm!E42+pt_oilgas!E42+np_oilgas!E42+rwc!E42+'onroad all'!BK42+afdust!AZ42+'ptfire-wild'!E42+ptagfire!E42+'cmv_c3 12'!E42+'ptfire-rx'!E42+airports!E42+np_solvents!E42</f>
        <v>125719.83577312465</v>
      </c>
      <c r="F45" s="75">
        <f>rail!F42+'cmv_c1c2 12'!F42+nonpt!F42+nonroad!F42+ptegu!F42+ptnonipm!F42+pt_oilgas!F42+np_oilgas!F42+rwc!F42+'onroad all'!BL42+afdust!BA42+'ptfire-wild'!F42+ptagfire!F42+'cmv_c3 12'!F42+'ptfire-rx'!F42+airports!F42+np_solvents!F42</f>
        <v>28941.231006486032</v>
      </c>
      <c r="G45" s="75">
        <f>rail!G42+'cmv_c1c2 12'!G42+nonpt!G42+nonroad!G42+'onroad all'!CC42+ptegu!CG42+ptnonipm!G42+pt_oilgas!G42+np_oilgas!G42+rwc!G42+'ptfire-wild'!G42+ptagfire!G42+'cmv_c3 12'!G42+'ptfire-rx'!G42+airports!G42+np_solvents!G42</f>
        <v>3666.1207487952079</v>
      </c>
      <c r="H45" s="75">
        <f>rail!H42+'cmv_c1c2 12'!H42+nonpt!H42+nonroad!H42+'onroad all'!CM42+ptegu!H42+ptnonipm!H42+pt_oilgas!H42+np_oilgas!H42+rwc!H42+'ptfire-wild'!H42+ptagfire!H42+'cmv_c3 12'!H42+livestock!C42+'ptfire-rx'!H42+np_solvents!H42+airports!H42</f>
        <v>53625.153546731002</v>
      </c>
      <c r="I45" s="36" t="s">
        <v>169</v>
      </c>
      <c r="J45" s="89"/>
      <c r="K45" s="89"/>
      <c r="L45" s="89"/>
      <c r="M45" s="89" t="s">
        <v>208</v>
      </c>
      <c r="N45" s="75">
        <f>B45+'biogenics 12'!H42</f>
        <v>201205.89070631989</v>
      </c>
      <c r="O45" s="75">
        <f t="shared" si="0"/>
        <v>117718.693808282</v>
      </c>
      <c r="P45" s="75">
        <f>D45+'biogenics 12'!T42</f>
        <v>61325.401571011447</v>
      </c>
      <c r="Q45" s="75">
        <f t="shared" si="1"/>
        <v>125719.83577312465</v>
      </c>
      <c r="R45" s="75">
        <f t="shared" si="2"/>
        <v>28941.231006486032</v>
      </c>
      <c r="S45" s="75">
        <f t="shared" si="3"/>
        <v>3666.1207487952079</v>
      </c>
      <c r="T45" s="75">
        <f>H45+'biogenics 12'!Z42</f>
        <v>285434.03345272999</v>
      </c>
      <c r="U45" s="89"/>
      <c r="V45" s="89" t="s">
        <v>208</v>
      </c>
      <c r="W45" s="75">
        <f>B45-'ptfire-wild'!B42-'ptfire-rx'!B42</f>
        <v>132170.83696432001</v>
      </c>
      <c r="X45" s="75">
        <f>C45-'ptfire-wild'!C42-'ptfire-rx'!C42</f>
        <v>117451.448307282</v>
      </c>
      <c r="Y45" s="75">
        <f>D45-'ptfire-wild'!D42-'ptfire-rx'!D42</f>
        <v>34120.664810344548</v>
      </c>
      <c r="Z45" s="75">
        <f>E45-'ptfire-wild'!E42-'ptfire-rx'!E42</f>
        <v>122144.74537012464</v>
      </c>
      <c r="AA45" s="75">
        <f>F45-'ptfire-wild'!F42-'ptfire-rx'!F42</f>
        <v>25767.561599486031</v>
      </c>
      <c r="AB45" s="75">
        <f>G45-'ptfire-wild'!G42-'ptfire-rx'!G42</f>
        <v>3392.7162877952078</v>
      </c>
      <c r="AC45" s="75">
        <f>H45-'ptfire-wild'!H42-'ptfire-rx'!H42</f>
        <v>48983.289992730999</v>
      </c>
    </row>
    <row r="46" spans="1:29" x14ac:dyDescent="0.25">
      <c r="A46" s="89" t="s">
        <v>209</v>
      </c>
      <c r="B46" s="75">
        <f>rail!B43+'cmv_c1c2 12'!B43+nonpt!B43+nonroad!B43+'onroad all'!P43+ptegu!B43+ptnonipm!B43+pt_oilgas!B43+np_oilgas!B43+rwc!B43+'ptfire-wild'!B43+ptagfire!B43+'cmv_c3 12'!B43+'ptfire-rx'!B43+airports!B43+np_solvents!B43</f>
        <v>895454.17805290897</v>
      </c>
      <c r="C46" s="75">
        <f>rail!C43+'cmv_c1c2 12'!AO43+nonpt!C43+nonroad!C43+'onroad all'!AS43+ptegu!C43+ptnonipm!C43+pt_oilgas!C43+np_oilgas!C43+rwc!C43+livestock!B43+'ptfire-wild'!C43+ptagfire!C43+'cmv_c3 12'!AO43+fertilizer!B43+'ptfire-rx'!C43+airports!C43+np_solvents!C43</f>
        <v>71186.685237093523</v>
      </c>
      <c r="D46" s="75">
        <f>rail!D43+'cmv_c1c2 12'!D43+nonpt!D43+nonroad!D43+'onroad all'!AH43+'onroad all'!AV43+'onroad all'!AW43+ptegu!BF43+ptnonipm!D43+pt_oilgas!D43+np_oilgas!D43+rwc!D43+'ptfire-wild'!D43+ptagfire!D43+'cmv_c3 12'!D43+'ptfire-rx'!D43+airports!D43+np_solvents!D43</f>
        <v>135011.71808787069</v>
      </c>
      <c r="E46" s="75">
        <f>rail!E43+'cmv_c1c2 12'!E43+nonpt!E43+nonroad!E43+ptegu!E43+ptnonipm!E43+pt_oilgas!E43+np_oilgas!E43+rwc!E43+'onroad all'!BK43+afdust!AZ43+'ptfire-wild'!E43+ptagfire!E43+'cmv_c3 12'!E43+'ptfire-rx'!E43+airports!E43+np_solvents!E43</f>
        <v>98513.83756476226</v>
      </c>
      <c r="F46" s="75">
        <f>rail!F43+'cmv_c1c2 12'!F43+nonpt!F43+nonroad!F43+ptegu!F43+ptnonipm!F43+pt_oilgas!F43+np_oilgas!F43+rwc!F43+'onroad all'!BL43+afdust!BA43+'ptfire-wild'!F43+ptagfire!F43+'cmv_c3 12'!F43+'ptfire-rx'!F43+airports!F43+np_solvents!F43</f>
        <v>56330.610217521556</v>
      </c>
      <c r="G46" s="75">
        <f>rail!G43+'cmv_c1c2 12'!G43+nonpt!G43+nonroad!G43+'onroad all'!CC43+ptegu!CG43+ptnonipm!G43+pt_oilgas!G43+np_oilgas!G43+rwc!G43+'ptfire-wild'!G43+ptagfire!G43+'cmv_c3 12'!G43+'ptfire-rx'!G43+airports!G43+np_solvents!G43</f>
        <v>19372.164341398293</v>
      </c>
      <c r="H46" s="75">
        <f>rail!H43+'cmv_c1c2 12'!H43+nonpt!H43+nonroad!H43+'onroad all'!CM43+ptegu!H43+ptnonipm!H43+pt_oilgas!H43+np_oilgas!H43+rwc!H43+'ptfire-wild'!H43+ptagfire!H43+'cmv_c3 12'!H43+livestock!C43+'ptfire-rx'!H43+np_solvents!H43+airports!H43</f>
        <v>212963.36121291001</v>
      </c>
      <c r="I46" s="36" t="s">
        <v>169</v>
      </c>
      <c r="J46" s="89"/>
      <c r="K46" s="89"/>
      <c r="L46" s="89"/>
      <c r="M46" s="89" t="s">
        <v>209</v>
      </c>
      <c r="N46" s="75">
        <f>B46+'biogenics 12'!H43</f>
        <v>979596.76119490899</v>
      </c>
      <c r="O46" s="75">
        <f t="shared" si="0"/>
        <v>71186.685237093523</v>
      </c>
      <c r="P46" s="75">
        <f>D46+'biogenics 12'!T43</f>
        <v>154998.42076929068</v>
      </c>
      <c r="Q46" s="75">
        <f t="shared" si="1"/>
        <v>98513.83756476226</v>
      </c>
      <c r="R46" s="75">
        <f t="shared" si="2"/>
        <v>56330.610217521556</v>
      </c>
      <c r="S46" s="75">
        <f t="shared" si="3"/>
        <v>19372.164341398293</v>
      </c>
      <c r="T46" s="75">
        <f>H46+'biogenics 12'!Z43</f>
        <v>1382233.0708829099</v>
      </c>
      <c r="U46" s="89"/>
      <c r="V46" s="89" t="s">
        <v>209</v>
      </c>
      <c r="W46" s="75">
        <f>B46-'ptfire-wild'!B43-'ptfire-rx'!B43</f>
        <v>716895.01426790899</v>
      </c>
      <c r="X46" s="75">
        <f>C46-'ptfire-wild'!C43-'ptfire-rx'!C43</f>
        <v>69909.220046093513</v>
      </c>
      <c r="Y46" s="75">
        <f>D46-'ptfire-wild'!D43-'ptfire-rx'!D43</f>
        <v>132100.89476687068</v>
      </c>
      <c r="Z46" s="75">
        <f>E46-'ptfire-wild'!E43-'ptfire-rx'!E43</f>
        <v>70124.75172476226</v>
      </c>
      <c r="AA46" s="75">
        <f>F46-'ptfire-wild'!F43-'ptfire-rx'!F43</f>
        <v>30432.996424521556</v>
      </c>
      <c r="AB46" s="75">
        <f>G46-'ptfire-wild'!G43-'ptfire-rx'!G43</f>
        <v>17748.562224398294</v>
      </c>
      <c r="AC46" s="75">
        <f>H46-'ptfire-wild'!H43-'ptfire-rx'!H43</f>
        <v>180420.84590891001</v>
      </c>
    </row>
    <row r="47" spans="1:29" x14ac:dyDescent="0.25">
      <c r="A47" s="89" t="s">
        <v>210</v>
      </c>
      <c r="B47" s="75">
        <f>rail!B44+'cmv_c1c2 12'!B44+nonpt!B44+nonroad!B44+'onroad all'!P44+ptegu!B44+ptnonipm!B44+pt_oilgas!B44+np_oilgas!B44+rwc!B44+'ptfire-wild'!B44+ptagfire!B44+'cmv_c3 12'!B44+'ptfire-rx'!B44+airports!B44+np_solvents!B44</f>
        <v>3694720.8389986991</v>
      </c>
      <c r="C47" s="75">
        <f>rail!C44+'cmv_c1c2 12'!AO44+nonpt!C44+nonroad!C44+'onroad all'!AS44+ptegu!C44+ptnonipm!C44+pt_oilgas!C44+np_oilgas!C44+rwc!C44+livestock!B44+'ptfire-wild'!C44+ptagfire!C44+'cmv_c3 12'!AO44+fertilizer!B44+'ptfire-rx'!C44+airports!C44+np_solvents!C44</f>
        <v>498893.18016782223</v>
      </c>
      <c r="D47" s="75">
        <f>rail!D44+'cmv_c1c2 12'!D44+nonpt!D44+nonroad!D44+'onroad all'!AH44+'onroad all'!AV44+'onroad all'!AW44+ptegu!BF44+ptnonipm!D44+pt_oilgas!D44+np_oilgas!D44+rwc!D44+'ptfire-wild'!D44+ptagfire!D44+'cmv_c3 12'!D44+'ptfire-rx'!D44+airports!D44+np_solvents!D44</f>
        <v>894648.86039672454</v>
      </c>
      <c r="E47" s="75">
        <f>rail!E44+'cmv_c1c2 12'!E44+nonpt!E44+nonroad!E44+ptegu!E44+ptnonipm!E44+pt_oilgas!E44+np_oilgas!E44+rwc!E44+'onroad all'!BK44+afdust!AZ44+'ptfire-wild'!E44+ptagfire!E44+'cmv_c3 12'!E44+'ptfire-rx'!E44+airports!E44+np_solvents!E44</f>
        <v>1105350.9511590379</v>
      </c>
      <c r="F47" s="75">
        <f>rail!F44+'cmv_c1c2 12'!F44+nonpt!F44+nonroad!F44+ptegu!F44+ptnonipm!F44+pt_oilgas!F44+np_oilgas!F44+rwc!F44+'onroad all'!BL44+afdust!BA44+'ptfire-wild'!F44+ptagfire!F44+'cmv_c3 12'!F44+'ptfire-rx'!F44+airports!F44+np_solvents!F44</f>
        <v>330484.77624212176</v>
      </c>
      <c r="G47" s="75">
        <f>rail!G44+'cmv_c1c2 12'!G44+nonpt!G44+nonroad!G44+'onroad all'!CC44+ptegu!CG44+ptnonipm!G44+pt_oilgas!G44+np_oilgas!G44+rwc!G44+'ptfire-wild'!G44+ptagfire!G44+'cmv_c3 12'!G44+'ptfire-rx'!G44+airports!G44+np_solvents!G44</f>
        <v>363507.360923147</v>
      </c>
      <c r="H47" s="75">
        <f>rail!H44+'cmv_c1c2 12'!H44+nonpt!H44+nonroad!H44+'onroad all'!CM44+ptegu!H44+ptnonipm!H44+pt_oilgas!H44+np_oilgas!H44+rwc!H44+'ptfire-wild'!H44+ptagfire!H44+'cmv_c3 12'!H44+livestock!C44+'ptfire-rx'!H44+np_solvents!H44+airports!H44</f>
        <v>2130132.2279597903</v>
      </c>
      <c r="I47" s="36" t="s">
        <v>169</v>
      </c>
      <c r="J47" s="89"/>
      <c r="K47" s="89"/>
      <c r="L47" s="89"/>
      <c r="M47" s="89" t="s">
        <v>210</v>
      </c>
      <c r="N47" s="75">
        <f>B47+'biogenics 12'!H44</f>
        <v>4057925.600168698</v>
      </c>
      <c r="O47" s="75">
        <f t="shared" si="0"/>
        <v>498893.18016782223</v>
      </c>
      <c r="P47" s="75">
        <f>D47+'biogenics 12'!T44</f>
        <v>994996.80371653452</v>
      </c>
      <c r="Q47" s="75">
        <f t="shared" si="1"/>
        <v>1105350.9511590379</v>
      </c>
      <c r="R47" s="75">
        <f t="shared" si="2"/>
        <v>330484.77624212176</v>
      </c>
      <c r="S47" s="75">
        <f t="shared" si="3"/>
        <v>363507.360923147</v>
      </c>
      <c r="T47" s="75">
        <f>H47+'biogenics 12'!Z44</f>
        <v>4863266.0955697801</v>
      </c>
      <c r="U47" s="89"/>
      <c r="V47" s="89" t="s">
        <v>210</v>
      </c>
      <c r="W47" s="75">
        <f>B47-'ptfire-wild'!B44-'ptfire-rx'!B44</f>
        <v>2724201.8121686992</v>
      </c>
      <c r="X47" s="75">
        <f>C47-'ptfire-wild'!C44-'ptfire-rx'!C44</f>
        <v>489087.5413288222</v>
      </c>
      <c r="Y47" s="75">
        <f>D47-'ptfire-wild'!D44-'ptfire-rx'!D44</f>
        <v>879240.83708172454</v>
      </c>
      <c r="Z47" s="75">
        <f>E47-'ptfire-wild'!E44-'ptfire-rx'!E44</f>
        <v>942031.83906303789</v>
      </c>
      <c r="AA47" s="75">
        <f>F47-'ptfire-wild'!F44-'ptfire-rx'!F44</f>
        <v>188420.62886212178</v>
      </c>
      <c r="AB47" s="75">
        <f>G47-'ptfire-wild'!G44-'ptfire-rx'!G44</f>
        <v>352427.58929014701</v>
      </c>
      <c r="AC47" s="75">
        <f>H47-'ptfire-wild'!H44-'ptfire-rx'!H44</f>
        <v>1914644.8218897902</v>
      </c>
    </row>
    <row r="48" spans="1:29" x14ac:dyDescent="0.25">
      <c r="A48" s="89" t="s">
        <v>211</v>
      </c>
      <c r="B48" s="75">
        <f>rail!B45+'cmv_c1c2 12'!B45+nonpt!B45+nonroad!B45+'onroad all'!P45+ptegu!B45+ptnonipm!B45+pt_oilgas!B45+np_oilgas!B45+rwc!B45+'ptfire-wild'!B45+ptagfire!B45+'cmv_c3 12'!B45+'ptfire-rx'!B45+airports!B45+np_solvents!B45</f>
        <v>376872.06851509999</v>
      </c>
      <c r="C48" s="75">
        <f>rail!C45+'cmv_c1c2 12'!AO45+nonpt!C45+nonroad!C45+'onroad all'!AS45+ptegu!C45+ptnonipm!C45+pt_oilgas!C45+np_oilgas!C45+rwc!C45+livestock!B45+'ptfire-wild'!C45+ptagfire!C45+'cmv_c3 12'!AO45+fertilizer!B45+'ptfire-rx'!C45+airports!C45+np_solvents!C45</f>
        <v>45732.814752678794</v>
      </c>
      <c r="D48" s="75">
        <f>rail!D45+'cmv_c1c2 12'!D45+nonpt!D45+nonroad!D45+'onroad all'!AH45+'onroad all'!AV45+'onroad all'!AW45+ptegu!BF45+ptnonipm!D45+pt_oilgas!D45+np_oilgas!D45+rwc!D45+'ptfire-wild'!D45+ptagfire!D45+'cmv_c3 12'!D45+'ptfire-rx'!D45+airports!D45+np_solvents!D45</f>
        <v>87398.516110886107</v>
      </c>
      <c r="E48" s="75">
        <f>rail!E45+'cmv_c1c2 12'!E45+nonpt!E45+nonroad!E45+ptegu!E45+ptnonipm!E45+pt_oilgas!E45+np_oilgas!E45+rwc!E45+'onroad all'!BK45+afdust!AZ45+'ptfire-wild'!E45+ptagfire!E45+'cmv_c3 12'!E45+'ptfire-rx'!E45+airports!E45+np_solvents!E45</f>
        <v>88074.779652473924</v>
      </c>
      <c r="F48" s="75">
        <f>rail!F45+'cmv_c1c2 12'!F45+nonpt!F45+nonroad!F45+ptegu!F45+ptnonipm!F45+pt_oilgas!F45+np_oilgas!F45+rwc!F45+'onroad all'!BL45+afdust!BA45+'ptfire-wild'!F45+ptagfire!F45+'cmv_c3 12'!F45+'ptfire-rx'!F45+airports!F45+np_solvents!F45</f>
        <v>26154.520776749716</v>
      </c>
      <c r="G48" s="75">
        <f>rail!G45+'cmv_c1c2 12'!G45+nonpt!G45+nonroad!G45+'onroad all'!CC45+ptegu!CG45+ptnonipm!G45+pt_oilgas!G45+np_oilgas!G45+rwc!G45+'ptfire-wild'!G45+ptagfire!G45+'cmv_c3 12'!G45+'ptfire-rx'!G45+airports!G45+np_solvents!G45</f>
        <v>11088.93048557194</v>
      </c>
      <c r="H48" s="75">
        <f>rail!H45+'cmv_c1c2 12'!H45+nonpt!H45+nonroad!H45+'onroad all'!CM45+ptegu!H45+ptnonipm!H45+pt_oilgas!H45+np_oilgas!H45+rwc!H45+'ptfire-wild'!H45+ptagfire!H45+'cmv_c3 12'!H45+livestock!C45+'ptfire-rx'!H45+np_solvents!H45+airports!H45</f>
        <v>139368.82257957</v>
      </c>
      <c r="J48" s="89"/>
      <c r="K48" s="89"/>
      <c r="L48" s="89"/>
      <c r="M48" s="89" t="s">
        <v>211</v>
      </c>
      <c r="N48" s="75">
        <f>B48+'biogenics 12'!H45</f>
        <v>421304.9837650999</v>
      </c>
      <c r="O48" s="75">
        <f t="shared" si="0"/>
        <v>45732.814752678794</v>
      </c>
      <c r="P48" s="75">
        <f>D48+'biogenics 12'!T45</f>
        <v>98931.875898036102</v>
      </c>
      <c r="Q48" s="75">
        <f t="shared" si="1"/>
        <v>88074.779652473924</v>
      </c>
      <c r="R48" s="75">
        <f t="shared" si="2"/>
        <v>26154.520776749716</v>
      </c>
      <c r="S48" s="75">
        <f t="shared" si="3"/>
        <v>11088.93048557194</v>
      </c>
      <c r="T48" s="75">
        <f>H48+'biogenics 12'!Z45</f>
        <v>383417.95114957</v>
      </c>
      <c r="U48" s="89"/>
      <c r="V48" s="89" t="s">
        <v>211</v>
      </c>
      <c r="W48" s="75">
        <f>B48-'ptfire-wild'!B45-'ptfire-rx'!B45</f>
        <v>307815.77285010001</v>
      </c>
      <c r="X48" s="75">
        <f>C48-'ptfire-wild'!C45-'ptfire-rx'!C45</f>
        <v>45000.762321678798</v>
      </c>
      <c r="Y48" s="75">
        <f>D48-'ptfire-wild'!D45-'ptfire-rx'!D45</f>
        <v>86621.1218978861</v>
      </c>
      <c r="Z48" s="75">
        <f>E48-'ptfire-wild'!E45-'ptfire-rx'!E45</f>
        <v>73664.25241847393</v>
      </c>
      <c r="AA48" s="75">
        <f>F48-'ptfire-wild'!F45-'ptfire-rx'!F45</f>
        <v>16719.358203749718</v>
      </c>
      <c r="AB48" s="75">
        <f>G48-'ptfire-wild'!G45-'ptfire-rx'!G45</f>
        <v>10400.010316571939</v>
      </c>
      <c r="AC48" s="75">
        <f>H48-'ptfire-wild'!H45-'ptfire-rx'!H45</f>
        <v>121114.11491757</v>
      </c>
    </row>
    <row r="49" spans="1:29" x14ac:dyDescent="0.25">
      <c r="A49" s="89" t="s">
        <v>212</v>
      </c>
      <c r="B49" s="75">
        <f>rail!B46+'cmv_c1c2 12'!B46+nonpt!B46+nonroad!B46+'onroad all'!P46+ptegu!B46+ptnonipm!B46+pt_oilgas!B46+np_oilgas!B46+rwc!B46+'ptfire-wild'!B46+ptagfire!B46+'cmv_c3 12'!B46+'ptfire-rx'!B46+airports!B46+np_solvents!B46</f>
        <v>134291.40376526699</v>
      </c>
      <c r="C49" s="75">
        <f>rail!C46+'cmv_c1c2 12'!AO46+nonpt!C46+nonroad!C46+'onroad all'!AS46+ptegu!C46+ptnonipm!C46+pt_oilgas!C46+np_oilgas!C46+rwc!C46+livestock!B46+'ptfire-wild'!C46+ptagfire!C46+'cmv_c3 12'!AO46+fertilizer!B46+'ptfire-rx'!C46+airports!C46+np_solvents!C46</f>
        <v>7418.7025015628051</v>
      </c>
      <c r="D49" s="75">
        <f>rail!D46+'cmv_c1c2 12'!D46+nonpt!D46+nonroad!D46+'onroad all'!AH46+'onroad all'!AV46+'onroad all'!AW46+ptegu!BF46+ptnonipm!D46+pt_oilgas!D46+np_oilgas!D46+rwc!D46+'ptfire-wild'!D46+ptagfire!D46+'cmv_c3 12'!D46+'ptfire-rx'!D46+airports!D46+np_solvents!D46</f>
        <v>11732.85137296705</v>
      </c>
      <c r="E49" s="75">
        <f>rail!E46+'cmv_c1c2 12'!E46+nonpt!E46+nonroad!E46+ptegu!E46+ptnonipm!E46+pt_oilgas!E46+np_oilgas!E46+rwc!E46+'onroad all'!BK46+afdust!AZ46+'ptfire-wild'!E46+ptagfire!E46+'cmv_c3 12'!E46+'ptfire-rx'!E46+airports!E46+np_solvents!E46</f>
        <v>22114.140727877148</v>
      </c>
      <c r="F49" s="75">
        <f>rail!F46+'cmv_c1c2 12'!F46+nonpt!F46+nonroad!F46+ptegu!F46+ptnonipm!F46+pt_oilgas!F46+np_oilgas!F46+rwc!F46+'onroad all'!BL46+afdust!BA46+'ptfire-wild'!F46+ptagfire!F46+'cmv_c3 12'!F46+'ptfire-rx'!F46+airports!F46+np_solvents!F46</f>
        <v>14699.068668692657</v>
      </c>
      <c r="G49" s="75">
        <f>rail!G46+'cmv_c1c2 12'!G46+nonpt!G46+nonroad!G46+'onroad all'!CC46+ptegu!CG46+ptnonipm!G46+pt_oilgas!G46+np_oilgas!G46+rwc!G46+'ptfire-wild'!G46+ptagfire!G46+'cmv_c3 12'!G46+'ptfire-rx'!G46+airports!G46+np_solvents!G46</f>
        <v>616.37237685743037</v>
      </c>
      <c r="H49" s="75">
        <f>rail!H46+'cmv_c1c2 12'!H46+nonpt!H46+nonroad!H46+'onroad all'!CM46+ptegu!H46+ptnonipm!H46+pt_oilgas!H46+np_oilgas!H46+rwc!H46+'ptfire-wild'!H46+ptagfire!H46+'cmv_c3 12'!H46+livestock!C46+'ptfire-rx'!H46+np_solvents!H46+airports!H46</f>
        <v>26864.675904454005</v>
      </c>
      <c r="I49" s="36" t="s">
        <v>169</v>
      </c>
      <c r="J49" s="89"/>
      <c r="K49" s="89"/>
      <c r="L49" s="89"/>
      <c r="M49" s="89" t="s">
        <v>212</v>
      </c>
      <c r="N49" s="75">
        <f>B49+'biogenics 12'!H46</f>
        <v>144100.78303026699</v>
      </c>
      <c r="O49" s="75">
        <f t="shared" si="0"/>
        <v>7418.7025015628051</v>
      </c>
      <c r="P49" s="75">
        <f>D49+'biogenics 12'!T46</f>
        <v>13105.64034416755</v>
      </c>
      <c r="Q49" s="75">
        <f t="shared" si="1"/>
        <v>22114.140727877148</v>
      </c>
      <c r="R49" s="75">
        <f t="shared" si="2"/>
        <v>14699.068668692657</v>
      </c>
      <c r="S49" s="75">
        <f t="shared" si="3"/>
        <v>616.37237685743037</v>
      </c>
      <c r="T49" s="75">
        <f>H49+'biogenics 12'!Z46</f>
        <v>92678.03707445391</v>
      </c>
      <c r="U49" s="89"/>
      <c r="V49" s="89" t="s">
        <v>212</v>
      </c>
      <c r="W49" s="75">
        <f>B49-'ptfire-wild'!B46-'ptfire-rx'!B46</f>
        <v>133213.39608226699</v>
      </c>
      <c r="X49" s="75">
        <f>C49-'ptfire-wild'!C46-'ptfire-rx'!C46</f>
        <v>7411.0175005628053</v>
      </c>
      <c r="Y49" s="75">
        <f>D49-'ptfire-wild'!D46-'ptfire-rx'!D46</f>
        <v>11719.702055967051</v>
      </c>
      <c r="Z49" s="75">
        <f>E49-'ptfire-wild'!E46-'ptfire-rx'!E46</f>
        <v>21928.514434877146</v>
      </c>
      <c r="AA49" s="75">
        <f>F49-'ptfire-wild'!F46-'ptfire-rx'!F46</f>
        <v>14551.623366692658</v>
      </c>
      <c r="AB49" s="75">
        <f>G49-'ptfire-wild'!G46-'ptfire-rx'!G46</f>
        <v>609.85108085743036</v>
      </c>
      <c r="AC49" s="75">
        <f>H49-'ptfire-wild'!H46-'ptfire-rx'!H46</f>
        <v>26661.749990454005</v>
      </c>
    </row>
    <row r="50" spans="1:29" x14ac:dyDescent="0.25">
      <c r="A50" s="89" t="s">
        <v>213</v>
      </c>
      <c r="B50" s="75">
        <f>rail!B47+'cmv_c1c2 12'!B47+nonpt!B47+nonroad!B47+'onroad all'!P47+ptegu!B47+ptnonipm!B47+pt_oilgas!B47+np_oilgas!B47+rwc!B47+'ptfire-wild'!B47+ptagfire!B47+'cmv_c3 12'!B47+'ptfire-rx'!B47+airports!B47+np_solvents!B47</f>
        <v>966423.70519349992</v>
      </c>
      <c r="C50" s="75">
        <f>rail!C47+'cmv_c1c2 12'!AO47+nonpt!C47+nonroad!C47+'onroad all'!AS47+ptegu!C47+ptnonipm!C47+pt_oilgas!C47+np_oilgas!C47+rwc!C47+livestock!B47+'ptfire-wild'!C47+ptagfire!C47+'cmv_c3 12'!AO47+fertilizer!B47+'ptfire-rx'!C47+airports!C47+np_solvents!C47</f>
        <v>66282.576203332952</v>
      </c>
      <c r="D50" s="75">
        <f>rail!D47+'cmv_c1c2 12'!D47+nonpt!D47+nonroad!D47+'onroad all'!AH47+'onroad all'!AV47+'onroad all'!AW47+ptegu!BF47+ptnonipm!D47+pt_oilgas!D47+np_oilgas!D47+rwc!D47+'ptfire-wild'!D47+ptagfire!D47+'cmv_c3 12'!D47+'ptfire-rx'!D47+airports!D47+np_solvents!D47</f>
        <v>143893.61488936239</v>
      </c>
      <c r="E50" s="75">
        <f>rail!E47+'cmv_c1c2 12'!E47+nonpt!E47+nonroad!E47+ptegu!E47+ptnonipm!E47+pt_oilgas!E47+np_oilgas!E47+rwc!E47+'onroad all'!BK47+afdust!AZ47+'ptfire-wild'!E47+ptagfire!E47+'cmv_c3 12'!E47+'ptfire-rx'!E47+airports!E47+np_solvents!E47</f>
        <v>97385.207100957326</v>
      </c>
      <c r="F50" s="75">
        <f>rail!F47+'cmv_c1c2 12'!F47+nonpt!F47+nonroad!F47+ptegu!F47+ptnonipm!F47+pt_oilgas!F47+np_oilgas!F47+rwc!F47+'onroad all'!BL47+afdust!BA47+'ptfire-wild'!F47+ptagfire!F47+'cmv_c3 12'!F47+'ptfire-rx'!F47+airports!F47+np_solvents!F47</f>
        <v>62898.845268441713</v>
      </c>
      <c r="G50" s="75">
        <f>rail!G47+'cmv_c1c2 12'!G47+nonpt!G47+nonroad!G47+'onroad all'!CC47+ptegu!CG47+ptnonipm!G47+pt_oilgas!G47+np_oilgas!G47+rwc!G47+'ptfire-wild'!G47+ptagfire!G47+'cmv_c3 12'!G47+'ptfire-rx'!G47+airports!G47+np_solvents!G47</f>
        <v>18841.982220220048</v>
      </c>
      <c r="H50" s="75">
        <f>rail!H47+'cmv_c1c2 12'!H47+nonpt!H47+nonroad!H47+'onroad all'!CM47+ptegu!H47+ptnonipm!H47+pt_oilgas!H47+np_oilgas!H47+rwc!H47+'ptfire-wild'!H47+ptagfire!H47+'cmv_c3 12'!H47+livestock!C47+'ptfire-rx'!H47+np_solvents!H47+airports!H47</f>
        <v>203400.39808909004</v>
      </c>
      <c r="I50" s="36" t="s">
        <v>169</v>
      </c>
      <c r="J50" s="89"/>
      <c r="K50" s="89"/>
      <c r="L50" s="89"/>
      <c r="M50" s="89" t="s">
        <v>213</v>
      </c>
      <c r="N50" s="75">
        <f>B50+'biogenics 12'!H47</f>
        <v>1033045.5978334999</v>
      </c>
      <c r="O50" s="75">
        <f t="shared" si="0"/>
        <v>66282.576203332952</v>
      </c>
      <c r="P50" s="75">
        <f>D50+'biogenics 12'!T47</f>
        <v>155991.36914560589</v>
      </c>
      <c r="Q50" s="75">
        <f t="shared" si="1"/>
        <v>97385.207100957326</v>
      </c>
      <c r="R50" s="75">
        <f t="shared" si="2"/>
        <v>62898.845268441713</v>
      </c>
      <c r="S50" s="75">
        <f t="shared" si="3"/>
        <v>18841.982220220048</v>
      </c>
      <c r="T50" s="75">
        <f>H50+'biogenics 12'!Z47</f>
        <v>1082537.36318909</v>
      </c>
      <c r="U50" s="89"/>
      <c r="V50" s="89" t="s">
        <v>213</v>
      </c>
      <c r="W50" s="75">
        <f>B50-'ptfire-wild'!B47-'ptfire-rx'!B47</f>
        <v>826643.76482449996</v>
      </c>
      <c r="X50" s="75">
        <f>C50-'ptfire-wild'!C47-'ptfire-rx'!C47</f>
        <v>65321.912822332954</v>
      </c>
      <c r="Y50" s="75">
        <f>D50-'ptfire-wild'!D47-'ptfire-rx'!D47</f>
        <v>141433.27191936239</v>
      </c>
      <c r="Z50" s="75">
        <f>E50-'ptfire-wild'!E47-'ptfire-rx'!E47</f>
        <v>74110.298158957317</v>
      </c>
      <c r="AA50" s="75">
        <f>F50-'ptfire-wild'!F47-'ptfire-rx'!F47</f>
        <v>41729.632906441715</v>
      </c>
      <c r="AB50" s="75">
        <f>G50-'ptfire-wild'!G47-'ptfire-rx'!G47</f>
        <v>17533.048870220046</v>
      </c>
      <c r="AC50" s="75">
        <f>H50-'ptfire-wild'!H47-'ptfire-rx'!H47</f>
        <v>176893.84506009007</v>
      </c>
    </row>
    <row r="51" spans="1:29" x14ac:dyDescent="0.25">
      <c r="A51" s="89" t="s">
        <v>214</v>
      </c>
      <c r="B51" s="75">
        <f>rail!B48+'cmv_c1c2 12'!B48+nonpt!B48+nonroad!B48+'onroad all'!P48+ptegu!B48+ptnonipm!B48+pt_oilgas!B48+np_oilgas!B48+rwc!B48+'ptfire-wild'!B48+ptagfire!B48+'cmv_c3 12'!B48+'ptfire-rx'!B48+airports!B48+np_solvents!B48</f>
        <v>1480751.7987845801</v>
      </c>
      <c r="C51" s="75">
        <f>rail!C48+'cmv_c1c2 12'!AO48+nonpt!C48+nonroad!C48+'onroad all'!AS48+ptegu!C48+ptnonipm!C48+pt_oilgas!C48+np_oilgas!C48+rwc!C48+livestock!B48+'ptfire-wild'!C48+ptagfire!C48+'cmv_c3 12'!AO48+fertilizer!B48+'ptfire-rx'!C48+airports!C48+np_solvents!C48</f>
        <v>50787.173825616374</v>
      </c>
      <c r="D51" s="75">
        <f>rail!D48+'cmv_c1c2 12'!D48+nonpt!D48+nonroad!D48+'onroad all'!AH48+'onroad all'!AV48+'onroad all'!AW48+ptegu!BF48+ptnonipm!D48+pt_oilgas!D48+np_oilgas!D48+rwc!D48+'ptfire-wild'!D48+ptagfire!D48+'cmv_c3 12'!D48+'ptfire-rx'!D48+airports!D48+np_solvents!D48</f>
        <v>146457.95136172208</v>
      </c>
      <c r="E51" s="75">
        <f>rail!E48+'cmv_c1c2 12'!E48+nonpt!E48+nonroad!E48+ptegu!E48+ptnonipm!E48+pt_oilgas!E48+np_oilgas!E48+rwc!E48+'onroad all'!BK48+afdust!AZ48+'ptfire-wild'!E48+ptagfire!E48+'cmv_c3 12'!E48+'ptfire-rx'!E48+airports!E48+np_solvents!E48</f>
        <v>252561.26908631131</v>
      </c>
      <c r="F51" s="75">
        <f>rail!F48+'cmv_c1c2 12'!F48+nonpt!F48+nonroad!F48+ptegu!F48+ptnonipm!F48+pt_oilgas!F48+np_oilgas!F48+rwc!F48+'onroad all'!BL48+afdust!BA48+'ptfire-wild'!F48+ptagfire!F48+'cmv_c3 12'!F48+'ptfire-rx'!F48+airports!F48+np_solvents!F48</f>
        <v>137918.63226920352</v>
      </c>
      <c r="G51" s="75">
        <f>rail!G48+'cmv_c1c2 12'!G48+nonpt!G48+nonroad!G48+'onroad all'!CC48+ptegu!CG48+ptnonipm!G48+pt_oilgas!G48+np_oilgas!G48+rwc!G48+'ptfire-wild'!G48+ptagfire!G48+'cmv_c3 12'!G48+'ptfire-rx'!G48+airports!G48+np_solvents!G48</f>
        <v>13078.241814096897</v>
      </c>
      <c r="H51" s="75">
        <f>rail!H48+'cmv_c1c2 12'!H48+nonpt!H48+nonroad!H48+'onroad all'!CM48+ptegu!H48+ptnonipm!H48+pt_oilgas!H48+np_oilgas!H48+rwc!H48+'ptfire-wild'!H48+ptagfire!H48+'cmv_c3 12'!H48+livestock!C48+'ptfire-rx'!H48+np_solvents!H48+airports!H48</f>
        <v>354976.90412784007</v>
      </c>
      <c r="J51" s="89"/>
      <c r="K51" s="89"/>
      <c r="L51" s="89"/>
      <c r="M51" s="89" t="s">
        <v>214</v>
      </c>
      <c r="N51" s="75">
        <f>B51+'biogenics 12'!H48</f>
        <v>1579378.3489745802</v>
      </c>
      <c r="O51" s="75">
        <f t="shared" si="0"/>
        <v>50787.173825616374</v>
      </c>
      <c r="P51" s="75">
        <f>D51+'biogenics 12'!T48</f>
        <v>156985.22435928497</v>
      </c>
      <c r="Q51" s="75">
        <f t="shared" si="1"/>
        <v>252561.26908631131</v>
      </c>
      <c r="R51" s="75">
        <f t="shared" si="2"/>
        <v>137918.63226920352</v>
      </c>
      <c r="S51" s="75">
        <f t="shared" si="3"/>
        <v>13078.241814096897</v>
      </c>
      <c r="T51" s="75">
        <f>H51+'biogenics 12'!Z48</f>
        <v>806408.61232784006</v>
      </c>
      <c r="U51" s="89"/>
      <c r="V51" s="89" t="s">
        <v>214</v>
      </c>
      <c r="W51" s="75">
        <f>B51-'ptfire-wild'!B48-'ptfire-rx'!B48</f>
        <v>776045.21549258009</v>
      </c>
      <c r="X51" s="75">
        <f>C51-'ptfire-wild'!C48-'ptfire-rx'!C48</f>
        <v>43616.610235616376</v>
      </c>
      <c r="Y51" s="75">
        <f>D51-'ptfire-wild'!D48-'ptfire-rx'!D48</f>
        <v>140703.26675472208</v>
      </c>
      <c r="Z51" s="75">
        <f>E51-'ptfire-wild'!E48-'ptfire-rx'!E48</f>
        <v>113410.74335331132</v>
      </c>
      <c r="AA51" s="75">
        <f>F51-'ptfire-wild'!F48-'ptfire-rx'!F48</f>
        <v>44215.09013120352</v>
      </c>
      <c r="AB51" s="75">
        <f>G51-'ptfire-wild'!G48-'ptfire-rx'!G48</f>
        <v>7022.3572170968973</v>
      </c>
      <c r="AC51" s="75">
        <f>H51-'ptfire-wild'!H48-'ptfire-rx'!H48</f>
        <v>176621.00062684005</v>
      </c>
    </row>
    <row r="52" spans="1:29" x14ac:dyDescent="0.25">
      <c r="A52" s="89" t="s">
        <v>215</v>
      </c>
      <c r="B52" s="75">
        <f>rail!B49+'cmv_c1c2 12'!B49+nonpt!B49+nonroad!B49+'onroad all'!P49+ptegu!B49+ptnonipm!B49+pt_oilgas!B49+np_oilgas!B49+rwc!B49+'ptfire-wild'!B49+ptagfire!B49+'cmv_c3 12'!B49+'ptfire-rx'!B49+airports!B49+np_solvents!B49</f>
        <v>341486.54402434005</v>
      </c>
      <c r="C52" s="75">
        <f>rail!C49+'cmv_c1c2 12'!AO49+nonpt!C49+nonroad!C49+'onroad all'!AS49+ptegu!C49+ptnonipm!C49+pt_oilgas!C49+np_oilgas!C49+rwc!C49+livestock!B49+'ptfire-wild'!C49+ptagfire!C49+'cmv_c3 12'!AO49+fertilizer!B49+'ptfire-rx'!C49+airports!C49+np_solvents!C49</f>
        <v>21505.938370564869</v>
      </c>
      <c r="D52" s="75">
        <f>rail!D49+'cmv_c1c2 12'!D49+nonpt!D49+nonroad!D49+'onroad all'!AH49+'onroad all'!AV49+'onroad all'!AW49+ptegu!BF49+ptnonipm!D49+pt_oilgas!D49+np_oilgas!D49+rwc!D49+'ptfire-wild'!D49+ptagfire!D49+'cmv_c3 12'!D49+'ptfire-rx'!D49+airports!D49+np_solvents!D49</f>
        <v>95397.775483319929</v>
      </c>
      <c r="E52" s="75">
        <f>rail!E49+'cmv_c1c2 12'!E49+nonpt!E49+nonroad!E49+ptegu!E49+ptnonipm!E49+pt_oilgas!E49+np_oilgas!E49+rwc!E49+'onroad all'!BK49+afdust!AZ49+'ptfire-wild'!E49+ptagfire!E49+'cmv_c3 12'!E49+'ptfire-rx'!E49+airports!E49+np_solvents!E49</f>
        <v>46077.773541178867</v>
      </c>
      <c r="F52" s="75">
        <f>rail!F49+'cmv_c1c2 12'!F49+nonpt!F49+nonroad!F49+ptegu!F49+ptnonipm!F49+pt_oilgas!F49+np_oilgas!F49+rwc!F49+'onroad all'!BL49+afdust!BA49+'ptfire-wild'!F49+ptagfire!F49+'cmv_c3 12'!F49+'ptfire-rx'!F49+airports!F49+np_solvents!F49</f>
        <v>35778.908421791406</v>
      </c>
      <c r="G52" s="75">
        <f>rail!G49+'cmv_c1c2 12'!G49+nonpt!G49+nonroad!G49+'onroad all'!CC49+ptegu!CG49+ptnonipm!G49+pt_oilgas!G49+np_oilgas!G49+rwc!G49+'ptfire-wild'!G49+ptagfire!G49+'cmv_c3 12'!G49+'ptfire-rx'!G49+airports!G49+np_solvents!G49</f>
        <v>49163.575102294701</v>
      </c>
      <c r="H52" s="75">
        <f>rail!H49+'cmv_c1c2 12'!H49+nonpt!H49+nonroad!H49+'onroad all'!CM49+ptegu!H49+ptnonipm!H49+pt_oilgas!H49+np_oilgas!H49+rwc!H49+'ptfire-wild'!H49+ptagfire!H49+'cmv_c3 12'!H49+livestock!C49+'ptfire-rx'!H49+np_solvents!H49+airports!H49</f>
        <v>142375.36087981</v>
      </c>
      <c r="I52" s="36" t="s">
        <v>169</v>
      </c>
      <c r="J52" s="89"/>
      <c r="K52" s="89"/>
      <c r="L52" s="89"/>
      <c r="M52" s="89" t="s">
        <v>215</v>
      </c>
      <c r="N52" s="75">
        <f>B52+'biogenics 12'!H49</f>
        <v>375294.65828734008</v>
      </c>
      <c r="O52" s="75">
        <f t="shared" si="0"/>
        <v>21505.938370564869</v>
      </c>
      <c r="P52" s="75">
        <f>D52+'biogenics 12'!T49</f>
        <v>98656.660455072866</v>
      </c>
      <c r="Q52" s="75">
        <f t="shared" si="1"/>
        <v>46077.773541178867</v>
      </c>
      <c r="R52" s="75">
        <f t="shared" si="2"/>
        <v>35778.908421791406</v>
      </c>
      <c r="S52" s="75">
        <f t="shared" si="3"/>
        <v>49163.575102294701</v>
      </c>
      <c r="T52" s="75">
        <f>H52+'biogenics 12'!Z49</f>
        <v>628990.67478980892</v>
      </c>
      <c r="U52" s="89"/>
      <c r="V52" s="89" t="s">
        <v>215</v>
      </c>
      <c r="W52" s="75">
        <f>B52-'ptfire-wild'!B49-'ptfire-rx'!B49</f>
        <v>246652.84379234008</v>
      </c>
      <c r="X52" s="75">
        <f>C52-'ptfire-wild'!C49-'ptfire-rx'!C49</f>
        <v>20936.108948564866</v>
      </c>
      <c r="Y52" s="75">
        <f>D52-'ptfire-wild'!D49-'ptfire-rx'!D49</f>
        <v>93682.169375319922</v>
      </c>
      <c r="Z52" s="75">
        <f>E52-'ptfire-wild'!E49-'ptfire-rx'!E49</f>
        <v>30501.783776178869</v>
      </c>
      <c r="AA52" s="75">
        <f>F52-'ptfire-wild'!F49-'ptfire-rx'!F49</f>
        <v>21384.2464597914</v>
      </c>
      <c r="AB52" s="75">
        <f>G52-'ptfire-wild'!G49-'ptfire-rx'!G49</f>
        <v>48320.764436294703</v>
      </c>
      <c r="AC52" s="75">
        <f>H52-'ptfire-wild'!H49-'ptfire-rx'!H49</f>
        <v>125142.69865981</v>
      </c>
    </row>
    <row r="53" spans="1:29" x14ac:dyDescent="0.25">
      <c r="A53" s="89" t="s">
        <v>216</v>
      </c>
      <c r="B53" s="75">
        <f>rail!B50+'cmv_c1c2 12'!B50+nonpt!B50+nonroad!B50+'onroad all'!P50+ptegu!B50+ptnonipm!B50+pt_oilgas!B50+np_oilgas!B50+rwc!B50+'ptfire-wild'!B50+ptagfire!B50+'cmv_c3 12'!B50+'ptfire-rx'!B50+airports!B50+np_solvents!B50</f>
        <v>795248.71082778007</v>
      </c>
      <c r="C53" s="75">
        <f>rail!C50+'cmv_c1c2 12'!AO50+nonpt!C50+nonroad!C50+'onroad all'!AS50+ptegu!C50+ptnonipm!C50+pt_oilgas!C50+np_oilgas!C50+rwc!C50+livestock!B50+'ptfire-wild'!C50+ptagfire!C50+'cmv_c3 12'!AO50+fertilizer!B50+'ptfire-rx'!C50+airports!C50+np_solvents!C50</f>
        <v>86090.371836409613</v>
      </c>
      <c r="D53" s="75">
        <f>rail!D50+'cmv_c1c2 12'!D50+nonpt!D50+nonroad!D50+'onroad all'!AH50+'onroad all'!AV50+'onroad all'!AW50+ptegu!BF50+ptnonipm!D50+pt_oilgas!D50+np_oilgas!D50+rwc!D50+'ptfire-wild'!D50+ptagfire!D50+'cmv_c3 12'!D50+'ptfire-rx'!D50+airports!D50+np_solvents!D50</f>
        <v>128190.54774707901</v>
      </c>
      <c r="E53" s="75">
        <f>rail!E50+'cmv_c1c2 12'!E50+nonpt!E50+nonroad!E50+ptegu!E50+ptnonipm!E50+pt_oilgas!E50+np_oilgas!E50+rwc!E50+'onroad all'!BK50+afdust!AZ50+'ptfire-wild'!E50+ptagfire!E50+'cmv_c3 12'!E50+'ptfire-rx'!E50+airports!E50+np_solvents!E50</f>
        <v>125376.25836366291</v>
      </c>
      <c r="F53" s="75">
        <f>rail!F50+'cmv_c1c2 12'!F50+nonpt!F50+nonroad!F50+ptegu!F50+ptnonipm!F50+pt_oilgas!F50+np_oilgas!F50+rwc!F50+'onroad all'!BL50+afdust!BA50+'ptfire-wild'!F50+ptagfire!F50+'cmv_c3 12'!F50+'ptfire-rx'!F50+airports!F50+np_solvents!F50</f>
        <v>60869.646956915516</v>
      </c>
      <c r="G53" s="75">
        <f>rail!G50+'cmv_c1c2 12'!G50+nonpt!G50+nonroad!G50+'onroad all'!CC50+ptegu!CG50+ptnonipm!G50+pt_oilgas!G50+np_oilgas!G50+rwc!G50+'ptfire-wild'!G50+ptagfire!G50+'cmv_c3 12'!G50+'ptfire-rx'!G50+airports!G50+np_solvents!G50</f>
        <v>16627.249315584719</v>
      </c>
      <c r="H53" s="75">
        <f>rail!H50+'cmv_c1c2 12'!H50+nonpt!H50+nonroad!H50+'onroad all'!CM50+ptegu!H50+ptnonipm!H50+pt_oilgas!H50+np_oilgas!H50+rwc!H50+'ptfire-wild'!H50+ptagfire!H50+'cmv_c3 12'!H50+livestock!C50+'ptfire-rx'!H50+np_solvents!H50+airports!H50</f>
        <v>217516.40079791995</v>
      </c>
      <c r="I53" s="36" t="s">
        <v>169</v>
      </c>
      <c r="J53" s="89"/>
      <c r="K53" s="89"/>
      <c r="L53" s="89"/>
      <c r="M53" s="89" t="s">
        <v>216</v>
      </c>
      <c r="N53" s="75">
        <f>B53+'biogenics 12'!H50</f>
        <v>840696.02358377993</v>
      </c>
      <c r="O53" s="75">
        <f t="shared" si="0"/>
        <v>86090.371836409613</v>
      </c>
      <c r="P53" s="75">
        <f>D53+'biogenics 12'!T50</f>
        <v>148902.3311661788</v>
      </c>
      <c r="Q53" s="75">
        <f t="shared" si="1"/>
        <v>125376.25836366291</v>
      </c>
      <c r="R53" s="75">
        <f t="shared" si="2"/>
        <v>60869.646956915516</v>
      </c>
      <c r="S53" s="75">
        <f t="shared" si="3"/>
        <v>16627.249315584719</v>
      </c>
      <c r="T53" s="75">
        <f>H53+'biogenics 12'!Z50</f>
        <v>631709.14782792004</v>
      </c>
      <c r="U53" s="89"/>
      <c r="V53" s="89" t="s">
        <v>216</v>
      </c>
      <c r="W53" s="75">
        <f>B53-'ptfire-wild'!B50-'ptfire-rx'!B50</f>
        <v>740077.98183478008</v>
      </c>
      <c r="X53" s="75">
        <f>C53-'ptfire-wild'!C50-'ptfire-rx'!C50</f>
        <v>85548.680454159621</v>
      </c>
      <c r="Y53" s="75">
        <f>D53-'ptfire-wild'!D50-'ptfire-rx'!D50</f>
        <v>127515.565483329</v>
      </c>
      <c r="Z53" s="75">
        <f>E53-'ptfire-wild'!E50-'ptfire-rx'!E50</f>
        <v>114915.23039166292</v>
      </c>
      <c r="AA53" s="75">
        <f>F53-'ptfire-wild'!F50-'ptfire-rx'!F50</f>
        <v>53525.257164915514</v>
      </c>
      <c r="AB53" s="75">
        <f>G53-'ptfire-wild'!G50-'ptfire-rx'!G50</f>
        <v>16246.428913084717</v>
      </c>
      <c r="AC53" s="75">
        <f>H53-'ptfire-wild'!H50-'ptfire-rx'!H50</f>
        <v>205042.43624841995</v>
      </c>
    </row>
    <row r="54" spans="1:29" x14ac:dyDescent="0.25">
      <c r="A54" s="89" t="s">
        <v>217</v>
      </c>
      <c r="B54" s="75">
        <f>rail!B51+'cmv_c1c2 12'!B51+nonpt!B51+nonroad!B51+'onroad all'!P51+ptegu!B51+ptnonipm!B51+pt_oilgas!B51+np_oilgas!B51+rwc!B51+'ptfire-wild'!B51+ptagfire!B51+'cmv_c3 12'!B51+'ptfire-rx'!B51+airports!B51+np_solvents!B51</f>
        <v>237559.64683339998</v>
      </c>
      <c r="C54" s="75">
        <f>rail!C51+'cmv_c1c2 12'!AO51+nonpt!C51+nonroad!C51+'onroad all'!AS51+ptegu!C51+ptnonipm!C51+pt_oilgas!C51+np_oilgas!C51+rwc!C51+livestock!B51+'ptfire-wild'!C51+ptagfire!C51+'cmv_c3 12'!AO51+fertilizer!B51+'ptfire-rx'!C51+airports!C51+np_solvents!C51</f>
        <v>36197.676505827898</v>
      </c>
      <c r="D54" s="75">
        <f>rail!D51+'cmv_c1c2 12'!D51+nonpt!D51+nonroad!D51+'onroad all'!AH51+'onroad all'!AV51+'onroad all'!AW51+ptegu!BF51+ptnonipm!D51+pt_oilgas!D51+np_oilgas!D51+rwc!D51+'ptfire-wild'!D51+ptagfire!D51+'cmv_c3 12'!D51+'ptfire-rx'!D51+airports!D51+np_solvents!D51</f>
        <v>90352.138715765497</v>
      </c>
      <c r="E54" s="75">
        <f>rail!E51+'cmv_c1c2 12'!E51+nonpt!E51+nonroad!E51+ptegu!E51+ptnonipm!E51+pt_oilgas!E51+np_oilgas!E51+rwc!E51+'onroad all'!BK51+afdust!AZ51+'ptfire-wild'!E51+ptagfire!E51+'cmv_c3 12'!E51+'ptfire-rx'!E51+airports!E51+np_solvents!E51</f>
        <v>297707.13086779771</v>
      </c>
      <c r="F54" s="75">
        <f>rail!F51+'cmv_c1c2 12'!F51+nonpt!F51+nonroad!F51+ptegu!F51+ptnonipm!F51+pt_oilgas!F51+np_oilgas!F51+rwc!F51+'onroad all'!BL51+afdust!BA51+'ptfire-wild'!F51+ptagfire!F51+'cmv_c3 12'!F51+'ptfire-rx'!F51+airports!F51+np_solvents!F51</f>
        <v>50024.271558494685</v>
      </c>
      <c r="G54" s="75">
        <f>rail!G51+'cmv_c1c2 12'!G51+nonpt!G51+nonroad!G51+'onroad all'!CC51+ptegu!CG51+ptnonipm!G51+pt_oilgas!G51+np_oilgas!G51+rwc!G51+'ptfire-wild'!G51+ptagfire!G51+'cmv_c3 12'!G51+'ptfire-rx'!G51+airports!G51+np_solvents!G51</f>
        <v>39118.653861400097</v>
      </c>
      <c r="H54" s="75">
        <f>rail!H51+'cmv_c1c2 12'!H51+nonpt!H51+nonroad!H51+'onroad all'!CM51+ptegu!H51+ptnonipm!H51+pt_oilgas!H51+np_oilgas!H51+rwc!H51+'ptfire-wild'!H51+ptagfire!H51+'cmv_c3 12'!H51+livestock!C51+'ptfire-rx'!H51+np_solvents!H51+airports!H51</f>
        <v>111881.94053664999</v>
      </c>
      <c r="I54" s="37"/>
      <c r="J54" s="89"/>
      <c r="K54" s="89"/>
      <c r="L54" s="89"/>
      <c r="M54" s="89" t="s">
        <v>217</v>
      </c>
      <c r="N54" s="75">
        <f>B54+'biogenics 12'!H51</f>
        <v>278768.88621339999</v>
      </c>
      <c r="O54" s="75">
        <f t="shared" si="0"/>
        <v>36197.676505827898</v>
      </c>
      <c r="P54" s="75">
        <f>D54+'biogenics 12'!T51</f>
        <v>102965.2523140925</v>
      </c>
      <c r="Q54" s="75">
        <f t="shared" si="1"/>
        <v>297707.13086779771</v>
      </c>
      <c r="R54" s="75">
        <f t="shared" si="2"/>
        <v>50024.271558494685</v>
      </c>
      <c r="S54" s="75">
        <f t="shared" si="3"/>
        <v>39118.653861400097</v>
      </c>
      <c r="T54" s="75">
        <f>H54+'biogenics 12'!Z51</f>
        <v>319424.88690664998</v>
      </c>
      <c r="U54" s="89"/>
      <c r="V54" s="89" t="s">
        <v>217</v>
      </c>
      <c r="W54" s="75">
        <f>B54-'ptfire-wild'!B51-'ptfire-rx'!B51</f>
        <v>157517.28963339998</v>
      </c>
      <c r="X54" s="75">
        <f>C54-'ptfire-wild'!C51-'ptfire-rx'!C51</f>
        <v>35345.519469327897</v>
      </c>
      <c r="Y54" s="75">
        <f>D54-'ptfire-wild'!D51-'ptfire-rx'!D51</f>
        <v>89623.856790265505</v>
      </c>
      <c r="Z54" s="75">
        <f>E54-'ptfire-wild'!E51-'ptfire-rx'!E51</f>
        <v>283213.15578629769</v>
      </c>
      <c r="AA54" s="75">
        <f>F54-'ptfire-wild'!F51-'ptfire-rx'!F51</f>
        <v>39262.087261494686</v>
      </c>
      <c r="AB54" s="75">
        <f>G54-'ptfire-wild'!G51-'ptfire-rx'!G51</f>
        <v>38404.369869400092</v>
      </c>
      <c r="AC54" s="75">
        <f>H54-'ptfire-wild'!H51-'ptfire-rx'!H51</f>
        <v>92780.74075734998</v>
      </c>
    </row>
    <row r="55" spans="1:29" s="21" customFormat="1" x14ac:dyDescent="0.25">
      <c r="A55" s="89" t="s">
        <v>218</v>
      </c>
      <c r="B55" s="75">
        <f>ptegu!B54+ptnonipm!B54+pt_oilgas!B54+airports!B54</f>
        <v>7013.9802797899993</v>
      </c>
      <c r="C55" s="75">
        <f>ptegu!C54+ptnonipm!C54+pt_oilgas!C54+airports!C54</f>
        <v>14.504770000000001</v>
      </c>
      <c r="D55" s="75">
        <f>ptegu!BF54+ptnonipm!D54+pt_oilgas!D54+airports!D54</f>
        <v>16332.579477660771</v>
      </c>
      <c r="E55" s="75">
        <f>ptegu!E54+ptnonipm!E54+pt_oilgas!E54+airports!E54</f>
        <v>2561.2285942552003</v>
      </c>
      <c r="F55" s="75">
        <f>ptegu!F54+ptnonipm!F54+pt_oilgas!F54+airports!F54</f>
        <v>1739.5330726407001</v>
      </c>
      <c r="G55" s="75">
        <f>ptegu!CG54+ptnonipm!G54+pt_oilgas!G54+airports!G54</f>
        <v>3188.4834943055598</v>
      </c>
      <c r="H55" s="75">
        <f>ptegu!H54+ptnonipm!H54+pt_oilgas!H54+airports!H54</f>
        <v>2604.580048109</v>
      </c>
      <c r="I55" s="37"/>
      <c r="J55" s="89"/>
      <c r="K55" s="89"/>
      <c r="L55" s="89"/>
      <c r="M55" s="89" t="s">
        <v>218</v>
      </c>
      <c r="N55" s="75">
        <f>B55</f>
        <v>7013.9802797899993</v>
      </c>
      <c r="O55" s="75">
        <f t="shared" si="0"/>
        <v>14.504770000000001</v>
      </c>
      <c r="P55" s="75">
        <f>D55</f>
        <v>16332.579477660771</v>
      </c>
      <c r="Q55" s="75">
        <f t="shared" si="1"/>
        <v>2561.2285942552003</v>
      </c>
      <c r="R55" s="75">
        <f t="shared" si="2"/>
        <v>1739.5330726407001</v>
      </c>
      <c r="S55" s="75">
        <f t="shared" si="3"/>
        <v>3188.4834943055598</v>
      </c>
      <c r="T55" s="75">
        <f>H55</f>
        <v>2604.580048109</v>
      </c>
      <c r="U55" s="89"/>
      <c r="V55" s="89" t="s">
        <v>218</v>
      </c>
      <c r="W55" s="75">
        <f>B55</f>
        <v>7013.9802797899993</v>
      </c>
      <c r="X55" s="75">
        <f t="shared" ref="X55:AC55" si="4">C55</f>
        <v>14.504770000000001</v>
      </c>
      <c r="Y55" s="75">
        <f t="shared" si="4"/>
        <v>16332.579477660771</v>
      </c>
      <c r="Z55" s="75">
        <f t="shared" si="4"/>
        <v>2561.2285942552003</v>
      </c>
      <c r="AA55" s="75">
        <f t="shared" si="4"/>
        <v>1739.5330726407001</v>
      </c>
      <c r="AB55" s="75">
        <f t="shared" si="4"/>
        <v>3188.4834943055598</v>
      </c>
      <c r="AC55" s="75">
        <f t="shared" si="4"/>
        <v>2604.580048109</v>
      </c>
    </row>
    <row r="57" spans="1:29" x14ac:dyDescent="0.25">
      <c r="A57" s="89" t="s">
        <v>219</v>
      </c>
      <c r="B57" s="75">
        <f>SUM(B5:B55)</f>
        <v>46608031.818027794</v>
      </c>
      <c r="C57" s="75">
        <f t="shared" ref="C57:H57" si="5">SUM(C5:C55)</f>
        <v>4780791.3359822677</v>
      </c>
      <c r="D57" s="75">
        <f t="shared" si="5"/>
        <v>7261084.5698118107</v>
      </c>
      <c r="E57" s="75">
        <f t="shared" si="5"/>
        <v>10492710.50723017</v>
      </c>
      <c r="F57" s="75">
        <f t="shared" si="5"/>
        <v>4290754.8070009565</v>
      </c>
      <c r="G57" s="75">
        <f t="shared" si="5"/>
        <v>1897040.4353307588</v>
      </c>
      <c r="H57" s="75">
        <f t="shared" si="5"/>
        <v>13431451.663454898</v>
      </c>
      <c r="J57" s="89"/>
      <c r="K57" s="89"/>
      <c r="L57" s="89"/>
      <c r="M57" s="89" t="s">
        <v>219</v>
      </c>
      <c r="N57" s="75">
        <f>SUM(N5:N55)</f>
        <v>49984186.38461379</v>
      </c>
      <c r="O57" s="75">
        <f t="shared" ref="O57:T57" si="6">SUM(O5:O55)</f>
        <v>4780791.3359822677</v>
      </c>
      <c r="P57" s="75">
        <f t="shared" si="6"/>
        <v>8226034.6368559459</v>
      </c>
      <c r="Q57" s="75">
        <f t="shared" si="6"/>
        <v>10492710.50723017</v>
      </c>
      <c r="R57" s="75">
        <f t="shared" si="6"/>
        <v>4290754.8070009565</v>
      </c>
      <c r="S57" s="75">
        <f t="shared" si="6"/>
        <v>1897040.4353307588</v>
      </c>
      <c r="T57" s="75">
        <f t="shared" si="6"/>
        <v>44125516.892921858</v>
      </c>
      <c r="U57" s="89"/>
      <c r="V57" s="89" t="s">
        <v>219</v>
      </c>
      <c r="W57" s="75">
        <f>SUM(W5:W55)</f>
        <v>32097465.942147803</v>
      </c>
      <c r="X57" s="75">
        <f t="shared" ref="X57:AC57" si="7">SUM(X5:X55)</f>
        <v>4642887.0464777173</v>
      </c>
      <c r="Y57" s="75">
        <f t="shared" si="7"/>
        <v>7061060.2160555115</v>
      </c>
      <c r="Z57" s="75">
        <f t="shared" si="7"/>
        <v>7791624.370560973</v>
      </c>
      <c r="AA57" s="75">
        <f t="shared" si="7"/>
        <v>2234534.5388979572</v>
      </c>
      <c r="AB57" s="75">
        <f t="shared" si="7"/>
        <v>1751600.7150881584</v>
      </c>
      <c r="AC57" s="75">
        <f t="shared" si="7"/>
        <v>10013538.786502194</v>
      </c>
    </row>
    <row r="58" spans="1:29" x14ac:dyDescent="0.25">
      <c r="A58" s="89"/>
      <c r="B58" s="75"/>
      <c r="C58" s="75"/>
      <c r="D58" s="75"/>
      <c r="E58" s="75"/>
      <c r="F58" s="75"/>
      <c r="G58" s="75"/>
      <c r="H58" s="75"/>
      <c r="J58" s="89"/>
      <c r="K58" s="89"/>
      <c r="L58" s="89"/>
      <c r="M58" s="89"/>
      <c r="N58" s="75"/>
      <c r="O58" s="75"/>
      <c r="P58" s="75"/>
      <c r="Q58" s="75"/>
      <c r="R58" s="75"/>
      <c r="S58" s="75"/>
      <c r="T58" s="75"/>
      <c r="U58" s="89"/>
      <c r="V58" s="89"/>
      <c r="W58" s="75"/>
      <c r="X58" s="75"/>
      <c r="Y58" s="75"/>
      <c r="Z58" s="75"/>
      <c r="AA58" s="75"/>
      <c r="AB58" s="75"/>
      <c r="AC58" s="75"/>
    </row>
    <row r="59" spans="1:29" x14ac:dyDescent="0.25">
      <c r="A59" s="89"/>
      <c r="B59" s="75"/>
      <c r="C59" s="75"/>
      <c r="D59" s="75"/>
      <c r="E59" s="75"/>
      <c r="F59" s="75"/>
      <c r="G59" s="75"/>
      <c r="H59" s="75"/>
      <c r="J59" s="89"/>
      <c r="K59" s="89"/>
      <c r="L59" s="89"/>
      <c r="M59" s="89"/>
      <c r="N59" s="75"/>
      <c r="O59" s="75"/>
      <c r="P59" s="75"/>
      <c r="Q59" s="75"/>
      <c r="R59" s="75"/>
      <c r="S59" s="75"/>
      <c r="T59" s="75"/>
      <c r="U59" s="89"/>
      <c r="V59" s="89"/>
      <c r="W59" s="75"/>
      <c r="X59" s="75"/>
      <c r="Y59" s="75"/>
      <c r="Z59" s="75"/>
      <c r="AA59" s="75"/>
      <c r="AB59" s="75"/>
      <c r="AC59" s="75"/>
    </row>
    <row r="60" spans="1:29" x14ac:dyDescent="0.25">
      <c r="A60" s="89"/>
      <c r="B60" s="75"/>
      <c r="C60" s="75"/>
      <c r="D60" s="75"/>
      <c r="E60" s="75"/>
      <c r="F60" s="75"/>
      <c r="G60" s="75"/>
      <c r="H60" s="75"/>
      <c r="J60" s="89"/>
      <c r="K60" s="89"/>
      <c r="L60" s="89"/>
      <c r="M60" s="89"/>
      <c r="N60" s="75"/>
      <c r="O60" s="75"/>
      <c r="P60" s="75"/>
      <c r="Q60" s="75"/>
      <c r="R60" s="75"/>
      <c r="S60" s="75"/>
      <c r="T60" s="75"/>
      <c r="U60" s="89"/>
      <c r="V60" s="89"/>
      <c r="W60" s="75"/>
      <c r="X60" s="75"/>
      <c r="Y60" s="75"/>
      <c r="Z60" s="75"/>
      <c r="AA60" s="75"/>
      <c r="AB60" s="75"/>
      <c r="AC60" s="75"/>
    </row>
    <row r="61" spans="1:29" x14ac:dyDescent="0.25">
      <c r="A61" s="89"/>
      <c r="B61" s="75"/>
      <c r="C61" s="75"/>
      <c r="D61" s="75"/>
      <c r="E61" s="75"/>
      <c r="F61" s="75"/>
      <c r="G61" s="75"/>
      <c r="H61" s="75"/>
      <c r="J61" s="89"/>
      <c r="K61" s="89"/>
      <c r="L61" s="89"/>
      <c r="M61" s="89"/>
      <c r="N61" s="89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89"/>
      <c r="AB61" s="89"/>
      <c r="AC61" s="89"/>
    </row>
    <row r="62" spans="1:29" x14ac:dyDescent="0.25">
      <c r="A62" s="89"/>
      <c r="B62" s="75"/>
      <c r="C62" s="75"/>
      <c r="D62" s="75"/>
      <c r="E62" s="75"/>
      <c r="F62" s="75"/>
      <c r="G62" s="75"/>
      <c r="H62" s="75"/>
      <c r="J62" s="89"/>
      <c r="K62" s="89"/>
      <c r="L62" s="89"/>
      <c r="M62" s="89"/>
      <c r="N62" s="75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89"/>
      <c r="AB62" s="89"/>
      <c r="AC62" s="89"/>
    </row>
    <row r="63" spans="1:29" x14ac:dyDescent="0.25">
      <c r="A63" s="89"/>
      <c r="B63" s="75"/>
      <c r="C63" s="75"/>
      <c r="D63" s="75"/>
      <c r="E63" s="75"/>
      <c r="F63" s="75"/>
      <c r="G63" s="75"/>
      <c r="H63" s="75"/>
      <c r="J63" s="89"/>
      <c r="K63" s="89"/>
      <c r="L63" s="89"/>
      <c r="M63" s="89"/>
      <c r="N63" s="89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89"/>
      <c r="AB63" s="89"/>
      <c r="AC63" s="89"/>
    </row>
    <row r="92" spans="1:21" x14ac:dyDescent="0.25">
      <c r="A92" s="89"/>
      <c r="B92" s="89"/>
      <c r="C92" s="89"/>
      <c r="D92" s="89"/>
      <c r="E92" s="89"/>
      <c r="F92" s="89"/>
      <c r="G92" s="89"/>
      <c r="H92" s="89"/>
      <c r="I92" s="89"/>
      <c r="J92" s="89"/>
      <c r="K92" s="89"/>
      <c r="L92" s="89"/>
      <c r="M92" s="89"/>
      <c r="N92" s="89"/>
      <c r="O92" s="89"/>
      <c r="P92" s="89"/>
      <c r="Q92" s="89"/>
      <c r="R92" s="89"/>
      <c r="S92" s="89"/>
      <c r="T92" s="89"/>
      <c r="U92" s="89"/>
    </row>
  </sheetData>
  <mergeCells count="1">
    <mergeCell ref="A3:L4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CY79"/>
  <sheetViews>
    <sheetView zoomScale="85" zoomScaleNormal="85" workbookViewId="0">
      <pane xSplit="1" ySplit="2" topLeftCell="Q30" activePane="bottomRight" state="frozen"/>
      <selection pane="topRight" activeCell="E56" sqref="E56"/>
      <selection pane="bottomLeft" activeCell="E56" sqref="E56"/>
      <selection pane="bottomRight" activeCell="K27" sqref="K27"/>
    </sheetView>
  </sheetViews>
  <sheetFormatPr defaultRowHeight="15" x14ac:dyDescent="0.25"/>
  <cols>
    <col min="1" max="1" width="19.5703125" style="74" customWidth="1"/>
    <col min="2" max="2" width="9.28515625" style="74" customWidth="1"/>
    <col min="3" max="4" width="6.7109375" style="74" bestFit="1" customWidth="1"/>
    <col min="5" max="6" width="7.7109375" style="74" bestFit="1" customWidth="1"/>
    <col min="7" max="7" width="6.7109375" style="74" bestFit="1" customWidth="1"/>
    <col min="8" max="8" width="7.7109375" style="74" bestFit="1" customWidth="1"/>
    <col min="9" max="9" width="8.85546875" style="74" bestFit="1" customWidth="1"/>
    <col min="10" max="10" width="9" style="74" bestFit="1" customWidth="1"/>
    <col min="11" max="11" width="9.7109375" style="74" bestFit="1" customWidth="1"/>
    <col min="12" max="15" width="9" style="75" customWidth="1"/>
    <col min="17" max="17" width="15.42578125" bestFit="1" customWidth="1"/>
    <col min="18" max="18" width="6" style="74" bestFit="1" customWidth="1"/>
    <col min="19" max="19" width="6.7109375" style="21" bestFit="1" customWidth="1"/>
    <col min="20" max="20" width="9.85546875" style="19" bestFit="1" customWidth="1"/>
    <col min="21" max="21" width="5.7109375" style="19" bestFit="1" customWidth="1"/>
    <col min="22" max="22" width="14.5703125" style="19" bestFit="1" customWidth="1"/>
    <col min="23" max="23" width="6.7109375" style="19" bestFit="1" customWidth="1"/>
    <col min="24" max="24" width="6.7109375" style="75" customWidth="1"/>
    <col min="25" max="25" width="6.7109375" style="19" bestFit="1" customWidth="1"/>
    <col min="26" max="26" width="13.42578125" style="19" bestFit="1" customWidth="1"/>
    <col min="27" max="27" width="7.7109375" style="19" bestFit="1" customWidth="1"/>
    <col min="28" max="28" width="9.28515625" style="19" bestFit="1" customWidth="1"/>
    <col min="29" max="31" width="6.7109375" style="19" bestFit="1" customWidth="1"/>
    <col min="32" max="32" width="10.85546875" style="75" bestFit="1" customWidth="1"/>
    <col min="33" max="33" width="5.85546875" style="19" bestFit="1" customWidth="1"/>
    <col min="34" max="34" width="5.85546875" style="75" customWidth="1"/>
    <col min="35" max="35" width="6.7109375" style="19" bestFit="1" customWidth="1"/>
    <col min="36" max="36" width="15.42578125" style="19" bestFit="1" customWidth="1"/>
    <col min="37" max="38" width="5.7109375" style="75" bestFit="1" customWidth="1"/>
    <col min="39" max="39" width="6.5703125" style="19" bestFit="1" customWidth="1"/>
    <col min="40" max="41" width="5.7109375" style="19" bestFit="1" customWidth="1"/>
    <col min="42" max="43" width="5.7109375" style="75" customWidth="1"/>
    <col min="44" max="44" width="5.7109375" style="19" bestFit="1" customWidth="1"/>
    <col min="45" max="45" width="6.5703125" style="19" bestFit="1" customWidth="1"/>
    <col min="46" max="46" width="6.5703125" style="75" customWidth="1"/>
    <col min="47" max="47" width="6.140625" style="19" bestFit="1" customWidth="1"/>
    <col min="48" max="48" width="6.7109375" style="19" bestFit="1" customWidth="1"/>
    <col min="49" max="49" width="10" style="19" bestFit="1" customWidth="1"/>
    <col min="50" max="50" width="10" style="75" customWidth="1"/>
    <col min="51" max="51" width="6.7109375" style="19" bestFit="1" customWidth="1"/>
    <col min="52" max="52" width="5.7109375" style="19" bestFit="1" customWidth="1"/>
    <col min="53" max="53" width="6.7109375" style="19" bestFit="1" customWidth="1"/>
    <col min="54" max="54" width="6" style="19" bestFit="1" customWidth="1"/>
    <col min="55" max="55" width="6.7109375" style="19" bestFit="1" customWidth="1"/>
    <col min="56" max="56" width="6.7109375" style="75" customWidth="1"/>
    <col min="57" max="57" width="4.28515625" style="19" bestFit="1" customWidth="1"/>
    <col min="58" max="58" width="6.7109375" style="19" bestFit="1" customWidth="1"/>
    <col min="59" max="59" width="4.5703125" style="19" bestFit="1" customWidth="1"/>
    <col min="60" max="60" width="4.140625" style="19" bestFit="1" customWidth="1"/>
    <col min="61" max="61" width="6.7109375" style="19" bestFit="1" customWidth="1"/>
    <col min="62" max="62" width="4.140625" style="19" bestFit="1" customWidth="1"/>
    <col min="63" max="63" width="5.85546875" style="19" bestFit="1" customWidth="1"/>
    <col min="64" max="64" width="5.7109375" style="19" bestFit="1" customWidth="1"/>
    <col min="65" max="66" width="7.7109375" style="19" bestFit="1" customWidth="1"/>
    <col min="67" max="67" width="5" style="19" bestFit="1" customWidth="1"/>
    <col min="68" max="68" width="5.140625" style="19" bestFit="1" customWidth="1"/>
    <col min="69" max="69" width="5.28515625" style="19" bestFit="1" customWidth="1"/>
    <col min="70" max="70" width="8.7109375" style="19" bestFit="1" customWidth="1"/>
    <col min="71" max="71" width="4.85546875" style="19" bestFit="1" customWidth="1"/>
    <col min="72" max="72" width="7.85546875" style="19" bestFit="1" customWidth="1"/>
    <col min="73" max="73" width="5.85546875" style="19" bestFit="1" customWidth="1"/>
    <col min="74" max="74" width="6" style="19" bestFit="1" customWidth="1"/>
    <col min="75" max="75" width="7.7109375" style="19" bestFit="1" customWidth="1"/>
    <col min="76" max="76" width="5.7109375" style="19" bestFit="1" customWidth="1"/>
    <col min="77" max="77" width="4.140625" style="19" bestFit="1" customWidth="1"/>
    <col min="78" max="78" width="5.7109375" style="19" bestFit="1" customWidth="1"/>
    <col min="79" max="79" width="3.85546875" style="19" bestFit="1" customWidth="1"/>
    <col min="80" max="80" width="5.7109375" style="19" bestFit="1" customWidth="1"/>
    <col min="81" max="81" width="8" style="19" bestFit="1" customWidth="1"/>
    <col min="82" max="83" width="5.28515625" style="19" bestFit="1" customWidth="1"/>
    <col min="84" max="85" width="6.7109375" style="19" bestFit="1" customWidth="1"/>
    <col min="86" max="86" width="9.140625" style="19" bestFit="1" customWidth="1"/>
    <col min="87" max="87" width="7.140625" style="19" customWidth="1"/>
    <col min="89" max="89" width="9.140625" style="89"/>
    <col min="90" max="99" width="9.140625" style="21"/>
  </cols>
  <sheetData>
    <row r="1" spans="1:103" x14ac:dyDescent="0.25">
      <c r="A1" s="89"/>
      <c r="B1" s="89" t="s">
        <v>329</v>
      </c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 t="s">
        <v>354</v>
      </c>
      <c r="R1" s="89"/>
      <c r="S1" s="89"/>
      <c r="T1" s="75"/>
      <c r="U1" s="75"/>
      <c r="V1" s="75"/>
      <c r="W1" s="75"/>
      <c r="Y1" s="75"/>
      <c r="Z1" s="75"/>
      <c r="AA1" s="75"/>
      <c r="AB1" s="75"/>
      <c r="AC1" s="75"/>
      <c r="AD1" s="75"/>
      <c r="AE1" s="75"/>
      <c r="AG1" s="75"/>
      <c r="AI1" s="75"/>
      <c r="AJ1" s="75"/>
      <c r="AM1" s="75"/>
      <c r="AN1" s="75"/>
      <c r="AO1" s="75"/>
      <c r="AR1" s="75"/>
      <c r="AS1" s="75"/>
      <c r="AU1" s="75"/>
      <c r="AV1" s="75"/>
      <c r="AW1" s="75"/>
      <c r="AY1" s="75"/>
      <c r="AZ1" s="75"/>
      <c r="BA1" s="75"/>
      <c r="BB1" s="75"/>
      <c r="BC1" s="75"/>
      <c r="BE1" s="75"/>
      <c r="BF1" s="75"/>
      <c r="BG1" s="75"/>
      <c r="BH1" s="75"/>
      <c r="BI1" s="75"/>
      <c r="BJ1" s="75"/>
      <c r="BK1" s="75"/>
      <c r="BL1" s="75"/>
      <c r="BM1" s="75"/>
      <c r="BN1" s="75"/>
      <c r="BO1" s="75"/>
      <c r="BP1" s="75"/>
      <c r="BQ1" s="75"/>
      <c r="BR1" s="75"/>
      <c r="BS1" s="75"/>
      <c r="BT1" s="75"/>
      <c r="BU1" s="75"/>
      <c r="BV1" s="75"/>
      <c r="BW1" s="75"/>
      <c r="BX1" s="75"/>
      <c r="BY1" s="75"/>
      <c r="BZ1" s="75"/>
      <c r="CA1" s="75"/>
      <c r="CB1" s="75"/>
      <c r="CC1" s="75"/>
      <c r="CD1" s="75"/>
      <c r="CE1" s="75"/>
      <c r="CF1" s="75"/>
      <c r="CG1" s="75"/>
      <c r="CH1" s="75"/>
      <c r="CI1" s="75"/>
      <c r="CJ1" s="89"/>
      <c r="CL1" s="89"/>
      <c r="CM1" s="89"/>
      <c r="CN1" s="89"/>
      <c r="CO1" s="89"/>
      <c r="CP1" s="89"/>
      <c r="CQ1" s="89"/>
      <c r="CR1" s="89"/>
      <c r="CS1" s="89"/>
      <c r="CT1" s="89"/>
      <c r="CU1" s="89"/>
      <c r="CV1" s="89"/>
      <c r="CW1" s="89"/>
      <c r="CX1" s="89"/>
      <c r="CY1" s="89"/>
    </row>
    <row r="2" spans="1:103" x14ac:dyDescent="0.25">
      <c r="A2" s="89" t="s">
        <v>162</v>
      </c>
      <c r="B2" s="89" t="s">
        <v>54</v>
      </c>
      <c r="C2" s="89" t="s">
        <v>82</v>
      </c>
      <c r="D2" s="89" t="s">
        <v>163</v>
      </c>
      <c r="E2" s="89" t="s">
        <v>164</v>
      </c>
      <c r="F2" s="89" t="s">
        <v>165</v>
      </c>
      <c r="G2" s="89" t="s">
        <v>140</v>
      </c>
      <c r="H2" s="89" t="s">
        <v>166</v>
      </c>
      <c r="I2" s="89" t="s">
        <v>355</v>
      </c>
      <c r="J2" s="89" t="s">
        <v>356</v>
      </c>
      <c r="K2" s="89" t="s">
        <v>374</v>
      </c>
      <c r="L2" s="89" t="s">
        <v>375</v>
      </c>
      <c r="M2" s="89" t="s">
        <v>376</v>
      </c>
      <c r="N2" s="89" t="s">
        <v>377</v>
      </c>
      <c r="O2" s="89" t="s">
        <v>378</v>
      </c>
      <c r="P2" s="89"/>
      <c r="Q2" s="75" t="s">
        <v>336</v>
      </c>
      <c r="R2" s="75" t="s">
        <v>358</v>
      </c>
      <c r="S2" s="75" t="s">
        <v>36</v>
      </c>
      <c r="T2" s="75" t="s">
        <v>38</v>
      </c>
      <c r="U2" s="75" t="s">
        <v>40</v>
      </c>
      <c r="V2" s="75" t="s">
        <v>42</v>
      </c>
      <c r="W2" s="75" t="s">
        <v>44</v>
      </c>
      <c r="X2" s="75" t="s">
        <v>359</v>
      </c>
      <c r="Y2" s="75" t="s">
        <v>46</v>
      </c>
      <c r="Z2" s="75" t="s">
        <v>48</v>
      </c>
      <c r="AA2" s="75" t="s">
        <v>50</v>
      </c>
      <c r="AB2" s="75" t="s">
        <v>54</v>
      </c>
      <c r="AC2" s="75" t="s">
        <v>56</v>
      </c>
      <c r="AD2" s="75" t="s">
        <v>58</v>
      </c>
      <c r="AE2" s="75" t="s">
        <v>60</v>
      </c>
      <c r="AF2" s="75" t="s">
        <v>378</v>
      </c>
      <c r="AG2" s="75" t="s">
        <v>62</v>
      </c>
      <c r="AH2" s="75" t="s">
        <v>360</v>
      </c>
      <c r="AI2" s="75" t="s">
        <v>64</v>
      </c>
      <c r="AJ2" s="75" t="s">
        <v>66</v>
      </c>
      <c r="AK2" s="75" t="s">
        <v>361</v>
      </c>
      <c r="AL2" s="75" t="s">
        <v>362</v>
      </c>
      <c r="AM2" s="75" t="s">
        <v>70</v>
      </c>
      <c r="AN2" s="75" t="s">
        <v>72</v>
      </c>
      <c r="AO2" s="75" t="s">
        <v>74</v>
      </c>
      <c r="AP2" s="75" t="s">
        <v>363</v>
      </c>
      <c r="AQ2" s="75" t="s">
        <v>364</v>
      </c>
      <c r="AR2" s="75" t="s">
        <v>76</v>
      </c>
      <c r="AS2" s="75" t="s">
        <v>78</v>
      </c>
      <c r="AT2" s="75" t="s">
        <v>365</v>
      </c>
      <c r="AU2" s="75" t="s">
        <v>80</v>
      </c>
      <c r="AV2" s="75" t="s">
        <v>82</v>
      </c>
      <c r="AW2" s="75" t="s">
        <v>84</v>
      </c>
      <c r="AX2" s="75" t="s">
        <v>366</v>
      </c>
      <c r="AY2" s="75" t="s">
        <v>86</v>
      </c>
      <c r="AZ2" s="75" t="s">
        <v>88</v>
      </c>
      <c r="BA2" s="75" t="s">
        <v>163</v>
      </c>
      <c r="BB2" s="75" t="s">
        <v>92</v>
      </c>
      <c r="BC2" s="75" t="s">
        <v>94</v>
      </c>
      <c r="BD2" s="75" t="s">
        <v>367</v>
      </c>
      <c r="BE2" s="75" t="s">
        <v>96</v>
      </c>
      <c r="BF2" s="75" t="s">
        <v>98</v>
      </c>
      <c r="BG2" s="75" t="s">
        <v>100</v>
      </c>
      <c r="BH2" s="75" t="s">
        <v>102</v>
      </c>
      <c r="BI2" s="75" t="s">
        <v>104</v>
      </c>
      <c r="BJ2" s="75" t="s">
        <v>106</v>
      </c>
      <c r="BK2" s="75" t="s">
        <v>108</v>
      </c>
      <c r="BL2" s="75" t="s">
        <v>110</v>
      </c>
      <c r="BM2" s="75" t="s">
        <v>164</v>
      </c>
      <c r="BN2" s="75" t="s">
        <v>165</v>
      </c>
      <c r="BO2" s="75" t="s">
        <v>112</v>
      </c>
      <c r="BP2" s="75" t="s">
        <v>114</v>
      </c>
      <c r="BQ2" s="75" t="s">
        <v>116</v>
      </c>
      <c r="BR2" s="75" t="s">
        <v>118</v>
      </c>
      <c r="BS2" s="75" t="s">
        <v>120</v>
      </c>
      <c r="BT2" s="75" t="s">
        <v>122</v>
      </c>
      <c r="BU2" s="75" t="s">
        <v>124</v>
      </c>
      <c r="BV2" s="75" t="s">
        <v>126</v>
      </c>
      <c r="BW2" s="75" t="s">
        <v>128</v>
      </c>
      <c r="BX2" s="75" t="s">
        <v>130</v>
      </c>
      <c r="BY2" s="75" t="s">
        <v>132</v>
      </c>
      <c r="BZ2" s="75" t="s">
        <v>134</v>
      </c>
      <c r="CA2" s="75" t="s">
        <v>136</v>
      </c>
      <c r="CB2" s="75" t="s">
        <v>140</v>
      </c>
      <c r="CC2" s="75" t="s">
        <v>142</v>
      </c>
      <c r="CD2" s="75" t="s">
        <v>144</v>
      </c>
      <c r="CE2" s="75" t="s">
        <v>146</v>
      </c>
      <c r="CF2" s="75" t="s">
        <v>148</v>
      </c>
      <c r="CG2" s="75" t="s">
        <v>152</v>
      </c>
      <c r="CH2" s="75" t="s">
        <v>154</v>
      </c>
      <c r="CI2" s="75" t="s">
        <v>156</v>
      </c>
      <c r="CJ2" s="89"/>
      <c r="CK2" s="75" t="s">
        <v>366</v>
      </c>
      <c r="CL2" s="89" t="s">
        <v>54</v>
      </c>
      <c r="CM2" s="89" t="s">
        <v>82</v>
      </c>
      <c r="CN2" s="89" t="s">
        <v>163</v>
      </c>
      <c r="CO2" s="89" t="s">
        <v>164</v>
      </c>
      <c r="CP2" s="89" t="s">
        <v>165</v>
      </c>
      <c r="CQ2" s="89" t="s">
        <v>140</v>
      </c>
      <c r="CR2" s="89" t="s">
        <v>166</v>
      </c>
      <c r="CS2" s="89" t="s">
        <v>355</v>
      </c>
      <c r="CT2" s="89" t="s">
        <v>356</v>
      </c>
      <c r="CU2" s="89" t="s">
        <v>374</v>
      </c>
      <c r="CV2" s="75" t="s">
        <v>375</v>
      </c>
      <c r="CW2" s="75" t="s">
        <v>376</v>
      </c>
      <c r="CX2" s="75" t="s">
        <v>377</v>
      </c>
      <c r="CY2" s="75" t="s">
        <v>378</v>
      </c>
    </row>
    <row r="3" spans="1:103" x14ac:dyDescent="0.25">
      <c r="A3" s="75" t="s">
        <v>168</v>
      </c>
      <c r="B3" s="75">
        <v>15028.522408000001</v>
      </c>
      <c r="C3" s="75">
        <v>129.69056176000001</v>
      </c>
      <c r="D3" s="75">
        <v>250.12813915999999</v>
      </c>
      <c r="E3" s="75">
        <v>2282.4378548</v>
      </c>
      <c r="F3" s="75">
        <v>2279.2012860999998</v>
      </c>
      <c r="G3" s="75">
        <v>47.235372869000003</v>
      </c>
      <c r="H3" s="75">
        <v>2353.1112994999999</v>
      </c>
      <c r="I3" s="75">
        <v>274.39903889999999</v>
      </c>
      <c r="J3" s="75">
        <v>65.432603924999995</v>
      </c>
      <c r="K3" s="75">
        <v>187.60262703999999</v>
      </c>
      <c r="L3" s="75">
        <v>10.145033121999999</v>
      </c>
      <c r="M3" s="75">
        <v>18.840780307999999</v>
      </c>
      <c r="N3" s="75">
        <v>36.897554057999997</v>
      </c>
      <c r="O3" s="75">
        <v>3.6876398101999999</v>
      </c>
      <c r="P3" s="75"/>
      <c r="Q3" s="75" t="s">
        <v>168</v>
      </c>
      <c r="R3" s="75">
        <v>0</v>
      </c>
      <c r="S3" s="75">
        <v>130.32986034637301</v>
      </c>
      <c r="T3" s="75">
        <v>10.1384400192164</v>
      </c>
      <c r="U3" s="75">
        <v>274.22067172149798</v>
      </c>
      <c r="V3" s="75">
        <v>274.22067172149798</v>
      </c>
      <c r="W3" s="75">
        <v>114.81688498734999</v>
      </c>
      <c r="X3" s="75">
        <v>0</v>
      </c>
      <c r="Y3" s="75">
        <v>65.388955199430399</v>
      </c>
      <c r="Z3" s="75">
        <v>18.8285290842453</v>
      </c>
      <c r="AA3" s="75">
        <v>719.04279856929202</v>
      </c>
      <c r="AB3" s="75">
        <v>15018.873149225299</v>
      </c>
      <c r="AC3" s="75">
        <v>195.32522487030101</v>
      </c>
      <c r="AD3" s="75">
        <v>74.424420243738098</v>
      </c>
      <c r="AE3" s="75">
        <v>122.36961057153999</v>
      </c>
      <c r="AF3" s="75">
        <v>3.6852430959057898</v>
      </c>
      <c r="AG3" s="75">
        <v>0</v>
      </c>
      <c r="AH3" s="75">
        <v>0</v>
      </c>
      <c r="AI3" s="75">
        <v>187.480676053275</v>
      </c>
      <c r="AJ3" s="75">
        <v>187.480676053275</v>
      </c>
      <c r="AK3" s="75">
        <v>116.69797526538299</v>
      </c>
      <c r="AL3" s="75">
        <v>0</v>
      </c>
      <c r="AM3" s="75">
        <v>0</v>
      </c>
      <c r="AN3" s="75">
        <v>25.059012980923399</v>
      </c>
      <c r="AO3" s="75">
        <v>7.13857235789611</v>
      </c>
      <c r="AP3" s="75">
        <v>0</v>
      </c>
      <c r="AQ3" s="75">
        <v>268.25865279618802</v>
      </c>
      <c r="AR3" s="75">
        <v>32.219573903327301</v>
      </c>
      <c r="AS3" s="75">
        <v>0</v>
      </c>
      <c r="AT3" s="75">
        <v>164.28976580816101</v>
      </c>
      <c r="AU3" s="75">
        <v>36.873459581564099</v>
      </c>
      <c r="AV3" s="75">
        <v>129.61372384210401</v>
      </c>
      <c r="AW3" s="75">
        <v>0</v>
      </c>
      <c r="AX3" s="75">
        <v>2556.4021459790401</v>
      </c>
      <c r="AY3" s="75">
        <v>224.96129208485499</v>
      </c>
      <c r="AZ3" s="75">
        <v>24.9957045680869</v>
      </c>
      <c r="BA3" s="75">
        <v>249.956996652942</v>
      </c>
      <c r="BB3" s="75">
        <v>0.200527415165969</v>
      </c>
      <c r="BC3" s="75">
        <v>71.480735232593105</v>
      </c>
      <c r="BD3" s="75">
        <v>0</v>
      </c>
      <c r="BE3" s="75">
        <v>0.250556974156318</v>
      </c>
      <c r="BF3" s="75">
        <v>231.482276454111</v>
      </c>
      <c r="BG3" s="75">
        <v>0.22777902533661801</v>
      </c>
      <c r="BH3" s="75">
        <v>6.7536501102862099</v>
      </c>
      <c r="BI3" s="75">
        <v>127.081084728032</v>
      </c>
      <c r="BJ3" s="75">
        <v>0.205001068249585</v>
      </c>
      <c r="BK3" s="75">
        <v>0</v>
      </c>
      <c r="BL3" s="75">
        <v>22.027369947695298</v>
      </c>
      <c r="BM3" s="75">
        <v>2281.0239002225599</v>
      </c>
      <c r="BN3" s="75">
        <v>2277.79037144529</v>
      </c>
      <c r="BO3" s="75">
        <v>3.2335287772725501</v>
      </c>
      <c r="BP3" s="75">
        <v>0.25739031366259302</v>
      </c>
      <c r="BQ3" s="75">
        <v>0</v>
      </c>
      <c r="BR3" s="75">
        <v>55.733366671627003</v>
      </c>
      <c r="BS3" s="75">
        <v>2.1411228617095701</v>
      </c>
      <c r="BT3" s="75">
        <v>842.16380930019795</v>
      </c>
      <c r="BU3" s="75">
        <v>3.4166859635024802</v>
      </c>
      <c r="BV3" s="75">
        <v>4.3278024986083299</v>
      </c>
      <c r="BW3" s="75">
        <v>1203.09136162965</v>
      </c>
      <c r="BX3" s="75">
        <v>29.4148193099171</v>
      </c>
      <c r="BY3" s="75">
        <v>0.77444882752690902</v>
      </c>
      <c r="BZ3" s="75">
        <v>9.3389415250472503</v>
      </c>
      <c r="CA3" s="75">
        <v>0</v>
      </c>
      <c r="CB3" s="75">
        <v>47.206632793972503</v>
      </c>
      <c r="CC3" s="75">
        <v>0.91697703070712799</v>
      </c>
      <c r="CD3" s="75">
        <v>0</v>
      </c>
      <c r="CE3" s="75">
        <v>0</v>
      </c>
      <c r="CF3" s="75">
        <v>39.508558077280597</v>
      </c>
      <c r="CG3" s="75">
        <v>3.1419590143970599</v>
      </c>
      <c r="CH3" s="75">
        <v>2351.5411996450498</v>
      </c>
      <c r="CI3" s="75">
        <v>13.590237350097899</v>
      </c>
      <c r="CJ3" s="89"/>
      <c r="CK3" s="91">
        <f>AX3/CH3</f>
        <v>1.0871177363870608</v>
      </c>
      <c r="CL3" s="68">
        <f t="shared" ref="CL3:CL34" si="0">+(AB3-B3)/B3</f>
        <v>-6.4206303938204126E-4</v>
      </c>
      <c r="CM3" s="68">
        <f t="shared" ref="CM3:CM34" si="1">+(AV3-C3)/C3</f>
        <v>-5.924711625368193E-4</v>
      </c>
      <c r="CN3" s="68">
        <f t="shared" ref="CN3:CN34" si="2">+(BA3-D3)/D3</f>
        <v>-6.842193270726666E-4</v>
      </c>
      <c r="CO3" s="68">
        <f t="shared" ref="CO3:CO34" si="3">+(BM3-E3)/E3</f>
        <v>-6.1949313295279497E-4</v>
      </c>
      <c r="CP3" s="68">
        <f t="shared" ref="CP3:CP34" si="4">+(BN3-F3)/F3</f>
        <v>-6.1903907448388027E-4</v>
      </c>
      <c r="CQ3" s="68">
        <f t="shared" ref="CQ3:CQ34" si="5">+(CB3-G3)/G3</f>
        <v>-6.084439114560587E-4</v>
      </c>
      <c r="CR3" s="68">
        <f t="shared" ref="CR3:CR34" si="6">+(CH3-H3)/H3</f>
        <v>-6.6724419507214994E-4</v>
      </c>
      <c r="CS3" s="68">
        <f t="shared" ref="CS3:CS34" si="7">+(V3-I3)/I3</f>
        <v>-6.5002843747939481E-4</v>
      </c>
      <c r="CT3" s="68">
        <f t="shared" ref="CT3:CT34" si="8">+(Y3-J3)/J3</f>
        <v>-6.6707914634770576E-4</v>
      </c>
      <c r="CU3" s="68">
        <f t="shared" ref="CU3:CU34" si="9">+(AJ3-K3)/K3</f>
        <v>-6.5004946172198669E-4</v>
      </c>
      <c r="CV3" s="68">
        <f t="shared" ref="CV3:CV34" si="10">+(T3-L3)/L3</f>
        <v>-6.4988479626562992E-4</v>
      </c>
      <c r="CW3" s="68">
        <f t="shared" ref="CW3:CW34" si="11">+(Z3-M3)/M3</f>
        <v>-6.5025033753497046E-4</v>
      </c>
      <c r="CX3" s="68">
        <f t="shared" ref="CX3:CX34" si="12">+(AU3-N3)/N3</f>
        <v>-6.5301012630875164E-4</v>
      </c>
      <c r="CY3" s="68">
        <f>+(AF3-O3)/O3</f>
        <v>-6.49931776845657E-4</v>
      </c>
    </row>
    <row r="4" spans="1:103" x14ac:dyDescent="0.25">
      <c r="A4" s="75" t="s">
        <v>170</v>
      </c>
      <c r="B4" s="75">
        <v>16567.820947</v>
      </c>
      <c r="C4" s="75">
        <v>134.70188587999999</v>
      </c>
      <c r="D4" s="75">
        <v>278.20380755999997</v>
      </c>
      <c r="E4" s="75">
        <v>2416.3045407</v>
      </c>
      <c r="F4" s="75">
        <v>2411.5673409999999</v>
      </c>
      <c r="G4" s="75">
        <v>49.287819826000003</v>
      </c>
      <c r="H4" s="75">
        <v>2639.5289521999998</v>
      </c>
      <c r="I4" s="75">
        <v>301.94391936</v>
      </c>
      <c r="J4" s="75">
        <v>73.356300859000001</v>
      </c>
      <c r="K4" s="75">
        <v>206.43464681</v>
      </c>
      <c r="L4" s="75">
        <v>11.163426298999999</v>
      </c>
      <c r="M4" s="75">
        <v>20.732066240999998</v>
      </c>
      <c r="N4" s="75">
        <v>40.725238552</v>
      </c>
      <c r="O4" s="75">
        <v>4.0578135067999996</v>
      </c>
      <c r="P4" s="75"/>
      <c r="Q4" s="75" t="s">
        <v>170</v>
      </c>
      <c r="R4" s="75">
        <v>0</v>
      </c>
      <c r="S4" s="75">
        <v>147.06049311462101</v>
      </c>
      <c r="T4" s="75">
        <v>11.163336752245099</v>
      </c>
      <c r="U4" s="75">
        <v>301.94141405368998</v>
      </c>
      <c r="V4" s="75">
        <v>301.94141405368998</v>
      </c>
      <c r="W4" s="75">
        <v>129.55627843924299</v>
      </c>
      <c r="X4" s="75">
        <v>0</v>
      </c>
      <c r="Y4" s="75">
        <v>73.355631405706703</v>
      </c>
      <c r="Z4" s="75">
        <v>20.731917951721801</v>
      </c>
      <c r="AA4" s="75">
        <v>811.347756575272</v>
      </c>
      <c r="AB4" s="75">
        <v>16567.697564977301</v>
      </c>
      <c r="AC4" s="75">
        <v>220.39980568014499</v>
      </c>
      <c r="AD4" s="75">
        <v>83.978400161069104</v>
      </c>
      <c r="AE4" s="75">
        <v>138.07843185633701</v>
      </c>
      <c r="AF4" s="75">
        <v>4.0577819089597904</v>
      </c>
      <c r="AG4" s="75">
        <v>0</v>
      </c>
      <c r="AH4" s="75">
        <v>0</v>
      </c>
      <c r="AI4" s="75">
        <v>206.433096990704</v>
      </c>
      <c r="AJ4" s="75">
        <v>206.433096990704</v>
      </c>
      <c r="AK4" s="75">
        <v>131.678729913437</v>
      </c>
      <c r="AL4" s="75">
        <v>0</v>
      </c>
      <c r="AM4" s="75">
        <v>0</v>
      </c>
      <c r="AN4" s="75">
        <v>28.275891933226902</v>
      </c>
      <c r="AO4" s="75">
        <v>8.0549592907652894</v>
      </c>
      <c r="AP4" s="75">
        <v>0</v>
      </c>
      <c r="AQ4" s="75">
        <v>302.69557014437299</v>
      </c>
      <c r="AR4" s="75">
        <v>36.3556376846905</v>
      </c>
      <c r="AS4" s="75">
        <v>0</v>
      </c>
      <c r="AT4" s="75">
        <v>185.38011454611001</v>
      </c>
      <c r="AU4" s="75">
        <v>40.724899660142</v>
      </c>
      <c r="AV4" s="75">
        <v>134.70093541625999</v>
      </c>
      <c r="AW4" s="75">
        <v>0</v>
      </c>
      <c r="AX4" s="75">
        <v>2870.50797535232</v>
      </c>
      <c r="AY4" s="75">
        <v>250.38154241350901</v>
      </c>
      <c r="AZ4" s="75">
        <v>27.820197402712701</v>
      </c>
      <c r="BA4" s="75">
        <v>278.20173981622202</v>
      </c>
      <c r="BB4" s="75">
        <v>0.22626949518204201</v>
      </c>
      <c r="BC4" s="75">
        <v>80.656840190324999</v>
      </c>
      <c r="BD4" s="75">
        <v>0</v>
      </c>
      <c r="BE4" s="75">
        <v>0.26527048421214999</v>
      </c>
      <c r="BF4" s="75">
        <v>261.19806650840701</v>
      </c>
      <c r="BG4" s="75">
        <v>0.241154898482668</v>
      </c>
      <c r="BH4" s="75">
        <v>7.1502398791867003</v>
      </c>
      <c r="BI4" s="75">
        <v>134.543652980373</v>
      </c>
      <c r="BJ4" s="75">
        <v>0.21703937418497801</v>
      </c>
      <c r="BK4" s="75">
        <v>0</v>
      </c>
      <c r="BL4" s="75">
        <v>23.3208904050441</v>
      </c>
      <c r="BM4" s="75">
        <v>2416.2862452383702</v>
      </c>
      <c r="BN4" s="75">
        <v>2411.5490489767299</v>
      </c>
      <c r="BO4" s="75">
        <v>4.7371962616335104</v>
      </c>
      <c r="BP4" s="75">
        <v>0.27250513113642699</v>
      </c>
      <c r="BQ4" s="75">
        <v>0</v>
      </c>
      <c r="BR4" s="75">
        <v>59.0061985396583</v>
      </c>
      <c r="BS4" s="75">
        <v>2.2668564355671599</v>
      </c>
      <c r="BT4" s="75">
        <v>891.61829969631299</v>
      </c>
      <c r="BU4" s="75">
        <v>3.6173240537486802</v>
      </c>
      <c r="BV4" s="75">
        <v>4.5819421683559503</v>
      </c>
      <c r="BW4" s="75">
        <v>1273.74039590601</v>
      </c>
      <c r="BX4" s="75">
        <v>33.190837384508697</v>
      </c>
      <c r="BY4" s="75">
        <v>0.81992709756003401</v>
      </c>
      <c r="BZ4" s="75">
        <v>9.8873519268947305</v>
      </c>
      <c r="CA4" s="75">
        <v>0</v>
      </c>
      <c r="CB4" s="75">
        <v>49.2875542413069</v>
      </c>
      <c r="CC4" s="75">
        <v>1.0346910534062901</v>
      </c>
      <c r="CD4" s="75">
        <v>0</v>
      </c>
      <c r="CE4" s="75">
        <v>0</v>
      </c>
      <c r="CF4" s="75">
        <v>44.580311558870797</v>
      </c>
      <c r="CG4" s="75">
        <v>3.5452993221587601</v>
      </c>
      <c r="CH4" s="75">
        <v>2639.5067302369398</v>
      </c>
      <c r="CI4" s="75">
        <v>15.334844222262699</v>
      </c>
      <c r="CJ4" s="89"/>
      <c r="CK4" s="91">
        <f t="shared" ref="CK4:CK51" si="13">AX4/CH4</f>
        <v>1.0875168236811597</v>
      </c>
      <c r="CL4" s="68">
        <f t="shared" si="0"/>
        <v>-7.4470881290683546E-6</v>
      </c>
      <c r="CM4" s="68">
        <f t="shared" si="1"/>
        <v>-7.0560536980440098E-6</v>
      </c>
      <c r="CN4" s="68">
        <f t="shared" si="2"/>
        <v>-7.4324783549587918E-6</v>
      </c>
      <c r="CO4" s="68">
        <f t="shared" si="3"/>
        <v>-7.5716704254938859E-6</v>
      </c>
      <c r="CP4" s="68">
        <f t="shared" si="4"/>
        <v>-7.5851181756728152E-6</v>
      </c>
      <c r="CQ4" s="68">
        <f t="shared" si="5"/>
        <v>-5.3884447322084497E-6</v>
      </c>
      <c r="CR4" s="68">
        <f t="shared" si="6"/>
        <v>-8.418912412950701E-6</v>
      </c>
      <c r="CS4" s="68">
        <f t="shared" si="7"/>
        <v>-8.2972570380730163E-6</v>
      </c>
      <c r="CT4" s="68">
        <f t="shared" si="8"/>
        <v>-9.1260503250434374E-6</v>
      </c>
      <c r="CU4" s="68">
        <f t="shared" si="9"/>
        <v>-7.5075541821660989E-6</v>
      </c>
      <c r="CV4" s="68">
        <f t="shared" si="10"/>
        <v>-8.0214400580625265E-6</v>
      </c>
      <c r="CW4" s="68">
        <f t="shared" si="11"/>
        <v>-7.152653115874789E-6</v>
      </c>
      <c r="CX4" s="68">
        <f t="shared" si="12"/>
        <v>-8.3214210658914574E-6</v>
      </c>
      <c r="CY4" s="68">
        <f t="shared" ref="CY4:CY51" si="14">+(AF4-O4)/O4</f>
        <v>-7.7869128673062076E-6</v>
      </c>
    </row>
    <row r="5" spans="1:103" x14ac:dyDescent="0.25">
      <c r="A5" s="75" t="s">
        <v>171</v>
      </c>
      <c r="B5" s="75">
        <v>39851.16635</v>
      </c>
      <c r="C5" s="75">
        <v>324.55605051999999</v>
      </c>
      <c r="D5" s="75">
        <v>597.51929040000005</v>
      </c>
      <c r="E5" s="75">
        <v>5953.3138644999999</v>
      </c>
      <c r="F5" s="75">
        <v>5950.9665930000001</v>
      </c>
      <c r="G5" s="75">
        <v>138.08258900999999</v>
      </c>
      <c r="H5" s="75">
        <v>6282.4399930999998</v>
      </c>
      <c r="I5" s="75">
        <v>766.14557162000006</v>
      </c>
      <c r="J5" s="75">
        <v>174.92777408000001</v>
      </c>
      <c r="K5" s="75">
        <v>523.80263883999999</v>
      </c>
      <c r="L5" s="75">
        <v>28.325806304</v>
      </c>
      <c r="M5" s="75">
        <v>52.605080004000001</v>
      </c>
      <c r="N5" s="75">
        <v>102.31173726999999</v>
      </c>
      <c r="O5" s="75">
        <v>10.296205520000001</v>
      </c>
      <c r="P5" s="75"/>
      <c r="Q5" s="75" t="s">
        <v>171</v>
      </c>
      <c r="R5" s="75">
        <v>0</v>
      </c>
      <c r="S5" s="75">
        <v>343.50323432363501</v>
      </c>
      <c r="T5" s="75">
        <v>28.3029917364426</v>
      </c>
      <c r="U5" s="75">
        <v>765.52821833525297</v>
      </c>
      <c r="V5" s="75">
        <v>765.52821833525297</v>
      </c>
      <c r="W5" s="75">
        <v>302.61674513573303</v>
      </c>
      <c r="X5" s="75">
        <v>0</v>
      </c>
      <c r="Y5" s="75">
        <v>174.785929747398</v>
      </c>
      <c r="Z5" s="75">
        <v>52.562698969207297</v>
      </c>
      <c r="AA5" s="75">
        <v>1895.14206496929</v>
      </c>
      <c r="AB5" s="75">
        <v>39819.261556643898</v>
      </c>
      <c r="AC5" s="75">
        <v>514.80797722033799</v>
      </c>
      <c r="AD5" s="75">
        <v>196.15636187670199</v>
      </c>
      <c r="AE5" s="75">
        <v>322.52304199230099</v>
      </c>
      <c r="AF5" s="75">
        <v>10.287915307585299</v>
      </c>
      <c r="AG5" s="75">
        <v>0</v>
      </c>
      <c r="AH5" s="75">
        <v>0</v>
      </c>
      <c r="AI5" s="75">
        <v>523.38078206208695</v>
      </c>
      <c r="AJ5" s="75">
        <v>523.38078206208695</v>
      </c>
      <c r="AK5" s="75">
        <v>307.57431191216801</v>
      </c>
      <c r="AL5" s="75">
        <v>0</v>
      </c>
      <c r="AM5" s="75">
        <v>0</v>
      </c>
      <c r="AN5" s="75">
        <v>66.046679728934606</v>
      </c>
      <c r="AO5" s="75">
        <v>18.814745908029298</v>
      </c>
      <c r="AP5" s="75">
        <v>0</v>
      </c>
      <c r="AQ5" s="75">
        <v>707.03500354951404</v>
      </c>
      <c r="AR5" s="75">
        <v>84.919369830087504</v>
      </c>
      <c r="AS5" s="75">
        <v>0</v>
      </c>
      <c r="AT5" s="75">
        <v>433.00962001549999</v>
      </c>
      <c r="AU5" s="75">
        <v>102.229230484924</v>
      </c>
      <c r="AV5" s="75">
        <v>324.30676286644899</v>
      </c>
      <c r="AW5" s="75">
        <v>0</v>
      </c>
      <c r="AX5" s="75">
        <v>6817.2970032242501</v>
      </c>
      <c r="AY5" s="75">
        <v>537.30469387456799</v>
      </c>
      <c r="AZ5" s="75">
        <v>59.700536459751802</v>
      </c>
      <c r="BA5" s="75">
        <v>597.00523033431898</v>
      </c>
      <c r="BB5" s="75">
        <v>0.528519311171328</v>
      </c>
      <c r="BC5" s="75">
        <v>188.39788912127599</v>
      </c>
      <c r="BD5" s="75">
        <v>0</v>
      </c>
      <c r="BE5" s="75">
        <v>0.65410850291836797</v>
      </c>
      <c r="BF5" s="75">
        <v>610.10508409012402</v>
      </c>
      <c r="BG5" s="75">
        <v>0.59464406283172599</v>
      </c>
      <c r="BH5" s="75">
        <v>17.631203052850299</v>
      </c>
      <c r="BI5" s="75">
        <v>331.76021543786499</v>
      </c>
      <c r="BJ5" s="75">
        <v>0.53517964664318696</v>
      </c>
      <c r="BK5" s="75">
        <v>0</v>
      </c>
      <c r="BL5" s="75">
        <v>57.505059519392397</v>
      </c>
      <c r="BM5" s="75">
        <v>5948.7856490835702</v>
      </c>
      <c r="BN5" s="75">
        <v>5946.4410740344701</v>
      </c>
      <c r="BO5" s="75">
        <v>2.3445750490914201</v>
      </c>
      <c r="BP5" s="75">
        <v>0.67194782417037302</v>
      </c>
      <c r="BQ5" s="75">
        <v>0</v>
      </c>
      <c r="BR5" s="75">
        <v>145.49852678119601</v>
      </c>
      <c r="BS5" s="75">
        <v>5.5896556122510797</v>
      </c>
      <c r="BT5" s="75">
        <v>2198.5681970821802</v>
      </c>
      <c r="BU5" s="75">
        <v>8.9196641546101407</v>
      </c>
      <c r="BV5" s="75">
        <v>11.2982364708411</v>
      </c>
      <c r="BW5" s="75">
        <v>3140.8122371070899</v>
      </c>
      <c r="BX5" s="75">
        <v>77.527050150686307</v>
      </c>
      <c r="BY5" s="75">
        <v>2.0217900979403298</v>
      </c>
      <c r="BZ5" s="75">
        <v>24.380408681691101</v>
      </c>
      <c r="CA5" s="75">
        <v>0</v>
      </c>
      <c r="CB5" s="75">
        <v>137.978847357484</v>
      </c>
      <c r="CC5" s="75">
        <v>2.41682774419596</v>
      </c>
      <c r="CD5" s="75">
        <v>0</v>
      </c>
      <c r="CE5" s="75">
        <v>0</v>
      </c>
      <c r="CF5" s="75">
        <v>104.13054040431</v>
      </c>
      <c r="CG5" s="75">
        <v>8.28108726333239</v>
      </c>
      <c r="CH5" s="75">
        <v>6277.3443412093402</v>
      </c>
      <c r="CI5" s="75">
        <v>35.819034788125599</v>
      </c>
      <c r="CJ5" s="89"/>
      <c r="CK5" s="91">
        <f t="shared" si="13"/>
        <v>1.0860160973598729</v>
      </c>
      <c r="CL5" s="68">
        <f t="shared" si="0"/>
        <v>-8.0059873469930294E-4</v>
      </c>
      <c r="CM5" s="68">
        <f t="shared" si="1"/>
        <v>-7.6808814117496115E-4</v>
      </c>
      <c r="CN5" s="68">
        <f t="shared" si="2"/>
        <v>-8.6032379864578966E-4</v>
      </c>
      <c r="CO5" s="68">
        <f t="shared" si="3"/>
        <v>-7.6062097841535746E-4</v>
      </c>
      <c r="CP5" s="68">
        <f t="shared" si="4"/>
        <v>-7.6046788278953366E-4</v>
      </c>
      <c r="CQ5" s="68">
        <f t="shared" si="5"/>
        <v>-7.5130147297918675E-4</v>
      </c>
      <c r="CR5" s="68">
        <f t="shared" si="6"/>
        <v>-8.1109439903224892E-4</v>
      </c>
      <c r="CS5" s="68">
        <f t="shared" si="7"/>
        <v>-8.0579110239024259E-4</v>
      </c>
      <c r="CT5" s="68">
        <f t="shared" si="8"/>
        <v>-8.1087370686564299E-4</v>
      </c>
      <c r="CU5" s="68">
        <f t="shared" si="9"/>
        <v>-8.0537352550813534E-4</v>
      </c>
      <c r="CV5" s="68">
        <f t="shared" si="10"/>
        <v>-8.0543400292117323E-4</v>
      </c>
      <c r="CW5" s="68">
        <f t="shared" si="11"/>
        <v>-8.0564528728940083E-4</v>
      </c>
      <c r="CX5" s="68">
        <f t="shared" si="12"/>
        <v>-8.0642541391177166E-4</v>
      </c>
      <c r="CY5" s="68">
        <f t="shared" si="14"/>
        <v>-8.0517161381424263E-4</v>
      </c>
    </row>
    <row r="6" spans="1:103" x14ac:dyDescent="0.25">
      <c r="A6" s="75" t="s">
        <v>172</v>
      </c>
      <c r="B6" s="75">
        <v>175054.28988999999</v>
      </c>
      <c r="C6" s="75">
        <v>1229.9415965999999</v>
      </c>
      <c r="D6" s="75">
        <v>3017.9202282000001</v>
      </c>
      <c r="E6" s="75">
        <v>25947.869426000001</v>
      </c>
      <c r="F6" s="75">
        <v>25252.142822000002</v>
      </c>
      <c r="G6" s="75">
        <v>556.64117166999995</v>
      </c>
      <c r="H6" s="75">
        <v>28137.392379000001</v>
      </c>
      <c r="I6" s="75">
        <v>3313.7880107999999</v>
      </c>
      <c r="J6" s="75">
        <v>782.63897656999995</v>
      </c>
      <c r="K6" s="75">
        <v>2265.5882052000002</v>
      </c>
      <c r="L6" s="75">
        <v>122.51679255000001</v>
      </c>
      <c r="M6" s="75">
        <v>227.53118268</v>
      </c>
      <c r="N6" s="75">
        <v>444.90364275000002</v>
      </c>
      <c r="O6" s="75">
        <v>44.533880279999998</v>
      </c>
      <c r="P6" s="75"/>
      <c r="Q6" s="75" t="s">
        <v>172</v>
      </c>
      <c r="R6" s="75">
        <v>0</v>
      </c>
      <c r="S6" s="75">
        <v>1555.10480221634</v>
      </c>
      <c r="T6" s="75">
        <v>122.51118820327</v>
      </c>
      <c r="U6" s="75">
        <v>3313.6372838458401</v>
      </c>
      <c r="V6" s="75">
        <v>3313.6372838458401</v>
      </c>
      <c r="W6" s="75">
        <v>1370.0035356517899</v>
      </c>
      <c r="X6" s="75">
        <v>0</v>
      </c>
      <c r="Y6" s="75">
        <v>782.60329725164195</v>
      </c>
      <c r="Z6" s="75">
        <v>227.52081742010199</v>
      </c>
      <c r="AA6" s="75">
        <v>8579.6700086535493</v>
      </c>
      <c r="AB6" s="75">
        <v>175046.152569308</v>
      </c>
      <c r="AC6" s="75">
        <v>2330.6338376057502</v>
      </c>
      <c r="AD6" s="75">
        <v>888.03709913079899</v>
      </c>
      <c r="AE6" s="75">
        <v>1460.1232851357199</v>
      </c>
      <c r="AF6" s="75">
        <v>44.531857343350197</v>
      </c>
      <c r="AG6" s="75">
        <v>0</v>
      </c>
      <c r="AH6" s="75">
        <v>0</v>
      </c>
      <c r="AI6" s="75">
        <v>2265.4853933847498</v>
      </c>
      <c r="AJ6" s="75">
        <v>2265.4853933847498</v>
      </c>
      <c r="AK6" s="75">
        <v>1392.4482601086299</v>
      </c>
      <c r="AL6" s="75">
        <v>0</v>
      </c>
      <c r="AM6" s="75">
        <v>0</v>
      </c>
      <c r="AN6" s="75">
        <v>299.00590697037501</v>
      </c>
      <c r="AO6" s="75">
        <v>85.177919379711398</v>
      </c>
      <c r="AP6" s="75">
        <v>0</v>
      </c>
      <c r="AQ6" s="75">
        <v>3200.8812199847398</v>
      </c>
      <c r="AR6" s="75">
        <v>384.44612919662598</v>
      </c>
      <c r="AS6" s="75">
        <v>0</v>
      </c>
      <c r="AT6" s="75">
        <v>1960.31714905836</v>
      </c>
      <c r="AU6" s="75">
        <v>444.88342855226301</v>
      </c>
      <c r="AV6" s="75">
        <v>1229.87869971174</v>
      </c>
      <c r="AW6" s="75">
        <v>0</v>
      </c>
      <c r="AX6" s="75">
        <v>30580.160679784101</v>
      </c>
      <c r="AY6" s="75">
        <v>2715.9974133604501</v>
      </c>
      <c r="AZ6" s="75">
        <v>301.77763732594701</v>
      </c>
      <c r="BA6" s="75">
        <v>3017.7750506863899</v>
      </c>
      <c r="BB6" s="75">
        <v>2.3927066302158</v>
      </c>
      <c r="BC6" s="75">
        <v>852.91310516670205</v>
      </c>
      <c r="BD6" s="75">
        <v>0</v>
      </c>
      <c r="BE6" s="75">
        <v>2.7776079449726301</v>
      </c>
      <c r="BF6" s="75">
        <v>2762.0618739320298</v>
      </c>
      <c r="BG6" s="75">
        <v>2.5250980375447099</v>
      </c>
      <c r="BH6" s="75">
        <v>74.869161347795597</v>
      </c>
      <c r="BI6" s="75">
        <v>1408.7868797510901</v>
      </c>
      <c r="BJ6" s="75">
        <v>2.27258771289207</v>
      </c>
      <c r="BK6" s="75">
        <v>0</v>
      </c>
      <c r="BL6" s="75">
        <v>244.189611634231</v>
      </c>
      <c r="BM6" s="75">
        <v>25946.673224097602</v>
      </c>
      <c r="BN6" s="75">
        <v>25250.977082109101</v>
      </c>
      <c r="BO6" s="75">
        <v>695.69614198845795</v>
      </c>
      <c r="BP6" s="75">
        <v>2.85336064642823</v>
      </c>
      <c r="BQ6" s="75">
        <v>0</v>
      </c>
      <c r="BR6" s="75">
        <v>617.84517886847698</v>
      </c>
      <c r="BS6" s="75">
        <v>23.735914284296999</v>
      </c>
      <c r="BT6" s="75">
        <v>9336.0043587526197</v>
      </c>
      <c r="BU6" s="75">
        <v>37.8764764969658</v>
      </c>
      <c r="BV6" s="75">
        <v>47.976849931711797</v>
      </c>
      <c r="BW6" s="75">
        <v>13337.1496496205</v>
      </c>
      <c r="BX6" s="75">
        <v>350.979689503994</v>
      </c>
      <c r="BY6" s="75">
        <v>8.5853356208491096</v>
      </c>
      <c r="BZ6" s="75">
        <v>103.529011458743</v>
      </c>
      <c r="CA6" s="75">
        <v>0</v>
      </c>
      <c r="CB6" s="75">
        <v>556.61650580271896</v>
      </c>
      <c r="CC6" s="75">
        <v>10.9414359315734</v>
      </c>
      <c r="CD6" s="75">
        <v>0</v>
      </c>
      <c r="CE6" s="75">
        <v>0</v>
      </c>
      <c r="CF6" s="75">
        <v>471.41885120414202</v>
      </c>
      <c r="CG6" s="75">
        <v>37.490050256873701</v>
      </c>
      <c r="CH6" s="75">
        <v>28136.103124588699</v>
      </c>
      <c r="CI6" s="75">
        <v>162.15956844336301</v>
      </c>
      <c r="CJ6" s="89"/>
      <c r="CK6" s="91">
        <f t="shared" si="13"/>
        <v>1.0868655316044635</v>
      </c>
      <c r="CL6" s="68">
        <f t="shared" si="0"/>
        <v>-4.6484554575011487E-5</v>
      </c>
      <c r="CM6" s="68">
        <f t="shared" si="1"/>
        <v>-5.1138109674334228E-5</v>
      </c>
      <c r="CN6" s="68">
        <f t="shared" si="2"/>
        <v>-4.8105152765011281E-5</v>
      </c>
      <c r="CO6" s="68">
        <f t="shared" si="3"/>
        <v>-4.610019739042138E-5</v>
      </c>
      <c r="CP6" s="68">
        <f t="shared" si="4"/>
        <v>-4.6163998798763902E-5</v>
      </c>
      <c r="CQ6" s="68">
        <f t="shared" si="5"/>
        <v>-4.4311970684788187E-5</v>
      </c>
      <c r="CR6" s="68">
        <f t="shared" si="6"/>
        <v>-4.5819967747408362E-5</v>
      </c>
      <c r="CS6" s="68">
        <f t="shared" si="7"/>
        <v>-4.5484790719442655E-5</v>
      </c>
      <c r="CT6" s="68">
        <f t="shared" si="8"/>
        <v>-4.5588476201856334E-5</v>
      </c>
      <c r="CU6" s="68">
        <f t="shared" si="9"/>
        <v>-4.5379745098583764E-5</v>
      </c>
      <c r="CV6" s="68">
        <f t="shared" si="10"/>
        <v>-4.5743498612427387E-5</v>
      </c>
      <c r="CW6" s="68">
        <f t="shared" si="11"/>
        <v>-4.5555337848292995E-5</v>
      </c>
      <c r="CX6" s="68">
        <f t="shared" si="12"/>
        <v>-4.5435001637789406E-5</v>
      </c>
      <c r="CY6" s="68">
        <f t="shared" si="14"/>
        <v>-4.5424666278405546E-5</v>
      </c>
    </row>
    <row r="7" spans="1:103" x14ac:dyDescent="0.25">
      <c r="A7" s="75" t="s">
        <v>173</v>
      </c>
      <c r="B7" s="75">
        <v>57444.495449000002</v>
      </c>
      <c r="C7" s="75">
        <v>430.44345105000002</v>
      </c>
      <c r="D7" s="75">
        <v>942.61846396999999</v>
      </c>
      <c r="E7" s="75">
        <v>8927.0993534000008</v>
      </c>
      <c r="F7" s="75">
        <v>8911.0187673</v>
      </c>
      <c r="G7" s="75">
        <v>230.97936163</v>
      </c>
      <c r="H7" s="75">
        <v>9384.5966418999997</v>
      </c>
      <c r="I7" s="75">
        <v>1077.4402372</v>
      </c>
      <c r="J7" s="75">
        <v>260.83862517</v>
      </c>
      <c r="K7" s="75">
        <v>736.63000008999995</v>
      </c>
      <c r="L7" s="75">
        <v>39.834940185000001</v>
      </c>
      <c r="M7" s="75">
        <v>73.979151634999994</v>
      </c>
      <c r="N7" s="75">
        <v>145.23747753999999</v>
      </c>
      <c r="O7" s="75">
        <v>14.479686257999999</v>
      </c>
      <c r="P7" s="75"/>
      <c r="Q7" s="75" t="s">
        <v>173</v>
      </c>
      <c r="R7" s="75">
        <v>0</v>
      </c>
      <c r="S7" s="75">
        <v>522.12362856592199</v>
      </c>
      <c r="T7" s="75">
        <v>39.818366474172102</v>
      </c>
      <c r="U7" s="75">
        <v>1076.9922060352301</v>
      </c>
      <c r="V7" s="75">
        <v>1076.9922060352301</v>
      </c>
      <c r="W7" s="75">
        <v>459.976107147969</v>
      </c>
      <c r="X7" s="75">
        <v>0</v>
      </c>
      <c r="Y7" s="75">
        <v>260.72653937996603</v>
      </c>
      <c r="Z7" s="75">
        <v>73.948382387058203</v>
      </c>
      <c r="AA7" s="75">
        <v>2880.6086789189198</v>
      </c>
      <c r="AB7" s="75">
        <v>57418.948900365896</v>
      </c>
      <c r="AC7" s="75">
        <v>782.50609105976105</v>
      </c>
      <c r="AD7" s="75">
        <v>298.156767529175</v>
      </c>
      <c r="AE7" s="75">
        <v>490.23368961682598</v>
      </c>
      <c r="AF7" s="75">
        <v>14.473664026100099</v>
      </c>
      <c r="AG7" s="75">
        <v>0</v>
      </c>
      <c r="AH7" s="75">
        <v>0</v>
      </c>
      <c r="AI7" s="75">
        <v>736.32365441880995</v>
      </c>
      <c r="AJ7" s="75">
        <v>736.32365441880995</v>
      </c>
      <c r="AK7" s="75">
        <v>467.511910603101</v>
      </c>
      <c r="AL7" s="75">
        <v>0</v>
      </c>
      <c r="AM7" s="75">
        <v>0</v>
      </c>
      <c r="AN7" s="75">
        <v>100.3906619146</v>
      </c>
      <c r="AO7" s="75">
        <v>28.598338790277399</v>
      </c>
      <c r="AP7" s="75">
        <v>0</v>
      </c>
      <c r="AQ7" s="75">
        <v>1074.68996376818</v>
      </c>
      <c r="AR7" s="75">
        <v>129.07701967427599</v>
      </c>
      <c r="AS7" s="75">
        <v>0</v>
      </c>
      <c r="AT7" s="75">
        <v>658.17257835264297</v>
      </c>
      <c r="AU7" s="75">
        <v>145.17673259660901</v>
      </c>
      <c r="AV7" s="75">
        <v>430.236094964953</v>
      </c>
      <c r="AW7" s="75">
        <v>0</v>
      </c>
      <c r="AX7" s="75">
        <v>10201.2087352283</v>
      </c>
      <c r="AY7" s="75">
        <v>847.90432441809196</v>
      </c>
      <c r="AZ7" s="75">
        <v>94.211602981664299</v>
      </c>
      <c r="BA7" s="75">
        <v>942.11592739975697</v>
      </c>
      <c r="BB7" s="75">
        <v>0.80334716689743901</v>
      </c>
      <c r="BC7" s="75">
        <v>286.36402491309502</v>
      </c>
      <c r="BD7" s="75">
        <v>0</v>
      </c>
      <c r="BE7" s="75">
        <v>0.979795393392626</v>
      </c>
      <c r="BF7" s="75">
        <v>927.35713180456298</v>
      </c>
      <c r="BG7" s="75">
        <v>0.89072320754053402</v>
      </c>
      <c r="BH7" s="75">
        <v>26.409939036112199</v>
      </c>
      <c r="BI7" s="75">
        <v>496.946774509058</v>
      </c>
      <c r="BJ7" s="75">
        <v>0.80165117501995797</v>
      </c>
      <c r="BK7" s="75">
        <v>0</v>
      </c>
      <c r="BL7" s="75">
        <v>86.137361565188996</v>
      </c>
      <c r="BM7" s="75">
        <v>8923.3024244511998</v>
      </c>
      <c r="BN7" s="75">
        <v>8907.2316365502793</v>
      </c>
      <c r="BO7" s="75">
        <v>16.070787900911601</v>
      </c>
      <c r="BP7" s="75">
        <v>1.0065173785561099</v>
      </c>
      <c r="BQ7" s="75">
        <v>0</v>
      </c>
      <c r="BR7" s="75">
        <v>217.94365332608399</v>
      </c>
      <c r="BS7" s="75">
        <v>8.3727987319156494</v>
      </c>
      <c r="BT7" s="75">
        <v>3293.25641282374</v>
      </c>
      <c r="BU7" s="75">
        <v>13.360846781680101</v>
      </c>
      <c r="BV7" s="75">
        <v>16.9237420473615</v>
      </c>
      <c r="BW7" s="75">
        <v>4704.6533084104103</v>
      </c>
      <c r="BX7" s="75">
        <v>117.84079771962401</v>
      </c>
      <c r="BY7" s="75">
        <v>3.0284599158672898</v>
      </c>
      <c r="BZ7" s="75">
        <v>36.519652248355399</v>
      </c>
      <c r="CA7" s="75">
        <v>0</v>
      </c>
      <c r="CB7" s="75">
        <v>230.88792596149901</v>
      </c>
      <c r="CC7" s="75">
        <v>3.6735665937929101</v>
      </c>
      <c r="CD7" s="75">
        <v>0</v>
      </c>
      <c r="CE7" s="75">
        <v>0</v>
      </c>
      <c r="CF7" s="75">
        <v>158.27807370355001</v>
      </c>
      <c r="CG7" s="75">
        <v>12.587221078831201</v>
      </c>
      <c r="CH7" s="75">
        <v>9380.5584603150401</v>
      </c>
      <c r="CI7" s="75">
        <v>54.444793944026102</v>
      </c>
      <c r="CJ7" s="89"/>
      <c r="CK7" s="91">
        <f t="shared" si="13"/>
        <v>1.0874841597528617</v>
      </c>
      <c r="CL7" s="68">
        <f t="shared" si="0"/>
        <v>-4.4471708619646578E-4</v>
      </c>
      <c r="CM7" s="68">
        <f t="shared" si="1"/>
        <v>-4.8172665780188179E-4</v>
      </c>
      <c r="CN7" s="68">
        <f t="shared" si="2"/>
        <v>-5.3312829045009823E-4</v>
      </c>
      <c r="CO7" s="68">
        <f t="shared" si="3"/>
        <v>-4.2532616681978418E-4</v>
      </c>
      <c r="CP7" s="68">
        <f t="shared" si="4"/>
        <v>-4.2499413912335746E-4</v>
      </c>
      <c r="CQ7" s="68">
        <f t="shared" si="5"/>
        <v>-3.9586077238996155E-4</v>
      </c>
      <c r="CR7" s="68">
        <f t="shared" si="6"/>
        <v>-4.3029889712362047E-4</v>
      </c>
      <c r="CS7" s="68">
        <f t="shared" si="7"/>
        <v>-4.1582924908595823E-4</v>
      </c>
      <c r="CT7" s="68">
        <f t="shared" si="8"/>
        <v>-4.2971316062152094E-4</v>
      </c>
      <c r="CU7" s="68">
        <f t="shared" si="9"/>
        <v>-4.158745518816407E-4</v>
      </c>
      <c r="CV7" s="68">
        <f t="shared" si="10"/>
        <v>-4.16059638873007E-4</v>
      </c>
      <c r="CW7" s="68">
        <f t="shared" si="11"/>
        <v>-4.1591782633032792E-4</v>
      </c>
      <c r="CX7" s="68">
        <f t="shared" si="12"/>
        <v>-4.1824565132813133E-4</v>
      </c>
      <c r="CY7" s="68">
        <f t="shared" si="14"/>
        <v>-4.1590900469771228E-4</v>
      </c>
    </row>
    <row r="8" spans="1:103" x14ac:dyDescent="0.25">
      <c r="A8" s="75" t="s">
        <v>174</v>
      </c>
      <c r="B8" s="75">
        <v>42133.618025999996</v>
      </c>
      <c r="C8" s="75">
        <v>310.42955724000001</v>
      </c>
      <c r="D8" s="75">
        <v>698.09214962999999</v>
      </c>
      <c r="E8" s="75">
        <v>6450.6566077999996</v>
      </c>
      <c r="F8" s="75">
        <v>6441.4148281999996</v>
      </c>
      <c r="G8" s="75">
        <v>169.23354778999999</v>
      </c>
      <c r="H8" s="75">
        <v>6424.7631171000003</v>
      </c>
      <c r="I8" s="75">
        <v>747.04157101999999</v>
      </c>
      <c r="J8" s="75">
        <v>178.63745098999999</v>
      </c>
      <c r="K8" s="75">
        <v>510.74131317000001</v>
      </c>
      <c r="L8" s="75">
        <v>27.619479135999999</v>
      </c>
      <c r="M8" s="75">
        <v>51.293329395999997</v>
      </c>
      <c r="N8" s="75">
        <v>100.49784335</v>
      </c>
      <c r="O8" s="75">
        <v>10.039461618000001</v>
      </c>
      <c r="P8" s="75"/>
      <c r="Q8" s="75" t="s">
        <v>174</v>
      </c>
      <c r="R8" s="75">
        <v>0</v>
      </c>
      <c r="S8" s="75">
        <v>356.17954695316598</v>
      </c>
      <c r="T8" s="75">
        <v>27.605559334945301</v>
      </c>
      <c r="U8" s="75">
        <v>746.66492288364498</v>
      </c>
      <c r="V8" s="75">
        <v>746.66492288364498</v>
      </c>
      <c r="W8" s="75">
        <v>313.78398364589299</v>
      </c>
      <c r="X8" s="75">
        <v>0</v>
      </c>
      <c r="Y8" s="75">
        <v>178.54484091796499</v>
      </c>
      <c r="Z8" s="75">
        <v>51.267462339066903</v>
      </c>
      <c r="AA8" s="75">
        <v>1965.07827393773</v>
      </c>
      <c r="AB8" s="75">
        <v>42110.886305659798</v>
      </c>
      <c r="AC8" s="75">
        <v>533.80592628475995</v>
      </c>
      <c r="AD8" s="75">
        <v>203.39502747153199</v>
      </c>
      <c r="AE8" s="75">
        <v>334.42500261532001</v>
      </c>
      <c r="AF8" s="75">
        <v>10.0343969018425</v>
      </c>
      <c r="AG8" s="75">
        <v>0</v>
      </c>
      <c r="AH8" s="75">
        <v>0</v>
      </c>
      <c r="AI8" s="75">
        <v>510.48395335714201</v>
      </c>
      <c r="AJ8" s="75">
        <v>510.48395335714201</v>
      </c>
      <c r="AK8" s="75">
        <v>318.92469940228699</v>
      </c>
      <c r="AL8" s="75">
        <v>0</v>
      </c>
      <c r="AM8" s="75">
        <v>0</v>
      </c>
      <c r="AN8" s="75">
        <v>68.484040969019503</v>
      </c>
      <c r="AO8" s="75">
        <v>19.509059534765999</v>
      </c>
      <c r="AP8" s="75">
        <v>0</v>
      </c>
      <c r="AQ8" s="75">
        <v>733.12621942426097</v>
      </c>
      <c r="AR8" s="75">
        <v>88.053112994703298</v>
      </c>
      <c r="AS8" s="75">
        <v>0</v>
      </c>
      <c r="AT8" s="75">
        <v>448.98892610643702</v>
      </c>
      <c r="AU8" s="75">
        <v>100.446947550711</v>
      </c>
      <c r="AV8" s="75">
        <v>310.26080151236999</v>
      </c>
      <c r="AW8" s="75">
        <v>0</v>
      </c>
      <c r="AX8" s="75">
        <v>6981.30956850036</v>
      </c>
      <c r="AY8" s="75">
        <v>627.887762540165</v>
      </c>
      <c r="AZ8" s="75">
        <v>69.765281573218203</v>
      </c>
      <c r="BA8" s="75">
        <v>697.653044113384</v>
      </c>
      <c r="BB8" s="75">
        <v>0.54802324495627597</v>
      </c>
      <c r="BC8" s="75">
        <v>195.35041886065099</v>
      </c>
      <c r="BD8" s="75">
        <v>0</v>
      </c>
      <c r="BE8" s="75">
        <v>0.70819199534824695</v>
      </c>
      <c r="BF8" s="75">
        <v>632.61970194282299</v>
      </c>
      <c r="BG8" s="75">
        <v>0.6438107113764</v>
      </c>
      <c r="BH8" s="75">
        <v>19.088980329260199</v>
      </c>
      <c r="BI8" s="75">
        <v>359.19084200025299</v>
      </c>
      <c r="BJ8" s="75">
        <v>0.57942971940673604</v>
      </c>
      <c r="BK8" s="75">
        <v>0</v>
      </c>
      <c r="BL8" s="75">
        <v>62.259701593390503</v>
      </c>
      <c r="BM8" s="75">
        <v>6447.3409597861501</v>
      </c>
      <c r="BN8" s="75">
        <v>6438.1061538347703</v>
      </c>
      <c r="BO8" s="75">
        <v>9.2348059513770604</v>
      </c>
      <c r="BP8" s="75">
        <v>0.72750577566868802</v>
      </c>
      <c r="BQ8" s="75">
        <v>0</v>
      </c>
      <c r="BR8" s="75">
        <v>157.528674636375</v>
      </c>
      <c r="BS8" s="75">
        <v>6.0518212999553498</v>
      </c>
      <c r="BT8" s="75">
        <v>2380.3507654998698</v>
      </c>
      <c r="BU8" s="75">
        <v>9.6571584186246398</v>
      </c>
      <c r="BV8" s="75">
        <v>12.232400723115999</v>
      </c>
      <c r="BW8" s="75">
        <v>3400.50167771733</v>
      </c>
      <c r="BX8" s="75">
        <v>80.388009314616099</v>
      </c>
      <c r="BY8" s="75">
        <v>2.1889577847958201</v>
      </c>
      <c r="BZ8" s="75">
        <v>26.396235629998198</v>
      </c>
      <c r="CA8" s="75">
        <v>0</v>
      </c>
      <c r="CB8" s="75">
        <v>169.14789848597499</v>
      </c>
      <c r="CC8" s="75">
        <v>2.50601617344764</v>
      </c>
      <c r="CD8" s="75">
        <v>0</v>
      </c>
      <c r="CE8" s="75">
        <v>0</v>
      </c>
      <c r="CF8" s="75">
        <v>107.973248108566</v>
      </c>
      <c r="CG8" s="75">
        <v>8.5866806453810494</v>
      </c>
      <c r="CH8" s="75">
        <v>6421.4253452162402</v>
      </c>
      <c r="CI8" s="75">
        <v>37.140866794273499</v>
      </c>
      <c r="CJ8" s="89"/>
      <c r="CK8" s="91">
        <f t="shared" si="13"/>
        <v>1.0871900229598115</v>
      </c>
      <c r="CL8" s="68">
        <f t="shared" si="0"/>
        <v>-5.3951503348634083E-4</v>
      </c>
      <c r="CM8" s="68">
        <f t="shared" si="1"/>
        <v>-5.43620037764462E-4</v>
      </c>
      <c r="CN8" s="68">
        <f t="shared" si="2"/>
        <v>-6.2900795668412656E-4</v>
      </c>
      <c r="CO8" s="68">
        <f t="shared" si="3"/>
        <v>-5.1400163044493111E-4</v>
      </c>
      <c r="CP8" s="68">
        <f t="shared" si="4"/>
        <v>-5.1365646422028215E-4</v>
      </c>
      <c r="CQ8" s="68">
        <f t="shared" si="5"/>
        <v>-5.061012142301627E-4</v>
      </c>
      <c r="CR8" s="68">
        <f t="shared" si="6"/>
        <v>-5.1951672348453338E-4</v>
      </c>
      <c r="CS8" s="68">
        <f t="shared" si="7"/>
        <v>-5.0418631434492401E-4</v>
      </c>
      <c r="CT8" s="68">
        <f t="shared" si="8"/>
        <v>-5.1842472853122479E-4</v>
      </c>
      <c r="CU8" s="68">
        <f t="shared" si="9"/>
        <v>-5.0389464533552759E-4</v>
      </c>
      <c r="CV8" s="68">
        <f t="shared" si="10"/>
        <v>-5.0398492260320159E-4</v>
      </c>
      <c r="CW8" s="68">
        <f t="shared" si="11"/>
        <v>-5.0429670363943534E-4</v>
      </c>
      <c r="CX8" s="68">
        <f t="shared" si="12"/>
        <v>-5.0643673130120641E-4</v>
      </c>
      <c r="CY8" s="68">
        <f t="shared" si="14"/>
        <v>-5.0448085268035836E-4</v>
      </c>
    </row>
    <row r="9" spans="1:103" x14ac:dyDescent="0.25">
      <c r="A9" s="75" t="s">
        <v>175</v>
      </c>
      <c r="B9" s="75">
        <v>4193.6234452999997</v>
      </c>
      <c r="C9" s="75">
        <v>36.564972419999997</v>
      </c>
      <c r="D9" s="75">
        <v>65.995349075999997</v>
      </c>
      <c r="E9" s="75">
        <v>636.26488255000004</v>
      </c>
      <c r="F9" s="75">
        <v>635.89222085999995</v>
      </c>
      <c r="G9" s="75">
        <v>14.213457593999999</v>
      </c>
      <c r="H9" s="75">
        <v>643.54898544000002</v>
      </c>
      <c r="I9" s="75">
        <v>77.776404843999998</v>
      </c>
      <c r="J9" s="75">
        <v>17.914039068000001</v>
      </c>
      <c r="K9" s="75">
        <v>53.174586845</v>
      </c>
      <c r="L9" s="75">
        <v>2.8755352551</v>
      </c>
      <c r="M9" s="75">
        <v>5.3402798390999999</v>
      </c>
      <c r="N9" s="75">
        <v>10.400570242000001</v>
      </c>
      <c r="O9" s="75">
        <v>1.0452341167999999</v>
      </c>
      <c r="P9" s="75"/>
      <c r="Q9" s="75" t="s">
        <v>175</v>
      </c>
      <c r="R9" s="75">
        <v>0</v>
      </c>
      <c r="S9" s="75">
        <v>35.287316326410803</v>
      </c>
      <c r="T9" s="75">
        <v>2.8738399711796001</v>
      </c>
      <c r="U9" s="75">
        <v>77.730483829666497</v>
      </c>
      <c r="V9" s="75">
        <v>77.730483829666497</v>
      </c>
      <c r="W9" s="75">
        <v>31.087128809834802</v>
      </c>
      <c r="X9" s="75">
        <v>0</v>
      </c>
      <c r="Y9" s="75">
        <v>17.903342435686</v>
      </c>
      <c r="Z9" s="75">
        <v>5.3371278421688197</v>
      </c>
      <c r="AA9" s="75">
        <v>194.68345278504299</v>
      </c>
      <c r="AB9" s="75">
        <v>4191.1718139078603</v>
      </c>
      <c r="AC9" s="75">
        <v>52.884997575720398</v>
      </c>
      <c r="AD9" s="75">
        <v>20.150709035893399</v>
      </c>
      <c r="AE9" s="75">
        <v>33.132041386001703</v>
      </c>
      <c r="AF9" s="75">
        <v>1.04461757334115</v>
      </c>
      <c r="AG9" s="75">
        <v>0</v>
      </c>
      <c r="AH9" s="75">
        <v>0</v>
      </c>
      <c r="AI9" s="75">
        <v>53.143200382237303</v>
      </c>
      <c r="AJ9" s="75">
        <v>53.143200382237303</v>
      </c>
      <c r="AK9" s="75">
        <v>31.596377079510798</v>
      </c>
      <c r="AL9" s="75">
        <v>0</v>
      </c>
      <c r="AM9" s="75">
        <v>0</v>
      </c>
      <c r="AN9" s="75">
        <v>6.7848154664428897</v>
      </c>
      <c r="AO9" s="75">
        <v>1.9327934465635901</v>
      </c>
      <c r="AP9" s="75">
        <v>0</v>
      </c>
      <c r="AQ9" s="75">
        <v>72.631931044196307</v>
      </c>
      <c r="AR9" s="75">
        <v>8.7235652359551903</v>
      </c>
      <c r="AS9" s="75">
        <v>0</v>
      </c>
      <c r="AT9" s="75">
        <v>44.482084463694797</v>
      </c>
      <c r="AU9" s="75">
        <v>10.3944147907988</v>
      </c>
      <c r="AV9" s="75">
        <v>36.5447975991666</v>
      </c>
      <c r="AW9" s="75">
        <v>0</v>
      </c>
      <c r="AX9" s="75">
        <v>698.63258706878901</v>
      </c>
      <c r="AY9" s="75">
        <v>59.358619761129098</v>
      </c>
      <c r="AZ9" s="75">
        <v>6.5953943418376699</v>
      </c>
      <c r="BA9" s="75">
        <v>65.954014102966795</v>
      </c>
      <c r="BB9" s="75">
        <v>5.4293613146877397E-2</v>
      </c>
      <c r="BC9" s="75">
        <v>19.353663134531502</v>
      </c>
      <c r="BD9" s="75">
        <v>0</v>
      </c>
      <c r="BE9" s="75">
        <v>6.9909168030776597E-2</v>
      </c>
      <c r="BF9" s="75">
        <v>62.6746621875361</v>
      </c>
      <c r="BG9" s="75">
        <v>6.3553750888738297E-2</v>
      </c>
      <c r="BH9" s="75">
        <v>1.8843698363619299</v>
      </c>
      <c r="BI9" s="75">
        <v>35.457547909191597</v>
      </c>
      <c r="BJ9" s="75">
        <v>5.7198448717736702E-2</v>
      </c>
      <c r="BK9" s="75">
        <v>0</v>
      </c>
      <c r="BL9" s="75">
        <v>6.1459728059877499</v>
      </c>
      <c r="BM9" s="75">
        <v>635.91040516476698</v>
      </c>
      <c r="BN9" s="75">
        <v>635.53806805249098</v>
      </c>
      <c r="BO9" s="75">
        <v>0.37233711227588601</v>
      </c>
      <c r="BP9" s="75">
        <v>7.1815854979965399E-2</v>
      </c>
      <c r="BQ9" s="75">
        <v>0</v>
      </c>
      <c r="BR9" s="75">
        <v>15.5504568527918</v>
      </c>
      <c r="BS9" s="75">
        <v>0.59740593594470803</v>
      </c>
      <c r="BT9" s="75">
        <v>234.97645871569699</v>
      </c>
      <c r="BU9" s="75">
        <v>0.95330767263568095</v>
      </c>
      <c r="BV9" s="75">
        <v>1.2075215749819399</v>
      </c>
      <c r="BW9" s="75">
        <v>335.68075894112002</v>
      </c>
      <c r="BX9" s="75">
        <v>7.9641685055374598</v>
      </c>
      <c r="BY9" s="75">
        <v>0.216082995199435</v>
      </c>
      <c r="BZ9" s="75">
        <v>2.6057075899623499</v>
      </c>
      <c r="CA9" s="75">
        <v>0</v>
      </c>
      <c r="CB9" s="75">
        <v>14.205515443928199</v>
      </c>
      <c r="CC9" s="75">
        <v>0.24827460218515501</v>
      </c>
      <c r="CD9" s="75">
        <v>0</v>
      </c>
      <c r="CE9" s="75">
        <v>0</v>
      </c>
      <c r="CF9" s="75">
        <v>10.6970841086949</v>
      </c>
      <c r="CG9" s="75">
        <v>0.850696576140477</v>
      </c>
      <c r="CH9" s="75">
        <v>643.16457833848597</v>
      </c>
      <c r="CI9" s="75">
        <v>3.6796052433026301</v>
      </c>
      <c r="CJ9" s="89"/>
      <c r="CK9" s="91">
        <f t="shared" si="13"/>
        <v>1.0862423252126165</v>
      </c>
      <c r="CL9" s="68">
        <f t="shared" si="0"/>
        <v>-5.8460932988323622E-4</v>
      </c>
      <c r="CM9" s="68">
        <f t="shared" si="1"/>
        <v>-5.5175266103473582E-4</v>
      </c>
      <c r="CN9" s="68">
        <f t="shared" si="2"/>
        <v>-6.263316068773324E-4</v>
      </c>
      <c r="CO9" s="68">
        <f t="shared" si="3"/>
        <v>-5.5712234786932076E-4</v>
      </c>
      <c r="CP9" s="68">
        <f t="shared" si="4"/>
        <v>-5.5693841800737913E-4</v>
      </c>
      <c r="CQ9" s="68">
        <f t="shared" si="5"/>
        <v>-5.5877678033477757E-4</v>
      </c>
      <c r="CR9" s="68">
        <f t="shared" si="6"/>
        <v>-5.9732376277655793E-4</v>
      </c>
      <c r="CS9" s="68">
        <f t="shared" si="7"/>
        <v>-5.9042346358908506E-4</v>
      </c>
      <c r="CT9" s="68">
        <f t="shared" si="8"/>
        <v>-5.9710890845989634E-4</v>
      </c>
      <c r="CU9" s="68">
        <f t="shared" si="9"/>
        <v>-5.9025306306913466E-4</v>
      </c>
      <c r="CV9" s="68">
        <f t="shared" si="10"/>
        <v>-5.8955421165264197E-4</v>
      </c>
      <c r="CW9" s="68">
        <f t="shared" si="11"/>
        <v>-5.9023066695909079E-4</v>
      </c>
      <c r="CX9" s="68">
        <f t="shared" si="12"/>
        <v>-5.9183785676898215E-4</v>
      </c>
      <c r="CY9" s="68">
        <f t="shared" si="14"/>
        <v>-5.8986159075770416E-4</v>
      </c>
    </row>
    <row r="10" spans="1:103" x14ac:dyDescent="0.25">
      <c r="A10" s="75" t="s">
        <v>176</v>
      </c>
      <c r="B10" s="75">
        <v>66.1020501</v>
      </c>
      <c r="C10" s="75">
        <v>7.2501049999999997E-2</v>
      </c>
      <c r="D10" s="75">
        <v>3.6154996399999999</v>
      </c>
      <c r="E10" s="75">
        <v>14.585302069999999</v>
      </c>
      <c r="F10" s="75">
        <v>14.169442070000001</v>
      </c>
      <c r="G10" s="75">
        <v>2.5867999999999999E-2</v>
      </c>
      <c r="H10" s="75">
        <v>19.46365836</v>
      </c>
      <c r="I10" s="75">
        <v>0.19604060000000001</v>
      </c>
      <c r="J10" s="75">
        <v>0.52682108999999999</v>
      </c>
      <c r="K10" s="75">
        <v>0.13403013</v>
      </c>
      <c r="L10" s="75">
        <v>7.2479889999999998E-3</v>
      </c>
      <c r="M10" s="75">
        <v>1.3460545000000001E-2</v>
      </c>
      <c r="N10" s="75">
        <v>7.0214840000000001E-2</v>
      </c>
      <c r="O10" s="75">
        <v>2.6345840000000001E-3</v>
      </c>
      <c r="P10" s="75"/>
      <c r="Q10" s="75" t="s">
        <v>176</v>
      </c>
      <c r="R10" s="75">
        <v>0</v>
      </c>
      <c r="S10" s="75">
        <v>1.35017612485048</v>
      </c>
      <c r="T10" s="75">
        <v>7.2410159715570596E-3</v>
      </c>
      <c r="U10" s="75">
        <v>0.19585227518992601</v>
      </c>
      <c r="V10" s="75">
        <v>0.19585227518992601</v>
      </c>
      <c r="W10" s="75">
        <v>1.1894652681062801</v>
      </c>
      <c r="X10" s="75">
        <v>0</v>
      </c>
      <c r="Y10" s="75">
        <v>0.52631449135192199</v>
      </c>
      <c r="Z10" s="75">
        <v>1.3447617398020599E-2</v>
      </c>
      <c r="AA10" s="75">
        <v>7.4490493610595401</v>
      </c>
      <c r="AB10" s="75">
        <v>66.038453313050795</v>
      </c>
      <c r="AC10" s="75">
        <v>2.0235064087397898</v>
      </c>
      <c r="AD10" s="75">
        <v>0.77101110747889401</v>
      </c>
      <c r="AE10" s="75">
        <v>1.26771135476486</v>
      </c>
      <c r="AF10" s="75">
        <v>2.63198875636953E-3</v>
      </c>
      <c r="AG10" s="75">
        <v>0</v>
      </c>
      <c r="AH10" s="75">
        <v>0</v>
      </c>
      <c r="AI10" s="75">
        <v>0.133901126407654</v>
      </c>
      <c r="AJ10" s="75">
        <v>0.133901126407654</v>
      </c>
      <c r="AK10" s="75">
        <v>1.2089561295860201</v>
      </c>
      <c r="AL10" s="75">
        <v>0</v>
      </c>
      <c r="AM10" s="75">
        <v>0</v>
      </c>
      <c r="AN10" s="75">
        <v>0.25960325436001402</v>
      </c>
      <c r="AO10" s="75">
        <v>7.3953269358002893E-2</v>
      </c>
      <c r="AP10" s="75">
        <v>0</v>
      </c>
      <c r="AQ10" s="75">
        <v>2.7790729823285201</v>
      </c>
      <c r="AR10" s="75">
        <v>0.33378432322031298</v>
      </c>
      <c r="AS10" s="75">
        <v>0</v>
      </c>
      <c r="AT10" s="75">
        <v>1.70198577850014</v>
      </c>
      <c r="AU10" s="75">
        <v>7.0147262315941497E-2</v>
      </c>
      <c r="AV10" s="75">
        <v>7.2431291207416301E-2</v>
      </c>
      <c r="AW10" s="75">
        <v>0</v>
      </c>
      <c r="AX10" s="75">
        <v>21.5674040994945</v>
      </c>
      <c r="AY10" s="75">
        <v>3.2508167304573998</v>
      </c>
      <c r="AZ10" s="75">
        <v>0.36120234403566998</v>
      </c>
      <c r="BA10" s="75">
        <v>3.61201907449307</v>
      </c>
      <c r="BB10" s="75">
        <v>2.07740475636101E-3</v>
      </c>
      <c r="BC10" s="75">
        <v>0.74051832037015497</v>
      </c>
      <c r="BD10" s="75">
        <v>0</v>
      </c>
      <c r="BE10" s="75">
        <v>1.5571395080386E-3</v>
      </c>
      <c r="BF10" s="75">
        <v>2.3980868363081398</v>
      </c>
      <c r="BG10" s="75">
        <v>1.4155798876745E-3</v>
      </c>
      <c r="BH10" s="75">
        <v>4.1971949271647997E-2</v>
      </c>
      <c r="BI10" s="75">
        <v>0.78977227952402196</v>
      </c>
      <c r="BJ10" s="75">
        <v>1.2740236844745001E-3</v>
      </c>
      <c r="BK10" s="75">
        <v>0</v>
      </c>
      <c r="BL10" s="75">
        <v>0.136893581154891</v>
      </c>
      <c r="BM10" s="75">
        <v>14.571269003373001</v>
      </c>
      <c r="BN10" s="75">
        <v>14.1558087347398</v>
      </c>
      <c r="BO10" s="75">
        <v>0.41546026863318902</v>
      </c>
      <c r="BP10" s="75">
        <v>1.59961080242728E-3</v>
      </c>
      <c r="BQ10" s="75">
        <v>0</v>
      </c>
      <c r="BR10" s="75">
        <v>0.34636695734607598</v>
      </c>
      <c r="BS10" s="75">
        <v>1.3306509566405901E-2</v>
      </c>
      <c r="BT10" s="75">
        <v>5.2338051380920003</v>
      </c>
      <c r="BU10" s="75">
        <v>2.12337318297811E-2</v>
      </c>
      <c r="BV10" s="75">
        <v>2.68960373793658E-2</v>
      </c>
      <c r="BW10" s="75">
        <v>7.4768643632776097</v>
      </c>
      <c r="BX10" s="75">
        <v>0.30472798514564498</v>
      </c>
      <c r="BY10" s="75">
        <v>4.81297732766745E-3</v>
      </c>
      <c r="BZ10" s="75">
        <v>5.8038856087787999E-2</v>
      </c>
      <c r="CA10" s="75">
        <v>0</v>
      </c>
      <c r="CB10" s="75">
        <v>2.58431456075662E-2</v>
      </c>
      <c r="CC10" s="75">
        <v>9.4995794160569295E-3</v>
      </c>
      <c r="CD10" s="75">
        <v>0</v>
      </c>
      <c r="CE10" s="75">
        <v>0</v>
      </c>
      <c r="CF10" s="75">
        <v>0.40929623571158402</v>
      </c>
      <c r="CG10" s="75">
        <v>3.2549683666839697E-2</v>
      </c>
      <c r="CH10" s="75">
        <v>19.444929830519602</v>
      </c>
      <c r="CI10" s="75">
        <v>0.14079055022780701</v>
      </c>
      <c r="CJ10" s="89"/>
      <c r="CK10" s="91">
        <f t="shared" si="13"/>
        <v>1.1091530947899637</v>
      </c>
      <c r="CL10" s="68">
        <f t="shared" si="0"/>
        <v>-9.6210006880263006E-4</v>
      </c>
      <c r="CM10" s="68">
        <f t="shared" si="1"/>
        <v>-9.6217630756652794E-4</v>
      </c>
      <c r="CN10" s="68">
        <f t="shared" si="2"/>
        <v>-9.6267898036075537E-4</v>
      </c>
      <c r="CO10" s="68">
        <f t="shared" si="3"/>
        <v>-9.6213753816334555E-4</v>
      </c>
      <c r="CP10" s="68">
        <f t="shared" si="4"/>
        <v>-9.6216457873563228E-4</v>
      </c>
      <c r="CQ10" s="68">
        <f t="shared" si="5"/>
        <v>-9.6081616026745401E-4</v>
      </c>
      <c r="CR10" s="68">
        <f t="shared" si="6"/>
        <v>-9.6223069342851394E-4</v>
      </c>
      <c r="CS10" s="68">
        <f t="shared" si="7"/>
        <v>-9.6064187762125598E-4</v>
      </c>
      <c r="CT10" s="68">
        <f t="shared" si="8"/>
        <v>-9.6161421342870869E-4</v>
      </c>
      <c r="CU10" s="68">
        <f t="shared" si="9"/>
        <v>-9.6249695755718683E-4</v>
      </c>
      <c r="CV10" s="68">
        <f t="shared" si="10"/>
        <v>-9.6206388322888454E-4</v>
      </c>
      <c r="CW10" s="68">
        <f t="shared" si="11"/>
        <v>-9.6040702507970311E-4</v>
      </c>
      <c r="CX10" s="68">
        <f t="shared" si="12"/>
        <v>-9.6244161573968555E-4</v>
      </c>
      <c r="CY10" s="68">
        <f t="shared" si="14"/>
        <v>-9.8506771105805169E-4</v>
      </c>
    </row>
    <row r="11" spans="1:103" x14ac:dyDescent="0.25">
      <c r="A11" s="75" t="s">
        <v>177</v>
      </c>
      <c r="B11" s="75">
        <v>20507.861735999999</v>
      </c>
      <c r="C11" s="75">
        <v>227.11880303999999</v>
      </c>
      <c r="D11" s="75">
        <v>405.31166573000002</v>
      </c>
      <c r="E11" s="75">
        <v>3313.9532525999998</v>
      </c>
      <c r="F11" s="75">
        <v>3305.3862156999999</v>
      </c>
      <c r="G11" s="75">
        <v>52.580215238000001</v>
      </c>
      <c r="H11" s="75">
        <v>2875.5847376000002</v>
      </c>
      <c r="I11" s="75">
        <v>310.74657558000001</v>
      </c>
      <c r="J11" s="75">
        <v>79.790242327000001</v>
      </c>
      <c r="K11" s="75">
        <v>212.45301122999999</v>
      </c>
      <c r="L11" s="75">
        <v>11.488872978</v>
      </c>
      <c r="M11" s="75">
        <v>21.336467763000002</v>
      </c>
      <c r="N11" s="75">
        <v>42.304907810000003</v>
      </c>
      <c r="O11" s="75">
        <v>4.1761142440999999</v>
      </c>
      <c r="P11" s="75"/>
      <c r="Q11" s="75" t="s">
        <v>177</v>
      </c>
      <c r="R11" s="75">
        <v>0</v>
      </c>
      <c r="S11" s="75">
        <v>162.49381592229301</v>
      </c>
      <c r="T11" s="75">
        <v>11.481351420580699</v>
      </c>
      <c r="U11" s="75">
        <v>310.54325397033102</v>
      </c>
      <c r="V11" s="75">
        <v>310.54325397033102</v>
      </c>
      <c r="W11" s="75">
        <v>143.15241383532299</v>
      </c>
      <c r="X11" s="75">
        <v>0</v>
      </c>
      <c r="Y11" s="75">
        <v>79.735242801231905</v>
      </c>
      <c r="Z11" s="75">
        <v>21.322509022928401</v>
      </c>
      <c r="AA11" s="75">
        <v>896.49467284046204</v>
      </c>
      <c r="AB11" s="75">
        <v>20494.168817518301</v>
      </c>
      <c r="AC11" s="75">
        <v>243.529327402772</v>
      </c>
      <c r="AD11" s="75">
        <v>92.791482678044105</v>
      </c>
      <c r="AE11" s="75">
        <v>152.569065816299</v>
      </c>
      <c r="AF11" s="75">
        <v>4.1733791215593996</v>
      </c>
      <c r="AG11" s="75">
        <v>0</v>
      </c>
      <c r="AH11" s="75">
        <v>0</v>
      </c>
      <c r="AI11" s="75">
        <v>212.313996287918</v>
      </c>
      <c r="AJ11" s="75">
        <v>212.313996287918</v>
      </c>
      <c r="AK11" s="75">
        <v>145.49769218873899</v>
      </c>
      <c r="AL11" s="75">
        <v>0</v>
      </c>
      <c r="AM11" s="75">
        <v>0</v>
      </c>
      <c r="AN11" s="75">
        <v>31.243290600893399</v>
      </c>
      <c r="AO11" s="75">
        <v>8.9002886032172697</v>
      </c>
      <c r="AP11" s="75">
        <v>0</v>
      </c>
      <c r="AQ11" s="75">
        <v>334.46192829261798</v>
      </c>
      <c r="AR11" s="75">
        <v>40.170999294386</v>
      </c>
      <c r="AS11" s="75">
        <v>0</v>
      </c>
      <c r="AT11" s="75">
        <v>204.83468642233299</v>
      </c>
      <c r="AU11" s="75">
        <v>42.276973096124699</v>
      </c>
      <c r="AV11" s="75">
        <v>226.971439227784</v>
      </c>
      <c r="AW11" s="75">
        <v>0</v>
      </c>
      <c r="AX11" s="75">
        <v>3129.0239346581702</v>
      </c>
      <c r="AY11" s="75">
        <v>364.52474767982699</v>
      </c>
      <c r="AZ11" s="75">
        <v>40.502734725224997</v>
      </c>
      <c r="BA11" s="75">
        <v>405.02748240505201</v>
      </c>
      <c r="BB11" s="75">
        <v>0.250015223650009</v>
      </c>
      <c r="BC11" s="75">
        <v>89.121378526792796</v>
      </c>
      <c r="BD11" s="75">
        <v>0</v>
      </c>
      <c r="BE11" s="75">
        <v>0.36334797110553602</v>
      </c>
      <c r="BF11" s="75">
        <v>288.60951290920701</v>
      </c>
      <c r="BG11" s="75">
        <v>0.330316649306029</v>
      </c>
      <c r="BH11" s="75">
        <v>9.7938817483478608</v>
      </c>
      <c r="BI11" s="75">
        <v>184.288101845021</v>
      </c>
      <c r="BJ11" s="75">
        <v>0.297284642553311</v>
      </c>
      <c r="BK11" s="75">
        <v>0</v>
      </c>
      <c r="BL11" s="75">
        <v>31.943255326830599</v>
      </c>
      <c r="BM11" s="75">
        <v>3311.7231983802199</v>
      </c>
      <c r="BN11" s="75">
        <v>3303.1641201014399</v>
      </c>
      <c r="BO11" s="75">
        <v>8.5590782787843693</v>
      </c>
      <c r="BP11" s="75">
        <v>0.373257616498328</v>
      </c>
      <c r="BQ11" s="75">
        <v>0</v>
      </c>
      <c r="BR11" s="75">
        <v>80.822382750387504</v>
      </c>
      <c r="BS11" s="75">
        <v>3.10497388646648</v>
      </c>
      <c r="BT11" s="75">
        <v>1221.2735983699099</v>
      </c>
      <c r="BU11" s="75">
        <v>4.95474847685316</v>
      </c>
      <c r="BV11" s="75">
        <v>6.2760081616410099</v>
      </c>
      <c r="BW11" s="75">
        <v>1744.6769117811</v>
      </c>
      <c r="BX11" s="75">
        <v>36.674055295447602</v>
      </c>
      <c r="BY11" s="75">
        <v>1.12307594910997</v>
      </c>
      <c r="BZ11" s="75">
        <v>13.5429749262904</v>
      </c>
      <c r="CA11" s="75">
        <v>0</v>
      </c>
      <c r="CB11" s="75">
        <v>52.5460336064003</v>
      </c>
      <c r="CC11" s="75">
        <v>1.14327706110394</v>
      </c>
      <c r="CD11" s="75">
        <v>0</v>
      </c>
      <c r="CE11" s="75">
        <v>0</v>
      </c>
      <c r="CF11" s="75">
        <v>49.258820293176399</v>
      </c>
      <c r="CG11" s="75">
        <v>3.9173588734343698</v>
      </c>
      <c r="CH11" s="75">
        <v>2873.60096464243</v>
      </c>
      <c r="CI11" s="75">
        <v>16.944147159446999</v>
      </c>
      <c r="CJ11" s="89"/>
      <c r="CK11" s="91">
        <f t="shared" si="13"/>
        <v>1.0888860259857003</v>
      </c>
      <c r="CL11" s="68">
        <f t="shared" si="0"/>
        <v>-6.6769118389662545E-4</v>
      </c>
      <c r="CM11" s="68">
        <f t="shared" si="1"/>
        <v>-6.4884021156994161E-4</v>
      </c>
      <c r="CN11" s="68">
        <f t="shared" si="2"/>
        <v>-7.0114765741115649E-4</v>
      </c>
      <c r="CO11" s="68">
        <f t="shared" si="3"/>
        <v>-6.729286896338517E-4</v>
      </c>
      <c r="CP11" s="68">
        <f t="shared" si="4"/>
        <v>-6.7226504061926459E-4</v>
      </c>
      <c r="CQ11" s="68">
        <f t="shared" si="5"/>
        <v>-6.5008542557272626E-4</v>
      </c>
      <c r="CR11" s="68">
        <f t="shared" si="6"/>
        <v>-6.8986767513095921E-4</v>
      </c>
      <c r="CS11" s="68">
        <f t="shared" si="7"/>
        <v>-6.5430040311625502E-4</v>
      </c>
      <c r="CT11" s="68">
        <f t="shared" si="8"/>
        <v>-6.8930140032279425E-4</v>
      </c>
      <c r="CU11" s="68">
        <f t="shared" si="9"/>
        <v>-6.543326511455692E-4</v>
      </c>
      <c r="CV11" s="68">
        <f t="shared" si="10"/>
        <v>-6.5468191995016471E-4</v>
      </c>
      <c r="CW11" s="68">
        <f t="shared" si="11"/>
        <v>-6.5421981869966128E-4</v>
      </c>
      <c r="CX11" s="68">
        <f t="shared" si="12"/>
        <v>-6.6031851436160552E-4</v>
      </c>
      <c r="CY11" s="68">
        <f t="shared" si="14"/>
        <v>-6.5494437669286404E-4</v>
      </c>
    </row>
    <row r="12" spans="1:103" x14ac:dyDescent="0.25">
      <c r="A12" s="75" t="s">
        <v>178</v>
      </c>
      <c r="B12" s="75">
        <v>26422.786149</v>
      </c>
      <c r="C12" s="75">
        <v>237.91532887</v>
      </c>
      <c r="D12" s="75">
        <v>454.33723895999998</v>
      </c>
      <c r="E12" s="75">
        <v>4028.6150886999999</v>
      </c>
      <c r="F12" s="75">
        <v>4022.8780934000001</v>
      </c>
      <c r="G12" s="75">
        <v>80.277388974000004</v>
      </c>
      <c r="H12" s="75">
        <v>4069.6113227999999</v>
      </c>
      <c r="I12" s="75">
        <v>473.81872149999998</v>
      </c>
      <c r="J12" s="75">
        <v>113.15789529</v>
      </c>
      <c r="K12" s="75">
        <v>323.94292288999998</v>
      </c>
      <c r="L12" s="75">
        <v>17.517943931000001</v>
      </c>
      <c r="M12" s="75">
        <v>32.533324485999998</v>
      </c>
      <c r="N12" s="75">
        <v>63.728591866999999</v>
      </c>
      <c r="O12" s="75">
        <v>6.3676341425</v>
      </c>
      <c r="P12" s="75"/>
      <c r="Q12" s="75" t="s">
        <v>178</v>
      </c>
      <c r="R12" s="75">
        <v>0</v>
      </c>
      <c r="S12" s="75">
        <v>225.47241435757999</v>
      </c>
      <c r="T12" s="75">
        <v>17.504428220881199</v>
      </c>
      <c r="U12" s="75">
        <v>473.45316029481</v>
      </c>
      <c r="V12" s="75">
        <v>473.45316029481</v>
      </c>
      <c r="W12" s="75">
        <v>198.63484191810301</v>
      </c>
      <c r="X12" s="75">
        <v>0</v>
      </c>
      <c r="Y12" s="75">
        <v>113.06939983693</v>
      </c>
      <c r="Z12" s="75">
        <v>32.508226220000097</v>
      </c>
      <c r="AA12" s="75">
        <v>1243.9538478535801</v>
      </c>
      <c r="AB12" s="75">
        <v>26402.257133466599</v>
      </c>
      <c r="AC12" s="75">
        <v>337.91532738111403</v>
      </c>
      <c r="AD12" s="75">
        <v>128.75524913432901</v>
      </c>
      <c r="AE12" s="75">
        <v>211.70123725683399</v>
      </c>
      <c r="AF12" s="75">
        <v>6.3627203394042002</v>
      </c>
      <c r="AG12" s="75">
        <v>0</v>
      </c>
      <c r="AH12" s="75">
        <v>0</v>
      </c>
      <c r="AI12" s="75">
        <v>323.69292354468803</v>
      </c>
      <c r="AJ12" s="75">
        <v>323.69292354468803</v>
      </c>
      <c r="AK12" s="75">
        <v>201.88907179756799</v>
      </c>
      <c r="AL12" s="75">
        <v>0</v>
      </c>
      <c r="AM12" s="75">
        <v>0</v>
      </c>
      <c r="AN12" s="75">
        <v>43.352418244453702</v>
      </c>
      <c r="AO12" s="75">
        <v>12.349822446251</v>
      </c>
      <c r="AP12" s="75">
        <v>0</v>
      </c>
      <c r="AQ12" s="75">
        <v>464.09115726554398</v>
      </c>
      <c r="AR12" s="75">
        <v>55.7402841430292</v>
      </c>
      <c r="AS12" s="75">
        <v>0</v>
      </c>
      <c r="AT12" s="75">
        <v>284.22351463040002</v>
      </c>
      <c r="AU12" s="75">
        <v>63.679311916299298</v>
      </c>
      <c r="AV12" s="75">
        <v>237.73196160893301</v>
      </c>
      <c r="AW12" s="75">
        <v>0</v>
      </c>
      <c r="AX12" s="75">
        <v>4420.8569166156803</v>
      </c>
      <c r="AY12" s="75">
        <v>408.56966065951201</v>
      </c>
      <c r="AZ12" s="75">
        <v>45.3966333581794</v>
      </c>
      <c r="BA12" s="75">
        <v>453.96629401769201</v>
      </c>
      <c r="BB12" s="75">
        <v>0.34691516949349399</v>
      </c>
      <c r="BC12" s="75">
        <v>123.662668760633</v>
      </c>
      <c r="BD12" s="75">
        <v>0</v>
      </c>
      <c r="BE12" s="75">
        <v>0.442179137640062</v>
      </c>
      <c r="BF12" s="75">
        <v>400.46742550233603</v>
      </c>
      <c r="BG12" s="75">
        <v>0.40198097908364899</v>
      </c>
      <c r="BH12" s="75">
        <v>11.918737340123499</v>
      </c>
      <c r="BI12" s="75">
        <v>224.27076642691401</v>
      </c>
      <c r="BJ12" s="75">
        <v>0.36178300386359902</v>
      </c>
      <c r="BK12" s="75">
        <v>0</v>
      </c>
      <c r="BL12" s="75">
        <v>38.873576521326903</v>
      </c>
      <c r="BM12" s="75">
        <v>4025.5418390667401</v>
      </c>
      <c r="BN12" s="75">
        <v>4019.81027007579</v>
      </c>
      <c r="BO12" s="75">
        <v>5.7315689909511303</v>
      </c>
      <c r="BP12" s="75">
        <v>0.45423859902886399</v>
      </c>
      <c r="BQ12" s="75">
        <v>0</v>
      </c>
      <c r="BR12" s="75">
        <v>98.357394750795095</v>
      </c>
      <c r="BS12" s="75">
        <v>3.77862144678318</v>
      </c>
      <c r="BT12" s="75">
        <v>1486.23807590513</v>
      </c>
      <c r="BU12" s="75">
        <v>6.0297160569233403</v>
      </c>
      <c r="BV12" s="75">
        <v>7.6376386694003999</v>
      </c>
      <c r="BW12" s="75">
        <v>2123.1976041601201</v>
      </c>
      <c r="BX12" s="75">
        <v>50.888040265357802</v>
      </c>
      <c r="BY12" s="75">
        <v>1.36673538649779</v>
      </c>
      <c r="BZ12" s="75">
        <v>16.4812216921576</v>
      </c>
      <c r="CA12" s="75">
        <v>0</v>
      </c>
      <c r="CB12" s="75">
        <v>80.218379744814996</v>
      </c>
      <c r="CC12" s="75">
        <v>1.5863830565031201</v>
      </c>
      <c r="CD12" s="75">
        <v>0</v>
      </c>
      <c r="CE12" s="75">
        <v>0</v>
      </c>
      <c r="CF12" s="75">
        <v>68.3503623497608</v>
      </c>
      <c r="CG12" s="75">
        <v>5.4356299937247599</v>
      </c>
      <c r="CH12" s="75">
        <v>4066.4279477835298</v>
      </c>
      <c r="CI12" s="75">
        <v>23.511284431982101</v>
      </c>
      <c r="CJ12" s="89"/>
      <c r="CK12" s="91">
        <f t="shared" si="13"/>
        <v>1.0871597808650064</v>
      </c>
      <c r="CL12" s="68">
        <f t="shared" si="0"/>
        <v>-7.7694363560435766E-4</v>
      </c>
      <c r="CM12" s="68">
        <f t="shared" si="1"/>
        <v>-7.7072487064162637E-4</v>
      </c>
      <c r="CN12" s="68">
        <f t="shared" si="2"/>
        <v>-8.1645286914425685E-4</v>
      </c>
      <c r="CO12" s="68">
        <f t="shared" si="3"/>
        <v>-7.6285511660820692E-4</v>
      </c>
      <c r="CP12" s="68">
        <f t="shared" si="4"/>
        <v>-7.6259415597089268E-4</v>
      </c>
      <c r="CQ12" s="68">
        <f t="shared" si="5"/>
        <v>-7.3506662260926453E-4</v>
      </c>
      <c r="CR12" s="68">
        <f t="shared" si="6"/>
        <v>-7.8223072523787428E-4</v>
      </c>
      <c r="CS12" s="68">
        <f t="shared" si="7"/>
        <v>-7.7152123502569666E-4</v>
      </c>
      <c r="CT12" s="68">
        <f t="shared" si="8"/>
        <v>-7.8205283726071799E-4</v>
      </c>
      <c r="CU12" s="68">
        <f t="shared" si="9"/>
        <v>-7.7173887017386688E-4</v>
      </c>
      <c r="CV12" s="68">
        <f t="shared" si="10"/>
        <v>-7.7153518540981419E-4</v>
      </c>
      <c r="CW12" s="68">
        <f t="shared" si="11"/>
        <v>-7.7146330405617012E-4</v>
      </c>
      <c r="CX12" s="68">
        <f t="shared" si="12"/>
        <v>-7.7327851215584244E-4</v>
      </c>
      <c r="CY12" s="68">
        <f t="shared" si="14"/>
        <v>-7.7168426857366463E-4</v>
      </c>
    </row>
    <row r="13" spans="1:103" x14ac:dyDescent="0.25">
      <c r="A13" s="75" t="s">
        <v>179</v>
      </c>
      <c r="B13" s="75">
        <v>42301.379806999998</v>
      </c>
      <c r="C13" s="75">
        <v>413.12452596000003</v>
      </c>
      <c r="D13" s="75">
        <v>681.29226223000001</v>
      </c>
      <c r="E13" s="75">
        <v>6344.1703269</v>
      </c>
      <c r="F13" s="75">
        <v>6344.0572634999999</v>
      </c>
      <c r="G13" s="75">
        <v>124.75810208999999</v>
      </c>
      <c r="H13" s="75">
        <v>6390.9513721000003</v>
      </c>
      <c r="I13" s="75">
        <v>791.50191280000001</v>
      </c>
      <c r="J13" s="75">
        <v>178.03338539999999</v>
      </c>
      <c r="K13" s="75">
        <v>541.13834000999998</v>
      </c>
      <c r="L13" s="75">
        <v>29.263272337</v>
      </c>
      <c r="M13" s="75">
        <v>54.346082670000001</v>
      </c>
      <c r="N13" s="75">
        <v>105.45267744</v>
      </c>
      <c r="O13" s="75">
        <v>10.636971056</v>
      </c>
      <c r="P13" s="75"/>
      <c r="Q13" s="75" t="s">
        <v>179</v>
      </c>
      <c r="R13" s="75">
        <v>0</v>
      </c>
      <c r="S13" s="75">
        <v>347.99924037094002</v>
      </c>
      <c r="T13" s="75">
        <v>29.252615486998302</v>
      </c>
      <c r="U13" s="75">
        <v>791.21368579485704</v>
      </c>
      <c r="V13" s="75">
        <v>791.21368579485704</v>
      </c>
      <c r="W13" s="75">
        <v>306.57742768407201</v>
      </c>
      <c r="X13" s="75">
        <v>0</v>
      </c>
      <c r="Y13" s="75">
        <v>177.968502130573</v>
      </c>
      <c r="Z13" s="75">
        <v>54.3263134922083</v>
      </c>
      <c r="AA13" s="75">
        <v>1919.9468103299801</v>
      </c>
      <c r="AB13" s="75">
        <v>42285.2017282913</v>
      </c>
      <c r="AC13" s="75">
        <v>521.54624314461205</v>
      </c>
      <c r="AD13" s="75">
        <v>198.72375495248301</v>
      </c>
      <c r="AE13" s="75">
        <v>326.74436322404802</v>
      </c>
      <c r="AF13" s="75">
        <v>10.6330935139591</v>
      </c>
      <c r="AG13" s="75">
        <v>0</v>
      </c>
      <c r="AH13" s="75">
        <v>0</v>
      </c>
      <c r="AI13" s="75">
        <v>540.94125376708701</v>
      </c>
      <c r="AJ13" s="75">
        <v>540.94125376708701</v>
      </c>
      <c r="AK13" s="75">
        <v>311.60022215070802</v>
      </c>
      <c r="AL13" s="75">
        <v>0</v>
      </c>
      <c r="AM13" s="75">
        <v>0</v>
      </c>
      <c r="AN13" s="75">
        <v>66.911142268625497</v>
      </c>
      <c r="AO13" s="75">
        <v>19.061002069551101</v>
      </c>
      <c r="AP13" s="75">
        <v>0</v>
      </c>
      <c r="AQ13" s="75">
        <v>716.28891439353902</v>
      </c>
      <c r="AR13" s="75">
        <v>86.030842670917195</v>
      </c>
      <c r="AS13" s="75">
        <v>0</v>
      </c>
      <c r="AT13" s="75">
        <v>438.67709190780897</v>
      </c>
      <c r="AU13" s="75">
        <v>105.41425423945201</v>
      </c>
      <c r="AV13" s="75">
        <v>412.95537841950602</v>
      </c>
      <c r="AW13" s="75">
        <v>0</v>
      </c>
      <c r="AX13" s="75">
        <v>6935.6321730407699</v>
      </c>
      <c r="AY13" s="75">
        <v>612.92157828403197</v>
      </c>
      <c r="AZ13" s="75">
        <v>68.102392401549807</v>
      </c>
      <c r="BA13" s="75">
        <v>681.02397068558196</v>
      </c>
      <c r="BB13" s="75">
        <v>0.53543654342074598</v>
      </c>
      <c r="BC13" s="75">
        <v>190.86378965771499</v>
      </c>
      <c r="BD13" s="75">
        <v>0</v>
      </c>
      <c r="BE13" s="75">
        <v>0.69757609462237502</v>
      </c>
      <c r="BF13" s="75">
        <v>618.09041743160401</v>
      </c>
      <c r="BG13" s="75">
        <v>0.63415996373396799</v>
      </c>
      <c r="BH13" s="75">
        <v>18.802845132139499</v>
      </c>
      <c r="BI13" s="75">
        <v>353.806688271962</v>
      </c>
      <c r="BJ13" s="75">
        <v>0.57074403600147705</v>
      </c>
      <c r="BK13" s="75">
        <v>0</v>
      </c>
      <c r="BL13" s="75">
        <v>61.326455385615901</v>
      </c>
      <c r="BM13" s="75">
        <v>6341.7140827034</v>
      </c>
      <c r="BN13" s="75">
        <v>6341.6010533431399</v>
      </c>
      <c r="BO13" s="75">
        <v>0.113029360255096</v>
      </c>
      <c r="BP13" s="75">
        <v>0.71660099858352999</v>
      </c>
      <c r="BQ13" s="75">
        <v>0</v>
      </c>
      <c r="BR13" s="75">
        <v>155.16741041132701</v>
      </c>
      <c r="BS13" s="75">
        <v>5.9611047592277204</v>
      </c>
      <c r="BT13" s="75">
        <v>2344.6700829819702</v>
      </c>
      <c r="BU13" s="75">
        <v>9.5124024893489203</v>
      </c>
      <c r="BV13" s="75">
        <v>12.049046272590401</v>
      </c>
      <c r="BW13" s="75">
        <v>3349.52922546118</v>
      </c>
      <c r="BX13" s="75">
        <v>78.541763401403699</v>
      </c>
      <c r="BY13" s="75">
        <v>2.1561465264527002</v>
      </c>
      <c r="BZ13" s="75">
        <v>26.0005645583866</v>
      </c>
      <c r="CA13" s="75">
        <v>0</v>
      </c>
      <c r="CB13" s="75">
        <v>124.712117058372</v>
      </c>
      <c r="CC13" s="75">
        <v>2.4484609974825702</v>
      </c>
      <c r="CD13" s="75">
        <v>0</v>
      </c>
      <c r="CE13" s="75">
        <v>0</v>
      </c>
      <c r="CF13" s="75">
        <v>105.49352013811701</v>
      </c>
      <c r="CG13" s="75">
        <v>8.3894767979563092</v>
      </c>
      <c r="CH13" s="75">
        <v>6388.6235498823198</v>
      </c>
      <c r="CI13" s="75">
        <v>36.287865960564197</v>
      </c>
      <c r="CJ13" s="89"/>
      <c r="CK13" s="91">
        <f t="shared" si="13"/>
        <v>1.0856222970233589</v>
      </c>
      <c r="CL13" s="68">
        <f t="shared" si="0"/>
        <v>-3.8244801428487089E-4</v>
      </c>
      <c r="CM13" s="68">
        <f t="shared" si="1"/>
        <v>-4.0943475844468902E-4</v>
      </c>
      <c r="CN13" s="68">
        <f t="shared" si="2"/>
        <v>-3.9379802074938946E-4</v>
      </c>
      <c r="CO13" s="68">
        <f t="shared" si="3"/>
        <v>-3.8716555042433667E-4</v>
      </c>
      <c r="CP13" s="68">
        <f t="shared" si="4"/>
        <v>-3.8716708485459666E-4</v>
      </c>
      <c r="CQ13" s="68">
        <f t="shared" si="5"/>
        <v>-3.6859354909726978E-4</v>
      </c>
      <c r="CR13" s="68">
        <f t="shared" si="6"/>
        <v>-3.6423719758574524E-4</v>
      </c>
      <c r="CS13" s="68">
        <f t="shared" si="7"/>
        <v>-3.6415200074924113E-4</v>
      </c>
      <c r="CT13" s="68">
        <f t="shared" si="8"/>
        <v>-3.6444439497236927E-4</v>
      </c>
      <c r="CU13" s="68">
        <f t="shared" si="9"/>
        <v>-3.6420676256155085E-4</v>
      </c>
      <c r="CV13" s="68">
        <f t="shared" si="10"/>
        <v>-3.6417150751196111E-4</v>
      </c>
      <c r="CW13" s="68">
        <f t="shared" si="11"/>
        <v>-3.6376454052344136E-4</v>
      </c>
      <c r="CX13" s="68">
        <f t="shared" si="12"/>
        <v>-3.6436439055668096E-4</v>
      </c>
      <c r="CY13" s="68">
        <f t="shared" si="14"/>
        <v>-3.6453441684539399E-4</v>
      </c>
    </row>
    <row r="14" spans="1:103" x14ac:dyDescent="0.25">
      <c r="A14" s="75" t="s">
        <v>180</v>
      </c>
      <c r="B14" s="75">
        <v>42290.862388000001</v>
      </c>
      <c r="C14" s="75">
        <v>325.86417738</v>
      </c>
      <c r="D14" s="75">
        <v>845.96177415</v>
      </c>
      <c r="E14" s="75">
        <v>6823.4804080000004</v>
      </c>
      <c r="F14" s="75">
        <v>6791.7085110999997</v>
      </c>
      <c r="G14" s="75">
        <v>147.74314946999999</v>
      </c>
      <c r="H14" s="75">
        <v>6681.6870019999997</v>
      </c>
      <c r="I14" s="75">
        <v>658.81116865000001</v>
      </c>
      <c r="J14" s="75">
        <v>184.96078052999999</v>
      </c>
      <c r="K14" s="75">
        <v>450.41954405000001</v>
      </c>
      <c r="L14" s="75">
        <v>24.357452601999999</v>
      </c>
      <c r="M14" s="75">
        <v>45.235264545</v>
      </c>
      <c r="N14" s="75">
        <v>91.133327890999993</v>
      </c>
      <c r="O14" s="75">
        <v>8.8537391100999994</v>
      </c>
      <c r="P14" s="75"/>
      <c r="Q14" s="75" t="s">
        <v>180</v>
      </c>
      <c r="R14" s="75">
        <v>0</v>
      </c>
      <c r="S14" s="75">
        <v>385.91013765153099</v>
      </c>
      <c r="T14" s="75">
        <v>24.344776252804198</v>
      </c>
      <c r="U14" s="75">
        <v>658.46836714768301</v>
      </c>
      <c r="V14" s="75">
        <v>658.46836714768301</v>
      </c>
      <c r="W14" s="75">
        <v>339.97587153587398</v>
      </c>
      <c r="X14" s="75">
        <v>0</v>
      </c>
      <c r="Y14" s="75">
        <v>184.84942641683801</v>
      </c>
      <c r="Z14" s="75">
        <v>45.211712327477102</v>
      </c>
      <c r="AA14" s="75">
        <v>2129.1048768506898</v>
      </c>
      <c r="AB14" s="75">
        <v>42265.971259942002</v>
      </c>
      <c r="AC14" s="75">
        <v>578.36318515140601</v>
      </c>
      <c r="AD14" s="75">
        <v>220.37259161097501</v>
      </c>
      <c r="AE14" s="75">
        <v>362.3397525053</v>
      </c>
      <c r="AF14" s="75">
        <v>8.8491300296764503</v>
      </c>
      <c r="AG14" s="75">
        <v>0</v>
      </c>
      <c r="AH14" s="75">
        <v>0</v>
      </c>
      <c r="AI14" s="75">
        <v>450.18517363350497</v>
      </c>
      <c r="AJ14" s="75">
        <v>450.18517363350497</v>
      </c>
      <c r="AK14" s="75">
        <v>345.54570960164699</v>
      </c>
      <c r="AL14" s="75">
        <v>0</v>
      </c>
      <c r="AM14" s="75">
        <v>0</v>
      </c>
      <c r="AN14" s="75">
        <v>74.200398932385497</v>
      </c>
      <c r="AO14" s="75">
        <v>21.137499182707099</v>
      </c>
      <c r="AP14" s="75">
        <v>0</v>
      </c>
      <c r="AQ14" s="75">
        <v>794.32107906519605</v>
      </c>
      <c r="AR14" s="75">
        <v>95.402983113900902</v>
      </c>
      <c r="AS14" s="75">
        <v>0</v>
      </c>
      <c r="AT14" s="75">
        <v>486.46632782082099</v>
      </c>
      <c r="AU14" s="75">
        <v>91.084532221323499</v>
      </c>
      <c r="AV14" s="75">
        <v>325.69448457587202</v>
      </c>
      <c r="AW14" s="75">
        <v>0</v>
      </c>
      <c r="AX14" s="75">
        <v>7284.27755746204</v>
      </c>
      <c r="AY14" s="75">
        <v>760.82385184812995</v>
      </c>
      <c r="AZ14" s="75">
        <v>84.535970634524105</v>
      </c>
      <c r="BA14" s="75">
        <v>845.35982248265498</v>
      </c>
      <c r="BB14" s="75">
        <v>0.59376714425275701</v>
      </c>
      <c r="BC14" s="75">
        <v>211.656401649294</v>
      </c>
      <c r="BD14" s="75">
        <v>0</v>
      </c>
      <c r="BE14" s="75">
        <v>0.74665769545820304</v>
      </c>
      <c r="BF14" s="75">
        <v>685.42511709518203</v>
      </c>
      <c r="BG14" s="75">
        <v>0.67877991257085402</v>
      </c>
      <c r="BH14" s="75">
        <v>20.125820137645601</v>
      </c>
      <c r="BI14" s="75">
        <v>378.700618352155</v>
      </c>
      <c r="BJ14" s="75">
        <v>0.61090187549059904</v>
      </c>
      <c r="BK14" s="75">
        <v>0</v>
      </c>
      <c r="BL14" s="75">
        <v>65.641401713266902</v>
      </c>
      <c r="BM14" s="75">
        <v>6819.5400847891096</v>
      </c>
      <c r="BN14" s="75">
        <v>6787.7977182050599</v>
      </c>
      <c r="BO14" s="75">
        <v>31.7423665840473</v>
      </c>
      <c r="BP14" s="75">
        <v>0.76702109171251698</v>
      </c>
      <c r="BQ14" s="75">
        <v>0</v>
      </c>
      <c r="BR14" s="75">
        <v>166.08499333933599</v>
      </c>
      <c r="BS14" s="75">
        <v>6.3805305220501802</v>
      </c>
      <c r="BT14" s="75">
        <v>2509.6416458112199</v>
      </c>
      <c r="BU14" s="75">
        <v>10.181695832256301</v>
      </c>
      <c r="BV14" s="75">
        <v>12.896816083957001</v>
      </c>
      <c r="BW14" s="75">
        <v>3585.2030080678101</v>
      </c>
      <c r="BX14" s="75">
        <v>87.098084125773596</v>
      </c>
      <c r="BY14" s="75">
        <v>2.3078521783648802</v>
      </c>
      <c r="BZ14" s="75">
        <v>27.829975591758402</v>
      </c>
      <c r="CA14" s="75">
        <v>0</v>
      </c>
      <c r="CB14" s="75">
        <v>147.66138889559599</v>
      </c>
      <c r="CC14" s="75">
        <v>2.7151938698317801</v>
      </c>
      <c r="CD14" s="75">
        <v>0</v>
      </c>
      <c r="CE14" s="75">
        <v>0</v>
      </c>
      <c r="CF14" s="75">
        <v>116.98593742938</v>
      </c>
      <c r="CG14" s="75">
        <v>9.3034263756296394</v>
      </c>
      <c r="CH14" s="75">
        <v>6677.6516696354001</v>
      </c>
      <c r="CI14" s="75">
        <v>40.241043670291603</v>
      </c>
      <c r="CJ14" s="89"/>
      <c r="CK14" s="91">
        <f t="shared" si="13"/>
        <v>1.0908441946118705</v>
      </c>
      <c r="CL14" s="68">
        <f t="shared" si="0"/>
        <v>-5.8856988608164279E-4</v>
      </c>
      <c r="CM14" s="68">
        <f t="shared" si="1"/>
        <v>-5.2074703483007362E-4</v>
      </c>
      <c r="CN14" s="68">
        <f t="shared" si="2"/>
        <v>-7.1155894478783623E-4</v>
      </c>
      <c r="CO14" s="68">
        <f t="shared" si="3"/>
        <v>-5.7746530733362815E-4</v>
      </c>
      <c r="CP14" s="68">
        <f t="shared" si="4"/>
        <v>-5.7581871903780095E-4</v>
      </c>
      <c r="CQ14" s="68">
        <f t="shared" si="5"/>
        <v>-5.5339672057419336E-4</v>
      </c>
      <c r="CR14" s="68">
        <f t="shared" si="6"/>
        <v>-6.0393914940817307E-4</v>
      </c>
      <c r="CS14" s="68">
        <f t="shared" si="7"/>
        <v>-5.2033347130324469E-4</v>
      </c>
      <c r="CT14" s="68">
        <f t="shared" si="8"/>
        <v>-6.0204175632746365E-4</v>
      </c>
      <c r="CU14" s="68">
        <f t="shared" si="9"/>
        <v>-5.2033802616038936E-4</v>
      </c>
      <c r="CV14" s="68">
        <f t="shared" si="10"/>
        <v>-5.2043000567141928E-4</v>
      </c>
      <c r="CW14" s="68">
        <f t="shared" si="11"/>
        <v>-5.2066054570031766E-4</v>
      </c>
      <c r="CX14" s="68">
        <f t="shared" si="12"/>
        <v>-5.3543166705001728E-4</v>
      </c>
      <c r="CY14" s="68">
        <f t="shared" si="14"/>
        <v>-5.2058010364131448E-4</v>
      </c>
    </row>
    <row r="15" spans="1:103" x14ac:dyDescent="0.25">
      <c r="A15" s="75" t="s">
        <v>181</v>
      </c>
      <c r="B15" s="75">
        <v>83498.543189000004</v>
      </c>
      <c r="C15" s="75">
        <v>628.50849727000002</v>
      </c>
      <c r="D15" s="75">
        <v>1308.3257598</v>
      </c>
      <c r="E15" s="75">
        <v>12867.199123</v>
      </c>
      <c r="F15" s="75">
        <v>12852.886235</v>
      </c>
      <c r="G15" s="75">
        <v>345.71161859</v>
      </c>
      <c r="H15" s="75">
        <v>12312.970037999999</v>
      </c>
      <c r="I15" s="75">
        <v>1449.8083389000001</v>
      </c>
      <c r="J15" s="75">
        <v>342.48195672000003</v>
      </c>
      <c r="K15" s="75">
        <v>991.21292268000002</v>
      </c>
      <c r="L15" s="75">
        <v>53.602070654000002</v>
      </c>
      <c r="M15" s="75">
        <v>99.546707476999998</v>
      </c>
      <c r="N15" s="75">
        <v>194.65543271000001</v>
      </c>
      <c r="O15" s="75">
        <v>19.483928709000001</v>
      </c>
      <c r="P15" s="75"/>
      <c r="Q15" s="75" t="s">
        <v>181</v>
      </c>
      <c r="R15" s="75">
        <v>0</v>
      </c>
      <c r="S15" s="75">
        <v>680.18536697901197</v>
      </c>
      <c r="T15" s="75">
        <v>53.571490348122303</v>
      </c>
      <c r="U15" s="75">
        <v>1448.9818247395001</v>
      </c>
      <c r="V15" s="75">
        <v>1448.9818247395001</v>
      </c>
      <c r="W15" s="75">
        <v>599.22400053970705</v>
      </c>
      <c r="X15" s="75">
        <v>0</v>
      </c>
      <c r="Y15" s="75">
        <v>342.280916834724</v>
      </c>
      <c r="Z15" s="75">
        <v>99.489978851308507</v>
      </c>
      <c r="AA15" s="75">
        <v>3752.65047926938</v>
      </c>
      <c r="AB15" s="75">
        <v>83446.354404448895</v>
      </c>
      <c r="AC15" s="75">
        <v>1019.39314846666</v>
      </c>
      <c r="AD15" s="75">
        <v>388.41733589205</v>
      </c>
      <c r="AE15" s="75">
        <v>638.64144409159303</v>
      </c>
      <c r="AF15" s="75">
        <v>19.472822339576499</v>
      </c>
      <c r="AG15" s="75">
        <v>0</v>
      </c>
      <c r="AH15" s="75">
        <v>0</v>
      </c>
      <c r="AI15" s="75">
        <v>990.64789326482799</v>
      </c>
      <c r="AJ15" s="75">
        <v>990.64789326482799</v>
      </c>
      <c r="AK15" s="75">
        <v>609.04109624915895</v>
      </c>
      <c r="AL15" s="75">
        <v>0</v>
      </c>
      <c r="AM15" s="75">
        <v>0</v>
      </c>
      <c r="AN15" s="75">
        <v>130.78179675284801</v>
      </c>
      <c r="AO15" s="75">
        <v>37.255853795767102</v>
      </c>
      <c r="AP15" s="75">
        <v>0</v>
      </c>
      <c r="AQ15" s="75">
        <v>1400.02942095195</v>
      </c>
      <c r="AR15" s="75">
        <v>168.15237757843201</v>
      </c>
      <c r="AS15" s="75">
        <v>0</v>
      </c>
      <c r="AT15" s="75">
        <v>857.42062059330397</v>
      </c>
      <c r="AU15" s="75">
        <v>194.54389764423701</v>
      </c>
      <c r="AV15" s="75">
        <v>628.10952385235601</v>
      </c>
      <c r="AW15" s="75">
        <v>0</v>
      </c>
      <c r="AX15" s="75">
        <v>13374.9496286865</v>
      </c>
      <c r="AY15" s="75">
        <v>1176.6263923301101</v>
      </c>
      <c r="AZ15" s="75">
        <v>130.73626303631499</v>
      </c>
      <c r="BA15" s="75">
        <v>1307.3626553664301</v>
      </c>
      <c r="BB15" s="75">
        <v>1.0465430996181</v>
      </c>
      <c r="BC15" s="75">
        <v>373.05468736266499</v>
      </c>
      <c r="BD15" s="75">
        <v>0</v>
      </c>
      <c r="BE15" s="75">
        <v>1.41298054101423</v>
      </c>
      <c r="BF15" s="75">
        <v>1208.0950163526099</v>
      </c>
      <c r="BG15" s="75">
        <v>1.2845277451677399</v>
      </c>
      <c r="BH15" s="75">
        <v>38.086252463389499</v>
      </c>
      <c r="BI15" s="75">
        <v>716.65579106797395</v>
      </c>
      <c r="BJ15" s="75">
        <v>1.1560751274547001</v>
      </c>
      <c r="BK15" s="75">
        <v>0</v>
      </c>
      <c r="BL15" s="75">
        <v>124.220254093707</v>
      </c>
      <c r="BM15" s="75">
        <v>12859.577341964799</v>
      </c>
      <c r="BN15" s="75">
        <v>12845.277588758199</v>
      </c>
      <c r="BO15" s="75">
        <v>14.2997532065973</v>
      </c>
      <c r="BP15" s="75">
        <v>1.4515164158357901</v>
      </c>
      <c r="BQ15" s="75">
        <v>0</v>
      </c>
      <c r="BR15" s="75">
        <v>314.30044353687498</v>
      </c>
      <c r="BS15" s="75">
        <v>12.0745611649222</v>
      </c>
      <c r="BT15" s="75">
        <v>4749.2640676377996</v>
      </c>
      <c r="BU15" s="75">
        <v>19.267919184289799</v>
      </c>
      <c r="BV15" s="75">
        <v>24.406024881363699</v>
      </c>
      <c r="BW15" s="75">
        <v>6784.6641428154098</v>
      </c>
      <c r="BX15" s="75">
        <v>153.51453730097899</v>
      </c>
      <c r="BY15" s="75">
        <v>4.3673945471981996</v>
      </c>
      <c r="BZ15" s="75">
        <v>52.665637535894</v>
      </c>
      <c r="CA15" s="75">
        <v>0</v>
      </c>
      <c r="CB15" s="75">
        <v>345.50805729459802</v>
      </c>
      <c r="CC15" s="75">
        <v>4.7856616112632597</v>
      </c>
      <c r="CD15" s="75">
        <v>0</v>
      </c>
      <c r="CE15" s="75">
        <v>0</v>
      </c>
      <c r="CF15" s="75">
        <v>206.19333294798699</v>
      </c>
      <c r="CG15" s="75">
        <v>16.3977299186759</v>
      </c>
      <c r="CH15" s="75">
        <v>12305.735872175999</v>
      </c>
      <c r="CI15" s="75">
        <v>70.926793105930997</v>
      </c>
      <c r="CJ15" s="89"/>
      <c r="CK15" s="91">
        <f t="shared" si="13"/>
        <v>1.0868874293757642</v>
      </c>
      <c r="CL15" s="68">
        <f t="shared" si="0"/>
        <v>-6.2502628857821253E-4</v>
      </c>
      <c r="CM15" s="68">
        <f t="shared" si="1"/>
        <v>-6.3479399145278503E-4</v>
      </c>
      <c r="CN15" s="68">
        <f t="shared" si="2"/>
        <v>-7.3613503850688633E-4</v>
      </c>
      <c r="CO15" s="68">
        <f t="shared" si="3"/>
        <v>-5.9234188904227396E-4</v>
      </c>
      <c r="CP15" s="68">
        <f t="shared" si="4"/>
        <v>-5.9197958362701333E-4</v>
      </c>
      <c r="CQ15" s="68">
        <f t="shared" si="5"/>
        <v>-5.8881820701374226E-4</v>
      </c>
      <c r="CR15" s="68">
        <f t="shared" si="6"/>
        <v>-5.8752403373632165E-4</v>
      </c>
      <c r="CS15" s="68">
        <f t="shared" si="7"/>
        <v>-5.7008511975250209E-4</v>
      </c>
      <c r="CT15" s="68">
        <f t="shared" si="8"/>
        <v>-5.8700869149843769E-4</v>
      </c>
      <c r="CU15" s="68">
        <f t="shared" si="9"/>
        <v>-5.7003838655001761E-4</v>
      </c>
      <c r="CV15" s="68">
        <f t="shared" si="10"/>
        <v>-5.705060551689107E-4</v>
      </c>
      <c r="CW15" s="68">
        <f t="shared" si="11"/>
        <v>-5.698694324430386E-4</v>
      </c>
      <c r="CX15" s="68">
        <f t="shared" si="12"/>
        <v>-5.7298717128113083E-4</v>
      </c>
      <c r="CY15" s="68">
        <f t="shared" si="14"/>
        <v>-5.7002720495333986E-4</v>
      </c>
    </row>
    <row r="16" spans="1:103" x14ac:dyDescent="0.25">
      <c r="A16" s="75" t="s">
        <v>182</v>
      </c>
      <c r="B16" s="75">
        <v>33687.455086000002</v>
      </c>
      <c r="C16" s="75">
        <v>241.63633150999999</v>
      </c>
      <c r="D16" s="75">
        <v>502.88005613000001</v>
      </c>
      <c r="E16" s="75">
        <v>5294.7584370000004</v>
      </c>
      <c r="F16" s="75">
        <v>5287.2306683999996</v>
      </c>
      <c r="G16" s="75">
        <v>151.80422014999999</v>
      </c>
      <c r="H16" s="75">
        <v>5080.1684255</v>
      </c>
      <c r="I16" s="75">
        <v>589.52497858000004</v>
      </c>
      <c r="J16" s="75">
        <v>141.24349236</v>
      </c>
      <c r="K16" s="75">
        <v>403.04966358000001</v>
      </c>
      <c r="L16" s="75">
        <v>21.795814014000001</v>
      </c>
      <c r="M16" s="75">
        <v>40.477939263000003</v>
      </c>
      <c r="N16" s="75">
        <v>79.332403692</v>
      </c>
      <c r="O16" s="75">
        <v>7.9226057039000004</v>
      </c>
      <c r="P16" s="75"/>
      <c r="Q16" s="75" t="s">
        <v>182</v>
      </c>
      <c r="R16" s="75">
        <v>0</v>
      </c>
      <c r="S16" s="75">
        <v>281.81163196962098</v>
      </c>
      <c r="T16" s="75">
        <v>21.786635584563701</v>
      </c>
      <c r="U16" s="75">
        <v>589.27664504176198</v>
      </c>
      <c r="V16" s="75">
        <v>589.27664504176198</v>
      </c>
      <c r="W16" s="75">
        <v>248.268115085087</v>
      </c>
      <c r="X16" s="75">
        <v>0</v>
      </c>
      <c r="Y16" s="75">
        <v>141.180709665492</v>
      </c>
      <c r="Z16" s="75">
        <v>40.460899038661303</v>
      </c>
      <c r="AA16" s="75">
        <v>1554.78297387676</v>
      </c>
      <c r="AB16" s="75">
        <v>33671.073426081697</v>
      </c>
      <c r="AC16" s="75">
        <v>422.35082108386399</v>
      </c>
      <c r="AD16" s="75">
        <v>160.92751146016499</v>
      </c>
      <c r="AE16" s="75">
        <v>264.59931469995303</v>
      </c>
      <c r="AF16" s="75">
        <v>7.9192678496955899</v>
      </c>
      <c r="AG16" s="75">
        <v>0</v>
      </c>
      <c r="AH16" s="75">
        <v>0</v>
      </c>
      <c r="AI16" s="75">
        <v>402.87992002461698</v>
      </c>
      <c r="AJ16" s="75">
        <v>402.87992002461698</v>
      </c>
      <c r="AK16" s="75">
        <v>252.33548923782001</v>
      </c>
      <c r="AL16" s="75">
        <v>0</v>
      </c>
      <c r="AM16" s="75">
        <v>0</v>
      </c>
      <c r="AN16" s="75">
        <v>54.184981588585501</v>
      </c>
      <c r="AO16" s="75">
        <v>15.4357008983072</v>
      </c>
      <c r="AP16" s="75">
        <v>0</v>
      </c>
      <c r="AQ16" s="75">
        <v>580.05448595937798</v>
      </c>
      <c r="AR16" s="75">
        <v>69.668226791155107</v>
      </c>
      <c r="AS16" s="75">
        <v>0</v>
      </c>
      <c r="AT16" s="75">
        <v>355.24300944835898</v>
      </c>
      <c r="AU16" s="75">
        <v>79.298673371365396</v>
      </c>
      <c r="AV16" s="75">
        <v>241.514232584864</v>
      </c>
      <c r="AW16" s="75">
        <v>0</v>
      </c>
      <c r="AX16" s="75">
        <v>5520.89373380291</v>
      </c>
      <c r="AY16" s="75">
        <v>452.31516101985699</v>
      </c>
      <c r="AZ16" s="75">
        <v>50.257237400530201</v>
      </c>
      <c r="BA16" s="75">
        <v>502.57239842038803</v>
      </c>
      <c r="BB16" s="75">
        <v>0.43359952420430198</v>
      </c>
      <c r="BC16" s="75">
        <v>154.56252312385499</v>
      </c>
      <c r="BD16" s="75">
        <v>0</v>
      </c>
      <c r="BE16" s="75">
        <v>0.58133054040796495</v>
      </c>
      <c r="BF16" s="75">
        <v>500.53301304118702</v>
      </c>
      <c r="BG16" s="75">
        <v>0.52848218367808097</v>
      </c>
      <c r="BH16" s="75">
        <v>15.6694977770796</v>
      </c>
      <c r="BI16" s="75">
        <v>294.84754419440299</v>
      </c>
      <c r="BJ16" s="75">
        <v>0.47563405060709701</v>
      </c>
      <c r="BK16" s="75">
        <v>0</v>
      </c>
      <c r="BL16" s="75">
        <v>51.1068718761884</v>
      </c>
      <c r="BM16" s="75">
        <v>5292.3443176884603</v>
      </c>
      <c r="BN16" s="75">
        <v>5284.8225685099496</v>
      </c>
      <c r="BO16" s="75">
        <v>7.5217491785192596</v>
      </c>
      <c r="BP16" s="75">
        <v>0.59718490098491495</v>
      </c>
      <c r="BQ16" s="75">
        <v>0</v>
      </c>
      <c r="BR16" s="75">
        <v>129.309923979122</v>
      </c>
      <c r="BS16" s="75">
        <v>4.9677337676438604</v>
      </c>
      <c r="BT16" s="75">
        <v>1953.94908956827</v>
      </c>
      <c r="BU16" s="75">
        <v>7.9272362209472096</v>
      </c>
      <c r="BV16" s="75">
        <v>10.041161764689599</v>
      </c>
      <c r="BW16" s="75">
        <v>2791.3562640475702</v>
      </c>
      <c r="BX16" s="75">
        <v>63.603525043229702</v>
      </c>
      <c r="BY16" s="75">
        <v>1.79684007065813</v>
      </c>
      <c r="BZ16" s="75">
        <v>21.667773567684598</v>
      </c>
      <c r="CA16" s="75">
        <v>0</v>
      </c>
      <c r="CB16" s="75">
        <v>151.73406831550301</v>
      </c>
      <c r="CC16" s="75">
        <v>1.98277477549252</v>
      </c>
      <c r="CD16" s="75">
        <v>0</v>
      </c>
      <c r="CE16" s="75">
        <v>0</v>
      </c>
      <c r="CF16" s="75">
        <v>85.429174037376896</v>
      </c>
      <c r="CG16" s="75">
        <v>6.7938422535359297</v>
      </c>
      <c r="CH16" s="75">
        <v>5077.9063743337902</v>
      </c>
      <c r="CI16" s="75">
        <v>29.3860941905278</v>
      </c>
      <c r="CJ16" s="89"/>
      <c r="CK16" s="91">
        <f t="shared" si="13"/>
        <v>1.0872381896815178</v>
      </c>
      <c r="CL16" s="68">
        <f t="shared" si="0"/>
        <v>-4.862836885862779E-4</v>
      </c>
      <c r="CM16" s="68">
        <f t="shared" si="1"/>
        <v>-5.0530035931676002E-4</v>
      </c>
      <c r="CN16" s="68">
        <f t="shared" si="2"/>
        <v>-6.117914318965451E-4</v>
      </c>
      <c r="CO16" s="68">
        <f t="shared" si="3"/>
        <v>-4.5594512767007311E-4</v>
      </c>
      <c r="CP16" s="68">
        <f t="shared" si="4"/>
        <v>-4.5545580306195619E-4</v>
      </c>
      <c r="CQ16" s="68">
        <f t="shared" si="5"/>
        <v>-4.621204497981982E-4</v>
      </c>
      <c r="CR16" s="68">
        <f t="shared" si="6"/>
        <v>-4.4527089984958964E-4</v>
      </c>
      <c r="CS16" s="68">
        <f t="shared" si="7"/>
        <v>-4.2124345407080642E-4</v>
      </c>
      <c r="CT16" s="68">
        <f t="shared" si="8"/>
        <v>-4.4449973205124216E-4</v>
      </c>
      <c r="CU16" s="68">
        <f t="shared" si="9"/>
        <v>-4.2114798924610476E-4</v>
      </c>
      <c r="CV16" s="68">
        <f t="shared" si="10"/>
        <v>-4.2110973375000674E-4</v>
      </c>
      <c r="CW16" s="68">
        <f t="shared" si="11"/>
        <v>-4.2097558939410543E-4</v>
      </c>
      <c r="CX16" s="68">
        <f t="shared" si="12"/>
        <v>-4.2517709113615309E-4</v>
      </c>
      <c r="CY16" s="68">
        <f t="shared" si="14"/>
        <v>-4.2130762645014154E-4</v>
      </c>
    </row>
    <row r="17" spans="1:103" x14ac:dyDescent="0.25">
      <c r="A17" s="75" t="s">
        <v>183</v>
      </c>
      <c r="B17" s="75">
        <v>22345.290867</v>
      </c>
      <c r="C17" s="75">
        <v>186.15777084000001</v>
      </c>
      <c r="D17" s="75">
        <v>342.89731709</v>
      </c>
      <c r="E17" s="75">
        <v>3424.7491506000001</v>
      </c>
      <c r="F17" s="75">
        <v>3423.4192933999998</v>
      </c>
      <c r="G17" s="75">
        <v>86.867684318000002</v>
      </c>
      <c r="H17" s="75">
        <v>3173.3066353999998</v>
      </c>
      <c r="I17" s="75">
        <v>386.21706770999998</v>
      </c>
      <c r="J17" s="75">
        <v>88.351988711000004</v>
      </c>
      <c r="K17" s="75">
        <v>264.05105442000001</v>
      </c>
      <c r="L17" s="75">
        <v>14.279155407999999</v>
      </c>
      <c r="M17" s="75">
        <v>26.518430508000002</v>
      </c>
      <c r="N17" s="75">
        <v>51.591313026000002</v>
      </c>
      <c r="O17" s="75">
        <v>5.1903594901999996</v>
      </c>
      <c r="P17" s="75"/>
      <c r="Q17" s="75" t="s">
        <v>183</v>
      </c>
      <c r="R17" s="75">
        <v>0</v>
      </c>
      <c r="S17" s="75">
        <v>173.63544710561399</v>
      </c>
      <c r="T17" s="75">
        <v>14.2700003682403</v>
      </c>
      <c r="U17" s="75">
        <v>385.96972330000699</v>
      </c>
      <c r="V17" s="75">
        <v>385.96972330000699</v>
      </c>
      <c r="W17" s="75">
        <v>152.967859810942</v>
      </c>
      <c r="X17" s="75">
        <v>0</v>
      </c>
      <c r="Y17" s="75">
        <v>88.294790912669299</v>
      </c>
      <c r="Z17" s="75">
        <v>26.501430339577499</v>
      </c>
      <c r="AA17" s="75">
        <v>957.96404133013198</v>
      </c>
      <c r="AB17" s="75">
        <v>22329.992317619799</v>
      </c>
      <c r="AC17" s="75">
        <v>260.227248965272</v>
      </c>
      <c r="AD17" s="75">
        <v>99.153880455017003</v>
      </c>
      <c r="AE17" s="75">
        <v>163.03021827215801</v>
      </c>
      <c r="AF17" s="75">
        <v>5.1870346050852199</v>
      </c>
      <c r="AG17" s="75">
        <v>0</v>
      </c>
      <c r="AH17" s="75">
        <v>0</v>
      </c>
      <c r="AI17" s="75">
        <v>263.881954585784</v>
      </c>
      <c r="AJ17" s="75">
        <v>263.881954585784</v>
      </c>
      <c r="AK17" s="75">
        <v>155.47393829884899</v>
      </c>
      <c r="AL17" s="75">
        <v>0</v>
      </c>
      <c r="AM17" s="75">
        <v>0</v>
      </c>
      <c r="AN17" s="75">
        <v>33.385536519191099</v>
      </c>
      <c r="AO17" s="75">
        <v>9.51055403133509</v>
      </c>
      <c r="AP17" s="75">
        <v>0</v>
      </c>
      <c r="AQ17" s="75">
        <v>357.39484578759402</v>
      </c>
      <c r="AR17" s="75">
        <v>42.925377357348196</v>
      </c>
      <c r="AS17" s="75">
        <v>0</v>
      </c>
      <c r="AT17" s="75">
        <v>218.87960886372301</v>
      </c>
      <c r="AU17" s="75">
        <v>51.558226779046798</v>
      </c>
      <c r="AV17" s="75">
        <v>186.02989313778301</v>
      </c>
      <c r="AW17" s="75">
        <v>0</v>
      </c>
      <c r="AX17" s="75">
        <v>3444.1956741899298</v>
      </c>
      <c r="AY17" s="75">
        <v>308.36995652860202</v>
      </c>
      <c r="AZ17" s="75">
        <v>34.263328073920903</v>
      </c>
      <c r="BA17" s="75">
        <v>342.63328460252302</v>
      </c>
      <c r="BB17" s="75">
        <v>0.26715811337260997</v>
      </c>
      <c r="BC17" s="75">
        <v>95.232165712125905</v>
      </c>
      <c r="BD17" s="75">
        <v>0</v>
      </c>
      <c r="BE17" s="75">
        <v>0.37633072659931499</v>
      </c>
      <c r="BF17" s="75">
        <v>308.39834623475201</v>
      </c>
      <c r="BG17" s="75">
        <v>0.34211876405584202</v>
      </c>
      <c r="BH17" s="75">
        <v>10.1438238686706</v>
      </c>
      <c r="BI17" s="75">
        <v>190.87279512668201</v>
      </c>
      <c r="BJ17" s="75">
        <v>0.30790708489448099</v>
      </c>
      <c r="BK17" s="75">
        <v>0</v>
      </c>
      <c r="BL17" s="75">
        <v>33.084594591290603</v>
      </c>
      <c r="BM17" s="75">
        <v>3422.5162545521798</v>
      </c>
      <c r="BN17" s="75">
        <v>3421.1877470190202</v>
      </c>
      <c r="BO17" s="75">
        <v>1.32850753316534</v>
      </c>
      <c r="BP17" s="75">
        <v>0.38659432999884202</v>
      </c>
      <c r="BQ17" s="75">
        <v>0</v>
      </c>
      <c r="BR17" s="75">
        <v>83.710203650853998</v>
      </c>
      <c r="BS17" s="75">
        <v>3.21591554137248</v>
      </c>
      <c r="BT17" s="75">
        <v>1264.9102842529301</v>
      </c>
      <c r="BU17" s="75">
        <v>5.1317808318038702</v>
      </c>
      <c r="BV17" s="75">
        <v>6.5002574275368303</v>
      </c>
      <c r="BW17" s="75">
        <v>1807.01506944008</v>
      </c>
      <c r="BX17" s="75">
        <v>39.188671357357897</v>
      </c>
      <c r="BY17" s="75">
        <v>1.1632034723898601</v>
      </c>
      <c r="BZ17" s="75">
        <v>14.026867909852999</v>
      </c>
      <c r="CA17" s="75">
        <v>0</v>
      </c>
      <c r="CB17" s="75">
        <v>86.810678106009206</v>
      </c>
      <c r="CC17" s="75">
        <v>1.22166825138933</v>
      </c>
      <c r="CD17" s="75">
        <v>0</v>
      </c>
      <c r="CE17" s="75">
        <v>0</v>
      </c>
      <c r="CF17" s="75">
        <v>52.636329067717497</v>
      </c>
      <c r="CG17" s="75">
        <v>4.1859584157429799</v>
      </c>
      <c r="CH17" s="75">
        <v>3171.2523783902898</v>
      </c>
      <c r="CI17" s="75">
        <v>18.1059461535861</v>
      </c>
      <c r="CJ17" s="89"/>
      <c r="CK17" s="91">
        <f t="shared" si="13"/>
        <v>1.0860679830024076</v>
      </c>
      <c r="CL17" s="68">
        <f t="shared" si="0"/>
        <v>-6.8464310763544068E-4</v>
      </c>
      <c r="CM17" s="68">
        <f t="shared" si="1"/>
        <v>-6.8693185162232745E-4</v>
      </c>
      <c r="CN17" s="68">
        <f t="shared" si="2"/>
        <v>-7.7000452997910544E-4</v>
      </c>
      <c r="CO17" s="68">
        <f t="shared" si="3"/>
        <v>-6.5198820399126501E-4</v>
      </c>
      <c r="CP17" s="68">
        <f t="shared" si="4"/>
        <v>-6.5184722925461453E-4</v>
      </c>
      <c r="CQ17" s="68">
        <f t="shared" si="5"/>
        <v>-6.5624187450549504E-4</v>
      </c>
      <c r="CR17" s="68">
        <f t="shared" si="6"/>
        <v>-6.4735534435708816E-4</v>
      </c>
      <c r="CS17" s="68">
        <f t="shared" si="7"/>
        <v>-6.404284809565044E-4</v>
      </c>
      <c r="CT17" s="68">
        <f t="shared" si="8"/>
        <v>-6.4738552199203412E-4</v>
      </c>
      <c r="CU17" s="68">
        <f t="shared" si="9"/>
        <v>-6.4040582828744311E-4</v>
      </c>
      <c r="CV17" s="68">
        <f t="shared" si="10"/>
        <v>-6.4114714758060258E-4</v>
      </c>
      <c r="CW17" s="68">
        <f t="shared" si="11"/>
        <v>-6.4106993124549779E-4</v>
      </c>
      <c r="CX17" s="68">
        <f t="shared" si="12"/>
        <v>-6.4131430298215979E-4</v>
      </c>
      <c r="CY17" s="68">
        <f t="shared" si="14"/>
        <v>-6.4058859912450477E-4</v>
      </c>
    </row>
    <row r="18" spans="1:103" x14ac:dyDescent="0.25">
      <c r="A18" s="75" t="s">
        <v>184</v>
      </c>
      <c r="B18" s="75">
        <v>55726.386507000003</v>
      </c>
      <c r="C18" s="75">
        <v>438.28259028000002</v>
      </c>
      <c r="D18" s="75">
        <v>812.84390042999996</v>
      </c>
      <c r="E18" s="75">
        <v>8305.4769460999996</v>
      </c>
      <c r="F18" s="75">
        <v>8303.9317508999993</v>
      </c>
      <c r="G18" s="75">
        <v>203.20354508</v>
      </c>
      <c r="H18" s="75">
        <v>8858.4918976000008</v>
      </c>
      <c r="I18" s="75">
        <v>1089.7002146</v>
      </c>
      <c r="J18" s="75">
        <v>246.72052733000001</v>
      </c>
      <c r="K18" s="75">
        <v>745.01225044</v>
      </c>
      <c r="L18" s="75">
        <v>40.288211003999997</v>
      </c>
      <c r="M18" s="75">
        <v>74.820967456000005</v>
      </c>
      <c r="N18" s="75">
        <v>145.32931532999999</v>
      </c>
      <c r="O18" s="75">
        <v>14.644444728</v>
      </c>
      <c r="P18" s="75"/>
      <c r="Q18" s="75" t="s">
        <v>184</v>
      </c>
      <c r="R18" s="75">
        <v>0</v>
      </c>
      <c r="S18" s="75">
        <v>483.16140146352302</v>
      </c>
      <c r="T18" s="75">
        <v>40.259242814693899</v>
      </c>
      <c r="U18" s="75">
        <v>1088.9168995778</v>
      </c>
      <c r="V18" s="75">
        <v>1088.9168995778</v>
      </c>
      <c r="W18" s="75">
        <v>425.65154821995998</v>
      </c>
      <c r="X18" s="75">
        <v>0</v>
      </c>
      <c r="Y18" s="75">
        <v>246.54259787049099</v>
      </c>
      <c r="Z18" s="75">
        <v>74.767186434422698</v>
      </c>
      <c r="AA18" s="75">
        <v>2665.6500580422598</v>
      </c>
      <c r="AB18" s="75">
        <v>55686.290634611403</v>
      </c>
      <c r="AC18" s="75">
        <v>724.11342980688903</v>
      </c>
      <c r="AD18" s="75">
        <v>275.90761850118901</v>
      </c>
      <c r="AE18" s="75">
        <v>453.65120360423202</v>
      </c>
      <c r="AF18" s="75">
        <v>14.6339127531686</v>
      </c>
      <c r="AG18" s="75">
        <v>0</v>
      </c>
      <c r="AH18" s="75">
        <v>0</v>
      </c>
      <c r="AI18" s="75">
        <v>744.47684504111203</v>
      </c>
      <c r="AJ18" s="75">
        <v>744.47684504111203</v>
      </c>
      <c r="AK18" s="75">
        <v>432.624968835022</v>
      </c>
      <c r="AL18" s="75">
        <v>0</v>
      </c>
      <c r="AM18" s="75">
        <v>0</v>
      </c>
      <c r="AN18" s="75">
        <v>92.8992325136538</v>
      </c>
      <c r="AO18" s="75">
        <v>26.464254884980399</v>
      </c>
      <c r="AP18" s="75">
        <v>0</v>
      </c>
      <c r="AQ18" s="75">
        <v>994.49382411833096</v>
      </c>
      <c r="AR18" s="75">
        <v>119.444996667916</v>
      </c>
      <c r="AS18" s="75">
        <v>0</v>
      </c>
      <c r="AT18" s="75">
        <v>609.05827632029002</v>
      </c>
      <c r="AU18" s="75">
        <v>145.224798150867</v>
      </c>
      <c r="AV18" s="75">
        <v>437.97420500647598</v>
      </c>
      <c r="AW18" s="75">
        <v>0</v>
      </c>
      <c r="AX18" s="75">
        <v>9611.6017625952809</v>
      </c>
      <c r="AY18" s="75">
        <v>730.98317968991898</v>
      </c>
      <c r="AZ18" s="75">
        <v>81.220324688128599</v>
      </c>
      <c r="BA18" s="75">
        <v>812.20350437804905</v>
      </c>
      <c r="BB18" s="75">
        <v>0.74339916435320197</v>
      </c>
      <c r="BC18" s="75">
        <v>264.99487800877398</v>
      </c>
      <c r="BD18" s="75">
        <v>0</v>
      </c>
      <c r="BE18" s="75">
        <v>0.91281215716750097</v>
      </c>
      <c r="BF18" s="75">
        <v>858.15552333232995</v>
      </c>
      <c r="BG18" s="75">
        <v>0.82982930317410397</v>
      </c>
      <c r="BH18" s="75">
        <v>24.604432537575001</v>
      </c>
      <c r="BI18" s="75">
        <v>462.97318735428797</v>
      </c>
      <c r="BJ18" s="75">
        <v>0.74684622684457902</v>
      </c>
      <c r="BK18" s="75">
        <v>0</v>
      </c>
      <c r="BL18" s="75">
        <v>80.248635885734402</v>
      </c>
      <c r="BM18" s="75">
        <v>8299.8359059393006</v>
      </c>
      <c r="BN18" s="75">
        <v>8298.2923047424702</v>
      </c>
      <c r="BO18" s="75">
        <v>1.5436011968297501</v>
      </c>
      <c r="BP18" s="75">
        <v>0.93770720283073505</v>
      </c>
      <c r="BQ18" s="75">
        <v>0</v>
      </c>
      <c r="BR18" s="75">
        <v>203.044025056631</v>
      </c>
      <c r="BS18" s="75">
        <v>7.8003950929523702</v>
      </c>
      <c r="BT18" s="75">
        <v>3068.1144448045302</v>
      </c>
      <c r="BU18" s="75">
        <v>12.447437351808</v>
      </c>
      <c r="BV18" s="75">
        <v>15.766756274739899</v>
      </c>
      <c r="BW18" s="75">
        <v>4383.0213698418702</v>
      </c>
      <c r="BX18" s="75">
        <v>109.047196917479</v>
      </c>
      <c r="BY18" s="75">
        <v>2.8214193260470499</v>
      </c>
      <c r="BZ18" s="75">
        <v>34.023006326272998</v>
      </c>
      <c r="CA18" s="75">
        <v>0</v>
      </c>
      <c r="CB18" s="75">
        <v>203.06739456935401</v>
      </c>
      <c r="CC18" s="75">
        <v>3.3994354575886598</v>
      </c>
      <c r="CD18" s="75">
        <v>0</v>
      </c>
      <c r="CE18" s="75">
        <v>0</v>
      </c>
      <c r="CF18" s="75">
        <v>146.46694189456201</v>
      </c>
      <c r="CG18" s="75">
        <v>11.647930739463201</v>
      </c>
      <c r="CH18" s="75">
        <v>8852.1033844254398</v>
      </c>
      <c r="CI18" s="75">
        <v>50.3819822226695</v>
      </c>
      <c r="CJ18" s="89"/>
      <c r="CK18" s="91">
        <f t="shared" si="13"/>
        <v>1.0857986339728156</v>
      </c>
      <c r="CL18" s="68">
        <f t="shared" si="0"/>
        <v>-7.1951323065892812E-4</v>
      </c>
      <c r="CM18" s="68">
        <f t="shared" si="1"/>
        <v>-7.0362200179346446E-4</v>
      </c>
      <c r="CN18" s="68">
        <f t="shared" si="2"/>
        <v>-7.8784629079721414E-4</v>
      </c>
      <c r="CO18" s="68">
        <f t="shared" si="3"/>
        <v>-6.7919521025796247E-4</v>
      </c>
      <c r="CP18" s="68">
        <f t="shared" si="4"/>
        <v>-6.7912963722491432E-4</v>
      </c>
      <c r="CQ18" s="68">
        <f t="shared" si="5"/>
        <v>-6.7002035123151285E-4</v>
      </c>
      <c r="CR18" s="68">
        <f t="shared" si="6"/>
        <v>-7.2117390278268799E-4</v>
      </c>
      <c r="CS18" s="68">
        <f t="shared" si="7"/>
        <v>-7.1883533810950017E-4</v>
      </c>
      <c r="CT18" s="68">
        <f t="shared" si="8"/>
        <v>-7.2117817448982509E-4</v>
      </c>
      <c r="CU18" s="68">
        <f t="shared" si="9"/>
        <v>-7.186531477459152E-4</v>
      </c>
      <c r="CV18" s="68">
        <f t="shared" si="10"/>
        <v>-7.1902396716554595E-4</v>
      </c>
      <c r="CW18" s="68">
        <f t="shared" si="11"/>
        <v>-7.1879612635234662E-4</v>
      </c>
      <c r="CX18" s="68">
        <f t="shared" si="12"/>
        <v>-7.1917478518119941E-4</v>
      </c>
      <c r="CY18" s="68">
        <f t="shared" si="14"/>
        <v>-7.1917884406111246E-4</v>
      </c>
    </row>
    <row r="19" spans="1:103" x14ac:dyDescent="0.25">
      <c r="A19" s="75" t="s">
        <v>185</v>
      </c>
      <c r="B19" s="75">
        <v>5486.4109157000003</v>
      </c>
      <c r="C19" s="75">
        <v>48.793555109000003</v>
      </c>
      <c r="D19" s="75">
        <v>103.41167996999999</v>
      </c>
      <c r="E19" s="75">
        <v>855.69876955999996</v>
      </c>
      <c r="F19" s="75">
        <v>853.02845528</v>
      </c>
      <c r="G19" s="75">
        <v>15.582518501999999</v>
      </c>
      <c r="H19" s="75">
        <v>869.17022228999997</v>
      </c>
      <c r="I19" s="75">
        <v>93.494912940000006</v>
      </c>
      <c r="J19" s="75">
        <v>24.114292198000001</v>
      </c>
      <c r="K19" s="75">
        <v>63.921103058</v>
      </c>
      <c r="L19" s="75">
        <v>3.4566780542000002</v>
      </c>
      <c r="M19" s="75">
        <v>6.4195435484000001</v>
      </c>
      <c r="N19" s="75">
        <v>12.738184812</v>
      </c>
      <c r="O19" s="75">
        <v>1.2564748938000001</v>
      </c>
      <c r="P19" s="75"/>
      <c r="Q19" s="75" t="s">
        <v>185</v>
      </c>
      <c r="R19" s="75">
        <v>0</v>
      </c>
      <c r="S19" s="75">
        <v>49.161706405629303</v>
      </c>
      <c r="T19" s="75">
        <v>3.45375156831693</v>
      </c>
      <c r="U19" s="75">
        <v>93.4157676718077</v>
      </c>
      <c r="V19" s="75">
        <v>93.4157676718077</v>
      </c>
      <c r="W19" s="75">
        <v>43.310079984851498</v>
      </c>
      <c r="X19" s="75">
        <v>0</v>
      </c>
      <c r="Y19" s="75">
        <v>24.092814178424799</v>
      </c>
      <c r="Z19" s="75">
        <v>6.4141116154805902</v>
      </c>
      <c r="AA19" s="75">
        <v>271.23014901642802</v>
      </c>
      <c r="AB19" s="75">
        <v>5481.71138455243</v>
      </c>
      <c r="AC19" s="75">
        <v>73.678645082487805</v>
      </c>
      <c r="AD19" s="75">
        <v>28.073628286358101</v>
      </c>
      <c r="AE19" s="75">
        <v>46.159068988044098</v>
      </c>
      <c r="AF19" s="75">
        <v>1.2554115828958501</v>
      </c>
      <c r="AG19" s="75">
        <v>0</v>
      </c>
      <c r="AH19" s="75">
        <v>0</v>
      </c>
      <c r="AI19" s="75">
        <v>63.866997723550497</v>
      </c>
      <c r="AJ19" s="75">
        <v>63.866997723550497</v>
      </c>
      <c r="AK19" s="75">
        <v>44.019645624228801</v>
      </c>
      <c r="AL19" s="75">
        <v>0</v>
      </c>
      <c r="AM19" s="75">
        <v>0</v>
      </c>
      <c r="AN19" s="75">
        <v>9.4525115282117298</v>
      </c>
      <c r="AO19" s="75">
        <v>2.6927400236599399</v>
      </c>
      <c r="AP19" s="75">
        <v>0</v>
      </c>
      <c r="AQ19" s="75">
        <v>101.189867063915</v>
      </c>
      <c r="AR19" s="75">
        <v>12.153547327984899</v>
      </c>
      <c r="AS19" s="75">
        <v>0</v>
      </c>
      <c r="AT19" s="75">
        <v>61.971741173793902</v>
      </c>
      <c r="AU19" s="75">
        <v>12.7272984786867</v>
      </c>
      <c r="AV19" s="75">
        <v>48.754233659270099</v>
      </c>
      <c r="AW19" s="75">
        <v>0</v>
      </c>
      <c r="AX19" s="75">
        <v>945.67083531242201</v>
      </c>
      <c r="AY19" s="75">
        <v>92.984488078577101</v>
      </c>
      <c r="AZ19" s="75">
        <v>10.3316146826041</v>
      </c>
      <c r="BA19" s="75">
        <v>103.316102761181</v>
      </c>
      <c r="BB19" s="75">
        <v>7.5640958073292797E-2</v>
      </c>
      <c r="BC19" s="75">
        <v>26.9632532199923</v>
      </c>
      <c r="BD19" s="75">
        <v>0</v>
      </c>
      <c r="BE19" s="75">
        <v>9.3753650571383004E-2</v>
      </c>
      <c r="BF19" s="75">
        <v>87.317372972004804</v>
      </c>
      <c r="BG19" s="75">
        <v>8.5230597387633195E-2</v>
      </c>
      <c r="BH19" s="75">
        <v>2.5270872355142502</v>
      </c>
      <c r="BI19" s="75">
        <v>47.551331275208398</v>
      </c>
      <c r="BJ19" s="75">
        <v>7.6707554931022798E-2</v>
      </c>
      <c r="BK19" s="75">
        <v>0</v>
      </c>
      <c r="BL19" s="75">
        <v>8.2422250413862592</v>
      </c>
      <c r="BM19" s="75">
        <v>854.97307019182097</v>
      </c>
      <c r="BN19" s="75">
        <v>852.30593568907602</v>
      </c>
      <c r="BO19" s="75">
        <v>2.6671345027453</v>
      </c>
      <c r="BP19" s="75">
        <v>9.6310549615348504E-2</v>
      </c>
      <c r="BQ19" s="75">
        <v>0</v>
      </c>
      <c r="BR19" s="75">
        <v>20.854366201491398</v>
      </c>
      <c r="BS19" s="75">
        <v>0.80116751384557705</v>
      </c>
      <c r="BT19" s="75">
        <v>315.12172955064199</v>
      </c>
      <c r="BU19" s="75">
        <v>1.2784590020359601</v>
      </c>
      <c r="BV19" s="75">
        <v>1.6193815602275099</v>
      </c>
      <c r="BW19" s="75">
        <v>450.173947905663</v>
      </c>
      <c r="BX19" s="75">
        <v>11.095560584487099</v>
      </c>
      <c r="BY19" s="75">
        <v>0.289784070186345</v>
      </c>
      <c r="BZ19" s="75">
        <v>3.4944539803678398</v>
      </c>
      <c r="CA19" s="75">
        <v>0</v>
      </c>
      <c r="CB19" s="75">
        <v>15.569998449480501</v>
      </c>
      <c r="CC19" s="75">
        <v>0.34589243244961598</v>
      </c>
      <c r="CD19" s="75">
        <v>0</v>
      </c>
      <c r="CE19" s="75">
        <v>0</v>
      </c>
      <c r="CF19" s="75">
        <v>14.903027302675801</v>
      </c>
      <c r="CG19" s="75">
        <v>1.18517777558211</v>
      </c>
      <c r="CH19" s="75">
        <v>868.39490835838296</v>
      </c>
      <c r="CI19" s="75">
        <v>5.1263692509696899</v>
      </c>
      <c r="CJ19" s="89"/>
      <c r="CK19" s="91">
        <f t="shared" si="13"/>
        <v>1.08898707973786</v>
      </c>
      <c r="CL19" s="68">
        <f t="shared" si="0"/>
        <v>-8.565765889175411E-4</v>
      </c>
      <c r="CM19" s="68">
        <f t="shared" si="1"/>
        <v>-8.0587384219214797E-4</v>
      </c>
      <c r="CN19" s="68">
        <f t="shared" si="2"/>
        <v>-9.242399779862562E-4</v>
      </c>
      <c r="CO19" s="68">
        <f t="shared" si="3"/>
        <v>-8.4807807840152436E-4</v>
      </c>
      <c r="CP19" s="68">
        <f t="shared" si="4"/>
        <v>-8.470052627808514E-4</v>
      </c>
      <c r="CQ19" s="68">
        <f t="shared" si="5"/>
        <v>-8.0346784237037537E-4</v>
      </c>
      <c r="CR19" s="68">
        <f t="shared" si="6"/>
        <v>-8.9201621469991142E-4</v>
      </c>
      <c r="CS19" s="68">
        <f t="shared" si="7"/>
        <v>-8.4651951323915691E-4</v>
      </c>
      <c r="CT19" s="68">
        <f t="shared" si="8"/>
        <v>-8.9067592773813041E-4</v>
      </c>
      <c r="CU19" s="68">
        <f t="shared" si="9"/>
        <v>-8.4643931129300325E-4</v>
      </c>
      <c r="CV19" s="68">
        <f t="shared" si="10"/>
        <v>-8.4661800641642375E-4</v>
      </c>
      <c r="CW19" s="68">
        <f t="shared" si="11"/>
        <v>-8.4615563060768686E-4</v>
      </c>
      <c r="CX19" s="68">
        <f t="shared" si="12"/>
        <v>-8.5462202613392269E-4</v>
      </c>
      <c r="CY19" s="68">
        <f t="shared" si="14"/>
        <v>-8.462651417842572E-4</v>
      </c>
    </row>
    <row r="20" spans="1:103" x14ac:dyDescent="0.25">
      <c r="A20" s="75" t="s">
        <v>186</v>
      </c>
      <c r="B20" s="75">
        <v>107063.90583</v>
      </c>
      <c r="C20" s="75">
        <v>713.91667655000003</v>
      </c>
      <c r="D20" s="75">
        <v>1356.0841062</v>
      </c>
      <c r="E20" s="75">
        <v>16709.342292000001</v>
      </c>
      <c r="F20" s="75">
        <v>16709.342292000001</v>
      </c>
      <c r="G20" s="75">
        <v>551.96129015999998</v>
      </c>
      <c r="H20" s="75">
        <v>16319.907424000001</v>
      </c>
      <c r="I20" s="75">
        <v>2022.7146181000001</v>
      </c>
      <c r="J20" s="75">
        <v>454.63608194</v>
      </c>
      <c r="K20" s="75">
        <v>1382.9009688000001</v>
      </c>
      <c r="L20" s="75">
        <v>74.783485558999999</v>
      </c>
      <c r="M20" s="75">
        <v>138.88358593999999</v>
      </c>
      <c r="N20" s="75">
        <v>269.45792657999999</v>
      </c>
      <c r="O20" s="75">
        <v>27.183199257999998</v>
      </c>
      <c r="P20" s="75"/>
      <c r="Q20" s="75" t="s">
        <v>186</v>
      </c>
      <c r="R20" s="75">
        <v>0</v>
      </c>
      <c r="S20" s="75">
        <v>888.56559720458199</v>
      </c>
      <c r="T20" s="75">
        <v>74.766229240563504</v>
      </c>
      <c r="U20" s="75">
        <v>2022.24756575986</v>
      </c>
      <c r="V20" s="75">
        <v>2022.24756575986</v>
      </c>
      <c r="W20" s="75">
        <v>782.80116562558896</v>
      </c>
      <c r="X20" s="75">
        <v>0</v>
      </c>
      <c r="Y20" s="75">
        <v>454.53129133201799</v>
      </c>
      <c r="Z20" s="75">
        <v>138.85146041900401</v>
      </c>
      <c r="AA20" s="75">
        <v>4902.3059617994104</v>
      </c>
      <c r="AB20" s="75">
        <v>107035.34499269701</v>
      </c>
      <c r="AC20" s="75">
        <v>1331.69246129628</v>
      </c>
      <c r="AD20" s="75">
        <v>507.41223284663403</v>
      </c>
      <c r="AE20" s="75">
        <v>834.29444848092703</v>
      </c>
      <c r="AF20" s="75">
        <v>27.176931710068999</v>
      </c>
      <c r="AG20" s="75">
        <v>0</v>
      </c>
      <c r="AH20" s="75">
        <v>0</v>
      </c>
      <c r="AI20" s="75">
        <v>1382.5816311306501</v>
      </c>
      <c r="AJ20" s="75">
        <v>1382.5816311306501</v>
      </c>
      <c r="AK20" s="75">
        <v>795.625902008926</v>
      </c>
      <c r="AL20" s="75">
        <v>0</v>
      </c>
      <c r="AM20" s="75">
        <v>0</v>
      </c>
      <c r="AN20" s="75">
        <v>170.84787756144499</v>
      </c>
      <c r="AO20" s="75">
        <v>48.669513041779702</v>
      </c>
      <c r="AP20" s="75">
        <v>0</v>
      </c>
      <c r="AQ20" s="75">
        <v>1828.9395995009399</v>
      </c>
      <c r="AR20" s="75">
        <v>219.66724441127201</v>
      </c>
      <c r="AS20" s="75">
        <v>0</v>
      </c>
      <c r="AT20" s="75">
        <v>1120.09836335501</v>
      </c>
      <c r="AU20" s="75">
        <v>269.395675226224</v>
      </c>
      <c r="AV20" s="75">
        <v>713.70036611055002</v>
      </c>
      <c r="AW20" s="75">
        <v>0</v>
      </c>
      <c r="AX20" s="75">
        <v>17712.751037109301</v>
      </c>
      <c r="AY20" s="75">
        <v>1220.0439040526401</v>
      </c>
      <c r="AZ20" s="75">
        <v>135.56039157062699</v>
      </c>
      <c r="BA20" s="75">
        <v>1355.60429562327</v>
      </c>
      <c r="BB20" s="75">
        <v>1.36715988965097</v>
      </c>
      <c r="BC20" s="75">
        <v>487.34307889118497</v>
      </c>
      <c r="BD20" s="75">
        <v>0</v>
      </c>
      <c r="BE20" s="75">
        <v>1.83758214586881</v>
      </c>
      <c r="BF20" s="75">
        <v>1578.20484346136</v>
      </c>
      <c r="BG20" s="75">
        <v>1.67052871068194</v>
      </c>
      <c r="BH20" s="75">
        <v>49.531171888864897</v>
      </c>
      <c r="BI20" s="75">
        <v>932.011008779907</v>
      </c>
      <c r="BJ20" s="75">
        <v>1.50347647778567</v>
      </c>
      <c r="BK20" s="75">
        <v>0</v>
      </c>
      <c r="BL20" s="75">
        <v>161.548466255504</v>
      </c>
      <c r="BM20" s="75">
        <v>16705.286783991301</v>
      </c>
      <c r="BN20" s="75">
        <v>16705.286783991301</v>
      </c>
      <c r="BO20" s="75">
        <v>0</v>
      </c>
      <c r="BP20" s="75">
        <v>1.88769747879429</v>
      </c>
      <c r="BQ20" s="75">
        <v>0</v>
      </c>
      <c r="BR20" s="75">
        <v>408.74777239482501</v>
      </c>
      <c r="BS20" s="75">
        <v>15.7029702376031</v>
      </c>
      <c r="BT20" s="75">
        <v>6176.4190134316495</v>
      </c>
      <c r="BU20" s="75">
        <v>25.057933332230999</v>
      </c>
      <c r="BV20" s="75">
        <v>31.740048832376999</v>
      </c>
      <c r="BW20" s="75">
        <v>8823.4576291495105</v>
      </c>
      <c r="BX20" s="75">
        <v>200.54494683406801</v>
      </c>
      <c r="BY20" s="75">
        <v>5.6797970612388804</v>
      </c>
      <c r="BZ20" s="75">
        <v>68.491687814503095</v>
      </c>
      <c r="CA20" s="75">
        <v>0</v>
      </c>
      <c r="CB20" s="75">
        <v>551.81953472334703</v>
      </c>
      <c r="CC20" s="75">
        <v>6.2517883929724301</v>
      </c>
      <c r="CD20" s="75">
        <v>0</v>
      </c>
      <c r="CE20" s="75">
        <v>0</v>
      </c>
      <c r="CF20" s="75">
        <v>269.36246375097897</v>
      </c>
      <c r="CG20" s="75">
        <v>21.421314456952</v>
      </c>
      <c r="CH20" s="75">
        <v>16316.141012582801</v>
      </c>
      <c r="CI20" s="75">
        <v>92.655775433676098</v>
      </c>
      <c r="CJ20" s="89"/>
      <c r="CK20" s="91">
        <f t="shared" si="13"/>
        <v>1.0855968346589706</v>
      </c>
      <c r="CL20" s="68">
        <f t="shared" si="0"/>
        <v>-2.6676438788201119E-4</v>
      </c>
      <c r="CM20" s="68">
        <f t="shared" si="1"/>
        <v>-3.0299115646847171E-4</v>
      </c>
      <c r="CN20" s="68">
        <f t="shared" si="2"/>
        <v>-3.538206624030709E-4</v>
      </c>
      <c r="CO20" s="68">
        <f t="shared" si="3"/>
        <v>-2.4270901498267596E-4</v>
      </c>
      <c r="CP20" s="68">
        <f t="shared" si="4"/>
        <v>-2.4270901498267596E-4</v>
      </c>
      <c r="CQ20" s="68">
        <f t="shared" si="5"/>
        <v>-2.5682133725691447E-4</v>
      </c>
      <c r="CR20" s="68">
        <f t="shared" si="6"/>
        <v>-2.3078632245556837E-4</v>
      </c>
      <c r="CS20" s="68">
        <f t="shared" si="7"/>
        <v>-2.3090372510324196E-4</v>
      </c>
      <c r="CT20" s="68">
        <f t="shared" si="8"/>
        <v>-2.3049338172820278E-4</v>
      </c>
      <c r="CU20" s="68">
        <f t="shared" si="9"/>
        <v>-2.3091868221564445E-4</v>
      </c>
      <c r="CV20" s="68">
        <f t="shared" si="10"/>
        <v>-2.3075038970843897E-4</v>
      </c>
      <c r="CW20" s="68">
        <f t="shared" si="11"/>
        <v>-2.3131258297042124E-4</v>
      </c>
      <c r="CX20" s="68">
        <f t="shared" si="12"/>
        <v>-2.3102439243890454E-4</v>
      </c>
      <c r="CY20" s="68">
        <f t="shared" si="14"/>
        <v>-2.3056697158834049E-4</v>
      </c>
    </row>
    <row r="21" spans="1:103" x14ac:dyDescent="0.25">
      <c r="A21" s="75" t="s">
        <v>187</v>
      </c>
      <c r="B21" s="75">
        <v>33676.006370000003</v>
      </c>
      <c r="C21" s="75">
        <v>289.50874578000003</v>
      </c>
      <c r="D21" s="75">
        <v>531.03997100000004</v>
      </c>
      <c r="E21" s="75">
        <v>5075.2029136000001</v>
      </c>
      <c r="F21" s="75">
        <v>5073.2628383000001</v>
      </c>
      <c r="G21" s="75">
        <v>115.56588338</v>
      </c>
      <c r="H21" s="75">
        <v>5193.6635145999999</v>
      </c>
      <c r="I21" s="75">
        <v>633.37111460999995</v>
      </c>
      <c r="J21" s="75">
        <v>144.61198690000001</v>
      </c>
      <c r="K21" s="75">
        <v>433.02674048</v>
      </c>
      <c r="L21" s="75">
        <v>23.416893583</v>
      </c>
      <c r="M21" s="75">
        <v>43.488507937000001</v>
      </c>
      <c r="N21" s="75">
        <v>84.580858500000005</v>
      </c>
      <c r="O21" s="75">
        <v>8.5118545768999994</v>
      </c>
      <c r="P21" s="75"/>
      <c r="Q21" s="75" t="s">
        <v>187</v>
      </c>
      <c r="R21" s="75">
        <v>0</v>
      </c>
      <c r="S21" s="75">
        <v>284.02927682792301</v>
      </c>
      <c r="T21" s="75">
        <v>23.402729882877701</v>
      </c>
      <c r="U21" s="75">
        <v>632.98798367063102</v>
      </c>
      <c r="V21" s="75">
        <v>632.98798367063102</v>
      </c>
      <c r="W21" s="75">
        <v>250.22178331683301</v>
      </c>
      <c r="X21" s="75">
        <v>0</v>
      </c>
      <c r="Y21" s="75">
        <v>144.52378506133601</v>
      </c>
      <c r="Z21" s="75">
        <v>43.462190120284902</v>
      </c>
      <c r="AA21" s="75">
        <v>1567.0186003497799</v>
      </c>
      <c r="AB21" s="75">
        <v>33656.013216894098</v>
      </c>
      <c r="AC21" s="75">
        <v>425.67458433895303</v>
      </c>
      <c r="AD21" s="75">
        <v>162.19403986475299</v>
      </c>
      <c r="AE21" s="75">
        <v>266.68170436491403</v>
      </c>
      <c r="AF21" s="75">
        <v>8.5067026863136608</v>
      </c>
      <c r="AG21" s="75">
        <v>0</v>
      </c>
      <c r="AH21" s="75">
        <v>0</v>
      </c>
      <c r="AI21" s="75">
        <v>432.76478198733798</v>
      </c>
      <c r="AJ21" s="75">
        <v>432.76478198733798</v>
      </c>
      <c r="AK21" s="75">
        <v>254.32125304678601</v>
      </c>
      <c r="AL21" s="75">
        <v>0</v>
      </c>
      <c r="AM21" s="75">
        <v>0</v>
      </c>
      <c r="AN21" s="75">
        <v>54.611403307279403</v>
      </c>
      <c r="AO21" s="75">
        <v>15.5571726311174</v>
      </c>
      <c r="AP21" s="75">
        <v>0</v>
      </c>
      <c r="AQ21" s="75">
        <v>584.61941654579698</v>
      </c>
      <c r="AR21" s="75">
        <v>70.216496830641802</v>
      </c>
      <c r="AS21" s="75">
        <v>0</v>
      </c>
      <c r="AT21" s="75">
        <v>358.03864178298602</v>
      </c>
      <c r="AU21" s="75">
        <v>84.529583708983196</v>
      </c>
      <c r="AV21" s="75">
        <v>289.34885000873999</v>
      </c>
      <c r="AW21" s="75">
        <v>0</v>
      </c>
      <c r="AX21" s="75">
        <v>5636.9664076249901</v>
      </c>
      <c r="AY21" s="75">
        <v>477.630357471629</v>
      </c>
      <c r="AZ21" s="75">
        <v>53.070049336872998</v>
      </c>
      <c r="BA21" s="75">
        <v>530.70040680850298</v>
      </c>
      <c r="BB21" s="75">
        <v>0.437011885247993</v>
      </c>
      <c r="BC21" s="75">
        <v>155.778888591814</v>
      </c>
      <c r="BD21" s="75">
        <v>0</v>
      </c>
      <c r="BE21" s="75">
        <v>0.55774493312846396</v>
      </c>
      <c r="BF21" s="75">
        <v>504.47207465794702</v>
      </c>
      <c r="BG21" s="75">
        <v>0.50704057267275404</v>
      </c>
      <c r="BH21" s="75">
        <v>15.0337613293914</v>
      </c>
      <c r="BI21" s="75">
        <v>282.88510937027598</v>
      </c>
      <c r="BJ21" s="75">
        <v>0.45633677042733201</v>
      </c>
      <c r="BK21" s="75">
        <v>0</v>
      </c>
      <c r="BL21" s="75">
        <v>49.033384332206502</v>
      </c>
      <c r="BM21" s="75">
        <v>5072.3468858548904</v>
      </c>
      <c r="BN21" s="75">
        <v>5070.4086070862104</v>
      </c>
      <c r="BO21" s="75">
        <v>1.93827876867673</v>
      </c>
      <c r="BP21" s="75">
        <v>0.572956291076406</v>
      </c>
      <c r="BQ21" s="75">
        <v>0</v>
      </c>
      <c r="BR21" s="75">
        <v>124.063631924064</v>
      </c>
      <c r="BS21" s="75">
        <v>4.76618412771513</v>
      </c>
      <c r="BT21" s="75">
        <v>1874.67416109227</v>
      </c>
      <c r="BU21" s="75">
        <v>7.6056135507112597</v>
      </c>
      <c r="BV21" s="75">
        <v>9.6337773041910193</v>
      </c>
      <c r="BW21" s="75">
        <v>2678.10629042665</v>
      </c>
      <c r="BX21" s="75">
        <v>64.104058280633893</v>
      </c>
      <c r="BY21" s="75">
        <v>1.7239393585657301</v>
      </c>
      <c r="BZ21" s="75">
        <v>20.788675702867</v>
      </c>
      <c r="CA21" s="75">
        <v>0</v>
      </c>
      <c r="CB21" s="75">
        <v>115.499923195411</v>
      </c>
      <c r="CC21" s="75">
        <v>1.9983806749259501</v>
      </c>
      <c r="CD21" s="75">
        <v>0</v>
      </c>
      <c r="CE21" s="75">
        <v>0</v>
      </c>
      <c r="CF21" s="75">
        <v>86.101513794020605</v>
      </c>
      <c r="CG21" s="75">
        <v>6.8473031008552203</v>
      </c>
      <c r="CH21" s="75">
        <v>5190.4946075951102</v>
      </c>
      <c r="CI21" s="75">
        <v>29.617371041826502</v>
      </c>
      <c r="CJ21" s="89"/>
      <c r="CK21" s="91">
        <f t="shared" si="13"/>
        <v>1.0860171975473338</v>
      </c>
      <c r="CL21" s="68">
        <f t="shared" si="0"/>
        <v>-5.9369133282132218E-4</v>
      </c>
      <c r="CM21" s="68">
        <f t="shared" si="1"/>
        <v>-5.5230031420724533E-4</v>
      </c>
      <c r="CN21" s="68">
        <f t="shared" si="2"/>
        <v>-6.3943245337564443E-4</v>
      </c>
      <c r="CO21" s="68">
        <f t="shared" si="3"/>
        <v>-5.6274158762331021E-4</v>
      </c>
      <c r="CP21" s="68">
        <f t="shared" si="4"/>
        <v>-5.6260266908350078E-4</v>
      </c>
      <c r="CQ21" s="68">
        <f t="shared" si="5"/>
        <v>-5.7075827796092878E-4</v>
      </c>
      <c r="CR21" s="68">
        <f t="shared" si="6"/>
        <v>-6.1014869291810877E-4</v>
      </c>
      <c r="CS21" s="68">
        <f t="shared" si="7"/>
        <v>-6.0490750293347244E-4</v>
      </c>
      <c r="CT21" s="68">
        <f t="shared" si="8"/>
        <v>-6.099206611757807E-4</v>
      </c>
      <c r="CU21" s="68">
        <f t="shared" si="9"/>
        <v>-6.0494761217665886E-4</v>
      </c>
      <c r="CV21" s="68">
        <f t="shared" si="10"/>
        <v>-6.048496600156248E-4</v>
      </c>
      <c r="CW21" s="68">
        <f t="shared" si="11"/>
        <v>-6.0516715710792431E-4</v>
      </c>
      <c r="CX21" s="68">
        <f t="shared" si="12"/>
        <v>-6.0622216333745013E-4</v>
      </c>
      <c r="CY21" s="68">
        <f t="shared" si="14"/>
        <v>-6.0526064440998581E-4</v>
      </c>
    </row>
    <row r="22" spans="1:103" x14ac:dyDescent="0.25">
      <c r="A22" s="75" t="s">
        <v>339</v>
      </c>
      <c r="B22" s="75">
        <v>53985.829360000003</v>
      </c>
      <c r="C22" s="75">
        <v>418.87366286999998</v>
      </c>
      <c r="D22" s="75">
        <v>926.54661183999997</v>
      </c>
      <c r="E22" s="75">
        <v>8273.7030371000001</v>
      </c>
      <c r="F22" s="75">
        <v>8262.2437953999997</v>
      </c>
      <c r="G22" s="75">
        <v>209.33176202000001</v>
      </c>
      <c r="H22" s="75">
        <v>8128.8140493999999</v>
      </c>
      <c r="I22" s="75">
        <v>946.42635214999996</v>
      </c>
      <c r="J22" s="75">
        <v>226.02636369999999</v>
      </c>
      <c r="K22" s="75">
        <v>647.05799008999998</v>
      </c>
      <c r="L22" s="75">
        <v>34.991121804000002</v>
      </c>
      <c r="M22" s="75">
        <v>64.983498877000002</v>
      </c>
      <c r="N22" s="75">
        <v>127.29425009000001</v>
      </c>
      <c r="O22" s="75">
        <v>12.718993894</v>
      </c>
      <c r="P22" s="75"/>
      <c r="Q22" s="75" t="s">
        <v>339</v>
      </c>
      <c r="R22" s="75">
        <v>0</v>
      </c>
      <c r="S22" s="75">
        <v>450.505305913771</v>
      </c>
      <c r="T22" s="75">
        <v>34.974927089696003</v>
      </c>
      <c r="U22" s="75">
        <v>945.98829975705598</v>
      </c>
      <c r="V22" s="75">
        <v>945.98829975705598</v>
      </c>
      <c r="W22" s="75">
        <v>396.88227961980101</v>
      </c>
      <c r="X22" s="75">
        <v>0</v>
      </c>
      <c r="Y22" s="75">
        <v>225.91863318101699</v>
      </c>
      <c r="Z22" s="75">
        <v>64.953422645098598</v>
      </c>
      <c r="AA22" s="75">
        <v>2485.4817386484701</v>
      </c>
      <c r="AB22" s="75">
        <v>53959.353336309599</v>
      </c>
      <c r="AC22" s="75">
        <v>675.17154203068799</v>
      </c>
      <c r="AD22" s="75">
        <v>257.259303383587</v>
      </c>
      <c r="AE22" s="75">
        <v>422.98934698150202</v>
      </c>
      <c r="AF22" s="75">
        <v>12.713101320804601</v>
      </c>
      <c r="AG22" s="75">
        <v>0</v>
      </c>
      <c r="AH22" s="75">
        <v>0</v>
      </c>
      <c r="AI22" s="75">
        <v>646.75839623466698</v>
      </c>
      <c r="AJ22" s="75">
        <v>646.75839623466698</v>
      </c>
      <c r="AK22" s="75">
        <v>403.38435565915501</v>
      </c>
      <c r="AL22" s="75">
        <v>0</v>
      </c>
      <c r="AM22" s="75">
        <v>0</v>
      </c>
      <c r="AN22" s="75">
        <v>86.620304673613404</v>
      </c>
      <c r="AO22" s="75">
        <v>24.675574828475899</v>
      </c>
      <c r="AP22" s="75">
        <v>0</v>
      </c>
      <c r="AQ22" s="75">
        <v>927.27712375853002</v>
      </c>
      <c r="AR22" s="75">
        <v>111.371907398365</v>
      </c>
      <c r="AS22" s="75">
        <v>0</v>
      </c>
      <c r="AT22" s="75">
        <v>567.89273214486798</v>
      </c>
      <c r="AU22" s="75">
        <v>127.235129426349</v>
      </c>
      <c r="AV22" s="75">
        <v>418.671018554098</v>
      </c>
      <c r="AW22" s="75">
        <v>0</v>
      </c>
      <c r="AX22" s="75">
        <v>8833.0857371980292</v>
      </c>
      <c r="AY22" s="75">
        <v>833.42237190429603</v>
      </c>
      <c r="AZ22" s="75">
        <v>92.602453210315403</v>
      </c>
      <c r="BA22" s="75">
        <v>926.02482511461199</v>
      </c>
      <c r="BB22" s="75">
        <v>0.69315352531240004</v>
      </c>
      <c r="BC22" s="75">
        <v>247.08414464362801</v>
      </c>
      <c r="BD22" s="75">
        <v>0</v>
      </c>
      <c r="BE22" s="75">
        <v>0.90842018298362504</v>
      </c>
      <c r="BF22" s="75">
        <v>800.15397937224395</v>
      </c>
      <c r="BG22" s="75">
        <v>0.82583703996428504</v>
      </c>
      <c r="BH22" s="75">
        <v>24.486068244073699</v>
      </c>
      <c r="BI22" s="75">
        <v>460.74584453005701</v>
      </c>
      <c r="BJ22" s="75">
        <v>0.74325325253393704</v>
      </c>
      <c r="BK22" s="75">
        <v>0</v>
      </c>
      <c r="BL22" s="75">
        <v>79.862553838522501</v>
      </c>
      <c r="BM22" s="75">
        <v>8269.8208816573206</v>
      </c>
      <c r="BN22" s="75">
        <v>8258.3696231057602</v>
      </c>
      <c r="BO22" s="75">
        <v>11.451258551563299</v>
      </c>
      <c r="BP22" s="75">
        <v>0.93319559009463204</v>
      </c>
      <c r="BQ22" s="75">
        <v>0</v>
      </c>
      <c r="BR22" s="75">
        <v>202.067195899403</v>
      </c>
      <c r="BS22" s="75">
        <v>7.7628686942575102</v>
      </c>
      <c r="BT22" s="75">
        <v>3053.3537447157901</v>
      </c>
      <c r="BU22" s="75">
        <v>12.3875565811824</v>
      </c>
      <c r="BV22" s="75">
        <v>15.6909023216874</v>
      </c>
      <c r="BW22" s="75">
        <v>4361.9350256011703</v>
      </c>
      <c r="BX22" s="75">
        <v>101.67680392541899</v>
      </c>
      <c r="BY22" s="75">
        <v>2.80784381344488</v>
      </c>
      <c r="BZ22" s="75">
        <v>33.859312800586402</v>
      </c>
      <c r="CA22" s="75">
        <v>0</v>
      </c>
      <c r="CB22" s="75">
        <v>209.234248379327</v>
      </c>
      <c r="CC22" s="75">
        <v>3.1696741466703702</v>
      </c>
      <c r="CD22" s="75">
        <v>0</v>
      </c>
      <c r="CE22" s="75">
        <v>0</v>
      </c>
      <c r="CF22" s="75">
        <v>136.56737543291999</v>
      </c>
      <c r="CG22" s="75">
        <v>10.8606658941715</v>
      </c>
      <c r="CH22" s="75">
        <v>8124.9361921768996</v>
      </c>
      <c r="CI22" s="75">
        <v>46.976705696309999</v>
      </c>
      <c r="CJ22" s="89"/>
      <c r="CK22" s="91">
        <f t="shared" si="13"/>
        <v>1.0871575515513552</v>
      </c>
      <c r="CL22" s="68">
        <f t="shared" si="0"/>
        <v>-4.9042543208609071E-4</v>
      </c>
      <c r="CM22" s="68">
        <f t="shared" si="1"/>
        <v>-4.8378385624323593E-4</v>
      </c>
      <c r="CN22" s="68">
        <f t="shared" si="2"/>
        <v>-5.6315215955707093E-4</v>
      </c>
      <c r="CO22" s="68">
        <f t="shared" si="3"/>
        <v>-4.6921619319325144E-4</v>
      </c>
      <c r="CP22" s="68">
        <f t="shared" si="4"/>
        <v>-4.6890074780854156E-4</v>
      </c>
      <c r="CQ22" s="68">
        <f t="shared" si="5"/>
        <v>-4.6583299033090692E-4</v>
      </c>
      <c r="CR22" s="68">
        <f t="shared" si="6"/>
        <v>-4.7705079726686502E-4</v>
      </c>
      <c r="CS22" s="68">
        <f t="shared" si="7"/>
        <v>-4.6284889674600473E-4</v>
      </c>
      <c r="CT22" s="68">
        <f t="shared" si="8"/>
        <v>-4.7662811195773902E-4</v>
      </c>
      <c r="CU22" s="68">
        <f t="shared" si="9"/>
        <v>-4.6300928189037558E-4</v>
      </c>
      <c r="CV22" s="68">
        <f t="shared" si="10"/>
        <v>-4.6282352405598644E-4</v>
      </c>
      <c r="CW22" s="68">
        <f t="shared" si="11"/>
        <v>-4.6282875531728456E-4</v>
      </c>
      <c r="CX22" s="68">
        <f t="shared" si="12"/>
        <v>-4.6444095950289342E-4</v>
      </c>
      <c r="CY22" s="68">
        <f t="shared" si="14"/>
        <v>-4.632892542058342E-4</v>
      </c>
    </row>
    <row r="23" spans="1:103" x14ac:dyDescent="0.25">
      <c r="A23" s="75" t="s">
        <v>189</v>
      </c>
      <c r="B23" s="75">
        <v>167100.17811000001</v>
      </c>
      <c r="C23" s="75">
        <v>1237.4426129999999</v>
      </c>
      <c r="D23" s="75">
        <v>2473.2524165999998</v>
      </c>
      <c r="E23" s="75">
        <v>25822.472083000001</v>
      </c>
      <c r="F23" s="75">
        <v>25813.226317000001</v>
      </c>
      <c r="G23" s="75">
        <v>760.39782750999996</v>
      </c>
      <c r="H23" s="75">
        <v>24470.211027000001</v>
      </c>
      <c r="I23" s="75">
        <v>2983.6012228999998</v>
      </c>
      <c r="J23" s="75">
        <v>681.34291188999998</v>
      </c>
      <c r="K23" s="75">
        <v>2039.8446836000001</v>
      </c>
      <c r="L23" s="75">
        <v>110.30918837</v>
      </c>
      <c r="M23" s="75">
        <v>204.85992214000001</v>
      </c>
      <c r="N23" s="75">
        <v>398.44368393000002</v>
      </c>
      <c r="O23" s="75">
        <v>40.096513555999998</v>
      </c>
      <c r="P23" s="75"/>
      <c r="Q23" s="75" t="s">
        <v>189</v>
      </c>
      <c r="R23" s="75">
        <v>0</v>
      </c>
      <c r="S23" s="75">
        <v>1338.4795433786401</v>
      </c>
      <c r="T23" s="75">
        <v>110.25793402804599</v>
      </c>
      <c r="U23" s="75">
        <v>2982.2146660246299</v>
      </c>
      <c r="V23" s="75">
        <v>2982.2146660246299</v>
      </c>
      <c r="W23" s="75">
        <v>1179.16271464847</v>
      </c>
      <c r="X23" s="75">
        <v>0</v>
      </c>
      <c r="Y23" s="75">
        <v>681.02257248268302</v>
      </c>
      <c r="Z23" s="75">
        <v>204.76477658463199</v>
      </c>
      <c r="AA23" s="75">
        <v>7384.5256889197699</v>
      </c>
      <c r="AB23" s="75">
        <v>167013.09246973801</v>
      </c>
      <c r="AC23" s="75">
        <v>2005.97815169608</v>
      </c>
      <c r="AD23" s="75">
        <v>764.33407007508094</v>
      </c>
      <c r="AE23" s="75">
        <v>1256.7289353039901</v>
      </c>
      <c r="AF23" s="75">
        <v>40.077880340451799</v>
      </c>
      <c r="AG23" s="75">
        <v>0</v>
      </c>
      <c r="AH23" s="75">
        <v>0</v>
      </c>
      <c r="AI23" s="75">
        <v>2038.8968110511601</v>
      </c>
      <c r="AJ23" s="75">
        <v>2038.8968110511601</v>
      </c>
      <c r="AK23" s="75">
        <v>1198.4809491707599</v>
      </c>
      <c r="AL23" s="75">
        <v>0</v>
      </c>
      <c r="AM23" s="75">
        <v>0</v>
      </c>
      <c r="AN23" s="75">
        <v>257.35448029300699</v>
      </c>
      <c r="AO23" s="75">
        <v>73.312679203738696</v>
      </c>
      <c r="AP23" s="75">
        <v>0</v>
      </c>
      <c r="AQ23" s="75">
        <v>2754.9999472381301</v>
      </c>
      <c r="AR23" s="75">
        <v>330.893027650867</v>
      </c>
      <c r="AS23" s="75">
        <v>0</v>
      </c>
      <c r="AT23" s="75">
        <v>1687.24598906245</v>
      </c>
      <c r="AU23" s="75">
        <v>398.25815903639699</v>
      </c>
      <c r="AV23" s="75">
        <v>1236.7429813874701</v>
      </c>
      <c r="AW23" s="75">
        <v>0</v>
      </c>
      <c r="AX23" s="75">
        <v>26562.683827113498</v>
      </c>
      <c r="AY23" s="75">
        <v>2224.4972888901302</v>
      </c>
      <c r="AZ23" s="75">
        <v>247.16642995882799</v>
      </c>
      <c r="BA23" s="75">
        <v>2471.6637188489599</v>
      </c>
      <c r="BB23" s="75">
        <v>2.0594035476997599</v>
      </c>
      <c r="BC23" s="75">
        <v>734.10279277178302</v>
      </c>
      <c r="BD23" s="75">
        <v>0</v>
      </c>
      <c r="BE23" s="75">
        <v>2.8380669454411098</v>
      </c>
      <c r="BF23" s="75">
        <v>2377.3086387738799</v>
      </c>
      <c r="BG23" s="75">
        <v>2.5800616811344899</v>
      </c>
      <c r="BH23" s="75">
        <v>76.498824803650805</v>
      </c>
      <c r="BI23" s="75">
        <v>1439.4519851298201</v>
      </c>
      <c r="BJ23" s="75">
        <v>2.3220556990029602</v>
      </c>
      <c r="BK23" s="75">
        <v>0</v>
      </c>
      <c r="BL23" s="75">
        <v>249.504835402922</v>
      </c>
      <c r="BM23" s="75">
        <v>25809.852472633102</v>
      </c>
      <c r="BN23" s="75">
        <v>25800.614183994199</v>
      </c>
      <c r="BO23" s="75">
        <v>9.2382886389562806</v>
      </c>
      <c r="BP23" s="75">
        <v>2.91546999707887</v>
      </c>
      <c r="BQ23" s="75">
        <v>0</v>
      </c>
      <c r="BR23" s="75">
        <v>631.29383814326695</v>
      </c>
      <c r="BS23" s="75">
        <v>24.2525801765902</v>
      </c>
      <c r="BT23" s="75">
        <v>9539.2203604116003</v>
      </c>
      <c r="BU23" s="75">
        <v>38.700921200857501</v>
      </c>
      <c r="BV23" s="75">
        <v>49.021166819557202</v>
      </c>
      <c r="BW23" s="75">
        <v>13627.459282395501</v>
      </c>
      <c r="BX23" s="75">
        <v>302.08835934966601</v>
      </c>
      <c r="BY23" s="75">
        <v>8.7722080582240594</v>
      </c>
      <c r="BZ23" s="75">
        <v>105.782527129527</v>
      </c>
      <c r="CA23" s="75">
        <v>0</v>
      </c>
      <c r="CB23" s="75">
        <v>760.025681299403</v>
      </c>
      <c r="CC23" s="75">
        <v>9.4173004466400592</v>
      </c>
      <c r="CD23" s="75">
        <v>0</v>
      </c>
      <c r="CE23" s="75">
        <v>0</v>
      </c>
      <c r="CF23" s="75">
        <v>405.75041457559701</v>
      </c>
      <c r="CG23" s="75">
        <v>32.2677167633327</v>
      </c>
      <c r="CH23" s="75">
        <v>24458.7025143713</v>
      </c>
      <c r="CI23" s="75">
        <v>139.570922036095</v>
      </c>
      <c r="CJ23" s="89"/>
      <c r="CK23" s="91">
        <f t="shared" si="13"/>
        <v>1.0860217876032447</v>
      </c>
      <c r="CL23" s="68">
        <f t="shared" si="0"/>
        <v>-5.211582731208704E-4</v>
      </c>
      <c r="CM23" s="68">
        <f t="shared" si="1"/>
        <v>-5.6538509760359801E-4</v>
      </c>
      <c r="CN23" s="68">
        <f t="shared" si="2"/>
        <v>-6.4235164206326355E-4</v>
      </c>
      <c r="CO23" s="68">
        <f t="shared" si="3"/>
        <v>-4.8870651602744906E-4</v>
      </c>
      <c r="CP23" s="68">
        <f t="shared" si="4"/>
        <v>-4.8859188893777433E-4</v>
      </c>
      <c r="CQ23" s="68">
        <f t="shared" si="5"/>
        <v>-4.8940988142428393E-4</v>
      </c>
      <c r="CR23" s="68">
        <f t="shared" si="6"/>
        <v>-4.7030704459405734E-4</v>
      </c>
      <c r="CS23" s="68">
        <f t="shared" si="7"/>
        <v>-4.6472593747706953E-4</v>
      </c>
      <c r="CT23" s="68">
        <f t="shared" si="8"/>
        <v>-4.7015886087134088E-4</v>
      </c>
      <c r="CU23" s="68">
        <f t="shared" si="9"/>
        <v>-4.6467878484118325E-4</v>
      </c>
      <c r="CV23" s="68">
        <f t="shared" si="10"/>
        <v>-4.646425443915772E-4</v>
      </c>
      <c r="CW23" s="68">
        <f t="shared" si="11"/>
        <v>-4.644420166429557E-4</v>
      </c>
      <c r="CX23" s="68">
        <f t="shared" si="12"/>
        <v>-4.6562387882053709E-4</v>
      </c>
      <c r="CY23" s="68">
        <f t="shared" si="14"/>
        <v>-4.647091204619444E-4</v>
      </c>
    </row>
    <row r="24" spans="1:103" x14ac:dyDescent="0.25">
      <c r="A24" s="75" t="s">
        <v>190</v>
      </c>
      <c r="B24" s="75">
        <v>207928.88104000001</v>
      </c>
      <c r="C24" s="75">
        <v>1719.8303194</v>
      </c>
      <c r="D24" s="75">
        <v>2448.4225526</v>
      </c>
      <c r="E24" s="75">
        <v>32652.160163</v>
      </c>
      <c r="F24" s="75">
        <v>32652.157887000001</v>
      </c>
      <c r="G24" s="75">
        <v>942.51197517000003</v>
      </c>
      <c r="H24" s="75">
        <v>30840.958661000001</v>
      </c>
      <c r="I24" s="75">
        <v>862.95403485999998</v>
      </c>
      <c r="J24" s="75">
        <v>1619.0226044000001</v>
      </c>
      <c r="K24" s="75">
        <v>1455.3655649</v>
      </c>
      <c r="L24" s="75">
        <v>86.485248987999995</v>
      </c>
      <c r="M24" s="75">
        <v>156.16150891999999</v>
      </c>
      <c r="N24" s="75">
        <v>200.78811640000001</v>
      </c>
      <c r="O24" s="75">
        <v>51.369987872000003</v>
      </c>
      <c r="P24" s="75"/>
      <c r="Q24" s="75" t="s">
        <v>190</v>
      </c>
      <c r="R24" s="75">
        <v>0</v>
      </c>
      <c r="S24" s="75">
        <v>1946.2786569617199</v>
      </c>
      <c r="T24" s="75">
        <v>86.456578825807696</v>
      </c>
      <c r="U24" s="75">
        <v>862.66117970036601</v>
      </c>
      <c r="V24" s="75">
        <v>862.66117970036601</v>
      </c>
      <c r="W24" s="75">
        <v>1714.6161790869701</v>
      </c>
      <c r="X24" s="75">
        <v>0</v>
      </c>
      <c r="Y24" s="75">
        <v>1618.3431753099801</v>
      </c>
      <c r="Z24" s="75">
        <v>156.08738149678101</v>
      </c>
      <c r="AA24" s="75">
        <v>10737.8136985441</v>
      </c>
      <c r="AB24" s="75">
        <v>207856.84439755901</v>
      </c>
      <c r="AC24" s="75">
        <v>2916.88600216843</v>
      </c>
      <c r="AD24" s="75">
        <v>1111.4153212669</v>
      </c>
      <c r="AE24" s="75">
        <v>1827.4050365006899</v>
      </c>
      <c r="AF24" s="75">
        <v>51.353891905507702</v>
      </c>
      <c r="AG24" s="75">
        <v>0</v>
      </c>
      <c r="AH24" s="75">
        <v>0</v>
      </c>
      <c r="AI24" s="75">
        <v>1454.8097746440301</v>
      </c>
      <c r="AJ24" s="75">
        <v>1454.8097746440301</v>
      </c>
      <c r="AK24" s="75">
        <v>1742.70712116715</v>
      </c>
      <c r="AL24" s="75">
        <v>0</v>
      </c>
      <c r="AM24" s="75">
        <v>0</v>
      </c>
      <c r="AN24" s="75">
        <v>374.21818292078001</v>
      </c>
      <c r="AO24" s="75">
        <v>106.603710411861</v>
      </c>
      <c r="AP24" s="75">
        <v>0</v>
      </c>
      <c r="AQ24" s="75">
        <v>4006.03542966648</v>
      </c>
      <c r="AR24" s="75">
        <v>481.15042783215898</v>
      </c>
      <c r="AS24" s="75">
        <v>0</v>
      </c>
      <c r="AT24" s="75">
        <v>2453.4180573469398</v>
      </c>
      <c r="AU24" s="75">
        <v>200.722539598048</v>
      </c>
      <c r="AV24" s="75">
        <v>1719.20873011348</v>
      </c>
      <c r="AW24" s="75">
        <v>0</v>
      </c>
      <c r="AX24" s="75">
        <v>33890.732647585603</v>
      </c>
      <c r="AY24" s="75">
        <v>2202.7426045095499</v>
      </c>
      <c r="AZ24" s="75">
        <v>244.749163670916</v>
      </c>
      <c r="BA24" s="75">
        <v>2447.49176818047</v>
      </c>
      <c r="BB24" s="75">
        <v>2.9945728756492</v>
      </c>
      <c r="BC24" s="75">
        <v>1067.45634887188</v>
      </c>
      <c r="BD24" s="75">
        <v>0</v>
      </c>
      <c r="BE24" s="75">
        <v>3.5906040394186398</v>
      </c>
      <c r="BF24" s="75">
        <v>3456.83596558111</v>
      </c>
      <c r="BG24" s="75">
        <v>3.26418659248113</v>
      </c>
      <c r="BH24" s="75">
        <v>96.783109956624003</v>
      </c>
      <c r="BI24" s="75">
        <v>1821.13450191526</v>
      </c>
      <c r="BJ24" s="75">
        <v>2.9377678788780601</v>
      </c>
      <c r="BK24" s="75">
        <v>0</v>
      </c>
      <c r="BL24" s="75">
        <v>315.66311050667701</v>
      </c>
      <c r="BM24" s="75">
        <v>32641.862951867301</v>
      </c>
      <c r="BN24" s="75">
        <v>32641.860678122601</v>
      </c>
      <c r="BO24" s="75">
        <v>2.2737446768793502E-3</v>
      </c>
      <c r="BP24" s="75">
        <v>3.6885307733262702</v>
      </c>
      <c r="BQ24" s="75">
        <v>0</v>
      </c>
      <c r="BR24" s="75">
        <v>798.68658044389997</v>
      </c>
      <c r="BS24" s="75">
        <v>30.683346895616602</v>
      </c>
      <c r="BT24" s="75">
        <v>12068.6231057612</v>
      </c>
      <c r="BU24" s="75">
        <v>48.962784241362002</v>
      </c>
      <c r="BV24" s="75">
        <v>62.019537056939797</v>
      </c>
      <c r="BW24" s="75">
        <v>17240.893636468802</v>
      </c>
      <c r="BX24" s="75">
        <v>439.26558498718703</v>
      </c>
      <c r="BY24" s="75">
        <v>11.0982309606089</v>
      </c>
      <c r="BZ24" s="75">
        <v>133.831644631469</v>
      </c>
      <c r="CA24" s="75">
        <v>0</v>
      </c>
      <c r="CB24" s="75">
        <v>942.16955566769695</v>
      </c>
      <c r="CC24" s="75">
        <v>13.693666127751801</v>
      </c>
      <c r="CD24" s="75">
        <v>0</v>
      </c>
      <c r="CE24" s="75">
        <v>0</v>
      </c>
      <c r="CF24" s="75">
        <v>590.00043010261004</v>
      </c>
      <c r="CG24" s="75">
        <v>46.920386851508702</v>
      </c>
      <c r="CH24" s="75">
        <v>30831.2907311077</v>
      </c>
      <c r="CI24" s="75">
        <v>202.94948052855301</v>
      </c>
      <c r="CJ24" s="89"/>
      <c r="CK24" s="91">
        <f t="shared" si="13"/>
        <v>1.099231716996883</v>
      </c>
      <c r="CL24" s="68">
        <f t="shared" si="0"/>
        <v>-3.4644846872976845E-4</v>
      </c>
      <c r="CM24" s="68">
        <f t="shared" si="1"/>
        <v>-3.6142477517018959E-4</v>
      </c>
      <c r="CN24" s="68">
        <f t="shared" si="2"/>
        <v>-3.8015677422249686E-4</v>
      </c>
      <c r="CO24" s="68">
        <f t="shared" si="3"/>
        <v>-3.1536079332258806E-4</v>
      </c>
      <c r="CP24" s="68">
        <f t="shared" si="4"/>
        <v>-3.1536074623417454E-4</v>
      </c>
      <c r="CQ24" s="68">
        <f t="shared" si="5"/>
        <v>-3.6330520070189187E-4</v>
      </c>
      <c r="CR24" s="68">
        <f t="shared" si="6"/>
        <v>-3.1347695765782054E-4</v>
      </c>
      <c r="CS24" s="68">
        <f t="shared" si="7"/>
        <v>-3.3936356723968954E-4</v>
      </c>
      <c r="CT24" s="68">
        <f t="shared" si="8"/>
        <v>-4.1965386287598266E-4</v>
      </c>
      <c r="CU24" s="68">
        <f t="shared" si="9"/>
        <v>-3.8189048124694704E-4</v>
      </c>
      <c r="CV24" s="68">
        <f t="shared" si="10"/>
        <v>-3.3150349369147011E-4</v>
      </c>
      <c r="CW24" s="68">
        <f t="shared" si="11"/>
        <v>-4.7468434271442082E-4</v>
      </c>
      <c r="CX24" s="68">
        <f t="shared" si="12"/>
        <v>-3.265970273926297E-4</v>
      </c>
      <c r="CY24" s="68">
        <f t="shared" si="14"/>
        <v>-3.1333405280157026E-4</v>
      </c>
    </row>
    <row r="25" spans="1:103" x14ac:dyDescent="0.25">
      <c r="A25" s="75" t="s">
        <v>191</v>
      </c>
      <c r="B25" s="75">
        <v>10166.413401</v>
      </c>
      <c r="C25" s="75">
        <v>91.183490875000004</v>
      </c>
      <c r="D25" s="75">
        <v>167.53614524</v>
      </c>
      <c r="E25" s="75">
        <v>1544.9686059000001</v>
      </c>
      <c r="F25" s="75">
        <v>1543.3318555999999</v>
      </c>
      <c r="G25" s="75">
        <v>31.644598953999999</v>
      </c>
      <c r="H25" s="75">
        <v>1557.9573284999999</v>
      </c>
      <c r="I25" s="75">
        <v>184.37260651</v>
      </c>
      <c r="J25" s="75">
        <v>43.340619910000001</v>
      </c>
      <c r="K25" s="75">
        <v>126.05284890999999</v>
      </c>
      <c r="L25" s="75">
        <v>6.8165946154999997</v>
      </c>
      <c r="M25" s="75">
        <v>12.659389745</v>
      </c>
      <c r="N25" s="75">
        <v>24.734945309</v>
      </c>
      <c r="O25" s="75">
        <v>2.4777774663000001</v>
      </c>
      <c r="P25" s="75"/>
      <c r="Q25" s="75" t="s">
        <v>191</v>
      </c>
      <c r="R25" s="75">
        <v>0</v>
      </c>
      <c r="S25" s="75">
        <v>85.939741911906296</v>
      </c>
      <c r="T25" s="75">
        <v>6.81256065861918</v>
      </c>
      <c r="U25" s="75">
        <v>184.26343710540701</v>
      </c>
      <c r="V25" s="75">
        <v>184.26343710540701</v>
      </c>
      <c r="W25" s="75">
        <v>75.710473379586304</v>
      </c>
      <c r="X25" s="75">
        <v>0</v>
      </c>
      <c r="Y25" s="75">
        <v>43.314232462527599</v>
      </c>
      <c r="Z25" s="75">
        <v>12.651895986408199</v>
      </c>
      <c r="AA25" s="75">
        <v>474.13824631561602</v>
      </c>
      <c r="AB25" s="75">
        <v>10160.6126735913</v>
      </c>
      <c r="AC25" s="75">
        <v>128.797824145953</v>
      </c>
      <c r="AD25" s="75">
        <v>49.075596040273403</v>
      </c>
      <c r="AE25" s="75">
        <v>80.690776557998902</v>
      </c>
      <c r="AF25" s="75">
        <v>2.4763102674158501</v>
      </c>
      <c r="AG25" s="75">
        <v>0</v>
      </c>
      <c r="AH25" s="75">
        <v>0</v>
      </c>
      <c r="AI25" s="75">
        <v>125.978243380927</v>
      </c>
      <c r="AJ25" s="75">
        <v>125.978243380927</v>
      </c>
      <c r="AK25" s="75">
        <v>76.950867733544101</v>
      </c>
      <c r="AL25" s="75">
        <v>0</v>
      </c>
      <c r="AM25" s="75">
        <v>0</v>
      </c>
      <c r="AN25" s="75">
        <v>16.523955103809801</v>
      </c>
      <c r="AO25" s="75">
        <v>4.7071876487591</v>
      </c>
      <c r="AP25" s="75">
        <v>0</v>
      </c>
      <c r="AQ25" s="75">
        <v>176.890278104185</v>
      </c>
      <c r="AR25" s="75">
        <v>21.245642595671001</v>
      </c>
      <c r="AS25" s="75">
        <v>0</v>
      </c>
      <c r="AT25" s="75">
        <v>108.333000881562</v>
      </c>
      <c r="AU25" s="75">
        <v>24.720230686989598</v>
      </c>
      <c r="AV25" s="75">
        <v>91.138366238308507</v>
      </c>
      <c r="AW25" s="75">
        <v>0</v>
      </c>
      <c r="AX25" s="75">
        <v>1692.0974467501101</v>
      </c>
      <c r="AY25" s="75">
        <v>150.691893509262</v>
      </c>
      <c r="AZ25" s="75">
        <v>16.743547708372599</v>
      </c>
      <c r="BA25" s="75">
        <v>167.43544121763401</v>
      </c>
      <c r="BB25" s="75">
        <v>0.13222816332412901</v>
      </c>
      <c r="BC25" s="75">
        <v>47.134542376665202</v>
      </c>
      <c r="BD25" s="75">
        <v>0</v>
      </c>
      <c r="BE25" s="75">
        <v>0.16967410646119499</v>
      </c>
      <c r="BF25" s="75">
        <v>152.63982987701499</v>
      </c>
      <c r="BG25" s="75">
        <v>0.15424921911186801</v>
      </c>
      <c r="BH25" s="75">
        <v>4.5734880861125298</v>
      </c>
      <c r="BI25" s="75">
        <v>86.057760691369396</v>
      </c>
      <c r="BJ25" s="75">
        <v>0.13882431556959099</v>
      </c>
      <c r="BK25" s="75">
        <v>0</v>
      </c>
      <c r="BL25" s="75">
        <v>14.9166707801605</v>
      </c>
      <c r="BM25" s="75">
        <v>1544.1271408227501</v>
      </c>
      <c r="BN25" s="75">
        <v>1542.4919857068901</v>
      </c>
      <c r="BO25" s="75">
        <v>1.6351551158594899</v>
      </c>
      <c r="BP25" s="75">
        <v>0.174301571675016</v>
      </c>
      <c r="BQ25" s="75">
        <v>0</v>
      </c>
      <c r="BR25" s="75">
        <v>37.741947472235502</v>
      </c>
      <c r="BS25" s="75">
        <v>1.4499427249127701</v>
      </c>
      <c r="BT25" s="75">
        <v>570.30313877213496</v>
      </c>
      <c r="BU25" s="75">
        <v>2.3137381295987001</v>
      </c>
      <c r="BV25" s="75">
        <v>2.9307355619857001</v>
      </c>
      <c r="BW25" s="75">
        <v>814.71885157382405</v>
      </c>
      <c r="BX25" s="75">
        <v>19.396184449727699</v>
      </c>
      <c r="BY25" s="75">
        <v>0.52444721217833101</v>
      </c>
      <c r="BZ25" s="75">
        <v>6.3242154895638603</v>
      </c>
      <c r="CA25" s="75">
        <v>0</v>
      </c>
      <c r="CB25" s="75">
        <v>31.6271165950936</v>
      </c>
      <c r="CC25" s="75">
        <v>0.60465578983096901</v>
      </c>
      <c r="CD25" s="75">
        <v>0</v>
      </c>
      <c r="CE25" s="75">
        <v>0</v>
      </c>
      <c r="CF25" s="75">
        <v>26.052023685482499</v>
      </c>
      <c r="CG25" s="75">
        <v>2.07181347827887</v>
      </c>
      <c r="CH25" s="75">
        <v>1557.00817997431</v>
      </c>
      <c r="CI25" s="75">
        <v>8.9614288679086798</v>
      </c>
      <c r="CJ25" s="89"/>
      <c r="CK25" s="91">
        <f t="shared" si="13"/>
        <v>1.0867620790393209</v>
      </c>
      <c r="CL25" s="68">
        <f t="shared" si="0"/>
        <v>-5.7057756554822778E-4</v>
      </c>
      <c r="CM25" s="68">
        <f t="shared" si="1"/>
        <v>-4.9487726625159479E-4</v>
      </c>
      <c r="CN25" s="68">
        <f t="shared" si="2"/>
        <v>-6.0108833363527214E-4</v>
      </c>
      <c r="CO25" s="68">
        <f t="shared" si="3"/>
        <v>-5.4464865760800755E-4</v>
      </c>
      <c r="CP25" s="68">
        <f t="shared" si="4"/>
        <v>-5.4419267642429351E-4</v>
      </c>
      <c r="CQ25" s="68">
        <f t="shared" si="5"/>
        <v>-5.5245948706166828E-4</v>
      </c>
      <c r="CR25" s="68">
        <f t="shared" si="6"/>
        <v>-6.0922626591047022E-4</v>
      </c>
      <c r="CS25" s="68">
        <f t="shared" si="7"/>
        <v>-5.9211293184743645E-4</v>
      </c>
      <c r="CT25" s="68">
        <f t="shared" si="8"/>
        <v>-6.0883871820932524E-4</v>
      </c>
      <c r="CU25" s="68">
        <f t="shared" si="9"/>
        <v>-5.9185912669268046E-4</v>
      </c>
      <c r="CV25" s="68">
        <f t="shared" si="10"/>
        <v>-5.917847706018751E-4</v>
      </c>
      <c r="CW25" s="68">
        <f t="shared" si="11"/>
        <v>-5.9195259350956373E-4</v>
      </c>
      <c r="CX25" s="68">
        <f t="shared" si="12"/>
        <v>-5.9489203742237257E-4</v>
      </c>
      <c r="CY25" s="68">
        <f t="shared" si="14"/>
        <v>-5.9214312185220264E-4</v>
      </c>
    </row>
    <row r="26" spans="1:103" x14ac:dyDescent="0.25">
      <c r="A26" s="75" t="s">
        <v>192</v>
      </c>
      <c r="B26" s="75">
        <v>110206.75255</v>
      </c>
      <c r="C26" s="75">
        <v>869.76866345999997</v>
      </c>
      <c r="D26" s="75">
        <v>1673.8297577999999</v>
      </c>
      <c r="E26" s="75">
        <v>16714.399841999999</v>
      </c>
      <c r="F26" s="75">
        <v>16711.987112999999</v>
      </c>
      <c r="G26" s="75">
        <v>446.16561407</v>
      </c>
      <c r="H26" s="75">
        <v>15738.096132999999</v>
      </c>
      <c r="I26" s="75">
        <v>1937.7456557</v>
      </c>
      <c r="J26" s="75">
        <v>438.33869325000001</v>
      </c>
      <c r="K26" s="75">
        <v>1324.808352</v>
      </c>
      <c r="L26" s="75">
        <v>71.642010838999994</v>
      </c>
      <c r="M26" s="75">
        <v>133.04944786999999</v>
      </c>
      <c r="N26" s="75">
        <v>258.39451941999999</v>
      </c>
      <c r="O26" s="75">
        <v>26.041299552000002</v>
      </c>
      <c r="P26" s="75"/>
      <c r="Q26" s="75" t="s">
        <v>192</v>
      </c>
      <c r="R26" s="75">
        <v>0</v>
      </c>
      <c r="S26" s="75">
        <v>858.19907044844604</v>
      </c>
      <c r="T26" s="75">
        <v>71.594066777060107</v>
      </c>
      <c r="U26" s="75">
        <v>1936.4488999902601</v>
      </c>
      <c r="V26" s="75">
        <v>1936.4488999902601</v>
      </c>
      <c r="W26" s="75">
        <v>756.04920552329997</v>
      </c>
      <c r="X26" s="75">
        <v>0</v>
      </c>
      <c r="Y26" s="75">
        <v>438.04426096202502</v>
      </c>
      <c r="Z26" s="75">
        <v>132.96042723912399</v>
      </c>
      <c r="AA26" s="75">
        <v>4734.7713619339202</v>
      </c>
      <c r="AB26" s="75">
        <v>110128.091115453</v>
      </c>
      <c r="AC26" s="75">
        <v>1286.1824171466901</v>
      </c>
      <c r="AD26" s="75">
        <v>490.07168012343698</v>
      </c>
      <c r="AE26" s="75">
        <v>805.78270197243796</v>
      </c>
      <c r="AF26" s="75">
        <v>26.023871840815701</v>
      </c>
      <c r="AG26" s="75">
        <v>0</v>
      </c>
      <c r="AH26" s="75">
        <v>0</v>
      </c>
      <c r="AI26" s="75">
        <v>1323.92183396517</v>
      </c>
      <c r="AJ26" s="75">
        <v>1323.92183396517</v>
      </c>
      <c r="AK26" s="75">
        <v>768.43553745793599</v>
      </c>
      <c r="AL26" s="75">
        <v>0</v>
      </c>
      <c r="AM26" s="75">
        <v>0</v>
      </c>
      <c r="AN26" s="75">
        <v>165.009191372885</v>
      </c>
      <c r="AO26" s="75">
        <v>47.006247486313598</v>
      </c>
      <c r="AP26" s="75">
        <v>0</v>
      </c>
      <c r="AQ26" s="75">
        <v>1766.43650526593</v>
      </c>
      <c r="AR26" s="75">
        <v>212.16016394378701</v>
      </c>
      <c r="AS26" s="75">
        <v>0</v>
      </c>
      <c r="AT26" s="75">
        <v>1081.81938521749</v>
      </c>
      <c r="AU26" s="75">
        <v>258.22147325871498</v>
      </c>
      <c r="AV26" s="75">
        <v>869.16098271828901</v>
      </c>
      <c r="AW26" s="75">
        <v>0</v>
      </c>
      <c r="AX26" s="75">
        <v>17076.548746634599</v>
      </c>
      <c r="AY26" s="75">
        <v>1505.2237182920401</v>
      </c>
      <c r="AZ26" s="75">
        <v>167.24711186618899</v>
      </c>
      <c r="BA26" s="75">
        <v>1672.47083015823</v>
      </c>
      <c r="BB26" s="75">
        <v>1.32043828325711</v>
      </c>
      <c r="BC26" s="75">
        <v>470.68825269940203</v>
      </c>
      <c r="BD26" s="75">
        <v>0</v>
      </c>
      <c r="BE26" s="75">
        <v>1.8370845277872501</v>
      </c>
      <c r="BF26" s="75">
        <v>1524.2700747946801</v>
      </c>
      <c r="BG26" s="75">
        <v>1.67007682283975</v>
      </c>
      <c r="BH26" s="75">
        <v>49.517767851531403</v>
      </c>
      <c r="BI26" s="75">
        <v>931.75876381482499</v>
      </c>
      <c r="BJ26" s="75">
        <v>1.50306886391981</v>
      </c>
      <c r="BK26" s="75">
        <v>0</v>
      </c>
      <c r="BL26" s="75">
        <v>161.50474446707901</v>
      </c>
      <c r="BM26" s="75">
        <v>16703.175315225999</v>
      </c>
      <c r="BN26" s="75">
        <v>16700.765219256202</v>
      </c>
      <c r="BO26" s="75">
        <v>2.4100959698191899</v>
      </c>
      <c r="BP26" s="75">
        <v>1.8871863274244001</v>
      </c>
      <c r="BQ26" s="75">
        <v>0</v>
      </c>
      <c r="BR26" s="75">
        <v>408.63718252207701</v>
      </c>
      <c r="BS26" s="75">
        <v>15.698718366708199</v>
      </c>
      <c r="BT26" s="75">
        <v>6174.74758392482</v>
      </c>
      <c r="BU26" s="75">
        <v>25.0511479633352</v>
      </c>
      <c r="BV26" s="75">
        <v>31.731459484702299</v>
      </c>
      <c r="BW26" s="75">
        <v>8821.0690369389395</v>
      </c>
      <c r="BX26" s="75">
        <v>193.691447000511</v>
      </c>
      <c r="BY26" s="75">
        <v>5.6782610900034998</v>
      </c>
      <c r="BZ26" s="75">
        <v>68.473136290219799</v>
      </c>
      <c r="CA26" s="75">
        <v>0</v>
      </c>
      <c r="CB26" s="75">
        <v>445.85572959881802</v>
      </c>
      <c r="CC26" s="75">
        <v>6.03813304288275</v>
      </c>
      <c r="CD26" s="75">
        <v>0</v>
      </c>
      <c r="CE26" s="75">
        <v>0</v>
      </c>
      <c r="CF26" s="75">
        <v>260.15697429527103</v>
      </c>
      <c r="CG26" s="75">
        <v>20.689243216671802</v>
      </c>
      <c r="CH26" s="75">
        <v>15727.5197032797</v>
      </c>
      <c r="CI26" s="75">
        <v>89.489311559622294</v>
      </c>
      <c r="CJ26" s="89"/>
      <c r="CK26" s="91">
        <f t="shared" si="13"/>
        <v>1.0857750661773822</v>
      </c>
      <c r="CL26" s="68">
        <f t="shared" si="0"/>
        <v>-7.1376238503455182E-4</v>
      </c>
      <c r="CM26" s="68">
        <f t="shared" si="1"/>
        <v>-6.986693901957433E-4</v>
      </c>
      <c r="CN26" s="68">
        <f t="shared" si="2"/>
        <v>-8.1186729739829216E-4</v>
      </c>
      <c r="CO26" s="68">
        <f t="shared" si="3"/>
        <v>-6.7154829847943095E-4</v>
      </c>
      <c r="CP26" s="68">
        <f t="shared" si="4"/>
        <v>-6.7148769729890884E-4</v>
      </c>
      <c r="CQ26" s="68">
        <f t="shared" si="5"/>
        <v>-6.9455032259247438E-4</v>
      </c>
      <c r="CR26" s="68">
        <f t="shared" si="6"/>
        <v>-6.720272662537447E-4</v>
      </c>
      <c r="CS26" s="68">
        <f t="shared" si="7"/>
        <v>-6.692084205816521E-4</v>
      </c>
      <c r="CT26" s="68">
        <f t="shared" si="8"/>
        <v>-6.7170042825094535E-4</v>
      </c>
      <c r="CU26" s="68">
        <f t="shared" si="9"/>
        <v>-6.6916700328141705E-4</v>
      </c>
      <c r="CV26" s="68">
        <f t="shared" si="10"/>
        <v>-6.6921714477879708E-4</v>
      </c>
      <c r="CW26" s="68">
        <f t="shared" si="11"/>
        <v>-6.6907929571408218E-4</v>
      </c>
      <c r="CX26" s="68">
        <f t="shared" si="12"/>
        <v>-6.6969749077278994E-4</v>
      </c>
      <c r="CY26" s="68">
        <f t="shared" si="14"/>
        <v>-6.6923354379839128E-4</v>
      </c>
    </row>
    <row r="27" spans="1:103" x14ac:dyDescent="0.25">
      <c r="A27" s="75" t="s">
        <v>193</v>
      </c>
      <c r="B27" s="75">
        <v>70949.010095000005</v>
      </c>
      <c r="C27" s="75">
        <v>479.04953283999998</v>
      </c>
      <c r="D27" s="75">
        <v>893.87006068000005</v>
      </c>
      <c r="E27" s="75">
        <v>11028.916238</v>
      </c>
      <c r="F27" s="75">
        <v>11025.783819</v>
      </c>
      <c r="G27" s="75">
        <v>346.23042435000002</v>
      </c>
      <c r="H27" s="75">
        <v>11541.60867</v>
      </c>
      <c r="I27" s="75">
        <v>1413.7909631</v>
      </c>
      <c r="J27" s="75">
        <v>321.40740205999998</v>
      </c>
      <c r="K27" s="75">
        <v>966.58817147000002</v>
      </c>
      <c r="L27" s="75">
        <v>52.270436910999997</v>
      </c>
      <c r="M27" s="75">
        <v>97.073682417000001</v>
      </c>
      <c r="N27" s="75">
        <v>188.67163166</v>
      </c>
      <c r="O27" s="75">
        <v>18.999886934999999</v>
      </c>
      <c r="P27" s="75"/>
      <c r="Q27" s="75" t="s">
        <v>193</v>
      </c>
      <c r="R27" s="75">
        <v>0</v>
      </c>
      <c r="S27" s="75">
        <v>630.61937552931602</v>
      </c>
      <c r="T27" s="75">
        <v>52.260285946693202</v>
      </c>
      <c r="U27" s="75">
        <v>1413.5161395137</v>
      </c>
      <c r="V27" s="75">
        <v>1413.5161395137</v>
      </c>
      <c r="W27" s="75">
        <v>555.55801752385105</v>
      </c>
      <c r="X27" s="75">
        <v>0</v>
      </c>
      <c r="Y27" s="75">
        <v>321.34435226653102</v>
      </c>
      <c r="Z27" s="75">
        <v>97.054794079535299</v>
      </c>
      <c r="AA27" s="75">
        <v>3479.1922451984501</v>
      </c>
      <c r="AB27" s="75">
        <v>70933.831166256001</v>
      </c>
      <c r="AC27" s="75">
        <v>945.10930254243203</v>
      </c>
      <c r="AD27" s="75">
        <v>360.113046107098</v>
      </c>
      <c r="AE27" s="75">
        <v>592.10313210914705</v>
      </c>
      <c r="AF27" s="75">
        <v>18.996191399186099</v>
      </c>
      <c r="AG27" s="75">
        <v>0</v>
      </c>
      <c r="AH27" s="75">
        <v>0</v>
      </c>
      <c r="AI27" s="75">
        <v>966.400533621465</v>
      </c>
      <c r="AJ27" s="75">
        <v>966.400533621465</v>
      </c>
      <c r="AK27" s="75">
        <v>564.65981546460705</v>
      </c>
      <c r="AL27" s="75">
        <v>0</v>
      </c>
      <c r="AM27" s="75">
        <v>0</v>
      </c>
      <c r="AN27" s="75">
        <v>121.251676040719</v>
      </c>
      <c r="AO27" s="75">
        <v>34.541017865914199</v>
      </c>
      <c r="AP27" s="75">
        <v>0</v>
      </c>
      <c r="AQ27" s="75">
        <v>1298.00817446325</v>
      </c>
      <c r="AR27" s="75">
        <v>155.89902254805099</v>
      </c>
      <c r="AS27" s="75">
        <v>0</v>
      </c>
      <c r="AT27" s="75">
        <v>794.93950582434695</v>
      </c>
      <c r="AU27" s="75">
        <v>188.634840502125</v>
      </c>
      <c r="AV27" s="75">
        <v>478.93111466261001</v>
      </c>
      <c r="AW27" s="75">
        <v>0</v>
      </c>
      <c r="AX27" s="75">
        <v>12530.378394704399</v>
      </c>
      <c r="AY27" s="75">
        <v>804.25953493962004</v>
      </c>
      <c r="AZ27" s="75">
        <v>89.3622100056769</v>
      </c>
      <c r="BA27" s="75">
        <v>893.621744945297</v>
      </c>
      <c r="BB27" s="75">
        <v>0.97028081076998496</v>
      </c>
      <c r="BC27" s="75">
        <v>345.86978931457202</v>
      </c>
      <c r="BD27" s="75">
        <v>0</v>
      </c>
      <c r="BE27" s="75">
        <v>1.21259843824578</v>
      </c>
      <c r="BF27" s="75">
        <v>1120.06009805239</v>
      </c>
      <c r="BG27" s="75">
        <v>1.1023621993308901</v>
      </c>
      <c r="BH27" s="75">
        <v>32.685036112149099</v>
      </c>
      <c r="BI27" s="75">
        <v>615.02304614384002</v>
      </c>
      <c r="BJ27" s="75">
        <v>0.992125710081184</v>
      </c>
      <c r="BK27" s="75">
        <v>0</v>
      </c>
      <c r="BL27" s="75">
        <v>106.60392761013399</v>
      </c>
      <c r="BM27" s="75">
        <v>11026.751280389301</v>
      </c>
      <c r="BN27" s="75">
        <v>11023.6198994715</v>
      </c>
      <c r="BO27" s="75">
        <v>3.1313809177712302</v>
      </c>
      <c r="BP27" s="75">
        <v>1.24566919360439</v>
      </c>
      <c r="BQ27" s="75">
        <v>0</v>
      </c>
      <c r="BR27" s="75">
        <v>269.72782705181402</v>
      </c>
      <c r="BS27" s="75">
        <v>10.362202479979199</v>
      </c>
      <c r="BT27" s="75">
        <v>4075.7455960801799</v>
      </c>
      <c r="BU27" s="75">
        <v>16.5354337615811</v>
      </c>
      <c r="BV27" s="75">
        <v>20.9448809704746</v>
      </c>
      <c r="BW27" s="75">
        <v>5822.4943107414701</v>
      </c>
      <c r="BX27" s="75">
        <v>142.32774235550701</v>
      </c>
      <c r="BY27" s="75">
        <v>3.74803071082524</v>
      </c>
      <c r="BZ27" s="75">
        <v>45.196852267839503</v>
      </c>
      <c r="CA27" s="75">
        <v>0</v>
      </c>
      <c r="CB27" s="75">
        <v>346.162612462948</v>
      </c>
      <c r="CC27" s="75">
        <v>4.4369283797049004</v>
      </c>
      <c r="CD27" s="75">
        <v>0</v>
      </c>
      <c r="CE27" s="75">
        <v>0</v>
      </c>
      <c r="CF27" s="75">
        <v>191.16787559897199</v>
      </c>
      <c r="CG27" s="75">
        <v>15.2028234216709</v>
      </c>
      <c r="CH27" s="75">
        <v>11539.344025529501</v>
      </c>
      <c r="CI27" s="75">
        <v>65.758293254500998</v>
      </c>
      <c r="CJ27" s="89"/>
      <c r="CK27" s="91">
        <f t="shared" si="13"/>
        <v>1.0858830768007564</v>
      </c>
      <c r="CL27" s="68">
        <f t="shared" si="0"/>
        <v>-2.139413745685781E-4</v>
      </c>
      <c r="CM27" s="68">
        <f t="shared" si="1"/>
        <v>-2.4719401496529702E-4</v>
      </c>
      <c r="CN27" s="68">
        <f t="shared" si="2"/>
        <v>-2.7779846940410174E-4</v>
      </c>
      <c r="CO27" s="68">
        <f t="shared" si="3"/>
        <v>-1.9629830927901507E-4</v>
      </c>
      <c r="CP27" s="68">
        <f t="shared" si="4"/>
        <v>-1.9625992709667401E-4</v>
      </c>
      <c r="CQ27" s="68">
        <f t="shared" si="5"/>
        <v>-1.9585767824801666E-4</v>
      </c>
      <c r="CR27" s="68">
        <f t="shared" si="6"/>
        <v>-1.9621566934470945E-4</v>
      </c>
      <c r="CS27" s="68">
        <f t="shared" si="7"/>
        <v>-1.9438770898453237E-4</v>
      </c>
      <c r="CT27" s="68">
        <f t="shared" si="8"/>
        <v>-1.9616783267857913E-4</v>
      </c>
      <c r="CU27" s="68">
        <f t="shared" si="9"/>
        <v>-1.9412388240759934E-4</v>
      </c>
      <c r="CV27" s="68">
        <f t="shared" si="10"/>
        <v>-1.942008696824078E-4</v>
      </c>
      <c r="CW27" s="68">
        <f t="shared" si="11"/>
        <v>-1.9457732512467418E-4</v>
      </c>
      <c r="CX27" s="68">
        <f t="shared" si="12"/>
        <v>-1.950010054574682E-4</v>
      </c>
      <c r="CY27" s="68">
        <f t="shared" si="14"/>
        <v>-1.9450304238878164E-4</v>
      </c>
    </row>
    <row r="28" spans="1:103" x14ac:dyDescent="0.25">
      <c r="A28" s="75" t="s">
        <v>194</v>
      </c>
      <c r="B28" s="75">
        <v>15305.681428</v>
      </c>
      <c r="C28" s="75">
        <v>110.99886918999999</v>
      </c>
      <c r="D28" s="75">
        <v>245.41434225</v>
      </c>
      <c r="E28" s="75">
        <v>2398.9343509</v>
      </c>
      <c r="F28" s="75">
        <v>2394.4706203999999</v>
      </c>
      <c r="G28" s="75">
        <v>65.578340707999999</v>
      </c>
      <c r="H28" s="75">
        <v>2316.9365115999999</v>
      </c>
      <c r="I28" s="75">
        <v>263.37534995999999</v>
      </c>
      <c r="J28" s="75">
        <v>64.379442272000006</v>
      </c>
      <c r="K28" s="75">
        <v>180.06588722000001</v>
      </c>
      <c r="L28" s="75">
        <v>9.7374686389999994</v>
      </c>
      <c r="M28" s="75">
        <v>18.083869323999998</v>
      </c>
      <c r="N28" s="75">
        <v>35.559139420999998</v>
      </c>
      <c r="O28" s="75">
        <v>3.5394920601000002</v>
      </c>
      <c r="P28" s="75"/>
      <c r="Q28" s="75" t="s">
        <v>194</v>
      </c>
      <c r="R28" s="75">
        <v>0</v>
      </c>
      <c r="S28" s="75">
        <v>129.24165916491401</v>
      </c>
      <c r="T28" s="75">
        <v>9.7328788405728996</v>
      </c>
      <c r="U28" s="75">
        <v>263.25137293485398</v>
      </c>
      <c r="V28" s="75">
        <v>263.25137293485398</v>
      </c>
      <c r="W28" s="75">
        <v>113.85828803912</v>
      </c>
      <c r="X28" s="75">
        <v>0</v>
      </c>
      <c r="Y28" s="75">
        <v>64.347228893326303</v>
      </c>
      <c r="Z28" s="75">
        <v>18.075347136087199</v>
      </c>
      <c r="AA28" s="75">
        <v>713.03963053985501</v>
      </c>
      <c r="AB28" s="75">
        <v>15297.508544903099</v>
      </c>
      <c r="AC28" s="75">
        <v>193.69449788071299</v>
      </c>
      <c r="AD28" s="75">
        <v>73.803033235974098</v>
      </c>
      <c r="AE28" s="75">
        <v>121.347996264255</v>
      </c>
      <c r="AF28" s="75">
        <v>3.5378236701694701</v>
      </c>
      <c r="AG28" s="75">
        <v>0</v>
      </c>
      <c r="AH28" s="75">
        <v>0</v>
      </c>
      <c r="AI28" s="75">
        <v>179.981103194475</v>
      </c>
      <c r="AJ28" s="75">
        <v>179.981103194475</v>
      </c>
      <c r="AK28" s="75">
        <v>115.723681942723</v>
      </c>
      <c r="AL28" s="75">
        <v>0</v>
      </c>
      <c r="AM28" s="75">
        <v>0</v>
      </c>
      <c r="AN28" s="75">
        <v>24.849791848527499</v>
      </c>
      <c r="AO28" s="75">
        <v>7.07897146321893</v>
      </c>
      <c r="AP28" s="75">
        <v>0</v>
      </c>
      <c r="AQ28" s="75">
        <v>266.01904557267699</v>
      </c>
      <c r="AR28" s="75">
        <v>31.950570751932599</v>
      </c>
      <c r="AS28" s="75">
        <v>0</v>
      </c>
      <c r="AT28" s="75">
        <v>162.91811719580301</v>
      </c>
      <c r="AU28" s="75">
        <v>35.542211813616397</v>
      </c>
      <c r="AV28" s="75">
        <v>110.938875561214</v>
      </c>
      <c r="AW28" s="75">
        <v>0</v>
      </c>
      <c r="AX28" s="75">
        <v>2518.9324877064701</v>
      </c>
      <c r="AY28" s="75">
        <v>220.72775389385799</v>
      </c>
      <c r="AZ28" s="75">
        <v>24.5253152719676</v>
      </c>
      <c r="BA28" s="75">
        <v>245.25306916582599</v>
      </c>
      <c r="BB28" s="75">
        <v>0.198853243488575</v>
      </c>
      <c r="BC28" s="75">
        <v>70.883959645673102</v>
      </c>
      <c r="BD28" s="75">
        <v>0</v>
      </c>
      <c r="BE28" s="75">
        <v>0.26325869984622702</v>
      </c>
      <c r="BF28" s="75">
        <v>229.549647316179</v>
      </c>
      <c r="BG28" s="75">
        <v>0.239326173955698</v>
      </c>
      <c r="BH28" s="75">
        <v>7.0960221993308901</v>
      </c>
      <c r="BI28" s="75">
        <v>133.523378291087</v>
      </c>
      <c r="BJ28" s="75">
        <v>0.21539365398457799</v>
      </c>
      <c r="BK28" s="75">
        <v>0</v>
      </c>
      <c r="BL28" s="75">
        <v>23.144037040735899</v>
      </c>
      <c r="BM28" s="75">
        <v>2397.7218601453201</v>
      </c>
      <c r="BN28" s="75">
        <v>2393.2618678092599</v>
      </c>
      <c r="BO28" s="75">
        <v>4.4599923360556399</v>
      </c>
      <c r="BP28" s="75">
        <v>0.270438669973599</v>
      </c>
      <c r="BQ28" s="75">
        <v>0</v>
      </c>
      <c r="BR28" s="75">
        <v>58.558737630141501</v>
      </c>
      <c r="BS28" s="75">
        <v>2.24966547517871</v>
      </c>
      <c r="BT28" s="75">
        <v>884.85694307114795</v>
      </c>
      <c r="BU28" s="75">
        <v>3.5898937750293398</v>
      </c>
      <c r="BV28" s="75">
        <v>4.5471963025182296</v>
      </c>
      <c r="BW28" s="75">
        <v>1264.08149257318</v>
      </c>
      <c r="BX28" s="75">
        <v>29.169235092585101</v>
      </c>
      <c r="BY28" s="75">
        <v>0.81370912404856699</v>
      </c>
      <c r="BZ28" s="75">
        <v>9.8123751291081707</v>
      </c>
      <c r="CA28" s="75">
        <v>0</v>
      </c>
      <c r="CB28" s="75">
        <v>65.545268280229493</v>
      </c>
      <c r="CC28" s="75">
        <v>0.90932180773984705</v>
      </c>
      <c r="CD28" s="75">
        <v>0</v>
      </c>
      <c r="CE28" s="75">
        <v>0</v>
      </c>
      <c r="CF28" s="75">
        <v>39.1787103546068</v>
      </c>
      <c r="CG28" s="75">
        <v>3.1157265817397701</v>
      </c>
      <c r="CH28" s="75">
        <v>2315.77462940855</v>
      </c>
      <c r="CI28" s="75">
        <v>13.4767653669845</v>
      </c>
      <c r="CJ28" s="89"/>
      <c r="CK28" s="91">
        <f t="shared" si="13"/>
        <v>1.087727819330073</v>
      </c>
      <c r="CL28" s="68">
        <f t="shared" si="0"/>
        <v>-5.339770813437368E-4</v>
      </c>
      <c r="CM28" s="68">
        <f t="shared" si="1"/>
        <v>-5.4048864843205002E-4</v>
      </c>
      <c r="CN28" s="68">
        <f t="shared" si="2"/>
        <v>-6.5714612559084485E-4</v>
      </c>
      <c r="CO28" s="68">
        <f t="shared" si="3"/>
        <v>-5.0542890188931663E-4</v>
      </c>
      <c r="CP28" s="68">
        <f t="shared" si="4"/>
        <v>-5.0480994857146383E-4</v>
      </c>
      <c r="CQ28" s="68">
        <f t="shared" si="5"/>
        <v>-5.0431937455946247E-4</v>
      </c>
      <c r="CR28" s="68">
        <f t="shared" si="6"/>
        <v>-5.0147346965822518E-4</v>
      </c>
      <c r="CS28" s="68">
        <f t="shared" si="7"/>
        <v>-4.7072372249281323E-4</v>
      </c>
      <c r="CT28" s="68">
        <f t="shared" si="8"/>
        <v>-5.0036747037358149E-4</v>
      </c>
      <c r="CU28" s="68">
        <f t="shared" si="9"/>
        <v>-4.7085001403638168E-4</v>
      </c>
      <c r="CV28" s="68">
        <f t="shared" si="10"/>
        <v>-4.7135437322148616E-4</v>
      </c>
      <c r="CW28" s="68">
        <f t="shared" si="11"/>
        <v>-4.7125909616527818E-4</v>
      </c>
      <c r="CX28" s="68">
        <f t="shared" si="12"/>
        <v>-4.7604097453504061E-4</v>
      </c>
      <c r="CY28" s="68">
        <f t="shared" si="14"/>
        <v>-4.7136422464045684E-4</v>
      </c>
    </row>
    <row r="29" spans="1:103" x14ac:dyDescent="0.25">
      <c r="A29" s="75" t="s">
        <v>195</v>
      </c>
      <c r="B29" s="75">
        <v>11490.87175</v>
      </c>
      <c r="C29" s="75">
        <v>98.554505778999996</v>
      </c>
      <c r="D29" s="75">
        <v>194.31939896</v>
      </c>
      <c r="E29" s="75">
        <v>1745.7791668</v>
      </c>
      <c r="F29" s="75">
        <v>1735.3564386999999</v>
      </c>
      <c r="G29" s="75">
        <v>37.418988659999997</v>
      </c>
      <c r="H29" s="75">
        <v>1769.8938062</v>
      </c>
      <c r="I29" s="75">
        <v>205.82823338</v>
      </c>
      <c r="J29" s="75">
        <v>49.211287517000002</v>
      </c>
      <c r="K29" s="75">
        <v>140.72175066</v>
      </c>
      <c r="L29" s="75">
        <v>7.6098477047999999</v>
      </c>
      <c r="M29" s="75">
        <v>14.132573787</v>
      </c>
      <c r="N29" s="75">
        <v>27.688937773999999</v>
      </c>
      <c r="O29" s="75">
        <v>2.7661213147999999</v>
      </c>
      <c r="P29" s="75"/>
      <c r="Q29" s="75" t="s">
        <v>195</v>
      </c>
      <c r="R29" s="75">
        <v>0</v>
      </c>
      <c r="S29" s="75">
        <v>98.162172313658203</v>
      </c>
      <c r="T29" s="75">
        <v>7.6094524560797199</v>
      </c>
      <c r="U29" s="75">
        <v>205.817412192181</v>
      </c>
      <c r="V29" s="75">
        <v>205.817412192181</v>
      </c>
      <c r="W29" s="75">
        <v>86.478102374361299</v>
      </c>
      <c r="X29" s="75">
        <v>0</v>
      </c>
      <c r="Y29" s="75">
        <v>49.2086505038463</v>
      </c>
      <c r="Z29" s="75">
        <v>14.1318576464791</v>
      </c>
      <c r="AA29" s="75">
        <v>541.57038884965004</v>
      </c>
      <c r="AB29" s="75">
        <v>11490.2480400932</v>
      </c>
      <c r="AC29" s="75">
        <v>147.11556840535201</v>
      </c>
      <c r="AD29" s="75">
        <v>56.055172436426503</v>
      </c>
      <c r="AE29" s="75">
        <v>92.166657000130996</v>
      </c>
      <c r="AF29" s="75">
        <v>2.7659771328423899</v>
      </c>
      <c r="AG29" s="75">
        <v>0</v>
      </c>
      <c r="AH29" s="75">
        <v>0</v>
      </c>
      <c r="AI29" s="75">
        <v>140.71440367747601</v>
      </c>
      <c r="AJ29" s="75">
        <v>140.71440367747601</v>
      </c>
      <c r="AK29" s="75">
        <v>87.894791899910203</v>
      </c>
      <c r="AL29" s="75">
        <v>0</v>
      </c>
      <c r="AM29" s="75">
        <v>0</v>
      </c>
      <c r="AN29" s="75">
        <v>18.873999803621999</v>
      </c>
      <c r="AO29" s="75">
        <v>5.3766413007021203</v>
      </c>
      <c r="AP29" s="75">
        <v>0</v>
      </c>
      <c r="AQ29" s="75">
        <v>202.047714928158</v>
      </c>
      <c r="AR29" s="75">
        <v>24.267195679756501</v>
      </c>
      <c r="AS29" s="75">
        <v>0</v>
      </c>
      <c r="AT29" s="75">
        <v>123.74010418557199</v>
      </c>
      <c r="AU29" s="75">
        <v>27.687454356149701</v>
      </c>
      <c r="AV29" s="75">
        <v>98.548989565965002</v>
      </c>
      <c r="AW29" s="75">
        <v>0</v>
      </c>
      <c r="AX29" s="75">
        <v>1923.9862044456199</v>
      </c>
      <c r="AY29" s="75">
        <v>174.87757867028199</v>
      </c>
      <c r="AZ29" s="75">
        <v>19.430846217519001</v>
      </c>
      <c r="BA29" s="75">
        <v>194.30842488780101</v>
      </c>
      <c r="BB29" s="75">
        <v>0.151033707889141</v>
      </c>
      <c r="BC29" s="75">
        <v>53.838047240309301</v>
      </c>
      <c r="BD29" s="75">
        <v>0</v>
      </c>
      <c r="BE29" s="75">
        <v>0.19087917252820499</v>
      </c>
      <c r="BF29" s="75">
        <v>174.34822718334601</v>
      </c>
      <c r="BG29" s="75">
        <v>0.17352642109382299</v>
      </c>
      <c r="BH29" s="75">
        <v>5.1450602885850101</v>
      </c>
      <c r="BI29" s="75">
        <v>96.812805539112702</v>
      </c>
      <c r="BJ29" s="75">
        <v>0.15617380598224101</v>
      </c>
      <c r="BK29" s="75">
        <v>0</v>
      </c>
      <c r="BL29" s="75">
        <v>16.780880515550798</v>
      </c>
      <c r="BM29" s="75">
        <v>1745.68683145563</v>
      </c>
      <c r="BN29" s="75">
        <v>1735.2645317055899</v>
      </c>
      <c r="BO29" s="75">
        <v>10.422299750039899</v>
      </c>
      <c r="BP29" s="75">
        <v>0.196084888980748</v>
      </c>
      <c r="BQ29" s="75">
        <v>0</v>
      </c>
      <c r="BR29" s="75">
        <v>42.458753263667198</v>
      </c>
      <c r="BS29" s="75">
        <v>1.63114949144882</v>
      </c>
      <c r="BT29" s="75">
        <v>641.57670146662497</v>
      </c>
      <c r="BU29" s="75">
        <v>2.6028970602468</v>
      </c>
      <c r="BV29" s="75">
        <v>3.29700143013828</v>
      </c>
      <c r="BW29" s="75">
        <v>916.53804404834602</v>
      </c>
      <c r="BX29" s="75">
        <v>22.154727542412498</v>
      </c>
      <c r="BY29" s="75">
        <v>0.58998998164652205</v>
      </c>
      <c r="BZ29" s="75">
        <v>7.1145843316412902</v>
      </c>
      <c r="CA29" s="75">
        <v>0</v>
      </c>
      <c r="CB29" s="75">
        <v>37.417216272314803</v>
      </c>
      <c r="CC29" s="75">
        <v>0.69065101922434002</v>
      </c>
      <c r="CD29" s="75">
        <v>0</v>
      </c>
      <c r="CE29" s="75">
        <v>0</v>
      </c>
      <c r="CF29" s="75">
        <v>29.7571686544341</v>
      </c>
      <c r="CG29" s="75">
        <v>2.3664679032120199</v>
      </c>
      <c r="CH29" s="75">
        <v>1769.8000161929399</v>
      </c>
      <c r="CI29" s="75">
        <v>10.2359255228299</v>
      </c>
      <c r="CJ29" s="89"/>
      <c r="CK29" s="91">
        <f t="shared" si="13"/>
        <v>1.0871206841687988</v>
      </c>
      <c r="CL29" s="68">
        <f t="shared" si="0"/>
        <v>-5.4278728400243982E-5</v>
      </c>
      <c r="CM29" s="68">
        <f t="shared" si="1"/>
        <v>-5.5971190676596762E-5</v>
      </c>
      <c r="CN29" s="68">
        <f t="shared" si="2"/>
        <v>-5.647440377916052E-5</v>
      </c>
      <c r="CO29" s="68">
        <f t="shared" si="3"/>
        <v>-5.2890621062476787E-5</v>
      </c>
      <c r="CP29" s="68">
        <f t="shared" si="4"/>
        <v>-5.2961450662470269E-5</v>
      </c>
      <c r="CQ29" s="68">
        <f t="shared" si="5"/>
        <v>-4.7365996481027465E-5</v>
      </c>
      <c r="CR29" s="68">
        <f t="shared" si="6"/>
        <v>-5.2991883881128534E-5</v>
      </c>
      <c r="CS29" s="68">
        <f t="shared" si="7"/>
        <v>-5.2573875028245953E-5</v>
      </c>
      <c r="CT29" s="68">
        <f t="shared" si="8"/>
        <v>-5.3585534676189353E-5</v>
      </c>
      <c r="CU29" s="68">
        <f t="shared" si="9"/>
        <v>-5.2209288823695654E-5</v>
      </c>
      <c r="CV29" s="68">
        <f t="shared" si="10"/>
        <v>-5.1939110428026673E-5</v>
      </c>
      <c r="CW29" s="68">
        <f t="shared" si="11"/>
        <v>-5.0673043119658764E-5</v>
      </c>
      <c r="CX29" s="68">
        <f t="shared" si="12"/>
        <v>-5.3574386363482724E-5</v>
      </c>
      <c r="CY29" s="68">
        <f t="shared" si="14"/>
        <v>-5.212423505743353E-5</v>
      </c>
    </row>
    <row r="30" spans="1:103" x14ac:dyDescent="0.25">
      <c r="A30" s="75" t="s">
        <v>196</v>
      </c>
      <c r="B30" s="75">
        <v>68147.926315000004</v>
      </c>
      <c r="C30" s="75">
        <v>467.30775181000001</v>
      </c>
      <c r="D30" s="75">
        <v>898.45590160999996</v>
      </c>
      <c r="E30" s="75">
        <v>10544.598421999999</v>
      </c>
      <c r="F30" s="75">
        <v>10544.598421999999</v>
      </c>
      <c r="G30" s="75">
        <v>335.35241865</v>
      </c>
      <c r="H30" s="75">
        <v>10316.267929</v>
      </c>
      <c r="I30" s="75">
        <v>1278.6142963</v>
      </c>
      <c r="J30" s="75">
        <v>287.38803775000002</v>
      </c>
      <c r="K30" s="75">
        <v>874.16984805000004</v>
      </c>
      <c r="L30" s="75">
        <v>47.272709374999998</v>
      </c>
      <c r="M30" s="75">
        <v>87.792180414000001</v>
      </c>
      <c r="N30" s="75">
        <v>170.33183797999999</v>
      </c>
      <c r="O30" s="75">
        <v>17.183258042999999</v>
      </c>
      <c r="P30" s="75"/>
      <c r="Q30" s="75" t="s">
        <v>196</v>
      </c>
      <c r="R30" s="75">
        <v>0</v>
      </c>
      <c r="S30" s="75">
        <v>561.63074978581596</v>
      </c>
      <c r="T30" s="75">
        <v>47.257071985488402</v>
      </c>
      <c r="U30" s="75">
        <v>1278.1910160735299</v>
      </c>
      <c r="V30" s="75">
        <v>1278.1910160735299</v>
      </c>
      <c r="W30" s="75">
        <v>494.78084847914101</v>
      </c>
      <c r="X30" s="75">
        <v>0</v>
      </c>
      <c r="Y30" s="75">
        <v>287.29292855925797</v>
      </c>
      <c r="Z30" s="75">
        <v>87.763135782648007</v>
      </c>
      <c r="AA30" s="75">
        <v>3098.5740084335598</v>
      </c>
      <c r="AB30" s="75">
        <v>68122.373571873395</v>
      </c>
      <c r="AC30" s="75">
        <v>841.71578416190698</v>
      </c>
      <c r="AD30" s="75">
        <v>320.71721395568301</v>
      </c>
      <c r="AE30" s="75">
        <v>527.32787173200597</v>
      </c>
      <c r="AF30" s="75">
        <v>17.177571113102001</v>
      </c>
      <c r="AG30" s="75">
        <v>0</v>
      </c>
      <c r="AH30" s="75">
        <v>0</v>
      </c>
      <c r="AI30" s="75">
        <v>873.88066847723496</v>
      </c>
      <c r="AJ30" s="75">
        <v>873.88066847723496</v>
      </c>
      <c r="AK30" s="75">
        <v>502.88687115838098</v>
      </c>
      <c r="AL30" s="75">
        <v>0</v>
      </c>
      <c r="AM30" s="75">
        <v>0</v>
      </c>
      <c r="AN30" s="75">
        <v>107.986856589769</v>
      </c>
      <c r="AO30" s="75">
        <v>30.762268764356101</v>
      </c>
      <c r="AP30" s="75">
        <v>0</v>
      </c>
      <c r="AQ30" s="75">
        <v>1156.00781360016</v>
      </c>
      <c r="AR30" s="75">
        <v>138.84387899936601</v>
      </c>
      <c r="AS30" s="75">
        <v>0</v>
      </c>
      <c r="AT30" s="75">
        <v>707.97426620716499</v>
      </c>
      <c r="AU30" s="75">
        <v>170.27553173463701</v>
      </c>
      <c r="AV30" s="75">
        <v>467.11195303052801</v>
      </c>
      <c r="AW30" s="75">
        <v>0</v>
      </c>
      <c r="AX30" s="75">
        <v>11195.679745917299</v>
      </c>
      <c r="AY30" s="75">
        <v>808.22084025419201</v>
      </c>
      <c r="AZ30" s="75">
        <v>89.802277813235406</v>
      </c>
      <c r="BA30" s="75">
        <v>898.02311806742796</v>
      </c>
      <c r="BB30" s="75">
        <v>0.864133332717405</v>
      </c>
      <c r="BC30" s="75">
        <v>308.03223360780902</v>
      </c>
      <c r="BD30" s="75">
        <v>0</v>
      </c>
      <c r="BE30" s="75">
        <v>1.1595070057375201</v>
      </c>
      <c r="BF30" s="75">
        <v>997.52733617883905</v>
      </c>
      <c r="BG30" s="75">
        <v>1.05409736261071</v>
      </c>
      <c r="BH30" s="75">
        <v>31.253973136681001</v>
      </c>
      <c r="BI30" s="75">
        <v>588.09522776500899</v>
      </c>
      <c r="BJ30" s="75">
        <v>0.94868715476997501</v>
      </c>
      <c r="BK30" s="75">
        <v>0</v>
      </c>
      <c r="BL30" s="75">
        <v>101.936448221696</v>
      </c>
      <c r="BM30" s="75">
        <v>10540.969881155201</v>
      </c>
      <c r="BN30" s="75">
        <v>10540.969881155201</v>
      </c>
      <c r="BO30" s="75">
        <v>0</v>
      </c>
      <c r="BP30" s="75">
        <v>1.1911294602534199</v>
      </c>
      <c r="BQ30" s="75">
        <v>0</v>
      </c>
      <c r="BR30" s="75">
        <v>257.91824379812198</v>
      </c>
      <c r="BS30" s="75">
        <v>9.90851135876364</v>
      </c>
      <c r="BT30" s="75">
        <v>3897.2958468228599</v>
      </c>
      <c r="BU30" s="75">
        <v>15.8114520852968</v>
      </c>
      <c r="BV30" s="75">
        <v>20.027844397779901</v>
      </c>
      <c r="BW30" s="75">
        <v>5567.5670079421498</v>
      </c>
      <c r="BX30" s="75">
        <v>126.757423766786</v>
      </c>
      <c r="BY30" s="75">
        <v>3.5839287951189598</v>
      </c>
      <c r="BZ30" s="75">
        <v>43.217975848366102</v>
      </c>
      <c r="CA30" s="75">
        <v>0</v>
      </c>
      <c r="CB30" s="75">
        <v>335.23330026841199</v>
      </c>
      <c r="CC30" s="75">
        <v>3.9515335092190602</v>
      </c>
      <c r="CD30" s="75">
        <v>0</v>
      </c>
      <c r="CE30" s="75">
        <v>0</v>
      </c>
      <c r="CF30" s="75">
        <v>170.25437317339399</v>
      </c>
      <c r="CG30" s="75">
        <v>13.5396498408042</v>
      </c>
      <c r="CH30" s="75">
        <v>10312.8527230939</v>
      </c>
      <c r="CI30" s="75">
        <v>58.564446676042898</v>
      </c>
      <c r="CJ30" s="89"/>
      <c r="CK30" s="91">
        <f t="shared" si="13"/>
        <v>1.0856045409090791</v>
      </c>
      <c r="CL30" s="68">
        <f t="shared" si="0"/>
        <v>-3.7495995121695623E-4</v>
      </c>
      <c r="CM30" s="68">
        <f t="shared" si="1"/>
        <v>-4.1899321959377312E-4</v>
      </c>
      <c r="CN30" s="68">
        <f t="shared" si="2"/>
        <v>-4.8169703353994849E-4</v>
      </c>
      <c r="CO30" s="68">
        <f t="shared" si="3"/>
        <v>-3.4411370633403234E-4</v>
      </c>
      <c r="CP30" s="68">
        <f t="shared" si="4"/>
        <v>-3.4411370633403234E-4</v>
      </c>
      <c r="CQ30" s="68">
        <f t="shared" si="5"/>
        <v>-3.5520358573089858E-4</v>
      </c>
      <c r="CR30" s="68">
        <f t="shared" si="6"/>
        <v>-3.3105052424039268E-4</v>
      </c>
      <c r="CS30" s="68">
        <f t="shared" si="7"/>
        <v>-3.3104606111079778E-4</v>
      </c>
      <c r="CT30" s="68">
        <f t="shared" si="8"/>
        <v>-3.3094345709958306E-4</v>
      </c>
      <c r="CU30" s="68">
        <f t="shared" si="9"/>
        <v>-3.3080478972152621E-4</v>
      </c>
      <c r="CV30" s="68">
        <f t="shared" si="10"/>
        <v>-3.3079105721547637E-4</v>
      </c>
      <c r="CW30" s="68">
        <f t="shared" si="11"/>
        <v>-3.3083392182570702E-4</v>
      </c>
      <c r="CX30" s="68">
        <f t="shared" si="12"/>
        <v>-3.3056794332006695E-4</v>
      </c>
      <c r="CY30" s="68">
        <f t="shared" si="14"/>
        <v>-3.3095760325349219E-4</v>
      </c>
    </row>
    <row r="31" spans="1:103" x14ac:dyDescent="0.25">
      <c r="A31" s="75" t="s">
        <v>197</v>
      </c>
      <c r="B31" s="75">
        <v>21069.550383000002</v>
      </c>
      <c r="C31" s="75">
        <v>185.64775037999999</v>
      </c>
      <c r="D31" s="75">
        <v>419.76406842</v>
      </c>
      <c r="E31" s="75">
        <v>3332.4742093999998</v>
      </c>
      <c r="F31" s="75">
        <v>3322.0375448</v>
      </c>
      <c r="G31" s="75">
        <v>67.949265021000002</v>
      </c>
      <c r="H31" s="75">
        <v>3178.3199399</v>
      </c>
      <c r="I31" s="75">
        <v>338.30395315999999</v>
      </c>
      <c r="J31" s="75">
        <v>88.154548348999995</v>
      </c>
      <c r="K31" s="75">
        <v>231.29346251999999</v>
      </c>
      <c r="L31" s="75">
        <v>12.507711981</v>
      </c>
      <c r="M31" s="75">
        <v>23.228606493000001</v>
      </c>
      <c r="N31" s="75">
        <v>46.174226095999998</v>
      </c>
      <c r="O31" s="75">
        <v>4.5464542958000003</v>
      </c>
      <c r="P31" s="75"/>
      <c r="Q31" s="75" t="s">
        <v>197</v>
      </c>
      <c r="R31" s="75">
        <v>0</v>
      </c>
      <c r="S31" s="75">
        <v>180.312429288262</v>
      </c>
      <c r="T31" s="75">
        <v>12.5021326778425</v>
      </c>
      <c r="U31" s="75">
        <v>338.15289572439599</v>
      </c>
      <c r="V31" s="75">
        <v>338.15289572439599</v>
      </c>
      <c r="W31" s="75">
        <v>158.850223820335</v>
      </c>
      <c r="X31" s="75">
        <v>0</v>
      </c>
      <c r="Y31" s="75">
        <v>88.110734270411896</v>
      </c>
      <c r="Z31" s="75">
        <v>23.218247312242202</v>
      </c>
      <c r="AA31" s="75">
        <v>994.802010539913</v>
      </c>
      <c r="AB31" s="75">
        <v>21059.627423057402</v>
      </c>
      <c r="AC31" s="75">
        <v>270.23416311043297</v>
      </c>
      <c r="AD31" s="75">
        <v>102.966804058072</v>
      </c>
      <c r="AE31" s="75">
        <v>169.29943236965701</v>
      </c>
      <c r="AF31" s="75">
        <v>4.5444252928132496</v>
      </c>
      <c r="AG31" s="75">
        <v>0</v>
      </c>
      <c r="AH31" s="75">
        <v>0</v>
      </c>
      <c r="AI31" s="75">
        <v>231.19025796036601</v>
      </c>
      <c r="AJ31" s="75">
        <v>231.19025796036601</v>
      </c>
      <c r="AK31" s="75">
        <v>161.45268119938899</v>
      </c>
      <c r="AL31" s="75">
        <v>0</v>
      </c>
      <c r="AM31" s="75">
        <v>0</v>
      </c>
      <c r="AN31" s="75">
        <v>34.669342656079799</v>
      </c>
      <c r="AO31" s="75">
        <v>9.8762757697636001</v>
      </c>
      <c r="AP31" s="75">
        <v>0</v>
      </c>
      <c r="AQ31" s="75">
        <v>371.138185564585</v>
      </c>
      <c r="AR31" s="75">
        <v>44.576042776439998</v>
      </c>
      <c r="AS31" s="75">
        <v>0</v>
      </c>
      <c r="AT31" s="75">
        <v>227.29651215443101</v>
      </c>
      <c r="AU31" s="75">
        <v>46.153233787039397</v>
      </c>
      <c r="AV31" s="75">
        <v>185.573354759789</v>
      </c>
      <c r="AW31" s="75">
        <v>0</v>
      </c>
      <c r="AX31" s="75">
        <v>3460.1783805979398</v>
      </c>
      <c r="AY31" s="75">
        <v>377.578392469569</v>
      </c>
      <c r="AZ31" s="75">
        <v>41.953133621396702</v>
      </c>
      <c r="BA31" s="75">
        <v>419.531526090966</v>
      </c>
      <c r="BB31" s="75">
        <v>0.27743158107327698</v>
      </c>
      <c r="BC31" s="75">
        <v>98.894287016162906</v>
      </c>
      <c r="BD31" s="75">
        <v>0</v>
      </c>
      <c r="BE31" s="75">
        <v>0.36525565940392601</v>
      </c>
      <c r="BF31" s="75">
        <v>320.25773873009098</v>
      </c>
      <c r="BG31" s="75">
        <v>0.332050640172114</v>
      </c>
      <c r="BH31" s="75">
        <v>9.8452977440367508</v>
      </c>
      <c r="BI31" s="75">
        <v>185.25559284419299</v>
      </c>
      <c r="BJ31" s="75">
        <v>0.29884535753312902</v>
      </c>
      <c r="BK31" s="75">
        <v>0</v>
      </c>
      <c r="BL31" s="75">
        <v>32.110945784387098</v>
      </c>
      <c r="BM31" s="75">
        <v>3330.9337122621801</v>
      </c>
      <c r="BN31" s="75">
        <v>3320.50554995625</v>
      </c>
      <c r="BO31" s="75">
        <v>10.4281623059243</v>
      </c>
      <c r="BP31" s="75">
        <v>0.37521691789162598</v>
      </c>
      <c r="BQ31" s="75">
        <v>0</v>
      </c>
      <c r="BR31" s="75">
        <v>81.246686251804405</v>
      </c>
      <c r="BS31" s="75">
        <v>3.1212748710926501</v>
      </c>
      <c r="BT31" s="75">
        <v>1227.68525884872</v>
      </c>
      <c r="BU31" s="75">
        <v>4.9807605153690497</v>
      </c>
      <c r="BV31" s="75">
        <v>6.3089590990614397</v>
      </c>
      <c r="BW31" s="75">
        <v>1753.8363620602199</v>
      </c>
      <c r="BX31" s="75">
        <v>40.695640974301703</v>
      </c>
      <c r="BY31" s="75">
        <v>1.12897188476618</v>
      </c>
      <c r="BZ31" s="75">
        <v>13.6140714775898</v>
      </c>
      <c r="CA31" s="75">
        <v>0</v>
      </c>
      <c r="CB31" s="75">
        <v>67.917710688704403</v>
      </c>
      <c r="CC31" s="75">
        <v>1.2686469936056</v>
      </c>
      <c r="CD31" s="75">
        <v>0</v>
      </c>
      <c r="CE31" s="75">
        <v>0</v>
      </c>
      <c r="CF31" s="75">
        <v>54.660436757880902</v>
      </c>
      <c r="CG31" s="75">
        <v>4.3469258512865503</v>
      </c>
      <c r="CH31" s="75">
        <v>3176.7362669508698</v>
      </c>
      <c r="CI31" s="75">
        <v>18.802207955375899</v>
      </c>
      <c r="CJ31" s="89"/>
      <c r="CK31" s="91">
        <f t="shared" si="13"/>
        <v>1.0892243138329913</v>
      </c>
      <c r="CL31" s="68">
        <f t="shared" si="0"/>
        <v>-4.7096211177843645E-4</v>
      </c>
      <c r="CM31" s="68">
        <f t="shared" si="1"/>
        <v>-4.007353714694271E-4</v>
      </c>
      <c r="CN31" s="68">
        <f t="shared" si="2"/>
        <v>-5.5398340765396589E-4</v>
      </c>
      <c r="CO31" s="68">
        <f t="shared" si="3"/>
        <v>-4.622682850701327E-4</v>
      </c>
      <c r="CP31" s="68">
        <f t="shared" si="4"/>
        <v>-4.6116120696710282E-4</v>
      </c>
      <c r="CQ31" s="68">
        <f t="shared" si="5"/>
        <v>-4.6438077418272148E-4</v>
      </c>
      <c r="CR31" s="68">
        <f t="shared" si="6"/>
        <v>-4.9827360966689198E-4</v>
      </c>
      <c r="CS31" s="68">
        <f t="shared" si="7"/>
        <v>-4.4651395348182702E-4</v>
      </c>
      <c r="CT31" s="68">
        <f t="shared" si="8"/>
        <v>-4.9701438449484107E-4</v>
      </c>
      <c r="CU31" s="68">
        <f t="shared" si="9"/>
        <v>-4.4620612493557088E-4</v>
      </c>
      <c r="CV31" s="68">
        <f t="shared" si="10"/>
        <v>-4.46069046519084E-4</v>
      </c>
      <c r="CW31" s="68">
        <f t="shared" si="11"/>
        <v>-4.4596651809142941E-4</v>
      </c>
      <c r="CX31" s="68">
        <f t="shared" si="12"/>
        <v>-4.5463261077632465E-4</v>
      </c>
      <c r="CY31" s="68">
        <f t="shared" si="14"/>
        <v>-4.4628249944689193E-4</v>
      </c>
    </row>
    <row r="32" spans="1:103" x14ac:dyDescent="0.25">
      <c r="A32" s="75" t="s">
        <v>198</v>
      </c>
      <c r="B32" s="75">
        <v>53839.803989</v>
      </c>
      <c r="C32" s="75">
        <v>427.79913420999998</v>
      </c>
      <c r="D32" s="75">
        <v>793.43972511000004</v>
      </c>
      <c r="E32" s="75">
        <v>8085.4670904000004</v>
      </c>
      <c r="F32" s="75">
        <v>8082.5736269999998</v>
      </c>
      <c r="G32" s="75">
        <v>197.75810351999999</v>
      </c>
      <c r="H32" s="75">
        <v>8526.8939375999998</v>
      </c>
      <c r="I32" s="75">
        <v>1041.4158500000001</v>
      </c>
      <c r="J32" s="75">
        <v>237.43309206999999</v>
      </c>
      <c r="K32" s="75">
        <v>712.00061467</v>
      </c>
      <c r="L32" s="75">
        <v>38.503047823999999</v>
      </c>
      <c r="M32" s="75">
        <v>71.505664461999999</v>
      </c>
      <c r="N32" s="75">
        <v>139.04004427999999</v>
      </c>
      <c r="O32" s="75">
        <v>13.995554621</v>
      </c>
      <c r="P32" s="75"/>
      <c r="Q32" s="75" t="s">
        <v>198</v>
      </c>
      <c r="R32" s="75">
        <v>0</v>
      </c>
      <c r="S32" s="75">
        <v>466.12536909732597</v>
      </c>
      <c r="T32" s="75">
        <v>38.480720708159403</v>
      </c>
      <c r="U32" s="75">
        <v>1040.8118341998099</v>
      </c>
      <c r="V32" s="75">
        <v>1040.8118341998099</v>
      </c>
      <c r="W32" s="75">
        <v>410.64306423067399</v>
      </c>
      <c r="X32" s="75">
        <v>0</v>
      </c>
      <c r="Y32" s="75">
        <v>237.294902704316</v>
      </c>
      <c r="Z32" s="75">
        <v>71.464198498037504</v>
      </c>
      <c r="AA32" s="75">
        <v>2571.6595319481198</v>
      </c>
      <c r="AB32" s="75">
        <v>53807.471777818202</v>
      </c>
      <c r="AC32" s="75">
        <v>698.58144064582598</v>
      </c>
      <c r="AD32" s="75">
        <v>266.17914717106203</v>
      </c>
      <c r="AE32" s="75">
        <v>437.655630627709</v>
      </c>
      <c r="AF32" s="75">
        <v>13.9874363381281</v>
      </c>
      <c r="AG32" s="75">
        <v>0</v>
      </c>
      <c r="AH32" s="75">
        <v>0</v>
      </c>
      <c r="AI32" s="75">
        <v>711.58780544957096</v>
      </c>
      <c r="AJ32" s="75">
        <v>711.58780544957096</v>
      </c>
      <c r="AK32" s="75">
        <v>417.37059809645302</v>
      </c>
      <c r="AL32" s="75">
        <v>0</v>
      </c>
      <c r="AM32" s="75">
        <v>0</v>
      </c>
      <c r="AN32" s="75">
        <v>89.623676050357901</v>
      </c>
      <c r="AO32" s="75">
        <v>25.5311294708508</v>
      </c>
      <c r="AP32" s="75">
        <v>0</v>
      </c>
      <c r="AQ32" s="75">
        <v>959.42850634888202</v>
      </c>
      <c r="AR32" s="75">
        <v>115.233422059432</v>
      </c>
      <c r="AS32" s="75">
        <v>0</v>
      </c>
      <c r="AT32" s="75">
        <v>587.58293818286097</v>
      </c>
      <c r="AU32" s="75">
        <v>138.959285186823</v>
      </c>
      <c r="AV32" s="75">
        <v>427.52452009975798</v>
      </c>
      <c r="AW32" s="75">
        <v>0</v>
      </c>
      <c r="AX32" s="75">
        <v>9254.4945202136205</v>
      </c>
      <c r="AY32" s="75">
        <v>713.61835204572401</v>
      </c>
      <c r="AZ32" s="75">
        <v>79.290918649316296</v>
      </c>
      <c r="BA32" s="75">
        <v>792.90927069504005</v>
      </c>
      <c r="BB32" s="75">
        <v>0.71718712883808999</v>
      </c>
      <c r="BC32" s="75">
        <v>255.65124049453499</v>
      </c>
      <c r="BD32" s="75">
        <v>0</v>
      </c>
      <c r="BE32" s="75">
        <v>0.88856955480965805</v>
      </c>
      <c r="BF32" s="75">
        <v>827.89726488517294</v>
      </c>
      <c r="BG32" s="75">
        <v>0.80779078388641701</v>
      </c>
      <c r="BH32" s="75">
        <v>23.9509790892706</v>
      </c>
      <c r="BI32" s="75">
        <v>450.67740631624201</v>
      </c>
      <c r="BJ32" s="75">
        <v>0.72701145565678404</v>
      </c>
      <c r="BK32" s="75">
        <v>0</v>
      </c>
      <c r="BL32" s="75">
        <v>78.117366008697104</v>
      </c>
      <c r="BM32" s="75">
        <v>8080.7945445198002</v>
      </c>
      <c r="BN32" s="75">
        <v>8077.9031421811897</v>
      </c>
      <c r="BO32" s="75">
        <v>2.89140233860899</v>
      </c>
      <c r="BP32" s="75">
        <v>0.91280277836383905</v>
      </c>
      <c r="BQ32" s="75">
        <v>0</v>
      </c>
      <c r="BR32" s="75">
        <v>197.65151130585201</v>
      </c>
      <c r="BS32" s="75">
        <v>7.5932254448651602</v>
      </c>
      <c r="BT32" s="75">
        <v>2986.6301750249299</v>
      </c>
      <c r="BU32" s="75">
        <v>12.1168571978152</v>
      </c>
      <c r="BV32" s="75">
        <v>15.348015526932199</v>
      </c>
      <c r="BW32" s="75">
        <v>4266.6155366986804</v>
      </c>
      <c r="BX32" s="75">
        <v>105.202210727367</v>
      </c>
      <c r="BY32" s="75">
        <v>2.7464875173200598</v>
      </c>
      <c r="BZ32" s="75">
        <v>33.119407477857202</v>
      </c>
      <c r="CA32" s="75">
        <v>0</v>
      </c>
      <c r="CB32" s="75">
        <v>197.65198502885201</v>
      </c>
      <c r="CC32" s="75">
        <v>3.2795722896195998</v>
      </c>
      <c r="CD32" s="75">
        <v>0</v>
      </c>
      <c r="CE32" s="75">
        <v>0</v>
      </c>
      <c r="CF32" s="75">
        <v>141.30254978213401</v>
      </c>
      <c r="CG32" s="75">
        <v>11.237225481607799</v>
      </c>
      <c r="CH32" s="75">
        <v>8521.9316337571709</v>
      </c>
      <c r="CI32" s="75">
        <v>48.605513987493303</v>
      </c>
      <c r="CJ32" s="89"/>
      <c r="CK32" s="91">
        <f t="shared" si="13"/>
        <v>1.0859620703309345</v>
      </c>
      <c r="CL32" s="68">
        <f t="shared" si="0"/>
        <v>-6.0052616811910554E-4</v>
      </c>
      <c r="CM32" s="68">
        <f t="shared" si="1"/>
        <v>-6.4192301545704978E-4</v>
      </c>
      <c r="CN32" s="68">
        <f t="shared" si="2"/>
        <v>-6.6855036138561128E-4</v>
      </c>
      <c r="CO32" s="68">
        <f t="shared" si="3"/>
        <v>-5.7789436626957741E-4</v>
      </c>
      <c r="CP32" s="68">
        <f t="shared" si="4"/>
        <v>-5.7784624481591615E-4</v>
      </c>
      <c r="CQ32" s="68">
        <f t="shared" si="5"/>
        <v>-5.3660754861177757E-4</v>
      </c>
      <c r="CR32" s="68">
        <f t="shared" si="6"/>
        <v>-5.8195913765824196E-4</v>
      </c>
      <c r="CS32" s="68">
        <f t="shared" si="7"/>
        <v>-5.7999482165568589E-4</v>
      </c>
      <c r="CT32" s="68">
        <f t="shared" si="8"/>
        <v>-5.8201392434060551E-4</v>
      </c>
      <c r="CU32" s="68">
        <f t="shared" si="9"/>
        <v>-5.7978773040858909E-4</v>
      </c>
      <c r="CV32" s="68">
        <f t="shared" si="10"/>
        <v>-5.7987918106263098E-4</v>
      </c>
      <c r="CW32" s="68">
        <f t="shared" si="11"/>
        <v>-5.7989761055266421E-4</v>
      </c>
      <c r="CX32" s="68">
        <f t="shared" si="12"/>
        <v>-5.8083333902253639E-4</v>
      </c>
      <c r="CY32" s="68">
        <f t="shared" si="14"/>
        <v>-5.8006153323273508E-4</v>
      </c>
    </row>
    <row r="33" spans="1:103" x14ac:dyDescent="0.25">
      <c r="A33" s="75" t="s">
        <v>199</v>
      </c>
      <c r="B33" s="75">
        <v>190226.77843999999</v>
      </c>
      <c r="C33" s="75">
        <v>1368.2485293</v>
      </c>
      <c r="D33" s="75">
        <v>2836.3179522999999</v>
      </c>
      <c r="E33" s="75">
        <v>29204.604429999999</v>
      </c>
      <c r="F33" s="75">
        <v>29192.614795000001</v>
      </c>
      <c r="G33" s="75">
        <v>859.68679359999999</v>
      </c>
      <c r="H33" s="75">
        <v>28683.174501000001</v>
      </c>
      <c r="I33" s="75">
        <v>3491.1382752999998</v>
      </c>
      <c r="J33" s="75">
        <v>798.60510843999998</v>
      </c>
      <c r="K33" s="75">
        <v>2386.8408656000001</v>
      </c>
      <c r="L33" s="75">
        <v>129.07379485999999</v>
      </c>
      <c r="M33" s="75">
        <v>239.70848505999999</v>
      </c>
      <c r="N33" s="75">
        <v>466.34683153999998</v>
      </c>
      <c r="O33" s="75">
        <v>46.917299958000001</v>
      </c>
      <c r="P33" s="75"/>
      <c r="Q33" s="75" t="s">
        <v>199</v>
      </c>
      <c r="R33" s="75">
        <v>0</v>
      </c>
      <c r="S33" s="75">
        <v>1569.7487029792201</v>
      </c>
      <c r="T33" s="75">
        <v>129.01542941325599</v>
      </c>
      <c r="U33" s="75">
        <v>3489.5601815820401</v>
      </c>
      <c r="V33" s="75">
        <v>3489.5601815820401</v>
      </c>
      <c r="W33" s="75">
        <v>1382.90428872046</v>
      </c>
      <c r="X33" s="75">
        <v>0</v>
      </c>
      <c r="Y33" s="75">
        <v>798.23970216944201</v>
      </c>
      <c r="Z33" s="75">
        <v>239.60010752068101</v>
      </c>
      <c r="AA33" s="75">
        <v>8660.4602023821408</v>
      </c>
      <c r="AB33" s="75">
        <v>190132.254980467</v>
      </c>
      <c r="AC33" s="75">
        <v>2352.5807547087302</v>
      </c>
      <c r="AD33" s="75">
        <v>896.39929847407097</v>
      </c>
      <c r="AE33" s="75">
        <v>1473.8725466641599</v>
      </c>
      <c r="AF33" s="75">
        <v>46.896083035392103</v>
      </c>
      <c r="AG33" s="75">
        <v>0</v>
      </c>
      <c r="AH33" s="75">
        <v>0</v>
      </c>
      <c r="AI33" s="75">
        <v>2385.76203026448</v>
      </c>
      <c r="AJ33" s="75">
        <v>2385.76203026448</v>
      </c>
      <c r="AK33" s="75">
        <v>1405.5602650272201</v>
      </c>
      <c r="AL33" s="75">
        <v>0</v>
      </c>
      <c r="AM33" s="75">
        <v>0</v>
      </c>
      <c r="AN33" s="75">
        <v>301.82147593789398</v>
      </c>
      <c r="AO33" s="75">
        <v>85.979986144942799</v>
      </c>
      <c r="AP33" s="75">
        <v>0</v>
      </c>
      <c r="AQ33" s="75">
        <v>3231.0220200198901</v>
      </c>
      <c r="AR33" s="75">
        <v>388.06616187898101</v>
      </c>
      <c r="AS33" s="75">
        <v>0</v>
      </c>
      <c r="AT33" s="75">
        <v>1978.7765350234699</v>
      </c>
      <c r="AU33" s="75">
        <v>466.135634471223</v>
      </c>
      <c r="AV33" s="75">
        <v>1367.5091535986001</v>
      </c>
      <c r="AW33" s="75">
        <v>0</v>
      </c>
      <c r="AX33" s="75">
        <v>31137.535450343799</v>
      </c>
      <c r="AY33" s="75">
        <v>2551.1118945969301</v>
      </c>
      <c r="AZ33" s="75">
        <v>283.45693312731203</v>
      </c>
      <c r="BA33" s="75">
        <v>2834.5688277242498</v>
      </c>
      <c r="BB33" s="75">
        <v>2.41523786185097</v>
      </c>
      <c r="BC33" s="75">
        <v>860.94458069670804</v>
      </c>
      <c r="BD33" s="75">
        <v>0</v>
      </c>
      <c r="BE33" s="75">
        <v>3.2096915252623601</v>
      </c>
      <c r="BF33" s="75">
        <v>2788.0714299332499</v>
      </c>
      <c r="BG33" s="75">
        <v>2.9179017307184298</v>
      </c>
      <c r="BH33" s="75">
        <v>86.515768584028393</v>
      </c>
      <c r="BI33" s="75">
        <v>1627.9373111115401</v>
      </c>
      <c r="BJ33" s="75">
        <v>2.6261104233817298</v>
      </c>
      <c r="BK33" s="75">
        <v>0</v>
      </c>
      <c r="BL33" s="75">
        <v>282.175624851897</v>
      </c>
      <c r="BM33" s="75">
        <v>29190.990580203401</v>
      </c>
      <c r="BN33" s="75">
        <v>29179.010108272701</v>
      </c>
      <c r="BO33" s="75">
        <v>11.9804719306756</v>
      </c>
      <c r="BP33" s="75">
        <v>3.29722922629899</v>
      </c>
      <c r="BQ33" s="75">
        <v>0</v>
      </c>
      <c r="BR33" s="75">
        <v>713.95699431973298</v>
      </c>
      <c r="BS33" s="75">
        <v>27.428275621103399</v>
      </c>
      <c r="BT33" s="75">
        <v>10788.3090906125</v>
      </c>
      <c r="BU33" s="75">
        <v>43.768511501604401</v>
      </c>
      <c r="BV33" s="75">
        <v>55.4401175326472</v>
      </c>
      <c r="BW33" s="75">
        <v>15411.872671164399</v>
      </c>
      <c r="BX33" s="75">
        <v>354.284603469915</v>
      </c>
      <c r="BY33" s="75">
        <v>9.9208644052253394</v>
      </c>
      <c r="BZ33" s="75">
        <v>119.633945662269</v>
      </c>
      <c r="CA33" s="75">
        <v>0</v>
      </c>
      <c r="CB33" s="75">
        <v>859.29218529250704</v>
      </c>
      <c r="CC33" s="75">
        <v>11.0444675265282</v>
      </c>
      <c r="CD33" s="75">
        <v>0</v>
      </c>
      <c r="CE33" s="75">
        <v>0</v>
      </c>
      <c r="CF33" s="75">
        <v>475.85820050953902</v>
      </c>
      <c r="CG33" s="75">
        <v>37.843094544202103</v>
      </c>
      <c r="CH33" s="75">
        <v>28670.0437275043</v>
      </c>
      <c r="CI33" s="75">
        <v>163.68661699858501</v>
      </c>
      <c r="CJ33" s="89"/>
      <c r="CK33" s="91">
        <f t="shared" si="13"/>
        <v>1.0860651537992716</v>
      </c>
      <c r="CL33" s="68">
        <f t="shared" si="0"/>
        <v>-4.9689880840204925E-4</v>
      </c>
      <c r="CM33" s="68">
        <f t="shared" si="1"/>
        <v>-5.4038114097457776E-4</v>
      </c>
      <c r="CN33" s="68">
        <f t="shared" si="2"/>
        <v>-6.1668846905253293E-4</v>
      </c>
      <c r="CO33" s="68">
        <f t="shared" si="3"/>
        <v>-4.6615422678397548E-4</v>
      </c>
      <c r="CP33" s="68">
        <f t="shared" si="4"/>
        <v>-4.660317968375347E-4</v>
      </c>
      <c r="CQ33" s="68">
        <f t="shared" si="5"/>
        <v>-4.5901403910195501E-4</v>
      </c>
      <c r="CR33" s="68">
        <f t="shared" si="6"/>
        <v>-4.5778661965198669E-4</v>
      </c>
      <c r="CS33" s="68">
        <f t="shared" si="7"/>
        <v>-4.5202841982079254E-4</v>
      </c>
      <c r="CT33" s="68">
        <f t="shared" si="8"/>
        <v>-4.5755563882098857E-4</v>
      </c>
      <c r="CU33" s="68">
        <f t="shared" si="9"/>
        <v>-4.5199298833394552E-4</v>
      </c>
      <c r="CV33" s="68">
        <f t="shared" si="10"/>
        <v>-4.5218664878732127E-4</v>
      </c>
      <c r="CW33" s="68">
        <f t="shared" si="11"/>
        <v>-4.5212224878836605E-4</v>
      </c>
      <c r="CX33" s="68">
        <f t="shared" si="12"/>
        <v>-4.5287553059930591E-4</v>
      </c>
      <c r="CY33" s="68">
        <f t="shared" si="14"/>
        <v>-4.5221959974021627E-4</v>
      </c>
    </row>
    <row r="34" spans="1:103" x14ac:dyDescent="0.25">
      <c r="A34" s="75" t="s">
        <v>200</v>
      </c>
      <c r="B34" s="75">
        <v>59828.995198999997</v>
      </c>
      <c r="C34" s="75">
        <v>480.08970972999998</v>
      </c>
      <c r="D34" s="75">
        <v>945.15528110000002</v>
      </c>
      <c r="E34" s="75">
        <v>8964.9169199999997</v>
      </c>
      <c r="F34" s="75">
        <v>8956.0986639999992</v>
      </c>
      <c r="G34" s="75">
        <v>202.33778164</v>
      </c>
      <c r="H34" s="75">
        <v>9577.7011899999998</v>
      </c>
      <c r="I34" s="75">
        <v>1140.0784470999999</v>
      </c>
      <c r="J34" s="75">
        <v>266.48689432999998</v>
      </c>
      <c r="K34" s="75">
        <v>779.45513499000003</v>
      </c>
      <c r="L34" s="75">
        <v>42.150794193999999</v>
      </c>
      <c r="M34" s="75">
        <v>78.280043415999998</v>
      </c>
      <c r="N34" s="75">
        <v>152.81178858000001</v>
      </c>
      <c r="O34" s="75">
        <v>15.321479838</v>
      </c>
      <c r="P34" s="75"/>
      <c r="Q34" s="75" t="s">
        <v>200</v>
      </c>
      <c r="R34" s="75">
        <v>0</v>
      </c>
      <c r="S34" s="75">
        <v>527.29799367651299</v>
      </c>
      <c r="T34" s="75">
        <v>42.113115287413599</v>
      </c>
      <c r="U34" s="75">
        <v>1139.0593537083</v>
      </c>
      <c r="V34" s="75">
        <v>1139.0593537083</v>
      </c>
      <c r="W34" s="75">
        <v>464.53464905773899</v>
      </c>
      <c r="X34" s="75">
        <v>0</v>
      </c>
      <c r="Y34" s="75">
        <v>266.24624709367498</v>
      </c>
      <c r="Z34" s="75">
        <v>78.210079920658202</v>
      </c>
      <c r="AA34" s="75">
        <v>2909.1556804731499</v>
      </c>
      <c r="AB34" s="75">
        <v>59774.639583992197</v>
      </c>
      <c r="AC34" s="75">
        <v>790.26097660546895</v>
      </c>
      <c r="AD34" s="75">
        <v>301.11165958052902</v>
      </c>
      <c r="AE34" s="75">
        <v>495.09211673619302</v>
      </c>
      <c r="AF34" s="75">
        <v>15.3077837276543</v>
      </c>
      <c r="AG34" s="75">
        <v>0</v>
      </c>
      <c r="AH34" s="75">
        <v>0</v>
      </c>
      <c r="AI34" s="75">
        <v>778.75848645483904</v>
      </c>
      <c r="AJ34" s="75">
        <v>778.75848645483904</v>
      </c>
      <c r="AK34" s="75">
        <v>472.14522588455202</v>
      </c>
      <c r="AL34" s="75">
        <v>0</v>
      </c>
      <c r="AM34" s="75">
        <v>0</v>
      </c>
      <c r="AN34" s="75">
        <v>101.385582104351</v>
      </c>
      <c r="AO34" s="75">
        <v>28.8817472077106</v>
      </c>
      <c r="AP34" s="75">
        <v>0</v>
      </c>
      <c r="AQ34" s="75">
        <v>1085.34038234579</v>
      </c>
      <c r="AR34" s="75">
        <v>130.35626479048199</v>
      </c>
      <c r="AS34" s="75">
        <v>0</v>
      </c>
      <c r="AT34" s="75">
        <v>664.69551940820395</v>
      </c>
      <c r="AU34" s="75">
        <v>152.67495556370301</v>
      </c>
      <c r="AV34" s="75">
        <v>479.64740943820698</v>
      </c>
      <c r="AW34" s="75">
        <v>0</v>
      </c>
      <c r="AX34" s="75">
        <v>10397.920888187</v>
      </c>
      <c r="AY34" s="75">
        <v>849.801550058918</v>
      </c>
      <c r="AZ34" s="75">
        <v>94.422403273775402</v>
      </c>
      <c r="BA34" s="75">
        <v>944.22395333269401</v>
      </c>
      <c r="BB34" s="75">
        <v>0.81130838707714603</v>
      </c>
      <c r="BC34" s="75">
        <v>289.202007007997</v>
      </c>
      <c r="BD34" s="75">
        <v>0</v>
      </c>
      <c r="BE34" s="75">
        <v>0.98430507071876105</v>
      </c>
      <c r="BF34" s="75">
        <v>936.54763374810398</v>
      </c>
      <c r="BG34" s="75">
        <v>0.89482269675975601</v>
      </c>
      <c r="BH34" s="75">
        <v>26.531494927054499</v>
      </c>
      <c r="BI34" s="75">
        <v>499.23400023920101</v>
      </c>
      <c r="BJ34" s="75">
        <v>0.80534057425993499</v>
      </c>
      <c r="BK34" s="75">
        <v>0</v>
      </c>
      <c r="BL34" s="75">
        <v>86.533830174440695</v>
      </c>
      <c r="BM34" s="75">
        <v>8957.0363461297293</v>
      </c>
      <c r="BN34" s="75">
        <v>8948.2280743536303</v>
      </c>
      <c r="BO34" s="75">
        <v>8.8082717760985894</v>
      </c>
      <c r="BP34" s="75">
        <v>1.01115003126154</v>
      </c>
      <c r="BQ34" s="75">
        <v>0</v>
      </c>
      <c r="BR34" s="75">
        <v>218.94676895396199</v>
      </c>
      <c r="BS34" s="75">
        <v>8.4113330807938809</v>
      </c>
      <c r="BT34" s="75">
        <v>3308.4141087308499</v>
      </c>
      <c r="BU34" s="75">
        <v>13.4223425322288</v>
      </c>
      <c r="BV34" s="75">
        <v>17.001632124649301</v>
      </c>
      <c r="BW34" s="75">
        <v>4726.3068039043801</v>
      </c>
      <c r="BX34" s="75">
        <v>119.008607706517</v>
      </c>
      <c r="BY34" s="75">
        <v>3.04239773936958</v>
      </c>
      <c r="BZ34" s="75">
        <v>36.687743573692202</v>
      </c>
      <c r="CA34" s="75">
        <v>0</v>
      </c>
      <c r="CB34" s="75">
        <v>202.16871480017801</v>
      </c>
      <c r="CC34" s="75">
        <v>3.7099721325141801</v>
      </c>
      <c r="CD34" s="75">
        <v>0</v>
      </c>
      <c r="CE34" s="75">
        <v>0</v>
      </c>
      <c r="CF34" s="75">
        <v>159.84659341653401</v>
      </c>
      <c r="CG34" s="75">
        <v>12.7119649911817</v>
      </c>
      <c r="CH34" s="75">
        <v>9569.0491589256799</v>
      </c>
      <c r="CI34" s="75">
        <v>54.984355895340002</v>
      </c>
      <c r="CJ34" s="89"/>
      <c r="CK34" s="91">
        <f t="shared" si="13"/>
        <v>1.0866200722240178</v>
      </c>
      <c r="CL34" s="68">
        <f t="shared" si="0"/>
        <v>-9.0851626083649731E-4</v>
      </c>
      <c r="CM34" s="68">
        <f t="shared" si="1"/>
        <v>-9.2128675709744106E-4</v>
      </c>
      <c r="CN34" s="68">
        <f t="shared" si="2"/>
        <v>-9.8537011423361926E-4</v>
      </c>
      <c r="CO34" s="68">
        <f t="shared" si="3"/>
        <v>-8.7904594550000388E-4</v>
      </c>
      <c r="CP34" s="68">
        <f t="shared" si="4"/>
        <v>-8.7879666600878116E-4</v>
      </c>
      <c r="CQ34" s="68">
        <f t="shared" si="5"/>
        <v>-8.3556732930283061E-4</v>
      </c>
      <c r="CR34" s="68">
        <f t="shared" si="6"/>
        <v>-9.0335153526750333E-4</v>
      </c>
      <c r="CS34" s="68">
        <f t="shared" si="7"/>
        <v>-8.9388006087842275E-4</v>
      </c>
      <c r="CT34" s="68">
        <f t="shared" si="8"/>
        <v>-9.0303591450542912E-4</v>
      </c>
      <c r="CU34" s="68">
        <f t="shared" si="9"/>
        <v>-8.9376348155038659E-4</v>
      </c>
      <c r="CV34" s="68">
        <f t="shared" si="10"/>
        <v>-8.9390739384368986E-4</v>
      </c>
      <c r="CW34" s="68">
        <f t="shared" si="11"/>
        <v>-8.9375902578377262E-4</v>
      </c>
      <c r="CX34" s="68">
        <f t="shared" si="12"/>
        <v>-8.9543495019933715E-4</v>
      </c>
      <c r="CY34" s="68">
        <f t="shared" si="14"/>
        <v>-8.9391563285755652E-4</v>
      </c>
    </row>
    <row r="35" spans="1:103" x14ac:dyDescent="0.25">
      <c r="A35" s="75" t="s">
        <v>201</v>
      </c>
      <c r="B35" s="75">
        <v>3741.9210699</v>
      </c>
      <c r="C35" s="75">
        <v>23.02363441</v>
      </c>
      <c r="D35" s="75">
        <v>56.274200254</v>
      </c>
      <c r="E35" s="75">
        <v>613.73282996</v>
      </c>
      <c r="F35" s="75">
        <v>611.87037077000002</v>
      </c>
      <c r="G35" s="75">
        <v>19.118111248999998</v>
      </c>
      <c r="H35" s="75">
        <v>605.00361877</v>
      </c>
      <c r="I35" s="75">
        <v>65.059113049000004</v>
      </c>
      <c r="J35" s="75">
        <v>16.785110179</v>
      </c>
      <c r="K35" s="75">
        <v>44.479974327999997</v>
      </c>
      <c r="L35" s="75">
        <v>2.4053547877999999</v>
      </c>
      <c r="M35" s="75">
        <v>4.467088758</v>
      </c>
      <c r="N35" s="75">
        <v>8.8644156760000001</v>
      </c>
      <c r="O35" s="75">
        <v>0.8743272956</v>
      </c>
      <c r="P35" s="75"/>
      <c r="Q35" s="75" t="s">
        <v>201</v>
      </c>
      <c r="R35" s="75">
        <v>0</v>
      </c>
      <c r="S35" s="75">
        <v>34.242068271794601</v>
      </c>
      <c r="T35" s="75">
        <v>2.4047008152287099</v>
      </c>
      <c r="U35" s="75">
        <v>65.041426736793994</v>
      </c>
      <c r="V35" s="75">
        <v>65.041426736793994</v>
      </c>
      <c r="W35" s="75">
        <v>30.166284231452199</v>
      </c>
      <c r="X35" s="75">
        <v>0</v>
      </c>
      <c r="Y35" s="75">
        <v>16.7797131022452</v>
      </c>
      <c r="Z35" s="75">
        <v>4.4658727902105504</v>
      </c>
      <c r="AA35" s="75">
        <v>188.916917669252</v>
      </c>
      <c r="AB35" s="75">
        <v>3740.5738853662601</v>
      </c>
      <c r="AC35" s="75">
        <v>51.318562516997297</v>
      </c>
      <c r="AD35" s="75">
        <v>19.553811591827198</v>
      </c>
      <c r="AE35" s="75">
        <v>32.150646066121098</v>
      </c>
      <c r="AF35" s="75">
        <v>0.87408890321514299</v>
      </c>
      <c r="AG35" s="75">
        <v>0</v>
      </c>
      <c r="AH35" s="75">
        <v>0</v>
      </c>
      <c r="AI35" s="75">
        <v>44.467877694237401</v>
      </c>
      <c r="AJ35" s="75">
        <v>44.467877694237401</v>
      </c>
      <c r="AK35" s="75">
        <v>30.660516423898098</v>
      </c>
      <c r="AL35" s="75">
        <v>0</v>
      </c>
      <c r="AM35" s="75">
        <v>0</v>
      </c>
      <c r="AN35" s="75">
        <v>6.5838514955882097</v>
      </c>
      <c r="AO35" s="75">
        <v>1.8755451267101799</v>
      </c>
      <c r="AP35" s="75">
        <v>0</v>
      </c>
      <c r="AQ35" s="75">
        <v>70.480634354384094</v>
      </c>
      <c r="AR35" s="75">
        <v>8.4651708911694907</v>
      </c>
      <c r="AS35" s="75">
        <v>0</v>
      </c>
      <c r="AT35" s="75">
        <v>43.164495068346298</v>
      </c>
      <c r="AU35" s="75">
        <v>8.8619264019108108</v>
      </c>
      <c r="AV35" s="75">
        <v>23.0144717783032</v>
      </c>
      <c r="AW35" s="75">
        <v>0</v>
      </c>
      <c r="AX35" s="75">
        <v>658.63123912983599</v>
      </c>
      <c r="AY35" s="75">
        <v>50.620278638205001</v>
      </c>
      <c r="AZ35" s="75">
        <v>5.6244779725193803</v>
      </c>
      <c r="BA35" s="75">
        <v>56.244756610724302</v>
      </c>
      <c r="BB35" s="75">
        <v>5.2685358486734203E-2</v>
      </c>
      <c r="BC35" s="75">
        <v>18.780420515842899</v>
      </c>
      <c r="BD35" s="75">
        <v>0</v>
      </c>
      <c r="BE35" s="75">
        <v>6.7283023462689495E-2</v>
      </c>
      <c r="BF35" s="75">
        <v>60.818222751315297</v>
      </c>
      <c r="BG35" s="75">
        <v>6.1166382226337503E-2</v>
      </c>
      <c r="BH35" s="75">
        <v>1.8135838489392999</v>
      </c>
      <c r="BI35" s="75">
        <v>34.125579955576796</v>
      </c>
      <c r="BJ35" s="75">
        <v>5.5049778248097099E-2</v>
      </c>
      <c r="BK35" s="75">
        <v>0</v>
      </c>
      <c r="BL35" s="75">
        <v>5.9150938053428996</v>
      </c>
      <c r="BM35" s="75">
        <v>613.52519057371399</v>
      </c>
      <c r="BN35" s="75">
        <v>611.66395617265403</v>
      </c>
      <c r="BO35" s="75">
        <v>1.86123440105932</v>
      </c>
      <c r="BP35" s="75">
        <v>6.9118003869111599E-2</v>
      </c>
      <c r="BQ35" s="75">
        <v>0</v>
      </c>
      <c r="BR35" s="75">
        <v>14.966295975352301</v>
      </c>
      <c r="BS35" s="75">
        <v>0.57496405055198196</v>
      </c>
      <c r="BT35" s="75">
        <v>226.14954352860701</v>
      </c>
      <c r="BU35" s="75">
        <v>0.91749592222093601</v>
      </c>
      <c r="BV35" s="75">
        <v>1.1621613221117999</v>
      </c>
      <c r="BW35" s="75">
        <v>323.07083223708503</v>
      </c>
      <c r="BX35" s="75">
        <v>7.7282692389187204</v>
      </c>
      <c r="BY35" s="75">
        <v>0.20796569450553001</v>
      </c>
      <c r="BZ35" s="75">
        <v>2.5078226445543002</v>
      </c>
      <c r="CA35" s="75">
        <v>0</v>
      </c>
      <c r="CB35" s="75">
        <v>19.111551523801602</v>
      </c>
      <c r="CC35" s="75">
        <v>0.240921174564665</v>
      </c>
      <c r="CD35" s="75">
        <v>0</v>
      </c>
      <c r="CE35" s="75">
        <v>0</v>
      </c>
      <c r="CF35" s="75">
        <v>10.380240966692099</v>
      </c>
      <c r="CG35" s="75">
        <v>0.82549927123047595</v>
      </c>
      <c r="CH35" s="75">
        <v>604.80815732182498</v>
      </c>
      <c r="CI35" s="75">
        <v>3.5706157076702301</v>
      </c>
      <c r="CJ35" s="89"/>
      <c r="CK35" s="91">
        <f t="shared" si="13"/>
        <v>1.0889919905286118</v>
      </c>
      <c r="CL35" s="68">
        <f t="shared" ref="CL35:CL51" si="15">+(AB35-B35)/B35</f>
        <v>-3.6002483980130941E-4</v>
      </c>
      <c r="CM35" s="68">
        <f t="shared" ref="CM35:CM51" si="16">+(AV35-C35)/C35</f>
        <v>-3.9796634769443642E-4</v>
      </c>
      <c r="CN35" s="68">
        <f t="shared" ref="CN35:CN51" si="17">+(BA35-D35)/D35</f>
        <v>-5.2321744498901664E-4</v>
      </c>
      <c r="CO35" s="68">
        <f t="shared" ref="CO35:CO51" si="18">+(BM35-E35)/E35</f>
        <v>-3.3832211045244477E-4</v>
      </c>
      <c r="CP35" s="68">
        <f t="shared" ref="CP35:CP51" si="19">+(BN35-F35)/F35</f>
        <v>-3.3735020881340855E-4</v>
      </c>
      <c r="CQ35" s="68">
        <f t="shared" ref="CQ35:CQ51" si="20">+(CB35-G35)/G35</f>
        <v>-3.4311575620419958E-4</v>
      </c>
      <c r="CR35" s="68">
        <f t="shared" ref="CR35:CR51" si="21">+(CH35-H35)/H35</f>
        <v>-3.2307484139087653E-4</v>
      </c>
      <c r="CS35" s="68">
        <f t="shared" ref="CS35:CS51" si="22">+(V35-I35)/I35</f>
        <v>-2.7184988200944514E-4</v>
      </c>
      <c r="CT35" s="68">
        <f t="shared" ref="CT35:CT51" si="23">+(Y35-J35)/J35</f>
        <v>-3.2153954887662864E-4</v>
      </c>
      <c r="CU35" s="68">
        <f t="shared" ref="CU35:CU51" si="24">+(AJ35-K35)/K35</f>
        <v>-2.7195685126511082E-4</v>
      </c>
      <c r="CV35" s="68">
        <f t="shared" ref="CV35:CV51" si="25">+(T35-L35)/L35</f>
        <v>-2.7188195878916587E-4</v>
      </c>
      <c r="CW35" s="68">
        <f t="shared" ref="CW35:CW51" si="26">+(Z35-M35)/M35</f>
        <v>-2.7220587172619077E-4</v>
      </c>
      <c r="CX35" s="68">
        <f t="shared" ref="CX35:CX51" si="27">+(AU35-N35)/N35</f>
        <v>-2.8081648922769994E-4</v>
      </c>
      <c r="CY35" s="68">
        <f t="shared" si="14"/>
        <v>-2.7265806072475005E-4</v>
      </c>
    </row>
    <row r="36" spans="1:103" x14ac:dyDescent="0.25">
      <c r="A36" s="75" t="s">
        <v>202</v>
      </c>
      <c r="B36" s="75">
        <v>128553.22815</v>
      </c>
      <c r="C36" s="75">
        <v>988.27147420999995</v>
      </c>
      <c r="D36" s="75">
        <v>2092.9897156000002</v>
      </c>
      <c r="E36" s="75">
        <v>19748.846022999998</v>
      </c>
      <c r="F36" s="75">
        <v>19726.908509000001</v>
      </c>
      <c r="G36" s="75">
        <v>519.17780462999997</v>
      </c>
      <c r="H36" s="75">
        <v>18851.728293</v>
      </c>
      <c r="I36" s="75">
        <v>2219.5968932000001</v>
      </c>
      <c r="J36" s="75">
        <v>524.35493270999996</v>
      </c>
      <c r="K36" s="75">
        <v>1517.5059948000001</v>
      </c>
      <c r="L36" s="75">
        <v>82.062563523999998</v>
      </c>
      <c r="M36" s="75">
        <v>152.4019036</v>
      </c>
      <c r="N36" s="75">
        <v>298.01204632999998</v>
      </c>
      <c r="O36" s="75">
        <v>29.829089333999999</v>
      </c>
      <c r="P36" s="75"/>
      <c r="Q36" s="75" t="s">
        <v>202</v>
      </c>
      <c r="R36" s="75">
        <v>0</v>
      </c>
      <c r="S36" s="75">
        <v>1041.4489911719099</v>
      </c>
      <c r="T36" s="75">
        <v>82.018424143975494</v>
      </c>
      <c r="U36" s="75">
        <v>2218.4035719736798</v>
      </c>
      <c r="V36" s="75">
        <v>2218.4035719736798</v>
      </c>
      <c r="W36" s="75">
        <v>917.48699314418195</v>
      </c>
      <c r="X36" s="75">
        <v>0</v>
      </c>
      <c r="Y36" s="75">
        <v>524.065367726369</v>
      </c>
      <c r="Z36" s="75">
        <v>152.31994322377901</v>
      </c>
      <c r="AA36" s="75">
        <v>5745.7792099926201</v>
      </c>
      <c r="AB36" s="75">
        <v>128478.300912074</v>
      </c>
      <c r="AC36" s="75">
        <v>1560.8188651247301</v>
      </c>
      <c r="AD36" s="75">
        <v>594.71582098536999</v>
      </c>
      <c r="AE36" s="75">
        <v>977.84049561660697</v>
      </c>
      <c r="AF36" s="75">
        <v>29.813051426359898</v>
      </c>
      <c r="AG36" s="75">
        <v>0</v>
      </c>
      <c r="AH36" s="75">
        <v>0</v>
      </c>
      <c r="AI36" s="75">
        <v>1516.6900652956199</v>
      </c>
      <c r="AJ36" s="75">
        <v>1516.6900652956199</v>
      </c>
      <c r="AK36" s="75">
        <v>932.51846605809897</v>
      </c>
      <c r="AL36" s="75">
        <v>0</v>
      </c>
      <c r="AM36" s="75">
        <v>0</v>
      </c>
      <c r="AN36" s="75">
        <v>200.24329643551201</v>
      </c>
      <c r="AO36" s="75">
        <v>57.043388183935498</v>
      </c>
      <c r="AP36" s="75">
        <v>0</v>
      </c>
      <c r="AQ36" s="75">
        <v>2143.62100058235</v>
      </c>
      <c r="AR36" s="75">
        <v>257.46246082903002</v>
      </c>
      <c r="AS36" s="75">
        <v>0</v>
      </c>
      <c r="AT36" s="75">
        <v>1312.8187185030299</v>
      </c>
      <c r="AU36" s="75">
        <v>297.85109833149801</v>
      </c>
      <c r="AV36" s="75">
        <v>987.68778715697397</v>
      </c>
      <c r="AW36" s="75">
        <v>0</v>
      </c>
      <c r="AX36" s="75">
        <v>20478.4153929352</v>
      </c>
      <c r="AY36" s="75">
        <v>1882.41428218941</v>
      </c>
      <c r="AZ36" s="75">
        <v>209.15718881837699</v>
      </c>
      <c r="BA36" s="75">
        <v>2091.57147100778</v>
      </c>
      <c r="BB36" s="75">
        <v>1.60238885617406</v>
      </c>
      <c r="BC36" s="75">
        <v>571.19351556303798</v>
      </c>
      <c r="BD36" s="75">
        <v>0</v>
      </c>
      <c r="BE36" s="75">
        <v>2.1687549910547399</v>
      </c>
      <c r="BF36" s="75">
        <v>1849.7450813067201</v>
      </c>
      <c r="BG36" s="75">
        <v>1.9715956855988499</v>
      </c>
      <c r="BH36" s="75">
        <v>58.457796950346399</v>
      </c>
      <c r="BI36" s="75">
        <v>1099.9802717979201</v>
      </c>
      <c r="BJ36" s="75">
        <v>1.77443569619206</v>
      </c>
      <c r="BK36" s="75">
        <v>0</v>
      </c>
      <c r="BL36" s="75">
        <v>190.663113858364</v>
      </c>
      <c r="BM36" s="75">
        <v>19737.871489301699</v>
      </c>
      <c r="BN36" s="75">
        <v>19715.952253490301</v>
      </c>
      <c r="BO36" s="75">
        <v>21.919235811411099</v>
      </c>
      <c r="BP36" s="75">
        <v>2.2279025379938999</v>
      </c>
      <c r="BQ36" s="75">
        <v>0</v>
      </c>
      <c r="BR36" s="75">
        <v>482.41329874832599</v>
      </c>
      <c r="BS36" s="75">
        <v>18.533001072658799</v>
      </c>
      <c r="BT36" s="75">
        <v>7289.5477486620703</v>
      </c>
      <c r="BU36" s="75">
        <v>29.573931819198901</v>
      </c>
      <c r="BV36" s="75">
        <v>37.460312992167999</v>
      </c>
      <c r="BW36" s="75">
        <v>10413.6412566124</v>
      </c>
      <c r="BX36" s="75">
        <v>235.05002002017901</v>
      </c>
      <c r="BY36" s="75">
        <v>6.7034235163720703</v>
      </c>
      <c r="BZ36" s="75">
        <v>80.835408549634295</v>
      </c>
      <c r="CA36" s="75">
        <v>0</v>
      </c>
      <c r="CB36" s="75">
        <v>518.89201212806597</v>
      </c>
      <c r="CC36" s="75">
        <v>7.3274484402810502</v>
      </c>
      <c r="CD36" s="75">
        <v>0</v>
      </c>
      <c r="CE36" s="75">
        <v>0</v>
      </c>
      <c r="CF36" s="75">
        <v>315.70780918462901</v>
      </c>
      <c r="CG36" s="75">
        <v>25.1069824912475</v>
      </c>
      <c r="CH36" s="75">
        <v>18841.311481748398</v>
      </c>
      <c r="CI36" s="75">
        <v>108.597816088264</v>
      </c>
      <c r="CJ36" s="89"/>
      <c r="CK36" s="91">
        <f t="shared" si="13"/>
        <v>1.0868890635756787</v>
      </c>
      <c r="CL36" s="68">
        <f t="shared" si="15"/>
        <v>-5.8284991364483923E-4</v>
      </c>
      <c r="CM36" s="68">
        <f t="shared" si="16"/>
        <v>-5.9061408556041568E-4</v>
      </c>
      <c r="CN36" s="68">
        <f t="shared" si="17"/>
        <v>-6.7761660826584245E-4</v>
      </c>
      <c r="CO36" s="68">
        <f t="shared" si="18"/>
        <v>-5.5570506172960296E-4</v>
      </c>
      <c r="CP36" s="68">
        <f t="shared" si="19"/>
        <v>-5.5539647810002343E-4</v>
      </c>
      <c r="CQ36" s="68">
        <f t="shared" si="20"/>
        <v>-5.504713402331822E-4</v>
      </c>
      <c r="CR36" s="68">
        <f t="shared" si="21"/>
        <v>-5.5256531866469314E-4</v>
      </c>
      <c r="CS36" s="68">
        <f t="shared" si="22"/>
        <v>-5.3762970653640043E-4</v>
      </c>
      <c r="CT36" s="68">
        <f t="shared" si="23"/>
        <v>-5.5223087562923732E-4</v>
      </c>
      <c r="CU36" s="68">
        <f t="shared" si="24"/>
        <v>-5.3767794471724667E-4</v>
      </c>
      <c r="CV36" s="68">
        <f t="shared" si="25"/>
        <v>-5.3787474006457042E-4</v>
      </c>
      <c r="CW36" s="68">
        <f t="shared" si="26"/>
        <v>-5.3779102678472605E-4</v>
      </c>
      <c r="CX36" s="68">
        <f t="shared" si="27"/>
        <v>-5.4007212286896528E-4</v>
      </c>
      <c r="CY36" s="68">
        <f t="shared" si="14"/>
        <v>-5.3765998219128578E-4</v>
      </c>
    </row>
    <row r="37" spans="1:103" x14ac:dyDescent="0.25">
      <c r="A37" s="75" t="s">
        <v>203</v>
      </c>
      <c r="B37" s="75">
        <v>29817.69124</v>
      </c>
      <c r="C37" s="75">
        <v>246.18102027</v>
      </c>
      <c r="D37" s="75">
        <v>459.63567223000001</v>
      </c>
      <c r="E37" s="75">
        <v>4480.2268996000003</v>
      </c>
      <c r="F37" s="75">
        <v>4477.1685921999997</v>
      </c>
      <c r="G37" s="75">
        <v>101.587029</v>
      </c>
      <c r="H37" s="75">
        <v>4693.3876151000004</v>
      </c>
      <c r="I37" s="75">
        <v>565.40659557000004</v>
      </c>
      <c r="J37" s="75">
        <v>130.63406173000001</v>
      </c>
      <c r="K37" s="75">
        <v>386.56025799999998</v>
      </c>
      <c r="L37" s="75">
        <v>20.904117775</v>
      </c>
      <c r="M37" s="75">
        <v>38.821923777999999</v>
      </c>
      <c r="N37" s="75">
        <v>75.645505435000004</v>
      </c>
      <c r="O37" s="75">
        <v>7.5984811429999999</v>
      </c>
      <c r="P37" s="75"/>
      <c r="Q37" s="75" t="s">
        <v>203</v>
      </c>
      <c r="R37" s="75">
        <v>0</v>
      </c>
      <c r="S37" s="75">
        <v>257.514245164964</v>
      </c>
      <c r="T37" s="75">
        <v>20.885807251155899</v>
      </c>
      <c r="U37" s="75">
        <v>564.91128515178798</v>
      </c>
      <c r="V37" s="75">
        <v>564.91128515178798</v>
      </c>
      <c r="W37" s="75">
        <v>226.862799241174</v>
      </c>
      <c r="X37" s="75">
        <v>0</v>
      </c>
      <c r="Y37" s="75">
        <v>130.51872216585701</v>
      </c>
      <c r="Z37" s="75">
        <v>38.787911144576597</v>
      </c>
      <c r="AA37" s="75">
        <v>1420.7320558776</v>
      </c>
      <c r="AB37" s="75">
        <v>29791.1390744071</v>
      </c>
      <c r="AC37" s="75">
        <v>385.93649367076898</v>
      </c>
      <c r="AD37" s="75">
        <v>147.05261757196399</v>
      </c>
      <c r="AE37" s="75">
        <v>241.78607160855799</v>
      </c>
      <c r="AF37" s="75">
        <v>7.5918243494925104</v>
      </c>
      <c r="AG37" s="75">
        <v>0</v>
      </c>
      <c r="AH37" s="75">
        <v>0</v>
      </c>
      <c r="AI37" s="75">
        <v>386.22165340983901</v>
      </c>
      <c r="AJ37" s="75">
        <v>386.22165340983901</v>
      </c>
      <c r="AK37" s="75">
        <v>230.579528963055</v>
      </c>
      <c r="AL37" s="75">
        <v>0</v>
      </c>
      <c r="AM37" s="75">
        <v>0</v>
      </c>
      <c r="AN37" s="75">
        <v>49.513251443539502</v>
      </c>
      <c r="AO37" s="75">
        <v>14.104858937354001</v>
      </c>
      <c r="AP37" s="75">
        <v>0</v>
      </c>
      <c r="AQ37" s="75">
        <v>530.04306117838303</v>
      </c>
      <c r="AR37" s="75">
        <v>63.661534426206899</v>
      </c>
      <c r="AS37" s="75">
        <v>0</v>
      </c>
      <c r="AT37" s="75">
        <v>324.61460562446001</v>
      </c>
      <c r="AU37" s="75">
        <v>75.579167235889301</v>
      </c>
      <c r="AV37" s="75">
        <v>245.95810641765399</v>
      </c>
      <c r="AW37" s="75">
        <v>0</v>
      </c>
      <c r="AX37" s="75">
        <v>5094.0301623704099</v>
      </c>
      <c r="AY37" s="75">
        <v>413.27309945548001</v>
      </c>
      <c r="AZ37" s="75">
        <v>45.919245301769699</v>
      </c>
      <c r="BA37" s="75">
        <v>459.19234475725</v>
      </c>
      <c r="BB37" s="75">
        <v>0.39621535316222001</v>
      </c>
      <c r="BC37" s="75">
        <v>141.23637047152999</v>
      </c>
      <c r="BD37" s="75">
        <v>0</v>
      </c>
      <c r="BE37" s="75">
        <v>0.49206483192513001</v>
      </c>
      <c r="BF37" s="75">
        <v>457.37785367143903</v>
      </c>
      <c r="BG37" s="75">
        <v>0.44733177681509201</v>
      </c>
      <c r="BH37" s="75">
        <v>13.2633872551905</v>
      </c>
      <c r="BI37" s="75">
        <v>249.57260873283801</v>
      </c>
      <c r="BJ37" s="75">
        <v>0.40259856097708802</v>
      </c>
      <c r="BK37" s="75">
        <v>0</v>
      </c>
      <c r="BL37" s="75">
        <v>43.259222466751503</v>
      </c>
      <c r="BM37" s="75">
        <v>4476.37277178362</v>
      </c>
      <c r="BN37" s="75">
        <v>4473.3179018129604</v>
      </c>
      <c r="BO37" s="75">
        <v>3.0548699706601199</v>
      </c>
      <c r="BP37" s="75">
        <v>0.50548500809647401</v>
      </c>
      <c r="BQ37" s="75">
        <v>0</v>
      </c>
      <c r="BR37" s="75">
        <v>109.453911048132</v>
      </c>
      <c r="BS37" s="75">
        <v>4.2049189945821404</v>
      </c>
      <c r="BT37" s="75">
        <v>1653.9127058097299</v>
      </c>
      <c r="BU37" s="75">
        <v>6.7099773286595301</v>
      </c>
      <c r="BV37" s="75">
        <v>8.4993070306497494</v>
      </c>
      <c r="BW37" s="75">
        <v>2362.7328526155002</v>
      </c>
      <c r="BX37" s="75">
        <v>58.119751970044902</v>
      </c>
      <c r="BY37" s="75">
        <v>1.5209281893770199</v>
      </c>
      <c r="BZ37" s="75">
        <v>18.340602163726199</v>
      </c>
      <c r="CA37" s="75">
        <v>0</v>
      </c>
      <c r="CB37" s="75">
        <v>101.50381670314199</v>
      </c>
      <c r="CC37" s="75">
        <v>1.8118240797637</v>
      </c>
      <c r="CD37" s="75">
        <v>0</v>
      </c>
      <c r="CE37" s="75">
        <v>0</v>
      </c>
      <c r="CF37" s="75">
        <v>78.063629694785504</v>
      </c>
      <c r="CG37" s="75">
        <v>6.2080881618792603</v>
      </c>
      <c r="CH37" s="75">
        <v>4689.2440885486403</v>
      </c>
      <c r="CI37" s="75">
        <v>26.852459606584301</v>
      </c>
      <c r="CJ37" s="89"/>
      <c r="CK37" s="91">
        <f t="shared" si="13"/>
        <v>1.0863222443059164</v>
      </c>
      <c r="CL37" s="68">
        <f t="shared" si="15"/>
        <v>-8.9048361857343333E-4</v>
      </c>
      <c r="CM37" s="68">
        <f t="shared" si="16"/>
        <v>-9.0548756399469444E-4</v>
      </c>
      <c r="CN37" s="68">
        <f t="shared" si="17"/>
        <v>-9.6451929111405859E-4</v>
      </c>
      <c r="CO37" s="68">
        <f t="shared" si="18"/>
        <v>-8.6025281816069245E-4</v>
      </c>
      <c r="CP37" s="68">
        <f t="shared" si="19"/>
        <v>-8.6007267935987242E-4</v>
      </c>
      <c r="CQ37" s="68">
        <f t="shared" si="20"/>
        <v>-8.1912324513406154E-4</v>
      </c>
      <c r="CR37" s="68">
        <f t="shared" si="21"/>
        <v>-8.8284345789577362E-4</v>
      </c>
      <c r="CS37" s="68">
        <f t="shared" si="22"/>
        <v>-8.7602518628691005E-4</v>
      </c>
      <c r="CT37" s="68">
        <f t="shared" si="23"/>
        <v>-8.8292105914449925E-4</v>
      </c>
      <c r="CU37" s="68">
        <f t="shared" si="24"/>
        <v>-8.759425811459623E-4</v>
      </c>
      <c r="CV37" s="68">
        <f t="shared" si="25"/>
        <v>-8.7592904140629995E-4</v>
      </c>
      <c r="CW37" s="68">
        <f t="shared" si="26"/>
        <v>-8.7611921598475923E-4</v>
      </c>
      <c r="CX37" s="68">
        <f t="shared" si="27"/>
        <v>-8.7696154225191264E-4</v>
      </c>
      <c r="CY37" s="68">
        <f t="shared" si="14"/>
        <v>-8.7606896460116536E-4</v>
      </c>
    </row>
    <row r="38" spans="1:103" x14ac:dyDescent="0.25">
      <c r="A38" s="75" t="s">
        <v>204</v>
      </c>
      <c r="B38" s="75">
        <v>97272.958765999996</v>
      </c>
      <c r="C38" s="75">
        <v>973.26901455999996</v>
      </c>
      <c r="D38" s="75">
        <v>1585.1374097999999</v>
      </c>
      <c r="E38" s="75">
        <v>14756.972863999999</v>
      </c>
      <c r="F38" s="75">
        <v>14756.697593999999</v>
      </c>
      <c r="G38" s="75">
        <v>301.81466289000002</v>
      </c>
      <c r="H38" s="75">
        <v>14031.395409000001</v>
      </c>
      <c r="I38" s="75">
        <v>1737.6051583000001</v>
      </c>
      <c r="J38" s="75">
        <v>390.87303667999998</v>
      </c>
      <c r="K38" s="75">
        <v>1187.9764792999999</v>
      </c>
      <c r="L38" s="75">
        <v>64.242474853999994</v>
      </c>
      <c r="M38" s="75">
        <v>119.30743327</v>
      </c>
      <c r="N38" s="75">
        <v>231.50601481999999</v>
      </c>
      <c r="O38" s="75">
        <v>23.351629853999999</v>
      </c>
      <c r="P38" s="75"/>
      <c r="Q38" s="75" t="s">
        <v>204</v>
      </c>
      <c r="R38" s="75">
        <v>0</v>
      </c>
      <c r="S38" s="75">
        <v>764.28807976441999</v>
      </c>
      <c r="T38" s="75">
        <v>64.238719634179901</v>
      </c>
      <c r="U38" s="75">
        <v>1737.5031392375699</v>
      </c>
      <c r="V38" s="75">
        <v>1737.5031392375699</v>
      </c>
      <c r="W38" s="75">
        <v>673.31650597055102</v>
      </c>
      <c r="X38" s="75">
        <v>0</v>
      </c>
      <c r="Y38" s="75">
        <v>390.84998827147302</v>
      </c>
      <c r="Z38" s="75">
        <v>119.300429837591</v>
      </c>
      <c r="AA38" s="75">
        <v>4216.6539700476296</v>
      </c>
      <c r="AB38" s="75">
        <v>97266.937299007302</v>
      </c>
      <c r="AC38" s="75">
        <v>1145.4378828640799</v>
      </c>
      <c r="AD38" s="75">
        <v>436.44383850139099</v>
      </c>
      <c r="AE38" s="75">
        <v>717.60750841327399</v>
      </c>
      <c r="AF38" s="75">
        <v>23.350259064806799</v>
      </c>
      <c r="AG38" s="75">
        <v>0</v>
      </c>
      <c r="AH38" s="75">
        <v>0</v>
      </c>
      <c r="AI38" s="75">
        <v>1187.90684882696</v>
      </c>
      <c r="AJ38" s="75">
        <v>1187.90684882696</v>
      </c>
      <c r="AK38" s="75">
        <v>684.34708126107205</v>
      </c>
      <c r="AL38" s="75">
        <v>0</v>
      </c>
      <c r="AM38" s="75">
        <v>0</v>
      </c>
      <c r="AN38" s="75">
        <v>146.952495616693</v>
      </c>
      <c r="AO38" s="75">
        <v>41.862432745226997</v>
      </c>
      <c r="AP38" s="75">
        <v>0</v>
      </c>
      <c r="AQ38" s="75">
        <v>1573.1390774343199</v>
      </c>
      <c r="AR38" s="75">
        <v>188.943889934194</v>
      </c>
      <c r="AS38" s="75">
        <v>0</v>
      </c>
      <c r="AT38" s="75">
        <v>963.438054468053</v>
      </c>
      <c r="AU38" s="75">
        <v>231.49222382474099</v>
      </c>
      <c r="AV38" s="75">
        <v>973.20396626707804</v>
      </c>
      <c r="AW38" s="75">
        <v>0</v>
      </c>
      <c r="AX38" s="75">
        <v>15231.879811725201</v>
      </c>
      <c r="AY38" s="75">
        <v>1426.53252046274</v>
      </c>
      <c r="AZ38" s="75">
        <v>158.50363159620099</v>
      </c>
      <c r="BA38" s="75">
        <v>1585.0361520589499</v>
      </c>
      <c r="BB38" s="75">
        <v>1.1759450380054699</v>
      </c>
      <c r="BC38" s="75">
        <v>419.18177459718203</v>
      </c>
      <c r="BD38" s="75">
        <v>0</v>
      </c>
      <c r="BE38" s="75">
        <v>1.62313540380407</v>
      </c>
      <c r="BF38" s="75">
        <v>1357.4721892616201</v>
      </c>
      <c r="BG38" s="75">
        <v>1.47557756124715</v>
      </c>
      <c r="BH38" s="75">
        <v>43.750864627391302</v>
      </c>
      <c r="BI38" s="75">
        <v>823.24486898482598</v>
      </c>
      <c r="BJ38" s="75">
        <v>1.3280201082469301</v>
      </c>
      <c r="BK38" s="75">
        <v>0</v>
      </c>
      <c r="BL38" s="75">
        <v>142.69568110583799</v>
      </c>
      <c r="BM38" s="75">
        <v>14756.0456237977</v>
      </c>
      <c r="BN38" s="75">
        <v>14755.7703641148</v>
      </c>
      <c r="BO38" s="75">
        <v>0.27525968293214698</v>
      </c>
      <c r="BP38" s="75">
        <v>1.6674022716424901</v>
      </c>
      <c r="BQ38" s="75">
        <v>0</v>
      </c>
      <c r="BR38" s="75">
        <v>361.04672594895101</v>
      </c>
      <c r="BS38" s="75">
        <v>13.870427552594</v>
      </c>
      <c r="BT38" s="75">
        <v>5455.6273537370998</v>
      </c>
      <c r="BU38" s="75">
        <v>22.133648680258101</v>
      </c>
      <c r="BV38" s="75">
        <v>28.035967119165299</v>
      </c>
      <c r="BW38" s="75">
        <v>7793.7550639615902</v>
      </c>
      <c r="BX38" s="75">
        <v>172.496240843001</v>
      </c>
      <c r="BY38" s="75">
        <v>5.0169625570308103</v>
      </c>
      <c r="BZ38" s="75">
        <v>60.498664495113999</v>
      </c>
      <c r="CA38" s="75">
        <v>0</v>
      </c>
      <c r="CB38" s="75">
        <v>301.79714684347698</v>
      </c>
      <c r="CC38" s="75">
        <v>5.3773929879930904</v>
      </c>
      <c r="CD38" s="75">
        <v>0</v>
      </c>
      <c r="CE38" s="75">
        <v>0</v>
      </c>
      <c r="CF38" s="75">
        <v>231.6885234527</v>
      </c>
      <c r="CG38" s="75">
        <v>18.425259442788398</v>
      </c>
      <c r="CH38" s="75">
        <v>14030.569843306401</v>
      </c>
      <c r="CI38" s="75">
        <v>79.696651651853202</v>
      </c>
      <c r="CJ38" s="89"/>
      <c r="CK38" s="91">
        <f t="shared" si="13"/>
        <v>1.0856208965020699</v>
      </c>
      <c r="CL38" s="68">
        <f t="shared" si="15"/>
        <v>-6.1902784382028057E-5</v>
      </c>
      <c r="CM38" s="68">
        <f t="shared" si="16"/>
        <v>-6.6834854442913196E-5</v>
      </c>
      <c r="CN38" s="68">
        <f t="shared" si="17"/>
        <v>-6.3879472166848171E-5</v>
      </c>
      <c r="CO38" s="68">
        <f t="shared" si="18"/>
        <v>-6.2834038582657077E-5</v>
      </c>
      <c r="CP38" s="68">
        <f t="shared" si="19"/>
        <v>-6.2834511535716118E-5</v>
      </c>
      <c r="CQ38" s="68">
        <f t="shared" si="20"/>
        <v>-5.8035770546462427E-5</v>
      </c>
      <c r="CR38" s="68">
        <f t="shared" si="21"/>
        <v>-5.8837034345872865E-5</v>
      </c>
      <c r="CS38" s="68">
        <f t="shared" si="22"/>
        <v>-5.8712453714143021E-5</v>
      </c>
      <c r="CT38" s="68">
        <f t="shared" si="23"/>
        <v>-5.8966483650879604E-5</v>
      </c>
      <c r="CU38" s="68">
        <f t="shared" si="24"/>
        <v>-5.861266973989897E-5</v>
      </c>
      <c r="CV38" s="68">
        <f t="shared" si="25"/>
        <v>-5.8453847374762722E-5</v>
      </c>
      <c r="CW38" s="68">
        <f t="shared" si="26"/>
        <v>-5.8700721464337976E-5</v>
      </c>
      <c r="CX38" s="68">
        <f t="shared" si="27"/>
        <v>-5.9570785967368839E-5</v>
      </c>
      <c r="CY38" s="68">
        <f t="shared" si="14"/>
        <v>-5.8702077832246922E-5</v>
      </c>
    </row>
    <row r="39" spans="1:103" x14ac:dyDescent="0.25">
      <c r="A39" s="75" t="s">
        <v>340</v>
      </c>
      <c r="B39" s="75">
        <v>191780.38394999999</v>
      </c>
      <c r="C39" s="75">
        <v>1424.2378064</v>
      </c>
      <c r="D39" s="75">
        <v>2857.6100136</v>
      </c>
      <c r="E39" s="75">
        <v>29367.877671999999</v>
      </c>
      <c r="F39" s="75">
        <v>29351.911645</v>
      </c>
      <c r="G39" s="75">
        <v>819.52169635999996</v>
      </c>
      <c r="H39" s="75">
        <v>28741.485722000001</v>
      </c>
      <c r="I39" s="75">
        <v>3477.1739398</v>
      </c>
      <c r="J39" s="75">
        <v>800.08238831999995</v>
      </c>
      <c r="K39" s="75">
        <v>2377.2933370000001</v>
      </c>
      <c r="L39" s="75">
        <v>128.55748579999999</v>
      </c>
      <c r="M39" s="75">
        <v>238.74960453</v>
      </c>
      <c r="N39" s="75">
        <v>464.90817376000001</v>
      </c>
      <c r="O39" s="75">
        <v>46.729632731000002</v>
      </c>
      <c r="P39" s="75"/>
      <c r="Q39" s="75" t="s">
        <v>340</v>
      </c>
      <c r="R39" s="75">
        <v>0</v>
      </c>
      <c r="S39" s="75">
        <v>1575.61586777711</v>
      </c>
      <c r="T39" s="75">
        <v>128.49205535076501</v>
      </c>
      <c r="U39" s="75">
        <v>3475.40363029522</v>
      </c>
      <c r="V39" s="75">
        <v>3475.40363029522</v>
      </c>
      <c r="W39" s="75">
        <v>1388.07304031222</v>
      </c>
      <c r="X39" s="75">
        <v>0</v>
      </c>
      <c r="Y39" s="75">
        <v>799.66965483400395</v>
      </c>
      <c r="Z39" s="75">
        <v>238.628038092287</v>
      </c>
      <c r="AA39" s="75">
        <v>8692.8314589288893</v>
      </c>
      <c r="AB39" s="75">
        <v>191674.37745562301</v>
      </c>
      <c r="AC39" s="75">
        <v>2361.3741676663099</v>
      </c>
      <c r="AD39" s="75">
        <v>899.74987244990302</v>
      </c>
      <c r="AE39" s="75">
        <v>1479.3817217662499</v>
      </c>
      <c r="AF39" s="75">
        <v>46.7058387884383</v>
      </c>
      <c r="AG39" s="75">
        <v>0</v>
      </c>
      <c r="AH39" s="75">
        <v>0</v>
      </c>
      <c r="AI39" s="75">
        <v>2376.08320379934</v>
      </c>
      <c r="AJ39" s="75">
        <v>2376.08320379934</v>
      </c>
      <c r="AK39" s="75">
        <v>1410.8138284981301</v>
      </c>
      <c r="AL39" s="75">
        <v>0</v>
      </c>
      <c r="AM39" s="75">
        <v>0</v>
      </c>
      <c r="AN39" s="75">
        <v>302.94963170705699</v>
      </c>
      <c r="AO39" s="75">
        <v>86.301386250113595</v>
      </c>
      <c r="AP39" s="75">
        <v>0</v>
      </c>
      <c r="AQ39" s="75">
        <v>3243.1000530062001</v>
      </c>
      <c r="AR39" s="75">
        <v>389.51680062947003</v>
      </c>
      <c r="AS39" s="75">
        <v>0</v>
      </c>
      <c r="AT39" s="75">
        <v>1986.17263048104</v>
      </c>
      <c r="AU39" s="75">
        <v>464.670835540079</v>
      </c>
      <c r="AV39" s="75">
        <v>1423.4081053063001</v>
      </c>
      <c r="AW39" s="75">
        <v>0</v>
      </c>
      <c r="AX39" s="75">
        <v>31203.3861479191</v>
      </c>
      <c r="AY39" s="75">
        <v>2570.1602048724299</v>
      </c>
      <c r="AZ39" s="75">
        <v>285.57337279959398</v>
      </c>
      <c r="BA39" s="75">
        <v>2855.7335776720201</v>
      </c>
      <c r="BB39" s="75">
        <v>2.4242657040492199</v>
      </c>
      <c r="BC39" s="75">
        <v>864.16277022260601</v>
      </c>
      <c r="BD39" s="75">
        <v>0</v>
      </c>
      <c r="BE39" s="75">
        <v>3.2270285790549802</v>
      </c>
      <c r="BF39" s="75">
        <v>2798.4924942812499</v>
      </c>
      <c r="BG39" s="75">
        <v>2.93366301563628</v>
      </c>
      <c r="BH39" s="75">
        <v>86.983079552241193</v>
      </c>
      <c r="BI39" s="75">
        <v>1636.7307302115801</v>
      </c>
      <c r="BJ39" s="75">
        <v>2.6402959261231098</v>
      </c>
      <c r="BK39" s="75">
        <v>0</v>
      </c>
      <c r="BL39" s="75">
        <v>283.69980888760199</v>
      </c>
      <c r="BM39" s="75">
        <v>29352.575347748701</v>
      </c>
      <c r="BN39" s="75">
        <v>29336.622147085902</v>
      </c>
      <c r="BO39" s="75">
        <v>15.9532006627865</v>
      </c>
      <c r="BP39" s="75">
        <v>3.3150384982996801</v>
      </c>
      <c r="BQ39" s="75">
        <v>0</v>
      </c>
      <c r="BR39" s="75">
        <v>717.813481536842</v>
      </c>
      <c r="BS39" s="75">
        <v>27.576428198327701</v>
      </c>
      <c r="BT39" s="75">
        <v>10846.5831243461</v>
      </c>
      <c r="BU39" s="75">
        <v>44.004935447014603</v>
      </c>
      <c r="BV39" s="75">
        <v>55.739582331057001</v>
      </c>
      <c r="BW39" s="75">
        <v>15495.120341529</v>
      </c>
      <c r="BX39" s="75">
        <v>355.60884618984301</v>
      </c>
      <c r="BY39" s="75">
        <v>9.9744533660719608</v>
      </c>
      <c r="BZ39" s="75">
        <v>120.280155660863</v>
      </c>
      <c r="CA39" s="75">
        <v>0</v>
      </c>
      <c r="CB39" s="75">
        <v>819.10024178618403</v>
      </c>
      <c r="CC39" s="75">
        <v>11.085749048733099</v>
      </c>
      <c r="CD39" s="75">
        <v>0</v>
      </c>
      <c r="CE39" s="75">
        <v>0</v>
      </c>
      <c r="CF39" s="75">
        <v>477.63678101966002</v>
      </c>
      <c r="CG39" s="75">
        <v>37.984546106757001</v>
      </c>
      <c r="CH39" s="75">
        <v>28726.6516358185</v>
      </c>
      <c r="CI39" s="75">
        <v>164.29841508383399</v>
      </c>
      <c r="CJ39" s="89"/>
      <c r="CK39" s="91">
        <f t="shared" si="13"/>
        <v>1.0862173059185369</v>
      </c>
      <c r="CL39" s="68">
        <f t="shared" si="15"/>
        <v>-5.5274941155932043E-4</v>
      </c>
      <c r="CM39" s="68">
        <f t="shared" si="16"/>
        <v>-5.82557975902286E-4</v>
      </c>
      <c r="CN39" s="68">
        <f t="shared" si="17"/>
        <v>-6.5664521017545449E-4</v>
      </c>
      <c r="CO39" s="68">
        <f t="shared" si="18"/>
        <v>-5.2105652380481115E-4</v>
      </c>
      <c r="CP39" s="68">
        <f t="shared" si="19"/>
        <v>-5.2090296874080552E-4</v>
      </c>
      <c r="CQ39" s="68">
        <f t="shared" si="20"/>
        <v>-5.1426896406510641E-4</v>
      </c>
      <c r="CR39" s="68">
        <f t="shared" si="21"/>
        <v>-5.1612106364239444E-4</v>
      </c>
      <c r="CS39" s="68">
        <f t="shared" si="22"/>
        <v>-5.0912307967022235E-4</v>
      </c>
      <c r="CT39" s="68">
        <f t="shared" si="23"/>
        <v>-5.1586373106231125E-4</v>
      </c>
      <c r="CU39" s="68">
        <f t="shared" si="24"/>
        <v>-5.09038233450464E-4</v>
      </c>
      <c r="CV39" s="68">
        <f t="shared" si="25"/>
        <v>-5.0895868745265145E-4</v>
      </c>
      <c r="CW39" s="68">
        <f t="shared" si="26"/>
        <v>-5.0917964011841662E-4</v>
      </c>
      <c r="CX39" s="68">
        <f t="shared" si="27"/>
        <v>-5.1050558651510273E-4</v>
      </c>
      <c r="CY39" s="68">
        <f t="shared" si="14"/>
        <v>-5.0918317074463509E-4</v>
      </c>
    </row>
    <row r="40" spans="1:103" x14ac:dyDescent="0.25">
      <c r="A40" s="75" t="s">
        <v>206</v>
      </c>
      <c r="B40" s="75">
        <v>8076.4483393999999</v>
      </c>
      <c r="C40" s="75">
        <v>63.598914768999997</v>
      </c>
      <c r="D40" s="75">
        <v>143.77776850000001</v>
      </c>
      <c r="E40" s="75">
        <v>1238.5801939</v>
      </c>
      <c r="F40" s="75">
        <v>1236.3026486000001</v>
      </c>
      <c r="G40" s="75">
        <v>29.556420083999999</v>
      </c>
      <c r="H40" s="75">
        <v>1220.9398179</v>
      </c>
      <c r="I40" s="75">
        <v>139.18707592999999</v>
      </c>
      <c r="J40" s="75">
        <v>33.928344764000002</v>
      </c>
      <c r="K40" s="75">
        <v>95.160160314999999</v>
      </c>
      <c r="L40" s="75">
        <v>5.1459997420999999</v>
      </c>
      <c r="M40" s="75">
        <v>9.5568568948999992</v>
      </c>
      <c r="N40" s="75">
        <v>18.783458842999998</v>
      </c>
      <c r="O40" s="75">
        <v>1.8705302548</v>
      </c>
      <c r="P40" s="75"/>
      <c r="Q40" s="75" t="s">
        <v>206</v>
      </c>
      <c r="R40" s="75">
        <v>0</v>
      </c>
      <c r="S40" s="75">
        <v>68.051059785521105</v>
      </c>
      <c r="T40" s="75">
        <v>5.1433303793317098</v>
      </c>
      <c r="U40" s="75">
        <v>139.114840500778</v>
      </c>
      <c r="V40" s="75">
        <v>139.114840500778</v>
      </c>
      <c r="W40" s="75">
        <v>59.9511176525736</v>
      </c>
      <c r="X40" s="75">
        <v>0</v>
      </c>
      <c r="Y40" s="75">
        <v>33.910104510492097</v>
      </c>
      <c r="Z40" s="75">
        <v>9.5518922057287003</v>
      </c>
      <c r="AA40" s="75">
        <v>375.44453195231398</v>
      </c>
      <c r="AB40" s="75">
        <v>8072.0495281557796</v>
      </c>
      <c r="AC40" s="75">
        <v>101.98803780395799</v>
      </c>
      <c r="AD40" s="75">
        <v>38.860344512508497</v>
      </c>
      <c r="AE40" s="75">
        <v>63.894689883817499</v>
      </c>
      <c r="AF40" s="75">
        <v>1.86955858742979</v>
      </c>
      <c r="AG40" s="75">
        <v>0</v>
      </c>
      <c r="AH40" s="75">
        <v>0</v>
      </c>
      <c r="AI40" s="75">
        <v>95.110760501831507</v>
      </c>
      <c r="AJ40" s="75">
        <v>95.110760501831507</v>
      </c>
      <c r="AK40" s="75">
        <v>60.933245838756001</v>
      </c>
      <c r="AL40" s="75">
        <v>0</v>
      </c>
      <c r="AM40" s="75">
        <v>0</v>
      </c>
      <c r="AN40" s="75">
        <v>13.084437482995099</v>
      </c>
      <c r="AO40" s="75">
        <v>3.7273682694152699</v>
      </c>
      <c r="AP40" s="75">
        <v>0</v>
      </c>
      <c r="AQ40" s="75">
        <v>140.06987185494299</v>
      </c>
      <c r="AR40" s="75">
        <v>16.823279885943901</v>
      </c>
      <c r="AS40" s="75">
        <v>0</v>
      </c>
      <c r="AT40" s="75">
        <v>85.783032059911804</v>
      </c>
      <c r="AU40" s="75">
        <v>18.773659452294801</v>
      </c>
      <c r="AV40" s="75">
        <v>63.565470287758302</v>
      </c>
      <c r="AW40" s="75">
        <v>0</v>
      </c>
      <c r="AX40" s="75">
        <v>1327.2562006646899</v>
      </c>
      <c r="AY40" s="75">
        <v>129.32080167771699</v>
      </c>
      <c r="AZ40" s="75">
        <v>14.3689929050855</v>
      </c>
      <c r="BA40" s="75">
        <v>143.68979458280199</v>
      </c>
      <c r="BB40" s="75">
        <v>0.104704304268324</v>
      </c>
      <c r="BC40" s="75">
        <v>37.323345482233499</v>
      </c>
      <c r="BD40" s="75">
        <v>0</v>
      </c>
      <c r="BE40" s="75">
        <v>0.13592199584428699</v>
      </c>
      <c r="BF40" s="75">
        <v>120.867265481109</v>
      </c>
      <c r="BG40" s="75">
        <v>0.123565396253244</v>
      </c>
      <c r="BH40" s="75">
        <v>3.6637134013459098</v>
      </c>
      <c r="BI40" s="75">
        <v>68.938849010951401</v>
      </c>
      <c r="BJ40" s="75">
        <v>0.111208809449009</v>
      </c>
      <c r="BK40" s="75">
        <v>0</v>
      </c>
      <c r="BL40" s="75">
        <v>11.9493949966103</v>
      </c>
      <c r="BM40" s="75">
        <v>1237.92994165501</v>
      </c>
      <c r="BN40" s="75">
        <v>1235.6540992903299</v>
      </c>
      <c r="BO40" s="75">
        <v>2.2758423646775401</v>
      </c>
      <c r="BP40" s="75">
        <v>0.139628879115064</v>
      </c>
      <c r="BQ40" s="75">
        <v>0</v>
      </c>
      <c r="BR40" s="75">
        <v>30.234196608188999</v>
      </c>
      <c r="BS40" s="75">
        <v>1.1615148431686999</v>
      </c>
      <c r="BT40" s="75">
        <v>456.85640393083997</v>
      </c>
      <c r="BU40" s="75">
        <v>1.8534802052503001</v>
      </c>
      <c r="BV40" s="75">
        <v>2.3477433467264102</v>
      </c>
      <c r="BW40" s="75">
        <v>652.65217337147396</v>
      </c>
      <c r="BX40" s="75">
        <v>15.358795552113399</v>
      </c>
      <c r="BY40" s="75">
        <v>0.42012247160171301</v>
      </c>
      <c r="BZ40" s="75">
        <v>5.0661820235122903</v>
      </c>
      <c r="CA40" s="75">
        <v>0</v>
      </c>
      <c r="CB40" s="75">
        <v>29.541009465544501</v>
      </c>
      <c r="CC40" s="75">
        <v>0.478795025764499</v>
      </c>
      <c r="CD40" s="75">
        <v>0</v>
      </c>
      <c r="CE40" s="75">
        <v>0</v>
      </c>
      <c r="CF40" s="75">
        <v>20.629181794127899</v>
      </c>
      <c r="CG40" s="75">
        <v>1.6405562589196201</v>
      </c>
      <c r="CH40" s="75">
        <v>1220.2836348705</v>
      </c>
      <c r="CI40" s="75">
        <v>7.0960633806026303</v>
      </c>
      <c r="CJ40" s="89"/>
      <c r="CK40" s="91">
        <f t="shared" si="13"/>
        <v>1.0876620506391879</v>
      </c>
      <c r="CL40" s="68">
        <f t="shared" si="15"/>
        <v>-5.4464673819074505E-4</v>
      </c>
      <c r="CM40" s="68">
        <f t="shared" si="16"/>
        <v>-5.2586559634185115E-4</v>
      </c>
      <c r="CN40" s="68">
        <f t="shared" si="17"/>
        <v>-6.1187427038146992E-4</v>
      </c>
      <c r="CO40" s="68">
        <f t="shared" si="18"/>
        <v>-5.2499809717007498E-4</v>
      </c>
      <c r="CP40" s="68">
        <f t="shared" si="19"/>
        <v>-5.2458781869038184E-4</v>
      </c>
      <c r="CQ40" s="68">
        <f t="shared" si="20"/>
        <v>-5.213966512757739E-4</v>
      </c>
      <c r="CR40" s="68">
        <f t="shared" si="21"/>
        <v>-5.374409286025226E-4</v>
      </c>
      <c r="CS40" s="68">
        <f t="shared" si="22"/>
        <v>-5.189808661424794E-4</v>
      </c>
      <c r="CT40" s="68">
        <f t="shared" si="23"/>
        <v>-5.3761106339790911E-4</v>
      </c>
      <c r="CU40" s="68">
        <f t="shared" si="24"/>
        <v>-5.1912284515881599E-4</v>
      </c>
      <c r="CV40" s="68">
        <f t="shared" si="25"/>
        <v>-5.1872578742119849E-4</v>
      </c>
      <c r="CW40" s="68">
        <f t="shared" si="26"/>
        <v>-5.1948974708915902E-4</v>
      </c>
      <c r="CX40" s="68">
        <f t="shared" si="27"/>
        <v>-5.217032063745342E-4</v>
      </c>
      <c r="CY40" s="68">
        <f t="shared" si="14"/>
        <v>-5.1946092169139E-4</v>
      </c>
    </row>
    <row r="41" spans="1:103" x14ac:dyDescent="0.25">
      <c r="A41" s="75" t="s">
        <v>207</v>
      </c>
      <c r="B41" s="75">
        <v>10930.971551000001</v>
      </c>
      <c r="C41" s="75">
        <v>91.168478128999993</v>
      </c>
      <c r="D41" s="75">
        <v>186.6033352</v>
      </c>
      <c r="E41" s="75">
        <v>1662.5745259</v>
      </c>
      <c r="F41" s="75">
        <v>1659.300655</v>
      </c>
      <c r="G41" s="75">
        <v>34.031530365999998</v>
      </c>
      <c r="H41" s="75">
        <v>1749.4313537999999</v>
      </c>
      <c r="I41" s="75">
        <v>199.37920366</v>
      </c>
      <c r="J41" s="75">
        <v>48.614056378000001</v>
      </c>
      <c r="K41" s="75">
        <v>136.31265096000001</v>
      </c>
      <c r="L41" s="75">
        <v>7.3714136572999998</v>
      </c>
      <c r="M41" s="75">
        <v>13.689766252</v>
      </c>
      <c r="N41" s="75">
        <v>26.907664258000001</v>
      </c>
      <c r="O41" s="75">
        <v>2.6794505357</v>
      </c>
      <c r="P41" s="75"/>
      <c r="Q41" s="75" t="s">
        <v>207</v>
      </c>
      <c r="R41" s="75">
        <v>0</v>
      </c>
      <c r="S41" s="75">
        <v>97.493232138913299</v>
      </c>
      <c r="T41" s="75">
        <v>7.3659097914679599</v>
      </c>
      <c r="U41" s="75">
        <v>199.23035576968101</v>
      </c>
      <c r="V41" s="75">
        <v>199.23035576968101</v>
      </c>
      <c r="W41" s="75">
        <v>85.888800905818499</v>
      </c>
      <c r="X41" s="75">
        <v>0</v>
      </c>
      <c r="Y41" s="75">
        <v>48.577161195999501</v>
      </c>
      <c r="Z41" s="75">
        <v>13.679537787643</v>
      </c>
      <c r="AA41" s="75">
        <v>537.87987567063101</v>
      </c>
      <c r="AB41" s="75">
        <v>10922.6723951123</v>
      </c>
      <c r="AC41" s="75">
        <v>146.11304694237401</v>
      </c>
      <c r="AD41" s="75">
        <v>55.673157814087801</v>
      </c>
      <c r="AE41" s="75">
        <v>91.538610739024094</v>
      </c>
      <c r="AF41" s="75">
        <v>2.6774496851973399</v>
      </c>
      <c r="AG41" s="75">
        <v>0</v>
      </c>
      <c r="AH41" s="75">
        <v>0</v>
      </c>
      <c r="AI41" s="75">
        <v>136.21087484164499</v>
      </c>
      <c r="AJ41" s="75">
        <v>136.21087484164499</v>
      </c>
      <c r="AK41" s="75">
        <v>87.295914847136103</v>
      </c>
      <c r="AL41" s="75">
        <v>0</v>
      </c>
      <c r="AM41" s="75">
        <v>0</v>
      </c>
      <c r="AN41" s="75">
        <v>18.745396903935799</v>
      </c>
      <c r="AO41" s="75">
        <v>5.3400063910068498</v>
      </c>
      <c r="AP41" s="75">
        <v>0</v>
      </c>
      <c r="AQ41" s="75">
        <v>200.67089261281799</v>
      </c>
      <c r="AR41" s="75">
        <v>24.1018429260162</v>
      </c>
      <c r="AS41" s="75">
        <v>0</v>
      </c>
      <c r="AT41" s="75">
        <v>122.896998669261</v>
      </c>
      <c r="AU41" s="75">
        <v>26.887518905087799</v>
      </c>
      <c r="AV41" s="75">
        <v>91.098777888743697</v>
      </c>
      <c r="AW41" s="75">
        <v>0</v>
      </c>
      <c r="AX41" s="75">
        <v>1901.35110758004</v>
      </c>
      <c r="AY41" s="75">
        <v>167.80717210800401</v>
      </c>
      <c r="AZ41" s="75">
        <v>18.645239136736102</v>
      </c>
      <c r="BA41" s="75">
        <v>186.45241124474001</v>
      </c>
      <c r="BB41" s="75">
        <v>0.150004465913191</v>
      </c>
      <c r="BC41" s="75">
        <v>53.471167758748201</v>
      </c>
      <c r="BD41" s="75">
        <v>0</v>
      </c>
      <c r="BE41" s="75">
        <v>0.18238726001862901</v>
      </c>
      <c r="BF41" s="75">
        <v>173.16029767297999</v>
      </c>
      <c r="BG41" s="75">
        <v>0.16580665387985899</v>
      </c>
      <c r="BH41" s="75">
        <v>4.9161665502626199</v>
      </c>
      <c r="BI41" s="75">
        <v>92.505824914433106</v>
      </c>
      <c r="BJ41" s="75">
        <v>0.149226014671759</v>
      </c>
      <c r="BK41" s="75">
        <v>0</v>
      </c>
      <c r="BL41" s="75">
        <v>16.034331037439902</v>
      </c>
      <c r="BM41" s="75">
        <v>1661.3374850539301</v>
      </c>
      <c r="BN41" s="75">
        <v>1658.0665689253301</v>
      </c>
      <c r="BO41" s="75">
        <v>3.2709161286033099</v>
      </c>
      <c r="BP41" s="75">
        <v>0.187361556055269</v>
      </c>
      <c r="BQ41" s="75">
        <v>0</v>
      </c>
      <c r="BR41" s="75">
        <v>40.569857823927798</v>
      </c>
      <c r="BS41" s="75">
        <v>1.55858253222881</v>
      </c>
      <c r="BT41" s="75">
        <v>613.03431165638699</v>
      </c>
      <c r="BU41" s="75">
        <v>2.4870999749775402</v>
      </c>
      <c r="BV41" s="75">
        <v>3.1503267971802802</v>
      </c>
      <c r="BW41" s="75">
        <v>875.76346870814598</v>
      </c>
      <c r="BX41" s="75">
        <v>22.003754619413598</v>
      </c>
      <c r="BY41" s="75">
        <v>0.56374246256276195</v>
      </c>
      <c r="BZ41" s="75">
        <v>6.7980749831622003</v>
      </c>
      <c r="CA41" s="75">
        <v>0</v>
      </c>
      <c r="CB41" s="75">
        <v>34.007536636077504</v>
      </c>
      <c r="CC41" s="75">
        <v>0.68594528552260803</v>
      </c>
      <c r="CD41" s="75">
        <v>0</v>
      </c>
      <c r="CE41" s="75">
        <v>0</v>
      </c>
      <c r="CF41" s="75">
        <v>29.554384190627001</v>
      </c>
      <c r="CG41" s="75">
        <v>2.3503415303639201</v>
      </c>
      <c r="CH41" s="75">
        <v>1748.1032250533201</v>
      </c>
      <c r="CI41" s="75">
        <v>10.166176823496199</v>
      </c>
      <c r="CJ41" s="89"/>
      <c r="CK41" s="91">
        <f t="shared" si="13"/>
        <v>1.0876652364290704</v>
      </c>
      <c r="CL41" s="68">
        <f t="shared" si="15"/>
        <v>-7.5923314309064751E-4</v>
      </c>
      <c r="CM41" s="68">
        <f t="shared" si="16"/>
        <v>-7.6452126531796009E-4</v>
      </c>
      <c r="CN41" s="68">
        <f t="shared" si="17"/>
        <v>-8.0879559359557424E-4</v>
      </c>
      <c r="CO41" s="68">
        <f t="shared" si="18"/>
        <v>-7.4405136539685928E-4</v>
      </c>
      <c r="CP41" s="68">
        <f t="shared" si="19"/>
        <v>-7.437386774670463E-4</v>
      </c>
      <c r="CQ41" s="68">
        <f t="shared" si="20"/>
        <v>-7.050441065814167E-4</v>
      </c>
      <c r="CR41" s="68">
        <f t="shared" si="21"/>
        <v>-7.5917740001339338E-4</v>
      </c>
      <c r="CS41" s="68">
        <f t="shared" si="22"/>
        <v>-7.4655675008522624E-4</v>
      </c>
      <c r="CT41" s="68">
        <f t="shared" si="23"/>
        <v>-7.5894061819527887E-4</v>
      </c>
      <c r="CU41" s="68">
        <f t="shared" si="24"/>
        <v>-7.4663736372411016E-4</v>
      </c>
      <c r="CV41" s="68">
        <f t="shared" si="25"/>
        <v>-7.4664997623479369E-4</v>
      </c>
      <c r="CW41" s="68">
        <f t="shared" si="26"/>
        <v>-7.4716135898275182E-4</v>
      </c>
      <c r="CX41" s="68">
        <f t="shared" si="27"/>
        <v>-7.4868456507563668E-4</v>
      </c>
      <c r="CY41" s="68">
        <f t="shared" si="14"/>
        <v>-7.4673910788853627E-4</v>
      </c>
    </row>
    <row r="42" spans="1:103" x14ac:dyDescent="0.25">
      <c r="A42" s="75" t="s">
        <v>208</v>
      </c>
      <c r="B42" s="75">
        <v>8850.7303618000005</v>
      </c>
      <c r="C42" s="75">
        <v>60.227840026000003</v>
      </c>
      <c r="D42" s="75">
        <v>123.10981406000001</v>
      </c>
      <c r="E42" s="75">
        <v>1401.5943867999999</v>
      </c>
      <c r="F42" s="75">
        <v>1399.9714526</v>
      </c>
      <c r="G42" s="75">
        <v>43.443076001999998</v>
      </c>
      <c r="H42" s="75">
        <v>1346.9307186000001</v>
      </c>
      <c r="I42" s="75">
        <v>158.29131532</v>
      </c>
      <c r="J42" s="75">
        <v>37.462396927</v>
      </c>
      <c r="K42" s="75">
        <v>108.22148893000001</v>
      </c>
      <c r="L42" s="75">
        <v>5.8523209364</v>
      </c>
      <c r="M42" s="75">
        <v>10.868593821999999</v>
      </c>
      <c r="N42" s="75">
        <v>21.259029253000001</v>
      </c>
      <c r="O42" s="75">
        <v>2.1272714591000002</v>
      </c>
      <c r="P42" s="75"/>
      <c r="Q42" s="75" t="s">
        <v>208</v>
      </c>
      <c r="R42" s="75">
        <v>0</v>
      </c>
      <c r="S42" s="75">
        <v>74.462559639989195</v>
      </c>
      <c r="T42" s="75">
        <v>5.8502676473495496</v>
      </c>
      <c r="U42" s="75">
        <v>158.23580254934501</v>
      </c>
      <c r="V42" s="75">
        <v>158.23580254934501</v>
      </c>
      <c r="W42" s="75">
        <v>65.599431256452604</v>
      </c>
      <c r="X42" s="75">
        <v>0</v>
      </c>
      <c r="Y42" s="75">
        <v>37.448557228482102</v>
      </c>
      <c r="Z42" s="75">
        <v>10.864781978757801</v>
      </c>
      <c r="AA42" s="75">
        <v>410.81741151789498</v>
      </c>
      <c r="AB42" s="75">
        <v>8847.0107777796093</v>
      </c>
      <c r="AC42" s="75">
        <v>111.59698583859399</v>
      </c>
      <c r="AD42" s="75">
        <v>42.521581550656599</v>
      </c>
      <c r="AE42" s="75">
        <v>69.914577590754803</v>
      </c>
      <c r="AF42" s="75">
        <v>2.1265246969982399</v>
      </c>
      <c r="AG42" s="75">
        <v>0</v>
      </c>
      <c r="AH42" s="75">
        <v>0</v>
      </c>
      <c r="AI42" s="75">
        <v>108.183534914079</v>
      </c>
      <c r="AJ42" s="75">
        <v>108.183534914079</v>
      </c>
      <c r="AK42" s="75">
        <v>66.674133519692205</v>
      </c>
      <c r="AL42" s="75">
        <v>0</v>
      </c>
      <c r="AM42" s="75">
        <v>0</v>
      </c>
      <c r="AN42" s="75">
        <v>14.317193224960899</v>
      </c>
      <c r="AO42" s="75">
        <v>4.0785464249561603</v>
      </c>
      <c r="AP42" s="75">
        <v>0</v>
      </c>
      <c r="AQ42" s="75">
        <v>153.26672128675801</v>
      </c>
      <c r="AR42" s="75">
        <v>18.4083028820273</v>
      </c>
      <c r="AS42" s="75">
        <v>0</v>
      </c>
      <c r="AT42" s="75">
        <v>93.865190505025495</v>
      </c>
      <c r="AU42" s="75">
        <v>21.251511177212201</v>
      </c>
      <c r="AV42" s="75">
        <v>60.200032595666798</v>
      </c>
      <c r="AW42" s="75">
        <v>0</v>
      </c>
      <c r="AX42" s="75">
        <v>1463.47822842088</v>
      </c>
      <c r="AY42" s="75">
        <v>110.737170261854</v>
      </c>
      <c r="AZ42" s="75">
        <v>12.3041306510358</v>
      </c>
      <c r="BA42" s="75">
        <v>123.041300912889</v>
      </c>
      <c r="BB42" s="75">
        <v>0.114569186831269</v>
      </c>
      <c r="BC42" s="75">
        <v>40.839756939775199</v>
      </c>
      <c r="BD42" s="75">
        <v>0</v>
      </c>
      <c r="BE42" s="75">
        <v>0.15393694865986501</v>
      </c>
      <c r="BF42" s="75">
        <v>132.25489978471799</v>
      </c>
      <c r="BG42" s="75">
        <v>0.13994272905746899</v>
      </c>
      <c r="BH42" s="75">
        <v>4.1493020588964704</v>
      </c>
      <c r="BI42" s="75">
        <v>78.075973083770094</v>
      </c>
      <c r="BJ42" s="75">
        <v>0.12594847692587499</v>
      </c>
      <c r="BK42" s="75">
        <v>0</v>
      </c>
      <c r="BL42" s="75">
        <v>13.5331584723071</v>
      </c>
      <c r="BM42" s="75">
        <v>1401.0488690452401</v>
      </c>
      <c r="BN42" s="75">
        <v>1399.4270993883399</v>
      </c>
      <c r="BO42" s="75">
        <v>1.62176965689027</v>
      </c>
      <c r="BP42" s="75">
        <v>0.158135265739623</v>
      </c>
      <c r="BQ42" s="75">
        <v>0</v>
      </c>
      <c r="BR42" s="75">
        <v>34.241426805998699</v>
      </c>
      <c r="BS42" s="75">
        <v>1.31546118751963</v>
      </c>
      <c r="BT42" s="75">
        <v>517.40794885277001</v>
      </c>
      <c r="BU42" s="75">
        <v>2.0991411152080302</v>
      </c>
      <c r="BV42" s="75">
        <v>2.6589117498635799</v>
      </c>
      <c r="BW42" s="75">
        <v>739.15435520869403</v>
      </c>
      <c r="BX42" s="75">
        <v>16.805836430639399</v>
      </c>
      <c r="BY42" s="75">
        <v>0.47580516090984698</v>
      </c>
      <c r="BZ42" s="75">
        <v>5.7376522720283001</v>
      </c>
      <c r="CA42" s="75">
        <v>0</v>
      </c>
      <c r="CB42" s="75">
        <v>43.425589408995897</v>
      </c>
      <c r="CC42" s="75">
        <v>0.52390545872792105</v>
      </c>
      <c r="CD42" s="75">
        <v>0</v>
      </c>
      <c r="CE42" s="75">
        <v>0</v>
      </c>
      <c r="CF42" s="75">
        <v>22.572786790185599</v>
      </c>
      <c r="CG42" s="75">
        <v>1.7951243802337999</v>
      </c>
      <c r="CH42" s="75">
        <v>1346.4325553993899</v>
      </c>
      <c r="CI42" s="75">
        <v>7.7646323625138702</v>
      </c>
      <c r="CJ42" s="89"/>
      <c r="CK42" s="91">
        <f t="shared" si="13"/>
        <v>1.0869302161122887</v>
      </c>
      <c r="CL42" s="68">
        <f t="shared" si="15"/>
        <v>-4.2025729723335549E-4</v>
      </c>
      <c r="CM42" s="68">
        <f t="shared" si="16"/>
        <v>-4.6170392830293202E-4</v>
      </c>
      <c r="CN42" s="68">
        <f t="shared" si="17"/>
        <v>-5.5652059613715431E-4</v>
      </c>
      <c r="CO42" s="68">
        <f t="shared" si="18"/>
        <v>-3.8921228559238481E-4</v>
      </c>
      <c r="CP42" s="68">
        <f t="shared" si="19"/>
        <v>-3.8883165128056487E-4</v>
      </c>
      <c r="CQ42" s="68">
        <f t="shared" si="20"/>
        <v>-4.0251737706823045E-4</v>
      </c>
      <c r="CR42" s="68">
        <f t="shared" si="21"/>
        <v>-3.6985064913210231E-4</v>
      </c>
      <c r="CS42" s="68">
        <f t="shared" si="22"/>
        <v>-3.5070004025654458E-4</v>
      </c>
      <c r="CT42" s="68">
        <f t="shared" si="23"/>
        <v>-3.6942907163326708E-4</v>
      </c>
      <c r="CU42" s="68">
        <f t="shared" si="24"/>
        <v>-3.5070683554863874E-4</v>
      </c>
      <c r="CV42" s="68">
        <f t="shared" si="25"/>
        <v>-3.5085038444822298E-4</v>
      </c>
      <c r="CW42" s="68">
        <f t="shared" si="26"/>
        <v>-3.507209216414602E-4</v>
      </c>
      <c r="CX42" s="68">
        <f t="shared" si="27"/>
        <v>-3.5364153735943735E-4</v>
      </c>
      <c r="CY42" s="68">
        <f t="shared" si="14"/>
        <v>-3.5104222292166548E-4</v>
      </c>
    </row>
    <row r="43" spans="1:103" x14ac:dyDescent="0.25">
      <c r="A43" s="75" t="s">
        <v>209</v>
      </c>
      <c r="B43" s="75">
        <v>43536.071953999999</v>
      </c>
      <c r="C43" s="75">
        <v>340.36852163999998</v>
      </c>
      <c r="D43" s="75">
        <v>667.02530577000005</v>
      </c>
      <c r="E43" s="75">
        <v>6504.5075227999996</v>
      </c>
      <c r="F43" s="75">
        <v>6499.3291431999996</v>
      </c>
      <c r="G43" s="75">
        <v>152.22991779</v>
      </c>
      <c r="H43" s="75">
        <v>7008.9463658000004</v>
      </c>
      <c r="I43" s="75">
        <v>841.10153720000005</v>
      </c>
      <c r="J43" s="75">
        <v>195.06183744000001</v>
      </c>
      <c r="K43" s="75">
        <v>575.04889447000005</v>
      </c>
      <c r="L43" s="75">
        <v>31.097066087000002</v>
      </c>
      <c r="M43" s="75">
        <v>57.751701582999999</v>
      </c>
      <c r="N43" s="75">
        <v>112.59728492000001</v>
      </c>
      <c r="O43" s="75">
        <v>11.303537244999999</v>
      </c>
      <c r="P43" s="75"/>
      <c r="Q43" s="75" t="s">
        <v>209</v>
      </c>
      <c r="R43" s="75">
        <v>0</v>
      </c>
      <c r="S43" s="75">
        <v>385.00441877229798</v>
      </c>
      <c r="T43" s="75">
        <v>31.0710204004248</v>
      </c>
      <c r="U43" s="75">
        <v>840.39696565534803</v>
      </c>
      <c r="V43" s="75">
        <v>840.39696565534803</v>
      </c>
      <c r="W43" s="75">
        <v>339.17812334858297</v>
      </c>
      <c r="X43" s="75">
        <v>0</v>
      </c>
      <c r="Y43" s="75">
        <v>194.896594507278</v>
      </c>
      <c r="Z43" s="75">
        <v>57.703314154346401</v>
      </c>
      <c r="AA43" s="75">
        <v>2124.1082431301202</v>
      </c>
      <c r="AB43" s="75">
        <v>43499.391936594999</v>
      </c>
      <c r="AC43" s="75">
        <v>577.00568927347501</v>
      </c>
      <c r="AD43" s="75">
        <v>219.85541004479799</v>
      </c>
      <c r="AE43" s="75">
        <v>361.48946199282602</v>
      </c>
      <c r="AF43" s="75">
        <v>11.2940704575932</v>
      </c>
      <c r="AG43" s="75">
        <v>0</v>
      </c>
      <c r="AH43" s="75">
        <v>0</v>
      </c>
      <c r="AI43" s="75">
        <v>574.56730573236098</v>
      </c>
      <c r="AJ43" s="75">
        <v>574.56730573236098</v>
      </c>
      <c r="AK43" s="75">
        <v>344.73478205142402</v>
      </c>
      <c r="AL43" s="75">
        <v>0</v>
      </c>
      <c r="AM43" s="75">
        <v>0</v>
      </c>
      <c r="AN43" s="75">
        <v>74.026261879820495</v>
      </c>
      <c r="AO43" s="75">
        <v>21.087898537598001</v>
      </c>
      <c r="AP43" s="75">
        <v>0</v>
      </c>
      <c r="AQ43" s="75">
        <v>792.45676585437798</v>
      </c>
      <c r="AR43" s="75">
        <v>95.179088658586707</v>
      </c>
      <c r="AS43" s="75">
        <v>0</v>
      </c>
      <c r="AT43" s="75">
        <v>485.32474463206</v>
      </c>
      <c r="AU43" s="75">
        <v>112.50279070691801</v>
      </c>
      <c r="AV43" s="75">
        <v>340.08728620799502</v>
      </c>
      <c r="AW43" s="75">
        <v>0</v>
      </c>
      <c r="AX43" s="75">
        <v>7608.2039856258598</v>
      </c>
      <c r="AY43" s="75">
        <v>599.769815221812</v>
      </c>
      <c r="AZ43" s="75">
        <v>66.641091279948398</v>
      </c>
      <c r="BA43" s="75">
        <v>666.41090650176102</v>
      </c>
      <c r="BB43" s="75">
        <v>0.59237354852248902</v>
      </c>
      <c r="BC43" s="75">
        <v>211.15968178296501</v>
      </c>
      <c r="BD43" s="75">
        <v>0</v>
      </c>
      <c r="BE43" s="75">
        <v>0.71435131070288804</v>
      </c>
      <c r="BF43" s="75">
        <v>683.81645207015595</v>
      </c>
      <c r="BG43" s="75">
        <v>0.64941005032049703</v>
      </c>
      <c r="BH43" s="75">
        <v>19.255017993242799</v>
      </c>
      <c r="BI43" s="75">
        <v>362.31496028373499</v>
      </c>
      <c r="BJ43" s="75">
        <v>0.58446922546117897</v>
      </c>
      <c r="BK43" s="75">
        <v>0</v>
      </c>
      <c r="BL43" s="75">
        <v>62.801220327716997</v>
      </c>
      <c r="BM43" s="75">
        <v>6499.2746913097199</v>
      </c>
      <c r="BN43" s="75">
        <v>6494.1022635334602</v>
      </c>
      <c r="BO43" s="75">
        <v>5.1724277762672397</v>
      </c>
      <c r="BP43" s="75">
        <v>0.73383356327540605</v>
      </c>
      <c r="BQ43" s="75">
        <v>0</v>
      </c>
      <c r="BR43" s="75">
        <v>158.89880317134799</v>
      </c>
      <c r="BS43" s="75">
        <v>6.1044572573400098</v>
      </c>
      <c r="BT43" s="75">
        <v>2401.0541753776702</v>
      </c>
      <c r="BU43" s="75">
        <v>9.7411546444220196</v>
      </c>
      <c r="BV43" s="75">
        <v>12.3387949839338</v>
      </c>
      <c r="BW43" s="75">
        <v>3430.0778014737898</v>
      </c>
      <c r="BX43" s="75">
        <v>86.893663028125005</v>
      </c>
      <c r="BY43" s="75">
        <v>2.2079954510932098</v>
      </c>
      <c r="BZ43" s="75">
        <v>26.6258184193962</v>
      </c>
      <c r="CA43" s="75">
        <v>0</v>
      </c>
      <c r="CB43" s="75">
        <v>152.111340204258</v>
      </c>
      <c r="CC43" s="75">
        <v>2.70882210256908</v>
      </c>
      <c r="CD43" s="75">
        <v>0</v>
      </c>
      <c r="CE43" s="75">
        <v>0</v>
      </c>
      <c r="CF43" s="75">
        <v>116.711355657223</v>
      </c>
      <c r="CG43" s="75">
        <v>9.28158991588022</v>
      </c>
      <c r="CH43" s="75">
        <v>7003.0056555167803</v>
      </c>
      <c r="CI43" s="75">
        <v>40.146617086406202</v>
      </c>
      <c r="CJ43" s="89"/>
      <c r="CK43" s="91">
        <f t="shared" si="13"/>
        <v>1.0864197974240275</v>
      </c>
      <c r="CL43" s="68">
        <f t="shared" si="15"/>
        <v>-8.4252013924812337E-4</v>
      </c>
      <c r="CM43" s="68">
        <f t="shared" si="16"/>
        <v>-8.2626745461032507E-4</v>
      </c>
      <c r="CN43" s="68">
        <f t="shared" si="17"/>
        <v>-9.2110338681945E-4</v>
      </c>
      <c r="CO43" s="68">
        <f t="shared" si="18"/>
        <v>-8.0449311065246797E-4</v>
      </c>
      <c r="CP43" s="68">
        <f t="shared" si="19"/>
        <v>-8.0421833567362474E-4</v>
      </c>
      <c r="CQ43" s="68">
        <f t="shared" si="20"/>
        <v>-7.7893746159397837E-4</v>
      </c>
      <c r="CR43" s="68">
        <f t="shared" si="21"/>
        <v>-8.4758963375832158E-4</v>
      </c>
      <c r="CS43" s="68">
        <f t="shared" si="22"/>
        <v>-8.3767715726394015E-4</v>
      </c>
      <c r="CT43" s="68">
        <f t="shared" si="23"/>
        <v>-8.4713101696705243E-4</v>
      </c>
      <c r="CU43" s="68">
        <f t="shared" si="24"/>
        <v>-8.3747441699359032E-4</v>
      </c>
      <c r="CV43" s="68">
        <f t="shared" si="25"/>
        <v>-8.3756089729925323E-4</v>
      </c>
      <c r="CW43" s="68">
        <f t="shared" si="26"/>
        <v>-8.3785286540962128E-4</v>
      </c>
      <c r="CX43" s="68">
        <f t="shared" si="27"/>
        <v>-8.3922283871355188E-4</v>
      </c>
      <c r="CY43" s="68">
        <f t="shared" si="14"/>
        <v>-8.3750663191618226E-4</v>
      </c>
    </row>
    <row r="44" spans="1:103" x14ac:dyDescent="0.25">
      <c r="A44" s="75" t="s">
        <v>210</v>
      </c>
      <c r="B44" s="75">
        <v>26396.944255999999</v>
      </c>
      <c r="C44" s="75">
        <v>204.64819789000001</v>
      </c>
      <c r="D44" s="75">
        <v>528.05444277000004</v>
      </c>
      <c r="E44" s="75">
        <v>4104.7942761000004</v>
      </c>
      <c r="F44" s="75">
        <v>4088.9092163</v>
      </c>
      <c r="G44" s="75">
        <v>70.491237924999993</v>
      </c>
      <c r="H44" s="75">
        <v>4493.9194489000001</v>
      </c>
      <c r="I44" s="75">
        <v>472.32419941000001</v>
      </c>
      <c r="J44" s="75">
        <v>124.60255657</v>
      </c>
      <c r="K44" s="75">
        <v>322.92117708000001</v>
      </c>
      <c r="L44" s="75">
        <v>17.462689461</v>
      </c>
      <c r="M44" s="75">
        <v>32.430709383</v>
      </c>
      <c r="N44" s="75">
        <v>64.605629893</v>
      </c>
      <c r="O44" s="75">
        <v>6.3475500791000004</v>
      </c>
      <c r="P44" s="75"/>
      <c r="Q44" s="75" t="s">
        <v>210</v>
      </c>
      <c r="R44" s="75">
        <v>0</v>
      </c>
      <c r="S44" s="75">
        <v>255.59923211615799</v>
      </c>
      <c r="T44" s="75">
        <v>17.444348850585399</v>
      </c>
      <c r="U44" s="75">
        <v>471.828087854964</v>
      </c>
      <c r="V44" s="75">
        <v>471.828087854964</v>
      </c>
      <c r="W44" s="75">
        <v>225.17570782862299</v>
      </c>
      <c r="X44" s="75">
        <v>0</v>
      </c>
      <c r="Y44" s="75">
        <v>124.470757126173</v>
      </c>
      <c r="Z44" s="75">
        <v>32.396642394331202</v>
      </c>
      <c r="AA44" s="75">
        <v>1410.1668696552099</v>
      </c>
      <c r="AB44" s="75">
        <v>26368.995105758499</v>
      </c>
      <c r="AC44" s="75">
        <v>383.06634871685702</v>
      </c>
      <c r="AD44" s="75">
        <v>145.95904985862799</v>
      </c>
      <c r="AE44" s="75">
        <v>239.98793876889201</v>
      </c>
      <c r="AF44" s="75">
        <v>6.3408835327193298</v>
      </c>
      <c r="AG44" s="75">
        <v>0</v>
      </c>
      <c r="AH44" s="75">
        <v>0</v>
      </c>
      <c r="AI44" s="75">
        <v>322.58205251345402</v>
      </c>
      <c r="AJ44" s="75">
        <v>322.58205251345402</v>
      </c>
      <c r="AK44" s="75">
        <v>228.86473922178899</v>
      </c>
      <c r="AL44" s="75">
        <v>0</v>
      </c>
      <c r="AM44" s="75">
        <v>0</v>
      </c>
      <c r="AN44" s="75">
        <v>49.145002039548501</v>
      </c>
      <c r="AO44" s="75">
        <v>13.9999643311752</v>
      </c>
      <c r="AP44" s="75">
        <v>0</v>
      </c>
      <c r="AQ44" s="75">
        <v>526.10144514557305</v>
      </c>
      <c r="AR44" s="75">
        <v>63.188104506540597</v>
      </c>
      <c r="AS44" s="75">
        <v>0</v>
      </c>
      <c r="AT44" s="75">
        <v>322.20047110618498</v>
      </c>
      <c r="AU44" s="75">
        <v>64.537692701449203</v>
      </c>
      <c r="AV44" s="75">
        <v>204.429835787054</v>
      </c>
      <c r="AW44" s="75">
        <v>0</v>
      </c>
      <c r="AX44" s="75">
        <v>4890.9437282917997</v>
      </c>
      <c r="AY44" s="75">
        <v>474.73536138984201</v>
      </c>
      <c r="AZ44" s="75">
        <v>52.748357204998101</v>
      </c>
      <c r="BA44" s="75">
        <v>527.48371859483996</v>
      </c>
      <c r="BB44" s="75">
        <v>0.39326887318890003</v>
      </c>
      <c r="BC44" s="75">
        <v>140.18606830773399</v>
      </c>
      <c r="BD44" s="75">
        <v>0</v>
      </c>
      <c r="BE44" s="75">
        <v>0.44930533179511301</v>
      </c>
      <c r="BF44" s="75">
        <v>453.97654269347498</v>
      </c>
      <c r="BG44" s="75">
        <v>0.40845934473710399</v>
      </c>
      <c r="BH44" s="75">
        <v>12.1108196750001</v>
      </c>
      <c r="BI44" s="75">
        <v>227.88511908326299</v>
      </c>
      <c r="BJ44" s="75">
        <v>0.367613480108611</v>
      </c>
      <c r="BK44" s="75">
        <v>0</v>
      </c>
      <c r="BL44" s="75">
        <v>39.500061984782498</v>
      </c>
      <c r="BM44" s="75">
        <v>4100.4609288987704</v>
      </c>
      <c r="BN44" s="75">
        <v>4084.59333766903</v>
      </c>
      <c r="BO44" s="75">
        <v>15.867591229741301</v>
      </c>
      <c r="BP44" s="75">
        <v>0.46155913668241799</v>
      </c>
      <c r="BQ44" s="75">
        <v>0</v>
      </c>
      <c r="BR44" s="75">
        <v>99.9425291946295</v>
      </c>
      <c r="BS44" s="75">
        <v>3.8395173994105898</v>
      </c>
      <c r="BT44" s="75">
        <v>1510.1902388559099</v>
      </c>
      <c r="BU44" s="75">
        <v>6.1268899779879398</v>
      </c>
      <c r="BV44" s="75">
        <v>7.7607273295601198</v>
      </c>
      <c r="BW44" s="75">
        <v>2157.4149035850401</v>
      </c>
      <c r="BX44" s="75">
        <v>57.6875310154904</v>
      </c>
      <c r="BY44" s="75">
        <v>1.38876183653345</v>
      </c>
      <c r="BZ44" s="75">
        <v>16.746831453584399</v>
      </c>
      <c r="CA44" s="75">
        <v>0</v>
      </c>
      <c r="CB44" s="75">
        <v>70.418917827200403</v>
      </c>
      <c r="CC44" s="75">
        <v>1.7983503831296701</v>
      </c>
      <c r="CD44" s="75">
        <v>0</v>
      </c>
      <c r="CE44" s="75">
        <v>0</v>
      </c>
      <c r="CF44" s="75">
        <v>77.483113344792699</v>
      </c>
      <c r="CG44" s="75">
        <v>6.1619220532374097</v>
      </c>
      <c r="CH44" s="75">
        <v>4489.1652364498896</v>
      </c>
      <c r="CI44" s="75">
        <v>26.652785396116901</v>
      </c>
      <c r="CJ44" s="89"/>
      <c r="CK44" s="91">
        <f t="shared" si="13"/>
        <v>1.0894995997428787</v>
      </c>
      <c r="CL44" s="68">
        <f t="shared" si="15"/>
        <v>-1.0588024875321509E-3</v>
      </c>
      <c r="CM44" s="68">
        <f t="shared" si="16"/>
        <v>-1.0670120978215215E-3</v>
      </c>
      <c r="CN44" s="68">
        <f t="shared" si="17"/>
        <v>-1.0808055551360368E-3</v>
      </c>
      <c r="CO44" s="68">
        <f t="shared" si="18"/>
        <v>-1.0556795078527483E-3</v>
      </c>
      <c r="CP44" s="68">
        <f t="shared" si="19"/>
        <v>-1.0555085482859903E-3</v>
      </c>
      <c r="CQ44" s="68">
        <f t="shared" si="20"/>
        <v>-1.0259444993225397E-3</v>
      </c>
      <c r="CR44" s="68">
        <f t="shared" si="21"/>
        <v>-1.0579211541662779E-3</v>
      </c>
      <c r="CS44" s="68">
        <f t="shared" si="22"/>
        <v>-1.0503623478443894E-3</v>
      </c>
      <c r="CT44" s="68">
        <f t="shared" si="23"/>
        <v>-1.0577587447249779E-3</v>
      </c>
      <c r="CU44" s="68">
        <f t="shared" si="24"/>
        <v>-1.0501775374799167E-3</v>
      </c>
      <c r="CV44" s="68">
        <f t="shared" si="25"/>
        <v>-1.0502740975587739E-3</v>
      </c>
      <c r="CW44" s="68">
        <f t="shared" si="26"/>
        <v>-1.0504546251663362E-3</v>
      </c>
      <c r="CX44" s="68">
        <f t="shared" si="27"/>
        <v>-1.0515676677607644E-3</v>
      </c>
      <c r="CY44" s="68">
        <f t="shared" si="14"/>
        <v>-1.0502550271514794E-3</v>
      </c>
    </row>
    <row r="45" spans="1:103" x14ac:dyDescent="0.25">
      <c r="A45" s="75" t="s">
        <v>211</v>
      </c>
      <c r="B45" s="75">
        <v>15533.478648</v>
      </c>
      <c r="C45" s="75">
        <v>126.45706668</v>
      </c>
      <c r="D45" s="75">
        <v>308.08912284000002</v>
      </c>
      <c r="E45" s="75">
        <v>2305.5037096999999</v>
      </c>
      <c r="F45" s="75">
        <v>2299.5383541000001</v>
      </c>
      <c r="G45" s="75">
        <v>42.354520929000003</v>
      </c>
      <c r="H45" s="75">
        <v>2573.7236724999998</v>
      </c>
      <c r="I45" s="75">
        <v>287.19869388000001</v>
      </c>
      <c r="J45" s="75">
        <v>71.477369089999996</v>
      </c>
      <c r="K45" s="75">
        <v>196.35365913000001</v>
      </c>
      <c r="L45" s="75">
        <v>10.618266355999999</v>
      </c>
      <c r="M45" s="75">
        <v>19.719639831999999</v>
      </c>
      <c r="N45" s="75">
        <v>38.892058153000001</v>
      </c>
      <c r="O45" s="75">
        <v>3.8596547134999999</v>
      </c>
      <c r="P45" s="75"/>
      <c r="Q45" s="75" t="s">
        <v>211</v>
      </c>
      <c r="R45" s="75">
        <v>0</v>
      </c>
      <c r="S45" s="75">
        <v>144.27295745198501</v>
      </c>
      <c r="T45" s="75">
        <v>10.613013049330901</v>
      </c>
      <c r="U45" s="75">
        <v>287.05662220992099</v>
      </c>
      <c r="V45" s="75">
        <v>287.05662220992099</v>
      </c>
      <c r="W45" s="75">
        <v>127.100396397886</v>
      </c>
      <c r="X45" s="75">
        <v>0</v>
      </c>
      <c r="Y45" s="75">
        <v>71.4418921257504</v>
      </c>
      <c r="Z45" s="75">
        <v>19.7098758813198</v>
      </c>
      <c r="AA45" s="75">
        <v>795.96835723998004</v>
      </c>
      <c r="AB45" s="75">
        <v>15525.834070188501</v>
      </c>
      <c r="AC45" s="75">
        <v>216.221848893204</v>
      </c>
      <c r="AD45" s="75">
        <v>82.386573288380106</v>
      </c>
      <c r="AE45" s="75">
        <v>135.46115619894999</v>
      </c>
      <c r="AF45" s="75">
        <v>3.85774338739526</v>
      </c>
      <c r="AG45" s="75">
        <v>0</v>
      </c>
      <c r="AH45" s="75">
        <v>0</v>
      </c>
      <c r="AI45" s="75">
        <v>196.25654796890001</v>
      </c>
      <c r="AJ45" s="75">
        <v>196.25654796890001</v>
      </c>
      <c r="AK45" s="75">
        <v>129.18274876208599</v>
      </c>
      <c r="AL45" s="75">
        <v>0</v>
      </c>
      <c r="AM45" s="75">
        <v>0</v>
      </c>
      <c r="AN45" s="75">
        <v>27.7399209984683</v>
      </c>
      <c r="AO45" s="75">
        <v>7.9022778501312203</v>
      </c>
      <c r="AP45" s="75">
        <v>0</v>
      </c>
      <c r="AQ45" s="75">
        <v>296.957807940169</v>
      </c>
      <c r="AR45" s="75">
        <v>35.666538948164401</v>
      </c>
      <c r="AS45" s="75">
        <v>0</v>
      </c>
      <c r="AT45" s="75">
        <v>181.86594851934501</v>
      </c>
      <c r="AU45" s="75">
        <v>38.8727909232691</v>
      </c>
      <c r="AV45" s="75">
        <v>126.395918464921</v>
      </c>
      <c r="AW45" s="75">
        <v>0</v>
      </c>
      <c r="AX45" s="75">
        <v>2799.2071930598499</v>
      </c>
      <c r="AY45" s="75">
        <v>277.14303515424001</v>
      </c>
      <c r="AZ45" s="75">
        <v>30.793661197153799</v>
      </c>
      <c r="BA45" s="75">
        <v>307.936696351394</v>
      </c>
      <c r="BB45" s="75">
        <v>0.22198060024527499</v>
      </c>
      <c r="BC45" s="75">
        <v>79.127973965831103</v>
      </c>
      <c r="BD45" s="75">
        <v>0</v>
      </c>
      <c r="BE45" s="75">
        <v>0.252824957514729</v>
      </c>
      <c r="BF45" s="75">
        <v>256.24700375237597</v>
      </c>
      <c r="BG45" s="75">
        <v>0.229840954089849</v>
      </c>
      <c r="BH45" s="75">
        <v>6.8147844219205496</v>
      </c>
      <c r="BI45" s="75">
        <v>128.231461949216</v>
      </c>
      <c r="BJ45" s="75">
        <v>0.206856912579021</v>
      </c>
      <c r="BK45" s="75">
        <v>0</v>
      </c>
      <c r="BL45" s="75">
        <v>22.226771340795899</v>
      </c>
      <c r="BM45" s="75">
        <v>2304.3722927925501</v>
      </c>
      <c r="BN45" s="75">
        <v>2298.4099644374701</v>
      </c>
      <c r="BO45" s="75">
        <v>5.9623283550786201</v>
      </c>
      <c r="BP45" s="75">
        <v>0.25972028708918199</v>
      </c>
      <c r="BQ45" s="75">
        <v>0</v>
      </c>
      <c r="BR45" s="75">
        <v>56.237891357551099</v>
      </c>
      <c r="BS45" s="75">
        <v>2.1605049967096002</v>
      </c>
      <c r="BT45" s="75">
        <v>849.78749513274499</v>
      </c>
      <c r="BU45" s="75">
        <v>3.4476143079967101</v>
      </c>
      <c r="BV45" s="75">
        <v>4.3669799291214</v>
      </c>
      <c r="BW45" s="75">
        <v>1213.9822776004801</v>
      </c>
      <c r="BX45" s="75">
        <v>32.561715356202903</v>
      </c>
      <c r="BY45" s="75">
        <v>0.78145986813053503</v>
      </c>
      <c r="BZ45" s="75">
        <v>9.4234804215237205</v>
      </c>
      <c r="CA45" s="75">
        <v>0</v>
      </c>
      <c r="CB45" s="75">
        <v>42.333702218797697</v>
      </c>
      <c r="CC45" s="75">
        <v>1.01507842528223</v>
      </c>
      <c r="CD45" s="75">
        <v>0</v>
      </c>
      <c r="CE45" s="75">
        <v>0</v>
      </c>
      <c r="CF45" s="75">
        <v>43.735351623815099</v>
      </c>
      <c r="CG45" s="75">
        <v>3.4780981516476701</v>
      </c>
      <c r="CH45" s="75">
        <v>2572.4460483958601</v>
      </c>
      <c r="CI45" s="75">
        <v>15.0441558234052</v>
      </c>
      <c r="CJ45" s="89"/>
      <c r="CK45" s="91">
        <f t="shared" si="13"/>
        <v>1.0881500099119259</v>
      </c>
      <c r="CL45" s="68">
        <f t="shared" si="15"/>
        <v>-4.9213559851795806E-4</v>
      </c>
      <c r="CM45" s="68">
        <f t="shared" si="16"/>
        <v>-4.8354921306008769E-4</v>
      </c>
      <c r="CN45" s="68">
        <f t="shared" si="17"/>
        <v>-4.9474803654516104E-4</v>
      </c>
      <c r="CO45" s="68">
        <f t="shared" si="18"/>
        <v>-4.9074607977841805E-4</v>
      </c>
      <c r="CP45" s="68">
        <f t="shared" si="19"/>
        <v>-4.9070269278968313E-4</v>
      </c>
      <c r="CQ45" s="68">
        <f t="shared" si="20"/>
        <v>-4.9153454567943356E-4</v>
      </c>
      <c r="CR45" s="68">
        <f t="shared" si="21"/>
        <v>-4.9641075216854086E-4</v>
      </c>
      <c r="CS45" s="68">
        <f t="shared" si="22"/>
        <v>-4.9468076668336496E-4</v>
      </c>
      <c r="CT45" s="68">
        <f t="shared" si="23"/>
        <v>-4.9633841733774816E-4</v>
      </c>
      <c r="CU45" s="68">
        <f t="shared" si="24"/>
        <v>-4.9457270890840982E-4</v>
      </c>
      <c r="CV45" s="68">
        <f t="shared" si="25"/>
        <v>-4.9474240831510878E-4</v>
      </c>
      <c r="CW45" s="68">
        <f t="shared" si="26"/>
        <v>-4.9513838809340453E-4</v>
      </c>
      <c r="CX45" s="68">
        <f t="shared" si="27"/>
        <v>-4.9540267720220971E-4</v>
      </c>
      <c r="CY45" s="68">
        <f t="shared" si="14"/>
        <v>-4.9520650074074931E-4</v>
      </c>
    </row>
    <row r="46" spans="1:103" x14ac:dyDescent="0.25">
      <c r="A46" s="75" t="s">
        <v>212</v>
      </c>
      <c r="B46" s="75">
        <v>75258.770818999998</v>
      </c>
      <c r="C46" s="75">
        <v>495.30315521</v>
      </c>
      <c r="D46" s="75">
        <v>1068.5220756000001</v>
      </c>
      <c r="E46" s="75">
        <v>11915.801335</v>
      </c>
      <c r="F46" s="75">
        <v>11913.556788</v>
      </c>
      <c r="G46" s="75">
        <v>414.87325116</v>
      </c>
      <c r="H46" s="75">
        <v>11584.752931999999</v>
      </c>
      <c r="I46" s="75">
        <v>1423.8697333</v>
      </c>
      <c r="J46" s="75">
        <v>322.64206423000002</v>
      </c>
      <c r="K46" s="75">
        <v>973.47891114000004</v>
      </c>
      <c r="L46" s="75">
        <v>52.643091527999999</v>
      </c>
      <c r="M46" s="75">
        <v>97.765702094999995</v>
      </c>
      <c r="N46" s="75">
        <v>189.92026641000001</v>
      </c>
      <c r="O46" s="75">
        <v>19.135341885999999</v>
      </c>
      <c r="P46" s="75"/>
      <c r="Q46" s="75" t="s">
        <v>212</v>
      </c>
      <c r="R46" s="75">
        <v>0</v>
      </c>
      <c r="S46" s="75">
        <v>632.29816632762402</v>
      </c>
      <c r="T46" s="75">
        <v>52.6288960028986</v>
      </c>
      <c r="U46" s="75">
        <v>1423.4856490807299</v>
      </c>
      <c r="V46" s="75">
        <v>1423.4856490807299</v>
      </c>
      <c r="W46" s="75">
        <v>557.036871955224</v>
      </c>
      <c r="X46" s="75">
        <v>0</v>
      </c>
      <c r="Y46" s="75">
        <v>322.55412779898001</v>
      </c>
      <c r="Z46" s="75">
        <v>97.739359083849294</v>
      </c>
      <c r="AA46" s="75">
        <v>3488.4524808347101</v>
      </c>
      <c r="AB46" s="75">
        <v>75234.493601635797</v>
      </c>
      <c r="AC46" s="75">
        <v>947.62481338722102</v>
      </c>
      <c r="AD46" s="75">
        <v>361.07166909184599</v>
      </c>
      <c r="AE46" s="75">
        <v>593.67899948255001</v>
      </c>
      <c r="AF46" s="75">
        <v>19.1301884166873</v>
      </c>
      <c r="AG46" s="75">
        <v>0</v>
      </c>
      <c r="AH46" s="75">
        <v>0</v>
      </c>
      <c r="AI46" s="75">
        <v>973.21629812910396</v>
      </c>
      <c r="AJ46" s="75">
        <v>973.21629812910396</v>
      </c>
      <c r="AK46" s="75">
        <v>566.16271093153398</v>
      </c>
      <c r="AL46" s="75">
        <v>0</v>
      </c>
      <c r="AM46" s="75">
        <v>0</v>
      </c>
      <c r="AN46" s="75">
        <v>121.574358352156</v>
      </c>
      <c r="AO46" s="75">
        <v>34.6329278448951</v>
      </c>
      <c r="AP46" s="75">
        <v>0</v>
      </c>
      <c r="AQ46" s="75">
        <v>1301.4632296493601</v>
      </c>
      <c r="AR46" s="75">
        <v>156.313950055942</v>
      </c>
      <c r="AS46" s="75">
        <v>0</v>
      </c>
      <c r="AT46" s="75">
        <v>797.05540654964796</v>
      </c>
      <c r="AU46" s="75">
        <v>189.86897284708201</v>
      </c>
      <c r="AV46" s="75">
        <v>495.11703404156799</v>
      </c>
      <c r="AW46" s="75">
        <v>0</v>
      </c>
      <c r="AX46" s="75">
        <v>12575.5230197809</v>
      </c>
      <c r="AY46" s="75">
        <v>961.221944857994</v>
      </c>
      <c r="AZ46" s="75">
        <v>106.80246732099801</v>
      </c>
      <c r="BA46" s="75">
        <v>1068.0244121789899</v>
      </c>
      <c r="BB46" s="75">
        <v>0.97286338958715102</v>
      </c>
      <c r="BC46" s="75">
        <v>346.79049325644701</v>
      </c>
      <c r="BD46" s="75">
        <v>0</v>
      </c>
      <c r="BE46" s="75">
        <v>1.3101087735136701</v>
      </c>
      <c r="BF46" s="75">
        <v>1123.04135662725</v>
      </c>
      <c r="BG46" s="75">
        <v>1.19100781869188</v>
      </c>
      <c r="BH46" s="75">
        <v>35.313386936512401</v>
      </c>
      <c r="BI46" s="75">
        <v>664.47979342691895</v>
      </c>
      <c r="BJ46" s="75">
        <v>1.0719071821072801</v>
      </c>
      <c r="BK46" s="75">
        <v>0</v>
      </c>
      <c r="BL46" s="75">
        <v>115.17642399290099</v>
      </c>
      <c r="BM46" s="75">
        <v>11912.322201720101</v>
      </c>
      <c r="BN46" s="75">
        <v>11910.078981558499</v>
      </c>
      <c r="BO46" s="75">
        <v>2.2432201616318599</v>
      </c>
      <c r="BP46" s="75">
        <v>1.34583915144099</v>
      </c>
      <c r="BQ46" s="75">
        <v>0</v>
      </c>
      <c r="BR46" s="75">
        <v>291.41785586181402</v>
      </c>
      <c r="BS46" s="75">
        <v>11.195476026389301</v>
      </c>
      <c r="BT46" s="75">
        <v>4403.4945627407797</v>
      </c>
      <c r="BU46" s="75">
        <v>17.865122713669098</v>
      </c>
      <c r="BV46" s="75">
        <v>22.629148985047099</v>
      </c>
      <c r="BW46" s="75">
        <v>6290.7075931590498</v>
      </c>
      <c r="BX46" s="75">
        <v>142.706706486012</v>
      </c>
      <c r="BY46" s="75">
        <v>4.0494276182917499</v>
      </c>
      <c r="BZ46" s="75">
        <v>48.831327171414799</v>
      </c>
      <c r="CA46" s="75">
        <v>0</v>
      </c>
      <c r="CB46" s="75">
        <v>414.73806400238101</v>
      </c>
      <c r="CC46" s="75">
        <v>4.4487356518531698</v>
      </c>
      <c r="CD46" s="75">
        <v>0</v>
      </c>
      <c r="CE46" s="75">
        <v>0</v>
      </c>
      <c r="CF46" s="75">
        <v>191.67674668832399</v>
      </c>
      <c r="CG46" s="75">
        <v>15.243280943031399</v>
      </c>
      <c r="CH46" s="75">
        <v>11581.5976923119</v>
      </c>
      <c r="CI46" s="75">
        <v>65.933301731280295</v>
      </c>
      <c r="CJ46" s="89"/>
      <c r="CK46" s="91">
        <f t="shared" si="13"/>
        <v>1.0858193622222596</v>
      </c>
      <c r="CL46" s="68">
        <f t="shared" si="15"/>
        <v>-3.2258322983494094E-4</v>
      </c>
      <c r="CM46" s="68">
        <f t="shared" si="16"/>
        <v>-3.757722244936992E-4</v>
      </c>
      <c r="CN46" s="68">
        <f t="shared" si="17"/>
        <v>-4.657493114784291E-4</v>
      </c>
      <c r="CO46" s="68">
        <f t="shared" si="18"/>
        <v>-2.9197644221210428E-4</v>
      </c>
      <c r="CP46" s="68">
        <f t="shared" si="19"/>
        <v>-2.9192007923305277E-4</v>
      </c>
      <c r="CQ46" s="68">
        <f t="shared" si="20"/>
        <v>-3.258517083012667E-4</v>
      </c>
      <c r="CR46" s="68">
        <f t="shared" si="21"/>
        <v>-2.7236141388774807E-4</v>
      </c>
      <c r="CS46" s="68">
        <f t="shared" si="22"/>
        <v>-2.6974674037065401E-4</v>
      </c>
      <c r="CT46" s="68">
        <f t="shared" si="23"/>
        <v>-2.7255104268526174E-4</v>
      </c>
      <c r="CU46" s="68">
        <f t="shared" si="24"/>
        <v>-2.697675397903999E-4</v>
      </c>
      <c r="CV46" s="68">
        <f t="shared" si="25"/>
        <v>-2.6965599263579126E-4</v>
      </c>
      <c r="CW46" s="68">
        <f t="shared" si="26"/>
        <v>-2.6945043697535972E-4</v>
      </c>
      <c r="CX46" s="68">
        <f t="shared" si="27"/>
        <v>-2.7007945959422954E-4</v>
      </c>
      <c r="CY46" s="68">
        <f t="shared" si="14"/>
        <v>-2.6931681406065306E-4</v>
      </c>
    </row>
    <row r="47" spans="1:103" x14ac:dyDescent="0.25">
      <c r="A47" s="75" t="s">
        <v>213</v>
      </c>
      <c r="B47" s="75">
        <v>72519.650911999997</v>
      </c>
      <c r="C47" s="75">
        <v>561.14570215000003</v>
      </c>
      <c r="D47" s="75">
        <v>1104.7485867</v>
      </c>
      <c r="E47" s="75">
        <v>10791.397720000001</v>
      </c>
      <c r="F47" s="75">
        <v>10786.945712000001</v>
      </c>
      <c r="G47" s="75">
        <v>263.80799705999999</v>
      </c>
      <c r="H47" s="75">
        <v>11657.450713</v>
      </c>
      <c r="I47" s="75">
        <v>1421.1156572</v>
      </c>
      <c r="J47" s="75">
        <v>324.58563913</v>
      </c>
      <c r="K47" s="75">
        <v>971.59614105000003</v>
      </c>
      <c r="L47" s="75">
        <v>52.541246299000001</v>
      </c>
      <c r="M47" s="75">
        <v>97.576601185000001</v>
      </c>
      <c r="N47" s="75">
        <v>189.78740586000001</v>
      </c>
      <c r="O47" s="75">
        <v>19.098327584</v>
      </c>
      <c r="P47" s="75"/>
      <c r="Q47" s="75" t="s">
        <v>213</v>
      </c>
      <c r="R47" s="75">
        <v>0</v>
      </c>
      <c r="S47" s="75">
        <v>637.49132409869401</v>
      </c>
      <c r="T47" s="75">
        <v>52.501561305462602</v>
      </c>
      <c r="U47" s="75">
        <v>1420.0423319198301</v>
      </c>
      <c r="V47" s="75">
        <v>1420.0423319198301</v>
      </c>
      <c r="W47" s="75">
        <v>561.61193113261595</v>
      </c>
      <c r="X47" s="75">
        <v>0</v>
      </c>
      <c r="Y47" s="75">
        <v>324.338861297763</v>
      </c>
      <c r="Z47" s="75">
        <v>97.502919415492798</v>
      </c>
      <c r="AA47" s="75">
        <v>3517.1043023459601</v>
      </c>
      <c r="AB47" s="75">
        <v>72463.823818150006</v>
      </c>
      <c r="AC47" s="75">
        <v>955.40783427992403</v>
      </c>
      <c r="AD47" s="75">
        <v>364.03729928171902</v>
      </c>
      <c r="AE47" s="75">
        <v>598.555270474336</v>
      </c>
      <c r="AF47" s="75">
        <v>19.083901367881602</v>
      </c>
      <c r="AG47" s="75">
        <v>0</v>
      </c>
      <c r="AH47" s="75">
        <v>0</v>
      </c>
      <c r="AI47" s="75">
        <v>970.86221613221096</v>
      </c>
      <c r="AJ47" s="75">
        <v>970.86221613221096</v>
      </c>
      <c r="AK47" s="75">
        <v>570.81290108462304</v>
      </c>
      <c r="AL47" s="75">
        <v>0</v>
      </c>
      <c r="AM47" s="75">
        <v>0</v>
      </c>
      <c r="AN47" s="75">
        <v>122.57287944903101</v>
      </c>
      <c r="AO47" s="75">
        <v>34.917391515607399</v>
      </c>
      <c r="AP47" s="75">
        <v>0</v>
      </c>
      <c r="AQ47" s="75">
        <v>1312.1523461878401</v>
      </c>
      <c r="AR47" s="75">
        <v>157.59780004977901</v>
      </c>
      <c r="AS47" s="75">
        <v>0</v>
      </c>
      <c r="AT47" s="75">
        <v>803.60213268401799</v>
      </c>
      <c r="AU47" s="75">
        <v>189.643944396476</v>
      </c>
      <c r="AV47" s="75">
        <v>560.70239478639996</v>
      </c>
      <c r="AW47" s="75">
        <v>0</v>
      </c>
      <c r="AX47" s="75">
        <v>12650.683055662799</v>
      </c>
      <c r="AY47" s="75">
        <v>993.423174276277</v>
      </c>
      <c r="AZ47" s="75">
        <v>110.38034021279501</v>
      </c>
      <c r="BA47" s="75">
        <v>1103.80351448907</v>
      </c>
      <c r="BB47" s="75">
        <v>0.98085356450255601</v>
      </c>
      <c r="BC47" s="75">
        <v>349.63868010789702</v>
      </c>
      <c r="BD47" s="75">
        <v>0</v>
      </c>
      <c r="BE47" s="75">
        <v>1.1856896238398</v>
      </c>
      <c r="BF47" s="75">
        <v>1132.26521467762</v>
      </c>
      <c r="BG47" s="75">
        <v>1.07789954864258</v>
      </c>
      <c r="BH47" s="75">
        <v>31.9597275940381</v>
      </c>
      <c r="BI47" s="75">
        <v>601.37505084395605</v>
      </c>
      <c r="BJ47" s="75">
        <v>0.97010981520419803</v>
      </c>
      <c r="BK47" s="75">
        <v>0</v>
      </c>
      <c r="BL47" s="75">
        <v>104.23826252924</v>
      </c>
      <c r="BM47" s="75">
        <v>10783.442484970499</v>
      </c>
      <c r="BN47" s="75">
        <v>10778.9951501956</v>
      </c>
      <c r="BO47" s="75">
        <v>4.4473347748734797</v>
      </c>
      <c r="BP47" s="75">
        <v>1.21802659315064</v>
      </c>
      <c r="BQ47" s="75">
        <v>0</v>
      </c>
      <c r="BR47" s="75">
        <v>263.742282491683</v>
      </c>
      <c r="BS47" s="75">
        <v>10.1322547651297</v>
      </c>
      <c r="BT47" s="75">
        <v>3985.30083306606</v>
      </c>
      <c r="BU47" s="75">
        <v>16.1684941596166</v>
      </c>
      <c r="BV47" s="75">
        <v>20.480092370731299</v>
      </c>
      <c r="BW47" s="75">
        <v>5693.2876817591496</v>
      </c>
      <c r="BX47" s="75">
        <v>143.878777005811</v>
      </c>
      <c r="BY47" s="75">
        <v>3.6648578085631498</v>
      </c>
      <c r="BZ47" s="75">
        <v>44.193887226610101</v>
      </c>
      <c r="CA47" s="75">
        <v>0</v>
      </c>
      <c r="CB47" s="75">
        <v>263.622384354421</v>
      </c>
      <c r="CC47" s="75">
        <v>4.4852741411497803</v>
      </c>
      <c r="CD47" s="75">
        <v>0</v>
      </c>
      <c r="CE47" s="75">
        <v>0</v>
      </c>
      <c r="CF47" s="75">
        <v>193.25095262337101</v>
      </c>
      <c r="CG47" s="75">
        <v>15.368480807234601</v>
      </c>
      <c r="CH47" s="75">
        <v>11648.5894639459</v>
      </c>
      <c r="CI47" s="75">
        <v>66.474851095010905</v>
      </c>
      <c r="CJ47" s="89"/>
      <c r="CK47" s="91">
        <f t="shared" si="13"/>
        <v>1.0860270331286483</v>
      </c>
      <c r="CL47" s="68">
        <f t="shared" si="15"/>
        <v>-7.698202231797279E-4</v>
      </c>
      <c r="CM47" s="68">
        <f t="shared" si="16"/>
        <v>-7.9000402551701143E-4</v>
      </c>
      <c r="CN47" s="68">
        <f t="shared" si="17"/>
        <v>-8.554636071117529E-4</v>
      </c>
      <c r="CO47" s="68">
        <f t="shared" si="18"/>
        <v>-7.3718300779128691E-4</v>
      </c>
      <c r="CP47" s="68">
        <f t="shared" si="19"/>
        <v>-7.3705402962729043E-4</v>
      </c>
      <c r="CQ47" s="68">
        <f t="shared" si="20"/>
        <v>-7.0359013997886653E-4</v>
      </c>
      <c r="CR47" s="68">
        <f t="shared" si="21"/>
        <v>-7.601360942678661E-4</v>
      </c>
      <c r="CS47" s="68">
        <f t="shared" si="22"/>
        <v>-7.5526947770364133E-4</v>
      </c>
      <c r="CT47" s="68">
        <f t="shared" si="23"/>
        <v>-7.6028573814432916E-4</v>
      </c>
      <c r="CU47" s="68">
        <f t="shared" si="24"/>
        <v>-7.5538064302717192E-4</v>
      </c>
      <c r="CV47" s="68">
        <f t="shared" si="25"/>
        <v>-7.5531123322734363E-4</v>
      </c>
      <c r="CW47" s="68">
        <f t="shared" si="26"/>
        <v>-7.5511719625801182E-4</v>
      </c>
      <c r="CX47" s="68">
        <f t="shared" si="27"/>
        <v>-7.5590613019829191E-4</v>
      </c>
      <c r="CY47" s="68">
        <f t="shared" si="14"/>
        <v>-7.5536541380115201E-4</v>
      </c>
    </row>
    <row r="48" spans="1:103" x14ac:dyDescent="0.25">
      <c r="A48" s="75" t="s">
        <v>214</v>
      </c>
      <c r="B48" s="75">
        <v>130497.95772999999</v>
      </c>
      <c r="C48" s="75">
        <v>969.95899177000001</v>
      </c>
      <c r="D48" s="75">
        <v>2033.2676822999999</v>
      </c>
      <c r="E48" s="75">
        <v>18551.139063999999</v>
      </c>
      <c r="F48" s="75">
        <v>18129.931442000001</v>
      </c>
      <c r="G48" s="75">
        <v>393.65856982999998</v>
      </c>
      <c r="H48" s="75">
        <v>21695.598625999999</v>
      </c>
      <c r="I48" s="75">
        <v>2646.8101630000001</v>
      </c>
      <c r="J48" s="75">
        <v>604.09769640000002</v>
      </c>
      <c r="K48" s="75">
        <v>1809.58638</v>
      </c>
      <c r="L48" s="75">
        <v>97.857441236</v>
      </c>
      <c r="M48" s="75">
        <v>181.73526769</v>
      </c>
      <c r="N48" s="75">
        <v>353.43656363999997</v>
      </c>
      <c r="O48" s="75">
        <v>35.570402244</v>
      </c>
      <c r="P48" s="75"/>
      <c r="Q48" s="75" t="s">
        <v>214</v>
      </c>
      <c r="R48" s="75">
        <v>0</v>
      </c>
      <c r="S48" s="75">
        <v>1187.0276543559301</v>
      </c>
      <c r="T48" s="75">
        <v>97.853667365775493</v>
      </c>
      <c r="U48" s="75">
        <v>2646.7063623037302</v>
      </c>
      <c r="V48" s="75">
        <v>2646.7063623037302</v>
      </c>
      <c r="W48" s="75">
        <v>1045.73783693219</v>
      </c>
      <c r="X48" s="75">
        <v>0</v>
      </c>
      <c r="Y48" s="75">
        <v>604.07399956972904</v>
      </c>
      <c r="Z48" s="75">
        <v>181.728203956302</v>
      </c>
      <c r="AA48" s="75">
        <v>6548.9515575473897</v>
      </c>
      <c r="AB48" s="75">
        <v>130492.682715256</v>
      </c>
      <c r="AC48" s="75">
        <v>1778.9974358419499</v>
      </c>
      <c r="AD48" s="75">
        <v>677.84795640766504</v>
      </c>
      <c r="AE48" s="75">
        <v>1114.52725875035</v>
      </c>
      <c r="AF48" s="75">
        <v>35.569000065176198</v>
      </c>
      <c r="AG48" s="75">
        <v>0</v>
      </c>
      <c r="AH48" s="75">
        <v>0</v>
      </c>
      <c r="AI48" s="75">
        <v>1809.5157517104701</v>
      </c>
      <c r="AJ48" s="75">
        <v>1809.5157517104701</v>
      </c>
      <c r="AK48" s="75">
        <v>1062.8702015152701</v>
      </c>
      <c r="AL48" s="75">
        <v>0</v>
      </c>
      <c r="AM48" s="75">
        <v>0</v>
      </c>
      <c r="AN48" s="75">
        <v>228.23423047869201</v>
      </c>
      <c r="AO48" s="75">
        <v>65.017197738897494</v>
      </c>
      <c r="AP48" s="75">
        <v>0</v>
      </c>
      <c r="AQ48" s="75">
        <v>2443.26626672985</v>
      </c>
      <c r="AR48" s="75">
        <v>293.45177988458801</v>
      </c>
      <c r="AS48" s="75">
        <v>0</v>
      </c>
      <c r="AT48" s="75">
        <v>1496.3306183402799</v>
      </c>
      <c r="AU48" s="75">
        <v>353.42265907083998</v>
      </c>
      <c r="AV48" s="75">
        <v>969.917521496056</v>
      </c>
      <c r="AW48" s="75">
        <v>0</v>
      </c>
      <c r="AX48" s="75">
        <v>23560.490620656201</v>
      </c>
      <c r="AY48" s="75">
        <v>1829.86496738548</v>
      </c>
      <c r="AZ48" s="75">
        <v>203.31840228486999</v>
      </c>
      <c r="BA48" s="75">
        <v>2033.18336967035</v>
      </c>
      <c r="BB48" s="75">
        <v>1.8263775253807799</v>
      </c>
      <c r="BC48" s="75">
        <v>651.03749802162702</v>
      </c>
      <c r="BD48" s="75">
        <v>0</v>
      </c>
      <c r="BE48" s="75">
        <v>1.9942130067185799</v>
      </c>
      <c r="BF48" s="75">
        <v>2108.3108994315298</v>
      </c>
      <c r="BG48" s="75">
        <v>1.8129189105860399</v>
      </c>
      <c r="BH48" s="75">
        <v>53.753076755127097</v>
      </c>
      <c r="BI48" s="75">
        <v>1011.45317141487</v>
      </c>
      <c r="BJ48" s="75">
        <v>1.6316281842182101</v>
      </c>
      <c r="BK48" s="75">
        <v>0</v>
      </c>
      <c r="BL48" s="75">
        <v>175.31842850355699</v>
      </c>
      <c r="BM48" s="75">
        <v>18550.389980587599</v>
      </c>
      <c r="BN48" s="75">
        <v>18129.199917706301</v>
      </c>
      <c r="BO48" s="75">
        <v>421.19006288132999</v>
      </c>
      <c r="BP48" s="75">
        <v>2.0485990210375999</v>
      </c>
      <c r="BQ48" s="75">
        <v>0</v>
      </c>
      <c r="BR48" s="75">
        <v>443.58832755060899</v>
      </c>
      <c r="BS48" s="75">
        <v>17.041446145053101</v>
      </c>
      <c r="BT48" s="75">
        <v>6702.8802764485699</v>
      </c>
      <c r="BU48" s="75">
        <v>27.193798812149598</v>
      </c>
      <c r="BV48" s="75">
        <v>34.445474865986498</v>
      </c>
      <c r="BW48" s="75">
        <v>9575.5448991109806</v>
      </c>
      <c r="BX48" s="75">
        <v>267.90640413924302</v>
      </c>
      <c r="BY48" s="75">
        <v>6.1639281154340004</v>
      </c>
      <c r="BZ48" s="75">
        <v>74.329730861400805</v>
      </c>
      <c r="CA48" s="75">
        <v>0</v>
      </c>
      <c r="CB48" s="75">
        <v>393.64348243324099</v>
      </c>
      <c r="CC48" s="75">
        <v>8.3517149491256895</v>
      </c>
      <c r="CD48" s="75">
        <v>0</v>
      </c>
      <c r="CE48" s="75">
        <v>0</v>
      </c>
      <c r="CF48" s="75">
        <v>359.83921169565798</v>
      </c>
      <c r="CG48" s="75">
        <v>28.616567633314698</v>
      </c>
      <c r="CH48" s="75">
        <v>21694.744793729998</v>
      </c>
      <c r="CI48" s="75">
        <v>123.778096190997</v>
      </c>
      <c r="CJ48" s="89"/>
      <c r="CK48" s="91">
        <f t="shared" si="13"/>
        <v>1.0859998974251783</v>
      </c>
      <c r="CL48" s="68">
        <f t="shared" si="15"/>
        <v>-4.0422201509916982E-5</v>
      </c>
      <c r="CM48" s="68">
        <f t="shared" si="16"/>
        <v>-4.2754667254889529E-5</v>
      </c>
      <c r="CN48" s="68">
        <f t="shared" si="17"/>
        <v>-4.1466566544049215E-5</v>
      </c>
      <c r="CO48" s="68">
        <f t="shared" si="18"/>
        <v>-4.0379375617625878E-5</v>
      </c>
      <c r="CP48" s="68">
        <f t="shared" si="19"/>
        <v>-4.0348982898277634E-5</v>
      </c>
      <c r="CQ48" s="68">
        <f t="shared" si="20"/>
        <v>-3.8326097576134054E-5</v>
      </c>
      <c r="CR48" s="68">
        <f t="shared" si="21"/>
        <v>-3.9355091542730432E-5</v>
      </c>
      <c r="CS48" s="68">
        <f t="shared" si="22"/>
        <v>-3.9217280378071476E-5</v>
      </c>
      <c r="CT48" s="68">
        <f t="shared" si="23"/>
        <v>-3.9226817801482932E-5</v>
      </c>
      <c r="CU48" s="68">
        <f t="shared" si="24"/>
        <v>-3.9030073562915529E-5</v>
      </c>
      <c r="CV48" s="68">
        <f t="shared" si="25"/>
        <v>-3.8564979595216947E-5</v>
      </c>
      <c r="CW48" s="68">
        <f t="shared" si="26"/>
        <v>-3.8868260342584311E-5</v>
      </c>
      <c r="CX48" s="68">
        <f t="shared" si="27"/>
        <v>-3.9341060293221874E-5</v>
      </c>
      <c r="CY48" s="68">
        <f t="shared" si="14"/>
        <v>-3.9419819157065526E-5</v>
      </c>
    </row>
    <row r="49" spans="1:103" x14ac:dyDescent="0.25">
      <c r="A49" s="75" t="s">
        <v>215</v>
      </c>
      <c r="B49" s="75">
        <v>67553.760970999996</v>
      </c>
      <c r="C49" s="75">
        <v>526.89310339999997</v>
      </c>
      <c r="D49" s="75">
        <v>962.31184278000001</v>
      </c>
      <c r="E49" s="75">
        <v>10148.727724</v>
      </c>
      <c r="F49" s="75">
        <v>10147.412818000001</v>
      </c>
      <c r="G49" s="75">
        <v>258.79800648999998</v>
      </c>
      <c r="H49" s="75">
        <v>10708.850519</v>
      </c>
      <c r="I49" s="75">
        <v>1320.2638572999999</v>
      </c>
      <c r="J49" s="75">
        <v>298.27587291999998</v>
      </c>
      <c r="K49" s="75">
        <v>902.64509422000003</v>
      </c>
      <c r="L49" s="75">
        <v>48.812572844999998</v>
      </c>
      <c r="M49" s="75">
        <v>90.651917654000002</v>
      </c>
      <c r="N49" s="75">
        <v>176.01965817000001</v>
      </c>
      <c r="O49" s="75">
        <v>17.742982969</v>
      </c>
      <c r="P49" s="75"/>
      <c r="Q49" s="75" t="s">
        <v>215</v>
      </c>
      <c r="R49" s="75">
        <v>0</v>
      </c>
      <c r="S49" s="75">
        <v>583.75614478337798</v>
      </c>
      <c r="T49" s="75">
        <v>48.782430072503701</v>
      </c>
      <c r="U49" s="75">
        <v>1319.4481607441001</v>
      </c>
      <c r="V49" s="75">
        <v>1319.4481607441001</v>
      </c>
      <c r="W49" s="75">
        <v>514.27264500228102</v>
      </c>
      <c r="X49" s="75">
        <v>0</v>
      </c>
      <c r="Y49" s="75">
        <v>298.09097157073001</v>
      </c>
      <c r="Z49" s="75">
        <v>90.595919847889206</v>
      </c>
      <c r="AA49" s="75">
        <v>3220.6411887815102</v>
      </c>
      <c r="AB49" s="75">
        <v>67511.4021642773</v>
      </c>
      <c r="AC49" s="75">
        <v>874.874832904757</v>
      </c>
      <c r="AD49" s="75">
        <v>333.35183790285703</v>
      </c>
      <c r="AE49" s="75">
        <v>548.101970934066</v>
      </c>
      <c r="AF49" s="75">
        <v>17.7320205801214</v>
      </c>
      <c r="AG49" s="75">
        <v>0</v>
      </c>
      <c r="AH49" s="75">
        <v>0</v>
      </c>
      <c r="AI49" s="75">
        <v>902.08747419917597</v>
      </c>
      <c r="AJ49" s="75">
        <v>902.08747419917597</v>
      </c>
      <c r="AK49" s="75">
        <v>522.69816613381602</v>
      </c>
      <c r="AL49" s="75">
        <v>0</v>
      </c>
      <c r="AM49" s="75">
        <v>0</v>
      </c>
      <c r="AN49" s="75">
        <v>112.24100175370801</v>
      </c>
      <c r="AO49" s="75">
        <v>31.974139089623701</v>
      </c>
      <c r="AP49" s="75">
        <v>0</v>
      </c>
      <c r="AQ49" s="75">
        <v>1201.54852055582</v>
      </c>
      <c r="AR49" s="75">
        <v>144.31363920659399</v>
      </c>
      <c r="AS49" s="75">
        <v>0</v>
      </c>
      <c r="AT49" s="75">
        <v>735.86492853291895</v>
      </c>
      <c r="AU49" s="75">
        <v>175.91086301003901</v>
      </c>
      <c r="AV49" s="75">
        <v>526.56101408312497</v>
      </c>
      <c r="AW49" s="75">
        <v>0</v>
      </c>
      <c r="AX49" s="75">
        <v>11619.8422164167</v>
      </c>
      <c r="AY49" s="75">
        <v>865.47173310405196</v>
      </c>
      <c r="AZ49" s="75">
        <v>96.163554133721306</v>
      </c>
      <c r="BA49" s="75">
        <v>961.63528723777301</v>
      </c>
      <c r="BB49" s="75">
        <v>0.89817579238338296</v>
      </c>
      <c r="BC49" s="75">
        <v>320.16699537579399</v>
      </c>
      <c r="BD49" s="75">
        <v>0</v>
      </c>
      <c r="BE49" s="75">
        <v>1.1155574085770801</v>
      </c>
      <c r="BF49" s="75">
        <v>1036.8246549832099</v>
      </c>
      <c r="BG49" s="75">
        <v>1.0141431155717899</v>
      </c>
      <c r="BH49" s="75">
        <v>30.069347184973299</v>
      </c>
      <c r="BI49" s="75">
        <v>565.80456420685903</v>
      </c>
      <c r="BJ49" s="75">
        <v>0.91272924574370096</v>
      </c>
      <c r="BK49" s="75">
        <v>0</v>
      </c>
      <c r="BL49" s="75">
        <v>98.072724123525006</v>
      </c>
      <c r="BM49" s="75">
        <v>10142.746613769301</v>
      </c>
      <c r="BN49" s="75">
        <v>10141.432914954599</v>
      </c>
      <c r="BO49" s="75">
        <v>1.31369881472136</v>
      </c>
      <c r="BP49" s="75">
        <v>1.1459820803915399</v>
      </c>
      <c r="BQ49" s="75">
        <v>0</v>
      </c>
      <c r="BR49" s="75">
        <v>248.14230852582401</v>
      </c>
      <c r="BS49" s="75">
        <v>9.5329485797273907</v>
      </c>
      <c r="BT49" s="75">
        <v>3749.5759627859802</v>
      </c>
      <c r="BU49" s="75">
        <v>15.2121521023826</v>
      </c>
      <c r="BV49" s="75">
        <v>19.268726896939398</v>
      </c>
      <c r="BW49" s="75">
        <v>5356.5378060704197</v>
      </c>
      <c r="BX49" s="75">
        <v>131.750948988689</v>
      </c>
      <c r="BY49" s="75">
        <v>3.44808670712148</v>
      </c>
      <c r="BZ49" s="75">
        <v>41.579875920567403</v>
      </c>
      <c r="CA49" s="75">
        <v>0</v>
      </c>
      <c r="CB49" s="75">
        <v>258.64783434117601</v>
      </c>
      <c r="CC49" s="75">
        <v>4.1072026553234</v>
      </c>
      <c r="CD49" s="75">
        <v>0</v>
      </c>
      <c r="CE49" s="75">
        <v>0</v>
      </c>
      <c r="CF49" s="75">
        <v>176.96153072203401</v>
      </c>
      <c r="CG49" s="75">
        <v>14.0730454104333</v>
      </c>
      <c r="CH49" s="75">
        <v>10702.217092213799</v>
      </c>
      <c r="CI49" s="75">
        <v>60.871562277338597</v>
      </c>
      <c r="CJ49" s="89"/>
      <c r="CK49" s="91">
        <f t="shared" si="13"/>
        <v>1.0857415913260162</v>
      </c>
      <c r="CL49" s="68">
        <f t="shared" si="15"/>
        <v>-6.2703846704966891E-4</v>
      </c>
      <c r="CM49" s="68">
        <f t="shared" si="16"/>
        <v>-6.3027835196940822E-4</v>
      </c>
      <c r="CN49" s="68">
        <f t="shared" si="17"/>
        <v>-7.0305228736716708E-4</v>
      </c>
      <c r="CO49" s="68">
        <f t="shared" si="18"/>
        <v>-5.893458168707309E-4</v>
      </c>
      <c r="CP49" s="68">
        <f t="shared" si="19"/>
        <v>-5.8930321971271179E-4</v>
      </c>
      <c r="CQ49" s="68">
        <f t="shared" si="20"/>
        <v>-5.8026779595681411E-4</v>
      </c>
      <c r="CR49" s="68">
        <f t="shared" si="21"/>
        <v>-6.1943406292122973E-4</v>
      </c>
      <c r="CS49" s="68">
        <f t="shared" si="22"/>
        <v>-6.1782843739130542E-4</v>
      </c>
      <c r="CT49" s="68">
        <f t="shared" si="23"/>
        <v>-6.1990045476983751E-4</v>
      </c>
      <c r="CU49" s="68">
        <f t="shared" si="24"/>
        <v>-6.1776220177202118E-4</v>
      </c>
      <c r="CV49" s="68">
        <f t="shared" si="25"/>
        <v>-6.1752066607948354E-4</v>
      </c>
      <c r="CW49" s="68">
        <f t="shared" si="26"/>
        <v>-6.1772334838550028E-4</v>
      </c>
      <c r="CX49" s="68">
        <f t="shared" si="27"/>
        <v>-6.1808528145152158E-4</v>
      </c>
      <c r="CY49" s="68">
        <f t="shared" si="14"/>
        <v>-6.1784362289885725E-4</v>
      </c>
    </row>
    <row r="50" spans="1:103" x14ac:dyDescent="0.25">
      <c r="A50" s="75" t="s">
        <v>216</v>
      </c>
      <c r="B50" s="75">
        <v>148952.3498</v>
      </c>
      <c r="C50" s="75">
        <v>1052.2564898000001</v>
      </c>
      <c r="D50" s="75">
        <v>2023.8183034000001</v>
      </c>
      <c r="E50" s="75">
        <v>23282.410139</v>
      </c>
      <c r="F50" s="75">
        <v>23279.569267999999</v>
      </c>
      <c r="G50" s="75">
        <v>742.12477221999995</v>
      </c>
      <c r="H50" s="75">
        <v>22037.463480999999</v>
      </c>
      <c r="I50" s="75">
        <v>2716.2172513999999</v>
      </c>
      <c r="J50" s="75">
        <v>613.80906640000001</v>
      </c>
      <c r="K50" s="75">
        <v>1857.0382348000001</v>
      </c>
      <c r="L50" s="75">
        <v>100.42353667</v>
      </c>
      <c r="M50" s="75">
        <v>186.50083846999999</v>
      </c>
      <c r="N50" s="75">
        <v>362.14476449</v>
      </c>
      <c r="O50" s="75">
        <v>36.503155286000002</v>
      </c>
      <c r="P50" s="75"/>
      <c r="Q50" s="75" t="s">
        <v>216</v>
      </c>
      <c r="R50" s="75">
        <v>0</v>
      </c>
      <c r="S50" s="75">
        <v>1201.6379661984599</v>
      </c>
      <c r="T50" s="75">
        <v>100.382221307305</v>
      </c>
      <c r="U50" s="75">
        <v>2715.1000752587502</v>
      </c>
      <c r="V50" s="75">
        <v>2715.1000752587502</v>
      </c>
      <c r="W50" s="75">
        <v>1058.6091717009199</v>
      </c>
      <c r="X50" s="75">
        <v>0</v>
      </c>
      <c r="Y50" s="75">
        <v>613.55521001482896</v>
      </c>
      <c r="Z50" s="75">
        <v>186.424143318483</v>
      </c>
      <c r="AA50" s="75">
        <v>6629.5580879804402</v>
      </c>
      <c r="AB50" s="75">
        <v>148880.83433687399</v>
      </c>
      <c r="AC50" s="75">
        <v>1800.8939171628599</v>
      </c>
      <c r="AD50" s="75">
        <v>686.191095374675</v>
      </c>
      <c r="AE50" s="75">
        <v>1128.24541976094</v>
      </c>
      <c r="AF50" s="75">
        <v>36.488145443390501</v>
      </c>
      <c r="AG50" s="75">
        <v>0</v>
      </c>
      <c r="AH50" s="75">
        <v>0</v>
      </c>
      <c r="AI50" s="75">
        <v>1856.27442473119</v>
      </c>
      <c r="AJ50" s="75">
        <v>1856.27442473119</v>
      </c>
      <c r="AK50" s="75">
        <v>1075.9521801370199</v>
      </c>
      <c r="AL50" s="75">
        <v>0</v>
      </c>
      <c r="AM50" s="75">
        <v>0</v>
      </c>
      <c r="AN50" s="75">
        <v>231.043486297474</v>
      </c>
      <c r="AO50" s="75">
        <v>65.817448004012903</v>
      </c>
      <c r="AP50" s="75">
        <v>0</v>
      </c>
      <c r="AQ50" s="75">
        <v>2473.33827822374</v>
      </c>
      <c r="AR50" s="75">
        <v>297.06362875571301</v>
      </c>
      <c r="AS50" s="75">
        <v>0</v>
      </c>
      <c r="AT50" s="75">
        <v>1514.74779673224</v>
      </c>
      <c r="AU50" s="75">
        <v>361.99565708671003</v>
      </c>
      <c r="AV50" s="75">
        <v>1051.69106994344</v>
      </c>
      <c r="AW50" s="75">
        <v>0</v>
      </c>
      <c r="AX50" s="75">
        <v>23917.2165729357</v>
      </c>
      <c r="AY50" s="75">
        <v>1820.2897008924699</v>
      </c>
      <c r="AZ50" s="75">
        <v>202.25440396219699</v>
      </c>
      <c r="BA50" s="75">
        <v>2022.54410485467</v>
      </c>
      <c r="BB50" s="75">
        <v>1.8488583561965799</v>
      </c>
      <c r="BC50" s="75">
        <v>659.05059923167198</v>
      </c>
      <c r="BD50" s="75">
        <v>0</v>
      </c>
      <c r="BE50" s="75">
        <v>2.5596230086576601</v>
      </c>
      <c r="BF50" s="75">
        <v>2134.2608368287802</v>
      </c>
      <c r="BG50" s="75">
        <v>2.3269294980797701</v>
      </c>
      <c r="BH50" s="75">
        <v>68.993466423496798</v>
      </c>
      <c r="BI50" s="75">
        <v>1298.2262500192301</v>
      </c>
      <c r="BJ50" s="75">
        <v>2.0942368842685801</v>
      </c>
      <c r="BK50" s="75">
        <v>0</v>
      </c>
      <c r="BL50" s="75">
        <v>225.025729075855</v>
      </c>
      <c r="BM50" s="75">
        <v>23272.1345813601</v>
      </c>
      <c r="BN50" s="75">
        <v>23269.296126537702</v>
      </c>
      <c r="BO50" s="75">
        <v>2.8384548223724999</v>
      </c>
      <c r="BP50" s="75">
        <v>2.62943014485634</v>
      </c>
      <c r="BQ50" s="75">
        <v>0</v>
      </c>
      <c r="BR50" s="75">
        <v>569.35707941478302</v>
      </c>
      <c r="BS50" s="75">
        <v>21.873142149623199</v>
      </c>
      <c r="BT50" s="75">
        <v>8603.3197830530698</v>
      </c>
      <c r="BU50" s="75">
        <v>34.903944354139398</v>
      </c>
      <c r="BV50" s="75">
        <v>44.211663294543001</v>
      </c>
      <c r="BW50" s="75">
        <v>12290.459180210401</v>
      </c>
      <c r="BX50" s="75">
        <v>271.20389626046602</v>
      </c>
      <c r="BY50" s="75">
        <v>7.9115600154775398</v>
      </c>
      <c r="BZ50" s="75">
        <v>95.404108991253096</v>
      </c>
      <c r="CA50" s="75">
        <v>0</v>
      </c>
      <c r="CB50" s="75">
        <v>741.78044014163299</v>
      </c>
      <c r="CC50" s="75">
        <v>8.4545084532081898</v>
      </c>
      <c r="CD50" s="75">
        <v>0</v>
      </c>
      <c r="CE50" s="75">
        <v>0</v>
      </c>
      <c r="CF50" s="75">
        <v>364.26809066348397</v>
      </c>
      <c r="CG50" s="75">
        <v>28.9687768647734</v>
      </c>
      <c r="CH50" s="75">
        <v>22028.3446246356</v>
      </c>
      <c r="CI50" s="75">
        <v>125.301628394177</v>
      </c>
      <c r="CJ50" s="89"/>
      <c r="CK50" s="91">
        <f t="shared" si="13"/>
        <v>1.0857473396429282</v>
      </c>
      <c r="CL50" s="68">
        <f t="shared" si="15"/>
        <v>-4.8012309454690053E-4</v>
      </c>
      <c r="CM50" s="68">
        <f t="shared" si="16"/>
        <v>-5.3734033673439414E-4</v>
      </c>
      <c r="CN50" s="68">
        <f t="shared" si="17"/>
        <v>-6.2960125579924467E-4</v>
      </c>
      <c r="CO50" s="68">
        <f t="shared" si="18"/>
        <v>-4.4134424136301354E-4</v>
      </c>
      <c r="CP50" s="68">
        <f t="shared" si="19"/>
        <v>-4.4129431021814751E-4</v>
      </c>
      <c r="CQ50" s="68">
        <f t="shared" si="20"/>
        <v>-4.6398138326109493E-4</v>
      </c>
      <c r="CR50" s="68">
        <f t="shared" si="21"/>
        <v>-4.1378883609999382E-4</v>
      </c>
      <c r="CS50" s="68">
        <f t="shared" si="22"/>
        <v>-4.1129852211707699E-4</v>
      </c>
      <c r="CT50" s="68">
        <f t="shared" si="23"/>
        <v>-4.1357548962239928E-4</v>
      </c>
      <c r="CU50" s="68">
        <f t="shared" si="24"/>
        <v>-4.1130551568437562E-4</v>
      </c>
      <c r="CV50" s="68">
        <f t="shared" si="25"/>
        <v>-4.1141114986586959E-4</v>
      </c>
      <c r="CW50" s="68">
        <f t="shared" si="26"/>
        <v>-4.1123220756631313E-4</v>
      </c>
      <c r="CX50" s="68">
        <f t="shared" si="27"/>
        <v>-4.1173425080425803E-4</v>
      </c>
      <c r="CY50" s="68">
        <f t="shared" si="14"/>
        <v>-4.1119301857332963E-4</v>
      </c>
    </row>
    <row r="51" spans="1:103" x14ac:dyDescent="0.25">
      <c r="A51" s="75" t="s">
        <v>217</v>
      </c>
      <c r="B51" s="75">
        <v>21620.833058</v>
      </c>
      <c r="C51" s="75">
        <v>147.80158592999999</v>
      </c>
      <c r="D51" s="75">
        <v>278.21835132000001</v>
      </c>
      <c r="E51" s="75">
        <v>3350.4859959999999</v>
      </c>
      <c r="F51" s="75">
        <v>3348.9756722000002</v>
      </c>
      <c r="G51" s="75">
        <v>101.91616122000001</v>
      </c>
      <c r="H51" s="75">
        <v>3522.5549019999999</v>
      </c>
      <c r="I51" s="75">
        <v>428.54162384</v>
      </c>
      <c r="J51" s="75">
        <v>98.074583461000003</v>
      </c>
      <c r="K51" s="75">
        <v>292.98772167999999</v>
      </c>
      <c r="L51" s="75">
        <v>15.843967881999999</v>
      </c>
      <c r="M51" s="75">
        <v>29.424523795999999</v>
      </c>
      <c r="N51" s="75">
        <v>57.248756735000001</v>
      </c>
      <c r="O51" s="75">
        <v>5.7591557448000001</v>
      </c>
      <c r="P51" s="75"/>
      <c r="Q51" s="75" t="s">
        <v>217</v>
      </c>
      <c r="R51" s="75">
        <v>0</v>
      </c>
      <c r="S51" s="75">
        <v>192.841760935472</v>
      </c>
      <c r="T51" s="75">
        <v>15.8397057340388</v>
      </c>
      <c r="U51" s="75">
        <v>428.42652019708498</v>
      </c>
      <c r="V51" s="75">
        <v>428.42652019708498</v>
      </c>
      <c r="W51" s="75">
        <v>169.888268166355</v>
      </c>
      <c r="X51" s="75">
        <v>0</v>
      </c>
      <c r="Y51" s="75">
        <v>98.047855893679994</v>
      </c>
      <c r="Z51" s="75">
        <v>29.416618755718599</v>
      </c>
      <c r="AA51" s="75">
        <v>1063.92753837953</v>
      </c>
      <c r="AB51" s="75">
        <v>21614.506268511901</v>
      </c>
      <c r="AC51" s="75">
        <v>289.01177548581501</v>
      </c>
      <c r="AD51" s="75">
        <v>110.121664165818</v>
      </c>
      <c r="AE51" s="75">
        <v>181.06360633359199</v>
      </c>
      <c r="AF51" s="75">
        <v>5.7576078197040799</v>
      </c>
      <c r="AG51" s="75">
        <v>0</v>
      </c>
      <c r="AH51" s="75">
        <v>0</v>
      </c>
      <c r="AI51" s="75">
        <v>292.90893611087603</v>
      </c>
      <c r="AJ51" s="75">
        <v>292.90893611087603</v>
      </c>
      <c r="AK51" s="75">
        <v>172.67147053207901</v>
      </c>
      <c r="AL51" s="75">
        <v>0</v>
      </c>
      <c r="AM51" s="75">
        <v>0</v>
      </c>
      <c r="AN51" s="75">
        <v>37.078397050221298</v>
      </c>
      <c r="AO51" s="75">
        <v>10.562540415174899</v>
      </c>
      <c r="AP51" s="75">
        <v>0</v>
      </c>
      <c r="AQ51" s="75">
        <v>396.92719272983402</v>
      </c>
      <c r="AR51" s="75">
        <v>47.673476269651701</v>
      </c>
      <c r="AS51" s="75">
        <v>0</v>
      </c>
      <c r="AT51" s="75">
        <v>243.090536828718</v>
      </c>
      <c r="AU51" s="75">
        <v>57.233314451560702</v>
      </c>
      <c r="AV51" s="75">
        <v>147.75253643799201</v>
      </c>
      <c r="AW51" s="75">
        <v>0</v>
      </c>
      <c r="AX51" s="75">
        <v>3824.6228186092098</v>
      </c>
      <c r="AY51" s="75">
        <v>250.30313929926001</v>
      </c>
      <c r="AZ51" s="75">
        <v>27.811457789094799</v>
      </c>
      <c r="BA51" s="75">
        <v>278.11459708835503</v>
      </c>
      <c r="BB51" s="75">
        <v>0.29670931224866998</v>
      </c>
      <c r="BC51" s="75">
        <v>105.76602827453</v>
      </c>
      <c r="BD51" s="75">
        <v>0</v>
      </c>
      <c r="BE51" s="75">
        <v>0.36828800057320099</v>
      </c>
      <c r="BF51" s="75">
        <v>342.51131252233</v>
      </c>
      <c r="BG51" s="75">
        <v>0.33480732617933501</v>
      </c>
      <c r="BH51" s="75">
        <v>9.9270348577192102</v>
      </c>
      <c r="BI51" s="75">
        <v>186.793614742307</v>
      </c>
      <c r="BJ51" s="75">
        <v>0.30132660063823802</v>
      </c>
      <c r="BK51" s="75">
        <v>0</v>
      </c>
      <c r="BL51" s="75">
        <v>32.377540305450303</v>
      </c>
      <c r="BM51" s="75">
        <v>3349.5824551895298</v>
      </c>
      <c r="BN51" s="75">
        <v>3348.0728342051498</v>
      </c>
      <c r="BO51" s="75">
        <v>1.50962098438576</v>
      </c>
      <c r="BP51" s="75">
        <v>0.37833219861439499</v>
      </c>
      <c r="BQ51" s="75">
        <v>0</v>
      </c>
      <c r="BR51" s="75">
        <v>81.921222158655596</v>
      </c>
      <c r="BS51" s="75">
        <v>3.14718876061663</v>
      </c>
      <c r="BT51" s="75">
        <v>1237.8776753142899</v>
      </c>
      <c r="BU51" s="75">
        <v>5.0221077601591704</v>
      </c>
      <c r="BV51" s="75">
        <v>6.3613385824280497</v>
      </c>
      <c r="BW51" s="75">
        <v>1768.3969136394401</v>
      </c>
      <c r="BX51" s="75">
        <v>43.523462491049102</v>
      </c>
      <c r="BY51" s="75">
        <v>1.13834463213126</v>
      </c>
      <c r="BZ51" s="75">
        <v>13.7270993259368</v>
      </c>
      <c r="CA51" s="75">
        <v>0</v>
      </c>
      <c r="CB51" s="75">
        <v>101.889295943826</v>
      </c>
      <c r="CC51" s="75">
        <v>1.35679955577873</v>
      </c>
      <c r="CD51" s="75">
        <v>0</v>
      </c>
      <c r="CE51" s="75">
        <v>0</v>
      </c>
      <c r="CF51" s="75">
        <v>58.458594781734</v>
      </c>
      <c r="CG51" s="75">
        <v>4.6489781847980201</v>
      </c>
      <c r="CH51" s="75">
        <v>3521.5952352607201</v>
      </c>
      <c r="CI51" s="75">
        <v>20.108708232236499</v>
      </c>
      <c r="CJ51" s="89"/>
      <c r="CK51" s="91">
        <f t="shared" si="13"/>
        <v>1.0860483852074656</v>
      </c>
      <c r="CL51" s="68">
        <f t="shared" si="15"/>
        <v>-2.9262468615926749E-4</v>
      </c>
      <c r="CM51" s="68">
        <f t="shared" si="16"/>
        <v>-3.3186039039669962E-4</v>
      </c>
      <c r="CN51" s="68">
        <f t="shared" si="17"/>
        <v>-3.7292375270259876E-4</v>
      </c>
      <c r="CO51" s="68">
        <f t="shared" si="18"/>
        <v>-2.6967455215415754E-4</v>
      </c>
      <c r="CP51" s="68">
        <f t="shared" si="19"/>
        <v>-2.6958631032912979E-4</v>
      </c>
      <c r="CQ51" s="68">
        <f t="shared" si="20"/>
        <v>-2.636017276594117E-4</v>
      </c>
      <c r="CR51" s="68">
        <f t="shared" si="21"/>
        <v>-2.7243485651136704E-4</v>
      </c>
      <c r="CS51" s="68">
        <f t="shared" si="22"/>
        <v>-2.6859384599240647E-4</v>
      </c>
      <c r="CT51" s="68">
        <f t="shared" si="23"/>
        <v>-2.7252287368253065E-4</v>
      </c>
      <c r="CU51" s="68">
        <f t="shared" si="24"/>
        <v>-2.689039959497514E-4</v>
      </c>
      <c r="CV51" s="68">
        <f t="shared" si="25"/>
        <v>-2.6900761178906703E-4</v>
      </c>
      <c r="CW51" s="68">
        <f t="shared" si="26"/>
        <v>-2.6865482466958762E-4</v>
      </c>
      <c r="CX51" s="68">
        <f t="shared" si="27"/>
        <v>-2.6974006633506459E-4</v>
      </c>
      <c r="CY51" s="68">
        <f t="shared" si="14"/>
        <v>-2.6877639093506273E-4</v>
      </c>
    </row>
    <row r="52" spans="1:103" s="21" customFormat="1" x14ac:dyDescent="0.25">
      <c r="A52" s="75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89"/>
      <c r="R52" s="75"/>
      <c r="S52" s="75"/>
      <c r="T52" s="75"/>
      <c r="U52" s="75"/>
      <c r="V52" s="75"/>
      <c r="W52" s="75"/>
      <c r="X52" s="75"/>
      <c r="Y52" s="75"/>
      <c r="Z52" s="75"/>
      <c r="AA52" s="75"/>
      <c r="AB52" s="75"/>
      <c r="AC52" s="75"/>
      <c r="AD52" s="75"/>
      <c r="AE52" s="75"/>
      <c r="AF52" s="75"/>
      <c r="AG52" s="75"/>
      <c r="AH52" s="75"/>
      <c r="AI52" s="75"/>
      <c r="AJ52" s="75"/>
      <c r="AK52" s="75"/>
      <c r="AL52" s="75"/>
      <c r="AM52" s="75"/>
      <c r="AN52" s="75"/>
      <c r="AO52" s="75"/>
      <c r="AP52" s="75"/>
      <c r="AQ52" s="75"/>
      <c r="AR52" s="75"/>
      <c r="AS52" s="75"/>
      <c r="AT52" s="75"/>
      <c r="AU52" s="75"/>
      <c r="AV52" s="75"/>
      <c r="AW52" s="75"/>
      <c r="AX52" s="75"/>
      <c r="AY52" s="75"/>
      <c r="AZ52" s="75"/>
      <c r="BA52" s="75"/>
      <c r="BB52" s="75"/>
      <c r="BC52" s="75"/>
      <c r="BD52" s="75"/>
      <c r="BE52" s="75"/>
      <c r="BF52" s="75"/>
      <c r="BG52" s="75"/>
      <c r="BH52" s="75"/>
      <c r="BI52" s="75"/>
      <c r="BJ52" s="75"/>
      <c r="BK52" s="75"/>
      <c r="BL52" s="75"/>
      <c r="BM52" s="75"/>
      <c r="BN52" s="75"/>
      <c r="BO52" s="75"/>
      <c r="BP52" s="75"/>
      <c r="BQ52" s="75"/>
      <c r="BR52" s="75"/>
      <c r="BS52" s="75"/>
      <c r="BT52" s="75"/>
      <c r="BU52" s="75"/>
      <c r="BV52" s="75"/>
      <c r="BW52" s="75"/>
      <c r="BX52" s="75"/>
      <c r="BY52" s="75"/>
      <c r="BZ52" s="75"/>
      <c r="CA52" s="75"/>
      <c r="CB52" s="75"/>
      <c r="CC52" s="75"/>
      <c r="CD52" s="75"/>
      <c r="CE52" s="75"/>
      <c r="CF52" s="75"/>
      <c r="CG52" s="75"/>
      <c r="CH52" s="75"/>
      <c r="CI52" s="75"/>
      <c r="CJ52" s="89"/>
      <c r="CK52" s="89"/>
      <c r="CL52" s="68"/>
      <c r="CM52" s="68"/>
      <c r="CN52" s="68"/>
      <c r="CO52" s="68"/>
      <c r="CP52" s="68"/>
      <c r="CQ52" s="68"/>
      <c r="CR52" s="68"/>
      <c r="CS52" s="68"/>
      <c r="CT52" s="68"/>
      <c r="CU52" s="68"/>
      <c r="CV52" s="68"/>
      <c r="CW52" s="68"/>
      <c r="CX52" s="68"/>
      <c r="CY52" s="89"/>
    </row>
    <row r="53" spans="1:103" s="21" customFormat="1" x14ac:dyDescent="0.25">
      <c r="A53" s="75"/>
      <c r="B53" s="75"/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89"/>
      <c r="R53" s="75"/>
      <c r="S53" s="75"/>
      <c r="T53" s="75"/>
      <c r="U53" s="75"/>
      <c r="V53" s="75"/>
      <c r="W53" s="75"/>
      <c r="X53" s="75"/>
      <c r="Y53" s="75"/>
      <c r="Z53" s="75"/>
      <c r="AA53" s="75"/>
      <c r="AB53" s="75"/>
      <c r="AC53" s="75"/>
      <c r="AD53" s="75"/>
      <c r="AE53" s="75"/>
      <c r="AF53" s="75"/>
      <c r="AG53" s="75"/>
      <c r="AH53" s="75"/>
      <c r="AI53" s="75"/>
      <c r="AJ53" s="75"/>
      <c r="AK53" s="75"/>
      <c r="AL53" s="75"/>
      <c r="AM53" s="75"/>
      <c r="AN53" s="75"/>
      <c r="AO53" s="75"/>
      <c r="AP53" s="75"/>
      <c r="AQ53" s="75"/>
      <c r="AR53" s="75"/>
      <c r="AS53" s="75"/>
      <c r="AT53" s="75"/>
      <c r="AU53" s="75"/>
      <c r="AV53" s="75"/>
      <c r="AW53" s="75"/>
      <c r="AX53" s="75"/>
      <c r="AY53" s="75"/>
      <c r="AZ53" s="75"/>
      <c r="BA53" s="75"/>
      <c r="BB53" s="75"/>
      <c r="BC53" s="75"/>
      <c r="BD53" s="75"/>
      <c r="BE53" s="75"/>
      <c r="BF53" s="75"/>
      <c r="BG53" s="75"/>
      <c r="BH53" s="75"/>
      <c r="BI53" s="75"/>
      <c r="BJ53" s="75"/>
      <c r="BK53" s="75"/>
      <c r="BL53" s="75"/>
      <c r="BM53" s="75"/>
      <c r="BN53" s="75"/>
      <c r="BO53" s="75"/>
      <c r="BP53" s="75"/>
      <c r="BQ53" s="75"/>
      <c r="BR53" s="75"/>
      <c r="BS53" s="75"/>
      <c r="BT53" s="75"/>
      <c r="BU53" s="75"/>
      <c r="BV53" s="75"/>
      <c r="BW53" s="75"/>
      <c r="BX53" s="75"/>
      <c r="BY53" s="75"/>
      <c r="BZ53" s="75"/>
      <c r="CA53" s="75"/>
      <c r="CB53" s="75"/>
      <c r="CC53" s="75"/>
      <c r="CD53" s="75"/>
      <c r="CE53" s="75"/>
      <c r="CF53" s="75"/>
      <c r="CG53" s="75"/>
      <c r="CH53" s="75"/>
      <c r="CI53" s="75"/>
      <c r="CJ53" s="89"/>
      <c r="CK53" s="89"/>
      <c r="CL53" s="68"/>
      <c r="CM53" s="68"/>
      <c r="CN53" s="68"/>
      <c r="CO53" s="68"/>
      <c r="CP53" s="68"/>
      <c r="CQ53" s="68"/>
      <c r="CR53" s="68"/>
      <c r="CS53" s="68"/>
      <c r="CT53" s="68"/>
      <c r="CU53" s="68"/>
      <c r="CV53" s="68"/>
      <c r="CW53" s="68"/>
      <c r="CX53" s="68"/>
      <c r="CY53" s="89"/>
    </row>
    <row r="54" spans="1:103" x14ac:dyDescent="0.25">
      <c r="A54" s="89" t="s">
        <v>342</v>
      </c>
      <c r="B54" s="75">
        <v>902.51168470000005</v>
      </c>
      <c r="C54" s="75">
        <v>4.5971966006000002</v>
      </c>
      <c r="D54" s="75">
        <v>11.551573785</v>
      </c>
      <c r="E54" s="75">
        <v>132.69096911</v>
      </c>
      <c r="F54" s="75">
        <v>129.82712645000001</v>
      </c>
      <c r="G54" s="75">
        <v>3.2598335871000002</v>
      </c>
      <c r="H54" s="75">
        <v>156.66671801999999</v>
      </c>
      <c r="I54" s="75">
        <v>19.417515279</v>
      </c>
      <c r="J54" s="75">
        <v>4.7012863873999997</v>
      </c>
      <c r="K54" s="75">
        <v>13.275472500999999</v>
      </c>
      <c r="L54" s="75">
        <v>0.71790167039999997</v>
      </c>
      <c r="M54" s="75">
        <v>1.3332449977</v>
      </c>
      <c r="N54" s="75">
        <v>2.5867237867999999</v>
      </c>
      <c r="O54" s="75">
        <v>0.2609513698</v>
      </c>
      <c r="P54" s="75"/>
      <c r="Q54" s="89" t="s">
        <v>342</v>
      </c>
      <c r="R54" s="75">
        <v>0</v>
      </c>
      <c r="S54" s="75">
        <v>0</v>
      </c>
      <c r="T54" s="75">
        <v>0</v>
      </c>
      <c r="U54" s="75">
        <v>0</v>
      </c>
      <c r="V54" s="75">
        <v>0</v>
      </c>
      <c r="W54" s="75">
        <v>0</v>
      </c>
      <c r="X54" s="75">
        <v>0</v>
      </c>
      <c r="Y54" s="75">
        <v>0</v>
      </c>
      <c r="Z54" s="75">
        <v>0</v>
      </c>
      <c r="AA54" s="75">
        <v>0</v>
      </c>
      <c r="AB54" s="75">
        <v>0</v>
      </c>
      <c r="AC54" s="75">
        <v>0</v>
      </c>
      <c r="AD54" s="75">
        <v>0</v>
      </c>
      <c r="AE54" s="75">
        <v>0</v>
      </c>
      <c r="AF54" s="75">
        <v>0</v>
      </c>
      <c r="AG54" s="75">
        <v>0</v>
      </c>
      <c r="AH54" s="75">
        <v>0</v>
      </c>
      <c r="AI54" s="75">
        <v>0</v>
      </c>
      <c r="AJ54" s="75">
        <v>0</v>
      </c>
      <c r="AK54" s="75">
        <v>0</v>
      </c>
      <c r="AL54" s="75">
        <v>0</v>
      </c>
      <c r="AM54" s="75">
        <v>0</v>
      </c>
      <c r="AN54" s="75">
        <v>0</v>
      </c>
      <c r="AO54" s="75">
        <v>0</v>
      </c>
      <c r="AP54" s="75">
        <v>0</v>
      </c>
      <c r="AQ54" s="75">
        <v>0</v>
      </c>
      <c r="AR54" s="75">
        <v>0</v>
      </c>
      <c r="AS54" s="75">
        <v>0</v>
      </c>
      <c r="AT54" s="75">
        <v>0</v>
      </c>
      <c r="AU54" s="75">
        <v>0</v>
      </c>
      <c r="AV54" s="75">
        <v>0</v>
      </c>
      <c r="AW54" s="75">
        <v>0</v>
      </c>
      <c r="AX54" s="75">
        <v>0</v>
      </c>
      <c r="AY54" s="75">
        <v>0</v>
      </c>
      <c r="AZ54" s="75">
        <v>0</v>
      </c>
      <c r="BA54" s="75">
        <v>0</v>
      </c>
      <c r="BB54" s="75">
        <v>0</v>
      </c>
      <c r="BC54" s="75">
        <v>0</v>
      </c>
      <c r="BD54" s="75">
        <v>0</v>
      </c>
      <c r="BE54" s="75">
        <v>0</v>
      </c>
      <c r="BF54" s="75">
        <v>0</v>
      </c>
      <c r="BG54" s="75">
        <v>0</v>
      </c>
      <c r="BH54" s="75">
        <v>0</v>
      </c>
      <c r="BI54" s="75">
        <v>0</v>
      </c>
      <c r="BJ54" s="75">
        <v>0</v>
      </c>
      <c r="BK54" s="75">
        <v>0</v>
      </c>
      <c r="BL54" s="75">
        <v>0</v>
      </c>
      <c r="BM54" s="75">
        <v>0</v>
      </c>
      <c r="BN54" s="75">
        <v>0</v>
      </c>
      <c r="BO54" s="75">
        <v>0</v>
      </c>
      <c r="BP54" s="75">
        <v>0</v>
      </c>
      <c r="BQ54" s="75">
        <v>0</v>
      </c>
      <c r="BR54" s="75">
        <v>0</v>
      </c>
      <c r="BS54" s="75">
        <v>0</v>
      </c>
      <c r="BT54" s="75">
        <v>0</v>
      </c>
      <c r="BU54" s="75">
        <v>0</v>
      </c>
      <c r="BV54" s="75">
        <v>0</v>
      </c>
      <c r="BW54" s="75">
        <v>0</v>
      </c>
      <c r="BX54" s="75">
        <v>0</v>
      </c>
      <c r="BY54" s="75">
        <v>0</v>
      </c>
      <c r="BZ54" s="75">
        <v>0</v>
      </c>
      <c r="CA54" s="75">
        <v>0</v>
      </c>
      <c r="CB54" s="75">
        <v>0</v>
      </c>
      <c r="CC54" s="75">
        <v>0</v>
      </c>
      <c r="CD54" s="75">
        <v>0</v>
      </c>
      <c r="CE54" s="75">
        <v>0</v>
      </c>
      <c r="CF54" s="75">
        <v>0</v>
      </c>
      <c r="CG54" s="75">
        <v>0</v>
      </c>
      <c r="CH54" s="75">
        <v>0</v>
      </c>
      <c r="CI54" s="75">
        <v>0</v>
      </c>
      <c r="CJ54" s="89"/>
      <c r="CK54" s="91" t="e">
        <f t="shared" ref="CK54:CK58" si="28">AX54/CH54</f>
        <v>#DIV/0!</v>
      </c>
      <c r="CL54" s="68">
        <f>+(AB54-B54)/B54</f>
        <v>-1</v>
      </c>
      <c r="CM54" s="68">
        <f>+(AV54-C54)/C54</f>
        <v>-1</v>
      </c>
      <c r="CN54" s="68">
        <f>+(BA54-D54)/D54</f>
        <v>-1</v>
      </c>
      <c r="CO54" s="68">
        <f t="shared" ref="CO54:CP58" si="29">+(BM54-E54)/E54</f>
        <v>-1</v>
      </c>
      <c r="CP54" s="68">
        <f t="shared" si="29"/>
        <v>-1</v>
      </c>
      <c r="CQ54" s="68">
        <f>+(CB54-G54)/G54</f>
        <v>-1</v>
      </c>
      <c r="CR54" s="68">
        <f>+(CH54-H54)/H54</f>
        <v>-1</v>
      </c>
      <c r="CS54" s="68">
        <f>+(U54-I54)/I54</f>
        <v>-1</v>
      </c>
      <c r="CT54" s="68">
        <f>+(W54-J54)/J54</f>
        <v>-1</v>
      </c>
      <c r="CU54" s="68">
        <f>+(AJ54-K54)/K54</f>
        <v>-1</v>
      </c>
      <c r="CV54" s="68">
        <f>+(T54-L54)/L54</f>
        <v>-1</v>
      </c>
      <c r="CW54" s="68">
        <f>+(Z54-M54)/M54</f>
        <v>-1</v>
      </c>
      <c r="CX54" s="68">
        <f>+(AU54-N54)/N54</f>
        <v>-1</v>
      </c>
      <c r="CY54" s="68">
        <f t="shared" ref="CY54:CY58" si="30">+(AF54-O54)/O54</f>
        <v>-1</v>
      </c>
    </row>
    <row r="55" spans="1:103" s="21" customFormat="1" x14ac:dyDescent="0.25">
      <c r="A55" s="89" t="s">
        <v>343</v>
      </c>
      <c r="B55" s="75">
        <v>195751.05499999999</v>
      </c>
      <c r="C55" s="75">
        <v>163.84464611999999</v>
      </c>
      <c r="D55" s="75">
        <v>4736.5828840000004</v>
      </c>
      <c r="E55" s="75">
        <v>36557.984346999998</v>
      </c>
      <c r="F55" s="75">
        <v>35551.499922000003</v>
      </c>
      <c r="G55" s="75">
        <v>652.35567308999998</v>
      </c>
      <c r="H55" s="75">
        <v>3584.3063516000002</v>
      </c>
      <c r="I55" s="75">
        <v>444.24445152999999</v>
      </c>
      <c r="J55" s="75">
        <v>99.850695938000001</v>
      </c>
      <c r="K55" s="75">
        <v>303.72346589</v>
      </c>
      <c r="L55" s="75">
        <v>16.424531109</v>
      </c>
      <c r="M55" s="75">
        <v>30.502706993</v>
      </c>
      <c r="N55" s="75">
        <v>59.180482867000002</v>
      </c>
      <c r="O55" s="75">
        <v>5.9701864606999999</v>
      </c>
      <c r="P55" s="75"/>
      <c r="Q55" s="89" t="s">
        <v>343</v>
      </c>
      <c r="R55" s="75">
        <v>0</v>
      </c>
      <c r="S55" s="75">
        <v>25.425099763913199</v>
      </c>
      <c r="T55" s="75">
        <v>2.1393324130521001</v>
      </c>
      <c r="U55" s="75">
        <v>57.863835607406102</v>
      </c>
      <c r="V55" s="75">
        <v>57.863835607406102</v>
      </c>
      <c r="W55" s="75">
        <v>22.398791266699099</v>
      </c>
      <c r="X55" s="75">
        <v>0</v>
      </c>
      <c r="Y55" s="75">
        <v>13.005800451932901</v>
      </c>
      <c r="Z55" s="75">
        <v>3.9730470966727598</v>
      </c>
      <c r="AA55" s="75">
        <v>140.272849253966</v>
      </c>
      <c r="AB55" s="75">
        <v>14518.758762977701</v>
      </c>
      <c r="AC55" s="75">
        <v>38.104555635609401</v>
      </c>
      <c r="AD55" s="75">
        <v>14.518920916114</v>
      </c>
      <c r="AE55" s="75">
        <v>23.872209204048598</v>
      </c>
      <c r="AF55" s="75">
        <v>0.77763088134010805</v>
      </c>
      <c r="AG55" s="75">
        <v>0</v>
      </c>
      <c r="AH55" s="75">
        <v>0</v>
      </c>
      <c r="AI55" s="75">
        <v>39.5607046224534</v>
      </c>
      <c r="AJ55" s="75">
        <v>39.5607046224534</v>
      </c>
      <c r="AK55" s="75">
        <v>22.765745204439799</v>
      </c>
      <c r="AL55" s="75">
        <v>0</v>
      </c>
      <c r="AM55" s="75">
        <v>0</v>
      </c>
      <c r="AN55" s="75">
        <v>4.8885750781031199</v>
      </c>
      <c r="AO55" s="75">
        <v>1.3926111714482099</v>
      </c>
      <c r="AP55" s="75">
        <v>0</v>
      </c>
      <c r="AQ55" s="75">
        <v>52.332602733796897</v>
      </c>
      <c r="AR55" s="75">
        <v>6.2854845179525602</v>
      </c>
      <c r="AS55" s="75">
        <v>0</v>
      </c>
      <c r="AT55" s="75">
        <v>32.050119141359602</v>
      </c>
      <c r="AU55" s="75">
        <v>7.7083967134702496</v>
      </c>
      <c r="AV55" s="75">
        <v>16.6325596424103</v>
      </c>
      <c r="AW55" s="75">
        <v>0</v>
      </c>
      <c r="AX55" s="75">
        <v>506.820909274293</v>
      </c>
      <c r="AY55" s="75">
        <v>444.805825021798</v>
      </c>
      <c r="AZ55" s="75">
        <v>49.422835255322802</v>
      </c>
      <c r="BA55" s="75">
        <v>494.22866027712098</v>
      </c>
      <c r="BB55" s="75">
        <v>3.9119438911543597E-2</v>
      </c>
      <c r="BC55" s="75">
        <v>13.9446589990172</v>
      </c>
      <c r="BD55" s="75">
        <v>0</v>
      </c>
      <c r="BE55" s="75">
        <v>0.50642285980257495</v>
      </c>
      <c r="BF55" s="75">
        <v>45.158177278926502</v>
      </c>
      <c r="BG55" s="75">
        <v>0.46038383948147199</v>
      </c>
      <c r="BH55" s="75">
        <v>13.6503922958382</v>
      </c>
      <c r="BI55" s="75">
        <v>256.85471275539101</v>
      </c>
      <c r="BJ55" s="75">
        <v>0.41434588958150698</v>
      </c>
      <c r="BK55" s="75">
        <v>0</v>
      </c>
      <c r="BL55" s="75">
        <v>44.521460704707401</v>
      </c>
      <c r="BM55" s="75">
        <v>4603.8431216579802</v>
      </c>
      <c r="BN55" s="75">
        <v>4603.8431216579802</v>
      </c>
      <c r="BO55" s="75">
        <v>0</v>
      </c>
      <c r="BP55" s="75">
        <v>0.52023386111983805</v>
      </c>
      <c r="BQ55" s="75">
        <v>0</v>
      </c>
      <c r="BR55" s="75">
        <v>112.64762117219701</v>
      </c>
      <c r="BS55" s="75">
        <v>4.3276142273075404</v>
      </c>
      <c r="BT55" s="75">
        <v>1702.1714131803301</v>
      </c>
      <c r="BU55" s="75">
        <v>6.9057653781753396</v>
      </c>
      <c r="BV55" s="75">
        <v>8.7473011225935107</v>
      </c>
      <c r="BW55" s="75">
        <v>2431.6743885646201</v>
      </c>
      <c r="BX55" s="75">
        <v>5.7383173648867896</v>
      </c>
      <c r="BY55" s="75">
        <v>1.5653057175438301</v>
      </c>
      <c r="BZ55" s="75">
        <v>18.875760089287098</v>
      </c>
      <c r="CA55" s="75">
        <v>0</v>
      </c>
      <c r="CB55" s="75">
        <v>80.164875931766801</v>
      </c>
      <c r="CC55" s="75">
        <v>0.17888634153817701</v>
      </c>
      <c r="CD55" s="75">
        <v>0</v>
      </c>
      <c r="CE55" s="75">
        <v>0</v>
      </c>
      <c r="CF55" s="75">
        <v>7.7074345465028804</v>
      </c>
      <c r="CG55" s="75">
        <v>0.612941751931943</v>
      </c>
      <c r="CH55" s="75">
        <v>466.86420884824997</v>
      </c>
      <c r="CI55" s="75">
        <v>2.6512190414175998</v>
      </c>
      <c r="CJ55" s="89"/>
      <c r="CK55" s="91">
        <f t="shared" si="28"/>
        <v>1.0855852722671029</v>
      </c>
      <c r="CL55" s="68">
        <f>+(AB55-B55)/B55</f>
        <v>-0.92583049545772467</v>
      </c>
      <c r="CM55" s="68">
        <f>+(AV55-C55)/C55</f>
        <v>-0.89848579104483783</v>
      </c>
      <c r="CN55" s="68">
        <f>+(BA55-D55)/D55</f>
        <v>-0.89565712827561683</v>
      </c>
      <c r="CO55" s="68">
        <f t="shared" si="29"/>
        <v>-0.87406736985389133</v>
      </c>
      <c r="CP55" s="68">
        <f t="shared" si="29"/>
        <v>-0.8705021410697491</v>
      </c>
      <c r="CQ55" s="68">
        <f>+(CB55-G55)/G55</f>
        <v>-0.87711477152938455</v>
      </c>
      <c r="CR55" s="68">
        <f>+(CH55-H55)/H55</f>
        <v>-0.86974768252165546</v>
      </c>
      <c r="CS55" s="68">
        <f>+(U55-I55)/I55</f>
        <v>-0.86974775845118568</v>
      </c>
      <c r="CT55" s="68">
        <f>+(W55-J55)/J55</f>
        <v>-0.77567716422720656</v>
      </c>
      <c r="CU55" s="68">
        <f>+(AJ55-K55)/K55</f>
        <v>-0.86974761891864771</v>
      </c>
      <c r="CV55" s="68">
        <f>+(T55-L55)/L55</f>
        <v>-0.86974773289693308</v>
      </c>
      <c r="CW55" s="68">
        <f>+(Z55-M55)/M55</f>
        <v>-0.86974772115850152</v>
      </c>
      <c r="CX55" s="68">
        <f>+(AU55-N55)/N55</f>
        <v>-0.86974765429349721</v>
      </c>
      <c r="CY55" s="68">
        <f t="shared" si="30"/>
        <v>-0.86974763913002962</v>
      </c>
    </row>
    <row r="56" spans="1:103" s="21" customFormat="1" x14ac:dyDescent="0.25">
      <c r="A56" s="89" t="s">
        <v>344</v>
      </c>
      <c r="B56" s="75">
        <v>503.13031708</v>
      </c>
      <c r="C56" s="75">
        <v>4.2055534045999998</v>
      </c>
      <c r="D56" s="75">
        <v>14.063377502</v>
      </c>
      <c r="E56" s="75">
        <v>87.773886102000006</v>
      </c>
      <c r="F56" s="75">
        <v>86.861051504000002</v>
      </c>
      <c r="G56" s="75">
        <v>1.0512649074</v>
      </c>
      <c r="H56" s="75">
        <v>90.421708482</v>
      </c>
      <c r="I56" s="75">
        <v>6.3420531773000004</v>
      </c>
      <c r="J56" s="75">
        <v>2.4851587757</v>
      </c>
      <c r="K56" s="75">
        <v>4.3359740317000002</v>
      </c>
      <c r="L56" s="75">
        <v>0.2344773319</v>
      </c>
      <c r="M56" s="75">
        <v>0.43545781690000002</v>
      </c>
      <c r="N56" s="75">
        <v>0.94166377739999996</v>
      </c>
      <c r="O56" s="75">
        <v>8.5230665600000005E-2</v>
      </c>
      <c r="P56" s="75"/>
      <c r="Q56" s="89" t="s">
        <v>344</v>
      </c>
      <c r="R56" s="75">
        <v>0</v>
      </c>
      <c r="S56" s="75">
        <v>0</v>
      </c>
      <c r="T56" s="75">
        <v>0</v>
      </c>
      <c r="U56" s="75">
        <v>0</v>
      </c>
      <c r="V56" s="75">
        <v>0</v>
      </c>
      <c r="W56" s="75">
        <v>0</v>
      </c>
      <c r="X56" s="75">
        <v>0</v>
      </c>
      <c r="Y56" s="75">
        <v>0</v>
      </c>
      <c r="Z56" s="75">
        <v>0</v>
      </c>
      <c r="AA56" s="75">
        <v>0</v>
      </c>
      <c r="AB56" s="75">
        <v>0</v>
      </c>
      <c r="AC56" s="75">
        <v>0</v>
      </c>
      <c r="AD56" s="75">
        <v>0</v>
      </c>
      <c r="AE56" s="75">
        <v>0</v>
      </c>
      <c r="AF56" s="75">
        <v>0</v>
      </c>
      <c r="AG56" s="75">
        <v>0</v>
      </c>
      <c r="AH56" s="75">
        <v>0</v>
      </c>
      <c r="AI56" s="75">
        <v>0</v>
      </c>
      <c r="AJ56" s="75">
        <v>0</v>
      </c>
      <c r="AK56" s="75">
        <v>0</v>
      </c>
      <c r="AL56" s="75">
        <v>0</v>
      </c>
      <c r="AM56" s="75">
        <v>0</v>
      </c>
      <c r="AN56" s="75">
        <v>0</v>
      </c>
      <c r="AO56" s="75">
        <v>0</v>
      </c>
      <c r="AP56" s="75">
        <v>0</v>
      </c>
      <c r="AQ56" s="75">
        <v>0</v>
      </c>
      <c r="AR56" s="75">
        <v>0</v>
      </c>
      <c r="AS56" s="75">
        <v>0</v>
      </c>
      <c r="AT56" s="75">
        <v>0</v>
      </c>
      <c r="AU56" s="75">
        <v>0</v>
      </c>
      <c r="AV56" s="75">
        <v>0</v>
      </c>
      <c r="AW56" s="75">
        <v>0</v>
      </c>
      <c r="AX56" s="75">
        <v>0</v>
      </c>
      <c r="AY56" s="75">
        <v>0</v>
      </c>
      <c r="AZ56" s="75">
        <v>0</v>
      </c>
      <c r="BA56" s="75">
        <v>0</v>
      </c>
      <c r="BB56" s="75">
        <v>0</v>
      </c>
      <c r="BC56" s="75">
        <v>0</v>
      </c>
      <c r="BD56" s="75">
        <v>0</v>
      </c>
      <c r="BE56" s="75">
        <v>0</v>
      </c>
      <c r="BF56" s="75">
        <v>0</v>
      </c>
      <c r="BG56" s="75">
        <v>0</v>
      </c>
      <c r="BH56" s="75">
        <v>0</v>
      </c>
      <c r="BI56" s="75">
        <v>0</v>
      </c>
      <c r="BJ56" s="75">
        <v>0</v>
      </c>
      <c r="BK56" s="75">
        <v>0</v>
      </c>
      <c r="BL56" s="75">
        <v>0</v>
      </c>
      <c r="BM56" s="75">
        <v>0</v>
      </c>
      <c r="BN56" s="75">
        <v>0</v>
      </c>
      <c r="BO56" s="75">
        <v>0</v>
      </c>
      <c r="BP56" s="75">
        <v>0</v>
      </c>
      <c r="BQ56" s="75">
        <v>0</v>
      </c>
      <c r="BR56" s="75">
        <v>0</v>
      </c>
      <c r="BS56" s="75">
        <v>0</v>
      </c>
      <c r="BT56" s="75">
        <v>0</v>
      </c>
      <c r="BU56" s="75">
        <v>0</v>
      </c>
      <c r="BV56" s="75">
        <v>0</v>
      </c>
      <c r="BW56" s="75">
        <v>0</v>
      </c>
      <c r="BX56" s="75">
        <v>0</v>
      </c>
      <c r="BY56" s="75">
        <v>0</v>
      </c>
      <c r="BZ56" s="75">
        <v>0</v>
      </c>
      <c r="CA56" s="75">
        <v>0</v>
      </c>
      <c r="CB56" s="75">
        <v>0</v>
      </c>
      <c r="CC56" s="75">
        <v>0</v>
      </c>
      <c r="CD56" s="75">
        <v>0</v>
      </c>
      <c r="CE56" s="75">
        <v>0</v>
      </c>
      <c r="CF56" s="75">
        <v>0</v>
      </c>
      <c r="CG56" s="75">
        <v>0</v>
      </c>
      <c r="CH56" s="75">
        <v>0</v>
      </c>
      <c r="CI56" s="75">
        <v>0</v>
      </c>
      <c r="CJ56" s="89"/>
      <c r="CK56" s="91" t="e">
        <f t="shared" si="28"/>
        <v>#DIV/0!</v>
      </c>
      <c r="CL56" s="68">
        <f>+(AB56-B56)/B56</f>
        <v>-1</v>
      </c>
      <c r="CM56" s="68">
        <f>+(AV56-C56)/C56</f>
        <v>-1</v>
      </c>
      <c r="CN56" s="68">
        <f>+(BA56-D56)/D56</f>
        <v>-1</v>
      </c>
      <c r="CO56" s="68">
        <f t="shared" si="29"/>
        <v>-1</v>
      </c>
      <c r="CP56" s="68">
        <f t="shared" si="29"/>
        <v>-1</v>
      </c>
      <c r="CQ56" s="68">
        <f>+(CB56-G56)/G56</f>
        <v>-1</v>
      </c>
      <c r="CR56" s="68">
        <f>+(CH56-H56)/H56</f>
        <v>-1</v>
      </c>
      <c r="CS56" s="68">
        <f>+(U56-I56)/I56</f>
        <v>-1</v>
      </c>
      <c r="CT56" s="68">
        <f>+(W56-J56)/J56</f>
        <v>-1</v>
      </c>
      <c r="CU56" s="68">
        <f>+(AJ56-K56)/K56</f>
        <v>-1</v>
      </c>
      <c r="CV56" s="68">
        <f>+(T56-L56)/L56</f>
        <v>-1</v>
      </c>
      <c r="CW56" s="68">
        <f>+(Z56-M56)/M56</f>
        <v>-1</v>
      </c>
      <c r="CX56" s="68">
        <f>+(AU56-N56)/N56</f>
        <v>-1</v>
      </c>
      <c r="CY56" s="68">
        <f t="shared" si="30"/>
        <v>-1</v>
      </c>
    </row>
    <row r="57" spans="1:103" s="21" customFormat="1" x14ac:dyDescent="0.25">
      <c r="A57" s="89" t="s">
        <v>345</v>
      </c>
      <c r="B57" s="75">
        <v>2161.9390711000001</v>
      </c>
      <c r="C57" s="75">
        <v>25.323760428</v>
      </c>
      <c r="D57" s="75">
        <v>38.798098914000001</v>
      </c>
      <c r="E57" s="75">
        <v>342.93305321000003</v>
      </c>
      <c r="F57" s="75">
        <v>342.71951804000003</v>
      </c>
      <c r="G57" s="75">
        <v>5.7539871711000004</v>
      </c>
      <c r="H57" s="75">
        <v>283.45249862999998</v>
      </c>
      <c r="I57" s="75">
        <v>33.993503130999997</v>
      </c>
      <c r="J57" s="75">
        <v>7.8884465417999996</v>
      </c>
      <c r="K57" s="75">
        <v>23.240869714999999</v>
      </c>
      <c r="L57" s="75">
        <v>1.2568025138000001</v>
      </c>
      <c r="M57" s="75">
        <v>2.3340626478000002</v>
      </c>
      <c r="N57" s="75">
        <v>4.5511226779999996</v>
      </c>
      <c r="O57" s="75">
        <v>0.45683773090000002</v>
      </c>
      <c r="P57" s="75"/>
      <c r="Q57" s="89" t="s">
        <v>345</v>
      </c>
      <c r="R57" s="75">
        <v>0</v>
      </c>
      <c r="S57" s="75">
        <v>5.0457170392808597E-3</v>
      </c>
      <c r="T57" s="75">
        <v>4.0506249500763398E-4</v>
      </c>
      <c r="U57" s="75">
        <v>1.0955495594940299E-2</v>
      </c>
      <c r="V57" s="75">
        <v>1.0955495594940299E-2</v>
      </c>
      <c r="W57" s="75">
        <v>4.4453275285636397E-3</v>
      </c>
      <c r="X57" s="75">
        <v>0</v>
      </c>
      <c r="Y57" s="75">
        <v>2.5509323081069398E-3</v>
      </c>
      <c r="Z57" s="75">
        <v>7.5224331394720698E-4</v>
      </c>
      <c r="AA57" s="75">
        <v>2.7838037494447101E-2</v>
      </c>
      <c r="AB57" s="75">
        <v>0.69680024030379895</v>
      </c>
      <c r="AC57" s="75">
        <v>7.5621661774830798E-3</v>
      </c>
      <c r="AD57" s="75">
        <v>2.88139630919822E-3</v>
      </c>
      <c r="AE57" s="75">
        <v>4.7375061767225097E-3</v>
      </c>
      <c r="AF57" s="75">
        <v>1.47234331394368E-4</v>
      </c>
      <c r="AG57" s="75">
        <v>0</v>
      </c>
      <c r="AH57" s="75">
        <v>0</v>
      </c>
      <c r="AI57" s="75">
        <v>7.4902982029464897E-3</v>
      </c>
      <c r="AJ57" s="75">
        <v>7.4902982029464897E-3</v>
      </c>
      <c r="AK57" s="75">
        <v>4.5182073729614098E-3</v>
      </c>
      <c r="AL57" s="75">
        <v>0</v>
      </c>
      <c r="AM57" s="75">
        <v>0</v>
      </c>
      <c r="AN57" s="75">
        <v>9.70191154781E-4</v>
      </c>
      <c r="AO57" s="75">
        <v>2.7637315391348E-4</v>
      </c>
      <c r="AP57" s="75">
        <v>0</v>
      </c>
      <c r="AQ57" s="75">
        <v>1.0385838069445499E-2</v>
      </c>
      <c r="AR57" s="75">
        <v>1.24738084911015E-3</v>
      </c>
      <c r="AS57" s="75">
        <v>0</v>
      </c>
      <c r="AT57" s="75">
        <v>6.36057762095933E-3</v>
      </c>
      <c r="AU57" s="75">
        <v>1.46750810914862E-3</v>
      </c>
      <c r="AV57" s="75">
        <v>8.1351442098359095E-3</v>
      </c>
      <c r="AW57" s="75">
        <v>0</v>
      </c>
      <c r="AX57" s="75">
        <v>9.9603344411558797E-2</v>
      </c>
      <c r="AY57" s="75">
        <v>1.12888848029894E-2</v>
      </c>
      <c r="AZ57" s="75">
        <v>1.25432097312014E-3</v>
      </c>
      <c r="BA57" s="75">
        <v>1.25432057761095E-2</v>
      </c>
      <c r="BB57" s="75">
        <v>7.7635005238181794E-6</v>
      </c>
      <c r="BC57" s="75">
        <v>2.7674645237740899E-3</v>
      </c>
      <c r="BD57" s="75">
        <v>0</v>
      </c>
      <c r="BE57" s="75">
        <v>1.2151240375447101E-5</v>
      </c>
      <c r="BF57" s="75">
        <v>8.9619925726285195E-3</v>
      </c>
      <c r="BG57" s="75">
        <v>1.10465869695817E-5</v>
      </c>
      <c r="BH57" s="75">
        <v>3.2753676482746098E-4</v>
      </c>
      <c r="BI57" s="75">
        <v>6.1631330985410897E-3</v>
      </c>
      <c r="BJ57" s="75">
        <v>9.9423568511384206E-6</v>
      </c>
      <c r="BK57" s="75">
        <v>0</v>
      </c>
      <c r="BL57" s="75">
        <v>1.0682775839547501E-3</v>
      </c>
      <c r="BM57" s="75">
        <v>0.110543672680875</v>
      </c>
      <c r="BN57" s="75">
        <v>0.110467446795306</v>
      </c>
      <c r="BO57" s="75">
        <v>7.6225885569095806E-5</v>
      </c>
      <c r="BP57" s="75">
        <v>1.2482683245424E-5</v>
      </c>
      <c r="BQ57" s="75">
        <v>0</v>
      </c>
      <c r="BR57" s="75">
        <v>2.7029395327303599E-3</v>
      </c>
      <c r="BS57" s="75">
        <v>1.03839646819557E-4</v>
      </c>
      <c r="BT57" s="75">
        <v>4.08429603664082E-2</v>
      </c>
      <c r="BU57" s="75">
        <v>1.6570276184019699E-4</v>
      </c>
      <c r="BV57" s="75">
        <v>2.09889890154709E-4</v>
      </c>
      <c r="BW57" s="75">
        <v>5.8347064821398099E-2</v>
      </c>
      <c r="BX57" s="75">
        <v>1.1388055148883599E-3</v>
      </c>
      <c r="BY57" s="75">
        <v>3.7559163786879103E-5</v>
      </c>
      <c r="BZ57" s="75">
        <v>4.5292029740350698E-4</v>
      </c>
      <c r="CA57" s="75">
        <v>0</v>
      </c>
      <c r="CB57" s="75">
        <v>1.8524790246752299E-3</v>
      </c>
      <c r="CC57" s="75">
        <v>3.5501368333603402E-5</v>
      </c>
      <c r="CD57" s="75">
        <v>0</v>
      </c>
      <c r="CE57" s="75">
        <v>0</v>
      </c>
      <c r="CF57" s="75">
        <v>1.52959236473045E-3</v>
      </c>
      <c r="CG57" s="75">
        <v>1.2164611604027799E-4</v>
      </c>
      <c r="CH57" s="75">
        <v>9.1671330544486201E-2</v>
      </c>
      <c r="CI57" s="75">
        <v>5.2614813909511405E-4</v>
      </c>
      <c r="CJ57" s="89"/>
      <c r="CK57" s="91">
        <f t="shared" si="28"/>
        <v>1.0865266580070347</v>
      </c>
      <c r="CL57" s="68">
        <f>+(AB57-B57)/B57</f>
        <v>-0.99967769663372186</v>
      </c>
      <c r="CM57" s="68">
        <f>+(AV57-C57)/C57</f>
        <v>-0.99967875449489563</v>
      </c>
      <c r="CN57" s="68">
        <f>+(BA57-D57)/D57</f>
        <v>-0.99967670566014288</v>
      </c>
      <c r="CO57" s="68">
        <f t="shared" si="29"/>
        <v>-0.99967765232413108</v>
      </c>
      <c r="CP57" s="68">
        <f t="shared" si="29"/>
        <v>-0.99967767389663975</v>
      </c>
      <c r="CQ57" s="68">
        <f>+(CB57-G57)/G57</f>
        <v>-0.99967805297968337</v>
      </c>
      <c r="CR57" s="68">
        <f>+(CH57-H57)/H57</f>
        <v>-0.99967659014830501</v>
      </c>
      <c r="CS57" s="68">
        <f>+(U57-I57)/I57</f>
        <v>-0.99967771795826033</v>
      </c>
      <c r="CT57" s="68">
        <f>+(W57-J57)/J57</f>
        <v>-0.99943647618006803</v>
      </c>
      <c r="CU57" s="68">
        <f>+(AJ57-K57)/K57</f>
        <v>-0.99967771007303952</v>
      </c>
      <c r="CV57" s="68">
        <f>+(T57-L57)/L57</f>
        <v>-0.99967770394269595</v>
      </c>
      <c r="CW57" s="68">
        <f>+(Z57-M57)/M57</f>
        <v>-0.9996777107441156</v>
      </c>
      <c r="CX57" s="68">
        <f>+(AU57-N57)/N57</f>
        <v>-0.9996775503072588</v>
      </c>
      <c r="CY57" s="68">
        <f t="shared" si="30"/>
        <v>-0.99967770978306825</v>
      </c>
    </row>
    <row r="58" spans="1:103" s="21" customFormat="1" x14ac:dyDescent="0.25">
      <c r="A58" s="89" t="s">
        <v>382</v>
      </c>
      <c r="B58" s="75">
        <v>131.75842606000001</v>
      </c>
      <c r="C58" s="75">
        <v>1.4323368984</v>
      </c>
      <c r="D58" s="75">
        <v>2.7213465746000001</v>
      </c>
      <c r="E58" s="75">
        <v>21.510193695000002</v>
      </c>
      <c r="F58" s="75">
        <v>21.435636635000002</v>
      </c>
      <c r="G58" s="75">
        <v>0.32986233970000001</v>
      </c>
      <c r="H58" s="75">
        <v>18.934808675999999</v>
      </c>
      <c r="I58" s="75">
        <v>1.9494561489</v>
      </c>
      <c r="J58" s="75">
        <v>0.52472169619999998</v>
      </c>
      <c r="K58" s="75">
        <v>1.3328154958</v>
      </c>
      <c r="L58" s="75">
        <v>7.20749589E-2</v>
      </c>
      <c r="M58" s="75">
        <v>0.13385352149999999</v>
      </c>
      <c r="N58" s="75">
        <v>0.267605062</v>
      </c>
      <c r="O58" s="75">
        <v>2.6198700700000001E-2</v>
      </c>
      <c r="P58" s="75"/>
      <c r="Q58" s="89" t="s">
        <v>346</v>
      </c>
      <c r="R58" s="75">
        <v>0</v>
      </c>
      <c r="S58" s="75">
        <v>0</v>
      </c>
      <c r="T58" s="75">
        <v>0</v>
      </c>
      <c r="U58" s="75">
        <v>0</v>
      </c>
      <c r="V58" s="75">
        <v>0</v>
      </c>
      <c r="W58" s="75">
        <v>0</v>
      </c>
      <c r="X58" s="75">
        <v>0</v>
      </c>
      <c r="Y58" s="75">
        <v>0</v>
      </c>
      <c r="Z58" s="75">
        <v>0</v>
      </c>
      <c r="AA58" s="75">
        <v>0</v>
      </c>
      <c r="AB58" s="75">
        <v>0</v>
      </c>
      <c r="AC58" s="75">
        <v>0</v>
      </c>
      <c r="AD58" s="75">
        <v>0</v>
      </c>
      <c r="AE58" s="75">
        <v>0</v>
      </c>
      <c r="AF58" s="75">
        <v>0</v>
      </c>
      <c r="AG58" s="75">
        <v>0</v>
      </c>
      <c r="AH58" s="75">
        <v>0</v>
      </c>
      <c r="AI58" s="75">
        <v>0</v>
      </c>
      <c r="AJ58" s="75">
        <v>0</v>
      </c>
      <c r="AK58" s="75">
        <v>0</v>
      </c>
      <c r="AL58" s="75">
        <v>0</v>
      </c>
      <c r="AM58" s="75">
        <v>0</v>
      </c>
      <c r="AN58" s="75">
        <v>0</v>
      </c>
      <c r="AO58" s="75">
        <v>0</v>
      </c>
      <c r="AP58" s="75">
        <v>0</v>
      </c>
      <c r="AQ58" s="75">
        <v>0</v>
      </c>
      <c r="AR58" s="75">
        <v>0</v>
      </c>
      <c r="AS58" s="75">
        <v>0</v>
      </c>
      <c r="AT58" s="75">
        <v>0</v>
      </c>
      <c r="AU58" s="75">
        <v>0</v>
      </c>
      <c r="AV58" s="75">
        <v>0</v>
      </c>
      <c r="AW58" s="75">
        <v>0</v>
      </c>
      <c r="AX58" s="75">
        <v>0</v>
      </c>
      <c r="AY58" s="75">
        <v>0</v>
      </c>
      <c r="AZ58" s="75">
        <v>0</v>
      </c>
      <c r="BA58" s="75">
        <v>0</v>
      </c>
      <c r="BB58" s="75">
        <v>0</v>
      </c>
      <c r="BC58" s="75">
        <v>0</v>
      </c>
      <c r="BD58" s="75">
        <v>0</v>
      </c>
      <c r="BE58" s="75">
        <v>0</v>
      </c>
      <c r="BF58" s="75">
        <v>0</v>
      </c>
      <c r="BG58" s="75">
        <v>0</v>
      </c>
      <c r="BH58" s="75">
        <v>0</v>
      </c>
      <c r="BI58" s="75">
        <v>0</v>
      </c>
      <c r="BJ58" s="75">
        <v>0</v>
      </c>
      <c r="BK58" s="75">
        <v>0</v>
      </c>
      <c r="BL58" s="75">
        <v>0</v>
      </c>
      <c r="BM58" s="75">
        <v>0</v>
      </c>
      <c r="BN58" s="75">
        <v>0</v>
      </c>
      <c r="BO58" s="75">
        <v>0</v>
      </c>
      <c r="BP58" s="75">
        <v>0</v>
      </c>
      <c r="BQ58" s="75">
        <v>0</v>
      </c>
      <c r="BR58" s="75">
        <v>0</v>
      </c>
      <c r="BS58" s="75">
        <v>0</v>
      </c>
      <c r="BT58" s="75">
        <v>0</v>
      </c>
      <c r="BU58" s="75">
        <v>0</v>
      </c>
      <c r="BV58" s="75">
        <v>0</v>
      </c>
      <c r="BW58" s="75">
        <v>0</v>
      </c>
      <c r="BX58" s="75">
        <v>0</v>
      </c>
      <c r="BY58" s="75">
        <v>0</v>
      </c>
      <c r="BZ58" s="75">
        <v>0</v>
      </c>
      <c r="CA58" s="75">
        <v>0</v>
      </c>
      <c r="CB58" s="75">
        <v>0</v>
      </c>
      <c r="CC58" s="75">
        <v>0</v>
      </c>
      <c r="CD58" s="75">
        <v>0</v>
      </c>
      <c r="CE58" s="75">
        <v>0</v>
      </c>
      <c r="CF58" s="75">
        <v>0</v>
      </c>
      <c r="CG58" s="75">
        <v>0</v>
      </c>
      <c r="CH58" s="75">
        <v>0</v>
      </c>
      <c r="CI58" s="75">
        <v>0</v>
      </c>
      <c r="CJ58" s="89"/>
      <c r="CK58" s="91" t="e">
        <f t="shared" si="28"/>
        <v>#DIV/0!</v>
      </c>
      <c r="CL58" s="68">
        <f>+(AB58-B58)/B58</f>
        <v>-1</v>
      </c>
      <c r="CM58" s="68">
        <f>+(AV58-C58)/C58</f>
        <v>-1</v>
      </c>
      <c r="CN58" s="68">
        <f>+(BA58-D58)/D58</f>
        <v>-1</v>
      </c>
      <c r="CO58" s="68">
        <f t="shared" si="29"/>
        <v>-1</v>
      </c>
      <c r="CP58" s="68">
        <f t="shared" si="29"/>
        <v>-1</v>
      </c>
      <c r="CQ58" s="68">
        <f>+(CB58-G58)/G58</f>
        <v>-1</v>
      </c>
      <c r="CR58" s="68">
        <f>+(CH58-H58)/H58</f>
        <v>-1</v>
      </c>
      <c r="CS58" s="68">
        <f>+(U58-I58)/I58</f>
        <v>-1</v>
      </c>
      <c r="CT58" s="68">
        <f>+(W58-J58)/J58</f>
        <v>-1</v>
      </c>
      <c r="CU58" s="68">
        <f>+(AJ58-K58)/K58</f>
        <v>-1</v>
      </c>
      <c r="CV58" s="68">
        <f>+(T58-L58)/L58</f>
        <v>-1</v>
      </c>
      <c r="CW58" s="68">
        <f>+(Z58-M58)/M58</f>
        <v>-1</v>
      </c>
      <c r="CX58" s="68">
        <f>+(AU58-N58)/N58</f>
        <v>-1</v>
      </c>
      <c r="CY58" s="68">
        <f t="shared" si="30"/>
        <v>-1</v>
      </c>
    </row>
    <row r="59" spans="1:103" s="21" customFormat="1" x14ac:dyDescent="0.25">
      <c r="A59" s="89" t="s">
        <v>379</v>
      </c>
      <c r="B59" s="75"/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89"/>
      <c r="R59" s="75"/>
      <c r="S59" s="75"/>
      <c r="T59" s="75"/>
      <c r="U59" s="75"/>
      <c r="V59" s="75"/>
      <c r="W59" s="75"/>
      <c r="X59" s="75"/>
      <c r="Y59" s="75"/>
      <c r="Z59" s="75"/>
      <c r="AA59" s="75"/>
      <c r="AB59" s="75"/>
      <c r="AC59" s="75"/>
      <c r="AD59" s="75"/>
      <c r="AE59" s="75"/>
      <c r="AF59" s="75"/>
      <c r="AG59" s="75"/>
      <c r="AH59" s="75"/>
      <c r="AI59" s="75"/>
      <c r="AJ59" s="75"/>
      <c r="AK59" s="75"/>
      <c r="AL59" s="75"/>
      <c r="AM59" s="75"/>
      <c r="AN59" s="75"/>
      <c r="AO59" s="75"/>
      <c r="AP59" s="75"/>
      <c r="AQ59" s="75"/>
      <c r="AR59" s="75"/>
      <c r="AS59" s="75"/>
      <c r="AT59" s="75"/>
      <c r="AU59" s="75"/>
      <c r="AV59" s="75"/>
      <c r="AW59" s="75"/>
      <c r="AX59" s="75"/>
      <c r="AY59" s="75"/>
      <c r="AZ59" s="75"/>
      <c r="BA59" s="75"/>
      <c r="BB59" s="75"/>
      <c r="BC59" s="75"/>
      <c r="BD59" s="75"/>
      <c r="BE59" s="75"/>
      <c r="BF59" s="75"/>
      <c r="BG59" s="75"/>
      <c r="BH59" s="75"/>
      <c r="BI59" s="75"/>
      <c r="BJ59" s="75"/>
      <c r="BK59" s="75"/>
      <c r="BL59" s="75"/>
      <c r="BM59" s="75"/>
      <c r="BN59" s="75"/>
      <c r="BO59" s="75"/>
      <c r="BP59" s="75"/>
      <c r="BQ59" s="75"/>
      <c r="BR59" s="75"/>
      <c r="BS59" s="75"/>
      <c r="BT59" s="75"/>
      <c r="BU59" s="75"/>
      <c r="BV59" s="75"/>
      <c r="BW59" s="75"/>
      <c r="BX59" s="75"/>
      <c r="BY59" s="75"/>
      <c r="BZ59" s="75"/>
      <c r="CA59" s="75"/>
      <c r="CB59" s="75"/>
      <c r="CC59" s="75"/>
      <c r="CD59" s="75"/>
      <c r="CE59" s="75"/>
      <c r="CF59" s="75"/>
      <c r="CG59" s="75"/>
      <c r="CH59" s="75"/>
      <c r="CI59" s="75"/>
      <c r="CJ59" s="89"/>
      <c r="CK59" s="89"/>
      <c r="CL59" s="68"/>
      <c r="CM59" s="68"/>
      <c r="CN59" s="68"/>
      <c r="CO59" s="68"/>
      <c r="CP59" s="68"/>
      <c r="CQ59" s="68"/>
      <c r="CR59" s="68"/>
      <c r="CS59" s="68"/>
      <c r="CT59" s="68"/>
      <c r="CU59" s="68"/>
      <c r="CV59" s="89"/>
      <c r="CW59" s="89"/>
      <c r="CX59" s="89"/>
      <c r="CY59" s="89"/>
    </row>
    <row r="60" spans="1:103" x14ac:dyDescent="0.25">
      <c r="A60" s="89"/>
      <c r="B60" s="89"/>
      <c r="C60" s="89"/>
      <c r="D60" s="89"/>
      <c r="E60" s="89"/>
      <c r="F60" s="89"/>
      <c r="G60" s="89"/>
      <c r="H60" s="89"/>
      <c r="I60" s="89"/>
      <c r="J60" s="89"/>
      <c r="K60" s="89"/>
      <c r="P60" s="89"/>
      <c r="Q60" s="89"/>
      <c r="R60" s="89"/>
      <c r="S60" s="75"/>
      <c r="T60" s="75"/>
      <c r="U60" s="75"/>
      <c r="V60" s="75"/>
      <c r="W60" s="75"/>
      <c r="Y60" s="75"/>
      <c r="Z60" s="75"/>
      <c r="AA60" s="75"/>
      <c r="AB60" s="75"/>
      <c r="AC60" s="75"/>
      <c r="AD60" s="75"/>
      <c r="AE60" s="75"/>
      <c r="AG60" s="75"/>
      <c r="AI60" s="75"/>
      <c r="AJ60" s="75"/>
      <c r="AM60" s="75"/>
      <c r="AN60" s="75"/>
      <c r="AO60" s="75"/>
      <c r="AR60" s="75"/>
      <c r="AS60" s="75"/>
      <c r="AU60" s="75"/>
      <c r="AV60" s="75"/>
      <c r="AW60" s="75"/>
      <c r="AY60" s="75"/>
      <c r="AZ60" s="75"/>
      <c r="BA60" s="75"/>
      <c r="BB60" s="75"/>
      <c r="BC60" s="75"/>
      <c r="BE60" s="75"/>
      <c r="BF60" s="75"/>
      <c r="BG60" s="75"/>
      <c r="BH60" s="75"/>
      <c r="BI60" s="75"/>
      <c r="BJ60" s="75"/>
      <c r="BK60" s="75"/>
      <c r="BL60" s="75"/>
      <c r="BM60" s="75"/>
      <c r="BN60" s="75"/>
      <c r="BO60" s="75"/>
      <c r="BP60" s="75"/>
      <c r="BQ60" s="75"/>
      <c r="BR60" s="75"/>
      <c r="BS60" s="75"/>
      <c r="BT60" s="75"/>
      <c r="BU60" s="75"/>
      <c r="BV60" s="75"/>
      <c r="BW60" s="75"/>
      <c r="BX60" s="75"/>
      <c r="BY60" s="75"/>
      <c r="BZ60" s="75"/>
      <c r="CA60" s="75"/>
      <c r="CB60" s="75"/>
      <c r="CC60" s="75"/>
      <c r="CD60" s="75"/>
      <c r="CE60" s="75"/>
      <c r="CF60" s="75"/>
      <c r="CG60" s="75"/>
      <c r="CH60" s="75"/>
      <c r="CI60" s="75"/>
      <c r="CJ60" s="89"/>
      <c r="CL60" s="68"/>
      <c r="CM60" s="68"/>
      <c r="CN60" s="68"/>
      <c r="CO60" s="68"/>
      <c r="CP60" s="68"/>
      <c r="CQ60" s="68"/>
      <c r="CR60" s="68"/>
      <c r="CS60" s="68"/>
      <c r="CT60" s="68"/>
      <c r="CU60" s="68"/>
      <c r="CV60" s="89"/>
      <c r="CW60" s="89"/>
      <c r="CX60" s="89"/>
      <c r="CY60" s="89"/>
    </row>
    <row r="61" spans="1:103" x14ac:dyDescent="0.25">
      <c r="A61" s="1" t="s">
        <v>353</v>
      </c>
      <c r="B61" s="1">
        <f>SUM(B3:B56)</f>
        <v>3141644.0480479798</v>
      </c>
      <c r="C61" s="1">
        <f t="shared" ref="C61:N61" si="31">SUM(C3:C56)</f>
        <v>22769.480505322204</v>
      </c>
      <c r="D61" s="1">
        <f t="shared" si="31"/>
        <v>49356.194351847014</v>
      </c>
      <c r="E61" s="1">
        <f t="shared" si="31"/>
        <v>486988.19518235209</v>
      </c>
      <c r="F61" s="1">
        <f t="shared" si="31"/>
        <v>484582.47379733407</v>
      </c>
      <c r="G61" s="1">
        <f t="shared" si="31"/>
        <v>12549.290235003502</v>
      </c>
      <c r="H61" s="1">
        <f t="shared" si="31"/>
        <v>454712.14928916201</v>
      </c>
      <c r="I61" s="1">
        <f t="shared" si="31"/>
        <v>51735.231690079301</v>
      </c>
      <c r="J61" s="1">
        <f t="shared" si="31"/>
        <v>13415.910381826099</v>
      </c>
      <c r="K61" s="1">
        <f t="shared" si="31"/>
        <v>36236.003214068704</v>
      </c>
      <c r="L61" s="1">
        <f t="shared" si="31"/>
        <v>1967.3266066215003</v>
      </c>
      <c r="M61" s="1">
        <f t="shared" si="31"/>
        <v>3649.1525075670002</v>
      </c>
      <c r="N61" s="1">
        <f t="shared" si="31"/>
        <v>7010.8767378172006</v>
      </c>
      <c r="O61" s="1"/>
      <c r="P61" s="89"/>
      <c r="Q61" s="89"/>
      <c r="R61" s="1">
        <f t="shared" ref="R61:CF61" si="32">SUM(R3:R56)</f>
        <v>0</v>
      </c>
      <c r="S61" s="1">
        <f t="shared" si="32"/>
        <v>25054.37669319761</v>
      </c>
      <c r="T61" s="1">
        <f t="shared" si="32"/>
        <v>1951.2367809056511</v>
      </c>
      <c r="U61" s="1">
        <f t="shared" si="32"/>
        <v>51300.521281502311</v>
      </c>
      <c r="V61" s="1">
        <f t="shared" si="32"/>
        <v>51300.521281502311</v>
      </c>
      <c r="W61" s="1">
        <f t="shared" si="32"/>
        <v>22072.198287591877</v>
      </c>
      <c r="X61" s="1">
        <f t="shared" si="32"/>
        <v>0</v>
      </c>
      <c r="Y61" s="1">
        <f t="shared" si="32"/>
        <v>13315.92728812068</v>
      </c>
      <c r="Z61" s="1">
        <f t="shared" si="32"/>
        <v>3619.2505243057126</v>
      </c>
      <c r="AA61" s="1">
        <f t="shared" si="32"/>
        <v>138227.51589486137</v>
      </c>
      <c r="AB61" s="1">
        <f t="shared" si="32"/>
        <v>2957633.1428183853</v>
      </c>
      <c r="AC61" s="1">
        <f t="shared" si="32"/>
        <v>37548.973308084016</v>
      </c>
      <c r="AD61" s="1">
        <f t="shared" si="32"/>
        <v>14307.212989456788</v>
      </c>
      <c r="AE61" s="1">
        <f t="shared" si="32"/>
        <v>23524.124430237945</v>
      </c>
      <c r="AF61" s="1"/>
      <c r="AG61" s="1">
        <f t="shared" si="32"/>
        <v>0</v>
      </c>
      <c r="AH61" s="1">
        <f t="shared" si="32"/>
        <v>0</v>
      </c>
      <c r="AI61" s="1">
        <f t="shared" si="32"/>
        <v>35938.444908276113</v>
      </c>
      <c r="AJ61" s="1">
        <f t="shared" si="32"/>
        <v>35938.444908276113</v>
      </c>
      <c r="AK61" s="1"/>
      <c r="AL61" s="1"/>
      <c r="AM61" s="1">
        <f t="shared" si="32"/>
        <v>0</v>
      </c>
      <c r="AN61" s="1">
        <f t="shared" si="32"/>
        <v>4817.299386118375</v>
      </c>
      <c r="AO61" s="1">
        <f t="shared" si="32"/>
        <v>1372.3061099799311</v>
      </c>
      <c r="AP61" s="1"/>
      <c r="AQ61" s="1">
        <f t="shared" si="32"/>
        <v>51569.569067575751</v>
      </c>
      <c r="AR61" s="1">
        <f t="shared" si="32"/>
        <v>6193.832071192729</v>
      </c>
      <c r="AS61" s="1">
        <f t="shared" si="32"/>
        <v>0</v>
      </c>
      <c r="AT61" s="1"/>
      <c r="AU61" s="1">
        <f t="shared" si="32"/>
        <v>6952.8181875102791</v>
      </c>
      <c r="AV61" s="1">
        <f t="shared" si="32"/>
        <v>22602.530153714135</v>
      </c>
      <c r="AW61" s="1">
        <f t="shared" si="32"/>
        <v>0</v>
      </c>
      <c r="AX61" s="1">
        <f t="shared" si="32"/>
        <v>490530.14264879131</v>
      </c>
      <c r="AY61" s="1">
        <f t="shared" si="32"/>
        <v>40557.507743129499</v>
      </c>
      <c r="AZ61" s="1">
        <f t="shared" si="32"/>
        <v>4506.3900911229675</v>
      </c>
      <c r="BA61" s="1">
        <f t="shared" si="32"/>
        <v>45063.897834252479</v>
      </c>
      <c r="BB61" s="1">
        <f t="shared" si="32"/>
        <v>38.549032113834571</v>
      </c>
      <c r="BC61" s="1">
        <f t="shared" si="32"/>
        <v>13741.33093370598</v>
      </c>
      <c r="BD61" s="1"/>
      <c r="BE61" s="1">
        <f t="shared" si="32"/>
        <v>49.854105440286929</v>
      </c>
      <c r="BF61" s="1">
        <f t="shared" si="32"/>
        <v>44499.734166249524</v>
      </c>
      <c r="BG61" s="1">
        <f t="shared" si="32"/>
        <v>45.32191362655562</v>
      </c>
      <c r="BH61" s="1">
        <f t="shared" si="32"/>
        <v>1343.7946664054775</v>
      </c>
      <c r="BI61" s="1">
        <f t="shared" si="32"/>
        <v>25285.720741409372</v>
      </c>
      <c r="BJ61" s="1">
        <f t="shared" si="32"/>
        <v>40.78972295595095</v>
      </c>
      <c r="BK61" s="1">
        <f t="shared" si="32"/>
        <v>0</v>
      </c>
      <c r="BL61" s="1">
        <f t="shared" si="32"/>
        <v>4382.8553847968296</v>
      </c>
      <c r="BM61" s="1">
        <f t="shared" si="32"/>
        <v>454614.29371185252</v>
      </c>
      <c r="BN61" s="1">
        <f t="shared" si="32"/>
        <v>453219.10768908693</v>
      </c>
      <c r="BO61" s="1">
        <f t="shared" si="32"/>
        <v>1395.1860227656962</v>
      </c>
      <c r="BP61" s="1">
        <f t="shared" si="32"/>
        <v>51.213761495061696</v>
      </c>
      <c r="BQ61" s="1">
        <f t="shared" si="32"/>
        <v>0</v>
      </c>
      <c r="BR61" s="1">
        <f t="shared" si="32"/>
        <v>11089.442353080054</v>
      </c>
      <c r="BS61" s="1">
        <f t="shared" si="32"/>
        <v>426.0259831520388</v>
      </c>
      <c r="BT61" s="1">
        <f t="shared" si="32"/>
        <v>167567.98151113736</v>
      </c>
      <c r="BU61" s="1">
        <f t="shared" si="32"/>
        <v>679.82869085179971</v>
      </c>
      <c r="BV61" s="1">
        <f t="shared" si="32"/>
        <v>861.11631836395031</v>
      </c>
      <c r="BW61" s="1">
        <f t="shared" si="32"/>
        <v>239382.86956832063</v>
      </c>
      <c r="BX61" s="1">
        <f t="shared" si="32"/>
        <v>5654.6520476282749</v>
      </c>
      <c r="BY61" s="1">
        <f t="shared" si="32"/>
        <v>154.09450574530817</v>
      </c>
      <c r="BZ61" s="1">
        <f t="shared" si="32"/>
        <v>1858.1984623061137</v>
      </c>
      <c r="CA61" s="1">
        <f t="shared" si="32"/>
        <v>0</v>
      </c>
      <c r="CB61" s="1">
        <f t="shared" si="32"/>
        <v>11967.534863719853</v>
      </c>
      <c r="CC61" s="1">
        <f t="shared" si="32"/>
        <v>176.27808266196809</v>
      </c>
      <c r="CD61" s="1">
        <f t="shared" si="32"/>
        <v>0</v>
      </c>
      <c r="CE61" s="1">
        <f t="shared" si="32"/>
        <v>0</v>
      </c>
      <c r="CF61" s="1">
        <f t="shared" si="32"/>
        <v>7595.0562321866</v>
      </c>
      <c r="CG61" s="1">
        <f>SUM(CG3:CG56)</f>
        <v>604.00447672170515</v>
      </c>
      <c r="CH61" s="1">
        <f>SUM(CH3:CH56)</f>
        <v>451148.38555483427</v>
      </c>
      <c r="CI61" s="1">
        <f>SUM(CI3:CI56)</f>
        <v>2612.5621442759971</v>
      </c>
      <c r="CJ61" s="89"/>
      <c r="CL61" s="68">
        <f>+(AB61-B61)/B61</f>
        <v>-5.8571532107186797E-2</v>
      </c>
      <c r="CM61" s="68">
        <f>+(AV61-C61)/C61</f>
        <v>-7.3321985351859917E-3</v>
      </c>
      <c r="CN61" s="68">
        <f>+(BA61-D61)/D61</f>
        <v>-8.6965710666343315E-2</v>
      </c>
      <c r="CO61" s="68">
        <f>+(BM61-E61)/E61</f>
        <v>-6.6477795130900894E-2</v>
      </c>
      <c r="CP61" s="68">
        <f>+(BN61-F61)/F61</f>
        <v>-6.4722452428942312E-2</v>
      </c>
      <c r="CQ61" s="68">
        <f>+(CB61-G61)/G61</f>
        <v>-4.6357631418944271E-2</v>
      </c>
      <c r="CR61" s="68">
        <f>+(CH61-H61)/H61</f>
        <v>-7.8374060158693179E-3</v>
      </c>
      <c r="CS61" s="68">
        <f>+(V61-I61)/I61</f>
        <v>-8.4025990485773628E-3</v>
      </c>
      <c r="CT61" s="68">
        <f>+(Y61-J61)/J61</f>
        <v>-7.452576147263309E-3</v>
      </c>
      <c r="CU61" s="68">
        <f>+(AJ61-K61)/K61</f>
        <v>-8.2116756650761884E-3</v>
      </c>
      <c r="CV61" s="68">
        <f>+(T61-L61)/L61</f>
        <v>-8.178522906006104E-3</v>
      </c>
      <c r="CW61" s="68">
        <f>+(Z61-M61)/M61</f>
        <v>-8.1942267962991002E-3</v>
      </c>
      <c r="CX61" s="68">
        <f>+(AU61-N61)/N61</f>
        <v>-8.2812111064154408E-3</v>
      </c>
      <c r="CY61" s="68" t="e">
        <f t="shared" ref="CY61" si="33">+(AF61-O61)/O61</f>
        <v>#DIV/0!</v>
      </c>
    </row>
    <row r="62" spans="1:103" x14ac:dyDescent="0.25">
      <c r="A62" s="89" t="s">
        <v>219</v>
      </c>
      <c r="B62" s="75">
        <f>SUM(B2:B51)</f>
        <v>2944487.3510461999</v>
      </c>
      <c r="C62" s="75">
        <f t="shared" ref="C62:N62" si="34">SUM(C2:C51)</f>
        <v>22596.833109197003</v>
      </c>
      <c r="D62" s="75">
        <f t="shared" si="34"/>
        <v>44593.996516560008</v>
      </c>
      <c r="E62" s="75">
        <f t="shared" si="34"/>
        <v>450209.74598014005</v>
      </c>
      <c r="F62" s="75">
        <f t="shared" si="34"/>
        <v>448814.28569738008</v>
      </c>
      <c r="G62" s="75">
        <f t="shared" si="34"/>
        <v>11892.623463419</v>
      </c>
      <c r="H62" s="75">
        <f t="shared" si="34"/>
        <v>450880.75451106002</v>
      </c>
      <c r="I62" s="75">
        <f t="shared" si="34"/>
        <v>51265.227670093002</v>
      </c>
      <c r="J62" s="75">
        <f t="shared" si="34"/>
        <v>13308.873240724999</v>
      </c>
      <c r="K62" s="75">
        <f t="shared" si="34"/>
        <v>35914.668301646001</v>
      </c>
      <c r="L62" s="75">
        <f t="shared" si="34"/>
        <v>1949.9496965102003</v>
      </c>
      <c r="M62" s="75">
        <f t="shared" si="34"/>
        <v>3616.8810977593998</v>
      </c>
      <c r="N62" s="75">
        <f t="shared" si="34"/>
        <v>6948.1678673860006</v>
      </c>
      <c r="P62" s="89"/>
      <c r="Q62" s="89"/>
      <c r="R62" s="75">
        <f t="shared" ref="R62:CF62" si="35">SUM(R2:R51)</f>
        <v>0</v>
      </c>
      <c r="S62" s="75">
        <f t="shared" si="35"/>
        <v>25028.951593433696</v>
      </c>
      <c r="T62" s="75">
        <f t="shared" si="35"/>
        <v>1949.0974484925991</v>
      </c>
      <c r="U62" s="75">
        <f t="shared" si="35"/>
        <v>51242.657445894904</v>
      </c>
      <c r="V62" s="75">
        <f t="shared" si="35"/>
        <v>51242.657445894904</v>
      </c>
      <c r="W62" s="75">
        <f t="shared" si="35"/>
        <v>22049.799496325177</v>
      </c>
      <c r="X62" s="75">
        <f t="shared" si="35"/>
        <v>0</v>
      </c>
      <c r="Y62" s="75">
        <f t="shared" si="35"/>
        <v>13302.921487668747</v>
      </c>
      <c r="Z62" s="75">
        <f t="shared" si="35"/>
        <v>3615.2774772090397</v>
      </c>
      <c r="AA62" s="75">
        <f t="shared" si="35"/>
        <v>138087.24304560741</v>
      </c>
      <c r="AB62" s="75">
        <f t="shared" si="35"/>
        <v>2943114.3840554077</v>
      </c>
      <c r="AC62" s="75">
        <f t="shared" si="35"/>
        <v>37510.868752448405</v>
      </c>
      <c r="AD62" s="75">
        <f t="shared" si="35"/>
        <v>14292.694068540673</v>
      </c>
      <c r="AE62" s="75">
        <f t="shared" si="35"/>
        <v>23500.252221033898</v>
      </c>
      <c r="AG62" s="75">
        <f t="shared" si="35"/>
        <v>0</v>
      </c>
      <c r="AH62" s="75">
        <f t="shared" si="35"/>
        <v>0</v>
      </c>
      <c r="AI62" s="75">
        <f t="shared" si="35"/>
        <v>35898.884203653659</v>
      </c>
      <c r="AJ62" s="75">
        <f t="shared" si="35"/>
        <v>35898.884203653659</v>
      </c>
      <c r="AM62" s="75">
        <f t="shared" si="35"/>
        <v>0</v>
      </c>
      <c r="AN62" s="75">
        <f t="shared" si="35"/>
        <v>4812.4108110402722</v>
      </c>
      <c r="AO62" s="75">
        <f t="shared" si="35"/>
        <v>1370.9134988084829</v>
      </c>
      <c r="AQ62" s="75">
        <f t="shared" si="35"/>
        <v>51517.236464841953</v>
      </c>
      <c r="AR62" s="75">
        <f t="shared" si="35"/>
        <v>6187.5465866747763</v>
      </c>
      <c r="AS62" s="75">
        <f t="shared" si="35"/>
        <v>0</v>
      </c>
      <c r="AU62" s="75">
        <f t="shared" si="35"/>
        <v>6945.1097907968087</v>
      </c>
      <c r="AV62" s="75">
        <f t="shared" si="35"/>
        <v>22585.897594071725</v>
      </c>
      <c r="AW62" s="75">
        <f t="shared" si="35"/>
        <v>0</v>
      </c>
      <c r="AX62" s="75">
        <f t="shared" si="35"/>
        <v>490023.32173951704</v>
      </c>
      <c r="AY62" s="75">
        <f t="shared" si="35"/>
        <v>40112.701918107705</v>
      </c>
      <c r="AZ62" s="75">
        <f t="shared" si="35"/>
        <v>4456.9672558676448</v>
      </c>
      <c r="BA62" s="75">
        <f t="shared" si="35"/>
        <v>44569.669173975359</v>
      </c>
      <c r="BB62" s="75">
        <f t="shared" si="35"/>
        <v>38.509912674923029</v>
      </c>
      <c r="BC62" s="75">
        <f t="shared" si="35"/>
        <v>13727.386274706963</v>
      </c>
      <c r="BE62" s="75">
        <f t="shared" si="35"/>
        <v>49.347682580484353</v>
      </c>
      <c r="BF62" s="75">
        <f t="shared" si="35"/>
        <v>44454.575988970595</v>
      </c>
      <c r="BG62" s="75">
        <f t="shared" si="35"/>
        <v>44.861529787074147</v>
      </c>
      <c r="BH62" s="75">
        <f t="shared" si="35"/>
        <v>1330.1442741096394</v>
      </c>
      <c r="BI62" s="75">
        <f t="shared" si="35"/>
        <v>25028.866028653982</v>
      </c>
      <c r="BJ62" s="75">
        <f t="shared" si="35"/>
        <v>40.375377066369445</v>
      </c>
      <c r="BK62" s="75">
        <f t="shared" si="35"/>
        <v>0</v>
      </c>
      <c r="BL62" s="75">
        <f t="shared" si="35"/>
        <v>4338.3339240921223</v>
      </c>
      <c r="BM62" s="75">
        <f t="shared" si="35"/>
        <v>450010.45059019455</v>
      </c>
      <c r="BN62" s="75">
        <f t="shared" si="35"/>
        <v>448615.26456742897</v>
      </c>
      <c r="BO62" s="75">
        <f t="shared" si="35"/>
        <v>1395.1860227656962</v>
      </c>
      <c r="BP62" s="75">
        <f t="shared" si="35"/>
        <v>50.693527633941855</v>
      </c>
      <c r="BQ62" s="75">
        <f t="shared" si="35"/>
        <v>0</v>
      </c>
      <c r="BR62" s="75">
        <f t="shared" si="35"/>
        <v>10976.794731907858</v>
      </c>
      <c r="BS62" s="75">
        <f t="shared" si="35"/>
        <v>421.69836892473126</v>
      </c>
      <c r="BT62" s="75">
        <f t="shared" si="35"/>
        <v>165865.81009795703</v>
      </c>
      <c r="BU62" s="75">
        <f t="shared" si="35"/>
        <v>672.92292547362433</v>
      </c>
      <c r="BV62" s="75">
        <f t="shared" si="35"/>
        <v>852.3690172413568</v>
      </c>
      <c r="BW62" s="75">
        <f t="shared" si="35"/>
        <v>236951.195179756</v>
      </c>
      <c r="BX62" s="75">
        <f t="shared" si="35"/>
        <v>5648.9137302633881</v>
      </c>
      <c r="BY62" s="75">
        <f t="shared" si="35"/>
        <v>152.52920002776435</v>
      </c>
      <c r="BZ62" s="75">
        <f t="shared" si="35"/>
        <v>1839.3227022168267</v>
      </c>
      <c r="CA62" s="75">
        <f t="shared" si="35"/>
        <v>0</v>
      </c>
      <c r="CB62" s="75">
        <f t="shared" si="35"/>
        <v>11887.369987788086</v>
      </c>
      <c r="CC62" s="75">
        <f t="shared" si="35"/>
        <v>176.09919632042991</v>
      </c>
      <c r="CD62" s="75">
        <f t="shared" si="35"/>
        <v>0</v>
      </c>
      <c r="CE62" s="75">
        <f t="shared" si="35"/>
        <v>0</v>
      </c>
      <c r="CF62" s="75">
        <f t="shared" si="35"/>
        <v>7587.3487976400975</v>
      </c>
      <c r="CG62" s="75">
        <f>SUM(CG2:CG51)</f>
        <v>603.39153496977315</v>
      </c>
      <c r="CH62" s="75">
        <f>SUM(CH2:CH51)</f>
        <v>450681.521345986</v>
      </c>
      <c r="CI62" s="75">
        <f>SUM(CI2:CI51)</f>
        <v>2609.9109252345793</v>
      </c>
      <c r="CJ62" s="89"/>
      <c r="CL62" s="89"/>
      <c r="CM62" s="89"/>
      <c r="CN62" s="89"/>
      <c r="CO62" s="89"/>
      <c r="CP62" s="89"/>
      <c r="CQ62" s="89"/>
      <c r="CR62" s="89"/>
      <c r="CS62" s="89"/>
      <c r="CT62" s="89"/>
      <c r="CU62" s="89"/>
      <c r="CV62" s="89"/>
      <c r="CW62" s="89"/>
      <c r="CX62" s="89"/>
      <c r="CY62" s="89"/>
    </row>
    <row r="63" spans="1:103" x14ac:dyDescent="0.25">
      <c r="A63" s="89" t="s">
        <v>416</v>
      </c>
      <c r="B63" s="75">
        <f>+B3+B5+B8+B9+B11+B12+B14+B15+B16+B17+B18+B19+B20+B21+B22+B23+B24+B25+B26+B28+B30+B31+B33+B34+B35+B36+B37+B39+B40+B41+B42+B43+B44+B46+B47+B49+B50+B10</f>
        <v>2251914.4509172002</v>
      </c>
      <c r="C63" s="75">
        <f t="shared" ref="C63:N63" si="36">+C3+C5+C8+C9+C11+C12+C14+C15+C16+C17+C18+C19+C20+C21+C22+C23+C24+C25+C26+C28+C30+C31+C33+C34+C35+C36+C37+C39+C40+C41+C42+C43+C44+C46+C47+C49+C50+C10</f>
        <v>17165.731817937998</v>
      </c>
      <c r="D63" s="75">
        <f t="shared" si="36"/>
        <v>33587.620003590004</v>
      </c>
      <c r="E63" s="75">
        <f t="shared" si="36"/>
        <v>346750.03820424009</v>
      </c>
      <c r="F63" s="75">
        <f t="shared" si="36"/>
        <v>346516.64255658007</v>
      </c>
      <c r="G63" s="75">
        <f t="shared" si="36"/>
        <v>9509.8055768039994</v>
      </c>
      <c r="H63" s="75">
        <f t="shared" si="36"/>
        <v>340666.61614255991</v>
      </c>
      <c r="I63" s="75">
        <f t="shared" si="36"/>
        <v>38019.362904432986</v>
      </c>
      <c r="J63" s="75">
        <f t="shared" si="36"/>
        <v>10241.431485447998</v>
      </c>
      <c r="K63" s="75">
        <f t="shared" si="36"/>
        <v>26858.662332625998</v>
      </c>
      <c r="L63" s="75">
        <f t="shared" si="36"/>
        <v>1460.2257823714003</v>
      </c>
      <c r="M63" s="75">
        <f t="shared" si="36"/>
        <v>2707.3938292793996</v>
      </c>
      <c r="N63" s="75">
        <f t="shared" si="36"/>
        <v>5175.3648240419998</v>
      </c>
      <c r="P63" s="89"/>
      <c r="Q63" s="89"/>
      <c r="R63" s="89"/>
      <c r="S63" s="75"/>
      <c r="T63" s="75"/>
      <c r="U63" s="75"/>
      <c r="V63" s="75"/>
      <c r="W63" s="75"/>
      <c r="Y63" s="75"/>
      <c r="Z63" s="75"/>
      <c r="AA63" s="75"/>
      <c r="AB63" s="75"/>
      <c r="AC63" s="75"/>
      <c r="AD63" s="75"/>
      <c r="AE63" s="75"/>
      <c r="AG63" s="75"/>
      <c r="AI63" s="75"/>
      <c r="AJ63" s="75"/>
      <c r="AM63" s="75"/>
      <c r="AN63" s="75"/>
      <c r="AO63" s="75"/>
      <c r="AR63" s="75"/>
      <c r="AS63" s="75"/>
      <c r="AU63" s="75"/>
      <c r="AV63" s="75"/>
      <c r="AW63" s="75"/>
      <c r="AY63" s="75"/>
      <c r="AZ63" s="75"/>
      <c r="BA63" s="75"/>
      <c r="BB63" s="75"/>
      <c r="BC63" s="75"/>
      <c r="BE63" s="75"/>
      <c r="BF63" s="75"/>
      <c r="BG63" s="75"/>
      <c r="BH63" s="75"/>
      <c r="BI63" s="75"/>
      <c r="BJ63" s="75"/>
      <c r="BK63" s="75"/>
      <c r="BL63" s="75"/>
      <c r="BM63" s="75"/>
      <c r="BN63" s="75"/>
      <c r="BO63" s="75"/>
      <c r="BP63" s="75"/>
      <c r="BQ63" s="75"/>
      <c r="BR63" s="75"/>
      <c r="BS63" s="75"/>
      <c r="BT63" s="75"/>
      <c r="BU63" s="75"/>
      <c r="BV63" s="75"/>
      <c r="BW63" s="75"/>
      <c r="BX63" s="75"/>
      <c r="BY63" s="75"/>
      <c r="BZ63" s="75"/>
      <c r="CA63" s="75"/>
      <c r="CB63" s="75"/>
      <c r="CC63" s="75"/>
      <c r="CD63" s="75"/>
      <c r="CE63" s="75"/>
      <c r="CF63" s="75"/>
      <c r="CG63" s="75"/>
      <c r="CH63" s="75"/>
      <c r="CI63" s="75"/>
      <c r="CJ63" s="89"/>
      <c r="CL63" s="89"/>
      <c r="CM63" s="89"/>
      <c r="CN63" s="89"/>
      <c r="CO63" s="89"/>
      <c r="CP63" s="89"/>
      <c r="CQ63" s="89"/>
      <c r="CR63" s="89"/>
      <c r="CS63" s="89"/>
      <c r="CT63" s="89"/>
      <c r="CU63" s="89"/>
      <c r="CV63" s="89"/>
      <c r="CW63" s="89"/>
      <c r="CX63" s="89"/>
      <c r="CY63" s="89"/>
    </row>
    <row r="64" spans="1:103" x14ac:dyDescent="0.25">
      <c r="A64" s="89"/>
      <c r="B64" s="89"/>
      <c r="C64" s="89"/>
      <c r="D64" s="89"/>
      <c r="E64" s="89"/>
      <c r="F64" s="89"/>
      <c r="G64" s="89"/>
      <c r="H64" s="89"/>
      <c r="I64" s="89"/>
      <c r="J64" s="89"/>
      <c r="K64" s="89"/>
      <c r="P64" s="89"/>
      <c r="Q64" s="89"/>
      <c r="R64" s="89"/>
      <c r="S64" s="75"/>
      <c r="T64" s="75"/>
      <c r="U64" s="75"/>
      <c r="V64" s="75"/>
      <c r="W64" s="75"/>
      <c r="Y64" s="75"/>
      <c r="Z64" s="75"/>
      <c r="AA64" s="75"/>
      <c r="AB64" s="75"/>
      <c r="AC64" s="75"/>
      <c r="AD64" s="75"/>
      <c r="AE64" s="75"/>
      <c r="AG64" s="75"/>
      <c r="AI64" s="75"/>
      <c r="AJ64" s="75"/>
      <c r="AM64" s="75"/>
      <c r="AN64" s="75"/>
      <c r="AO64" s="75"/>
      <c r="AR64" s="75"/>
      <c r="AS64" s="75"/>
      <c r="AU64" s="75"/>
      <c r="AV64" s="75"/>
      <c r="AW64" s="75"/>
      <c r="AY64" s="75"/>
      <c r="AZ64" s="75"/>
      <c r="BA64" s="75"/>
      <c r="BB64" s="75"/>
      <c r="BC64" s="75"/>
      <c r="BE64" s="75"/>
      <c r="BF64" s="75"/>
      <c r="BG64" s="75"/>
      <c r="BH64" s="75"/>
      <c r="BI64" s="75"/>
      <c r="BJ64" s="75"/>
      <c r="BK64" s="75"/>
      <c r="BL64" s="75"/>
      <c r="BM64" s="75"/>
      <c r="BN64" s="75"/>
      <c r="BO64" s="75"/>
      <c r="BP64" s="75"/>
      <c r="BQ64" s="75"/>
      <c r="BR64" s="75"/>
      <c r="BS64" s="75"/>
      <c r="BT64" s="75"/>
      <c r="BU64" s="75"/>
      <c r="BV64" s="75"/>
      <c r="BW64" s="75"/>
      <c r="BX64" s="75"/>
      <c r="BY64" s="75"/>
      <c r="BZ64" s="75"/>
      <c r="CA64" s="75"/>
      <c r="CB64" s="75"/>
      <c r="CC64" s="75"/>
      <c r="CD64" s="75"/>
      <c r="CE64" s="75"/>
      <c r="CF64" s="75"/>
      <c r="CG64" s="75"/>
      <c r="CH64" s="75"/>
      <c r="CI64" s="75"/>
      <c r="CJ64" s="89"/>
      <c r="CL64" s="89"/>
      <c r="CM64" s="89"/>
      <c r="CN64" s="89"/>
      <c r="CO64" s="89"/>
      <c r="CP64" s="89"/>
      <c r="CQ64" s="89"/>
      <c r="CR64" s="89"/>
      <c r="CS64" s="89"/>
      <c r="CT64" s="89"/>
      <c r="CU64" s="89"/>
      <c r="CV64" s="89"/>
      <c r="CW64" s="89"/>
      <c r="CX64" s="89"/>
      <c r="CY64" s="89"/>
    </row>
    <row r="65" spans="19:19" x14ac:dyDescent="0.25">
      <c r="S65" s="75"/>
    </row>
    <row r="66" spans="19:19" x14ac:dyDescent="0.25">
      <c r="S66" s="75"/>
    </row>
    <row r="67" spans="19:19" x14ac:dyDescent="0.25">
      <c r="S67" s="75"/>
    </row>
    <row r="68" spans="19:19" x14ac:dyDescent="0.25">
      <c r="S68" s="75"/>
    </row>
    <row r="69" spans="19:19" x14ac:dyDescent="0.25">
      <c r="S69" s="75"/>
    </row>
    <row r="70" spans="19:19" x14ac:dyDescent="0.25">
      <c r="S70" s="75"/>
    </row>
    <row r="71" spans="19:19" x14ac:dyDescent="0.25">
      <c r="S71" s="75"/>
    </row>
    <row r="72" spans="19:19" x14ac:dyDescent="0.25">
      <c r="S72" s="75"/>
    </row>
    <row r="73" spans="19:19" x14ac:dyDescent="0.25">
      <c r="S73" s="75"/>
    </row>
    <row r="74" spans="19:19" x14ac:dyDescent="0.25">
      <c r="S74" s="75"/>
    </row>
    <row r="75" spans="19:19" x14ac:dyDescent="0.25">
      <c r="S75" s="75"/>
    </row>
    <row r="76" spans="19:19" x14ac:dyDescent="0.25">
      <c r="S76" s="75"/>
    </row>
    <row r="77" spans="19:19" x14ac:dyDescent="0.25">
      <c r="S77" s="75"/>
    </row>
    <row r="78" spans="19:19" x14ac:dyDescent="0.25">
      <c r="S78" s="75"/>
    </row>
    <row r="79" spans="19:19" x14ac:dyDescent="0.25">
      <c r="S79" s="75"/>
    </row>
  </sheetData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8ACCB-FD43-47CE-815C-F01D2EB44CE7}">
  <dimension ref="A1:CZ69"/>
  <sheetViews>
    <sheetView zoomScale="85" zoomScaleNormal="85" workbookViewId="0">
      <pane xSplit="1" ySplit="2" topLeftCell="H36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ColWidth="8.85546875" defaultRowHeight="15" x14ac:dyDescent="0.25"/>
  <cols>
    <col min="1" max="1" width="19" style="74" customWidth="1"/>
    <col min="2" max="2" width="9.42578125" style="74" bestFit="1" customWidth="1"/>
    <col min="3" max="5" width="9.28515625" style="74" bestFit="1" customWidth="1"/>
    <col min="6" max="6" width="9.7109375" style="74" customWidth="1"/>
    <col min="7" max="7" width="10.5703125" style="74" customWidth="1"/>
    <col min="8" max="8" width="9.28515625" style="74" bestFit="1" customWidth="1"/>
    <col min="9" max="9" width="10.42578125" style="70" customWidth="1"/>
    <col min="10" max="10" width="9.7109375" style="70" customWidth="1"/>
    <col min="11" max="11" width="11.42578125" style="70" customWidth="1"/>
    <col min="12" max="12" width="11.5703125" style="70" customWidth="1"/>
    <col min="13" max="14" width="9" style="72" customWidth="1"/>
    <col min="15" max="15" width="9" style="70" customWidth="1"/>
    <col min="16" max="16" width="10.85546875" style="72" bestFit="1" customWidth="1"/>
    <col min="17" max="17" width="8.85546875" style="74"/>
    <col min="18" max="18" width="19.7109375" style="74" customWidth="1"/>
    <col min="19" max="19" width="6" style="74" bestFit="1" customWidth="1"/>
    <col min="20" max="20" width="6.7109375" style="74" bestFit="1" customWidth="1"/>
    <col min="21" max="21" width="9.7109375" style="74" bestFit="1" customWidth="1"/>
    <col min="22" max="22" width="5.7109375" style="75" bestFit="1" customWidth="1"/>
    <col min="23" max="23" width="14.5703125" style="75" bestFit="1" customWidth="1"/>
    <col min="24" max="24" width="5.7109375" style="75" bestFit="1" customWidth="1"/>
    <col min="25" max="25" width="5.7109375" style="75" customWidth="1"/>
    <col min="26" max="26" width="6.7109375" style="75" bestFit="1" customWidth="1"/>
    <col min="27" max="27" width="12.85546875" style="75" bestFit="1" customWidth="1"/>
    <col min="28" max="28" width="7.7109375" style="75" bestFit="1" customWidth="1"/>
    <col min="29" max="29" width="9.28515625" style="75" bestFit="1" customWidth="1"/>
    <col min="30" max="31" width="6.7109375" style="75" bestFit="1" customWidth="1"/>
    <col min="32" max="32" width="5.7109375" style="75" bestFit="1" customWidth="1"/>
    <col min="33" max="33" width="10.85546875" style="75" bestFit="1" customWidth="1"/>
    <col min="34" max="34" width="6.7109375" style="75" bestFit="1" customWidth="1"/>
    <col min="35" max="35" width="6.7109375" style="75" customWidth="1"/>
    <col min="36" max="36" width="6.7109375" style="75" bestFit="1" customWidth="1"/>
    <col min="37" max="37" width="15.42578125" style="75" bestFit="1" customWidth="1"/>
    <col min="38" max="38" width="4.28515625" style="75" bestFit="1" customWidth="1"/>
    <col min="39" max="39" width="5.7109375" style="75" bestFit="1" customWidth="1"/>
    <col min="40" max="40" width="6.5703125" style="75" bestFit="1" customWidth="1"/>
    <col min="41" max="41" width="6.7109375" style="75" bestFit="1" customWidth="1"/>
    <col min="42" max="42" width="5.140625" style="75" bestFit="1" customWidth="1"/>
    <col min="43" max="44" width="5.140625" style="75" customWidth="1"/>
    <col min="45" max="45" width="5.7109375" style="75" bestFit="1" customWidth="1"/>
    <col min="46" max="46" width="6.7109375" style="75" bestFit="1" customWidth="1"/>
    <col min="47" max="47" width="6.7109375" style="75" customWidth="1"/>
    <col min="48" max="48" width="6.140625" style="75" bestFit="1" customWidth="1"/>
    <col min="49" max="49" width="6.85546875" style="75" bestFit="1" customWidth="1"/>
    <col min="50" max="50" width="9.28515625" style="75" bestFit="1" customWidth="1"/>
    <col min="51" max="51" width="7.7109375" style="75" bestFit="1" customWidth="1"/>
    <col min="52" max="52" width="9.28515625" style="75" bestFit="1" customWidth="1"/>
    <col min="53" max="53" width="6" style="75" bestFit="1" customWidth="1"/>
    <col min="54" max="54" width="6.7109375" style="75" bestFit="1" customWidth="1"/>
    <col min="55" max="55" width="6.7109375" style="75" customWidth="1"/>
    <col min="56" max="56" width="5.7109375" style="75" bestFit="1" customWidth="1"/>
    <col min="57" max="57" width="7.7109375" style="75" bestFit="1" customWidth="1"/>
    <col min="58" max="59" width="5.7109375" style="75" bestFit="1" customWidth="1"/>
    <col min="60" max="60" width="6.7109375" style="75" bestFit="1" customWidth="1"/>
    <col min="61" max="61" width="5.7109375" style="75" bestFit="1" customWidth="1"/>
    <col min="62" max="62" width="5.85546875" style="75" bestFit="1" customWidth="1"/>
    <col min="63" max="63" width="5.7109375" style="75" bestFit="1" customWidth="1"/>
    <col min="64" max="66" width="7.7109375" style="75" bestFit="1" customWidth="1"/>
    <col min="67" max="67" width="5.140625" style="75" bestFit="1" customWidth="1"/>
    <col min="68" max="68" width="5.28515625" style="75" bestFit="1" customWidth="1"/>
    <col min="69" max="69" width="8.7109375" style="75" bestFit="1" customWidth="1"/>
    <col min="70" max="70" width="5.7109375" style="75" bestFit="1" customWidth="1"/>
    <col min="71" max="71" width="7.85546875" style="75" bestFit="1" customWidth="1"/>
    <col min="72" max="72" width="5.85546875" style="75" bestFit="1" customWidth="1"/>
    <col min="73" max="73" width="6" style="75" bestFit="1" customWidth="1"/>
    <col min="74" max="77" width="6.7109375" style="75" bestFit="1" customWidth="1"/>
    <col min="78" max="78" width="5.7109375" style="75" bestFit="1" customWidth="1"/>
    <col min="79" max="79" width="7.7109375" style="75" bestFit="1" customWidth="1"/>
    <col min="80" max="80" width="8" style="75" bestFit="1" customWidth="1"/>
    <col min="81" max="81" width="5.7109375" style="75" bestFit="1" customWidth="1"/>
    <col min="82" max="83" width="6.7109375" style="75" bestFit="1" customWidth="1"/>
    <col min="84" max="84" width="6.7109375" style="75" customWidth="1"/>
    <col min="85" max="85" width="9.140625" style="75" bestFit="1" customWidth="1"/>
    <col min="86" max="86" width="7.140625" style="75" bestFit="1" customWidth="1"/>
    <col min="87" max="87" width="6.7109375" style="75" customWidth="1"/>
    <col min="88" max="96" width="8.85546875" style="74"/>
    <col min="97" max="100" width="8.85546875" style="70"/>
    <col min="101" max="102" width="8.85546875" style="74"/>
    <col min="103" max="103" width="8.85546875" style="70"/>
    <col min="104" max="16384" width="8.85546875" style="74"/>
  </cols>
  <sheetData>
    <row r="1" spans="1:104" x14ac:dyDescent="0.25">
      <c r="A1" s="89"/>
      <c r="B1" s="89" t="s">
        <v>329</v>
      </c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72" t="s">
        <v>354</v>
      </c>
      <c r="S1" s="89"/>
      <c r="T1" s="89"/>
      <c r="U1" s="89"/>
      <c r="CJ1" s="89"/>
      <c r="CK1" s="89"/>
      <c r="CL1" s="89" t="s">
        <v>372</v>
      </c>
      <c r="CM1" s="89"/>
      <c r="CN1" s="89"/>
      <c r="CO1" s="89"/>
      <c r="CP1" s="89"/>
      <c r="CQ1" s="89"/>
      <c r="CR1" s="89"/>
      <c r="CW1" s="89"/>
      <c r="CX1" s="89"/>
      <c r="CZ1" s="89"/>
    </row>
    <row r="2" spans="1:104" x14ac:dyDescent="0.25">
      <c r="A2" s="89" t="s">
        <v>373</v>
      </c>
      <c r="B2" s="89" t="s">
        <v>54</v>
      </c>
      <c r="C2" s="89" t="s">
        <v>82</v>
      </c>
      <c r="D2" s="89" t="s">
        <v>163</v>
      </c>
      <c r="E2" s="89" t="s">
        <v>164</v>
      </c>
      <c r="F2" s="89" t="s">
        <v>165</v>
      </c>
      <c r="G2" s="89" t="s">
        <v>140</v>
      </c>
      <c r="H2" s="89" t="s">
        <v>166</v>
      </c>
      <c r="I2" s="70" t="s">
        <v>355</v>
      </c>
      <c r="J2" s="70" t="s">
        <v>356</v>
      </c>
      <c r="K2" s="70" t="s">
        <v>374</v>
      </c>
      <c r="L2" s="70" t="s">
        <v>357</v>
      </c>
      <c r="M2" s="72" t="s">
        <v>375</v>
      </c>
      <c r="N2" s="72" t="s">
        <v>376</v>
      </c>
      <c r="O2" s="70" t="s">
        <v>377</v>
      </c>
      <c r="P2" s="72" t="s">
        <v>378</v>
      </c>
      <c r="Q2" s="89"/>
      <c r="R2" s="75" t="s">
        <v>336</v>
      </c>
      <c r="S2" s="75" t="s">
        <v>358</v>
      </c>
      <c r="T2" s="75" t="s">
        <v>36</v>
      </c>
      <c r="U2" s="75" t="s">
        <v>38</v>
      </c>
      <c r="V2" s="75" t="s">
        <v>40</v>
      </c>
      <c r="W2" s="75" t="s">
        <v>42</v>
      </c>
      <c r="X2" s="75" t="s">
        <v>44</v>
      </c>
      <c r="Y2" s="75" t="s">
        <v>359</v>
      </c>
      <c r="Z2" s="75" t="s">
        <v>46</v>
      </c>
      <c r="AA2" s="75" t="s">
        <v>48</v>
      </c>
      <c r="AB2" s="75" t="s">
        <v>50</v>
      </c>
      <c r="AC2" s="75" t="s">
        <v>54</v>
      </c>
      <c r="AD2" s="75" t="s">
        <v>56</v>
      </c>
      <c r="AE2" s="75" t="s">
        <v>58</v>
      </c>
      <c r="AF2" s="75" t="s">
        <v>60</v>
      </c>
      <c r="AG2" s="75" t="s">
        <v>378</v>
      </c>
      <c r="AH2" s="75" t="s">
        <v>62</v>
      </c>
      <c r="AI2" s="75" t="s">
        <v>360</v>
      </c>
      <c r="AJ2" s="75" t="s">
        <v>64</v>
      </c>
      <c r="AK2" s="75" t="s">
        <v>66</v>
      </c>
      <c r="AL2" s="75" t="s">
        <v>361</v>
      </c>
      <c r="AM2" s="75" t="s">
        <v>362</v>
      </c>
      <c r="AN2" s="75" t="s">
        <v>70</v>
      </c>
      <c r="AO2" s="75" t="s">
        <v>72</v>
      </c>
      <c r="AP2" s="75" t="s">
        <v>74</v>
      </c>
      <c r="AQ2" s="75" t="s">
        <v>363</v>
      </c>
      <c r="AR2" s="75" t="s">
        <v>364</v>
      </c>
      <c r="AS2" s="75" t="s">
        <v>76</v>
      </c>
      <c r="AT2" s="75" t="s">
        <v>78</v>
      </c>
      <c r="AU2" s="75" t="s">
        <v>365</v>
      </c>
      <c r="AV2" s="75" t="s">
        <v>80</v>
      </c>
      <c r="AW2" s="75" t="s">
        <v>366</v>
      </c>
      <c r="AX2" s="75" t="s">
        <v>86</v>
      </c>
      <c r="AY2" s="75" t="s">
        <v>88</v>
      </c>
      <c r="AZ2" s="75" t="s">
        <v>163</v>
      </c>
      <c r="BA2" s="75" t="s">
        <v>92</v>
      </c>
      <c r="BB2" s="75" t="s">
        <v>94</v>
      </c>
      <c r="BC2" s="75" t="s">
        <v>367</v>
      </c>
      <c r="BD2" s="75" t="s">
        <v>96</v>
      </c>
      <c r="BE2" s="75" t="s">
        <v>98</v>
      </c>
      <c r="BF2" s="75" t="s">
        <v>100</v>
      </c>
      <c r="BG2" s="75" t="s">
        <v>102</v>
      </c>
      <c r="BH2" s="75" t="s">
        <v>104</v>
      </c>
      <c r="BI2" s="75" t="s">
        <v>106</v>
      </c>
      <c r="BJ2" s="75" t="s">
        <v>108</v>
      </c>
      <c r="BK2" s="75" t="s">
        <v>110</v>
      </c>
      <c r="BL2" s="75" t="s">
        <v>164</v>
      </c>
      <c r="BM2" s="75" t="s">
        <v>165</v>
      </c>
      <c r="BN2" s="75" t="s">
        <v>112</v>
      </c>
      <c r="BO2" s="75" t="s">
        <v>114</v>
      </c>
      <c r="BP2" s="75" t="s">
        <v>116</v>
      </c>
      <c r="BQ2" s="75" t="s">
        <v>118</v>
      </c>
      <c r="BR2" s="75" t="s">
        <v>120</v>
      </c>
      <c r="BS2" s="75" t="s">
        <v>122</v>
      </c>
      <c r="BT2" s="75" t="s">
        <v>124</v>
      </c>
      <c r="BU2" s="75" t="s">
        <v>126</v>
      </c>
      <c r="BV2" s="75" t="s">
        <v>128</v>
      </c>
      <c r="BW2" s="75" t="s">
        <v>130</v>
      </c>
      <c r="BX2" s="75" t="s">
        <v>132</v>
      </c>
      <c r="BY2" s="75" t="s">
        <v>134</v>
      </c>
      <c r="BZ2" s="75" t="s">
        <v>136</v>
      </c>
      <c r="CA2" s="75" t="s">
        <v>140</v>
      </c>
      <c r="CB2" s="75" t="s">
        <v>142</v>
      </c>
      <c r="CC2" s="75" t="s">
        <v>144</v>
      </c>
      <c r="CD2" s="75" t="s">
        <v>146</v>
      </c>
      <c r="CE2" s="75" t="s">
        <v>148</v>
      </c>
      <c r="CF2" s="75" t="s">
        <v>152</v>
      </c>
      <c r="CG2" s="75" t="s">
        <v>154</v>
      </c>
      <c r="CH2" s="75" t="s">
        <v>156</v>
      </c>
      <c r="CJ2" s="75" t="s">
        <v>366</v>
      </c>
      <c r="CK2" s="28" t="s">
        <v>70</v>
      </c>
      <c r="CL2" s="89" t="s">
        <v>54</v>
      </c>
      <c r="CM2" s="89"/>
      <c r="CN2" s="89" t="s">
        <v>163</v>
      </c>
      <c r="CO2" s="89" t="s">
        <v>164</v>
      </c>
      <c r="CP2" s="89" t="s">
        <v>165</v>
      </c>
      <c r="CQ2" s="89" t="s">
        <v>140</v>
      </c>
      <c r="CR2" s="89" t="s">
        <v>166</v>
      </c>
      <c r="CS2" s="70" t="s">
        <v>355</v>
      </c>
      <c r="CT2" s="70" t="s">
        <v>356</v>
      </c>
      <c r="CU2" s="70" t="s">
        <v>374</v>
      </c>
      <c r="CV2" s="70" t="s">
        <v>357</v>
      </c>
      <c r="CW2" s="89" t="s">
        <v>375</v>
      </c>
      <c r="CX2" s="89" t="s">
        <v>376</v>
      </c>
      <c r="CY2" s="70" t="s">
        <v>377</v>
      </c>
      <c r="CZ2" s="89" t="s">
        <v>378</v>
      </c>
    </row>
    <row r="3" spans="1:104" x14ac:dyDescent="0.25">
      <c r="A3" s="89" t="s">
        <v>168</v>
      </c>
      <c r="B3" s="75">
        <v>10012.297247</v>
      </c>
      <c r="C3" s="75"/>
      <c r="D3" s="75">
        <v>4121.8247554</v>
      </c>
      <c r="E3" s="75">
        <v>362.25155470999999</v>
      </c>
      <c r="F3" s="75">
        <v>334.86062141999997</v>
      </c>
      <c r="G3" s="75">
        <v>404.62483039</v>
      </c>
      <c r="H3" s="75">
        <v>2181.3612632999998</v>
      </c>
      <c r="I3" s="71">
        <v>89.554703738000001</v>
      </c>
      <c r="J3" s="71">
        <v>37.207704124999999</v>
      </c>
      <c r="K3" s="71">
        <v>258.52402889000001</v>
      </c>
      <c r="L3" s="71">
        <v>37.703044306000002</v>
      </c>
      <c r="M3" s="73">
        <v>51.186029378999997</v>
      </c>
      <c r="N3" s="73">
        <v>35.745132933999997</v>
      </c>
      <c r="O3" s="71">
        <v>17.470814477000001</v>
      </c>
      <c r="P3" s="73">
        <v>4.3948608342000002</v>
      </c>
      <c r="Q3" s="75"/>
      <c r="R3" s="75" t="s">
        <v>168</v>
      </c>
      <c r="S3" s="75">
        <v>0</v>
      </c>
      <c r="T3" s="75">
        <v>6.6871503720258296</v>
      </c>
      <c r="U3" s="75">
        <v>51.1877482988019</v>
      </c>
      <c r="V3" s="75">
        <v>77.648796703333801</v>
      </c>
      <c r="W3" s="75">
        <v>77.648796703333801</v>
      </c>
      <c r="X3" s="75">
        <v>20.8059223526582</v>
      </c>
      <c r="Y3" s="75">
        <v>0</v>
      </c>
      <c r="Z3" s="75">
        <v>30.5362666075834</v>
      </c>
      <c r="AA3" s="75">
        <v>35.746333256386698</v>
      </c>
      <c r="AB3" s="75">
        <v>7.2964793022720104E-2</v>
      </c>
      <c r="AC3" s="75">
        <v>10012.633966051</v>
      </c>
      <c r="AD3" s="75">
        <v>280.96803689018498</v>
      </c>
      <c r="AE3" s="75">
        <v>9.4550388759927504</v>
      </c>
      <c r="AF3" s="75">
        <v>71.599232680151502</v>
      </c>
      <c r="AG3" s="75">
        <v>4.39500726116973</v>
      </c>
      <c r="AH3" s="75">
        <v>0</v>
      </c>
      <c r="AI3" s="75">
        <v>0</v>
      </c>
      <c r="AJ3" s="75">
        <v>223.41877048315899</v>
      </c>
      <c r="AK3" s="75">
        <v>223.41877048315899</v>
      </c>
      <c r="AL3" s="75">
        <v>32.948029871718703</v>
      </c>
      <c r="AM3" s="75">
        <v>0</v>
      </c>
      <c r="AN3" s="75">
        <v>32.975717975039203</v>
      </c>
      <c r="AO3" s="75">
        <v>12.356983008360601</v>
      </c>
      <c r="AP3" s="75">
        <v>2.8447956479304001E-3</v>
      </c>
      <c r="AQ3" s="75">
        <v>0</v>
      </c>
      <c r="AR3" s="75">
        <v>319.13372151287501</v>
      </c>
      <c r="AS3" s="75">
        <v>7.9646162532428094E-3</v>
      </c>
      <c r="AT3" s="75">
        <v>32.765624685473703</v>
      </c>
      <c r="AU3" s="75">
        <v>27.276057552378699</v>
      </c>
      <c r="AV3" s="75">
        <v>23.551182262446101</v>
      </c>
      <c r="AW3" s="75">
        <v>2197.5889842049801</v>
      </c>
      <c r="AX3" s="75">
        <v>3709.7669107738702</v>
      </c>
      <c r="AY3" s="75">
        <v>379.220587130453</v>
      </c>
      <c r="AZ3" s="75">
        <v>4121.9632158793602</v>
      </c>
      <c r="BA3" s="75">
        <v>1.56664953882085E-6</v>
      </c>
      <c r="BB3" s="75">
        <v>128.60637256988801</v>
      </c>
      <c r="BC3" s="75">
        <v>0</v>
      </c>
      <c r="BD3" s="75">
        <v>5.8465055564741403E-5</v>
      </c>
      <c r="BE3" s="75">
        <v>494.98268100560102</v>
      </c>
      <c r="BF3" s="75">
        <v>6.1980769580956404E-4</v>
      </c>
      <c r="BG3" s="75">
        <v>3.6541850842000201E-4</v>
      </c>
      <c r="BH3" s="75">
        <v>23.218770208942999</v>
      </c>
      <c r="BI3" s="75">
        <v>3.52104235334578E-4</v>
      </c>
      <c r="BJ3" s="75">
        <v>0</v>
      </c>
      <c r="BK3" s="75">
        <v>3.2687281145521498</v>
      </c>
      <c r="BL3" s="75">
        <v>362.26371121127801</v>
      </c>
      <c r="BM3" s="75">
        <v>334.871861113558</v>
      </c>
      <c r="BN3" s="75">
        <v>27.3918500977198</v>
      </c>
      <c r="BO3" s="75">
        <v>1.29603987196657</v>
      </c>
      <c r="BP3" s="75">
        <v>0</v>
      </c>
      <c r="BQ3" s="75">
        <v>163.84346843334001</v>
      </c>
      <c r="BR3" s="75">
        <v>2.99077093835325E-4</v>
      </c>
      <c r="BS3" s="75">
        <v>2.87637422123381E-2</v>
      </c>
      <c r="BT3" s="75">
        <v>5.99739062341198</v>
      </c>
      <c r="BU3" s="75">
        <v>1.3381838251293799E-3</v>
      </c>
      <c r="BV3" s="75">
        <v>114.231584232323</v>
      </c>
      <c r="BW3" s="75">
        <v>1.4139261297316099</v>
      </c>
      <c r="BX3" s="75">
        <v>4.9743665697073896E-4</v>
      </c>
      <c r="BY3" s="75">
        <v>22.9835763460595</v>
      </c>
      <c r="BZ3" s="75">
        <v>9.0476786147037204E-6</v>
      </c>
      <c r="CA3" s="75">
        <v>404.63850607759099</v>
      </c>
      <c r="CB3" s="75">
        <v>255.397604245628</v>
      </c>
      <c r="CC3" s="75">
        <v>0</v>
      </c>
      <c r="CD3" s="75">
        <v>0</v>
      </c>
      <c r="CE3" s="75">
        <v>28.6973775980935</v>
      </c>
      <c r="CF3" s="75">
        <v>4.77531461400254E-4</v>
      </c>
      <c r="CG3" s="75">
        <v>2181.43473296406</v>
      </c>
      <c r="CH3" s="75">
        <v>26.092388286121999</v>
      </c>
      <c r="CJ3" s="91">
        <f>AW3/CG3</f>
        <v>1.0074053332867632</v>
      </c>
      <c r="CK3" s="28">
        <f t="shared" ref="CK3:CK34" si="0">AN3/AZ3</f>
        <v>8.0000029714006847E-3</v>
      </c>
      <c r="CL3" s="68">
        <f t="shared" ref="CL3:CL34" si="1">+(AC3-B3)/B3</f>
        <v>3.3630548783468228E-5</v>
      </c>
      <c r="CM3" s="68"/>
      <c r="CN3" s="68">
        <f t="shared" ref="CN3:CN34" si="2">+(AZ3-D3)/D3</f>
        <v>3.35920344936602E-5</v>
      </c>
      <c r="CO3" s="68">
        <f t="shared" ref="CO3:CO34" si="3">+(BL3-E3)/E3</f>
        <v>3.3558175582560833E-5</v>
      </c>
      <c r="CP3" s="68">
        <f t="shared" ref="CP3:CP34" si="4">+(BM3-F3)/F3</f>
        <v>3.3565289075682596E-5</v>
      </c>
      <c r="CQ3" s="68">
        <f t="shared" ref="CQ3:CQ34" si="5">+(CA3-G3)/G3</f>
        <v>3.3798438859543524E-5</v>
      </c>
      <c r="CR3" s="68">
        <f t="shared" ref="CR3:CR34" si="6">+(CG3-H3)/H3</f>
        <v>3.3680649462467417E-5</v>
      </c>
      <c r="CS3" s="61">
        <f>+(V3-I3)/I3</f>
        <v>-0.13294563588192929</v>
      </c>
      <c r="CT3" s="61">
        <f>+(Z3-J3)/J3</f>
        <v>-0.17930258462074888</v>
      </c>
      <c r="CU3" s="61">
        <f t="shared" ref="CU3:CU34" si="7">+(AK3-K3)/K3</f>
        <v>-0.13579108509784998</v>
      </c>
      <c r="CV3" s="61">
        <f t="shared" ref="CV3:CV34" si="8">+(AT3-L3)/L3</f>
        <v>-0.1309554629184298</v>
      </c>
      <c r="CW3" s="68">
        <f t="shared" ref="CW3:CW34" si="9">+(U3-M3)/M3</f>
        <v>3.3581815639088194E-5</v>
      </c>
      <c r="CX3" s="68">
        <f t="shared" ref="CX3:CX34" si="10">+(AA3-N3)/N3</f>
        <v>3.3580023017888451E-5</v>
      </c>
      <c r="CY3" s="61">
        <f t="shared" ref="CY3:CY34" si="11">+(AV3-O3)/O3</f>
        <v>0.34803001276504825</v>
      </c>
      <c r="CZ3" s="68">
        <f>+(AG3-P3)/P3</f>
        <v>3.3317771655089957E-5</v>
      </c>
    </row>
    <row r="4" spans="1:104" x14ac:dyDescent="0.25">
      <c r="A4" s="89" t="s">
        <v>170</v>
      </c>
      <c r="B4" s="75">
        <v>12889.474335999999</v>
      </c>
      <c r="C4" s="75"/>
      <c r="D4" s="75">
        <v>4081.0875267000001</v>
      </c>
      <c r="E4" s="75">
        <v>379.40392287999998</v>
      </c>
      <c r="F4" s="75">
        <v>340.3736308</v>
      </c>
      <c r="G4" s="75">
        <v>406.61665768</v>
      </c>
      <c r="H4" s="75">
        <v>1590.8500767999999</v>
      </c>
      <c r="I4" s="71">
        <v>63.429054069999999</v>
      </c>
      <c r="J4" s="71">
        <v>28.026106989999999</v>
      </c>
      <c r="K4" s="71">
        <v>183.50233664999999</v>
      </c>
      <c r="L4" s="71">
        <v>26.588851704</v>
      </c>
      <c r="M4" s="73">
        <v>36.123754990999998</v>
      </c>
      <c r="N4" s="73">
        <v>25.640406102</v>
      </c>
      <c r="O4" s="71">
        <v>17.98472143</v>
      </c>
      <c r="P4" s="73">
        <v>3.7477951647999999</v>
      </c>
      <c r="Q4" s="75"/>
      <c r="R4" s="75" t="s">
        <v>170</v>
      </c>
      <c r="S4" s="75">
        <v>0</v>
      </c>
      <c r="T4" s="75">
        <v>4.8343992637803499</v>
      </c>
      <c r="U4" s="75">
        <v>36.123732860769103</v>
      </c>
      <c r="V4" s="75">
        <v>56.675184072916601</v>
      </c>
      <c r="W4" s="75">
        <v>56.675184072916601</v>
      </c>
      <c r="X4" s="75">
        <v>15.2840866162816</v>
      </c>
      <c r="Y4" s="75">
        <v>0</v>
      </c>
      <c r="Z4" s="75">
        <v>22.269399613171998</v>
      </c>
      <c r="AA4" s="75">
        <v>25.640404872581598</v>
      </c>
      <c r="AB4" s="75">
        <v>0.28463221582512899</v>
      </c>
      <c r="AC4" s="75">
        <v>12889.4697701571</v>
      </c>
      <c r="AD4" s="75">
        <v>203.62723075714899</v>
      </c>
      <c r="AE4" s="75">
        <v>6.8977194618451598</v>
      </c>
      <c r="AF4" s="75">
        <v>52.062039066838402</v>
      </c>
      <c r="AG4" s="75">
        <v>3.7477932222860799</v>
      </c>
      <c r="AH4" s="75">
        <v>0</v>
      </c>
      <c r="AI4" s="75">
        <v>0</v>
      </c>
      <c r="AJ4" s="75">
        <v>161.80609813482599</v>
      </c>
      <c r="AK4" s="75">
        <v>161.80609813482599</v>
      </c>
      <c r="AL4" s="75">
        <v>23.846517828864101</v>
      </c>
      <c r="AM4" s="75">
        <v>0</v>
      </c>
      <c r="AN4" s="75">
        <v>32.648695659914999</v>
      </c>
      <c r="AO4" s="75">
        <v>9.2382745884309099</v>
      </c>
      <c r="AP4" s="75">
        <v>1.1097444256554701E-2</v>
      </c>
      <c r="AQ4" s="75">
        <v>0</v>
      </c>
      <c r="AR4" s="75">
        <v>232.171411178201</v>
      </c>
      <c r="AS4" s="75">
        <v>4.5030046303521302E-2</v>
      </c>
      <c r="AT4" s="75">
        <v>23.6875540087003</v>
      </c>
      <c r="AU4" s="75">
        <v>19.740883304417</v>
      </c>
      <c r="AV4" s="75">
        <v>17.067787207140601</v>
      </c>
      <c r="AW4" s="75">
        <v>1602.59041643104</v>
      </c>
      <c r="AX4" s="75">
        <v>3672.97774111851</v>
      </c>
      <c r="AY4" s="75">
        <v>375.45991983817999</v>
      </c>
      <c r="AZ4" s="75">
        <v>4081.0863566165999</v>
      </c>
      <c r="BA4" s="75">
        <v>8.8574184034858302E-6</v>
      </c>
      <c r="BB4" s="75">
        <v>93.281761594514805</v>
      </c>
      <c r="BC4" s="75">
        <v>0</v>
      </c>
      <c r="BD4" s="75">
        <v>4.8937725171822703E-4</v>
      </c>
      <c r="BE4" s="75">
        <v>364.89217902100802</v>
      </c>
      <c r="BF4" s="75">
        <v>5.1871202004001296E-3</v>
      </c>
      <c r="BG4" s="75">
        <v>3.0586987758836298E-3</v>
      </c>
      <c r="BH4" s="75">
        <v>23.949519393398202</v>
      </c>
      <c r="BI4" s="75">
        <v>2.9469547754868101E-3</v>
      </c>
      <c r="BJ4" s="75">
        <v>0</v>
      </c>
      <c r="BK4" s="75">
        <v>3.30485919376973</v>
      </c>
      <c r="BL4" s="75">
        <v>379.40375206910801</v>
      </c>
      <c r="BM4" s="75">
        <v>340.37348910400198</v>
      </c>
      <c r="BN4" s="75">
        <v>39.030262965106303</v>
      </c>
      <c r="BO4" s="75">
        <v>1.31057041816167</v>
      </c>
      <c r="BP4" s="75">
        <v>0</v>
      </c>
      <c r="BQ4" s="75">
        <v>165.929106770945</v>
      </c>
      <c r="BR4" s="75">
        <v>2.50340618396468E-3</v>
      </c>
      <c r="BS4" s="75">
        <v>0.24040887183981199</v>
      </c>
      <c r="BT4" s="75">
        <v>6.0726813541890499</v>
      </c>
      <c r="BU4" s="75">
        <v>1.11990611694417E-2</v>
      </c>
      <c r="BV4" s="75">
        <v>116.273994504979</v>
      </c>
      <c r="BW4" s="75">
        <v>1.0221818973463901</v>
      </c>
      <c r="BX4" s="75">
        <v>4.1601414617746099E-3</v>
      </c>
      <c r="BY4" s="75">
        <v>23.262728104300599</v>
      </c>
      <c r="BZ4" s="75">
        <v>7.5732599227279897E-5</v>
      </c>
      <c r="CA4" s="75">
        <v>406.61617060070398</v>
      </c>
      <c r="CB4" s="75">
        <v>185.753320639387</v>
      </c>
      <c r="CC4" s="75">
        <v>0</v>
      </c>
      <c r="CD4" s="75">
        <v>0</v>
      </c>
      <c r="CE4" s="75">
        <v>21.2511667578021</v>
      </c>
      <c r="CF4" s="75">
        <v>2.6998342403716999E-3</v>
      </c>
      <c r="CG4" s="75">
        <v>1590.8494732496599</v>
      </c>
      <c r="CH4" s="75">
        <v>19.469963339771802</v>
      </c>
      <c r="CJ4" s="91">
        <f t="shared" ref="CJ4:CJ51" si="12">AW4/CG4</f>
        <v>1.0073802979972686</v>
      </c>
      <c r="CK4" s="28">
        <f t="shared" si="0"/>
        <v>8.0000011778682874E-3</v>
      </c>
      <c r="CL4" s="68">
        <f t="shared" si="1"/>
        <v>-3.5423034174505937E-7</v>
      </c>
      <c r="CM4" s="68"/>
      <c r="CN4" s="68">
        <f t="shared" si="2"/>
        <v>-2.8670872471030672E-7</v>
      </c>
      <c r="CO4" s="68">
        <f t="shared" si="3"/>
        <v>-4.5020855524187794E-7</v>
      </c>
      <c r="CP4" s="68">
        <f t="shared" si="4"/>
        <v>-4.1629546240606033E-7</v>
      </c>
      <c r="CQ4" s="68">
        <f t="shared" si="5"/>
        <v>-1.1978832810268135E-6</v>
      </c>
      <c r="CR4" s="68">
        <f t="shared" si="6"/>
        <v>-3.7938857267331794E-7</v>
      </c>
      <c r="CS4" s="61">
        <f t="shared" ref="CS4:CS51" si="13">+(V4-I4)/I4</f>
        <v>-0.10647912216426655</v>
      </c>
      <c r="CT4" s="61">
        <f t="shared" ref="CT4:CT51" si="14">+(Z4-J4)/J4</f>
        <v>-0.20540517378607212</v>
      </c>
      <c r="CU4" s="61">
        <f t="shared" si="7"/>
        <v>-0.11823412666704047</v>
      </c>
      <c r="CV4" s="61">
        <f t="shared" si="8"/>
        <v>-0.10911707386232222</v>
      </c>
      <c r="CW4" s="68">
        <f t="shared" si="9"/>
        <v>-6.1262266066540336E-7</v>
      </c>
      <c r="CX4" s="68">
        <f t="shared" si="10"/>
        <v>-4.7948476200354513E-8</v>
      </c>
      <c r="CY4" s="61">
        <f t="shared" si="11"/>
        <v>-5.0984065915520814E-2</v>
      </c>
      <c r="CZ4" s="68">
        <f t="shared" ref="CZ4:CZ51" si="15">+(AG4-P4)/P4</f>
        <v>-5.1830845457713833E-7</v>
      </c>
    </row>
    <row r="5" spans="1:104" x14ac:dyDescent="0.25">
      <c r="A5" s="89" t="s">
        <v>171</v>
      </c>
      <c r="B5" s="75">
        <v>5962.0460165000004</v>
      </c>
      <c r="C5" s="75"/>
      <c r="D5" s="75">
        <v>828.43592724999996</v>
      </c>
      <c r="E5" s="75">
        <v>157.45753395</v>
      </c>
      <c r="F5" s="75">
        <v>135.34703468000001</v>
      </c>
      <c r="G5" s="75">
        <v>90.176419455000001</v>
      </c>
      <c r="H5" s="75">
        <v>528.03822771</v>
      </c>
      <c r="I5" s="71">
        <v>20.679014080999998</v>
      </c>
      <c r="J5" s="71">
        <v>10.072971772000001</v>
      </c>
      <c r="K5" s="71">
        <v>60.047239425000001</v>
      </c>
      <c r="L5" s="71">
        <v>8.6040246441000008</v>
      </c>
      <c r="M5" s="73">
        <v>11.704345100999999</v>
      </c>
      <c r="N5" s="73">
        <v>8.5400213911999998</v>
      </c>
      <c r="O5" s="71">
        <v>8.6261660649999996</v>
      </c>
      <c r="P5" s="73">
        <v>1.5771321842999999</v>
      </c>
      <c r="Q5" s="75"/>
      <c r="R5" s="75" t="s">
        <v>171</v>
      </c>
      <c r="S5" s="75">
        <v>0</v>
      </c>
      <c r="T5" s="75">
        <v>1.6184931771151601</v>
      </c>
      <c r="U5" s="75">
        <v>11.7047945592833</v>
      </c>
      <c r="V5" s="75">
        <v>18.795763447326401</v>
      </c>
      <c r="W5" s="75">
        <v>18.795763447326401</v>
      </c>
      <c r="X5" s="75">
        <v>5.0367402731014002</v>
      </c>
      <c r="Y5" s="75">
        <v>0</v>
      </c>
      <c r="Z5" s="75">
        <v>7.39196887176257</v>
      </c>
      <c r="AA5" s="75">
        <v>8.5403491930172706</v>
      </c>
      <c r="AB5" s="75">
        <v>1.92910002386272E-2</v>
      </c>
      <c r="AC5" s="75">
        <v>5962.2748572782803</v>
      </c>
      <c r="AD5" s="75">
        <v>68.006046710614896</v>
      </c>
      <c r="AE5" s="75">
        <v>2.2888449237122899</v>
      </c>
      <c r="AF5" s="75">
        <v>17.331144568821902</v>
      </c>
      <c r="AG5" s="75">
        <v>1.5771940018112001</v>
      </c>
      <c r="AH5" s="75">
        <v>0</v>
      </c>
      <c r="AI5" s="75">
        <v>0</v>
      </c>
      <c r="AJ5" s="75">
        <v>54.075405526946298</v>
      </c>
      <c r="AK5" s="75">
        <v>54.075405526946298</v>
      </c>
      <c r="AL5" s="75">
        <v>7.9745453004598597</v>
      </c>
      <c r="AM5" s="75">
        <v>0</v>
      </c>
      <c r="AN5" s="75">
        <v>6.6277394967509302</v>
      </c>
      <c r="AO5" s="75">
        <v>2.9928931081656902</v>
      </c>
      <c r="AP5" s="75">
        <v>7.5214323494848497E-4</v>
      </c>
      <c r="AQ5" s="75">
        <v>0</v>
      </c>
      <c r="AR5" s="75">
        <v>77.246968477996603</v>
      </c>
      <c r="AS5" s="75">
        <v>2.10228740920506E-3</v>
      </c>
      <c r="AT5" s="75">
        <v>7.9302814948481197</v>
      </c>
      <c r="AU5" s="75">
        <v>6.6017309358249303</v>
      </c>
      <c r="AV5" s="75">
        <v>5.70038222809983</v>
      </c>
      <c r="AW5" s="75">
        <v>531.96876607307195</v>
      </c>
      <c r="AX5" s="75">
        <v>745.62095963315005</v>
      </c>
      <c r="AY5" s="75">
        <v>76.219030009975896</v>
      </c>
      <c r="AZ5" s="75">
        <v>828.46772913987695</v>
      </c>
      <c r="BA5" s="75">
        <v>4.1352251693029801E-7</v>
      </c>
      <c r="BB5" s="75">
        <v>31.128642490500798</v>
      </c>
      <c r="BC5" s="75">
        <v>0</v>
      </c>
      <c r="BD5" s="75">
        <v>1.2587684629044699E-5</v>
      </c>
      <c r="BE5" s="75">
        <v>119.84909905090301</v>
      </c>
      <c r="BF5" s="75">
        <v>1.3653562902825699E-4</v>
      </c>
      <c r="BG5" s="75">
        <v>7.8676637866587299E-5</v>
      </c>
      <c r="BH5" s="75">
        <v>9.3763847561412401</v>
      </c>
      <c r="BI5" s="75">
        <v>7.6839030263948303E-5</v>
      </c>
      <c r="BJ5" s="75">
        <v>0</v>
      </c>
      <c r="BK5" s="75">
        <v>1.32154310080082</v>
      </c>
      <c r="BL5" s="75">
        <v>157.46357166653499</v>
      </c>
      <c r="BM5" s="75">
        <v>135.352221290372</v>
      </c>
      <c r="BN5" s="75">
        <v>22.1113503761636</v>
      </c>
      <c r="BO5" s="75">
        <v>0.52398192397360999</v>
      </c>
      <c r="BP5" s="75">
        <v>0</v>
      </c>
      <c r="BQ5" s="75">
        <v>66.237515211340593</v>
      </c>
      <c r="BR5" s="75">
        <v>6.4392052339930597E-5</v>
      </c>
      <c r="BS5" s="75">
        <v>7.4165430577004697E-3</v>
      </c>
      <c r="BT5" s="75">
        <v>2.4245076104653398</v>
      </c>
      <c r="BU5" s="75">
        <v>2.95323788852329E-4</v>
      </c>
      <c r="BV5" s="75">
        <v>46.1684967233805</v>
      </c>
      <c r="BW5" s="75">
        <v>0.34221333837419199</v>
      </c>
      <c r="BX5" s="75">
        <v>1.19458084554969E-4</v>
      </c>
      <c r="BY5" s="75">
        <v>9.2915896603228596</v>
      </c>
      <c r="BZ5" s="75">
        <v>1.94798188076301E-6</v>
      </c>
      <c r="CA5" s="75">
        <v>90.179824218433893</v>
      </c>
      <c r="CB5" s="75">
        <v>61.819851412767697</v>
      </c>
      <c r="CC5" s="75">
        <v>0</v>
      </c>
      <c r="CD5" s="75">
        <v>0</v>
      </c>
      <c r="CE5" s="75">
        <v>6.9489173701008697</v>
      </c>
      <c r="CF5" s="75">
        <v>1.2604668112569899E-4</v>
      </c>
      <c r="CG5" s="75">
        <v>528.05850389942498</v>
      </c>
      <c r="CH5" s="75">
        <v>6.3192570346264496</v>
      </c>
      <c r="CJ5" s="91">
        <f t="shared" si="12"/>
        <v>1.0074049790785904</v>
      </c>
      <c r="CK5" s="28">
        <f t="shared" si="0"/>
        <v>7.9999971798924655E-3</v>
      </c>
      <c r="CL5" s="68">
        <f t="shared" si="1"/>
        <v>3.8382927210982187E-5</v>
      </c>
      <c r="CM5" s="68"/>
      <c r="CN5" s="68">
        <f t="shared" si="2"/>
        <v>3.838786903237585E-5</v>
      </c>
      <c r="CO5" s="68">
        <f t="shared" si="3"/>
        <v>3.8345046969348414E-5</v>
      </c>
      <c r="CP5" s="68">
        <f t="shared" si="4"/>
        <v>3.8320827525004507E-5</v>
      </c>
      <c r="CQ5" s="68">
        <f t="shared" si="5"/>
        <v>3.7756693539943617E-5</v>
      </c>
      <c r="CR5" s="68">
        <f t="shared" si="6"/>
        <v>3.8399093779459936E-5</v>
      </c>
      <c r="CS5" s="61">
        <f t="shared" si="13"/>
        <v>-9.1070620015871032E-2</v>
      </c>
      <c r="CT5" s="61">
        <f t="shared" si="14"/>
        <v>-0.26615808729752</v>
      </c>
      <c r="CU5" s="61">
        <f t="shared" si="7"/>
        <v>-9.9452263838250593E-2</v>
      </c>
      <c r="CV5" s="61">
        <f t="shared" si="8"/>
        <v>-7.8305581064773436E-2</v>
      </c>
      <c r="CW5" s="68">
        <f t="shared" si="9"/>
        <v>3.840097668193195E-5</v>
      </c>
      <c r="CX5" s="68">
        <f t="shared" si="10"/>
        <v>3.8384191590965847E-5</v>
      </c>
      <c r="CY5" s="61">
        <f t="shared" si="11"/>
        <v>-0.33917545927747794</v>
      </c>
      <c r="CZ5" s="68">
        <f t="shared" si="15"/>
        <v>3.9196150972972908E-5</v>
      </c>
    </row>
    <row r="6" spans="1:104" x14ac:dyDescent="0.25">
      <c r="A6" s="89" t="s">
        <v>172</v>
      </c>
      <c r="B6" s="75">
        <v>36528.816034000003</v>
      </c>
      <c r="C6" s="75"/>
      <c r="D6" s="75">
        <v>10978.822362000001</v>
      </c>
      <c r="E6" s="75">
        <v>769.88745241000004</v>
      </c>
      <c r="F6" s="75">
        <v>662.12298767000004</v>
      </c>
      <c r="G6" s="75">
        <v>1048.4472893</v>
      </c>
      <c r="H6" s="75">
        <v>2959.1598247000002</v>
      </c>
      <c r="I6" s="71">
        <v>109.69620126</v>
      </c>
      <c r="J6" s="71">
        <v>52.675165868000001</v>
      </c>
      <c r="K6" s="71">
        <v>318.35306429000002</v>
      </c>
      <c r="L6" s="71">
        <v>45.707037046000003</v>
      </c>
      <c r="M6" s="73">
        <v>62.164795106</v>
      </c>
      <c r="N6" s="73">
        <v>45.170543571000003</v>
      </c>
      <c r="O6" s="71">
        <v>44.140344446999997</v>
      </c>
      <c r="P6" s="73">
        <v>8.0834423117000007</v>
      </c>
      <c r="Q6" s="75"/>
      <c r="R6" s="75" t="s">
        <v>172</v>
      </c>
      <c r="S6" s="75">
        <v>0</v>
      </c>
      <c r="T6" s="75">
        <v>8.9059008477309494</v>
      </c>
      <c r="U6" s="75">
        <v>62.167499210361498</v>
      </c>
      <c r="V6" s="75">
        <v>105.120954097769</v>
      </c>
      <c r="W6" s="75">
        <v>105.120954097769</v>
      </c>
      <c r="X6" s="75">
        <v>28.477294747264001</v>
      </c>
      <c r="Y6" s="75">
        <v>0</v>
      </c>
      <c r="Z6" s="75">
        <v>41.460102486203603</v>
      </c>
      <c r="AA6" s="75">
        <v>45.172548140593399</v>
      </c>
      <c r="AB6" s="75">
        <v>1.09424471959362</v>
      </c>
      <c r="AC6" s="75">
        <v>36530.557447082901</v>
      </c>
      <c r="AD6" s="75">
        <v>376.23525040801599</v>
      </c>
      <c r="AE6" s="75">
        <v>12.860042301127001</v>
      </c>
      <c r="AF6" s="75">
        <v>96.578642273163197</v>
      </c>
      <c r="AG6" s="75">
        <v>8.0838312747843108</v>
      </c>
      <c r="AH6" s="75">
        <v>0</v>
      </c>
      <c r="AI6" s="75">
        <v>0</v>
      </c>
      <c r="AJ6" s="75">
        <v>298.45878359685298</v>
      </c>
      <c r="AK6" s="75">
        <v>298.45878359685298</v>
      </c>
      <c r="AL6" s="75">
        <v>43.9657425139144</v>
      </c>
      <c r="AM6" s="75">
        <v>0</v>
      </c>
      <c r="AN6" s="75">
        <v>87.833638738114004</v>
      </c>
      <c r="AO6" s="75">
        <v>17.7602384234008</v>
      </c>
      <c r="AP6" s="75">
        <v>4.2656683256242299E-2</v>
      </c>
      <c r="AQ6" s="75">
        <v>0</v>
      </c>
      <c r="AR6" s="75">
        <v>429.84206094357597</v>
      </c>
      <c r="AS6" s="75">
        <v>0.13491182421895201</v>
      </c>
      <c r="AT6" s="75">
        <v>43.637040142832802</v>
      </c>
      <c r="AU6" s="75">
        <v>36.395529327206198</v>
      </c>
      <c r="AV6" s="75">
        <v>31.5389888985979</v>
      </c>
      <c r="AW6" s="75">
        <v>2981.0713043183</v>
      </c>
      <c r="AX6" s="75">
        <v>9881.3033219819499</v>
      </c>
      <c r="AY6" s="75">
        <v>1010.08900596083</v>
      </c>
      <c r="AZ6" s="75">
        <v>10979.2259666809</v>
      </c>
      <c r="BA6" s="75">
        <v>2.6537270869998201E-5</v>
      </c>
      <c r="BB6" s="75">
        <v>172.529755442328</v>
      </c>
      <c r="BC6" s="75">
        <v>0</v>
      </c>
      <c r="BD6" s="75">
        <v>1.3195057845643301E-3</v>
      </c>
      <c r="BE6" s="75">
        <v>688.93778929860605</v>
      </c>
      <c r="BF6" s="75">
        <v>1.45701191665095E-2</v>
      </c>
      <c r="BG6" s="75">
        <v>8.2474225077553004E-3</v>
      </c>
      <c r="BH6" s="75">
        <v>46.992578606899301</v>
      </c>
      <c r="BI6" s="75">
        <v>8.1406298679729001E-3</v>
      </c>
      <c r="BJ6" s="75">
        <v>0</v>
      </c>
      <c r="BK6" s="75">
        <v>6.3951753060290901</v>
      </c>
      <c r="BL6" s="75">
        <v>769.92592137085796</v>
      </c>
      <c r="BM6" s="75">
        <v>662.15575303253604</v>
      </c>
      <c r="BN6" s="75">
        <v>107.770168338321</v>
      </c>
      <c r="BO6" s="75">
        <v>2.5362376505894599</v>
      </c>
      <c r="BP6" s="75">
        <v>0</v>
      </c>
      <c r="BQ6" s="75">
        <v>321.87188029619102</v>
      </c>
      <c r="BR6" s="75">
        <v>6.7499291595021901E-3</v>
      </c>
      <c r="BS6" s="75">
        <v>0.87928718386271698</v>
      </c>
      <c r="BT6" s="75">
        <v>11.7589276940205</v>
      </c>
      <c r="BU6" s="75">
        <v>3.15585360989213E-2</v>
      </c>
      <c r="BV6" s="75">
        <v>226.59930008223199</v>
      </c>
      <c r="BW6" s="75">
        <v>1.8830581431506199</v>
      </c>
      <c r="BX6" s="75">
        <v>1.3550422687467201E-2</v>
      </c>
      <c r="BY6" s="75">
        <v>45.038025442991199</v>
      </c>
      <c r="BZ6" s="75">
        <v>2.04204448208358E-4</v>
      </c>
      <c r="CA6" s="75">
        <v>1048.4872547972</v>
      </c>
      <c r="CB6" s="75">
        <v>344.06931573717901</v>
      </c>
      <c r="CC6" s="75">
        <v>0</v>
      </c>
      <c r="CD6" s="75">
        <v>0</v>
      </c>
      <c r="CE6" s="75">
        <v>40.267763447459998</v>
      </c>
      <c r="CF6" s="75">
        <v>8.0888609494507505E-3</v>
      </c>
      <c r="CG6" s="75">
        <v>2959.28897083836</v>
      </c>
      <c r="CH6" s="75">
        <v>37.287852698385798</v>
      </c>
      <c r="CJ6" s="91">
        <f t="shared" si="12"/>
        <v>1.0073606645699655</v>
      </c>
      <c r="CK6" s="28">
        <f t="shared" si="0"/>
        <v>7.9999846077188214E-3</v>
      </c>
      <c r="CL6" s="68">
        <f t="shared" si="1"/>
        <v>4.7672311122197416E-5</v>
      </c>
      <c r="CM6" s="68"/>
      <c r="CN6" s="68">
        <f t="shared" si="2"/>
        <v>3.676211050618888E-5</v>
      </c>
      <c r="CO6" s="68">
        <f t="shared" si="3"/>
        <v>4.9966992886435608E-5</v>
      </c>
      <c r="CP6" s="68">
        <f t="shared" si="4"/>
        <v>4.9485311862223557E-5</v>
      </c>
      <c r="CQ6" s="68">
        <f t="shared" si="5"/>
        <v>3.8118747225417389E-5</v>
      </c>
      <c r="CR6" s="68">
        <f t="shared" si="6"/>
        <v>4.3642839863481102E-5</v>
      </c>
      <c r="CS6" s="61">
        <f t="shared" si="13"/>
        <v>-4.1708346411985807E-2</v>
      </c>
      <c r="CT6" s="61">
        <f t="shared" si="14"/>
        <v>-0.21290988261718061</v>
      </c>
      <c r="CU6" s="61">
        <f t="shared" si="7"/>
        <v>-6.2491249259735648E-2</v>
      </c>
      <c r="CV6" s="61">
        <f t="shared" si="8"/>
        <v>-4.5288363388857091E-2</v>
      </c>
      <c r="CW6" s="68">
        <f t="shared" si="9"/>
        <v>4.3498966849125835E-5</v>
      </c>
      <c r="CX6" s="68">
        <f t="shared" si="10"/>
        <v>4.43778054219134E-5</v>
      </c>
      <c r="CY6" s="61">
        <f t="shared" si="11"/>
        <v>-0.28548385170697393</v>
      </c>
      <c r="CZ6" s="68">
        <f t="shared" si="15"/>
        <v>4.8118495723925433E-5</v>
      </c>
    </row>
    <row r="7" spans="1:104" x14ac:dyDescent="0.25">
      <c r="A7" s="89" t="s">
        <v>173</v>
      </c>
      <c r="B7" s="75">
        <v>11284.605197999999</v>
      </c>
      <c r="C7" s="75"/>
      <c r="D7" s="75">
        <v>4777.2658092000001</v>
      </c>
      <c r="E7" s="75">
        <v>292.54703720999998</v>
      </c>
      <c r="F7" s="75">
        <v>266.98736452000003</v>
      </c>
      <c r="G7" s="75">
        <v>478.57821254999999</v>
      </c>
      <c r="H7" s="75">
        <v>1668.1743048000001</v>
      </c>
      <c r="I7" s="71">
        <v>66.918279631999994</v>
      </c>
      <c r="J7" s="71">
        <v>28.268449984</v>
      </c>
      <c r="K7" s="71">
        <v>193.2883444</v>
      </c>
      <c r="L7" s="71">
        <v>28.140932415000002</v>
      </c>
      <c r="M7" s="73">
        <v>38.211775627999998</v>
      </c>
      <c r="N7" s="73">
        <v>26.799897599000001</v>
      </c>
      <c r="O7" s="71">
        <v>14.759988975000001</v>
      </c>
      <c r="P7" s="73">
        <v>3.4607290407</v>
      </c>
      <c r="Q7" s="75"/>
      <c r="R7" s="75" t="s">
        <v>173</v>
      </c>
      <c r="S7" s="75">
        <v>0</v>
      </c>
      <c r="T7" s="75">
        <v>5.0487926683169899</v>
      </c>
      <c r="U7" s="75">
        <v>38.212865455944701</v>
      </c>
      <c r="V7" s="75">
        <v>59.425324977014199</v>
      </c>
      <c r="W7" s="75">
        <v>59.425324977014199</v>
      </c>
      <c r="X7" s="75">
        <v>16.0683116419385</v>
      </c>
      <c r="Y7" s="75">
        <v>0</v>
      </c>
      <c r="Z7" s="75">
        <v>23.355137855567399</v>
      </c>
      <c r="AA7" s="75">
        <v>26.800656002085201</v>
      </c>
      <c r="AB7" s="75">
        <v>0.41841170141419298</v>
      </c>
      <c r="AC7" s="75">
        <v>11284.9297471011</v>
      </c>
      <c r="AD7" s="75">
        <v>212.91190974324101</v>
      </c>
      <c r="AE7" s="75">
        <v>7.2361656163702897</v>
      </c>
      <c r="AF7" s="75">
        <v>54.522732521976103</v>
      </c>
      <c r="AG7" s="75">
        <v>3.4608286107886501</v>
      </c>
      <c r="AH7" s="75">
        <v>0</v>
      </c>
      <c r="AI7" s="75">
        <v>0</v>
      </c>
      <c r="AJ7" s="75">
        <v>169.107911519867</v>
      </c>
      <c r="AK7" s="75">
        <v>169.107911519867</v>
      </c>
      <c r="AL7" s="75">
        <v>24.915932478271799</v>
      </c>
      <c r="AM7" s="75">
        <v>0</v>
      </c>
      <c r="AN7" s="75">
        <v>38.219227058593297</v>
      </c>
      <c r="AO7" s="75">
        <v>9.8067258671854205</v>
      </c>
      <c r="AP7" s="75">
        <v>1.6313368173584399E-2</v>
      </c>
      <c r="AQ7" s="75">
        <v>0</v>
      </c>
      <c r="AR7" s="75">
        <v>243.122263586147</v>
      </c>
      <c r="AS7" s="75">
        <v>6.4249898570049105E-2</v>
      </c>
      <c r="AT7" s="75">
        <v>24.738032882194101</v>
      </c>
      <c r="AU7" s="75">
        <v>20.625937896123499</v>
      </c>
      <c r="AV7" s="75">
        <v>17.846094098500402</v>
      </c>
      <c r="AW7" s="75">
        <v>1680.51587961</v>
      </c>
      <c r="AX7" s="75">
        <v>4299.6664228703103</v>
      </c>
      <c r="AY7" s="75">
        <v>439.52150392927501</v>
      </c>
      <c r="AZ7" s="75">
        <v>4777.4071538581702</v>
      </c>
      <c r="BA7" s="75">
        <v>1.26379833433682E-5</v>
      </c>
      <c r="BB7" s="75">
        <v>97.574021780667593</v>
      </c>
      <c r="BC7" s="75">
        <v>0</v>
      </c>
      <c r="BD7" s="75">
        <v>7.0023413153215701E-4</v>
      </c>
      <c r="BE7" s="75">
        <v>384.71443460865402</v>
      </c>
      <c r="BF7" s="75">
        <v>7.4550025584638104E-3</v>
      </c>
      <c r="BG7" s="75">
        <v>4.3765996825675E-3</v>
      </c>
      <c r="BH7" s="75">
        <v>19.0492071494788</v>
      </c>
      <c r="BI7" s="75">
        <v>4.2276786555223E-3</v>
      </c>
      <c r="BJ7" s="75">
        <v>0</v>
      </c>
      <c r="BK7" s="75">
        <v>2.5783864557945702</v>
      </c>
      <c r="BL7" s="75">
        <v>292.55518772322</v>
      </c>
      <c r="BM7" s="75">
        <v>266.99481767036502</v>
      </c>
      <c r="BN7" s="75">
        <v>25.560370052855799</v>
      </c>
      <c r="BO7" s="75">
        <v>1.0226323049874</v>
      </c>
      <c r="BP7" s="75">
        <v>0</v>
      </c>
      <c r="BQ7" s="75">
        <v>129.68877607103201</v>
      </c>
      <c r="BR7" s="75">
        <v>3.5820505581661902E-3</v>
      </c>
      <c r="BS7" s="75">
        <v>0.357017611997552</v>
      </c>
      <c r="BT7" s="75">
        <v>4.7444430230879</v>
      </c>
      <c r="BU7" s="75">
        <v>1.6101135362467399E-2</v>
      </c>
      <c r="BV7" s="75">
        <v>91.343963901299006</v>
      </c>
      <c r="BW7" s="75">
        <v>1.0675140982695901</v>
      </c>
      <c r="BX7" s="75">
        <v>6.08417563823255E-3</v>
      </c>
      <c r="BY7" s="75">
        <v>18.167755912300098</v>
      </c>
      <c r="BZ7" s="75">
        <v>1.0836379967261301E-4</v>
      </c>
      <c r="CA7" s="75">
        <v>478.59235199523698</v>
      </c>
      <c r="CB7" s="75">
        <v>194.51024261427099</v>
      </c>
      <c r="CC7" s="75">
        <v>0</v>
      </c>
      <c r="CD7" s="75">
        <v>0</v>
      </c>
      <c r="CE7" s="75">
        <v>22.448324523321901</v>
      </c>
      <c r="CF7" s="75">
        <v>3.8522066461787298E-3</v>
      </c>
      <c r="CG7" s="75">
        <v>1668.22171509339</v>
      </c>
      <c r="CH7" s="75">
        <v>20.645251055603499</v>
      </c>
      <c r="CJ7" s="91">
        <f t="shared" si="12"/>
        <v>1.0073696226379127</v>
      </c>
      <c r="CK7" s="28">
        <f t="shared" si="0"/>
        <v>7.9999936843833715E-3</v>
      </c>
      <c r="CL7" s="68">
        <f t="shared" si="1"/>
        <v>2.8760341669533536E-5</v>
      </c>
      <c r="CM7" s="68"/>
      <c r="CN7" s="68">
        <f t="shared" si="2"/>
        <v>2.9586936087553609E-5</v>
      </c>
      <c r="CO7" s="68">
        <f t="shared" si="3"/>
        <v>2.7860522183875869E-5</v>
      </c>
      <c r="CP7" s="68">
        <f t="shared" si="4"/>
        <v>2.7915741924321434E-5</v>
      </c>
      <c r="CQ7" s="68">
        <f t="shared" si="5"/>
        <v>2.9544690640330922E-5</v>
      </c>
      <c r="CR7" s="68">
        <f t="shared" si="6"/>
        <v>2.8420467365737534E-5</v>
      </c>
      <c r="CS7" s="61">
        <f t="shared" si="13"/>
        <v>-0.11197171678936439</v>
      </c>
      <c r="CT7" s="61">
        <f t="shared" si="14"/>
        <v>-0.17380903909530043</v>
      </c>
      <c r="CU7" s="61">
        <f t="shared" si="7"/>
        <v>-0.12510031556839699</v>
      </c>
      <c r="CV7" s="61">
        <f t="shared" si="8"/>
        <v>-0.12092348194518417</v>
      </c>
      <c r="CW7" s="68">
        <f t="shared" si="9"/>
        <v>2.85207354746629E-5</v>
      </c>
      <c r="CX7" s="68">
        <f t="shared" si="10"/>
        <v>2.829873070964428E-5</v>
      </c>
      <c r="CY7" s="61">
        <f t="shared" si="11"/>
        <v>0.20908586915122684</v>
      </c>
      <c r="CZ7" s="68">
        <f t="shared" si="15"/>
        <v>2.8771419975137975E-5</v>
      </c>
    </row>
    <row r="8" spans="1:104" x14ac:dyDescent="0.25">
      <c r="A8" s="89" t="s">
        <v>174</v>
      </c>
      <c r="B8" s="75">
        <v>1792.0148541000001</v>
      </c>
      <c r="C8" s="75"/>
      <c r="D8" s="75">
        <v>220.71543799</v>
      </c>
      <c r="E8" s="75">
        <v>39.303636251999997</v>
      </c>
      <c r="F8" s="75">
        <v>31.608135568000002</v>
      </c>
      <c r="G8" s="75">
        <v>26.116802508999999</v>
      </c>
      <c r="H8" s="75">
        <v>145.21559518000001</v>
      </c>
      <c r="I8" s="71">
        <v>3.3949634998999998</v>
      </c>
      <c r="J8" s="71">
        <v>2.0478088249000002</v>
      </c>
      <c r="K8" s="71">
        <v>9.9517581861999993</v>
      </c>
      <c r="L8" s="71">
        <v>1.3854359120999999</v>
      </c>
      <c r="M8" s="73">
        <v>1.8909638099999999</v>
      </c>
      <c r="N8" s="73">
        <v>1.4781727928999999</v>
      </c>
      <c r="O8" s="71">
        <v>2.6532070438000002</v>
      </c>
      <c r="P8" s="73">
        <v>0.40851699619999998</v>
      </c>
      <c r="Q8" s="75"/>
      <c r="R8" s="75" t="s">
        <v>174</v>
      </c>
      <c r="S8" s="75">
        <v>0</v>
      </c>
      <c r="T8" s="75">
        <v>0.43540332335147702</v>
      </c>
      <c r="U8" s="75">
        <v>1.8910220675890099</v>
      </c>
      <c r="V8" s="75">
        <v>5.1753251894785901</v>
      </c>
      <c r="W8" s="75">
        <v>5.1753251894785901</v>
      </c>
      <c r="X8" s="75">
        <v>1.4084322798078599</v>
      </c>
      <c r="Y8" s="75">
        <v>0</v>
      </c>
      <c r="Z8" s="75">
        <v>2.03331439926249</v>
      </c>
      <c r="AA8" s="75">
        <v>1.47821994066455</v>
      </c>
      <c r="AB8" s="75">
        <v>5.9354839924768102E-2</v>
      </c>
      <c r="AC8" s="75">
        <v>1792.0743472169399</v>
      </c>
      <c r="AD8" s="75">
        <v>18.411229217847499</v>
      </c>
      <c r="AE8" s="75">
        <v>0.63029323088133005</v>
      </c>
      <c r="AF8" s="75">
        <v>4.7317201413247503</v>
      </c>
      <c r="AG8" s="75">
        <v>0.40853039450470402</v>
      </c>
      <c r="AH8" s="75">
        <v>0</v>
      </c>
      <c r="AI8" s="75">
        <v>0</v>
      </c>
      <c r="AJ8" s="75">
        <v>14.6106869056258</v>
      </c>
      <c r="AK8" s="75">
        <v>14.6106869056258</v>
      </c>
      <c r="AL8" s="75">
        <v>2.1512661919145399</v>
      </c>
      <c r="AM8" s="75">
        <v>0</v>
      </c>
      <c r="AN8" s="75">
        <v>1.76577688491322</v>
      </c>
      <c r="AO8" s="75">
        <v>0.87628100404834697</v>
      </c>
      <c r="AP8" s="75">
        <v>2.3141785363275098E-3</v>
      </c>
      <c r="AQ8" s="75">
        <v>0</v>
      </c>
      <c r="AR8" s="75">
        <v>21.104293380648699</v>
      </c>
      <c r="AS8" s="75">
        <v>9.2165975611024197E-3</v>
      </c>
      <c r="AT8" s="75">
        <v>2.1333884872983999</v>
      </c>
      <c r="AU8" s="75">
        <v>1.7808188502450999</v>
      </c>
      <c r="AV8" s="75">
        <v>1.54318587038011</v>
      </c>
      <c r="AW8" s="75">
        <v>146.28657478904501</v>
      </c>
      <c r="AX8" s="75">
        <v>198.64988646924201</v>
      </c>
      <c r="AY8" s="75">
        <v>20.306435680704499</v>
      </c>
      <c r="AZ8" s="75">
        <v>220.72209903486001</v>
      </c>
      <c r="BA8" s="75">
        <v>1.8129117139905299E-6</v>
      </c>
      <c r="BB8" s="75">
        <v>8.4451343018237708</v>
      </c>
      <c r="BC8" s="75">
        <v>0</v>
      </c>
      <c r="BD8" s="75">
        <v>7.7688829753578298E-5</v>
      </c>
      <c r="BE8" s="75">
        <v>33.881496031647302</v>
      </c>
      <c r="BF8" s="75">
        <v>7.9570983728787404E-4</v>
      </c>
      <c r="BG8" s="75">
        <v>4.8556231435263998E-4</v>
      </c>
      <c r="BH8" s="75">
        <v>2.2454340272381001</v>
      </c>
      <c r="BI8" s="75">
        <v>4.5857848951757297E-4</v>
      </c>
      <c r="BJ8" s="75">
        <v>0</v>
      </c>
      <c r="BK8" s="75">
        <v>0.30649538297039702</v>
      </c>
      <c r="BL8" s="75">
        <v>39.304949583668197</v>
      </c>
      <c r="BM8" s="75">
        <v>31.609189215055402</v>
      </c>
      <c r="BN8" s="75">
        <v>7.69576036861279</v>
      </c>
      <c r="BO8" s="75">
        <v>0.12155853833562</v>
      </c>
      <c r="BP8" s="75">
        <v>0</v>
      </c>
      <c r="BQ8" s="75">
        <v>15.3829803843758</v>
      </c>
      <c r="BR8" s="75">
        <v>3.9741201854748401E-4</v>
      </c>
      <c r="BS8" s="75">
        <v>2.7179732035913302E-2</v>
      </c>
      <c r="BT8" s="75">
        <v>0.56386040223328204</v>
      </c>
      <c r="BU8" s="75">
        <v>1.7131098233215899E-3</v>
      </c>
      <c r="BV8" s="75">
        <v>10.797950054288799</v>
      </c>
      <c r="BW8" s="75">
        <v>9.2061487687984098E-2</v>
      </c>
      <c r="BX8" s="75">
        <v>5.4946380223438399E-4</v>
      </c>
      <c r="BY8" s="75">
        <v>2.1592411459625098</v>
      </c>
      <c r="BZ8" s="75">
        <v>1.20224999420184E-5</v>
      </c>
      <c r="CA8" s="75">
        <v>26.1175917608867</v>
      </c>
      <c r="CB8" s="75">
        <v>16.881270452144101</v>
      </c>
      <c r="CC8" s="75">
        <v>0</v>
      </c>
      <c r="CD8" s="75">
        <v>0</v>
      </c>
      <c r="CE8" s="75">
        <v>1.98585436998751</v>
      </c>
      <c r="CF8" s="75">
        <v>5.5259551316691696E-4</v>
      </c>
      <c r="CG8" s="75">
        <v>145.22007912388301</v>
      </c>
      <c r="CH8" s="75">
        <v>1.8409019940850999</v>
      </c>
      <c r="CJ8" s="91">
        <f t="shared" si="12"/>
        <v>1.007343995896409</v>
      </c>
      <c r="CK8" s="28">
        <f t="shared" si="0"/>
        <v>8.0000004196876546E-3</v>
      </c>
      <c r="CL8" s="68">
        <f t="shared" si="1"/>
        <v>3.3199008816099867E-5</v>
      </c>
      <c r="CM8" s="68"/>
      <c r="CN8" s="68">
        <f t="shared" si="2"/>
        <v>3.0179333718885456E-5</v>
      </c>
      <c r="CO8" s="68">
        <f t="shared" si="3"/>
        <v>3.341501686458604E-5</v>
      </c>
      <c r="CP8" s="68">
        <f t="shared" si="4"/>
        <v>3.333467907758626E-5</v>
      </c>
      <c r="CQ8" s="68">
        <f t="shared" si="5"/>
        <v>3.0220080977715421E-5</v>
      </c>
      <c r="CR8" s="68">
        <f t="shared" si="6"/>
        <v>3.0877839790171488E-5</v>
      </c>
      <c r="CS8" s="61">
        <f t="shared" si="13"/>
        <v>0.52441261581487741</v>
      </c>
      <c r="CT8" s="61">
        <f t="shared" si="14"/>
        <v>-7.0780169815011585E-3</v>
      </c>
      <c r="CU8" s="61">
        <f t="shared" si="7"/>
        <v>0.46815131881784355</v>
      </c>
      <c r="CV8" s="61">
        <f t="shared" si="8"/>
        <v>0.53986804345549055</v>
      </c>
      <c r="CW8" s="68">
        <f t="shared" si="9"/>
        <v>3.0808410347109415E-5</v>
      </c>
      <c r="CX8" s="68">
        <f t="shared" si="10"/>
        <v>3.1895976422053609E-5</v>
      </c>
      <c r="CY8" s="61">
        <f t="shared" si="11"/>
        <v>-0.41836960142774443</v>
      </c>
      <c r="CZ8" s="68">
        <f t="shared" si="15"/>
        <v>3.2797422943641967E-5</v>
      </c>
    </row>
    <row r="9" spans="1:104" x14ac:dyDescent="0.25">
      <c r="A9" s="89" t="s">
        <v>175</v>
      </c>
      <c r="B9" s="75">
        <v>1334.0537073999999</v>
      </c>
      <c r="C9" s="75"/>
      <c r="D9" s="75">
        <v>463.68017171999998</v>
      </c>
      <c r="E9" s="75">
        <v>25.646377423000001</v>
      </c>
      <c r="F9" s="75">
        <v>23.673014379000001</v>
      </c>
      <c r="G9" s="75">
        <v>49.796891166999998</v>
      </c>
      <c r="H9" s="75">
        <v>614.45504955000001</v>
      </c>
      <c r="I9" s="71">
        <v>11.959730548</v>
      </c>
      <c r="J9" s="71">
        <v>4.8592029244999999</v>
      </c>
      <c r="K9" s="71">
        <v>34.498958162000001</v>
      </c>
      <c r="L9" s="71">
        <v>5.0426701720000002</v>
      </c>
      <c r="M9" s="73">
        <v>6.8442420391000001</v>
      </c>
      <c r="N9" s="73">
        <v>4.7524417252999998</v>
      </c>
      <c r="O9" s="71">
        <v>1.9899520857999999</v>
      </c>
      <c r="P9" s="73">
        <v>0.54525402180000004</v>
      </c>
      <c r="Q9" s="75"/>
      <c r="R9" s="75" t="s">
        <v>175</v>
      </c>
      <c r="S9" s="75">
        <v>0</v>
      </c>
      <c r="T9" s="75">
        <v>1.87366264405077</v>
      </c>
      <c r="U9" s="75">
        <v>6.8444662750787799</v>
      </c>
      <c r="V9" s="75">
        <v>21.929702190417</v>
      </c>
      <c r="W9" s="75">
        <v>21.929702190417</v>
      </c>
      <c r="X9" s="75">
        <v>5.9075163385968699</v>
      </c>
      <c r="Y9" s="75">
        <v>0</v>
      </c>
      <c r="Z9" s="75">
        <v>8.5978190767070899</v>
      </c>
      <c r="AA9" s="75">
        <v>4.7525978180501598</v>
      </c>
      <c r="AB9" s="75">
        <v>6.5229840047862295E-2</v>
      </c>
      <c r="AC9" s="75">
        <v>1334.0990183920501</v>
      </c>
      <c r="AD9" s="75">
        <v>78.835628321109695</v>
      </c>
      <c r="AE9" s="75">
        <v>2.66122763313976</v>
      </c>
      <c r="AF9" s="75">
        <v>20.126865748317901</v>
      </c>
      <c r="AG9" s="75">
        <v>0.54527332174694199</v>
      </c>
      <c r="AH9" s="75">
        <v>0</v>
      </c>
      <c r="AI9" s="75">
        <v>0</v>
      </c>
      <c r="AJ9" s="75">
        <v>62.6918221335537</v>
      </c>
      <c r="AK9" s="75">
        <v>62.6918221335537</v>
      </c>
      <c r="AL9" s="75">
        <v>9.2403611577144602</v>
      </c>
      <c r="AM9" s="75">
        <v>0</v>
      </c>
      <c r="AN9" s="75">
        <v>3.7095666846343298</v>
      </c>
      <c r="AO9" s="75">
        <v>3.5220423243483898</v>
      </c>
      <c r="AP9" s="75">
        <v>2.5432403125267701E-3</v>
      </c>
      <c r="AQ9" s="75">
        <v>0</v>
      </c>
      <c r="AR9" s="75">
        <v>89.861937375220606</v>
      </c>
      <c r="AS9" s="75">
        <v>1.4844198301096199E-2</v>
      </c>
      <c r="AT9" s="75">
        <v>9.1805579931156203</v>
      </c>
      <c r="AU9" s="75">
        <v>7.6494790337730398</v>
      </c>
      <c r="AV9" s="75">
        <v>6.6074735167152197</v>
      </c>
      <c r="AW9" s="75">
        <v>619.01429950891998</v>
      </c>
      <c r="AX9" s="75">
        <v>417.326309725138</v>
      </c>
      <c r="AY9" s="75">
        <v>42.6599655382309</v>
      </c>
      <c r="AZ9" s="75">
        <v>463.69584194800399</v>
      </c>
      <c r="BA9" s="75">
        <v>2.9198580087335E-6</v>
      </c>
      <c r="BB9" s="75">
        <v>36.101115450486901</v>
      </c>
      <c r="BC9" s="75">
        <v>0</v>
      </c>
      <c r="BD9" s="75">
        <v>1.5481182493096699E-4</v>
      </c>
      <c r="BE9" s="75">
        <v>140.116263606541</v>
      </c>
      <c r="BF9" s="75">
        <v>1.5461281326300501E-3</v>
      </c>
      <c r="BG9" s="75">
        <v>9.6760580587201004E-4</v>
      </c>
      <c r="BH9" s="75">
        <v>1.7472585305092101</v>
      </c>
      <c r="BI9" s="75">
        <v>9.0065695751142204E-4</v>
      </c>
      <c r="BJ9" s="75">
        <v>0</v>
      </c>
      <c r="BK9" s="75">
        <v>0.228011471750524</v>
      </c>
      <c r="BL9" s="75">
        <v>25.647246207405701</v>
      </c>
      <c r="BM9" s="75">
        <v>23.673816289582899</v>
      </c>
      <c r="BN9" s="75">
        <v>1.9734299178227099</v>
      </c>
      <c r="BO9" s="75">
        <v>9.0477438449709804E-2</v>
      </c>
      <c r="BP9" s="75">
        <v>0</v>
      </c>
      <c r="BQ9" s="75">
        <v>11.436222821144501</v>
      </c>
      <c r="BR9" s="75">
        <v>7.9194085991280696E-4</v>
      </c>
      <c r="BS9" s="75">
        <v>3.8511439563043898E-2</v>
      </c>
      <c r="BT9" s="75">
        <v>0.42150238374752602</v>
      </c>
      <c r="BU9" s="75">
        <v>3.3215786526452698E-3</v>
      </c>
      <c r="BV9" s="75">
        <v>8.0913227180784499</v>
      </c>
      <c r="BW9" s="75">
        <v>0.39616653090163501</v>
      </c>
      <c r="BX9" s="75">
        <v>9.3685842689197798E-4</v>
      </c>
      <c r="BY9" s="75">
        <v>1.61186594795989</v>
      </c>
      <c r="BZ9" s="75">
        <v>2.3957719704360101E-5</v>
      </c>
      <c r="CA9" s="75">
        <v>49.798559120796703</v>
      </c>
      <c r="CB9" s="75">
        <v>71.872907686290205</v>
      </c>
      <c r="CC9" s="75">
        <v>0</v>
      </c>
      <c r="CD9" s="75">
        <v>0</v>
      </c>
      <c r="CE9" s="75">
        <v>8.1518095214360908</v>
      </c>
      <c r="CF9" s="75">
        <v>8.9000733159344504E-4</v>
      </c>
      <c r="CG9" s="75">
        <v>614.47597182493098</v>
      </c>
      <c r="CH9" s="75">
        <v>7.4359152535199602</v>
      </c>
      <c r="CJ9" s="91">
        <f t="shared" si="12"/>
        <v>1.0073856877926579</v>
      </c>
      <c r="CK9" s="28">
        <f t="shared" si="0"/>
        <v>7.9999998901225822E-3</v>
      </c>
      <c r="CL9" s="68">
        <f t="shared" si="1"/>
        <v>3.396489346631996E-5</v>
      </c>
      <c r="CM9" s="68"/>
      <c r="CN9" s="68">
        <f t="shared" si="2"/>
        <v>3.3795337734378866E-5</v>
      </c>
      <c r="CO9" s="68">
        <f t="shared" si="3"/>
        <v>3.3875521340526769E-5</v>
      </c>
      <c r="CP9" s="68">
        <f t="shared" si="4"/>
        <v>3.3874460178949574E-5</v>
      </c>
      <c r="CQ9" s="68">
        <f t="shared" si="5"/>
        <v>3.3495139106402182E-5</v>
      </c>
      <c r="CR9" s="68">
        <f t="shared" si="6"/>
        <v>3.4050131000290403E-5</v>
      </c>
      <c r="CS9" s="61">
        <f t="shared" si="13"/>
        <v>0.8336284502734268</v>
      </c>
      <c r="CT9" s="61">
        <f t="shared" si="14"/>
        <v>0.7693887681366558</v>
      </c>
      <c r="CU9" s="61">
        <f t="shared" si="7"/>
        <v>0.81720914119104171</v>
      </c>
      <c r="CV9" s="61">
        <f t="shared" si="8"/>
        <v>0.82057475106972355</v>
      </c>
      <c r="CW9" s="68">
        <f t="shared" si="9"/>
        <v>3.2762719012394609E-5</v>
      </c>
      <c r="CX9" s="68">
        <f t="shared" si="10"/>
        <v>3.2844747854364976E-5</v>
      </c>
      <c r="CY9" s="61">
        <f t="shared" si="11"/>
        <v>2.3204183979429258</v>
      </c>
      <c r="CZ9" s="68">
        <f t="shared" si="15"/>
        <v>3.5396248666316438E-5</v>
      </c>
    </row>
    <row r="10" spans="1:104" x14ac:dyDescent="0.25">
      <c r="A10" s="89" t="s">
        <v>176</v>
      </c>
      <c r="B10" s="75">
        <v>1.1014831</v>
      </c>
      <c r="C10" s="75"/>
      <c r="D10" s="75">
        <v>1.710855E-2</v>
      </c>
      <c r="E10" s="75">
        <v>2.367E-2</v>
      </c>
      <c r="F10" s="75">
        <v>1.9107843999999999E-2</v>
      </c>
      <c r="G10" s="75">
        <v>3.6066560000000002E-3</v>
      </c>
      <c r="H10" s="75">
        <v>3.7146956000000002E-2</v>
      </c>
      <c r="I10" s="71">
        <v>1.2874637E-3</v>
      </c>
      <c r="J10" s="71">
        <v>9.3209580000000003E-4</v>
      </c>
      <c r="K10" s="71">
        <v>3.8108962999999999E-3</v>
      </c>
      <c r="L10" s="71">
        <v>5.1469220000000004E-4</v>
      </c>
      <c r="M10" s="73">
        <v>7.0503519999999997E-4</v>
      </c>
      <c r="N10" s="73">
        <v>5.9060199999999997E-4</v>
      </c>
      <c r="O10" s="71">
        <v>1.4719741000000001E-3</v>
      </c>
      <c r="P10" s="73">
        <v>2.139516E-4</v>
      </c>
      <c r="Q10" s="75"/>
      <c r="R10" s="75" t="s">
        <v>176</v>
      </c>
      <c r="S10" s="75">
        <v>0</v>
      </c>
      <c r="T10" s="75">
        <v>1.14076929464221E-4</v>
      </c>
      <c r="U10" s="75">
        <v>7.0505832971003602E-4</v>
      </c>
      <c r="V10" s="75">
        <v>1.32275460069114E-3</v>
      </c>
      <c r="W10" s="75">
        <v>1.32275460069114E-3</v>
      </c>
      <c r="X10" s="75">
        <v>3.54088091734321E-4</v>
      </c>
      <c r="Y10" s="75">
        <v>0</v>
      </c>
      <c r="Z10" s="75">
        <v>5.1995576427520303E-4</v>
      </c>
      <c r="AA10" s="75">
        <v>5.9062363023198105E-4</v>
      </c>
      <c r="AB10" s="75">
        <v>0</v>
      </c>
      <c r="AC10" s="75">
        <v>1.1015210216218301</v>
      </c>
      <c r="AD10" s="75">
        <v>4.7905989834487904E-3</v>
      </c>
      <c r="AE10" s="75">
        <v>1.6095739131268699E-4</v>
      </c>
      <c r="AF10" s="75">
        <v>1.21991790948924E-3</v>
      </c>
      <c r="AG10" s="75">
        <v>2.1395866262669601E-4</v>
      </c>
      <c r="AH10" s="75">
        <v>0</v>
      </c>
      <c r="AI10" s="75">
        <v>0</v>
      </c>
      <c r="AJ10" s="75">
        <v>3.8103365855916898E-3</v>
      </c>
      <c r="AK10" s="75">
        <v>3.8103365855916898E-3</v>
      </c>
      <c r="AL10" s="75">
        <v>5.6196115786746902E-4</v>
      </c>
      <c r="AM10" s="75">
        <v>0</v>
      </c>
      <c r="AN10" s="75">
        <v>1.3687305235426001E-4</v>
      </c>
      <c r="AO10" s="75">
        <v>2.09176367973456E-4</v>
      </c>
      <c r="AP10" s="75">
        <v>0</v>
      </c>
      <c r="AQ10" s="75">
        <v>0</v>
      </c>
      <c r="AR10" s="75">
        <v>5.4386963920126496E-3</v>
      </c>
      <c r="AS10" s="75">
        <v>0</v>
      </c>
      <c r="AT10" s="75">
        <v>5.5895212213605803E-4</v>
      </c>
      <c r="AU10" s="75">
        <v>4.6522154126225603E-4</v>
      </c>
      <c r="AV10" s="75">
        <v>4.0154692960696998E-4</v>
      </c>
      <c r="AW10" s="75">
        <v>3.7423474814949502E-2</v>
      </c>
      <c r="AX10" s="75">
        <v>1.5398206980935501E-2</v>
      </c>
      <c r="AY10" s="75">
        <v>1.57403782029023E-3</v>
      </c>
      <c r="AZ10" s="75">
        <v>1.7109117853579998E-2</v>
      </c>
      <c r="BA10" s="75">
        <v>0</v>
      </c>
      <c r="BB10" s="75">
        <v>2.19238073270611E-3</v>
      </c>
      <c r="BC10" s="75">
        <v>0</v>
      </c>
      <c r="BD10" s="75">
        <v>0</v>
      </c>
      <c r="BE10" s="75">
        <v>8.4071219034706195E-3</v>
      </c>
      <c r="BF10" s="75">
        <v>0</v>
      </c>
      <c r="BG10" s="75">
        <v>0</v>
      </c>
      <c r="BH10" s="75">
        <v>1.3221994411283201E-3</v>
      </c>
      <c r="BI10" s="75">
        <v>0</v>
      </c>
      <c r="BJ10" s="75">
        <v>0</v>
      </c>
      <c r="BK10" s="75">
        <v>1.86657186792109E-4</v>
      </c>
      <c r="BL10" s="75">
        <v>2.36707986794314E-2</v>
      </c>
      <c r="BM10" s="75">
        <v>1.9108487904892599E-2</v>
      </c>
      <c r="BN10" s="75">
        <v>4.5623107745388202E-3</v>
      </c>
      <c r="BO10" s="75">
        <v>7.4007396506776304E-5</v>
      </c>
      <c r="BP10" s="75">
        <v>0</v>
      </c>
      <c r="BQ10" s="75">
        <v>9.3539597766717896E-3</v>
      </c>
      <c r="BR10" s="75">
        <v>0</v>
      </c>
      <c r="BS10" s="75">
        <v>0</v>
      </c>
      <c r="BT10" s="75">
        <v>3.4240425051119603E-4</v>
      </c>
      <c r="BU10" s="75">
        <v>0</v>
      </c>
      <c r="BV10" s="75">
        <v>6.5170034777911803E-3</v>
      </c>
      <c r="BW10" s="75">
        <v>2.41203421167678E-5</v>
      </c>
      <c r="BX10" s="75">
        <v>0</v>
      </c>
      <c r="BY10" s="75">
        <v>1.3122563754912101E-3</v>
      </c>
      <c r="BZ10" s="75">
        <v>0</v>
      </c>
      <c r="CA10" s="75">
        <v>3.60686316462463E-3</v>
      </c>
      <c r="CB10" s="75">
        <v>4.3524750552092397E-3</v>
      </c>
      <c r="CC10" s="75">
        <v>0</v>
      </c>
      <c r="CD10" s="75">
        <v>0</v>
      </c>
      <c r="CE10" s="75">
        <v>4.8704066462298197E-4</v>
      </c>
      <c r="CF10" s="75">
        <v>0</v>
      </c>
      <c r="CG10" s="75">
        <v>3.7148223350253799E-2</v>
      </c>
      <c r="CH10" s="75">
        <v>4.4197341982065401E-4</v>
      </c>
      <c r="CJ10" s="91">
        <f t="shared" si="12"/>
        <v>1.0074095458644274</v>
      </c>
      <c r="CK10" s="28">
        <f t="shared" si="0"/>
        <v>8.000006401593639E-3</v>
      </c>
      <c r="CL10" s="68">
        <f t="shared" si="1"/>
        <v>3.4427783621944109E-5</v>
      </c>
      <c r="CM10" s="68"/>
      <c r="CN10" s="68">
        <f t="shared" si="2"/>
        <v>3.3191216087761889E-5</v>
      </c>
      <c r="CO10" s="68">
        <f t="shared" si="3"/>
        <v>3.3742265796358315E-5</v>
      </c>
      <c r="CP10" s="68">
        <f t="shared" si="4"/>
        <v>3.3698458737673981E-5</v>
      </c>
      <c r="CQ10" s="68">
        <f t="shared" si="5"/>
        <v>5.7439529755485007E-5</v>
      </c>
      <c r="CR10" s="68">
        <f t="shared" si="6"/>
        <v>3.4117203406853256E-5</v>
      </c>
      <c r="CS10" s="61">
        <f t="shared" si="13"/>
        <v>2.7411181139429443E-2</v>
      </c>
      <c r="CT10" s="61">
        <f t="shared" si="14"/>
        <v>-0.44216488876443494</v>
      </c>
      <c r="CU10" s="61">
        <f t="shared" si="7"/>
        <v>-1.4687211727857564E-4</v>
      </c>
      <c r="CV10" s="61">
        <f t="shared" si="8"/>
        <v>8.5992991803757649E-2</v>
      </c>
      <c r="CW10" s="68">
        <f t="shared" si="9"/>
        <v>3.2806461345537338E-5</v>
      </c>
      <c r="CX10" s="68">
        <f t="shared" si="10"/>
        <v>3.6624041200474592E-5</v>
      </c>
      <c r="CY10" s="61">
        <f t="shared" si="11"/>
        <v>-0.72720516644486477</v>
      </c>
      <c r="CZ10" s="68">
        <f t="shared" si="15"/>
        <v>3.3010394388324106E-5</v>
      </c>
    </row>
    <row r="11" spans="1:104" x14ac:dyDescent="0.25">
      <c r="A11" s="89" t="s">
        <v>177</v>
      </c>
      <c r="B11" s="75">
        <v>31925.141866999998</v>
      </c>
      <c r="C11" s="75"/>
      <c r="D11" s="75">
        <v>9702.7792319</v>
      </c>
      <c r="E11" s="75">
        <v>771.19303781999997</v>
      </c>
      <c r="F11" s="75">
        <v>683.97083689999999</v>
      </c>
      <c r="G11" s="75">
        <v>1041.8439966000001</v>
      </c>
      <c r="H11" s="75">
        <v>3719.0669438</v>
      </c>
      <c r="I11" s="71">
        <v>130.4832797</v>
      </c>
      <c r="J11" s="71">
        <v>58.629373409999999</v>
      </c>
      <c r="K11" s="71">
        <v>377.72394085000002</v>
      </c>
      <c r="L11" s="71">
        <v>54.630208101000001</v>
      </c>
      <c r="M11" s="73">
        <v>74.236384451000006</v>
      </c>
      <c r="N11" s="73">
        <v>52.934644916000003</v>
      </c>
      <c r="O11" s="71">
        <v>40.475970781999997</v>
      </c>
      <c r="P11" s="73">
        <v>8.0800375518000003</v>
      </c>
      <c r="Q11" s="75"/>
      <c r="R11" s="75" t="s">
        <v>177</v>
      </c>
      <c r="S11" s="75">
        <v>0</v>
      </c>
      <c r="T11" s="75">
        <v>11.199794230860499</v>
      </c>
      <c r="U11" s="75">
        <v>74.235935125452301</v>
      </c>
      <c r="V11" s="75">
        <v>132.396801984305</v>
      </c>
      <c r="W11" s="75">
        <v>132.396801984305</v>
      </c>
      <c r="X11" s="75">
        <v>35.9020320253099</v>
      </c>
      <c r="Y11" s="75">
        <v>0</v>
      </c>
      <c r="Z11" s="75">
        <v>52.0792965015821</v>
      </c>
      <c r="AA11" s="75">
        <v>52.934329267766401</v>
      </c>
      <c r="AB11" s="75">
        <v>1.2693935724964001</v>
      </c>
      <c r="AC11" s="75">
        <v>31924.917792460801</v>
      </c>
      <c r="AD11" s="75">
        <v>473.00183873715201</v>
      </c>
      <c r="AE11" s="75">
        <v>16.1437459502366</v>
      </c>
      <c r="AF11" s="75">
        <v>121.365653050945</v>
      </c>
      <c r="AG11" s="75">
        <v>8.0799775371740097</v>
      </c>
      <c r="AH11" s="75">
        <v>0</v>
      </c>
      <c r="AI11" s="75">
        <v>0</v>
      </c>
      <c r="AJ11" s="75">
        <v>375.43950287316898</v>
      </c>
      <c r="AK11" s="75">
        <v>375.43950287316898</v>
      </c>
      <c r="AL11" s="75">
        <v>55.300037483374702</v>
      </c>
      <c r="AM11" s="75">
        <v>0</v>
      </c>
      <c r="AN11" s="75">
        <v>77.622162961686399</v>
      </c>
      <c r="AO11" s="75">
        <v>22.200319646616801</v>
      </c>
      <c r="AP11" s="75">
        <v>4.9492269210233399E-2</v>
      </c>
      <c r="AQ11" s="75">
        <v>0</v>
      </c>
      <c r="AR11" s="75">
        <v>540.94281498315001</v>
      </c>
      <c r="AS11" s="75">
        <v>0.18419819011854099</v>
      </c>
      <c r="AT11" s="75">
        <v>54.876646223551298</v>
      </c>
      <c r="AU11" s="75">
        <v>45.778060984251503</v>
      </c>
      <c r="AV11" s="75">
        <v>39.647528365392098</v>
      </c>
      <c r="AW11" s="75">
        <v>3746.40155613463</v>
      </c>
      <c r="AX11" s="75">
        <v>8732.4879043026303</v>
      </c>
      <c r="AY11" s="75">
        <v>892.654513396678</v>
      </c>
      <c r="AZ11" s="75">
        <v>9702.7645806609908</v>
      </c>
      <c r="BA11" s="75">
        <v>3.6231857800233398E-5</v>
      </c>
      <c r="BB11" s="75">
        <v>216.87698468457299</v>
      </c>
      <c r="BC11" s="75">
        <v>0</v>
      </c>
      <c r="BD11" s="75">
        <v>1.7174235164491201E-3</v>
      </c>
      <c r="BE11" s="75">
        <v>863.578630863939</v>
      </c>
      <c r="BF11" s="75">
        <v>1.8204894251977199E-2</v>
      </c>
      <c r="BG11" s="75">
        <v>1.0734220101673801E-2</v>
      </c>
      <c r="BH11" s="75">
        <v>48.722057442307701</v>
      </c>
      <c r="BI11" s="75">
        <v>1.03424403925968E-2</v>
      </c>
      <c r="BJ11" s="75">
        <v>0</v>
      </c>
      <c r="BK11" s="75">
        <v>6.6109261420989096</v>
      </c>
      <c r="BL11" s="75">
        <v>771.186657661494</v>
      </c>
      <c r="BM11" s="75">
        <v>683.96531801456399</v>
      </c>
      <c r="BN11" s="75">
        <v>87.221339646929707</v>
      </c>
      <c r="BO11" s="75">
        <v>2.62196975201309</v>
      </c>
      <c r="BP11" s="75">
        <v>0</v>
      </c>
      <c r="BQ11" s="75">
        <v>332.391346463069</v>
      </c>
      <c r="BR11" s="75">
        <v>8.7854718825487593E-3</v>
      </c>
      <c r="BS11" s="75">
        <v>0.84414176174220201</v>
      </c>
      <c r="BT11" s="75">
        <v>12.1630214555575</v>
      </c>
      <c r="BU11" s="75">
        <v>3.9304669896151202E-2</v>
      </c>
      <c r="BV11" s="75">
        <v>233.93083548173701</v>
      </c>
      <c r="BW11" s="75">
        <v>2.3680785814766101</v>
      </c>
      <c r="BX11" s="75">
        <v>1.46041833935051E-2</v>
      </c>
      <c r="BY11" s="75">
        <v>46.577060435082103</v>
      </c>
      <c r="BZ11" s="75">
        <v>2.6577752065445301E-4</v>
      </c>
      <c r="CA11" s="75">
        <v>1041.8414347313001</v>
      </c>
      <c r="CB11" s="75">
        <v>432.81302994348499</v>
      </c>
      <c r="CC11" s="75">
        <v>0</v>
      </c>
      <c r="CD11" s="75">
        <v>0</v>
      </c>
      <c r="CE11" s="75">
        <v>50.496257019198502</v>
      </c>
      <c r="CF11" s="75">
        <v>1.1043893243634501E-2</v>
      </c>
      <c r="CG11" s="75">
        <v>3719.0375330397801</v>
      </c>
      <c r="CH11" s="75">
        <v>46.664941549738302</v>
      </c>
      <c r="CJ11" s="91">
        <f t="shared" si="12"/>
        <v>1.007357823859466</v>
      </c>
      <c r="CK11" s="28">
        <f t="shared" si="0"/>
        <v>8.0000047735259462E-3</v>
      </c>
      <c r="CL11" s="68">
        <f t="shared" si="1"/>
        <v>-7.0187484250128419E-6</v>
      </c>
      <c r="CM11" s="68"/>
      <c r="CN11" s="68">
        <f t="shared" si="2"/>
        <v>-1.5100043666957581E-6</v>
      </c>
      <c r="CO11" s="68">
        <f t="shared" si="3"/>
        <v>-8.2731017956434853E-6</v>
      </c>
      <c r="CP11" s="68">
        <f t="shared" si="4"/>
        <v>-8.0688899851601023E-6</v>
      </c>
      <c r="CQ11" s="68">
        <f t="shared" si="5"/>
        <v>-2.4589753440762804E-6</v>
      </c>
      <c r="CR11" s="68">
        <f t="shared" si="6"/>
        <v>-7.9081018611185334E-6</v>
      </c>
      <c r="CS11" s="61">
        <f t="shared" si="13"/>
        <v>1.4664884946979173E-2</v>
      </c>
      <c r="CT11" s="61">
        <f t="shared" si="14"/>
        <v>-0.1117200564742979</v>
      </c>
      <c r="CU11" s="61">
        <f t="shared" si="7"/>
        <v>-6.0479035871814878E-3</v>
      </c>
      <c r="CV11" s="61">
        <f t="shared" si="8"/>
        <v>4.5110229508129145E-3</v>
      </c>
      <c r="CW11" s="68">
        <f t="shared" si="9"/>
        <v>-6.0526324258477932E-6</v>
      </c>
      <c r="CX11" s="68">
        <f t="shared" si="10"/>
        <v>-5.9629800880558882E-6</v>
      </c>
      <c r="CY11" s="61">
        <f t="shared" si="11"/>
        <v>-2.0467511973210398E-2</v>
      </c>
      <c r="CZ11" s="68">
        <f t="shared" si="15"/>
        <v>-7.4275182022168059E-6</v>
      </c>
    </row>
    <row r="12" spans="1:104" x14ac:dyDescent="0.25">
      <c r="A12" s="89" t="s">
        <v>178</v>
      </c>
      <c r="B12" s="75">
        <v>11627.185562999999</v>
      </c>
      <c r="C12" s="75"/>
      <c r="D12" s="75">
        <v>6378.8118520999997</v>
      </c>
      <c r="E12" s="75">
        <v>282.62821186999997</v>
      </c>
      <c r="F12" s="75">
        <v>256.19568779000002</v>
      </c>
      <c r="G12" s="75">
        <v>563.75801681999997</v>
      </c>
      <c r="H12" s="75">
        <v>1445.6123312</v>
      </c>
      <c r="I12" s="71">
        <v>57.684258339000003</v>
      </c>
      <c r="J12" s="71">
        <v>25.289796035999998</v>
      </c>
      <c r="K12" s="71">
        <v>166.73821598000001</v>
      </c>
      <c r="L12" s="71">
        <v>24.218273988</v>
      </c>
      <c r="M12" s="73">
        <v>32.893371848000001</v>
      </c>
      <c r="N12" s="73">
        <v>23.195928169999998</v>
      </c>
      <c r="O12" s="71">
        <v>14.103952733</v>
      </c>
      <c r="P12" s="73">
        <v>3.3357175630000002</v>
      </c>
      <c r="Q12" s="75"/>
      <c r="R12" s="75" t="s">
        <v>178</v>
      </c>
      <c r="S12" s="75">
        <v>0</v>
      </c>
      <c r="T12" s="75">
        <v>4.3605760258878101</v>
      </c>
      <c r="U12" s="75">
        <v>32.894320213150102</v>
      </c>
      <c r="V12" s="75">
        <v>50.727880816095997</v>
      </c>
      <c r="W12" s="75">
        <v>50.727880816095997</v>
      </c>
      <c r="X12" s="75">
        <v>13.609630524363601</v>
      </c>
      <c r="Y12" s="75">
        <v>0</v>
      </c>
      <c r="Z12" s="75">
        <v>20.305164167154501</v>
      </c>
      <c r="AA12" s="75">
        <v>23.196600110534298</v>
      </c>
      <c r="AB12" s="75">
        <v>0.61454151813461</v>
      </c>
      <c r="AC12" s="75">
        <v>11627.520989296299</v>
      </c>
      <c r="AD12" s="75">
        <v>184.196788918999</v>
      </c>
      <c r="AE12" s="75">
        <v>6.31780096746777</v>
      </c>
      <c r="AF12" s="75">
        <v>47.287686866079603</v>
      </c>
      <c r="AG12" s="75">
        <v>3.33581476778458</v>
      </c>
      <c r="AH12" s="75">
        <v>0</v>
      </c>
      <c r="AI12" s="75">
        <v>0</v>
      </c>
      <c r="AJ12" s="75">
        <v>145.73789222483899</v>
      </c>
      <c r="AK12" s="75">
        <v>145.73789222483899</v>
      </c>
      <c r="AL12" s="75">
        <v>21.489581536713299</v>
      </c>
      <c r="AM12" s="75">
        <v>0</v>
      </c>
      <c r="AN12" s="75">
        <v>51.032087934261597</v>
      </c>
      <c r="AO12" s="75">
        <v>8.7880623121140502</v>
      </c>
      <c r="AP12" s="75">
        <v>2.3960250340499999E-2</v>
      </c>
      <c r="AQ12" s="75">
        <v>0</v>
      </c>
      <c r="AR12" s="75">
        <v>208.77627157876</v>
      </c>
      <c r="AS12" s="75">
        <v>1.20632339247694E-2</v>
      </c>
      <c r="AT12" s="75">
        <v>21.365905957327499</v>
      </c>
      <c r="AU12" s="75">
        <v>17.790079392379798</v>
      </c>
      <c r="AV12" s="75">
        <v>15.4479408985015</v>
      </c>
      <c r="AW12" s="75">
        <v>1456.3402267686299</v>
      </c>
      <c r="AX12" s="75">
        <v>5741.1052090459598</v>
      </c>
      <c r="AY12" s="75">
        <v>586.86853794210799</v>
      </c>
      <c r="AZ12" s="75">
        <v>6379.00583492233</v>
      </c>
      <c r="BA12" s="75">
        <v>2.372840586082E-6</v>
      </c>
      <c r="BB12" s="75">
        <v>84.476047539189693</v>
      </c>
      <c r="BC12" s="75">
        <v>0</v>
      </c>
      <c r="BD12" s="75">
        <v>2.0695348781119599E-4</v>
      </c>
      <c r="BE12" s="75">
        <v>338.83449352603702</v>
      </c>
      <c r="BF12" s="75">
        <v>2.4524647261440599E-3</v>
      </c>
      <c r="BG12" s="75">
        <v>1.29350104304524E-3</v>
      </c>
      <c r="BH12" s="75">
        <v>17.941303443611801</v>
      </c>
      <c r="BI12" s="75">
        <v>1.3325342712864499E-3</v>
      </c>
      <c r="BJ12" s="75">
        <v>0</v>
      </c>
      <c r="BK12" s="75">
        <v>2.4857727829108698</v>
      </c>
      <c r="BL12" s="75">
        <v>282.63616356608702</v>
      </c>
      <c r="BM12" s="75">
        <v>256.20291605714601</v>
      </c>
      <c r="BN12" s="75">
        <v>26.433247508940202</v>
      </c>
      <c r="BO12" s="75">
        <v>0.98567737016837698</v>
      </c>
      <c r="BP12" s="75">
        <v>0</v>
      </c>
      <c r="BQ12" s="75">
        <v>124.944753074687</v>
      </c>
      <c r="BR12" s="75">
        <v>1.0586729417108899E-3</v>
      </c>
      <c r="BS12" s="75">
        <v>0.20418358224772201</v>
      </c>
      <c r="BT12" s="75">
        <v>4.5642372762369297</v>
      </c>
      <c r="BU12" s="75">
        <v>5.34002613417329E-3</v>
      </c>
      <c r="BV12" s="75">
        <v>87.574227074841403</v>
      </c>
      <c r="BW12" s="75">
        <v>0.92199742870540302</v>
      </c>
      <c r="BX12" s="75">
        <v>2.79477253588518E-3</v>
      </c>
      <c r="BY12" s="75">
        <v>17.488250500423799</v>
      </c>
      <c r="BZ12" s="75">
        <v>3.2026878716061199E-5</v>
      </c>
      <c r="CA12" s="75">
        <v>563.77512512244402</v>
      </c>
      <c r="CB12" s="75">
        <v>167.533867177932</v>
      </c>
      <c r="CC12" s="75">
        <v>0</v>
      </c>
      <c r="CD12" s="75">
        <v>0</v>
      </c>
      <c r="CE12" s="75">
        <v>19.704941914298299</v>
      </c>
      <c r="CF12" s="75">
        <v>7.2327188712970102E-4</v>
      </c>
      <c r="CG12" s="75">
        <v>1445.65379897926</v>
      </c>
      <c r="CH12" s="75">
        <v>18.357089956851802</v>
      </c>
      <c r="CJ12" s="91">
        <f t="shared" si="12"/>
        <v>1.0073921071538119</v>
      </c>
      <c r="CK12" s="28">
        <f t="shared" si="0"/>
        <v>8.0000064672903614E-3</v>
      </c>
      <c r="CL12" s="68">
        <f t="shared" si="1"/>
        <v>2.8848451285380409E-5</v>
      </c>
      <c r="CM12" s="68"/>
      <c r="CN12" s="68">
        <f t="shared" si="2"/>
        <v>3.0410494435019991E-5</v>
      </c>
      <c r="CO12" s="68">
        <f t="shared" si="3"/>
        <v>2.8134827851882493E-5</v>
      </c>
      <c r="CP12" s="68">
        <f t="shared" si="4"/>
        <v>2.8213851717579018E-5</v>
      </c>
      <c r="CQ12" s="68">
        <f t="shared" si="5"/>
        <v>3.0346889859874294E-5</v>
      </c>
      <c r="CR12" s="68">
        <f t="shared" si="6"/>
        <v>2.8685269463391922E-5</v>
      </c>
      <c r="CS12" s="61">
        <f t="shared" si="13"/>
        <v>-0.12059403593303787</v>
      </c>
      <c r="CT12" s="61">
        <f t="shared" si="14"/>
        <v>-0.19710051681515656</v>
      </c>
      <c r="CU12" s="61">
        <f t="shared" si="7"/>
        <v>-0.12594787362772297</v>
      </c>
      <c r="CV12" s="61">
        <f t="shared" si="8"/>
        <v>-0.11777751098554057</v>
      </c>
      <c r="CW12" s="68">
        <f t="shared" si="9"/>
        <v>2.8831496949714532E-5</v>
      </c>
      <c r="CX12" s="68">
        <f t="shared" si="10"/>
        <v>2.896803824254402E-5</v>
      </c>
      <c r="CY12" s="61">
        <f t="shared" si="11"/>
        <v>9.5291595976273902E-2</v>
      </c>
      <c r="CZ12" s="68">
        <f t="shared" si="15"/>
        <v>2.9140592014729844E-5</v>
      </c>
    </row>
    <row r="13" spans="1:104" x14ac:dyDescent="0.25">
      <c r="A13" s="89" t="s">
        <v>179</v>
      </c>
      <c r="B13" s="75">
        <v>3568.6759133</v>
      </c>
      <c r="C13" s="75"/>
      <c r="D13" s="75">
        <v>272.1684348</v>
      </c>
      <c r="E13" s="75">
        <v>86.251517691000004</v>
      </c>
      <c r="F13" s="75">
        <v>72.738198656999998</v>
      </c>
      <c r="G13" s="75">
        <v>38.271724052000003</v>
      </c>
      <c r="H13" s="75">
        <v>265.33042081000002</v>
      </c>
      <c r="I13" s="71">
        <v>7.4980308897999999</v>
      </c>
      <c r="J13" s="71">
        <v>4.1357551064999996</v>
      </c>
      <c r="K13" s="71">
        <v>21.887346132000001</v>
      </c>
      <c r="L13" s="71">
        <v>3.0864741553999999</v>
      </c>
      <c r="M13" s="73">
        <v>4.2063733899000004</v>
      </c>
      <c r="N13" s="73">
        <v>3.1899063465999999</v>
      </c>
      <c r="O13" s="71">
        <v>4.8517706474000004</v>
      </c>
      <c r="P13" s="73">
        <v>0.75534358280000002</v>
      </c>
      <c r="Q13" s="75"/>
      <c r="R13" s="75" t="s">
        <v>179</v>
      </c>
      <c r="S13" s="75">
        <v>0</v>
      </c>
      <c r="T13" s="75">
        <v>0.80418459077455695</v>
      </c>
      <c r="U13" s="75">
        <v>4.2065421552719604</v>
      </c>
      <c r="V13" s="75">
        <v>9.4391624646406402</v>
      </c>
      <c r="W13" s="75">
        <v>9.4391624646406402</v>
      </c>
      <c r="X13" s="75">
        <v>2.54759841337704</v>
      </c>
      <c r="Y13" s="75">
        <v>0</v>
      </c>
      <c r="Z13" s="75">
        <v>3.71573887045062</v>
      </c>
      <c r="AA13" s="75">
        <v>3.1900352704872401</v>
      </c>
      <c r="AB13" s="75">
        <v>6.2822273876003698E-2</v>
      </c>
      <c r="AC13" s="75">
        <v>3568.8192806935699</v>
      </c>
      <c r="AD13" s="75">
        <v>33.901240912966003</v>
      </c>
      <c r="AE13" s="75">
        <v>1.1515673898969101</v>
      </c>
      <c r="AF13" s="75">
        <v>8.6776550633908602</v>
      </c>
      <c r="AG13" s="75">
        <v>0.75537307125104403</v>
      </c>
      <c r="AH13" s="75">
        <v>0</v>
      </c>
      <c r="AI13" s="75">
        <v>0</v>
      </c>
      <c r="AJ13" s="75">
        <v>26.921932305802098</v>
      </c>
      <c r="AK13" s="75">
        <v>26.921932305802098</v>
      </c>
      <c r="AL13" s="75">
        <v>3.9673529343451799</v>
      </c>
      <c r="AM13" s="75">
        <v>0</v>
      </c>
      <c r="AN13" s="75">
        <v>2.1774353270898401</v>
      </c>
      <c r="AO13" s="75">
        <v>1.5567956034279899</v>
      </c>
      <c r="AP13" s="75">
        <v>2.44935812802666E-3</v>
      </c>
      <c r="AQ13" s="75">
        <v>0</v>
      </c>
      <c r="AR13" s="75">
        <v>38.660170975331297</v>
      </c>
      <c r="AS13" s="75">
        <v>8.3237812499828302E-3</v>
      </c>
      <c r="AT13" s="75">
        <v>3.94033529384749</v>
      </c>
      <c r="AU13" s="75">
        <v>3.2842857726409198</v>
      </c>
      <c r="AV13" s="75">
        <v>2.8417209553571401</v>
      </c>
      <c r="AW13" s="75">
        <v>267.29831304529898</v>
      </c>
      <c r="AX13" s="75">
        <v>244.961450852913</v>
      </c>
      <c r="AY13" s="75">
        <v>25.0405104122753</v>
      </c>
      <c r="AZ13" s="75">
        <v>272.17939659227801</v>
      </c>
      <c r="BA13" s="75">
        <v>1.6372904656529099E-6</v>
      </c>
      <c r="BB13" s="75">
        <v>15.5348337836769</v>
      </c>
      <c r="BC13" s="75">
        <v>0</v>
      </c>
      <c r="BD13" s="75">
        <v>6.1574459304992901E-5</v>
      </c>
      <c r="BE13" s="75">
        <v>61.145432392820602</v>
      </c>
      <c r="BF13" s="75">
        <v>6.4252125341578603E-4</v>
      </c>
      <c r="BG13" s="75">
        <v>3.84860134906331E-4</v>
      </c>
      <c r="BH13" s="75">
        <v>5.0815246863649604</v>
      </c>
      <c r="BI13" s="75">
        <v>3.6741702016898398E-4</v>
      </c>
      <c r="BJ13" s="75">
        <v>0</v>
      </c>
      <c r="BK13" s="75">
        <v>0.70836949628796697</v>
      </c>
      <c r="BL13" s="75">
        <v>86.254978774856099</v>
      </c>
      <c r="BM13" s="75">
        <v>72.741116131845004</v>
      </c>
      <c r="BN13" s="75">
        <v>13.513862643011</v>
      </c>
      <c r="BO13" s="75">
        <v>0.28088916625605498</v>
      </c>
      <c r="BP13" s="75">
        <v>0</v>
      </c>
      <c r="BQ13" s="75">
        <v>35.528340796199203</v>
      </c>
      <c r="BR13" s="75">
        <v>3.14991939732248E-4</v>
      </c>
      <c r="BS13" s="75">
        <v>2.62295757403396E-2</v>
      </c>
      <c r="BT13" s="75">
        <v>1.30072292784823</v>
      </c>
      <c r="BU13" s="75">
        <v>1.38543887438615E-3</v>
      </c>
      <c r="BV13" s="75">
        <v>24.827761676063801</v>
      </c>
      <c r="BW13" s="75">
        <v>0.17003611655258599</v>
      </c>
      <c r="BX13" s="75">
        <v>4.8284665105794198E-4</v>
      </c>
      <c r="BY13" s="75">
        <v>4.9836286275676898</v>
      </c>
      <c r="BZ13" s="75">
        <v>9.5291837081741897E-6</v>
      </c>
      <c r="CA13" s="75">
        <v>38.273248500360999</v>
      </c>
      <c r="CB13" s="75">
        <v>30.939065317537001</v>
      </c>
      <c r="CC13" s="75">
        <v>0</v>
      </c>
      <c r="CD13" s="75">
        <v>0</v>
      </c>
      <c r="CE13" s="75">
        <v>3.56387609895223</v>
      </c>
      <c r="CF13" s="75">
        <v>4.9906241444636903E-4</v>
      </c>
      <c r="CG13" s="75">
        <v>265.34110403831602</v>
      </c>
      <c r="CH13" s="75">
        <v>3.2764240826529099</v>
      </c>
      <c r="CJ13" s="91">
        <f t="shared" si="12"/>
        <v>1.0073761998318222</v>
      </c>
      <c r="CK13" s="28">
        <f t="shared" si="0"/>
        <v>8.0000005670951505E-3</v>
      </c>
      <c r="CL13" s="68">
        <f t="shared" si="1"/>
        <v>4.0173833952124578E-5</v>
      </c>
      <c r="CM13" s="68"/>
      <c r="CN13" s="68">
        <f t="shared" si="2"/>
        <v>4.027576631384701E-5</v>
      </c>
      <c r="CO13" s="68">
        <f t="shared" si="3"/>
        <v>4.0127802370905588E-5</v>
      </c>
      <c r="CP13" s="68">
        <f t="shared" si="4"/>
        <v>4.0109253444170576E-5</v>
      </c>
      <c r="CQ13" s="68">
        <f t="shared" si="5"/>
        <v>3.9832236429299933E-5</v>
      </c>
      <c r="CR13" s="68">
        <f t="shared" si="6"/>
        <v>4.0263865271775878E-5</v>
      </c>
      <c r="CS13" s="61">
        <f t="shared" si="13"/>
        <v>0.2588855131927067</v>
      </c>
      <c r="CT13" s="61">
        <f t="shared" si="14"/>
        <v>-0.1015573275577311</v>
      </c>
      <c r="CU13" s="61">
        <f t="shared" si="7"/>
        <v>0.23002268723851224</v>
      </c>
      <c r="CV13" s="61">
        <f t="shared" si="8"/>
        <v>0.27664613259553816</v>
      </c>
      <c r="CW13" s="68">
        <f t="shared" si="9"/>
        <v>4.0121348324712109E-5</v>
      </c>
      <c r="CX13" s="68">
        <f t="shared" si="10"/>
        <v>4.0416198230267264E-5</v>
      </c>
      <c r="CY13" s="61">
        <f t="shared" si="11"/>
        <v>-0.41429198495193076</v>
      </c>
      <c r="CZ13" s="68">
        <f t="shared" si="15"/>
        <v>3.9039784960759827E-5</v>
      </c>
    </row>
    <row r="14" spans="1:104" x14ac:dyDescent="0.25">
      <c r="A14" s="89" t="s">
        <v>180</v>
      </c>
      <c r="B14" s="75">
        <v>13095.026594000001</v>
      </c>
      <c r="C14" s="75"/>
      <c r="D14" s="75">
        <v>4616.2358508999996</v>
      </c>
      <c r="E14" s="75">
        <v>250.45041305000001</v>
      </c>
      <c r="F14" s="75">
        <v>220.4615781</v>
      </c>
      <c r="G14" s="75">
        <v>485.41320429000001</v>
      </c>
      <c r="H14" s="75">
        <v>1247.8124898999999</v>
      </c>
      <c r="I14" s="71">
        <v>45.501942137999997</v>
      </c>
      <c r="J14" s="71">
        <v>20.412728326</v>
      </c>
      <c r="K14" s="71">
        <v>131.71165207999999</v>
      </c>
      <c r="L14" s="71">
        <v>19.052798329000002</v>
      </c>
      <c r="M14" s="73">
        <v>25.890121499999999</v>
      </c>
      <c r="N14" s="73">
        <v>18.453029946000001</v>
      </c>
      <c r="O14" s="71">
        <v>14.530119358</v>
      </c>
      <c r="P14" s="73">
        <v>2.8053515082999998</v>
      </c>
      <c r="Q14" s="75"/>
      <c r="R14" s="75" t="s">
        <v>180</v>
      </c>
      <c r="S14" s="75">
        <v>0</v>
      </c>
      <c r="T14" s="75">
        <v>3.7368419025759598</v>
      </c>
      <c r="U14" s="75">
        <v>25.8908132937581</v>
      </c>
      <c r="V14" s="75">
        <v>44.440548672083096</v>
      </c>
      <c r="W14" s="75">
        <v>44.440548672083096</v>
      </c>
      <c r="X14" s="75">
        <v>12.098426301238399</v>
      </c>
      <c r="Y14" s="75">
        <v>0</v>
      </c>
      <c r="Z14" s="75">
        <v>17.474847752156698</v>
      </c>
      <c r="AA14" s="75">
        <v>18.453529488925401</v>
      </c>
      <c r="AB14" s="75">
        <v>0.54230980820424002</v>
      </c>
      <c r="AC14" s="75">
        <v>13095.4089327976</v>
      </c>
      <c r="AD14" s="75">
        <v>158.07454237209501</v>
      </c>
      <c r="AE14" s="75">
        <v>5.4183122874449596</v>
      </c>
      <c r="AF14" s="75">
        <v>40.6466062437038</v>
      </c>
      <c r="AG14" s="75">
        <v>2.80543531526282</v>
      </c>
      <c r="AH14" s="75">
        <v>0</v>
      </c>
      <c r="AI14" s="75">
        <v>0</v>
      </c>
      <c r="AJ14" s="75">
        <v>125.408245178887</v>
      </c>
      <c r="AK14" s="75">
        <v>125.408245178887</v>
      </c>
      <c r="AL14" s="75">
        <v>18.464365991711599</v>
      </c>
      <c r="AM14" s="75">
        <v>0</v>
      </c>
      <c r="AN14" s="75">
        <v>36.930764041263899</v>
      </c>
      <c r="AO14" s="75">
        <v>7.5632518207618498</v>
      </c>
      <c r="AP14" s="75">
        <v>2.1143987714482899E-2</v>
      </c>
      <c r="AQ14" s="75">
        <v>0</v>
      </c>
      <c r="AR14" s="75">
        <v>181.208588150114</v>
      </c>
      <c r="AS14" s="75">
        <v>8.08163885078379E-2</v>
      </c>
      <c r="AT14" s="75">
        <v>18.309733300672999</v>
      </c>
      <c r="AU14" s="75">
        <v>15.2847857049514</v>
      </c>
      <c r="AV14" s="75">
        <v>13.249780627952299</v>
      </c>
      <c r="AW14" s="75">
        <v>1257.0099911175701</v>
      </c>
      <c r="AX14" s="75">
        <v>4154.7150844191601</v>
      </c>
      <c r="AY14" s="75">
        <v>424.70413794562199</v>
      </c>
      <c r="AZ14" s="75">
        <v>4616.3499864060404</v>
      </c>
      <c r="BA14" s="75">
        <v>1.5896625669442699E-5</v>
      </c>
      <c r="BB14" s="75">
        <v>72.517765882844202</v>
      </c>
      <c r="BC14" s="75">
        <v>0</v>
      </c>
      <c r="BD14" s="75">
        <v>8.8425749304574003E-4</v>
      </c>
      <c r="BE14" s="75">
        <v>291.73637380645499</v>
      </c>
      <c r="BF14" s="75">
        <v>9.4419391900097491E-3</v>
      </c>
      <c r="BG14" s="75">
        <v>5.5267671694582601E-3</v>
      </c>
      <c r="BH14" s="75">
        <v>15.9857328710241</v>
      </c>
      <c r="BI14" s="75">
        <v>5.3479448821530298E-3</v>
      </c>
      <c r="BJ14" s="75">
        <v>0</v>
      </c>
      <c r="BK14" s="75">
        <v>2.1151973640437101</v>
      </c>
      <c r="BL14" s="75">
        <v>250.458392191418</v>
      </c>
      <c r="BM14" s="75">
        <v>220.468526136203</v>
      </c>
      <c r="BN14" s="75">
        <v>29.989866055214701</v>
      </c>
      <c r="BO14" s="75">
        <v>0.83907043873079801</v>
      </c>
      <c r="BP14" s="75">
        <v>0</v>
      </c>
      <c r="BQ14" s="75">
        <v>106.628568110142</v>
      </c>
      <c r="BR14" s="75">
        <v>4.52340857402734E-3</v>
      </c>
      <c r="BS14" s="75">
        <v>0.461839881093492</v>
      </c>
      <c r="BT14" s="75">
        <v>3.89861545561268</v>
      </c>
      <c r="BU14" s="75">
        <v>2.0397283532164801E-2</v>
      </c>
      <c r="BV14" s="75">
        <v>75.563256501926304</v>
      </c>
      <c r="BW14" s="75">
        <v>0.79011466575898304</v>
      </c>
      <c r="BX14" s="75">
        <v>7.79417399067555E-3</v>
      </c>
      <c r="BY14" s="75">
        <v>14.922192896377201</v>
      </c>
      <c r="BZ14" s="75">
        <v>1.3684242085898601E-4</v>
      </c>
      <c r="CA14" s="75">
        <v>485.425127392185</v>
      </c>
      <c r="CB14" s="75">
        <v>144.96626524009301</v>
      </c>
      <c r="CC14" s="75">
        <v>0</v>
      </c>
      <c r="CD14" s="75">
        <v>0</v>
      </c>
      <c r="CE14" s="75">
        <v>17.104650421512101</v>
      </c>
      <c r="CF14" s="75">
        <v>4.8454708825041697E-3</v>
      </c>
      <c r="CG14" s="75">
        <v>1247.84796672894</v>
      </c>
      <c r="CH14" s="75">
        <v>15.879474221921001</v>
      </c>
      <c r="CJ14" s="91">
        <f t="shared" si="12"/>
        <v>1.0073422601413913</v>
      </c>
      <c r="CK14" s="28">
        <f t="shared" si="0"/>
        <v>7.9999922341277129E-3</v>
      </c>
      <c r="CL14" s="68">
        <f t="shared" si="1"/>
        <v>2.9197252472491195E-5</v>
      </c>
      <c r="CM14" s="68"/>
      <c r="CN14" s="68">
        <f t="shared" si="2"/>
        <v>2.4724799539561297E-5</v>
      </c>
      <c r="CO14" s="68">
        <f t="shared" si="3"/>
        <v>3.1859166534486303E-5</v>
      </c>
      <c r="CP14" s="68">
        <f t="shared" si="4"/>
        <v>3.1515859873994157E-5</v>
      </c>
      <c r="CQ14" s="68">
        <f t="shared" si="5"/>
        <v>2.4562789144629325E-5</v>
      </c>
      <c r="CR14" s="68">
        <f t="shared" si="6"/>
        <v>2.8431218013320236E-5</v>
      </c>
      <c r="CS14" s="61">
        <f t="shared" si="13"/>
        <v>-2.3326333251839373E-2</v>
      </c>
      <c r="CT14" s="61">
        <f t="shared" si="14"/>
        <v>-0.14392395406062788</v>
      </c>
      <c r="CU14" s="61">
        <f t="shared" si="7"/>
        <v>-4.7857625362442369E-2</v>
      </c>
      <c r="CV14" s="61">
        <f t="shared" si="8"/>
        <v>-3.9000309324431028E-2</v>
      </c>
      <c r="CW14" s="68">
        <f t="shared" si="9"/>
        <v>2.6720375109124167E-5</v>
      </c>
      <c r="CX14" s="68">
        <f t="shared" si="10"/>
        <v>2.7071051575923147E-5</v>
      </c>
      <c r="CY14" s="61">
        <f t="shared" si="11"/>
        <v>-8.811618807128184E-2</v>
      </c>
      <c r="CZ14" s="68">
        <f t="shared" si="15"/>
        <v>2.987396145268165E-5</v>
      </c>
    </row>
    <row r="15" spans="1:104" x14ac:dyDescent="0.25">
      <c r="A15" s="89" t="s">
        <v>181</v>
      </c>
      <c r="B15" s="75">
        <v>4846.5855302999998</v>
      </c>
      <c r="C15" s="75"/>
      <c r="D15" s="75">
        <v>1005.2547085</v>
      </c>
      <c r="E15" s="75">
        <v>112.14467255</v>
      </c>
      <c r="F15" s="75">
        <v>96.703888732999999</v>
      </c>
      <c r="G15" s="75">
        <v>108.47477126</v>
      </c>
      <c r="H15" s="75">
        <v>404.5360379</v>
      </c>
      <c r="I15" s="71">
        <v>14.444256631</v>
      </c>
      <c r="J15" s="71">
        <v>6.9952594391999998</v>
      </c>
      <c r="K15" s="71">
        <v>41.933232705000002</v>
      </c>
      <c r="L15" s="71">
        <v>6.0126971233999997</v>
      </c>
      <c r="M15" s="73">
        <v>8.1786236360999993</v>
      </c>
      <c r="N15" s="73">
        <v>5.9573296473999999</v>
      </c>
      <c r="O15" s="71">
        <v>6.5804978388000004</v>
      </c>
      <c r="P15" s="73">
        <v>1.0861769558000001</v>
      </c>
      <c r="Q15" s="75"/>
      <c r="R15" s="75" t="s">
        <v>181</v>
      </c>
      <c r="S15" s="75">
        <v>0</v>
      </c>
      <c r="T15" s="75">
        <v>1.2235885808284199</v>
      </c>
      <c r="U15" s="75">
        <v>8.1790620238830591</v>
      </c>
      <c r="V15" s="75">
        <v>14.364696287611901</v>
      </c>
      <c r="W15" s="75">
        <v>14.364696287611901</v>
      </c>
      <c r="X15" s="75">
        <v>3.8774804995747898</v>
      </c>
      <c r="Y15" s="75">
        <v>0</v>
      </c>
      <c r="Z15" s="75">
        <v>5.6677963506113898</v>
      </c>
      <c r="AA15" s="75">
        <v>5.9576487057641998</v>
      </c>
      <c r="AB15" s="75">
        <v>0.116130448364323</v>
      </c>
      <c r="AC15" s="75">
        <v>4846.8644289078802</v>
      </c>
      <c r="AD15" s="75">
        <v>51.617166254974101</v>
      </c>
      <c r="AE15" s="75">
        <v>1.7576611926338901</v>
      </c>
      <c r="AF15" s="75">
        <v>13.224926695273499</v>
      </c>
      <c r="AG15" s="75">
        <v>1.08623881128757</v>
      </c>
      <c r="AH15" s="75">
        <v>0</v>
      </c>
      <c r="AI15" s="75">
        <v>0</v>
      </c>
      <c r="AJ15" s="75">
        <v>40.963959588846201</v>
      </c>
      <c r="AK15" s="75">
        <v>40.963959588846201</v>
      </c>
      <c r="AL15" s="75">
        <v>6.0365785061811499</v>
      </c>
      <c r="AM15" s="75">
        <v>0</v>
      </c>
      <c r="AN15" s="75">
        <v>8.0424183070178401</v>
      </c>
      <c r="AO15" s="75">
        <v>2.3951609210325699</v>
      </c>
      <c r="AP15" s="75">
        <v>4.5278010650767198E-3</v>
      </c>
      <c r="AQ15" s="75">
        <v>0</v>
      </c>
      <c r="AR15" s="75">
        <v>58.8453875286163</v>
      </c>
      <c r="AS15" s="75">
        <v>1.28648226181851E-2</v>
      </c>
      <c r="AT15" s="75">
        <v>5.9953306165252096</v>
      </c>
      <c r="AU15" s="75">
        <v>4.9972415630274396</v>
      </c>
      <c r="AV15" s="75">
        <v>4.3270342577363001</v>
      </c>
      <c r="AW15" s="75">
        <v>407.54136369384298</v>
      </c>
      <c r="AX15" s="75">
        <v>904.77146265189594</v>
      </c>
      <c r="AY15" s="75">
        <v>92.487726643019698</v>
      </c>
      <c r="AZ15" s="75">
        <v>1005.30160760193</v>
      </c>
      <c r="BA15" s="75">
        <v>2.5305261111666899E-6</v>
      </c>
      <c r="BB15" s="75">
        <v>23.658852408809199</v>
      </c>
      <c r="BC15" s="75">
        <v>0</v>
      </c>
      <c r="BD15" s="75">
        <v>1.22337377274866E-4</v>
      </c>
      <c r="BE15" s="75">
        <v>93.615937757234704</v>
      </c>
      <c r="BF15" s="75">
        <v>1.34579578355682E-3</v>
      </c>
      <c r="BG15" s="75">
        <v>7.64634583074015E-4</v>
      </c>
      <c r="BH15" s="75">
        <v>6.79975203819507</v>
      </c>
      <c r="BI15" s="75">
        <v>7.5306217076119997E-4</v>
      </c>
      <c r="BJ15" s="75">
        <v>0</v>
      </c>
      <c r="BK15" s="75">
        <v>0.93808716582284701</v>
      </c>
      <c r="BL15" s="75">
        <v>112.151278402885</v>
      </c>
      <c r="BM15" s="75">
        <v>96.709550750267695</v>
      </c>
      <c r="BN15" s="75">
        <v>15.441727652617701</v>
      </c>
      <c r="BO15" s="75">
        <v>0.37199848035626698</v>
      </c>
      <c r="BP15" s="75">
        <v>0</v>
      </c>
      <c r="BQ15" s="75">
        <v>47.134583839790103</v>
      </c>
      <c r="BR15" s="75">
        <v>6.2582040202273999E-4</v>
      </c>
      <c r="BS15" s="75">
        <v>7.9535443183033197E-2</v>
      </c>
      <c r="BT15" s="75">
        <v>1.7233881640778801</v>
      </c>
      <c r="BU15" s="75">
        <v>2.9141417163864002E-3</v>
      </c>
      <c r="BV15" s="75">
        <v>33.052166471888299</v>
      </c>
      <c r="BW15" s="75">
        <v>0.258714929951606</v>
      </c>
      <c r="BX15" s="75">
        <v>1.2363043851408399E-3</v>
      </c>
      <c r="BY15" s="75">
        <v>6.6022581182559197</v>
      </c>
      <c r="BZ15" s="75">
        <v>1.8932279993386099E-5</v>
      </c>
      <c r="CA15" s="75">
        <v>108.479961024964</v>
      </c>
      <c r="CB15" s="75">
        <v>47.109706606063199</v>
      </c>
      <c r="CC15" s="75">
        <v>0</v>
      </c>
      <c r="CD15" s="75">
        <v>0</v>
      </c>
      <c r="CE15" s="75">
        <v>5.4583455056224501</v>
      </c>
      <c r="CF15" s="75">
        <v>7.7133486917755202E-4</v>
      </c>
      <c r="CG15" s="75">
        <v>404.557876570269</v>
      </c>
      <c r="CH15" s="75">
        <v>5.0337469429450401</v>
      </c>
      <c r="CJ15" s="91">
        <f t="shared" si="12"/>
        <v>1.0073746855428132</v>
      </c>
      <c r="CK15" s="28">
        <f t="shared" si="0"/>
        <v>8.0000054174810421E-3</v>
      </c>
      <c r="CL15" s="68">
        <f t="shared" si="1"/>
        <v>5.7545380378978056E-5</v>
      </c>
      <c r="CM15" s="68"/>
      <c r="CN15" s="68">
        <f t="shared" si="2"/>
        <v>4.6653949027453366E-5</v>
      </c>
      <c r="CO15" s="68">
        <f t="shared" si="3"/>
        <v>5.8904740945736085E-5</v>
      </c>
      <c r="CP15" s="68">
        <f t="shared" si="4"/>
        <v>5.8550047385670664E-5</v>
      </c>
      <c r="CQ15" s="68">
        <f t="shared" si="5"/>
        <v>4.7843059761443945E-5</v>
      </c>
      <c r="CR15" s="68">
        <f t="shared" si="6"/>
        <v>5.3984486480791316E-5</v>
      </c>
      <c r="CS15" s="61">
        <f t="shared" si="13"/>
        <v>-5.5080953918631012E-3</v>
      </c>
      <c r="CT15" s="61">
        <f t="shared" si="14"/>
        <v>-0.18976609804488151</v>
      </c>
      <c r="CU15" s="61">
        <f t="shared" si="7"/>
        <v>-2.3114676680727912E-2</v>
      </c>
      <c r="CV15" s="61">
        <f t="shared" si="8"/>
        <v>-2.8883056169923781E-3</v>
      </c>
      <c r="CW15" s="68">
        <f t="shared" si="9"/>
        <v>5.3601657511760774E-5</v>
      </c>
      <c r="CX15" s="68">
        <f t="shared" si="10"/>
        <v>5.3557278694343294E-5</v>
      </c>
      <c r="CY15" s="61">
        <f t="shared" si="11"/>
        <v>-0.34244575961666679</v>
      </c>
      <c r="CZ15" s="68">
        <f t="shared" si="15"/>
        <v>5.694789163007571E-5</v>
      </c>
    </row>
    <row r="16" spans="1:104" x14ac:dyDescent="0.25">
      <c r="A16" s="89" t="s">
        <v>182</v>
      </c>
      <c r="B16" s="75">
        <v>3061.0799726999999</v>
      </c>
      <c r="C16" s="75"/>
      <c r="D16" s="75">
        <v>336.68465384000001</v>
      </c>
      <c r="E16" s="75">
        <v>73.797621026000002</v>
      </c>
      <c r="F16" s="75">
        <v>62.445699982999997</v>
      </c>
      <c r="G16" s="75">
        <v>40.547703042000002</v>
      </c>
      <c r="H16" s="75">
        <v>241.20640091999999</v>
      </c>
      <c r="I16" s="71">
        <v>7.9088822751999999</v>
      </c>
      <c r="J16" s="71">
        <v>4.1195295905</v>
      </c>
      <c r="K16" s="71">
        <v>23.029011494999999</v>
      </c>
      <c r="L16" s="71">
        <v>3.2723106291000001</v>
      </c>
      <c r="M16" s="73">
        <v>4.4557091883000002</v>
      </c>
      <c r="N16" s="73">
        <v>3.3177890614000001</v>
      </c>
      <c r="O16" s="71">
        <v>4.2399557495</v>
      </c>
      <c r="P16" s="73">
        <v>0.70455076969999997</v>
      </c>
      <c r="Q16" s="75"/>
      <c r="R16" s="75" t="s">
        <v>182</v>
      </c>
      <c r="S16" s="75">
        <v>0</v>
      </c>
      <c r="T16" s="75">
        <v>0.73235175179394596</v>
      </c>
      <c r="U16" s="75">
        <v>4.45587996810682</v>
      </c>
      <c r="V16" s="75">
        <v>8.57888361206507</v>
      </c>
      <c r="W16" s="75">
        <v>8.57888361206507</v>
      </c>
      <c r="X16" s="75">
        <v>2.31233642481142</v>
      </c>
      <c r="Y16" s="75">
        <v>0</v>
      </c>
      <c r="Z16" s="75">
        <v>3.3779338878865102</v>
      </c>
      <c r="AA16" s="75">
        <v>3.3179145709718001</v>
      </c>
      <c r="AB16" s="75">
        <v>5.0207592696492102E-2</v>
      </c>
      <c r="AC16" s="75">
        <v>3061.1976159658702</v>
      </c>
      <c r="AD16" s="75">
        <v>30.857647376610998</v>
      </c>
      <c r="AE16" s="75">
        <v>1.04682331936011</v>
      </c>
      <c r="AF16" s="75">
        <v>7.8933734713032901</v>
      </c>
      <c r="AG16" s="75">
        <v>0.70457807338687195</v>
      </c>
      <c r="AH16" s="75">
        <v>0</v>
      </c>
      <c r="AI16" s="75">
        <v>0</v>
      </c>
      <c r="AJ16" s="75">
        <v>24.508017100744301</v>
      </c>
      <c r="AK16" s="75">
        <v>24.508017100744301</v>
      </c>
      <c r="AL16" s="75">
        <v>3.6121138054786601</v>
      </c>
      <c r="AM16" s="75">
        <v>0</v>
      </c>
      <c r="AN16" s="75">
        <v>2.6935806926150598</v>
      </c>
      <c r="AO16" s="75">
        <v>1.40851719681593</v>
      </c>
      <c r="AP16" s="75">
        <v>1.9575359302038699E-3</v>
      </c>
      <c r="AQ16" s="75">
        <v>0</v>
      </c>
      <c r="AR16" s="75">
        <v>35.160918072862998</v>
      </c>
      <c r="AS16" s="75">
        <v>6.33390855058635E-3</v>
      </c>
      <c r="AT16" s="75">
        <v>3.5883697319900101</v>
      </c>
      <c r="AU16" s="75">
        <v>2.9902218208540101</v>
      </c>
      <c r="AV16" s="75">
        <v>2.5866180555291001</v>
      </c>
      <c r="AW16" s="75">
        <v>242.996174724008</v>
      </c>
      <c r="AX16" s="75">
        <v>303.02776340239302</v>
      </c>
      <c r="AY16" s="75">
        <v>30.976178597000601</v>
      </c>
      <c r="AZ16" s="75">
        <v>336.69752269200802</v>
      </c>
      <c r="BA16" s="75">
        <v>1.2458912806613101E-6</v>
      </c>
      <c r="BB16" s="75">
        <v>14.137826912186499</v>
      </c>
      <c r="BC16" s="75">
        <v>0</v>
      </c>
      <c r="BD16" s="75">
        <v>4.9659507400805698E-5</v>
      </c>
      <c r="BE16" s="75">
        <v>55.469964550763002</v>
      </c>
      <c r="BF16" s="75">
        <v>5.1834527772174298E-4</v>
      </c>
      <c r="BG16" s="75">
        <v>3.1038235806257801E-4</v>
      </c>
      <c r="BH16" s="75">
        <v>4.3599970753484696</v>
      </c>
      <c r="BI16" s="75">
        <v>2.9637073689489998E-4</v>
      </c>
      <c r="BJ16" s="75">
        <v>0</v>
      </c>
      <c r="BK16" s="75">
        <v>0.60824200565485498</v>
      </c>
      <c r="BL16" s="75">
        <v>73.800449473983505</v>
      </c>
      <c r="BM16" s="75">
        <v>62.448092914406303</v>
      </c>
      <c r="BN16" s="75">
        <v>11.3523565595771</v>
      </c>
      <c r="BO16" s="75">
        <v>0.241184267905664</v>
      </c>
      <c r="BP16" s="75">
        <v>0</v>
      </c>
      <c r="BQ16" s="75">
        <v>30.505040114199399</v>
      </c>
      <c r="BR16" s="75">
        <v>2.5403400005952399E-4</v>
      </c>
      <c r="BS16" s="75">
        <v>2.12190663867899E-2</v>
      </c>
      <c r="BT16" s="75">
        <v>1.11679926034932</v>
      </c>
      <c r="BU16" s="75">
        <v>1.1177097543169201E-3</v>
      </c>
      <c r="BV16" s="75">
        <v>21.313657399317599</v>
      </c>
      <c r="BW16" s="75">
        <v>0.15484792163570599</v>
      </c>
      <c r="BX16" s="75">
        <v>3.9006797287212598E-4</v>
      </c>
      <c r="BY16" s="75">
        <v>4.27900947050491</v>
      </c>
      <c r="BZ16" s="75">
        <v>7.6851319362643701E-6</v>
      </c>
      <c r="CA16" s="75">
        <v>40.549246263110497</v>
      </c>
      <c r="CB16" s="75">
        <v>28.140578732158101</v>
      </c>
      <c r="CC16" s="75">
        <v>0</v>
      </c>
      <c r="CD16" s="75">
        <v>0</v>
      </c>
      <c r="CE16" s="75">
        <v>3.2301322596770001</v>
      </c>
      <c r="CF16" s="75">
        <v>3.79760343691231E-4</v>
      </c>
      <c r="CG16" s="75">
        <v>241.21566679563699</v>
      </c>
      <c r="CH16" s="75">
        <v>2.96534059192243</v>
      </c>
      <c r="CJ16" s="91">
        <f t="shared" si="12"/>
        <v>1.007381394218807</v>
      </c>
      <c r="CK16" s="28">
        <f t="shared" si="0"/>
        <v>8.0000015179173024E-3</v>
      </c>
      <c r="CL16" s="68">
        <f t="shared" si="1"/>
        <v>3.8431947848324221E-5</v>
      </c>
      <c r="CM16" s="68"/>
      <c r="CN16" s="68">
        <f t="shared" si="2"/>
        <v>3.8222270784362395E-5</v>
      </c>
      <c r="CO16" s="68">
        <f t="shared" si="3"/>
        <v>3.8327088924820145E-5</v>
      </c>
      <c r="CP16" s="68">
        <f t="shared" si="4"/>
        <v>3.8320195096809048E-5</v>
      </c>
      <c r="CQ16" s="68">
        <f t="shared" si="5"/>
        <v>3.8059396580284755E-5</v>
      </c>
      <c r="CR16" s="68">
        <f t="shared" si="6"/>
        <v>3.8414717029303555E-5</v>
      </c>
      <c r="CS16" s="61">
        <f t="shared" si="13"/>
        <v>8.4715047405118593E-2</v>
      </c>
      <c r="CT16" s="61">
        <f t="shared" si="14"/>
        <v>-0.18001951104409475</v>
      </c>
      <c r="CU16" s="61">
        <f t="shared" si="7"/>
        <v>6.4223581896488247E-2</v>
      </c>
      <c r="CV16" s="61">
        <f t="shared" si="8"/>
        <v>9.6585910909361694E-2</v>
      </c>
      <c r="CW16" s="68">
        <f t="shared" si="9"/>
        <v>3.8328310848524109E-5</v>
      </c>
      <c r="CX16" s="68">
        <f t="shared" si="10"/>
        <v>3.7829280125198455E-5</v>
      </c>
      <c r="CY16" s="61">
        <f t="shared" si="11"/>
        <v>-0.38994220497840598</v>
      </c>
      <c r="CZ16" s="68">
        <f t="shared" si="15"/>
        <v>3.8753327717757316E-5</v>
      </c>
    </row>
    <row r="17" spans="1:104" x14ac:dyDescent="0.25">
      <c r="A17" s="89" t="s">
        <v>183</v>
      </c>
      <c r="B17" s="75">
        <v>5953.0062977999996</v>
      </c>
      <c r="C17" s="75"/>
      <c r="D17" s="75">
        <v>1620.8697407</v>
      </c>
      <c r="E17" s="75">
        <v>188.57024189000001</v>
      </c>
      <c r="F17" s="75">
        <v>169.29395316</v>
      </c>
      <c r="G17" s="75">
        <v>163.55571748</v>
      </c>
      <c r="H17" s="75">
        <v>908.67083951999996</v>
      </c>
      <c r="I17" s="71">
        <v>36.695229660999999</v>
      </c>
      <c r="J17" s="71">
        <v>15.983991833999999</v>
      </c>
      <c r="K17" s="71">
        <v>106.10596558</v>
      </c>
      <c r="L17" s="71">
        <v>15.39810389</v>
      </c>
      <c r="M17" s="73">
        <v>20.916297363000002</v>
      </c>
      <c r="N17" s="73">
        <v>14.789205072</v>
      </c>
      <c r="O17" s="71">
        <v>9.4813644036000007</v>
      </c>
      <c r="P17" s="73">
        <v>2.0809650494</v>
      </c>
      <c r="Q17" s="75"/>
      <c r="R17" s="75" t="s">
        <v>183</v>
      </c>
      <c r="S17" s="75">
        <v>0</v>
      </c>
      <c r="T17" s="75">
        <v>2.7853494518162898</v>
      </c>
      <c r="U17" s="75">
        <v>20.9170873039225</v>
      </c>
      <c r="V17" s="75">
        <v>32.3476811962596</v>
      </c>
      <c r="W17" s="75">
        <v>32.3476811962596</v>
      </c>
      <c r="X17" s="75">
        <v>8.6684682335764993</v>
      </c>
      <c r="Y17" s="75">
        <v>0</v>
      </c>
      <c r="Z17" s="75">
        <v>12.7201456445716</v>
      </c>
      <c r="AA17" s="75">
        <v>14.7897695060866</v>
      </c>
      <c r="AB17" s="75">
        <v>3.15124087447591E-2</v>
      </c>
      <c r="AC17" s="75">
        <v>5953.2352107638399</v>
      </c>
      <c r="AD17" s="75">
        <v>117.032463105828</v>
      </c>
      <c r="AE17" s="75">
        <v>3.9385371896676</v>
      </c>
      <c r="AF17" s="75">
        <v>29.824448646492399</v>
      </c>
      <c r="AG17" s="75">
        <v>2.0810447961876299</v>
      </c>
      <c r="AH17" s="75">
        <v>0</v>
      </c>
      <c r="AI17" s="75">
        <v>0</v>
      </c>
      <c r="AJ17" s="75">
        <v>93.061749169476798</v>
      </c>
      <c r="AK17" s="75">
        <v>93.061749169476798</v>
      </c>
      <c r="AL17" s="75">
        <v>13.7238669430988</v>
      </c>
      <c r="AM17" s="75">
        <v>0</v>
      </c>
      <c r="AN17" s="75">
        <v>12.967459838181799</v>
      </c>
      <c r="AO17" s="75">
        <v>5.1484660116929701</v>
      </c>
      <c r="AP17" s="75">
        <v>1.22862998712809E-3</v>
      </c>
      <c r="AQ17" s="75">
        <v>0</v>
      </c>
      <c r="AR17" s="75">
        <v>132.93940487290899</v>
      </c>
      <c r="AS17" s="75">
        <v>3.69493704946378E-3</v>
      </c>
      <c r="AT17" s="75">
        <v>13.647623799682</v>
      </c>
      <c r="AU17" s="75">
        <v>11.3613118693041</v>
      </c>
      <c r="AV17" s="75">
        <v>9.80982805936506</v>
      </c>
      <c r="AW17" s="75">
        <v>915.43461647150195</v>
      </c>
      <c r="AX17" s="75">
        <v>1458.83866301579</v>
      </c>
      <c r="AY17" s="75">
        <v>149.12580415238301</v>
      </c>
      <c r="AZ17" s="75">
        <v>1620.93192700635</v>
      </c>
      <c r="BA17" s="75">
        <v>7.2680429684441698E-7</v>
      </c>
      <c r="BB17" s="75">
        <v>53.569226724094698</v>
      </c>
      <c r="BC17" s="75">
        <v>0</v>
      </c>
      <c r="BD17" s="75">
        <v>2.4066879872352301E-5</v>
      </c>
      <c r="BE17" s="75">
        <v>206.20795834294299</v>
      </c>
      <c r="BF17" s="75">
        <v>2.5626566652887798E-4</v>
      </c>
      <c r="BG17" s="75">
        <v>1.50422644664539E-4</v>
      </c>
      <c r="BH17" s="75">
        <v>11.7343961224447</v>
      </c>
      <c r="BI17" s="75">
        <v>1.45318053318782E-4</v>
      </c>
      <c r="BJ17" s="75">
        <v>0</v>
      </c>
      <c r="BK17" s="75">
        <v>1.6527537795510201</v>
      </c>
      <c r="BL17" s="75">
        <v>188.577474898069</v>
      </c>
      <c r="BM17" s="75">
        <v>169.300446115516</v>
      </c>
      <c r="BN17" s="75">
        <v>19.277028782552598</v>
      </c>
      <c r="BO17" s="75">
        <v>0.65530807589852103</v>
      </c>
      <c r="BP17" s="75">
        <v>0</v>
      </c>
      <c r="BQ17" s="75">
        <v>82.840958955780707</v>
      </c>
      <c r="BR17" s="75">
        <v>1.2311290805844401E-4</v>
      </c>
      <c r="BS17" s="75">
        <v>1.2286424736961E-2</v>
      </c>
      <c r="BT17" s="75">
        <v>3.0323188392003799</v>
      </c>
      <c r="BU17" s="75">
        <v>5.5348516724813498E-4</v>
      </c>
      <c r="BV17" s="75">
        <v>57.750196387175599</v>
      </c>
      <c r="BW17" s="75">
        <v>0.588932453940754</v>
      </c>
      <c r="BX17" s="75">
        <v>2.09271027871933E-4</v>
      </c>
      <c r="BY17" s="75">
        <v>11.620761863930699</v>
      </c>
      <c r="BZ17" s="75">
        <v>3.7244503673451301E-6</v>
      </c>
      <c r="CA17" s="75">
        <v>163.56203095160501</v>
      </c>
      <c r="CB17" s="75">
        <v>106.387950438422</v>
      </c>
      <c r="CC17" s="75">
        <v>0</v>
      </c>
      <c r="CD17" s="75">
        <v>0</v>
      </c>
      <c r="CE17" s="75">
        <v>11.9560599120168</v>
      </c>
      <c r="CF17" s="75">
        <v>2.21536254364615E-4</v>
      </c>
      <c r="CG17" s="75">
        <v>908.70571033482702</v>
      </c>
      <c r="CH17" s="75">
        <v>10.871288973158</v>
      </c>
      <c r="CJ17" s="91">
        <f t="shared" si="12"/>
        <v>1.0074049343589968</v>
      </c>
      <c r="CK17" s="28">
        <f t="shared" si="0"/>
        <v>8.0000027281410934E-3</v>
      </c>
      <c r="CL17" s="68">
        <f t="shared" si="1"/>
        <v>3.8453338093196281E-5</v>
      </c>
      <c r="CM17" s="68"/>
      <c r="CN17" s="68">
        <f t="shared" si="2"/>
        <v>3.8366011030059514E-5</v>
      </c>
      <c r="CO17" s="68">
        <f t="shared" si="3"/>
        <v>3.8357102353472193E-5</v>
      </c>
      <c r="CP17" s="68">
        <f t="shared" si="4"/>
        <v>3.835314489855661E-5</v>
      </c>
      <c r="CQ17" s="68">
        <f t="shared" si="5"/>
        <v>3.8601350672950501E-5</v>
      </c>
      <c r="CR17" s="68">
        <f t="shared" si="6"/>
        <v>3.837562878707453E-5</v>
      </c>
      <c r="CS17" s="61">
        <f t="shared" si="13"/>
        <v>-0.11847721093188879</v>
      </c>
      <c r="CT17" s="61">
        <f t="shared" si="14"/>
        <v>-0.20419468574087857</v>
      </c>
      <c r="CU17" s="61">
        <f t="shared" si="7"/>
        <v>-0.12293574955206779</v>
      </c>
      <c r="CV17" s="61">
        <f t="shared" si="8"/>
        <v>-0.11368153526063784</v>
      </c>
      <c r="CW17" s="68">
        <f t="shared" si="9"/>
        <v>3.7766766688623352E-5</v>
      </c>
      <c r="CX17" s="68">
        <f t="shared" si="10"/>
        <v>3.8165275540661561E-5</v>
      </c>
      <c r="CY17" s="61">
        <f t="shared" si="11"/>
        <v>3.4643078968713006E-2</v>
      </c>
      <c r="CZ17" s="68">
        <f t="shared" si="15"/>
        <v>3.8322021627845507E-5</v>
      </c>
    </row>
    <row r="18" spans="1:104" x14ac:dyDescent="0.25">
      <c r="A18" s="89" t="s">
        <v>184</v>
      </c>
      <c r="B18" s="75">
        <v>4980.2678253000004</v>
      </c>
      <c r="C18" s="75"/>
      <c r="D18" s="75">
        <v>2425.0046275999998</v>
      </c>
      <c r="E18" s="75">
        <v>106.81973647</v>
      </c>
      <c r="F18" s="75">
        <v>96.348537424</v>
      </c>
      <c r="G18" s="75">
        <v>227.26129743999999</v>
      </c>
      <c r="H18" s="75">
        <v>650.02731056000005</v>
      </c>
      <c r="I18" s="71">
        <v>25.758277929999998</v>
      </c>
      <c r="J18" s="71">
        <v>10.987126484999999</v>
      </c>
      <c r="K18" s="71">
        <v>74.425980456000005</v>
      </c>
      <c r="L18" s="71">
        <v>10.824752014</v>
      </c>
      <c r="M18" s="73">
        <v>14.700302384</v>
      </c>
      <c r="N18" s="73">
        <v>10.336328272999999</v>
      </c>
      <c r="O18" s="71">
        <v>6.1262705164</v>
      </c>
      <c r="P18" s="73">
        <v>1.3723435156999999</v>
      </c>
      <c r="Q18" s="75"/>
      <c r="R18" s="75" t="s">
        <v>184</v>
      </c>
      <c r="S18" s="75">
        <v>0</v>
      </c>
      <c r="T18" s="75">
        <v>1.96354946338682</v>
      </c>
      <c r="U18" s="75">
        <v>14.7010189982611</v>
      </c>
      <c r="V18" s="75">
        <v>23.101695513616601</v>
      </c>
      <c r="W18" s="75">
        <v>23.101695513616601</v>
      </c>
      <c r="X18" s="75">
        <v>6.2448531765915396</v>
      </c>
      <c r="Y18" s="75">
        <v>0</v>
      </c>
      <c r="Z18" s="75">
        <v>9.1058249194192502</v>
      </c>
      <c r="AA18" s="75">
        <v>10.336832749671199</v>
      </c>
      <c r="AB18" s="75">
        <v>0.19687307188213099</v>
      </c>
      <c r="AC18" s="75">
        <v>4980.5300497653698</v>
      </c>
      <c r="AD18" s="75">
        <v>82.860585437281998</v>
      </c>
      <c r="AE18" s="75">
        <v>2.8234250321471599</v>
      </c>
      <c r="AF18" s="75">
        <v>21.239064059867001</v>
      </c>
      <c r="AG18" s="75">
        <v>1.3724178647723599</v>
      </c>
      <c r="AH18" s="75">
        <v>0</v>
      </c>
      <c r="AI18" s="75">
        <v>0</v>
      </c>
      <c r="AJ18" s="75">
        <v>65.7633884085636</v>
      </c>
      <c r="AK18" s="75">
        <v>65.7633884085636</v>
      </c>
      <c r="AL18" s="75">
        <v>9.6896827046668097</v>
      </c>
      <c r="AM18" s="75">
        <v>0</v>
      </c>
      <c r="AN18" s="75">
        <v>19.400805390252</v>
      </c>
      <c r="AO18" s="75">
        <v>3.8577709894544299</v>
      </c>
      <c r="AP18" s="75">
        <v>7.6759170311337197E-3</v>
      </c>
      <c r="AQ18" s="75">
        <v>0</v>
      </c>
      <c r="AR18" s="75">
        <v>94.558183889488802</v>
      </c>
      <c r="AS18" s="75">
        <v>2.4283159878404799E-2</v>
      </c>
      <c r="AT18" s="75">
        <v>9.6209827036526807</v>
      </c>
      <c r="AU18" s="75">
        <v>8.0213411941461992</v>
      </c>
      <c r="AV18" s="75">
        <v>6.94592096562151</v>
      </c>
      <c r="AW18" s="75">
        <v>654.84972022961097</v>
      </c>
      <c r="AX18" s="75">
        <v>2182.5899643329199</v>
      </c>
      <c r="AY18" s="75">
        <v>223.10919914265699</v>
      </c>
      <c r="AZ18" s="75">
        <v>2425.0999688658198</v>
      </c>
      <c r="BA18" s="75">
        <v>4.7765123617665803E-6</v>
      </c>
      <c r="BB18" s="75">
        <v>37.983252894431097</v>
      </c>
      <c r="BC18" s="75">
        <v>0</v>
      </c>
      <c r="BD18" s="75">
        <v>2.7249858592271701E-4</v>
      </c>
      <c r="BE18" s="75">
        <v>150.57394650455501</v>
      </c>
      <c r="BF18" s="75">
        <v>2.9621863740956801E-3</v>
      </c>
      <c r="BG18" s="75">
        <v>1.70316361693149E-3</v>
      </c>
      <c r="BH18" s="75">
        <v>6.9014930936909202</v>
      </c>
      <c r="BI18" s="75">
        <v>1.66556112748887E-3</v>
      </c>
      <c r="BJ18" s="75">
        <v>0</v>
      </c>
      <c r="BK18" s="75">
        <v>0.92766998338817297</v>
      </c>
      <c r="BL18" s="75">
        <v>106.82597648261201</v>
      </c>
      <c r="BM18" s="75">
        <v>96.3540876233387</v>
      </c>
      <c r="BN18" s="75">
        <v>10.471888859273401</v>
      </c>
      <c r="BO18" s="75">
        <v>0.367939498569751</v>
      </c>
      <c r="BP18" s="75">
        <v>0</v>
      </c>
      <c r="BQ18" s="75">
        <v>46.731674410731998</v>
      </c>
      <c r="BR18" s="75">
        <v>1.39396168269096E-3</v>
      </c>
      <c r="BS18" s="75">
        <v>0.163113021523702</v>
      </c>
      <c r="BT18" s="75">
        <v>1.7074187521839499</v>
      </c>
      <c r="BU18" s="75">
        <v>6.4082572410698998E-3</v>
      </c>
      <c r="BV18" s="75">
        <v>32.999892488081201</v>
      </c>
      <c r="BW18" s="75">
        <v>0.41517197343558898</v>
      </c>
      <c r="BX18" s="75">
        <v>2.6118892180845101E-3</v>
      </c>
      <c r="BY18" s="75">
        <v>6.5378266873901101</v>
      </c>
      <c r="BZ18" s="75">
        <v>4.21699324611848E-5</v>
      </c>
      <c r="CA18" s="75">
        <v>227.270309664114</v>
      </c>
      <c r="CB18" s="75">
        <v>75.685924634345398</v>
      </c>
      <c r="CC18" s="75">
        <v>0</v>
      </c>
      <c r="CD18" s="75">
        <v>0</v>
      </c>
      <c r="CE18" s="75">
        <v>8.7871873228623798</v>
      </c>
      <c r="CF18" s="75">
        <v>1.45593067273435E-3</v>
      </c>
      <c r="CG18" s="75">
        <v>650.05915021445401</v>
      </c>
      <c r="CH18" s="75">
        <v>8.10832934284986</v>
      </c>
      <c r="CJ18" s="91">
        <f t="shared" si="12"/>
        <v>1.0073694370944191</v>
      </c>
      <c r="CK18" s="28">
        <f t="shared" si="0"/>
        <v>8.0000023253991651E-3</v>
      </c>
      <c r="CL18" s="68">
        <f t="shared" si="1"/>
        <v>5.2652683463585386E-5</v>
      </c>
      <c r="CM18" s="68"/>
      <c r="CN18" s="68">
        <f t="shared" si="2"/>
        <v>3.9315910879058072E-5</v>
      </c>
      <c r="CO18" s="68">
        <f t="shared" si="3"/>
        <v>5.8416289144876361E-5</v>
      </c>
      <c r="CP18" s="68">
        <f t="shared" si="4"/>
        <v>5.7605434260771482E-5</v>
      </c>
      <c r="CQ18" s="68">
        <f t="shared" si="5"/>
        <v>3.9655780440933252E-5</v>
      </c>
      <c r="CR18" s="68">
        <f t="shared" si="6"/>
        <v>4.8982025734474203E-5</v>
      </c>
      <c r="CS18" s="61">
        <f t="shared" si="13"/>
        <v>-0.10313509403085308</v>
      </c>
      <c r="CT18" s="61">
        <f t="shared" si="14"/>
        <v>-0.17122780630123502</v>
      </c>
      <c r="CU18" s="61">
        <f t="shared" si="7"/>
        <v>-0.11639204474514991</v>
      </c>
      <c r="CV18" s="61">
        <f t="shared" si="8"/>
        <v>-0.11120525521420216</v>
      </c>
      <c r="CW18" s="68">
        <f t="shared" si="9"/>
        <v>4.8748266694122693E-5</v>
      </c>
      <c r="CX18" s="68">
        <f t="shared" si="10"/>
        <v>4.8806177384811748E-5</v>
      </c>
      <c r="CY18" s="61">
        <f t="shared" si="11"/>
        <v>0.13379272871273137</v>
      </c>
      <c r="CZ18" s="68">
        <f t="shared" si="15"/>
        <v>5.4176721432689004E-5</v>
      </c>
    </row>
    <row r="19" spans="1:104" x14ac:dyDescent="0.25">
      <c r="A19" s="89" t="s">
        <v>185</v>
      </c>
      <c r="B19" s="75">
        <v>6189.3764590000001</v>
      </c>
      <c r="C19" s="75"/>
      <c r="D19" s="75">
        <v>1410.0006185</v>
      </c>
      <c r="E19" s="75">
        <v>172.16393108</v>
      </c>
      <c r="F19" s="75">
        <v>151.86844162</v>
      </c>
      <c r="G19" s="75">
        <v>149.54891943999999</v>
      </c>
      <c r="H19" s="75">
        <v>720.41077746999997</v>
      </c>
      <c r="I19" s="71">
        <v>27.446213876000002</v>
      </c>
      <c r="J19" s="71">
        <v>12.47034592</v>
      </c>
      <c r="K19" s="71">
        <v>79.484274497000001</v>
      </c>
      <c r="L19" s="71">
        <v>11.481564988000001</v>
      </c>
      <c r="M19" s="73">
        <v>15.60436868</v>
      </c>
      <c r="N19" s="73">
        <v>11.161091142</v>
      </c>
      <c r="O19" s="71">
        <v>8.8074830710000001</v>
      </c>
      <c r="P19" s="73">
        <v>1.7519922639000001</v>
      </c>
      <c r="Q19" s="75"/>
      <c r="R19" s="75" t="s">
        <v>185</v>
      </c>
      <c r="S19" s="75">
        <v>0</v>
      </c>
      <c r="T19" s="75">
        <v>2.1956935044503498</v>
      </c>
      <c r="U19" s="75">
        <v>15.6052122905049</v>
      </c>
      <c r="V19" s="75">
        <v>25.594466384537299</v>
      </c>
      <c r="W19" s="75">
        <v>25.594466384537299</v>
      </c>
      <c r="X19" s="75">
        <v>6.8759635326559598</v>
      </c>
      <c r="Y19" s="75">
        <v>0</v>
      </c>
      <c r="Z19" s="75">
        <v>10.090555420357401</v>
      </c>
      <c r="AA19" s="75">
        <v>11.1616926531155</v>
      </c>
      <c r="AB19" s="75">
        <v>0.1084586409092</v>
      </c>
      <c r="AC19" s="75">
        <v>6189.7098604011298</v>
      </c>
      <c r="AD19" s="75">
        <v>92.4182693352667</v>
      </c>
      <c r="AE19" s="75">
        <v>3.1272188227823299</v>
      </c>
      <c r="AF19" s="75">
        <v>23.6078717898943</v>
      </c>
      <c r="AG19" s="75">
        <v>1.7520859217235001</v>
      </c>
      <c r="AH19" s="75">
        <v>0</v>
      </c>
      <c r="AI19" s="75">
        <v>0</v>
      </c>
      <c r="AJ19" s="75">
        <v>73.411189003419494</v>
      </c>
      <c r="AK19" s="75">
        <v>73.411189003419494</v>
      </c>
      <c r="AL19" s="75">
        <v>10.8232881013504</v>
      </c>
      <c r="AM19" s="75">
        <v>0</v>
      </c>
      <c r="AN19" s="75">
        <v>11.2806193466735</v>
      </c>
      <c r="AO19" s="75">
        <v>4.1672565538548803</v>
      </c>
      <c r="AP19" s="75">
        <v>4.2286727568505199E-3</v>
      </c>
      <c r="AQ19" s="75">
        <v>0</v>
      </c>
      <c r="AR19" s="75">
        <v>105.086329514255</v>
      </c>
      <c r="AS19" s="75">
        <v>9.80749187195642E-3</v>
      </c>
      <c r="AT19" s="75">
        <v>10.7584368332686</v>
      </c>
      <c r="AU19" s="75">
        <v>8.9599728143816204</v>
      </c>
      <c r="AV19" s="75">
        <v>7.7472111193949802</v>
      </c>
      <c r="AW19" s="75">
        <v>725.77652207212395</v>
      </c>
      <c r="AX19" s="75">
        <v>1269.06930989798</v>
      </c>
      <c r="AY19" s="75">
        <v>129.727067411939</v>
      </c>
      <c r="AZ19" s="75">
        <v>1410.0769966565899</v>
      </c>
      <c r="BA19" s="75">
        <v>1.9291534925201201E-6</v>
      </c>
      <c r="BB19" s="75">
        <v>42.328267637466404</v>
      </c>
      <c r="BC19" s="75">
        <v>0</v>
      </c>
      <c r="BD19" s="75">
        <v>6.6908914583023197E-5</v>
      </c>
      <c r="BE19" s="75">
        <v>165.000575039643</v>
      </c>
      <c r="BF19" s="75">
        <v>7.9018850170582504E-4</v>
      </c>
      <c r="BG19" s="75">
        <v>4.1819687950748699E-4</v>
      </c>
      <c r="BH19" s="75">
        <v>10.5775583947045</v>
      </c>
      <c r="BI19" s="75">
        <v>4.29912811935823E-4</v>
      </c>
      <c r="BJ19" s="75">
        <v>0</v>
      </c>
      <c r="BK19" s="75">
        <v>1.4782013928801701</v>
      </c>
      <c r="BL19" s="75">
        <v>172.173203327572</v>
      </c>
      <c r="BM19" s="75">
        <v>151.87661886530699</v>
      </c>
      <c r="BN19" s="75">
        <v>20.296584462265098</v>
      </c>
      <c r="BO19" s="75">
        <v>0.58612087109024003</v>
      </c>
      <c r="BP19" s="75">
        <v>0</v>
      </c>
      <c r="BQ19" s="75">
        <v>74.195916025948307</v>
      </c>
      <c r="BR19" s="75">
        <v>3.4227296441629798E-4</v>
      </c>
      <c r="BS19" s="75">
        <v>6.4941414403897696E-2</v>
      </c>
      <c r="BT19" s="75">
        <v>2.71301606133258</v>
      </c>
      <c r="BU19" s="75">
        <v>1.72013818946521E-3</v>
      </c>
      <c r="BV19" s="75">
        <v>51.859948421876403</v>
      </c>
      <c r="BW19" s="75">
        <v>0.46425587010276897</v>
      </c>
      <c r="BX19" s="75">
        <v>8.9273334418007305E-4</v>
      </c>
      <c r="BY19" s="75">
        <v>10.3962455770322</v>
      </c>
      <c r="BZ19" s="75">
        <v>1.0354432874000301E-5</v>
      </c>
      <c r="CA19" s="75">
        <v>149.55708314718601</v>
      </c>
      <c r="CB19" s="75">
        <v>84.1267421559198</v>
      </c>
      <c r="CC19" s="75">
        <v>0</v>
      </c>
      <c r="CD19" s="75">
        <v>0</v>
      </c>
      <c r="CE19" s="75">
        <v>9.5872305300980596</v>
      </c>
      <c r="CF19" s="75">
        <v>5.8802702948837699E-4</v>
      </c>
      <c r="CG19" s="75">
        <v>720.44962636617595</v>
      </c>
      <c r="CH19" s="75">
        <v>8.7771685971285898</v>
      </c>
      <c r="CJ19" s="91">
        <f t="shared" si="12"/>
        <v>1.0073938489396073</v>
      </c>
      <c r="CK19" s="28">
        <f t="shared" si="0"/>
        <v>8.0000023923663659E-3</v>
      </c>
      <c r="CL19" s="68">
        <f t="shared" si="1"/>
        <v>5.3866718778266638E-5</v>
      </c>
      <c r="CM19" s="68"/>
      <c r="CN19" s="68">
        <f t="shared" si="2"/>
        <v>5.4168881621631365E-5</v>
      </c>
      <c r="CO19" s="68">
        <f t="shared" si="3"/>
        <v>5.3857085591818575E-5</v>
      </c>
      <c r="CP19" s="68">
        <f t="shared" si="4"/>
        <v>5.3844269551779235E-5</v>
      </c>
      <c r="CQ19" s="68">
        <f t="shared" si="5"/>
        <v>5.4588874440444675E-5</v>
      </c>
      <c r="CR19" s="68">
        <f t="shared" si="6"/>
        <v>5.3926034133484943E-5</v>
      </c>
      <c r="CS19" s="61">
        <f t="shared" si="13"/>
        <v>-6.7468230766865089E-2</v>
      </c>
      <c r="CT19" s="61">
        <f t="shared" si="14"/>
        <v>-0.19083596516964937</v>
      </c>
      <c r="CU19" s="61">
        <f t="shared" si="7"/>
        <v>-7.6406126016910741E-2</v>
      </c>
      <c r="CV19" s="61">
        <f t="shared" si="8"/>
        <v>-6.2981671530595362E-2</v>
      </c>
      <c r="CW19" s="68">
        <f t="shared" si="9"/>
        <v>5.4062456623504502E-5</v>
      </c>
      <c r="CX19" s="68">
        <f t="shared" si="10"/>
        <v>5.3893576160868825E-5</v>
      </c>
      <c r="CY19" s="61">
        <f t="shared" si="11"/>
        <v>-0.12038308141586207</v>
      </c>
      <c r="CZ19" s="68">
        <f t="shared" si="15"/>
        <v>5.3457897862818965E-5</v>
      </c>
    </row>
    <row r="20" spans="1:104" x14ac:dyDescent="0.25">
      <c r="A20" s="89" t="s">
        <v>186</v>
      </c>
      <c r="B20" s="75">
        <v>1776.2391279000001</v>
      </c>
      <c r="C20" s="75"/>
      <c r="D20" s="75">
        <v>280.25861272999998</v>
      </c>
      <c r="E20" s="75">
        <v>49.221804226000003</v>
      </c>
      <c r="F20" s="75">
        <v>43.038129062000003</v>
      </c>
      <c r="G20" s="75">
        <v>30.745264086999999</v>
      </c>
      <c r="H20" s="75">
        <v>171.95283864000001</v>
      </c>
      <c r="I20" s="71">
        <v>6.1967527583999997</v>
      </c>
      <c r="J20" s="71">
        <v>2.9526976402999998</v>
      </c>
      <c r="K20" s="71">
        <v>17.978363773000002</v>
      </c>
      <c r="L20" s="71">
        <v>2.5828443725999999</v>
      </c>
      <c r="M20" s="73">
        <v>3.5124768946999998</v>
      </c>
      <c r="N20" s="73">
        <v>2.5464239393999999</v>
      </c>
      <c r="O20" s="71">
        <v>2.5834649472</v>
      </c>
      <c r="P20" s="73">
        <v>0.44762925260000003</v>
      </c>
      <c r="Q20" s="75"/>
      <c r="R20" s="75" t="s">
        <v>186</v>
      </c>
      <c r="S20" s="75">
        <v>0</v>
      </c>
      <c r="T20" s="75">
        <v>0.52369662211228696</v>
      </c>
      <c r="U20" s="75">
        <v>3.5125949359554398</v>
      </c>
      <c r="V20" s="75">
        <v>6.1161237148797998</v>
      </c>
      <c r="W20" s="75">
        <v>6.1161237148797998</v>
      </c>
      <c r="X20" s="75">
        <v>1.6451910018700699</v>
      </c>
      <c r="Y20" s="75">
        <v>0</v>
      </c>
      <c r="Z20" s="75">
        <v>2.4078753137422599</v>
      </c>
      <c r="AA20" s="75">
        <v>2.5465100372818998</v>
      </c>
      <c r="AB20" s="75">
        <v>2.64716985343906E-2</v>
      </c>
      <c r="AC20" s="75">
        <v>1776.2994660802301</v>
      </c>
      <c r="AD20" s="75">
        <v>22.046153398145702</v>
      </c>
      <c r="AE20" s="75">
        <v>0.74603783919383504</v>
      </c>
      <c r="AF20" s="75">
        <v>5.63263295010678</v>
      </c>
      <c r="AG20" s="75">
        <v>0.44764441910789898</v>
      </c>
      <c r="AH20" s="75">
        <v>0</v>
      </c>
      <c r="AI20" s="75">
        <v>0</v>
      </c>
      <c r="AJ20" s="75">
        <v>17.5155326443805</v>
      </c>
      <c r="AK20" s="75">
        <v>17.5155326443805</v>
      </c>
      <c r="AL20" s="75">
        <v>2.5820524951653199</v>
      </c>
      <c r="AM20" s="75">
        <v>0</v>
      </c>
      <c r="AN20" s="75">
        <v>2.2421450468845898</v>
      </c>
      <c r="AO20" s="75">
        <v>0.99485541601079097</v>
      </c>
      <c r="AP20" s="75">
        <v>1.0320994580863801E-3</v>
      </c>
      <c r="AQ20" s="75">
        <v>0</v>
      </c>
      <c r="AR20" s="75">
        <v>25.091986540155201</v>
      </c>
      <c r="AS20" s="75">
        <v>3.1805747052993101E-3</v>
      </c>
      <c r="AT20" s="75">
        <v>2.5660036090183098</v>
      </c>
      <c r="AU20" s="75">
        <v>2.1375216342329999</v>
      </c>
      <c r="AV20" s="75">
        <v>1.8479968919961101</v>
      </c>
      <c r="AW20" s="75">
        <v>173.22936677414199</v>
      </c>
      <c r="AX20" s="75">
        <v>252.241352606579</v>
      </c>
      <c r="AY20" s="75">
        <v>25.784668245065699</v>
      </c>
      <c r="AZ20" s="75">
        <v>280.26816589853001</v>
      </c>
      <c r="BA20" s="75">
        <v>6.2561005662025697E-7</v>
      </c>
      <c r="BB20" s="75">
        <v>10.097685585514499</v>
      </c>
      <c r="BC20" s="75">
        <v>0</v>
      </c>
      <c r="BD20" s="75">
        <v>2.25952897644912E-5</v>
      </c>
      <c r="BE20" s="75">
        <v>39.382475321466899</v>
      </c>
      <c r="BF20" s="75">
        <v>2.3834998617261E-4</v>
      </c>
      <c r="BG20" s="75">
        <v>1.4122447281645899E-4</v>
      </c>
      <c r="BH20" s="75">
        <v>2.9962545506153599</v>
      </c>
      <c r="BI20" s="75">
        <v>1.35682219765538E-4</v>
      </c>
      <c r="BJ20" s="75">
        <v>0</v>
      </c>
      <c r="BK20" s="75">
        <v>0.41953669185447201</v>
      </c>
      <c r="BL20" s="75">
        <v>49.223475475996601</v>
      </c>
      <c r="BM20" s="75">
        <v>43.039589382421397</v>
      </c>
      <c r="BN20" s="75">
        <v>6.1838860935751798</v>
      </c>
      <c r="BO20" s="75">
        <v>0.166352002954193</v>
      </c>
      <c r="BP20" s="75">
        <v>0</v>
      </c>
      <c r="BQ20" s="75">
        <v>21.037611623869399</v>
      </c>
      <c r="BR20" s="75">
        <v>1.15586043907251E-4</v>
      </c>
      <c r="BS20" s="75">
        <v>1.0645567295314601E-2</v>
      </c>
      <c r="BT20" s="75">
        <v>0.77007198178982195</v>
      </c>
      <c r="BU20" s="75">
        <v>5.1439995374262103E-4</v>
      </c>
      <c r="BV20" s="75">
        <v>14.686970766712401</v>
      </c>
      <c r="BW20" s="75">
        <v>0.11073009893149401</v>
      </c>
      <c r="BX20" s="75">
        <v>1.8748962811995299E-4</v>
      </c>
      <c r="BY20" s="75">
        <v>2.9507873730275498</v>
      </c>
      <c r="BZ20" s="75">
        <v>3.4967085910150601E-6</v>
      </c>
      <c r="CA20" s="75">
        <v>30.746310071705299</v>
      </c>
      <c r="CB20" s="75">
        <v>20.082444195900401</v>
      </c>
      <c r="CC20" s="75">
        <v>0</v>
      </c>
      <c r="CD20" s="75">
        <v>0</v>
      </c>
      <c r="CE20" s="75">
        <v>2.2899801573926601</v>
      </c>
      <c r="CF20" s="75">
        <v>1.90697219058333E-4</v>
      </c>
      <c r="CG20" s="75">
        <v>171.958676609511</v>
      </c>
      <c r="CH20" s="75">
        <v>2.0961959366476401</v>
      </c>
      <c r="CJ20" s="91">
        <f t="shared" si="12"/>
        <v>1.0073895088615767</v>
      </c>
      <c r="CK20" s="28">
        <f t="shared" si="0"/>
        <v>7.9999989998733919E-3</v>
      </c>
      <c r="CL20" s="68">
        <f t="shared" si="1"/>
        <v>3.3969626770555012E-5</v>
      </c>
      <c r="CM20" s="68"/>
      <c r="CN20" s="68">
        <f t="shared" si="2"/>
        <v>3.4086975729222088E-5</v>
      </c>
      <c r="CO20" s="68">
        <f t="shared" si="3"/>
        <v>3.3953448535208993E-5</v>
      </c>
      <c r="CP20" s="68">
        <f t="shared" si="4"/>
        <v>3.3930852786151281E-5</v>
      </c>
      <c r="CQ20" s="68">
        <f t="shared" si="5"/>
        <v>3.4021002465293586E-5</v>
      </c>
      <c r="CR20" s="68">
        <f t="shared" si="6"/>
        <v>3.3950992360262119E-5</v>
      </c>
      <c r="CS20" s="61">
        <f t="shared" si="13"/>
        <v>-1.3011499193816207E-2</v>
      </c>
      <c r="CT20" s="61">
        <f t="shared" si="14"/>
        <v>-0.18451680223593259</v>
      </c>
      <c r="CU20" s="61">
        <f t="shared" si="7"/>
        <v>-2.5743784832888091E-2</v>
      </c>
      <c r="CV20" s="61">
        <f t="shared" si="8"/>
        <v>-6.5202393765356617E-3</v>
      </c>
      <c r="CW20" s="68">
        <f t="shared" si="9"/>
        <v>3.3606272433600605E-5</v>
      </c>
      <c r="CX20" s="68">
        <f t="shared" si="10"/>
        <v>3.3811291422368556E-5</v>
      </c>
      <c r="CY20" s="61">
        <f t="shared" si="11"/>
        <v>-0.2846828078704926</v>
      </c>
      <c r="CZ20" s="68">
        <f t="shared" si="15"/>
        <v>3.3881851578875155E-5</v>
      </c>
    </row>
    <row r="21" spans="1:104" x14ac:dyDescent="0.25">
      <c r="A21" s="89" t="s">
        <v>187</v>
      </c>
      <c r="B21" s="75">
        <v>3488.4652541999999</v>
      </c>
      <c r="C21" s="75"/>
      <c r="D21" s="75">
        <v>1324.8274101</v>
      </c>
      <c r="E21" s="75">
        <v>87.289627495999994</v>
      </c>
      <c r="F21" s="75">
        <v>77.415538858999994</v>
      </c>
      <c r="G21" s="75">
        <v>127.42109686000001</v>
      </c>
      <c r="H21" s="75">
        <v>413.74548893999997</v>
      </c>
      <c r="I21" s="71">
        <v>16.617721216</v>
      </c>
      <c r="J21" s="71">
        <v>7.3710868253999999</v>
      </c>
      <c r="K21" s="71">
        <v>48.08239545</v>
      </c>
      <c r="L21" s="71">
        <v>6.9640245147000002</v>
      </c>
      <c r="M21" s="73">
        <v>9.4618134563999998</v>
      </c>
      <c r="N21" s="73">
        <v>6.7230224626000004</v>
      </c>
      <c r="O21" s="71">
        <v>4.7177235772000001</v>
      </c>
      <c r="P21" s="73">
        <v>0.99271977069999995</v>
      </c>
      <c r="Q21" s="75"/>
      <c r="R21" s="75" t="s">
        <v>187</v>
      </c>
      <c r="S21" s="75">
        <v>0</v>
      </c>
      <c r="T21" s="75">
        <v>1.2518364009713701</v>
      </c>
      <c r="U21" s="75">
        <v>9.4622134777470492</v>
      </c>
      <c r="V21" s="75">
        <v>14.654862605346301</v>
      </c>
      <c r="W21" s="75">
        <v>14.654862605346301</v>
      </c>
      <c r="X21" s="75">
        <v>3.94836026378908</v>
      </c>
      <c r="Y21" s="75">
        <v>0</v>
      </c>
      <c r="Z21" s="75">
        <v>5.7997945527501296</v>
      </c>
      <c r="AA21" s="75">
        <v>6.72330514316495</v>
      </c>
      <c r="AB21" s="75">
        <v>0.12448583296752801</v>
      </c>
      <c r="AC21" s="75">
        <v>3488.6141543345602</v>
      </c>
      <c r="AD21" s="75">
        <v>52.809863083125698</v>
      </c>
      <c r="AE21" s="75">
        <v>1.79976169625919</v>
      </c>
      <c r="AF21" s="75">
        <v>13.5315524199401</v>
      </c>
      <c r="AG21" s="75">
        <v>0.99276170556624599</v>
      </c>
      <c r="AH21" s="75">
        <v>0</v>
      </c>
      <c r="AI21" s="75">
        <v>0</v>
      </c>
      <c r="AJ21" s="75">
        <v>41.887461792421597</v>
      </c>
      <c r="AK21" s="75">
        <v>41.887461792421597</v>
      </c>
      <c r="AL21" s="75">
        <v>6.1738491597892802</v>
      </c>
      <c r="AM21" s="75">
        <v>0</v>
      </c>
      <c r="AN21" s="75">
        <v>10.5990844899992</v>
      </c>
      <c r="AO21" s="75">
        <v>2.4572346254260098</v>
      </c>
      <c r="AP21" s="75">
        <v>4.8534841970739899E-3</v>
      </c>
      <c r="AQ21" s="75">
        <v>0</v>
      </c>
      <c r="AR21" s="75">
        <v>60.110689925323001</v>
      </c>
      <c r="AS21" s="75">
        <v>1.0147288814483801E-2</v>
      </c>
      <c r="AT21" s="75">
        <v>6.13373767843599</v>
      </c>
      <c r="AU21" s="75">
        <v>5.1109174887022197</v>
      </c>
      <c r="AV21" s="75">
        <v>4.4274320834415004</v>
      </c>
      <c r="AW21" s="75">
        <v>416.817114568693</v>
      </c>
      <c r="AX21" s="75">
        <v>1192.3970079302401</v>
      </c>
      <c r="AY21" s="75">
        <v>121.889496001146</v>
      </c>
      <c r="AZ21" s="75">
        <v>1324.8855884213899</v>
      </c>
      <c r="BA21" s="75">
        <v>1.9959762872395601E-6</v>
      </c>
      <c r="BB21" s="75">
        <v>24.206409407656601</v>
      </c>
      <c r="BC21" s="75">
        <v>0</v>
      </c>
      <c r="BD21" s="75">
        <v>6.6791157494226595E-5</v>
      </c>
      <c r="BE21" s="75">
        <v>95.897281067715994</v>
      </c>
      <c r="BF21" s="75">
        <v>8.6085215382529501E-4</v>
      </c>
      <c r="BG21" s="75">
        <v>4.1745975633415401E-4</v>
      </c>
      <c r="BH21" s="75">
        <v>5.4380061818702901</v>
      </c>
      <c r="BI21" s="75">
        <v>4.5317414007837401E-4</v>
      </c>
      <c r="BJ21" s="75">
        <v>0</v>
      </c>
      <c r="BK21" s="75">
        <v>0.74853933486554503</v>
      </c>
      <c r="BL21" s="75">
        <v>87.293324030211707</v>
      </c>
      <c r="BM21" s="75">
        <v>77.418820985077502</v>
      </c>
      <c r="BN21" s="75">
        <v>9.8745030451341194</v>
      </c>
      <c r="BO21" s="75">
        <v>0.29681850945507199</v>
      </c>
      <c r="BP21" s="75">
        <v>0</v>
      </c>
      <c r="BQ21" s="75">
        <v>37.697742742659898</v>
      </c>
      <c r="BR21" s="75">
        <v>3.41671231534912E-4</v>
      </c>
      <c r="BS21" s="75">
        <v>9.3361878692218195E-2</v>
      </c>
      <c r="BT21" s="75">
        <v>1.37451952523465</v>
      </c>
      <c r="BU21" s="75">
        <v>1.88523787499131E-3</v>
      </c>
      <c r="BV21" s="75">
        <v>26.498005817997399</v>
      </c>
      <c r="BW21" s="75">
        <v>0.26468731084765201</v>
      </c>
      <c r="BX21" s="75">
        <v>1.1793788761774E-3</v>
      </c>
      <c r="BY21" s="75">
        <v>5.2666120927925304</v>
      </c>
      <c r="BZ21" s="75">
        <v>1.03363194300059E-5</v>
      </c>
      <c r="CA21" s="75">
        <v>127.42672993578999</v>
      </c>
      <c r="CB21" s="75">
        <v>48.147110279202103</v>
      </c>
      <c r="CC21" s="75">
        <v>0</v>
      </c>
      <c r="CD21" s="75">
        <v>0</v>
      </c>
      <c r="CE21" s="75">
        <v>5.58590361414086</v>
      </c>
      <c r="CF21" s="75">
        <v>6.0839445859939398E-4</v>
      </c>
      <c r="CG21" s="75">
        <v>413.76322464546899</v>
      </c>
      <c r="CH21" s="75">
        <v>5.1585150483056896</v>
      </c>
      <c r="CJ21" s="91">
        <f t="shared" si="12"/>
        <v>1.0073807669249502</v>
      </c>
      <c r="CK21" s="28">
        <f t="shared" si="0"/>
        <v>7.9999998359315538E-3</v>
      </c>
      <c r="CL21" s="68">
        <f t="shared" si="1"/>
        <v>4.2683565324626526E-5</v>
      </c>
      <c r="CM21" s="68"/>
      <c r="CN21" s="68">
        <f t="shared" si="2"/>
        <v>4.3913887157247476E-5</v>
      </c>
      <c r="CO21" s="68">
        <f t="shared" si="3"/>
        <v>4.2347920569167044E-5</v>
      </c>
      <c r="CP21" s="68">
        <f t="shared" si="4"/>
        <v>4.2396218199628672E-5</v>
      </c>
      <c r="CQ21" s="68">
        <f t="shared" si="5"/>
        <v>4.4208344840857415E-5</v>
      </c>
      <c r="CR21" s="68">
        <f t="shared" si="6"/>
        <v>4.2866220764026017E-5</v>
      </c>
      <c r="CS21" s="61">
        <f t="shared" si="13"/>
        <v>-0.11811839813294044</v>
      </c>
      <c r="CT21" s="61">
        <f t="shared" si="14"/>
        <v>-0.21316968716680426</v>
      </c>
      <c r="CU21" s="61">
        <f t="shared" si="7"/>
        <v>-0.12883995482339064</v>
      </c>
      <c r="CV21" s="61">
        <f t="shared" si="8"/>
        <v>-0.11922514553350587</v>
      </c>
      <c r="CW21" s="68">
        <f t="shared" si="9"/>
        <v>4.2277450183594743E-5</v>
      </c>
      <c r="CX21" s="68">
        <f t="shared" si="10"/>
        <v>4.2046648887783272E-5</v>
      </c>
      <c r="CY21" s="61">
        <f t="shared" si="11"/>
        <v>-6.1532111622951344E-2</v>
      </c>
      <c r="CZ21" s="68">
        <f t="shared" si="15"/>
        <v>4.2242400608654058E-5</v>
      </c>
    </row>
    <row r="22" spans="1:104" x14ac:dyDescent="0.25">
      <c r="A22" s="89" t="s">
        <v>339</v>
      </c>
      <c r="B22" s="75">
        <v>6613.4942911999997</v>
      </c>
      <c r="C22" s="75"/>
      <c r="D22" s="75">
        <v>1966.8057322</v>
      </c>
      <c r="E22" s="75">
        <v>130.34365095999999</v>
      </c>
      <c r="F22" s="75">
        <v>115.4002035</v>
      </c>
      <c r="G22" s="75">
        <v>194.49897965</v>
      </c>
      <c r="H22" s="75">
        <v>509.89041822000002</v>
      </c>
      <c r="I22" s="71">
        <v>17.357130894000001</v>
      </c>
      <c r="J22" s="71">
        <v>8.0856764675000008</v>
      </c>
      <c r="K22" s="71">
        <v>50.313597555999998</v>
      </c>
      <c r="L22" s="71">
        <v>7.2472803698000003</v>
      </c>
      <c r="M22" s="73">
        <v>9.8528100424999998</v>
      </c>
      <c r="N22" s="73">
        <v>7.0968415323</v>
      </c>
      <c r="O22" s="71">
        <v>8.8898557027000003</v>
      </c>
      <c r="P22" s="73">
        <v>1.1836466785999999</v>
      </c>
      <c r="Q22" s="75"/>
      <c r="R22" s="75" t="s">
        <v>339</v>
      </c>
      <c r="S22" s="75">
        <v>0</v>
      </c>
      <c r="T22" s="75">
        <v>1.5338806571066499</v>
      </c>
      <c r="U22" s="75">
        <v>9.8534641382355996</v>
      </c>
      <c r="V22" s="75">
        <v>18.1984716047352</v>
      </c>
      <c r="W22" s="75">
        <v>18.1984716047352</v>
      </c>
      <c r="X22" s="75">
        <v>4.9466294211544497</v>
      </c>
      <c r="Y22" s="75">
        <v>0</v>
      </c>
      <c r="Z22" s="75">
        <v>7.1370634774504103</v>
      </c>
      <c r="AA22" s="75">
        <v>7.0973094324337298</v>
      </c>
      <c r="AB22" s="75">
        <v>0.174101629378348</v>
      </c>
      <c r="AC22" s="75">
        <v>6613.92572143498</v>
      </c>
      <c r="AD22" s="75">
        <v>64.794432505415102</v>
      </c>
      <c r="AE22" s="75">
        <v>2.2110520334228401</v>
      </c>
      <c r="AF22" s="75">
        <v>16.629299272099001</v>
      </c>
      <c r="AG22" s="75">
        <v>1.1837228571746601</v>
      </c>
      <c r="AH22" s="75">
        <v>0</v>
      </c>
      <c r="AI22" s="75">
        <v>0</v>
      </c>
      <c r="AJ22" s="75">
        <v>51.453891208926002</v>
      </c>
      <c r="AK22" s="75">
        <v>51.453891208926002</v>
      </c>
      <c r="AL22" s="75">
        <v>7.57699457223565</v>
      </c>
      <c r="AM22" s="75">
        <v>0</v>
      </c>
      <c r="AN22" s="75">
        <v>15.735527176265</v>
      </c>
      <c r="AO22" s="75">
        <v>3.0416131511566</v>
      </c>
      <c r="AP22" s="75">
        <v>6.78801105625957E-3</v>
      </c>
      <c r="AQ22" s="75">
        <v>0</v>
      </c>
      <c r="AR22" s="75">
        <v>74.240995601703801</v>
      </c>
      <c r="AS22" s="75">
        <v>3.0022230415520799E-2</v>
      </c>
      <c r="AT22" s="75">
        <v>7.5156942534234998</v>
      </c>
      <c r="AU22" s="75">
        <v>6.27226101599563</v>
      </c>
      <c r="AV22" s="75">
        <v>5.4306248665548296</v>
      </c>
      <c r="AW22" s="75">
        <v>513.671666969802</v>
      </c>
      <c r="AX22" s="75">
        <v>1770.2466593561301</v>
      </c>
      <c r="AY22" s="75">
        <v>180.95856274761999</v>
      </c>
      <c r="AZ22" s="75">
        <v>1966.9407492800201</v>
      </c>
      <c r="BA22" s="75">
        <v>5.9054385051088002E-6</v>
      </c>
      <c r="BB22" s="75">
        <v>29.710290762027501</v>
      </c>
      <c r="BC22" s="75">
        <v>0</v>
      </c>
      <c r="BD22" s="75">
        <v>3.4090138088868301E-4</v>
      </c>
      <c r="BE22" s="75">
        <v>118.342572378246</v>
      </c>
      <c r="BF22" s="75">
        <v>3.58995485025546E-3</v>
      </c>
      <c r="BG22" s="75">
        <v>2.1306950227230302E-3</v>
      </c>
      <c r="BH22" s="75">
        <v>8.25841931028401</v>
      </c>
      <c r="BI22" s="75">
        <v>2.0450490771496401E-3</v>
      </c>
      <c r="BJ22" s="75">
        <v>0</v>
      </c>
      <c r="BK22" s="75">
        <v>1.1141614907653801</v>
      </c>
      <c r="BL22" s="75">
        <v>130.352006970725</v>
      </c>
      <c r="BM22" s="75">
        <v>115.407621183923</v>
      </c>
      <c r="BN22" s="75">
        <v>14.944385786802</v>
      </c>
      <c r="BO22" s="75">
        <v>0.44191366920749298</v>
      </c>
      <c r="BP22" s="75">
        <v>0</v>
      </c>
      <c r="BQ22" s="75">
        <v>56.029731962058399</v>
      </c>
      <c r="BR22" s="75">
        <v>1.7438769534333101E-3</v>
      </c>
      <c r="BS22" s="75">
        <v>0.15819982068299199</v>
      </c>
      <c r="BT22" s="75">
        <v>2.0509508589758401</v>
      </c>
      <c r="BU22" s="75">
        <v>7.7466649599265804E-3</v>
      </c>
      <c r="BV22" s="75">
        <v>39.481039258806</v>
      </c>
      <c r="BW22" s="75">
        <v>0.32432272389477301</v>
      </c>
      <c r="BX22" s="75">
        <v>2.8043370471083598E-3</v>
      </c>
      <c r="BY22" s="75">
        <v>7.8527505789888501</v>
      </c>
      <c r="BZ22" s="75">
        <v>5.2754862502554502E-5</v>
      </c>
      <c r="CA22" s="75">
        <v>194.51225482255501</v>
      </c>
      <c r="CB22" s="75">
        <v>59.3701907435103</v>
      </c>
      <c r="CC22" s="75">
        <v>0</v>
      </c>
      <c r="CD22" s="75">
        <v>0</v>
      </c>
      <c r="CE22" s="75">
        <v>6.9292281817701999</v>
      </c>
      <c r="CF22" s="75">
        <v>1.80004582288846E-3</v>
      </c>
      <c r="CG22" s="75">
        <v>509.92392455783499</v>
      </c>
      <c r="CH22" s="75">
        <v>6.3992153772543601</v>
      </c>
      <c r="CJ22" s="91">
        <f t="shared" si="12"/>
        <v>1.0073496108565934</v>
      </c>
      <c r="CK22" s="28">
        <f t="shared" si="0"/>
        <v>8.0000006009458297E-3</v>
      </c>
      <c r="CL22" s="68">
        <f t="shared" si="1"/>
        <v>6.5234838949568947E-5</v>
      </c>
      <c r="CM22" s="68"/>
      <c r="CN22" s="68">
        <f t="shared" si="2"/>
        <v>6.8647898371288881E-5</v>
      </c>
      <c r="CO22" s="68">
        <f t="shared" si="3"/>
        <v>6.4107539289149241E-5</v>
      </c>
      <c r="CP22" s="68">
        <f t="shared" si="4"/>
        <v>6.4277910246448658E-5</v>
      </c>
      <c r="CQ22" s="44">
        <f t="shared" si="5"/>
        <v>6.8253173250064426E-5</v>
      </c>
      <c r="CR22" s="68">
        <f t="shared" si="6"/>
        <v>6.571282110369423E-5</v>
      </c>
      <c r="CS22" s="61">
        <f t="shared" si="13"/>
        <v>4.8472337731003304E-2</v>
      </c>
      <c r="CT22" s="61">
        <f t="shared" si="14"/>
        <v>-0.11732017647039134</v>
      </c>
      <c r="CU22" s="61">
        <f t="shared" si="7"/>
        <v>2.2663727268892587E-2</v>
      </c>
      <c r="CV22" s="61">
        <f t="shared" si="8"/>
        <v>3.7036497820893161E-2</v>
      </c>
      <c r="CW22" s="68">
        <f t="shared" si="9"/>
        <v>6.6386719400697756E-5</v>
      </c>
      <c r="CX22" s="68">
        <f t="shared" si="10"/>
        <v>6.5930756886737165E-5</v>
      </c>
      <c r="CY22" s="61">
        <f t="shared" si="11"/>
        <v>-0.38912114570032263</v>
      </c>
      <c r="CZ22" s="68">
        <f t="shared" si="15"/>
        <v>6.4359218031379109E-5</v>
      </c>
    </row>
    <row r="23" spans="1:104" x14ac:dyDescent="0.25">
      <c r="A23" s="89" t="s">
        <v>189</v>
      </c>
      <c r="B23" s="75">
        <v>7351.4924939000002</v>
      </c>
      <c r="C23" s="75"/>
      <c r="D23" s="75">
        <v>1853.2936030999999</v>
      </c>
      <c r="E23" s="75">
        <v>165.94336082000001</v>
      </c>
      <c r="F23" s="75">
        <v>144.40671348000001</v>
      </c>
      <c r="G23" s="75">
        <v>206.58174915999999</v>
      </c>
      <c r="H23" s="75">
        <v>655.74190226999997</v>
      </c>
      <c r="I23" s="71">
        <v>22.555828233</v>
      </c>
      <c r="J23" s="71">
        <v>10.71867441</v>
      </c>
      <c r="K23" s="71">
        <v>65.433348730999995</v>
      </c>
      <c r="L23" s="71">
        <v>9.4034018539000002</v>
      </c>
      <c r="M23" s="73">
        <v>12.787465764</v>
      </c>
      <c r="N23" s="73">
        <v>9.2632425507999994</v>
      </c>
      <c r="O23" s="71">
        <v>8.7475708212000001</v>
      </c>
      <c r="P23" s="73">
        <v>1.6183455867000001</v>
      </c>
      <c r="Q23" s="75"/>
      <c r="R23" s="75" t="s">
        <v>189</v>
      </c>
      <c r="S23" s="75">
        <v>0</v>
      </c>
      <c r="T23" s="75">
        <v>1.9793080228964901</v>
      </c>
      <c r="U23" s="75">
        <v>12.7877997999862</v>
      </c>
      <c r="V23" s="75">
        <v>23.230830186684699</v>
      </c>
      <c r="W23" s="75">
        <v>23.230830186684699</v>
      </c>
      <c r="X23" s="75">
        <v>6.2696749760902097</v>
      </c>
      <c r="Y23" s="75">
        <v>0</v>
      </c>
      <c r="Z23" s="75">
        <v>9.1919678166166499</v>
      </c>
      <c r="AA23" s="75">
        <v>9.2634836199801196</v>
      </c>
      <c r="AB23" s="75">
        <v>0.22301200245084701</v>
      </c>
      <c r="AC23" s="75">
        <v>7351.6839577197597</v>
      </c>
      <c r="AD23" s="75">
        <v>83.555771986559407</v>
      </c>
      <c r="AE23" s="75">
        <v>2.8526823826697498</v>
      </c>
      <c r="AF23" s="75">
        <v>21.428828165038901</v>
      </c>
      <c r="AG23" s="75">
        <v>1.6183874702407799</v>
      </c>
      <c r="AH23" s="75">
        <v>0</v>
      </c>
      <c r="AI23" s="75">
        <v>0</v>
      </c>
      <c r="AJ23" s="75">
        <v>66.261155834178396</v>
      </c>
      <c r="AK23" s="75">
        <v>66.261155834178396</v>
      </c>
      <c r="AL23" s="75">
        <v>9.7646231173523397</v>
      </c>
      <c r="AM23" s="75">
        <v>0</v>
      </c>
      <c r="AN23" s="75">
        <v>14.826765966178799</v>
      </c>
      <c r="AO23" s="75">
        <v>3.9196118887717599</v>
      </c>
      <c r="AP23" s="75">
        <v>8.6949544483561902E-3</v>
      </c>
      <c r="AQ23" s="75">
        <v>0</v>
      </c>
      <c r="AR23" s="75">
        <v>95.203998621431694</v>
      </c>
      <c r="AS23" s="75">
        <v>2.03848372430778E-2</v>
      </c>
      <c r="AT23" s="75">
        <v>9.6981952398516</v>
      </c>
      <c r="AU23" s="75">
        <v>8.0834243808476405</v>
      </c>
      <c r="AV23" s="75">
        <v>7.0050280900588602</v>
      </c>
      <c r="AW23" s="75">
        <v>660.59465297927102</v>
      </c>
      <c r="AX23" s="75">
        <v>1668.01122014319</v>
      </c>
      <c r="AY23" s="75">
        <v>170.50781626380501</v>
      </c>
      <c r="AZ23" s="75">
        <v>1853.34580237317</v>
      </c>
      <c r="BA23" s="75">
        <v>4.0097065823892297E-6</v>
      </c>
      <c r="BB23" s="75">
        <v>38.307893814347104</v>
      </c>
      <c r="BC23" s="75">
        <v>0</v>
      </c>
      <c r="BD23" s="75">
        <v>1.46449800393525E-4</v>
      </c>
      <c r="BE23" s="75">
        <v>152.42045101418</v>
      </c>
      <c r="BF23" s="75">
        <v>1.7340178420167799E-3</v>
      </c>
      <c r="BG23" s="75">
        <v>9.1534918961182102E-4</v>
      </c>
      <c r="BH23" s="75">
        <v>10.1432139969245</v>
      </c>
      <c r="BI23" s="75">
        <v>9.4247756381664099E-4</v>
      </c>
      <c r="BJ23" s="75">
        <v>0</v>
      </c>
      <c r="BK23" s="75">
        <v>1.39873805124643</v>
      </c>
      <c r="BL23" s="75">
        <v>165.947601620543</v>
      </c>
      <c r="BM23" s="75">
        <v>144.41041458184699</v>
      </c>
      <c r="BN23" s="75">
        <v>21.537187038696601</v>
      </c>
      <c r="BO23" s="75">
        <v>0.55465220841393903</v>
      </c>
      <c r="BP23" s="75">
        <v>0</v>
      </c>
      <c r="BQ23" s="75">
        <v>70.359071951476196</v>
      </c>
      <c r="BR23" s="75">
        <v>7.4917258519155395E-4</v>
      </c>
      <c r="BS23" s="75">
        <v>0.14390507529191901</v>
      </c>
      <c r="BT23" s="75">
        <v>2.5689104895914299</v>
      </c>
      <c r="BU23" s="75">
        <v>3.77543114831042E-3</v>
      </c>
      <c r="BV23" s="75">
        <v>49.389264865710899</v>
      </c>
      <c r="BW23" s="75">
        <v>0.41850367799573301</v>
      </c>
      <c r="BX23" s="75">
        <v>1.9718077092599601E-3</v>
      </c>
      <c r="BY23" s="75">
        <v>9.8424005734221804</v>
      </c>
      <c r="BZ23" s="75">
        <v>2.2663930831969198E-5</v>
      </c>
      <c r="CA23" s="75">
        <v>206.587616964566</v>
      </c>
      <c r="CB23" s="75">
        <v>76.250826683906695</v>
      </c>
      <c r="CC23" s="75">
        <v>0</v>
      </c>
      <c r="CD23" s="75">
        <v>0</v>
      </c>
      <c r="CE23" s="75">
        <v>8.8887429885660296</v>
      </c>
      <c r="CF23" s="75">
        <v>1.2222082125403499E-3</v>
      </c>
      <c r="CG23" s="75">
        <v>655.75903626382706</v>
      </c>
      <c r="CH23" s="75">
        <v>8.2246265630897692</v>
      </c>
      <c r="CJ23" s="91">
        <f t="shared" si="12"/>
        <v>1.007374075610143</v>
      </c>
      <c r="CK23" s="28">
        <f t="shared" si="0"/>
        <v>7.9999997556815562E-3</v>
      </c>
      <c r="CL23" s="68">
        <f t="shared" si="1"/>
        <v>2.604421073930079E-5</v>
      </c>
      <c r="CM23" s="68"/>
      <c r="CN23" s="68">
        <f t="shared" si="2"/>
        <v>2.8165679244132673E-5</v>
      </c>
      <c r="CO23" s="68">
        <f t="shared" si="3"/>
        <v>2.5555710828273069E-5</v>
      </c>
      <c r="CP23" s="68">
        <f t="shared" si="4"/>
        <v>2.5629707634735834E-5</v>
      </c>
      <c r="CQ23" s="68">
        <f t="shared" si="5"/>
        <v>2.8404273803800976E-5</v>
      </c>
      <c r="CR23" s="68">
        <f t="shared" si="6"/>
        <v>2.6129173334469485E-5</v>
      </c>
      <c r="CS23" s="61">
        <f t="shared" si="13"/>
        <v>2.9925833213127005E-2</v>
      </c>
      <c r="CT23" s="61">
        <f t="shared" si="14"/>
        <v>-0.14243427265213016</v>
      </c>
      <c r="CU23" s="61">
        <f t="shared" si="7"/>
        <v>1.2651149898831562E-2</v>
      </c>
      <c r="CV23" s="61">
        <f t="shared" si="8"/>
        <v>3.134965308638131E-2</v>
      </c>
      <c r="CW23" s="68">
        <f t="shared" si="9"/>
        <v>2.6122141193903118E-5</v>
      </c>
      <c r="CX23" s="68">
        <f t="shared" si="10"/>
        <v>2.6024275926944749E-5</v>
      </c>
      <c r="CY23" s="61">
        <f t="shared" si="11"/>
        <v>-0.19920304353730242</v>
      </c>
      <c r="CZ23" s="68">
        <f t="shared" si="15"/>
        <v>2.588046775919826E-5</v>
      </c>
    </row>
    <row r="24" spans="1:104" x14ac:dyDescent="0.25">
      <c r="A24" s="89" t="s">
        <v>190</v>
      </c>
      <c r="B24" s="75">
        <v>7061.2489563999998</v>
      </c>
      <c r="C24" s="75"/>
      <c r="D24" s="75">
        <v>1562.4977931000001</v>
      </c>
      <c r="E24" s="75">
        <v>152.68043936000001</v>
      </c>
      <c r="F24" s="75">
        <v>130.36294502999999</v>
      </c>
      <c r="G24" s="75">
        <v>168.68317415000001</v>
      </c>
      <c r="H24" s="75">
        <v>471.63245381000002</v>
      </c>
      <c r="I24" s="71">
        <v>17.215062846999999</v>
      </c>
      <c r="J24" s="71">
        <v>8.7526015757</v>
      </c>
      <c r="K24" s="71">
        <v>50.075798554999999</v>
      </c>
      <c r="L24" s="71">
        <v>7.1375032336000004</v>
      </c>
      <c r="M24" s="73">
        <v>9.7152610714000005</v>
      </c>
      <c r="N24" s="73">
        <v>7.1803587866000003</v>
      </c>
      <c r="O24" s="71">
        <v>8.8266519505000005</v>
      </c>
      <c r="P24" s="73">
        <v>1.4522410265000001</v>
      </c>
      <c r="Q24" s="75"/>
      <c r="R24" s="75" t="s">
        <v>190</v>
      </c>
      <c r="S24" s="75">
        <v>0</v>
      </c>
      <c r="T24" s="75">
        <v>1.4236852853412001</v>
      </c>
      <c r="U24" s="75">
        <v>9.7153695712727792</v>
      </c>
      <c r="V24" s="75">
        <v>16.683184538636699</v>
      </c>
      <c r="W24" s="75">
        <v>16.683184538636699</v>
      </c>
      <c r="X24" s="75">
        <v>4.4978142145939897</v>
      </c>
      <c r="Y24" s="75">
        <v>0</v>
      </c>
      <c r="Z24" s="75">
        <v>6.6131633527513598</v>
      </c>
      <c r="AA24" s="75">
        <v>7.1804369231821097</v>
      </c>
      <c r="AB24" s="75">
        <v>0.16517753923925099</v>
      </c>
      <c r="AC24" s="75">
        <v>7061.3247243404603</v>
      </c>
      <c r="AD24" s="75">
        <v>60.103023553052402</v>
      </c>
      <c r="AE24" s="75">
        <v>2.0531715040058001</v>
      </c>
      <c r="AF24" s="75">
        <v>15.415467279636101</v>
      </c>
      <c r="AG24" s="75">
        <v>1.4522574407036499</v>
      </c>
      <c r="AH24" s="75">
        <v>0</v>
      </c>
      <c r="AI24" s="75">
        <v>0</v>
      </c>
      <c r="AJ24" s="75">
        <v>47.646530162086798</v>
      </c>
      <c r="AK24" s="75">
        <v>47.646530162086798</v>
      </c>
      <c r="AL24" s="75">
        <v>7.0222159580703503</v>
      </c>
      <c r="AM24" s="75">
        <v>0</v>
      </c>
      <c r="AN24" s="75">
        <v>12.500126008999199</v>
      </c>
      <c r="AO24" s="75">
        <v>2.82511828413945</v>
      </c>
      <c r="AP24" s="75">
        <v>6.4400743987995798E-3</v>
      </c>
      <c r="AQ24" s="75">
        <v>0</v>
      </c>
      <c r="AR24" s="75">
        <v>68.420349337337697</v>
      </c>
      <c r="AS24" s="75">
        <v>1.2742839093745999E-2</v>
      </c>
      <c r="AT24" s="75">
        <v>6.9757616183520597</v>
      </c>
      <c r="AU24" s="75">
        <v>5.8132072641193204</v>
      </c>
      <c r="AV24" s="75">
        <v>5.0391144635085903</v>
      </c>
      <c r="AW24" s="75">
        <v>475.11704445862699</v>
      </c>
      <c r="AX24" s="75">
        <v>1406.26354403501</v>
      </c>
      <c r="AY24" s="75">
        <v>143.75143110566799</v>
      </c>
      <c r="AZ24" s="75">
        <v>1562.51510114967</v>
      </c>
      <c r="BA24" s="75">
        <v>2.50650990049659E-6</v>
      </c>
      <c r="BB24" s="75">
        <v>27.556394301376201</v>
      </c>
      <c r="BC24" s="75">
        <v>0</v>
      </c>
      <c r="BD24" s="75">
        <v>8.1608410743122899E-5</v>
      </c>
      <c r="BE24" s="75">
        <v>109.742741947304</v>
      </c>
      <c r="BF24" s="75">
        <v>1.06561404123745E-3</v>
      </c>
      <c r="BG24" s="75">
        <v>5.1006986447086201E-4</v>
      </c>
      <c r="BH24" s="75">
        <v>9.1219360310190307</v>
      </c>
      <c r="BI24" s="75">
        <v>5.5830340007826404E-4</v>
      </c>
      <c r="BJ24" s="75">
        <v>0</v>
      </c>
      <c r="BK24" s="75">
        <v>1.2635672845450401</v>
      </c>
      <c r="BL24" s="75">
        <v>152.68205454382399</v>
      </c>
      <c r="BM24" s="75">
        <v>130.36432935326201</v>
      </c>
      <c r="BN24" s="75">
        <v>22.317725190562001</v>
      </c>
      <c r="BO24" s="75">
        <v>0.501028002502245</v>
      </c>
      <c r="BP24" s="75">
        <v>0</v>
      </c>
      <c r="BQ24" s="75">
        <v>63.561578530839803</v>
      </c>
      <c r="BR24" s="75">
        <v>4.1746885695861301E-4</v>
      </c>
      <c r="BS24" s="75">
        <v>0.119534045536467</v>
      </c>
      <c r="BT24" s="75">
        <v>2.3195974921873699</v>
      </c>
      <c r="BU24" s="75">
        <v>2.33563789083814E-3</v>
      </c>
      <c r="BV24" s="75">
        <v>44.582254601983003</v>
      </c>
      <c r="BW24" s="75">
        <v>0.30102293182736101</v>
      </c>
      <c r="BX24" s="75">
        <v>1.4961716750166701E-3</v>
      </c>
      <c r="BY24" s="75">
        <v>8.8883558612631308</v>
      </c>
      <c r="BZ24" s="75">
        <v>1.26292465594118E-5</v>
      </c>
      <c r="CA24" s="75">
        <v>168.68511394734199</v>
      </c>
      <c r="CB24" s="75">
        <v>54.815858684143201</v>
      </c>
      <c r="CC24" s="75">
        <v>0</v>
      </c>
      <c r="CD24" s="75">
        <v>0</v>
      </c>
      <c r="CE24" s="75">
        <v>6.3965062266929298</v>
      </c>
      <c r="CF24" s="75">
        <v>7.6401582851568298E-4</v>
      </c>
      <c r="CG24" s="75">
        <v>471.63756892882901</v>
      </c>
      <c r="CH24" s="75">
        <v>5.9240113110466801</v>
      </c>
      <c r="CJ24" s="91">
        <f t="shared" si="12"/>
        <v>1.0073774350455169</v>
      </c>
      <c r="CK24" s="28">
        <f t="shared" si="0"/>
        <v>8.0000033278410151E-3</v>
      </c>
      <c r="CL24" s="68">
        <f t="shared" si="1"/>
        <v>1.0730104678134064E-5</v>
      </c>
      <c r="CM24" s="68"/>
      <c r="CN24" s="68">
        <f t="shared" si="2"/>
        <v>1.1077167434345491E-5</v>
      </c>
      <c r="CO24" s="68">
        <f t="shared" si="3"/>
        <v>1.0578852345178364E-5</v>
      </c>
      <c r="CP24" s="68">
        <f t="shared" si="4"/>
        <v>1.0618993470096325E-5</v>
      </c>
      <c r="CQ24" s="68">
        <f t="shared" si="5"/>
        <v>1.1499649278894546E-5</v>
      </c>
      <c r="CR24" s="68">
        <f t="shared" si="6"/>
        <v>1.0845561597118288E-5</v>
      </c>
      <c r="CS24" s="61">
        <f t="shared" si="13"/>
        <v>-3.0896100298349386E-2</v>
      </c>
      <c r="CT24" s="61">
        <f t="shared" si="14"/>
        <v>-0.24443454948165352</v>
      </c>
      <c r="CU24" s="61">
        <f t="shared" si="7"/>
        <v>-4.8511825333050873E-2</v>
      </c>
      <c r="CV24" s="61">
        <f t="shared" si="8"/>
        <v>-2.2660811484685212E-2</v>
      </c>
      <c r="CW24" s="68">
        <f t="shared" si="9"/>
        <v>1.1167983235996263E-5</v>
      </c>
      <c r="CX24" s="68">
        <f t="shared" si="10"/>
        <v>1.0881988551218539E-5</v>
      </c>
      <c r="CY24" s="61">
        <f t="shared" si="11"/>
        <v>-0.42910239445624215</v>
      </c>
      <c r="CZ24" s="68">
        <f t="shared" si="15"/>
        <v>1.1302671767508673E-5</v>
      </c>
    </row>
    <row r="25" spans="1:104" x14ac:dyDescent="0.25">
      <c r="A25" s="89" t="s">
        <v>191</v>
      </c>
      <c r="B25" s="75">
        <v>8140.0423374000002</v>
      </c>
      <c r="C25" s="75"/>
      <c r="D25" s="75">
        <v>4135.5970981</v>
      </c>
      <c r="E25" s="75">
        <v>326.71452395</v>
      </c>
      <c r="F25" s="75">
        <v>306.88118493000002</v>
      </c>
      <c r="G25" s="75">
        <v>399.77983645</v>
      </c>
      <c r="H25" s="75">
        <v>2120.1629665999999</v>
      </c>
      <c r="I25" s="71">
        <v>88.898402611999998</v>
      </c>
      <c r="J25" s="71">
        <v>36.243362753</v>
      </c>
      <c r="K25" s="71">
        <v>256.46524340000002</v>
      </c>
      <c r="L25" s="71">
        <v>37.474343302999998</v>
      </c>
      <c r="M25" s="73">
        <v>50.864596472999999</v>
      </c>
      <c r="N25" s="73">
        <v>35.349573192999998</v>
      </c>
      <c r="O25" s="71">
        <v>15.188261828</v>
      </c>
      <c r="P25" s="73">
        <v>4.1001006893999996</v>
      </c>
      <c r="Q25" s="75"/>
      <c r="R25" s="75" t="s">
        <v>191</v>
      </c>
      <c r="S25" s="75">
        <v>0</v>
      </c>
      <c r="T25" s="75">
        <v>6.5055132540242999</v>
      </c>
      <c r="U25" s="75">
        <v>50.866503376093</v>
      </c>
      <c r="V25" s="75">
        <v>75.479711173853303</v>
      </c>
      <c r="W25" s="75">
        <v>75.479711173853303</v>
      </c>
      <c r="X25" s="75">
        <v>20.213822102613101</v>
      </c>
      <c r="Y25" s="75">
        <v>0</v>
      </c>
      <c r="Z25" s="75">
        <v>29.678340413823701</v>
      </c>
      <c r="AA25" s="75">
        <v>35.350936480767103</v>
      </c>
      <c r="AB25" s="75">
        <v>3.4982344515376698E-2</v>
      </c>
      <c r="AC25" s="75">
        <v>8140.3548991793295</v>
      </c>
      <c r="AD25" s="75">
        <v>273.262803211245</v>
      </c>
      <c r="AE25" s="75">
        <v>9.1885479680992503</v>
      </c>
      <c r="AF25" s="75">
        <v>69.610457038332996</v>
      </c>
      <c r="AG25" s="75">
        <v>4.1002585663606803</v>
      </c>
      <c r="AH25" s="75">
        <v>0</v>
      </c>
      <c r="AI25" s="75">
        <v>0</v>
      </c>
      <c r="AJ25" s="75">
        <v>217.318182457783</v>
      </c>
      <c r="AK25" s="75">
        <v>217.318182457783</v>
      </c>
      <c r="AL25" s="75">
        <v>32.050080887120203</v>
      </c>
      <c r="AM25" s="75">
        <v>0</v>
      </c>
      <c r="AN25" s="75">
        <v>33.086072722450197</v>
      </c>
      <c r="AO25" s="75">
        <v>11.9742974751465</v>
      </c>
      <c r="AP25" s="75">
        <v>1.3639280826596E-3</v>
      </c>
      <c r="AQ25" s="75">
        <v>0</v>
      </c>
      <c r="AR25" s="75">
        <v>310.29505917939201</v>
      </c>
      <c r="AS25" s="75">
        <v>3.3855693119992001E-3</v>
      </c>
      <c r="AT25" s="75">
        <v>31.875622820699402</v>
      </c>
      <c r="AU25" s="75">
        <v>26.5327374415257</v>
      </c>
      <c r="AV25" s="75">
        <v>22.905222273878</v>
      </c>
      <c r="AW25" s="75">
        <v>2135.9503441381798</v>
      </c>
      <c r="AX25" s="75">
        <v>3722.1802677508999</v>
      </c>
      <c r="AY25" s="75">
        <v>380.48954878826203</v>
      </c>
      <c r="AZ25" s="75">
        <v>4135.7558892616098</v>
      </c>
      <c r="BA25" s="75">
        <v>6.6595084356641595E-7</v>
      </c>
      <c r="BB25" s="75">
        <v>125.068078587164</v>
      </c>
      <c r="BC25" s="75">
        <v>0</v>
      </c>
      <c r="BD25" s="75">
        <v>2.2137926079024601E-5</v>
      </c>
      <c r="BE25" s="75">
        <v>480.46612665299602</v>
      </c>
      <c r="BF25" s="75">
        <v>2.4014332027094801E-4</v>
      </c>
      <c r="BG25" s="75">
        <v>1.38364628052712E-4</v>
      </c>
      <c r="BH25" s="75">
        <v>21.254212256265198</v>
      </c>
      <c r="BI25" s="75">
        <v>1.35141582587895E-4</v>
      </c>
      <c r="BJ25" s="75">
        <v>0</v>
      </c>
      <c r="BK25" s="75">
        <v>2.99673506881176</v>
      </c>
      <c r="BL25" s="75">
        <v>326.72702935135197</v>
      </c>
      <c r="BM25" s="75">
        <v>306.89293698088699</v>
      </c>
      <c r="BN25" s="75">
        <v>19.834092370464599</v>
      </c>
      <c r="BO25" s="75">
        <v>1.1881785265739599</v>
      </c>
      <c r="BP25" s="75">
        <v>0</v>
      </c>
      <c r="BQ25" s="75">
        <v>150.19475843052899</v>
      </c>
      <c r="BR25" s="75">
        <v>1.13246170296025E-4</v>
      </c>
      <c r="BS25" s="75">
        <v>1.3050897093756999E-2</v>
      </c>
      <c r="BT25" s="75">
        <v>5.4976801216951303</v>
      </c>
      <c r="BU25" s="75">
        <v>5.1942918037665997E-4</v>
      </c>
      <c r="BV25" s="75">
        <v>104.67769202643299</v>
      </c>
      <c r="BW25" s="75">
        <v>1.37552165203633</v>
      </c>
      <c r="BX25" s="75">
        <v>2.10166518405838E-4</v>
      </c>
      <c r="BY25" s="75">
        <v>21.069247598229602</v>
      </c>
      <c r="BZ25" s="75">
        <v>3.42592877968661E-6</v>
      </c>
      <c r="CA25" s="75">
        <v>399.79520289669603</v>
      </c>
      <c r="CB25" s="75">
        <v>248.320790478947</v>
      </c>
      <c r="CC25" s="75">
        <v>0</v>
      </c>
      <c r="CD25" s="75">
        <v>0</v>
      </c>
      <c r="CE25" s="75">
        <v>27.844281075124101</v>
      </c>
      <c r="CF25" s="75">
        <v>2.0299059642652799E-4</v>
      </c>
      <c r="CG25" s="75">
        <v>2120.24456962361</v>
      </c>
      <c r="CH25" s="75">
        <v>25.292203473856802</v>
      </c>
      <c r="CJ25" s="91">
        <f t="shared" si="12"/>
        <v>1.0074075296499205</v>
      </c>
      <c r="CK25" s="28">
        <f t="shared" si="0"/>
        <v>8.0000061919412082E-3</v>
      </c>
      <c r="CL25" s="68">
        <f t="shared" si="1"/>
        <v>3.8398053274647498E-5</v>
      </c>
      <c r="CM25" s="68"/>
      <c r="CN25" s="68">
        <f t="shared" si="2"/>
        <v>3.8396187501611964E-5</v>
      </c>
      <c r="CO25" s="68">
        <f t="shared" si="3"/>
        <v>3.8276233332947233E-5</v>
      </c>
      <c r="CP25" s="68">
        <f t="shared" si="4"/>
        <v>3.8295117016214283E-5</v>
      </c>
      <c r="CQ25" s="68">
        <f t="shared" si="5"/>
        <v>3.8437272956217976E-5</v>
      </c>
      <c r="CR25" s="68">
        <f t="shared" si="6"/>
        <v>3.8489033576969273E-5</v>
      </c>
      <c r="CS25" s="61">
        <f t="shared" si="13"/>
        <v>-0.15094412322247244</v>
      </c>
      <c r="CT25" s="61">
        <f t="shared" si="14"/>
        <v>-0.18113723011623381</v>
      </c>
      <c r="CU25" s="61">
        <f t="shared" si="7"/>
        <v>-0.15264080396718982</v>
      </c>
      <c r="CV25" s="61">
        <f t="shared" si="8"/>
        <v>-0.14940143012065515</v>
      </c>
      <c r="CW25" s="68">
        <f t="shared" si="9"/>
        <v>3.7489791037926697E-5</v>
      </c>
      <c r="CX25" s="68">
        <f t="shared" si="10"/>
        <v>3.8565890446894118E-5</v>
      </c>
      <c r="CY25" s="61">
        <f t="shared" si="11"/>
        <v>0.50808713553064777</v>
      </c>
      <c r="CZ25" s="68">
        <f t="shared" si="15"/>
        <v>3.8505630139489645E-5</v>
      </c>
    </row>
    <row r="26" spans="1:104" x14ac:dyDescent="0.25">
      <c r="A26" s="89" t="s">
        <v>192</v>
      </c>
      <c r="B26" s="75">
        <v>5448.1001683000004</v>
      </c>
      <c r="C26" s="75"/>
      <c r="D26" s="75">
        <v>1115.2074964000001</v>
      </c>
      <c r="E26" s="75">
        <v>122.93923942000001</v>
      </c>
      <c r="F26" s="75">
        <v>106.24844953</v>
      </c>
      <c r="G26" s="75">
        <v>123.71097559</v>
      </c>
      <c r="H26" s="75">
        <v>535.14205494999999</v>
      </c>
      <c r="I26" s="71">
        <v>16.514025072999999</v>
      </c>
      <c r="J26" s="71">
        <v>7.9413772063000003</v>
      </c>
      <c r="K26" s="71">
        <v>47.928640594000001</v>
      </c>
      <c r="L26" s="71">
        <v>6.8781503426999997</v>
      </c>
      <c r="M26" s="73">
        <v>9.3549346680000003</v>
      </c>
      <c r="N26" s="73">
        <v>6.8001102024</v>
      </c>
      <c r="O26" s="71">
        <v>7.0007551077999999</v>
      </c>
      <c r="P26" s="73">
        <v>1.2204637574999999</v>
      </c>
      <c r="Q26" s="75"/>
      <c r="R26" s="75" t="s">
        <v>192</v>
      </c>
      <c r="S26" s="75">
        <v>0</v>
      </c>
      <c r="T26" s="75">
        <v>1.61345413880396</v>
      </c>
      <c r="U26" s="75">
        <v>9.3552690608581592</v>
      </c>
      <c r="V26" s="75">
        <v>18.9870511272314</v>
      </c>
      <c r="W26" s="75">
        <v>18.9870511272314</v>
      </c>
      <c r="X26" s="75">
        <v>5.13335353617199</v>
      </c>
      <c r="Y26" s="75">
        <v>0</v>
      </c>
      <c r="Z26" s="75">
        <v>7.4993201299417001</v>
      </c>
      <c r="AA26" s="75">
        <v>6.8003529988801397</v>
      </c>
      <c r="AB26" s="75">
        <v>0.18633083605207501</v>
      </c>
      <c r="AC26" s="75">
        <v>5448.2927993483099</v>
      </c>
      <c r="AD26" s="75">
        <v>68.129411327131805</v>
      </c>
      <c r="AE26" s="75">
        <v>2.3266152902909298</v>
      </c>
      <c r="AF26" s="75">
        <v>17.4781830175483</v>
      </c>
      <c r="AG26" s="75">
        <v>1.22050702782512</v>
      </c>
      <c r="AH26" s="75">
        <v>0</v>
      </c>
      <c r="AI26" s="75">
        <v>0</v>
      </c>
      <c r="AJ26" s="75">
        <v>54.040255296144402</v>
      </c>
      <c r="AK26" s="75">
        <v>54.040255296144402</v>
      </c>
      <c r="AL26" s="75">
        <v>7.9622573097915197</v>
      </c>
      <c r="AM26" s="75">
        <v>0</v>
      </c>
      <c r="AN26" s="75">
        <v>8.9219866710609104</v>
      </c>
      <c r="AO26" s="75">
        <v>3.2015784280099902</v>
      </c>
      <c r="AP26" s="75">
        <v>7.2647688373011004E-3</v>
      </c>
      <c r="AQ26" s="75">
        <v>0</v>
      </c>
      <c r="AR26" s="75">
        <v>77.728465652760306</v>
      </c>
      <c r="AS26" s="75">
        <v>2.02675478358041E-2</v>
      </c>
      <c r="AT26" s="75">
        <v>7.9055967653524997</v>
      </c>
      <c r="AU26" s="75">
        <v>6.5913318412875999</v>
      </c>
      <c r="AV26" s="75">
        <v>5.7114082888892801</v>
      </c>
      <c r="AW26" s="75">
        <v>539.10443810358402</v>
      </c>
      <c r="AX26" s="75">
        <v>1003.7235437197</v>
      </c>
      <c r="AY26" s="75">
        <v>102.602799505441</v>
      </c>
      <c r="AZ26" s="75">
        <v>1115.2483298961999</v>
      </c>
      <c r="BA26" s="75">
        <v>3.986640558639E-6</v>
      </c>
      <c r="BB26" s="75">
        <v>31.237558522979199</v>
      </c>
      <c r="BC26" s="75">
        <v>0</v>
      </c>
      <c r="BD26" s="75">
        <v>1.4043607127212199E-4</v>
      </c>
      <c r="BE26" s="75">
        <v>124.423148556147</v>
      </c>
      <c r="BF26" s="75">
        <v>1.57197172064132E-3</v>
      </c>
      <c r="BG26" s="75">
        <v>8.7775095645320402E-4</v>
      </c>
      <c r="BH26" s="75">
        <v>7.4807700235343297</v>
      </c>
      <c r="BI26" s="75">
        <v>8.7349228801181602E-4</v>
      </c>
      <c r="BJ26" s="75">
        <v>0</v>
      </c>
      <c r="BK26" s="75">
        <v>1.02944399772923</v>
      </c>
      <c r="BL26" s="75">
        <v>122.943549343424</v>
      </c>
      <c r="BM26" s="75">
        <v>106.25217948104699</v>
      </c>
      <c r="BN26" s="75">
        <v>16.691369862376401</v>
      </c>
      <c r="BO26" s="75">
        <v>0.40822890316969501</v>
      </c>
      <c r="BP26" s="75">
        <v>0</v>
      </c>
      <c r="BQ26" s="75">
        <v>51.756540892982102</v>
      </c>
      <c r="BR26" s="75">
        <v>7.1839919063917501E-4</v>
      </c>
      <c r="BS26" s="75">
        <v>0.10202834149815</v>
      </c>
      <c r="BT26" s="75">
        <v>1.8913522112468699</v>
      </c>
      <c r="BU26" s="75">
        <v>3.4084421258067498E-3</v>
      </c>
      <c r="BV26" s="75">
        <v>36.329037630913199</v>
      </c>
      <c r="BW26" s="75">
        <v>0.34114783039091101</v>
      </c>
      <c r="BX26" s="75">
        <v>1.5275375320689801E-3</v>
      </c>
      <c r="BY26" s="75">
        <v>7.2456377172241497</v>
      </c>
      <c r="BZ26" s="75">
        <v>2.1732865159807501E-5</v>
      </c>
      <c r="CA26" s="75">
        <v>123.715575567409</v>
      </c>
      <c r="CB26" s="75">
        <v>62.234696891164099</v>
      </c>
      <c r="CC26" s="75">
        <v>0</v>
      </c>
      <c r="CD26" s="75">
        <v>0</v>
      </c>
      <c r="CE26" s="75">
        <v>7.2634653511466096</v>
      </c>
      <c r="CF26" s="75">
        <v>1.2151712427108899E-3</v>
      </c>
      <c r="CG26" s="75">
        <v>535.16141074709105</v>
      </c>
      <c r="CH26" s="75">
        <v>6.7208249713928296</v>
      </c>
      <c r="CJ26" s="91">
        <f t="shared" si="12"/>
        <v>1.0073679216724323</v>
      </c>
      <c r="CK26" s="28">
        <f t="shared" si="0"/>
        <v>8.0000000285957041E-3</v>
      </c>
      <c r="CL26" s="68">
        <f t="shared" si="1"/>
        <v>3.5357471845021131E-5</v>
      </c>
      <c r="CM26" s="68"/>
      <c r="CN26" s="68">
        <f t="shared" si="2"/>
        <v>3.6615155772966697E-5</v>
      </c>
      <c r="CO26" s="68">
        <f t="shared" si="3"/>
        <v>3.5057345761387566E-5</v>
      </c>
      <c r="CP26" s="68">
        <f t="shared" si="4"/>
        <v>3.5105933907665764E-5</v>
      </c>
      <c r="CQ26" s="68">
        <f t="shared" si="5"/>
        <v>3.7183260313505092E-5</v>
      </c>
      <c r="CR26" s="68">
        <f t="shared" si="6"/>
        <v>3.6169456150992513E-5</v>
      </c>
      <c r="CS26" s="61">
        <f t="shared" si="13"/>
        <v>0.14975307614584732</v>
      </c>
      <c r="CT26" s="61">
        <f t="shared" si="14"/>
        <v>-5.5665039561099111E-2</v>
      </c>
      <c r="CU26" s="61">
        <f t="shared" si="7"/>
        <v>0.12751487683357099</v>
      </c>
      <c r="CV26" s="61">
        <f t="shared" si="8"/>
        <v>0.14937830251747283</v>
      </c>
      <c r="CW26" s="68">
        <f t="shared" si="9"/>
        <v>3.5745076799177651E-5</v>
      </c>
      <c r="CX26" s="68">
        <f t="shared" si="10"/>
        <v>3.5704786086261347E-5</v>
      </c>
      <c r="CY26" s="61">
        <f t="shared" si="11"/>
        <v>-0.18417253554179805</v>
      </c>
      <c r="CZ26" s="68">
        <f t="shared" si="15"/>
        <v>3.5454002508617442E-5</v>
      </c>
    </row>
    <row r="27" spans="1:104" x14ac:dyDescent="0.25">
      <c r="A27" s="89" t="s">
        <v>193</v>
      </c>
      <c r="B27" s="75">
        <v>2686.0780270999999</v>
      </c>
      <c r="C27" s="75"/>
      <c r="D27" s="75">
        <v>301.44501903999998</v>
      </c>
      <c r="E27" s="75">
        <v>63.114029457000001</v>
      </c>
      <c r="F27" s="75">
        <v>54.632899041999998</v>
      </c>
      <c r="G27" s="75">
        <v>37.994908578</v>
      </c>
      <c r="H27" s="75">
        <v>273.46952040000002</v>
      </c>
      <c r="I27" s="71">
        <v>6.8225013847999998</v>
      </c>
      <c r="J27" s="71">
        <v>3.4063970421</v>
      </c>
      <c r="K27" s="71">
        <v>19.830740306999999</v>
      </c>
      <c r="L27" s="71">
        <v>2.8329550899</v>
      </c>
      <c r="M27" s="73">
        <v>3.8550944186999998</v>
      </c>
      <c r="N27" s="73">
        <v>2.8336051991</v>
      </c>
      <c r="O27" s="71">
        <v>4.7773610408999998</v>
      </c>
      <c r="P27" s="73">
        <v>0.55187121139999995</v>
      </c>
      <c r="Q27" s="75"/>
      <c r="R27" s="75" t="s">
        <v>193</v>
      </c>
      <c r="S27" s="75">
        <v>0</v>
      </c>
      <c r="T27" s="75">
        <v>0.82962848762210295</v>
      </c>
      <c r="U27" s="75">
        <v>3.8552499302905598</v>
      </c>
      <c r="V27" s="75">
        <v>9.73695015503659</v>
      </c>
      <c r="W27" s="75">
        <v>9.73695015503659</v>
      </c>
      <c r="X27" s="75">
        <v>2.62781654097207</v>
      </c>
      <c r="Y27" s="75">
        <v>0</v>
      </c>
      <c r="Z27" s="75">
        <v>3.8289504919436799</v>
      </c>
      <c r="AA27" s="75">
        <v>2.83371885713363</v>
      </c>
      <c r="AB27" s="75">
        <v>5.8513433945226102E-2</v>
      </c>
      <c r="AC27" s="75">
        <v>2686.1865215275802</v>
      </c>
      <c r="AD27" s="75">
        <v>34.963010822485103</v>
      </c>
      <c r="AE27" s="75">
        <v>1.1863107423882899</v>
      </c>
      <c r="AF27" s="75">
        <v>8.9455781132822896</v>
      </c>
      <c r="AG27" s="75">
        <v>0.55189281485036101</v>
      </c>
      <c r="AH27" s="75">
        <v>0</v>
      </c>
      <c r="AI27" s="75">
        <v>0</v>
      </c>
      <c r="AJ27" s="75">
        <v>27.773277559441802</v>
      </c>
      <c r="AK27" s="75">
        <v>27.773277559441802</v>
      </c>
      <c r="AL27" s="75">
        <v>4.0928354454039999</v>
      </c>
      <c r="AM27" s="75">
        <v>0</v>
      </c>
      <c r="AN27" s="75">
        <v>2.4116579167093799</v>
      </c>
      <c r="AO27" s="75">
        <v>1.59794332190545</v>
      </c>
      <c r="AP27" s="75">
        <v>2.2813728730606202E-3</v>
      </c>
      <c r="AQ27" s="75">
        <v>0</v>
      </c>
      <c r="AR27" s="75">
        <v>39.876307010962002</v>
      </c>
      <c r="AS27" s="75">
        <v>8.5245624759624494E-3</v>
      </c>
      <c r="AT27" s="75">
        <v>4.0650061671645599</v>
      </c>
      <c r="AU27" s="75">
        <v>3.3881628519047702</v>
      </c>
      <c r="AV27" s="75">
        <v>2.9306249807048599</v>
      </c>
      <c r="AW27" s="75">
        <v>275.49802530024198</v>
      </c>
      <c r="AX27" s="75">
        <v>271.31141928845801</v>
      </c>
      <c r="AY27" s="75">
        <v>27.734061453110399</v>
      </c>
      <c r="AZ27" s="75">
        <v>301.45713865827798</v>
      </c>
      <c r="BA27" s="75">
        <v>1.67675980965844E-6</v>
      </c>
      <c r="BB27" s="75">
        <v>16.0195490570534</v>
      </c>
      <c r="BC27" s="75">
        <v>0</v>
      </c>
      <c r="BD27" s="75">
        <v>6.9856736244536599E-5</v>
      </c>
      <c r="BE27" s="75">
        <v>62.901794941523498</v>
      </c>
      <c r="BF27" s="75">
        <v>7.19669430160331E-4</v>
      </c>
      <c r="BG27" s="75">
        <v>4.3661836339886498E-4</v>
      </c>
      <c r="BH27" s="75">
        <v>3.8335552170725902</v>
      </c>
      <c r="BI27" s="75">
        <v>4.1374288055909199E-4</v>
      </c>
      <c r="BJ27" s="75">
        <v>0</v>
      </c>
      <c r="BK27" s="75">
        <v>0.53151218428435199</v>
      </c>
      <c r="BL27" s="75">
        <v>63.116576394301902</v>
      </c>
      <c r="BM27" s="75">
        <v>54.635102965398303</v>
      </c>
      <c r="BN27" s="75">
        <v>8.4814734289036995</v>
      </c>
      <c r="BO27" s="75">
        <v>0.21077139071964299</v>
      </c>
      <c r="BP27" s="75">
        <v>0</v>
      </c>
      <c r="BQ27" s="75">
        <v>26.660801157757199</v>
      </c>
      <c r="BR27" s="75">
        <v>3.5735195842082898E-4</v>
      </c>
      <c r="BS27" s="75">
        <v>2.60908441751131E-2</v>
      </c>
      <c r="BT27" s="75">
        <v>0.97646853684750101</v>
      </c>
      <c r="BU27" s="75">
        <v>1.55015292801358E-3</v>
      </c>
      <c r="BV27" s="75">
        <v>18.651099091916102</v>
      </c>
      <c r="BW27" s="75">
        <v>0.17541616509151201</v>
      </c>
      <c r="BX27" s="75">
        <v>5.1075001758186004E-4</v>
      </c>
      <c r="BY27" s="75">
        <v>3.7407355896537</v>
      </c>
      <c r="BZ27" s="75">
        <v>1.08106575726009E-5</v>
      </c>
      <c r="CA27" s="75">
        <v>37.9964466297833</v>
      </c>
      <c r="CB27" s="75">
        <v>31.907206401253699</v>
      </c>
      <c r="CC27" s="75">
        <v>0</v>
      </c>
      <c r="CD27" s="75">
        <v>0</v>
      </c>
      <c r="CE27" s="75">
        <v>3.6656566564931499</v>
      </c>
      <c r="CF27" s="75">
        <v>5.1109828212437299E-4</v>
      </c>
      <c r="CG27" s="75">
        <v>273.48057170036901</v>
      </c>
      <c r="CH27" s="75">
        <v>3.3651997520807999</v>
      </c>
      <c r="CJ27" s="91">
        <f t="shared" si="12"/>
        <v>1.0073769540093083</v>
      </c>
      <c r="CK27" s="28">
        <f t="shared" si="0"/>
        <v>8.0000026784675243E-3</v>
      </c>
      <c r="CL27" s="68">
        <f t="shared" si="1"/>
        <v>4.0391390899946676E-5</v>
      </c>
      <c r="CM27" s="68"/>
      <c r="CN27" s="68">
        <f t="shared" si="2"/>
        <v>4.0205070618196483E-5</v>
      </c>
      <c r="CO27" s="68">
        <f t="shared" si="3"/>
        <v>4.0354534860366392E-5</v>
      </c>
      <c r="CP27" s="68">
        <f t="shared" si="4"/>
        <v>4.0340590321059162E-5</v>
      </c>
      <c r="CQ27" s="68">
        <f t="shared" si="5"/>
        <v>4.0480470696277343E-5</v>
      </c>
      <c r="CR27" s="68">
        <f t="shared" si="6"/>
        <v>4.0411451897182865E-5</v>
      </c>
      <c r="CS27" s="61">
        <f t="shared" si="13"/>
        <v>0.42718185103336942</v>
      </c>
      <c r="CT27" s="61">
        <f t="shared" si="14"/>
        <v>0.12404703404250875</v>
      </c>
      <c r="CU27" s="61">
        <f t="shared" si="7"/>
        <v>0.40051642699582868</v>
      </c>
      <c r="CV27" s="61">
        <f t="shared" si="8"/>
        <v>0.43489961477223765</v>
      </c>
      <c r="CW27" s="68">
        <f t="shared" si="9"/>
        <v>4.0339243004191687E-5</v>
      </c>
      <c r="CX27" s="68">
        <f t="shared" si="10"/>
        <v>4.0110751372900971E-5</v>
      </c>
      <c r="CY27" s="61">
        <f t="shared" si="11"/>
        <v>-0.38655986943101878</v>
      </c>
      <c r="CZ27" s="68">
        <f t="shared" si="15"/>
        <v>3.9145818652614223E-5</v>
      </c>
    </row>
    <row r="28" spans="1:104" x14ac:dyDescent="0.25">
      <c r="A28" s="89" t="s">
        <v>194</v>
      </c>
      <c r="B28" s="75">
        <v>2819.2193424000002</v>
      </c>
      <c r="C28" s="75"/>
      <c r="D28" s="75">
        <v>642.42641153</v>
      </c>
      <c r="E28" s="75">
        <v>80.177182793</v>
      </c>
      <c r="F28" s="75">
        <v>70.982511363</v>
      </c>
      <c r="G28" s="75">
        <v>69.117830643000005</v>
      </c>
      <c r="H28" s="75">
        <v>390.83252757999998</v>
      </c>
      <c r="I28" s="71">
        <v>13.786828823</v>
      </c>
      <c r="J28" s="71">
        <v>6.1816444044000001</v>
      </c>
      <c r="K28" s="71">
        <v>39.907092224000003</v>
      </c>
      <c r="L28" s="71">
        <v>5.7731154591999996</v>
      </c>
      <c r="M28" s="73">
        <v>7.8448149710999999</v>
      </c>
      <c r="N28" s="73">
        <v>5.5905262642000002</v>
      </c>
      <c r="O28" s="71">
        <v>4.1361389614000004</v>
      </c>
      <c r="P28" s="73">
        <v>0.84875452309999999</v>
      </c>
      <c r="Q28" s="75"/>
      <c r="R28" s="75" t="s">
        <v>194</v>
      </c>
      <c r="S28" s="75">
        <v>0</v>
      </c>
      <c r="T28" s="75">
        <v>1.19032855467445</v>
      </c>
      <c r="U28" s="75">
        <v>7.8450958095390799</v>
      </c>
      <c r="V28" s="75">
        <v>13.9097904428849</v>
      </c>
      <c r="W28" s="75">
        <v>13.9097904428849</v>
      </c>
      <c r="X28" s="75">
        <v>3.7431111832037498</v>
      </c>
      <c r="Y28" s="75">
        <v>0</v>
      </c>
      <c r="Z28" s="75">
        <v>5.4721796895554604</v>
      </c>
      <c r="AA28" s="75">
        <v>5.5907193853766097</v>
      </c>
      <c r="AB28" s="75">
        <v>5.82525916989588E-2</v>
      </c>
      <c r="AC28" s="75">
        <v>2819.3207283453698</v>
      </c>
      <c r="AD28" s="75">
        <v>50.107934942515897</v>
      </c>
      <c r="AE28" s="75">
        <v>1.6951808441595799</v>
      </c>
      <c r="AF28" s="75">
        <v>12.801531222348901</v>
      </c>
      <c r="AG28" s="75">
        <v>0.848784730905493</v>
      </c>
      <c r="AH28" s="75">
        <v>0</v>
      </c>
      <c r="AI28" s="75">
        <v>0</v>
      </c>
      <c r="AJ28" s="75">
        <v>39.816063386216896</v>
      </c>
      <c r="AK28" s="75">
        <v>39.816063386216896</v>
      </c>
      <c r="AL28" s="75">
        <v>5.8692526323954297</v>
      </c>
      <c r="AM28" s="75">
        <v>0</v>
      </c>
      <c r="AN28" s="75">
        <v>5.1395900312791696</v>
      </c>
      <c r="AO28" s="75">
        <v>2.2588808532878502</v>
      </c>
      <c r="AP28" s="75">
        <v>2.27120523655759E-3</v>
      </c>
      <c r="AQ28" s="75">
        <v>0</v>
      </c>
      <c r="AR28" s="75">
        <v>57.050298584981597</v>
      </c>
      <c r="AS28" s="75">
        <v>7.8279142858182198E-3</v>
      </c>
      <c r="AT28" s="75">
        <v>5.8323593233408797</v>
      </c>
      <c r="AU28" s="75">
        <v>4.8587839989054098</v>
      </c>
      <c r="AV28" s="75">
        <v>4.2001529093648502</v>
      </c>
      <c r="AW28" s="75">
        <v>393.73410661882599</v>
      </c>
      <c r="AX28" s="75">
        <v>578.20428225202102</v>
      </c>
      <c r="AY28" s="75">
        <v>59.105311580372202</v>
      </c>
      <c r="AZ28" s="75">
        <v>642.44918386367203</v>
      </c>
      <c r="BA28" s="75">
        <v>1.5397558263991301E-6</v>
      </c>
      <c r="BB28" s="75">
        <v>22.950276357905999</v>
      </c>
      <c r="BC28" s="75">
        <v>0</v>
      </c>
      <c r="BD28" s="75">
        <v>6.3748550185463703E-5</v>
      </c>
      <c r="BE28" s="75">
        <v>89.467750973931402</v>
      </c>
      <c r="BF28" s="75">
        <v>6.5968313739755405E-4</v>
      </c>
      <c r="BG28" s="75">
        <v>3.9844192529638398E-4</v>
      </c>
      <c r="BH28" s="75">
        <v>4.9607533811736202</v>
      </c>
      <c r="BI28" s="75">
        <v>3.7854467170422802E-4</v>
      </c>
      <c r="BJ28" s="75">
        <v>0</v>
      </c>
      <c r="BK28" s="75">
        <v>0.69131823431824801</v>
      </c>
      <c r="BL28" s="75">
        <v>80.180067546103302</v>
      </c>
      <c r="BM28" s="75">
        <v>70.985065189252197</v>
      </c>
      <c r="BN28" s="75">
        <v>9.1950023568511305</v>
      </c>
      <c r="BO28" s="75">
        <v>0.27412959341258902</v>
      </c>
      <c r="BP28" s="75">
        <v>0</v>
      </c>
      <c r="BQ28" s="75">
        <v>34.669725613408502</v>
      </c>
      <c r="BR28" s="75">
        <v>3.2610538644267699E-4</v>
      </c>
      <c r="BS28" s="75">
        <v>2.4974309760412601E-2</v>
      </c>
      <c r="BT28" s="75">
        <v>1.2694886495036799</v>
      </c>
      <c r="BU28" s="75">
        <v>1.4214682661199099E-3</v>
      </c>
      <c r="BV28" s="75">
        <v>24.227071150426799</v>
      </c>
      <c r="BW28" s="75">
        <v>0.25168217313730001</v>
      </c>
      <c r="BX28" s="75">
        <v>4.7785624762314099E-4</v>
      </c>
      <c r="BY28" s="75">
        <v>4.8638685436818196</v>
      </c>
      <c r="BZ28" s="75">
        <v>9.8653817027397905E-6</v>
      </c>
      <c r="CA28" s="75">
        <v>69.120229298323906</v>
      </c>
      <c r="CB28" s="75">
        <v>45.654886346874697</v>
      </c>
      <c r="CC28" s="75">
        <v>0</v>
      </c>
      <c r="CD28" s="75">
        <v>0</v>
      </c>
      <c r="CE28" s="75">
        <v>5.2033124891330997</v>
      </c>
      <c r="CF28" s="75">
        <v>4.6933268699416299E-4</v>
      </c>
      <c r="CG28" s="75">
        <v>390.846449986496</v>
      </c>
      <c r="CH28" s="75">
        <v>4.7609645953020303</v>
      </c>
      <c r="CJ28" s="91">
        <f t="shared" si="12"/>
        <v>1.0073882125126883</v>
      </c>
      <c r="CK28" s="28">
        <f t="shared" si="0"/>
        <v>7.9999946460665005E-3</v>
      </c>
      <c r="CL28" s="68">
        <f t="shared" si="1"/>
        <v>3.596241833505123E-5</v>
      </c>
      <c r="CM28" s="68"/>
      <c r="CN28" s="68">
        <f t="shared" si="2"/>
        <v>3.5447380841336916E-5</v>
      </c>
      <c r="CO28" s="68">
        <f t="shared" si="3"/>
        <v>3.5979726436012061E-5</v>
      </c>
      <c r="CP28" s="68">
        <f t="shared" si="4"/>
        <v>3.5978245953234057E-5</v>
      </c>
      <c r="CQ28" s="68">
        <f t="shared" si="5"/>
        <v>3.4703857189768341E-5</v>
      </c>
      <c r="CR28" s="68">
        <f t="shared" si="6"/>
        <v>3.5622435476975307E-5</v>
      </c>
      <c r="CS28" s="61">
        <f t="shared" si="13"/>
        <v>8.918774684412361E-3</v>
      </c>
      <c r="CT28" s="61">
        <f t="shared" si="14"/>
        <v>-0.11476957722439575</v>
      </c>
      <c r="CU28" s="61">
        <f t="shared" si="7"/>
        <v>-2.2810190547624537E-3</v>
      </c>
      <c r="CV28" s="61">
        <f t="shared" si="8"/>
        <v>1.0262026553872134E-2</v>
      </c>
      <c r="CW28" s="68">
        <f t="shared" si="9"/>
        <v>3.5799243208998324E-5</v>
      </c>
      <c r="CX28" s="68">
        <f t="shared" si="10"/>
        <v>3.4544364427050697E-5</v>
      </c>
      <c r="CY28" s="61">
        <f t="shared" si="11"/>
        <v>1.5476740158455021E-2</v>
      </c>
      <c r="CZ28" s="68">
        <f t="shared" si="15"/>
        <v>3.5590744639190413E-5</v>
      </c>
    </row>
    <row r="29" spans="1:104" x14ac:dyDescent="0.25">
      <c r="A29" s="89" t="s">
        <v>195</v>
      </c>
      <c r="B29" s="75">
        <v>5342.4172079</v>
      </c>
      <c r="C29" s="75"/>
      <c r="D29" s="75">
        <v>2426.5083126999998</v>
      </c>
      <c r="E29" s="75">
        <v>134.66322740000001</v>
      </c>
      <c r="F29" s="75">
        <v>122.84593934999999</v>
      </c>
      <c r="G29" s="75">
        <v>235.36046739</v>
      </c>
      <c r="H29" s="75">
        <v>582.31841296000005</v>
      </c>
      <c r="I29" s="71">
        <v>23.269279201</v>
      </c>
      <c r="J29" s="71">
        <v>9.9778101148000005</v>
      </c>
      <c r="K29" s="71">
        <v>67.246696142999994</v>
      </c>
      <c r="L29" s="71">
        <v>9.7751634339999995</v>
      </c>
      <c r="M29" s="73">
        <v>13.275761934</v>
      </c>
      <c r="N29" s="73">
        <v>9.3476516881999991</v>
      </c>
      <c r="O29" s="71">
        <v>6.0599691572000003</v>
      </c>
      <c r="P29" s="73">
        <v>1.2596104670999999</v>
      </c>
      <c r="Q29" s="75"/>
      <c r="R29" s="75" t="s">
        <v>195</v>
      </c>
      <c r="S29" s="75">
        <v>0</v>
      </c>
      <c r="T29" s="75">
        <v>1.7396621278691999</v>
      </c>
      <c r="U29" s="75">
        <v>13.276484593773199</v>
      </c>
      <c r="V29" s="75">
        <v>20.792649947509499</v>
      </c>
      <c r="W29" s="75">
        <v>20.792649947509499</v>
      </c>
      <c r="X29" s="75">
        <v>5.6789299776021398</v>
      </c>
      <c r="Y29" s="75">
        <v>0</v>
      </c>
      <c r="Z29" s="75">
        <v>8.1512256849233307</v>
      </c>
      <c r="AA29" s="75">
        <v>9.3481528462363208</v>
      </c>
      <c r="AB29" s="75">
        <v>0.26585046440060001</v>
      </c>
      <c r="AC29" s="75">
        <v>5342.7058877737099</v>
      </c>
      <c r="AD29" s="75">
        <v>73.634540735603693</v>
      </c>
      <c r="AE29" s="75">
        <v>2.5260559914393701</v>
      </c>
      <c r="AF29" s="75">
        <v>18.948070349754399</v>
      </c>
      <c r="AG29" s="75">
        <v>1.25967955384476</v>
      </c>
      <c r="AH29" s="75">
        <v>0</v>
      </c>
      <c r="AI29" s="75">
        <v>0</v>
      </c>
      <c r="AJ29" s="75">
        <v>58.4382682232905</v>
      </c>
      <c r="AK29" s="75">
        <v>58.4382682232905</v>
      </c>
      <c r="AL29" s="75">
        <v>8.6011713397986007</v>
      </c>
      <c r="AM29" s="75">
        <v>0</v>
      </c>
      <c r="AN29" s="75">
        <v>19.413067111162501</v>
      </c>
      <c r="AO29" s="75">
        <v>3.5395201633519</v>
      </c>
      <c r="AP29" s="75">
        <v>1.03651706091941E-2</v>
      </c>
      <c r="AQ29" s="75">
        <v>0</v>
      </c>
      <c r="AR29" s="75">
        <v>84.615413312775701</v>
      </c>
      <c r="AS29" s="75">
        <v>4.5162197952487097E-2</v>
      </c>
      <c r="AT29" s="75">
        <v>8.5239795067180992</v>
      </c>
      <c r="AU29" s="75">
        <v>7.1199431240079702</v>
      </c>
      <c r="AV29" s="75">
        <v>6.1714184843533602</v>
      </c>
      <c r="AW29" s="75">
        <v>586.61876155359596</v>
      </c>
      <c r="AX29" s="75">
        <v>2183.9714137392002</v>
      </c>
      <c r="AY29" s="75">
        <v>223.25031283982801</v>
      </c>
      <c r="AZ29" s="75">
        <v>2426.6347936901898</v>
      </c>
      <c r="BA29" s="75">
        <v>8.8833005422491901E-6</v>
      </c>
      <c r="BB29" s="75">
        <v>33.786021918698999</v>
      </c>
      <c r="BC29" s="75">
        <v>0</v>
      </c>
      <c r="BD29" s="75">
        <v>5.2196719447631897E-4</v>
      </c>
      <c r="BE29" s="75">
        <v>136.292195085163</v>
      </c>
      <c r="BF29" s="75">
        <v>5.5211572449279898E-3</v>
      </c>
      <c r="BG29" s="75">
        <v>3.2623911791310402E-3</v>
      </c>
      <c r="BH29" s="75">
        <v>8.9227857776528392</v>
      </c>
      <c r="BI29" s="75">
        <v>3.1394069597821799E-3</v>
      </c>
      <c r="BJ29" s="75">
        <v>0</v>
      </c>
      <c r="BK29" s="75">
        <v>1.17909470394682</v>
      </c>
      <c r="BL29" s="75">
        <v>134.67059992454401</v>
      </c>
      <c r="BM29" s="75">
        <v>122.852649466809</v>
      </c>
      <c r="BN29" s="75">
        <v>11.8179504577346</v>
      </c>
      <c r="BO29" s="75">
        <v>0.46774497131235598</v>
      </c>
      <c r="BP29" s="75">
        <v>0</v>
      </c>
      <c r="BQ29" s="75">
        <v>59.410572920627999</v>
      </c>
      <c r="BR29" s="75">
        <v>2.6701216576332301E-3</v>
      </c>
      <c r="BS29" s="75">
        <v>0.25190466430992497</v>
      </c>
      <c r="BT29" s="75">
        <v>2.1738496500713702</v>
      </c>
      <c r="BU29" s="75">
        <v>1.1918251724620599E-2</v>
      </c>
      <c r="BV29" s="75">
        <v>42.0953565358774</v>
      </c>
      <c r="BW29" s="75">
        <v>0.36783261478624901</v>
      </c>
      <c r="BX29" s="75">
        <v>4.3915987192799698E-3</v>
      </c>
      <c r="BY29" s="75">
        <v>8.3198345721104197</v>
      </c>
      <c r="BZ29" s="75">
        <v>8.0776220765114103E-5</v>
      </c>
      <c r="CA29" s="75">
        <v>235.372782278366</v>
      </c>
      <c r="CB29" s="75">
        <v>67.655300870101797</v>
      </c>
      <c r="CC29" s="75">
        <v>0</v>
      </c>
      <c r="CD29" s="75">
        <v>0</v>
      </c>
      <c r="CE29" s="75">
        <v>8.0064057197937792</v>
      </c>
      <c r="CF29" s="75">
        <v>2.7077803127480899E-3</v>
      </c>
      <c r="CG29" s="75">
        <v>582.34982200984302</v>
      </c>
      <c r="CH29" s="75">
        <v>7.4359184155853502</v>
      </c>
      <c r="CJ29" s="91">
        <f t="shared" si="12"/>
        <v>1.0073305415102896</v>
      </c>
      <c r="CK29" s="28">
        <f t="shared" si="0"/>
        <v>7.9999953687472682E-3</v>
      </c>
      <c r="CL29" s="68">
        <f t="shared" si="1"/>
        <v>5.4035441725343451E-5</v>
      </c>
      <c r="CM29" s="68"/>
      <c r="CN29" s="68">
        <f t="shared" si="2"/>
        <v>5.2124688602133252E-5</v>
      </c>
      <c r="CO29" s="68">
        <f t="shared" si="3"/>
        <v>5.4747867597861761E-5</v>
      </c>
      <c r="CP29" s="68">
        <f t="shared" si="4"/>
        <v>5.4622210913179465E-5</v>
      </c>
      <c r="CQ29" s="68">
        <f t="shared" si="5"/>
        <v>5.232352103380343E-5</v>
      </c>
      <c r="CR29" s="68">
        <f t="shared" si="6"/>
        <v>5.3937930080763703E-5</v>
      </c>
      <c r="CS29" s="61">
        <f t="shared" si="13"/>
        <v>-0.10643343234216156</v>
      </c>
      <c r="CT29" s="61">
        <f t="shared" si="14"/>
        <v>-0.18306466136966396</v>
      </c>
      <c r="CU29" s="61">
        <f t="shared" si="7"/>
        <v>-0.13098677592990421</v>
      </c>
      <c r="CV29" s="61">
        <f t="shared" si="8"/>
        <v>-0.12799621568781439</v>
      </c>
      <c r="CW29" s="68">
        <f t="shared" si="9"/>
        <v>5.4434523366114526E-5</v>
      </c>
      <c r="CX29" s="68">
        <f t="shared" si="10"/>
        <v>5.3613255290021758E-5</v>
      </c>
      <c r="CY29" s="61">
        <f t="shared" si="11"/>
        <v>1.8391071680776486E-2</v>
      </c>
      <c r="CZ29" s="68">
        <f t="shared" si="15"/>
        <v>5.484770614775597E-5</v>
      </c>
    </row>
    <row r="30" spans="1:104" x14ac:dyDescent="0.25">
      <c r="A30" s="89" t="s">
        <v>196</v>
      </c>
      <c r="B30" s="75">
        <v>1317.1025721999999</v>
      </c>
      <c r="C30" s="75"/>
      <c r="D30" s="75">
        <v>220.69047415</v>
      </c>
      <c r="E30" s="75">
        <v>30.403991313999999</v>
      </c>
      <c r="F30" s="75">
        <v>26.502434666999999</v>
      </c>
      <c r="G30" s="75">
        <v>23.678888450999999</v>
      </c>
      <c r="H30" s="75">
        <v>182.38479866</v>
      </c>
      <c r="I30" s="71">
        <v>7.2748808967</v>
      </c>
      <c r="J30" s="71">
        <v>3.1988142765999998</v>
      </c>
      <c r="K30" s="71">
        <v>21.042768992999999</v>
      </c>
      <c r="L30" s="71">
        <v>3.0506330929000001</v>
      </c>
      <c r="M30" s="73">
        <v>4.1443583971000004</v>
      </c>
      <c r="N30" s="73">
        <v>2.9377684917</v>
      </c>
      <c r="O30" s="71">
        <v>2.2082228762999998</v>
      </c>
      <c r="P30" s="73">
        <v>0.42392914780000002</v>
      </c>
      <c r="Q30" s="75"/>
      <c r="R30" s="75" t="s">
        <v>196</v>
      </c>
      <c r="S30" s="75">
        <v>0</v>
      </c>
      <c r="T30" s="75">
        <v>0.55594333791830697</v>
      </c>
      <c r="U30" s="75">
        <v>4.1446482733697403</v>
      </c>
      <c r="V30" s="75">
        <v>6.4943226560230096</v>
      </c>
      <c r="W30" s="75">
        <v>6.4943226560230096</v>
      </c>
      <c r="X30" s="75">
        <v>1.74720894215182</v>
      </c>
      <c r="Y30" s="75">
        <v>0</v>
      </c>
      <c r="Z30" s="75">
        <v>2.5534190235667098</v>
      </c>
      <c r="AA30" s="75">
        <v>2.9379711511919302</v>
      </c>
      <c r="AB30" s="75">
        <v>2.39581366701027E-2</v>
      </c>
      <c r="AC30" s="75">
        <v>1317.17792101941</v>
      </c>
      <c r="AD30" s="75">
        <v>23.396931513752499</v>
      </c>
      <c r="AE30" s="75">
        <v>0.79086198222930204</v>
      </c>
      <c r="AF30" s="75">
        <v>5.9753366444484799</v>
      </c>
      <c r="AG30" s="75">
        <v>0.42395643108632702</v>
      </c>
      <c r="AH30" s="75">
        <v>0</v>
      </c>
      <c r="AI30" s="75">
        <v>0</v>
      </c>
      <c r="AJ30" s="75">
        <v>18.594894388136201</v>
      </c>
      <c r="AK30" s="75">
        <v>18.594894388136201</v>
      </c>
      <c r="AL30" s="75">
        <v>2.7411226442464498</v>
      </c>
      <c r="AM30" s="75">
        <v>0</v>
      </c>
      <c r="AN30" s="75">
        <v>1.7656448350446701</v>
      </c>
      <c r="AO30" s="75">
        <v>1.05080520452972</v>
      </c>
      <c r="AP30" s="75">
        <v>9.3410164380054196E-4</v>
      </c>
      <c r="AQ30" s="75">
        <v>0</v>
      </c>
      <c r="AR30" s="75">
        <v>26.637464682969501</v>
      </c>
      <c r="AS30" s="75">
        <v>3.4919738722109699E-3</v>
      </c>
      <c r="AT30" s="75">
        <v>2.7240057388466501</v>
      </c>
      <c r="AU30" s="75">
        <v>2.2692046688535799</v>
      </c>
      <c r="AV30" s="75">
        <v>1.9611474867168099</v>
      </c>
      <c r="AW30" s="75">
        <v>183.74517068734599</v>
      </c>
      <c r="AX30" s="75">
        <v>198.63501476104599</v>
      </c>
      <c r="AY30" s="75">
        <v>20.3049135483942</v>
      </c>
      <c r="AZ30" s="75">
        <v>220.70557314448499</v>
      </c>
      <c r="BA30" s="75">
        <v>6.8688198072091197E-7</v>
      </c>
      <c r="BB30" s="75">
        <v>10.715226053153399</v>
      </c>
      <c r="BC30" s="75">
        <v>0</v>
      </c>
      <c r="BD30" s="75">
        <v>6.2956805738322401E-5</v>
      </c>
      <c r="BE30" s="75">
        <v>41.692265014418197</v>
      </c>
      <c r="BF30" s="75">
        <v>6.4472108603427E-4</v>
      </c>
      <c r="BG30" s="75">
        <v>3.9349411534471998E-4</v>
      </c>
      <c r="BH30" s="75">
        <v>1.88111046346665</v>
      </c>
      <c r="BI30" s="75">
        <v>3.71588436774197E-4</v>
      </c>
      <c r="BJ30" s="75">
        <v>0</v>
      </c>
      <c r="BK30" s="75">
        <v>0.25705984181837199</v>
      </c>
      <c r="BL30" s="75">
        <v>30.405647316705</v>
      </c>
      <c r="BM30" s="75">
        <v>26.503891529296698</v>
      </c>
      <c r="BN30" s="75">
        <v>3.9017557874083</v>
      </c>
      <c r="BO30" s="75">
        <v>0.10195105177003499</v>
      </c>
      <c r="BP30" s="75">
        <v>0</v>
      </c>
      <c r="BQ30" s="75">
        <v>12.9010417864051</v>
      </c>
      <c r="BR30" s="75">
        <v>3.2205742645502298E-4</v>
      </c>
      <c r="BS30" s="75">
        <v>2.19815803474484E-2</v>
      </c>
      <c r="BT30" s="75">
        <v>0.47286810121419498</v>
      </c>
      <c r="BU30" s="75">
        <v>1.3880191476755E-3</v>
      </c>
      <c r="BV30" s="75">
        <v>9.0533968077073492</v>
      </c>
      <c r="BW30" s="75">
        <v>0.11754840032093999</v>
      </c>
      <c r="BX30" s="75">
        <v>4.4482806814596698E-4</v>
      </c>
      <c r="BY30" s="75">
        <v>1.8108444886103701</v>
      </c>
      <c r="BZ30" s="75">
        <v>9.7428709345061794E-6</v>
      </c>
      <c r="CA30" s="75">
        <v>23.680482836907501</v>
      </c>
      <c r="CB30" s="75">
        <v>21.314996970685598</v>
      </c>
      <c r="CC30" s="75">
        <v>0</v>
      </c>
      <c r="CD30" s="75">
        <v>0</v>
      </c>
      <c r="CE30" s="75">
        <v>2.4241859092089699</v>
      </c>
      <c r="CF30" s="75">
        <v>2.09368119321976E-4</v>
      </c>
      <c r="CG30" s="75">
        <v>182.397360626553</v>
      </c>
      <c r="CH30" s="75">
        <v>2.2157208533657902</v>
      </c>
      <c r="CJ30" s="91">
        <f t="shared" si="12"/>
        <v>1.0073894164705188</v>
      </c>
      <c r="CK30" s="28">
        <f t="shared" si="0"/>
        <v>8.0000011322269148E-3</v>
      </c>
      <c r="CL30" s="68">
        <f t="shared" si="1"/>
        <v>5.7208011737576682E-5</v>
      </c>
      <c r="CM30" s="68"/>
      <c r="CN30" s="68">
        <f t="shared" si="2"/>
        <v>6.8417064864903507E-5</v>
      </c>
      <c r="CO30" s="68">
        <f t="shared" si="3"/>
        <v>5.4466622092431696E-5</v>
      </c>
      <c r="CP30" s="68">
        <f t="shared" si="4"/>
        <v>5.4970885316928888E-5</v>
      </c>
      <c r="CQ30" s="68">
        <f t="shared" si="5"/>
        <v>6.7333646627949632E-5</v>
      </c>
      <c r="CR30" s="68">
        <f t="shared" si="6"/>
        <v>6.8876170850246164E-5</v>
      </c>
      <c r="CS30" s="61">
        <f t="shared" si="13"/>
        <v>-0.10729498554829453</v>
      </c>
      <c r="CT30" s="61">
        <f t="shared" si="14"/>
        <v>-0.20176077672107826</v>
      </c>
      <c r="CU30" s="61">
        <f t="shared" si="7"/>
        <v>-0.11632854049189527</v>
      </c>
      <c r="CV30" s="61">
        <f t="shared" si="8"/>
        <v>-0.10706871134832235</v>
      </c>
      <c r="CW30" s="68">
        <f t="shared" si="9"/>
        <v>6.9944788062418456E-5</v>
      </c>
      <c r="CX30" s="68">
        <f t="shared" si="10"/>
        <v>6.8984160087080123E-5</v>
      </c>
      <c r="CY30" s="61">
        <f t="shared" si="11"/>
        <v>-0.11188879176778498</v>
      </c>
      <c r="CZ30" s="68">
        <f t="shared" si="15"/>
        <v>6.4358127929147117E-5</v>
      </c>
    </row>
    <row r="31" spans="1:104" x14ac:dyDescent="0.25">
      <c r="A31" s="89" t="s">
        <v>197</v>
      </c>
      <c r="B31" s="75">
        <v>7815.3132935000003</v>
      </c>
      <c r="C31" s="75"/>
      <c r="D31" s="75">
        <v>3047.9075490999999</v>
      </c>
      <c r="E31" s="75">
        <v>147.96372690999999</v>
      </c>
      <c r="F31" s="75">
        <v>132.21911476</v>
      </c>
      <c r="G31" s="75">
        <v>322.42136869000001</v>
      </c>
      <c r="H31" s="75">
        <v>813.14720862000001</v>
      </c>
      <c r="I31" s="71">
        <v>31.483175392</v>
      </c>
      <c r="J31" s="71">
        <v>13.710011809999999</v>
      </c>
      <c r="K31" s="71">
        <v>91.034190726999995</v>
      </c>
      <c r="L31" s="71">
        <v>13.211266897</v>
      </c>
      <c r="M31" s="73">
        <v>17.945705498999999</v>
      </c>
      <c r="N31" s="73">
        <v>12.687891989000001</v>
      </c>
      <c r="O31" s="71">
        <v>8.1996933766000009</v>
      </c>
      <c r="P31" s="73">
        <v>1.7839983641999999</v>
      </c>
      <c r="Q31" s="75"/>
      <c r="R31" s="75" t="s">
        <v>197</v>
      </c>
      <c r="S31" s="75">
        <v>0</v>
      </c>
      <c r="T31" s="75">
        <v>2.4541191317865798</v>
      </c>
      <c r="U31" s="75">
        <v>17.9471781522162</v>
      </c>
      <c r="V31" s="75">
        <v>29.0440006422909</v>
      </c>
      <c r="W31" s="75">
        <v>29.0440006422909</v>
      </c>
      <c r="X31" s="75">
        <v>7.8817406382182202</v>
      </c>
      <c r="Y31" s="75">
        <v>0</v>
      </c>
      <c r="Z31" s="75">
        <v>11.3793995670563</v>
      </c>
      <c r="AA31" s="75">
        <v>12.6889352339536</v>
      </c>
      <c r="AB31" s="75">
        <v>0.22762604815471699</v>
      </c>
      <c r="AC31" s="75">
        <v>7815.9532165986002</v>
      </c>
      <c r="AD31" s="75">
        <v>103.565926725221</v>
      </c>
      <c r="AE31" s="75">
        <v>3.5238668186915101</v>
      </c>
      <c r="AF31" s="75">
        <v>26.545017839366999</v>
      </c>
      <c r="AG31" s="75">
        <v>1.7841447797097001</v>
      </c>
      <c r="AH31" s="75">
        <v>0</v>
      </c>
      <c r="AI31" s="75">
        <v>0</v>
      </c>
      <c r="AJ31" s="75">
        <v>82.284563135786598</v>
      </c>
      <c r="AK31" s="75">
        <v>82.284563135786598</v>
      </c>
      <c r="AL31" s="75">
        <v>12.1191005166334</v>
      </c>
      <c r="AM31" s="75">
        <v>0</v>
      </c>
      <c r="AN31" s="75">
        <v>24.385240574789002</v>
      </c>
      <c r="AO31" s="75">
        <v>4.8000055225503004</v>
      </c>
      <c r="AP31" s="75">
        <v>8.8748720781203893E-3</v>
      </c>
      <c r="AQ31" s="75">
        <v>0</v>
      </c>
      <c r="AR31" s="75">
        <v>118.56969967315599</v>
      </c>
      <c r="AS31" s="75">
        <v>4.2761106250324303E-2</v>
      </c>
      <c r="AT31" s="75">
        <v>12.0246684935326</v>
      </c>
      <c r="AU31" s="75">
        <v>10.032306349072799</v>
      </c>
      <c r="AV31" s="75">
        <v>8.6799446777432898</v>
      </c>
      <c r="AW31" s="75">
        <v>819.19646810738698</v>
      </c>
      <c r="AX31" s="75">
        <v>2743.3418733142598</v>
      </c>
      <c r="AY31" s="75">
        <v>280.430558241813</v>
      </c>
      <c r="AZ31" s="75">
        <v>3048.1576721308602</v>
      </c>
      <c r="BA31" s="75">
        <v>8.4110306437358106E-6</v>
      </c>
      <c r="BB31" s="75">
        <v>47.472345150107202</v>
      </c>
      <c r="BC31" s="75">
        <v>0</v>
      </c>
      <c r="BD31" s="75">
        <v>5.3435259998555905E-4</v>
      </c>
      <c r="BE31" s="75">
        <v>187.836865616941</v>
      </c>
      <c r="BF31" s="75">
        <v>5.5716576326515499E-3</v>
      </c>
      <c r="BG31" s="75">
        <v>3.33981472004387E-3</v>
      </c>
      <c r="BH31" s="75">
        <v>9.5675411057281501</v>
      </c>
      <c r="BI31" s="75">
        <v>3.1870609458963602E-3</v>
      </c>
      <c r="BJ31" s="75">
        <v>0</v>
      </c>
      <c r="BK31" s="75">
        <v>1.2728195752795699</v>
      </c>
      <c r="BL31" s="75">
        <v>147.97582128014</v>
      </c>
      <c r="BM31" s="75">
        <v>132.22993205578101</v>
      </c>
      <c r="BN31" s="75">
        <v>15.7458892243588</v>
      </c>
      <c r="BO31" s="75">
        <v>0.50491177113819097</v>
      </c>
      <c r="BP31" s="75">
        <v>0</v>
      </c>
      <c r="BQ31" s="75">
        <v>64.039508552279798</v>
      </c>
      <c r="BR31" s="75">
        <v>2.73348652050243E-3</v>
      </c>
      <c r="BS31" s="75">
        <v>0.22598510351218301</v>
      </c>
      <c r="BT31" s="75">
        <v>2.3460388228420799</v>
      </c>
      <c r="BU31" s="75">
        <v>1.20131470708289E-2</v>
      </c>
      <c r="BV31" s="75">
        <v>45.262150285774098</v>
      </c>
      <c r="BW31" s="75">
        <v>0.51889746002230597</v>
      </c>
      <c r="BX31" s="75">
        <v>4.1736238971257196E-3</v>
      </c>
      <c r="BY31" s="75">
        <v>8.9793410021109192</v>
      </c>
      <c r="BZ31" s="75">
        <v>8.2693729552627094E-5</v>
      </c>
      <c r="CA31" s="75">
        <v>322.44791734960302</v>
      </c>
      <c r="CB31" s="75">
        <v>94.808897724736696</v>
      </c>
      <c r="CC31" s="75">
        <v>0</v>
      </c>
      <c r="CD31" s="75">
        <v>0</v>
      </c>
      <c r="CE31" s="75">
        <v>10.984628256404701</v>
      </c>
      <c r="CF31" s="75">
        <v>2.56380502736285E-3</v>
      </c>
      <c r="CG31" s="75">
        <v>813.21400162039697</v>
      </c>
      <c r="CH31" s="75">
        <v>10.1104023151505</v>
      </c>
      <c r="CJ31" s="91">
        <f t="shared" si="12"/>
        <v>1.0073565709334436</v>
      </c>
      <c r="CK31" s="28">
        <f t="shared" si="0"/>
        <v>7.9999931754652746E-3</v>
      </c>
      <c r="CL31" s="68">
        <f t="shared" si="1"/>
        <v>8.1880671262672219E-5</v>
      </c>
      <c r="CM31" s="68"/>
      <c r="CN31" s="68">
        <f t="shared" si="2"/>
        <v>8.2063850963648847E-5</v>
      </c>
      <c r="CO31" s="68">
        <f t="shared" si="3"/>
        <v>8.1738750385502442E-5</v>
      </c>
      <c r="CP31" s="68">
        <f t="shared" si="4"/>
        <v>8.181340346019544E-5</v>
      </c>
      <c r="CQ31" s="68">
        <f t="shared" si="5"/>
        <v>8.2341501467089604E-5</v>
      </c>
      <c r="CR31" s="68">
        <f t="shared" si="6"/>
        <v>8.214133884848593E-5</v>
      </c>
      <c r="CS31" s="61">
        <f t="shared" si="13"/>
        <v>-7.7475499829312122E-2</v>
      </c>
      <c r="CT31" s="61">
        <f t="shared" si="14"/>
        <v>-0.16999345261276616</v>
      </c>
      <c r="CU31" s="61">
        <f t="shared" si="7"/>
        <v>-9.611364171350105E-2</v>
      </c>
      <c r="CV31" s="61">
        <f t="shared" si="8"/>
        <v>-8.9817154760294143E-2</v>
      </c>
      <c r="CW31" s="68">
        <f t="shared" si="9"/>
        <v>8.2061594975070065E-5</v>
      </c>
      <c r="CX31" s="68">
        <f t="shared" si="10"/>
        <v>8.2223662883023729E-5</v>
      </c>
      <c r="CY31" s="61">
        <f t="shared" si="11"/>
        <v>5.8569421938851202E-2</v>
      </c>
      <c r="CZ31" s="68">
        <f t="shared" si="15"/>
        <v>8.2071549300909277E-5</v>
      </c>
    </row>
    <row r="32" spans="1:104" x14ac:dyDescent="0.25">
      <c r="A32" s="89" t="s">
        <v>198</v>
      </c>
      <c r="B32" s="75">
        <v>2451.7669259999998</v>
      </c>
      <c r="C32" s="75"/>
      <c r="D32" s="75">
        <v>588.18340099</v>
      </c>
      <c r="E32" s="75">
        <v>71.534483488000006</v>
      </c>
      <c r="F32" s="75">
        <v>63.606113942999997</v>
      </c>
      <c r="G32" s="75">
        <v>62.868641386999997</v>
      </c>
      <c r="H32" s="75">
        <v>355.39467733999999</v>
      </c>
      <c r="I32" s="71">
        <v>12.573897907999999</v>
      </c>
      <c r="J32" s="71">
        <v>5.5915428199999999</v>
      </c>
      <c r="K32" s="71">
        <v>36.385186220000001</v>
      </c>
      <c r="L32" s="71">
        <v>5.2683947998000002</v>
      </c>
      <c r="M32" s="73">
        <v>7.1582378037999996</v>
      </c>
      <c r="N32" s="73">
        <v>5.0897506738000002</v>
      </c>
      <c r="O32" s="71">
        <v>3.6340372810999999</v>
      </c>
      <c r="P32" s="73">
        <v>0.75652485439999995</v>
      </c>
      <c r="Q32" s="75"/>
      <c r="R32" s="75" t="s">
        <v>198</v>
      </c>
      <c r="S32" s="75">
        <v>0</v>
      </c>
      <c r="T32" s="75">
        <v>1.0823934619517299</v>
      </c>
      <c r="U32" s="75">
        <v>7.1585445075343603</v>
      </c>
      <c r="V32" s="75">
        <v>12.649434391609599</v>
      </c>
      <c r="W32" s="75">
        <v>12.649434391609599</v>
      </c>
      <c r="X32" s="75">
        <v>3.4041241578407999</v>
      </c>
      <c r="Y32" s="75">
        <v>0</v>
      </c>
      <c r="Z32" s="75">
        <v>4.97597008981041</v>
      </c>
      <c r="AA32" s="75">
        <v>5.0899674134533504</v>
      </c>
      <c r="AB32" s="75">
        <v>5.28715210360114E-2</v>
      </c>
      <c r="AC32" s="75">
        <v>2451.8701935552199</v>
      </c>
      <c r="AD32" s="75">
        <v>45.564306124104803</v>
      </c>
      <c r="AE32" s="75">
        <v>1.5414396439353899</v>
      </c>
      <c r="AF32" s="75">
        <v>11.640724556028999</v>
      </c>
      <c r="AG32" s="75">
        <v>0.75655631801023804</v>
      </c>
      <c r="AH32" s="75">
        <v>0</v>
      </c>
      <c r="AI32" s="75">
        <v>0</v>
      </c>
      <c r="AJ32" s="75">
        <v>36.2061465083126</v>
      </c>
      <c r="AK32" s="75">
        <v>36.2061465083126</v>
      </c>
      <c r="AL32" s="75">
        <v>5.3370932869090897</v>
      </c>
      <c r="AM32" s="75">
        <v>0</v>
      </c>
      <c r="AN32" s="75">
        <v>4.7056682089212201</v>
      </c>
      <c r="AO32" s="75">
        <v>2.0539362658883999</v>
      </c>
      <c r="AP32" s="75">
        <v>2.0614052522659999E-3</v>
      </c>
      <c r="AQ32" s="75">
        <v>0</v>
      </c>
      <c r="AR32" s="75">
        <v>51.879287361895898</v>
      </c>
      <c r="AS32" s="75">
        <v>7.1871158819436596E-3</v>
      </c>
      <c r="AT32" s="75">
        <v>5.3034958730435502</v>
      </c>
      <c r="AU32" s="75">
        <v>4.4182412375241702</v>
      </c>
      <c r="AV32" s="75">
        <v>3.8192874942002599</v>
      </c>
      <c r="AW32" s="75">
        <v>358.03568068486499</v>
      </c>
      <c r="AX32" s="75">
        <v>529.38768996030501</v>
      </c>
      <c r="AY32" s="75">
        <v>54.115180420599899</v>
      </c>
      <c r="AZ32" s="75">
        <v>588.20853858982696</v>
      </c>
      <c r="BA32" s="75">
        <v>1.41369969730804E-6</v>
      </c>
      <c r="BB32" s="75">
        <v>20.869215385954501</v>
      </c>
      <c r="BC32" s="75">
        <v>0</v>
      </c>
      <c r="BD32" s="75">
        <v>5.8465346102834601E-5</v>
      </c>
      <c r="BE32" s="75">
        <v>81.353211872303405</v>
      </c>
      <c r="BF32" s="75">
        <v>6.0419091391281804E-4</v>
      </c>
      <c r="BG32" s="75">
        <v>3.6542067147715099E-4</v>
      </c>
      <c r="BH32" s="75">
        <v>4.4461516696925099</v>
      </c>
      <c r="BI32" s="75">
        <v>3.46898495507531E-4</v>
      </c>
      <c r="BJ32" s="75">
        <v>0</v>
      </c>
      <c r="BK32" s="75">
        <v>0.61946420072421804</v>
      </c>
      <c r="BL32" s="75">
        <v>71.537499692704003</v>
      </c>
      <c r="BM32" s="75">
        <v>63.6087971075643</v>
      </c>
      <c r="BN32" s="75">
        <v>7.9287025851397397</v>
      </c>
      <c r="BO32" s="75">
        <v>0.24563790714793499</v>
      </c>
      <c r="BP32" s="75">
        <v>0</v>
      </c>
      <c r="BQ32" s="75">
        <v>31.0660072922281</v>
      </c>
      <c r="BR32" s="75">
        <v>2.9908025331768E-4</v>
      </c>
      <c r="BS32" s="75">
        <v>2.2578574918566699E-2</v>
      </c>
      <c r="BT32" s="75">
        <v>1.1375694633068201</v>
      </c>
      <c r="BU32" s="75">
        <v>1.30174707291236E-3</v>
      </c>
      <c r="BV32" s="75">
        <v>21.709563540512601</v>
      </c>
      <c r="BW32" s="75">
        <v>0.22886033556046301</v>
      </c>
      <c r="BX32" s="75">
        <v>4.3496206206892698E-4</v>
      </c>
      <c r="BY32" s="75">
        <v>4.3584046464392596</v>
      </c>
      <c r="BZ32" s="75">
        <v>9.0477788994526906E-6</v>
      </c>
      <c r="CA32" s="75">
        <v>62.871323833193898</v>
      </c>
      <c r="CB32" s="75">
        <v>41.516217299250201</v>
      </c>
      <c r="CC32" s="75">
        <v>0</v>
      </c>
      <c r="CD32" s="75">
        <v>0</v>
      </c>
      <c r="CE32" s="75">
        <v>4.7315092049975398</v>
      </c>
      <c r="CF32" s="75">
        <v>4.3091475591050098E-4</v>
      </c>
      <c r="CG32" s="75">
        <v>355.40988598830398</v>
      </c>
      <c r="CH32" s="75">
        <v>4.3291293232012897</v>
      </c>
      <c r="CJ32" s="91">
        <f t="shared" si="12"/>
        <v>1.0073880744460986</v>
      </c>
      <c r="CK32" s="28">
        <f t="shared" si="0"/>
        <v>7.9999998303367098E-3</v>
      </c>
      <c r="CL32" s="68">
        <f t="shared" si="1"/>
        <v>4.2119646090739334E-5</v>
      </c>
      <c r="CM32" s="68"/>
      <c r="CN32" s="68">
        <f t="shared" si="2"/>
        <v>4.2737689952916002E-5</v>
      </c>
      <c r="CO32" s="68">
        <f t="shared" si="3"/>
        <v>4.2164345878062036E-5</v>
      </c>
      <c r="CP32" s="68">
        <f t="shared" si="4"/>
        <v>4.218406687613921E-5</v>
      </c>
      <c r="CQ32" s="68">
        <f t="shared" si="5"/>
        <v>4.2667475146936014E-5</v>
      </c>
      <c r="CR32" s="68">
        <f t="shared" si="6"/>
        <v>4.2793686213389024E-5</v>
      </c>
      <c r="CS32" s="61">
        <f t="shared" si="13"/>
        <v>6.0074039221791947E-3</v>
      </c>
      <c r="CT32" s="61">
        <f t="shared" si="14"/>
        <v>-0.11008996085799266</v>
      </c>
      <c r="CU32" s="61">
        <f t="shared" si="7"/>
        <v>-4.9206759752403939E-3</v>
      </c>
      <c r="CV32" s="61">
        <f t="shared" si="8"/>
        <v>6.6625745748747712E-3</v>
      </c>
      <c r="CW32" s="68">
        <f t="shared" si="9"/>
        <v>4.2846262273919829E-5</v>
      </c>
      <c r="CX32" s="68">
        <f t="shared" si="10"/>
        <v>4.2583550205279519E-5</v>
      </c>
      <c r="CY32" s="61">
        <f t="shared" si="11"/>
        <v>5.0976420650309336E-2</v>
      </c>
      <c r="CZ32" s="68">
        <f t="shared" si="15"/>
        <v>4.1589658363630937E-5</v>
      </c>
    </row>
    <row r="33" spans="1:104" x14ac:dyDescent="0.25">
      <c r="A33" s="89" t="s">
        <v>199</v>
      </c>
      <c r="B33" s="75">
        <v>15284.577049</v>
      </c>
      <c r="C33" s="75"/>
      <c r="D33" s="75">
        <v>5818.6512585999999</v>
      </c>
      <c r="E33" s="75">
        <v>267.22604682999997</v>
      </c>
      <c r="F33" s="75">
        <v>239.25376227000001</v>
      </c>
      <c r="G33" s="75">
        <v>638.19177706999994</v>
      </c>
      <c r="H33" s="75">
        <v>1592.3037437999999</v>
      </c>
      <c r="I33" s="71">
        <v>58.464903286000002</v>
      </c>
      <c r="J33" s="71">
        <v>25.354723323999998</v>
      </c>
      <c r="K33" s="71">
        <v>169.02742795</v>
      </c>
      <c r="L33" s="71">
        <v>24.540824649000001</v>
      </c>
      <c r="M33" s="73">
        <v>33.333698652000002</v>
      </c>
      <c r="N33" s="73">
        <v>23.541385104</v>
      </c>
      <c r="O33" s="71">
        <v>15.207721928</v>
      </c>
      <c r="P33" s="73">
        <v>3.2730452253000002</v>
      </c>
      <c r="Q33" s="75"/>
      <c r="R33" s="75" t="s">
        <v>199</v>
      </c>
      <c r="S33" s="75">
        <v>0</v>
      </c>
      <c r="T33" s="75">
        <v>4.7957528300354602</v>
      </c>
      <c r="U33" s="75">
        <v>33.335120247242301</v>
      </c>
      <c r="V33" s="75">
        <v>56.674826173275299</v>
      </c>
      <c r="W33" s="75">
        <v>56.674826173275299</v>
      </c>
      <c r="X33" s="75">
        <v>15.365409713978901</v>
      </c>
      <c r="Y33" s="75">
        <v>0</v>
      </c>
      <c r="Z33" s="75">
        <v>22.299763600608099</v>
      </c>
      <c r="AA33" s="75">
        <v>23.5423801374147</v>
      </c>
      <c r="AB33" s="75">
        <v>0.54435193029858397</v>
      </c>
      <c r="AC33" s="75">
        <v>15285.273843683901</v>
      </c>
      <c r="AD33" s="75">
        <v>202.53725888472599</v>
      </c>
      <c r="AE33" s="75">
        <v>6.9129680168674197</v>
      </c>
      <c r="AF33" s="75">
        <v>51.967732506517301</v>
      </c>
      <c r="AG33" s="75">
        <v>3.2731951554735401</v>
      </c>
      <c r="AH33" s="75">
        <v>0</v>
      </c>
      <c r="AI33" s="75">
        <v>0</v>
      </c>
      <c r="AJ33" s="75">
        <v>160.75394931909699</v>
      </c>
      <c r="AK33" s="75">
        <v>160.75394931909699</v>
      </c>
      <c r="AL33" s="75">
        <v>23.678621165214299</v>
      </c>
      <c r="AM33" s="75">
        <v>0</v>
      </c>
      <c r="AN33" s="75">
        <v>46.551015900566597</v>
      </c>
      <c r="AO33" s="75">
        <v>9.5069892730995598</v>
      </c>
      <c r="AP33" s="75">
        <v>2.1223589586386898E-2</v>
      </c>
      <c r="AQ33" s="75">
        <v>0</v>
      </c>
      <c r="AR33" s="75">
        <v>231.591312882838</v>
      </c>
      <c r="AS33" s="75">
        <v>7.7604344858486496E-2</v>
      </c>
      <c r="AT33" s="75">
        <v>23.4981602500058</v>
      </c>
      <c r="AU33" s="75">
        <v>19.601458720218599</v>
      </c>
      <c r="AV33" s="75">
        <v>16.977028059211101</v>
      </c>
      <c r="AW33" s="75">
        <v>1604.0907553414099</v>
      </c>
      <c r="AX33" s="75">
        <v>5236.9918899738404</v>
      </c>
      <c r="AY33" s="75">
        <v>535.33704786839905</v>
      </c>
      <c r="AZ33" s="75">
        <v>5818.8799537428104</v>
      </c>
      <c r="BA33" s="75">
        <v>1.5264740670612799E-5</v>
      </c>
      <c r="BB33" s="75">
        <v>92.865657533765898</v>
      </c>
      <c r="BC33" s="75">
        <v>0</v>
      </c>
      <c r="BD33" s="75">
        <v>8.2167754781472299E-4</v>
      </c>
      <c r="BE33" s="75">
        <v>369.79024232928401</v>
      </c>
      <c r="BF33" s="75">
        <v>8.7472666549435907E-3</v>
      </c>
      <c r="BG33" s="75">
        <v>5.13564265896702E-3</v>
      </c>
      <c r="BH33" s="75">
        <v>17.230052517733402</v>
      </c>
      <c r="BI33" s="75">
        <v>4.9606664081471696E-3</v>
      </c>
      <c r="BJ33" s="75">
        <v>0</v>
      </c>
      <c r="BK33" s="75">
        <v>2.3023924914433098</v>
      </c>
      <c r="BL33" s="75">
        <v>267.23946432410401</v>
      </c>
      <c r="BM33" s="75">
        <v>239.26566354664399</v>
      </c>
      <c r="BN33" s="75">
        <v>27.9738007774599</v>
      </c>
      <c r="BO33" s="75">
        <v>0.91326123859521402</v>
      </c>
      <c r="BP33" s="75">
        <v>0</v>
      </c>
      <c r="BQ33" s="75">
        <v>115.940109000148</v>
      </c>
      <c r="BR33" s="75">
        <v>4.2032911436833704E-3</v>
      </c>
      <c r="BS33" s="75">
        <v>0.418676219212399</v>
      </c>
      <c r="BT33" s="75">
        <v>4.2406981474010204</v>
      </c>
      <c r="BU33" s="75">
        <v>1.8892027526978501E-2</v>
      </c>
      <c r="BV33" s="75">
        <v>81.935921703621602</v>
      </c>
      <c r="BW33" s="75">
        <v>1.01401077363772</v>
      </c>
      <c r="BX33" s="75">
        <v>7.1367391035070003E-3</v>
      </c>
      <c r="BY33" s="75">
        <v>16.2345277590568</v>
      </c>
      <c r="BZ33" s="75">
        <v>1.2715838770581501E-4</v>
      </c>
      <c r="CA33" s="75">
        <v>638.21772150154902</v>
      </c>
      <c r="CB33" s="75">
        <v>185.30713267599501</v>
      </c>
      <c r="CC33" s="75">
        <v>0</v>
      </c>
      <c r="CD33" s="75">
        <v>0</v>
      </c>
      <c r="CE33" s="75">
        <v>21.620431223011</v>
      </c>
      <c r="CF33" s="75">
        <v>4.6528891786605303E-3</v>
      </c>
      <c r="CG33" s="75">
        <v>1592.3732422271</v>
      </c>
      <c r="CH33" s="75">
        <v>19.9817938066758</v>
      </c>
      <c r="CJ33" s="91">
        <f t="shared" si="12"/>
        <v>1.0073585217357217</v>
      </c>
      <c r="CK33" s="28">
        <f t="shared" si="0"/>
        <v>7.9999959220028467E-3</v>
      </c>
      <c r="CL33" s="68">
        <f t="shared" si="1"/>
        <v>4.5588090639832572E-5</v>
      </c>
      <c r="CM33" s="68"/>
      <c r="CN33" s="68">
        <f t="shared" si="2"/>
        <v>3.9303806440101221E-5</v>
      </c>
      <c r="CO33" s="68">
        <f t="shared" si="3"/>
        <v>5.0210278014435328E-5</v>
      </c>
      <c r="CP33" s="68">
        <f t="shared" si="4"/>
        <v>4.9743320778177066E-5</v>
      </c>
      <c r="CQ33" s="68">
        <f t="shared" si="5"/>
        <v>4.0653033275031539E-5</v>
      </c>
      <c r="CR33" s="68">
        <f t="shared" si="6"/>
        <v>4.3646463415507982E-5</v>
      </c>
      <c r="CS33" s="61">
        <f t="shared" si="13"/>
        <v>-3.0617977831383057E-2</v>
      </c>
      <c r="CT33" s="61">
        <f t="shared" si="14"/>
        <v>-0.12048878168984668</v>
      </c>
      <c r="CU33" s="61">
        <f t="shared" si="7"/>
        <v>-4.8947550887128162E-2</v>
      </c>
      <c r="CV33" s="61">
        <f t="shared" si="8"/>
        <v>-4.2486934074429661E-2</v>
      </c>
      <c r="CW33" s="68">
        <f t="shared" si="9"/>
        <v>4.2647389872332213E-5</v>
      </c>
      <c r="CX33" s="68">
        <f t="shared" si="10"/>
        <v>4.226741163717276E-5</v>
      </c>
      <c r="CY33" s="61">
        <f t="shared" si="11"/>
        <v>0.11634261459985717</v>
      </c>
      <c r="CZ33" s="68">
        <f t="shared" si="15"/>
        <v>4.5807547167693875E-5</v>
      </c>
    </row>
    <row r="34" spans="1:104" x14ac:dyDescent="0.25">
      <c r="A34" s="89" t="s">
        <v>200</v>
      </c>
      <c r="B34" s="75">
        <v>11751.567445000001</v>
      </c>
      <c r="C34" s="75"/>
      <c r="D34" s="75">
        <v>4793.6880678999996</v>
      </c>
      <c r="E34" s="75">
        <v>314.10704898</v>
      </c>
      <c r="F34" s="75">
        <v>285.26227921999998</v>
      </c>
      <c r="G34" s="75">
        <v>481.99851126999999</v>
      </c>
      <c r="H34" s="75">
        <v>1651.1638714000001</v>
      </c>
      <c r="I34" s="71">
        <v>65.248058314999994</v>
      </c>
      <c r="J34" s="71">
        <v>27.949072042000001</v>
      </c>
      <c r="K34" s="71">
        <v>188.55571173000001</v>
      </c>
      <c r="L34" s="71">
        <v>27.411979601999999</v>
      </c>
      <c r="M34" s="73">
        <v>37.228066908000002</v>
      </c>
      <c r="N34" s="73">
        <v>26.205590524000002</v>
      </c>
      <c r="O34" s="71">
        <v>16.006843581999998</v>
      </c>
      <c r="P34" s="73">
        <v>3.5209419574999998</v>
      </c>
      <c r="Q34" s="75"/>
      <c r="R34" s="75" t="s">
        <v>200</v>
      </c>
      <c r="S34" s="75">
        <v>0</v>
      </c>
      <c r="T34" s="75">
        <v>5.0031248507676702</v>
      </c>
      <c r="U34" s="75">
        <v>37.229132322141098</v>
      </c>
      <c r="V34" s="75">
        <v>58.721788646104898</v>
      </c>
      <c r="W34" s="75">
        <v>58.721788646104898</v>
      </c>
      <c r="X34" s="75">
        <v>15.8483371412662</v>
      </c>
      <c r="Y34" s="75">
        <v>0</v>
      </c>
      <c r="Z34" s="75">
        <v>23.124572315546601</v>
      </c>
      <c r="AA34" s="75">
        <v>26.206347339699601</v>
      </c>
      <c r="AB34" s="75">
        <v>0.40226433443851001</v>
      </c>
      <c r="AC34" s="75">
        <v>11751.8964731736</v>
      </c>
      <c r="AD34" s="75">
        <v>210.93091628401899</v>
      </c>
      <c r="AE34" s="75">
        <v>7.1673901991120204</v>
      </c>
      <c r="AF34" s="75">
        <v>53.998417353733601</v>
      </c>
      <c r="AG34" s="75">
        <v>3.5210439375680398</v>
      </c>
      <c r="AH34" s="75">
        <v>0</v>
      </c>
      <c r="AI34" s="75">
        <v>0</v>
      </c>
      <c r="AJ34" s="75">
        <v>167.489729544977</v>
      </c>
      <c r="AK34" s="75">
        <v>167.489729544977</v>
      </c>
      <c r="AL34" s="75">
        <v>24.682227658240699</v>
      </c>
      <c r="AM34" s="75">
        <v>0</v>
      </c>
      <c r="AN34" s="75">
        <v>38.350479735908699</v>
      </c>
      <c r="AO34" s="75">
        <v>9.70005070094685</v>
      </c>
      <c r="AP34" s="75">
        <v>1.5683840967978001E-2</v>
      </c>
      <c r="AQ34" s="75">
        <v>0</v>
      </c>
      <c r="AR34" s="75">
        <v>240.52187494073499</v>
      </c>
      <c r="AS34" s="75">
        <v>5.1590809912085998E-2</v>
      </c>
      <c r="AT34" s="75">
        <v>24.514267302892701</v>
      </c>
      <c r="AU34" s="75">
        <v>20.4326256606202</v>
      </c>
      <c r="AV34" s="75">
        <v>17.6811580146578</v>
      </c>
      <c r="AW34" s="75">
        <v>1663.39083242227</v>
      </c>
      <c r="AX34" s="75">
        <v>4314.42866172703</v>
      </c>
      <c r="AY34" s="75">
        <v>441.030447679421</v>
      </c>
      <c r="AZ34" s="75">
        <v>4793.80958914236</v>
      </c>
      <c r="BA34" s="75">
        <v>1.0147986277585401E-5</v>
      </c>
      <c r="BB34" s="75">
        <v>96.659668471566306</v>
      </c>
      <c r="BC34" s="75">
        <v>0</v>
      </c>
      <c r="BD34" s="75">
        <v>5.1801329163213598E-4</v>
      </c>
      <c r="BE34" s="75">
        <v>380.727316107766</v>
      </c>
      <c r="BF34" s="75">
        <v>5.6329658870880699E-3</v>
      </c>
      <c r="BG34" s="75">
        <v>3.2376787985493498E-3</v>
      </c>
      <c r="BH34" s="75">
        <v>20.184909385516701</v>
      </c>
      <c r="BI34" s="75">
        <v>3.16683282850906E-3</v>
      </c>
      <c r="BJ34" s="75">
        <v>0</v>
      </c>
      <c r="BK34" s="75">
        <v>2.7607950460600601</v>
      </c>
      <c r="BL34" s="75">
        <v>314.116178378207</v>
      </c>
      <c r="BM34" s="75">
        <v>285.27052833229601</v>
      </c>
      <c r="BN34" s="75">
        <v>28.845650045911199</v>
      </c>
      <c r="BO34" s="75">
        <v>1.0948678409585699</v>
      </c>
      <c r="BP34" s="75">
        <v>0</v>
      </c>
      <c r="BQ34" s="75">
        <v>138.81612777019001</v>
      </c>
      <c r="BR34" s="75">
        <v>2.64989288236026E-3</v>
      </c>
      <c r="BS34" s="75">
        <v>0.31083175791982798</v>
      </c>
      <c r="BT34" s="75">
        <v>5.0752427526469202</v>
      </c>
      <c r="BU34" s="75">
        <v>1.2186423992427101E-2</v>
      </c>
      <c r="BV34" s="75">
        <v>97.555619215375003</v>
      </c>
      <c r="BW34" s="75">
        <v>1.05785751852761</v>
      </c>
      <c r="BX34" s="75">
        <v>4.97279901985482E-3</v>
      </c>
      <c r="BY34" s="75">
        <v>19.439689792489901</v>
      </c>
      <c r="BZ34" s="75">
        <v>8.0164438854147602E-5</v>
      </c>
      <c r="CA34" s="75">
        <v>482.01074523445601</v>
      </c>
      <c r="CB34" s="75">
        <v>192.496798723854</v>
      </c>
      <c r="CC34" s="75">
        <v>0</v>
      </c>
      <c r="CD34" s="75">
        <v>0</v>
      </c>
      <c r="CE34" s="75">
        <v>22.191259802226899</v>
      </c>
      <c r="CF34" s="75">
        <v>3.0931987356005099E-3</v>
      </c>
      <c r="CG34" s="75">
        <v>1651.21119676802</v>
      </c>
      <c r="CH34" s="75">
        <v>20.410359912887198</v>
      </c>
      <c r="CJ34" s="91">
        <f t="shared" si="12"/>
        <v>1.0073761828154324</v>
      </c>
      <c r="CK34" s="28">
        <f t="shared" si="0"/>
        <v>8.0000006305569228E-3</v>
      </c>
      <c r="CL34" s="44">
        <f t="shared" si="1"/>
        <v>2.7998662743410673E-5</v>
      </c>
      <c r="CM34" s="44"/>
      <c r="CN34" s="44">
        <f t="shared" si="2"/>
        <v>2.5350260725995558E-5</v>
      </c>
      <c r="CO34" s="44">
        <f t="shared" si="3"/>
        <v>2.9064607867413707E-5</v>
      </c>
      <c r="CP34" s="68">
        <f t="shared" si="4"/>
        <v>2.8917641402093263E-5</v>
      </c>
      <c r="CQ34" s="68">
        <f t="shared" si="5"/>
        <v>2.5381747391254046E-5</v>
      </c>
      <c r="CR34" s="68">
        <f t="shared" si="6"/>
        <v>2.8661823844205518E-5</v>
      </c>
      <c r="CS34" s="61">
        <f t="shared" si="13"/>
        <v>-0.10002243495719107</v>
      </c>
      <c r="CT34" s="61">
        <f t="shared" si="14"/>
        <v>-0.17261752802395242</v>
      </c>
      <c r="CU34" s="61">
        <f t="shared" si="7"/>
        <v>-0.11172285364226031</v>
      </c>
      <c r="CV34" s="61">
        <f t="shared" si="8"/>
        <v>-0.1057097057994264</v>
      </c>
      <c r="CW34" s="68">
        <f t="shared" si="9"/>
        <v>2.8618572748571595E-5</v>
      </c>
      <c r="CX34" s="68">
        <f t="shared" si="10"/>
        <v>2.8879933039718444E-5</v>
      </c>
      <c r="CY34" s="61">
        <f t="shared" si="11"/>
        <v>0.10459991216135832</v>
      </c>
      <c r="CZ34" s="68">
        <f t="shared" si="15"/>
        <v>2.8963859464577406E-5</v>
      </c>
    </row>
    <row r="35" spans="1:104" x14ac:dyDescent="0.25">
      <c r="A35" s="89" t="s">
        <v>201</v>
      </c>
      <c r="B35" s="75">
        <v>2719.3236458000001</v>
      </c>
      <c r="C35" s="75"/>
      <c r="D35" s="75">
        <v>544.91077458999996</v>
      </c>
      <c r="E35" s="75">
        <v>89.798560046000006</v>
      </c>
      <c r="F35" s="75">
        <v>80.112157354999994</v>
      </c>
      <c r="G35" s="75">
        <v>59.778001146999998</v>
      </c>
      <c r="H35" s="75">
        <v>343.49004974000002</v>
      </c>
      <c r="I35" s="71">
        <v>12.956487022999999</v>
      </c>
      <c r="J35" s="71">
        <v>5.8393512143999997</v>
      </c>
      <c r="K35" s="71">
        <v>37.510723593999998</v>
      </c>
      <c r="L35" s="71">
        <v>5.4233508968999997</v>
      </c>
      <c r="M35" s="73">
        <v>7.3700142464000002</v>
      </c>
      <c r="N35" s="73">
        <v>5.2596208720000002</v>
      </c>
      <c r="O35" s="71">
        <v>4.1530838894000004</v>
      </c>
      <c r="P35" s="73">
        <v>0.80902779930000002</v>
      </c>
      <c r="Q35" s="75"/>
      <c r="R35" s="75" t="s">
        <v>201</v>
      </c>
      <c r="S35" s="75">
        <v>0</v>
      </c>
      <c r="T35" s="75">
        <v>1.0488089729246799</v>
      </c>
      <c r="U35" s="75">
        <v>7.37029219508279</v>
      </c>
      <c r="V35" s="75">
        <v>12.2260616363954</v>
      </c>
      <c r="W35" s="75">
        <v>12.2260616363954</v>
      </c>
      <c r="X35" s="75">
        <v>3.2846137644407101</v>
      </c>
      <c r="Y35" s="75">
        <v>0</v>
      </c>
      <c r="Z35" s="75">
        <v>4.8089643981001204</v>
      </c>
      <c r="AA35" s="75">
        <v>5.2598203401913501</v>
      </c>
      <c r="AB35" s="75">
        <v>3.57078226990305E-2</v>
      </c>
      <c r="AC35" s="75">
        <v>2719.4282308195102</v>
      </c>
      <c r="AD35" s="75">
        <v>44.117796983110402</v>
      </c>
      <c r="AE35" s="75">
        <v>1.48944207820217</v>
      </c>
      <c r="AF35" s="75">
        <v>11.260014322684301</v>
      </c>
      <c r="AG35" s="75">
        <v>0.80905859155225501</v>
      </c>
      <c r="AH35" s="75">
        <v>0</v>
      </c>
      <c r="AI35" s="75">
        <v>0</v>
      </c>
      <c r="AJ35" s="75">
        <v>35.066243627368998</v>
      </c>
      <c r="AK35" s="75">
        <v>35.066243627368998</v>
      </c>
      <c r="AL35" s="75">
        <v>5.1699404000478699</v>
      </c>
      <c r="AM35" s="75">
        <v>0</v>
      </c>
      <c r="AN35" s="75">
        <v>4.3594547524793699</v>
      </c>
      <c r="AO35" s="75">
        <v>1.96985951240174</v>
      </c>
      <c r="AP35" s="75">
        <v>1.39220675739116E-3</v>
      </c>
      <c r="AQ35" s="75">
        <v>0</v>
      </c>
      <c r="AR35" s="75">
        <v>50.184396807710101</v>
      </c>
      <c r="AS35" s="75">
        <v>4.7167128065829997E-3</v>
      </c>
      <c r="AT35" s="75">
        <v>5.1389403679370202</v>
      </c>
      <c r="AU35" s="75">
        <v>4.2798941313804404</v>
      </c>
      <c r="AV35" s="75">
        <v>3.6980380242423601</v>
      </c>
      <c r="AW35" s="75">
        <v>346.043402494529</v>
      </c>
      <c r="AX35" s="75">
        <v>490.43847415885398</v>
      </c>
      <c r="AY35" s="75">
        <v>50.133733616362697</v>
      </c>
      <c r="AZ35" s="75">
        <v>544.93166252769595</v>
      </c>
      <c r="BA35" s="75">
        <v>9.2778994284076604E-7</v>
      </c>
      <c r="BB35" s="75">
        <v>20.201696166781801</v>
      </c>
      <c r="BC35" s="75">
        <v>0</v>
      </c>
      <c r="BD35" s="75">
        <v>3.9503046677358997E-5</v>
      </c>
      <c r="BE35" s="75">
        <v>78.362050557022997</v>
      </c>
      <c r="BF35" s="75">
        <v>4.0919857581419401E-4</v>
      </c>
      <c r="BG35" s="75">
        <v>2.4690133765439202E-4</v>
      </c>
      <c r="BH35" s="75">
        <v>5.5739505695089697</v>
      </c>
      <c r="BI35" s="75">
        <v>2.3471024432723201E-4</v>
      </c>
      <c r="BJ35" s="75">
        <v>0</v>
      </c>
      <c r="BK35" s="75">
        <v>0.78128322162513697</v>
      </c>
      <c r="BL35" s="75">
        <v>89.802002755894506</v>
      </c>
      <c r="BM35" s="75">
        <v>80.115228894664497</v>
      </c>
      <c r="BN35" s="75">
        <v>9.6867738612300602</v>
      </c>
      <c r="BO35" s="75">
        <v>0.30978823973059499</v>
      </c>
      <c r="BP35" s="75">
        <v>0</v>
      </c>
      <c r="BQ35" s="75">
        <v>39.168786862988199</v>
      </c>
      <c r="BR35" s="75">
        <v>2.0207668005974499E-4</v>
      </c>
      <c r="BS35" s="75">
        <v>1.5639046280527098E-2</v>
      </c>
      <c r="BT35" s="75">
        <v>1.43401317878933</v>
      </c>
      <c r="BU35" s="75">
        <v>8.81802115334799E-4</v>
      </c>
      <c r="BV35" s="75">
        <v>27.3345017595088</v>
      </c>
      <c r="BW35" s="75">
        <v>0.22175945776321701</v>
      </c>
      <c r="BX35" s="75">
        <v>2.97760832685725E-4</v>
      </c>
      <c r="BY35" s="75">
        <v>5.49494795019758</v>
      </c>
      <c r="BZ35" s="75">
        <v>6.1132026984573101E-6</v>
      </c>
      <c r="CA35" s="75">
        <v>59.7803051364385</v>
      </c>
      <c r="CB35" s="75">
        <v>40.160727106823799</v>
      </c>
      <c r="CC35" s="75">
        <v>0</v>
      </c>
      <c r="CD35" s="75">
        <v>0</v>
      </c>
      <c r="CE35" s="75">
        <v>4.5519500468174403</v>
      </c>
      <c r="CF35" s="75">
        <v>2.8279838556193E-4</v>
      </c>
      <c r="CG35" s="75">
        <v>343.50325954353298</v>
      </c>
      <c r="CH35" s="75">
        <v>4.1547940934573404</v>
      </c>
      <c r="CJ35" s="91">
        <f t="shared" si="12"/>
        <v>1.00739481469367</v>
      </c>
      <c r="CK35" s="28">
        <f t="shared" ref="CK35:CK51" si="16">AN35/AZ35</f>
        <v>8.000002665027383E-3</v>
      </c>
      <c r="CL35" s="44">
        <f t="shared" ref="CL35:CL51" si="17">+(AC35-B35)/B35</f>
        <v>3.845993825398463E-5</v>
      </c>
      <c r="CM35" s="44"/>
      <c r="CN35" s="44">
        <f t="shared" ref="CN35:CN51" si="18">+(AZ35-D35)/D35</f>
        <v>3.8332766885927237E-5</v>
      </c>
      <c r="CO35" s="44">
        <f t="shared" ref="CO35:CO51" si="19">+(BL35-E35)/E35</f>
        <v>3.8338141421607265E-5</v>
      </c>
      <c r="CP35" s="68">
        <f t="shared" ref="CP35:CP51" si="20">+(BM35-F35)/F35</f>
        <v>3.8340493701757402E-5</v>
      </c>
      <c r="CQ35" s="68">
        <f t="shared" ref="CQ35:CQ51" si="21">+(CA35-G35)/G35</f>
        <v>3.8542430230084947E-5</v>
      </c>
      <c r="CR35" s="68">
        <f t="shared" ref="CR35:CR51" si="22">+(CG35-H35)/H35</f>
        <v>3.8457601735357581E-5</v>
      </c>
      <c r="CS35" s="61">
        <f t="shared" si="13"/>
        <v>-5.6375264784965885E-2</v>
      </c>
      <c r="CT35" s="61">
        <f t="shared" si="14"/>
        <v>-0.17645570174969391</v>
      </c>
      <c r="CU35" s="61">
        <f t="shared" ref="CU35:CU51" si="23">+(AK35-K35)/K35</f>
        <v>-6.516749698270298E-2</v>
      </c>
      <c r="CV35" s="61">
        <f t="shared" ref="CV35:CV51" si="24">+(AT35-L35)/L35</f>
        <v>-5.2441845340589932E-2</v>
      </c>
      <c r="CW35" s="68">
        <f t="shared" ref="CW35:CW51" si="25">+(U35-M35)/M35</f>
        <v>3.7713452579214471E-5</v>
      </c>
      <c r="CX35" s="68">
        <f t="shared" ref="CX35:CX51" si="26">+(AA35-N35)/N35</f>
        <v>3.7924442883679361E-5</v>
      </c>
      <c r="CY35" s="61">
        <f t="shared" ref="CY35:CY51" si="27">+(AV35-O35)/O35</f>
        <v>-0.10956818529937791</v>
      </c>
      <c r="CZ35" s="68">
        <f t="shared" si="15"/>
        <v>3.8060808641728927E-5</v>
      </c>
    </row>
    <row r="36" spans="1:104" x14ac:dyDescent="0.25">
      <c r="A36" s="89" t="s">
        <v>202</v>
      </c>
      <c r="B36" s="75">
        <v>9254.3532101000001</v>
      </c>
      <c r="C36" s="75"/>
      <c r="D36" s="75">
        <v>1115.9291307999999</v>
      </c>
      <c r="E36" s="75">
        <v>219.91233586999999</v>
      </c>
      <c r="F36" s="75">
        <v>186.63515229000001</v>
      </c>
      <c r="G36" s="75">
        <v>134.46594994</v>
      </c>
      <c r="H36" s="75">
        <v>800.94178771999998</v>
      </c>
      <c r="I36" s="71">
        <v>23.290272345000002</v>
      </c>
      <c r="J36" s="71">
        <v>12.073206132999999</v>
      </c>
      <c r="K36" s="71">
        <v>67.802614305999995</v>
      </c>
      <c r="L36" s="71">
        <v>9.6403795759000008</v>
      </c>
      <c r="M36" s="73">
        <v>13.125791749999999</v>
      </c>
      <c r="N36" s="73">
        <v>9.7590880371999997</v>
      </c>
      <c r="O36" s="71">
        <v>12.166744790999999</v>
      </c>
      <c r="P36" s="73">
        <v>2.0527295638999998</v>
      </c>
      <c r="Q36" s="75"/>
      <c r="R36" s="75" t="s">
        <v>202</v>
      </c>
      <c r="S36" s="75">
        <v>0</v>
      </c>
      <c r="T36" s="75">
        <v>2.4279869113329799</v>
      </c>
      <c r="U36" s="75">
        <v>13.125959341197399</v>
      </c>
      <c r="V36" s="75">
        <v>28.5024819285421</v>
      </c>
      <c r="W36" s="75">
        <v>28.5024819285421</v>
      </c>
      <c r="X36" s="75">
        <v>7.6934215757052797</v>
      </c>
      <c r="Y36" s="75">
        <v>0</v>
      </c>
      <c r="Z36" s="75">
        <v>11.215372025604999</v>
      </c>
      <c r="AA36" s="75">
        <v>9.7592111217356994</v>
      </c>
      <c r="AB36" s="75">
        <v>0.18468335555003601</v>
      </c>
      <c r="AC36" s="75">
        <v>9254.4680613502205</v>
      </c>
      <c r="AD36" s="75">
        <v>102.34668290720001</v>
      </c>
      <c r="AE36" s="75">
        <v>3.4754594838652402</v>
      </c>
      <c r="AF36" s="75">
        <v>26.194734855936201</v>
      </c>
      <c r="AG36" s="75">
        <v>2.05275424076012</v>
      </c>
      <c r="AH36" s="75">
        <v>0</v>
      </c>
      <c r="AI36" s="75">
        <v>0</v>
      </c>
      <c r="AJ36" s="75">
        <v>81.2844800630387</v>
      </c>
      <c r="AK36" s="75">
        <v>81.2844800630387</v>
      </c>
      <c r="AL36" s="75">
        <v>11.9783924294654</v>
      </c>
      <c r="AM36" s="75">
        <v>0</v>
      </c>
      <c r="AN36" s="75">
        <v>8.9275537628488095</v>
      </c>
      <c r="AO36" s="75">
        <v>4.6938937252416997</v>
      </c>
      <c r="AP36" s="75">
        <v>7.20053609782646E-3</v>
      </c>
      <c r="AQ36" s="75">
        <v>0</v>
      </c>
      <c r="AR36" s="75">
        <v>116.727519481402</v>
      </c>
      <c r="AS36" s="75">
        <v>2.54119140998482E-2</v>
      </c>
      <c r="AT36" s="75">
        <v>11.896623383486499</v>
      </c>
      <c r="AU36" s="75">
        <v>9.9160365835016098</v>
      </c>
      <c r="AV36" s="75">
        <v>8.5789392772161897</v>
      </c>
      <c r="AW36" s="75">
        <v>806.85961409414801</v>
      </c>
      <c r="AX36" s="75">
        <v>1004.3502359457</v>
      </c>
      <c r="AY36" s="75">
        <v>102.66699866111099</v>
      </c>
      <c r="AZ36" s="75">
        <v>1115.94478836966</v>
      </c>
      <c r="BA36" s="75">
        <v>4.9985392601535596E-6</v>
      </c>
      <c r="BB36" s="75">
        <v>46.897722284114003</v>
      </c>
      <c r="BC36" s="75">
        <v>0</v>
      </c>
      <c r="BD36" s="75">
        <v>2.1573365481902801E-4</v>
      </c>
      <c r="BE36" s="75">
        <v>184.47277450140299</v>
      </c>
      <c r="BF36" s="75">
        <v>2.2682600054895002E-3</v>
      </c>
      <c r="BG36" s="75">
        <v>1.34837640554021E-3</v>
      </c>
      <c r="BH36" s="75">
        <v>13.0863088397625</v>
      </c>
      <c r="BI36" s="75">
        <v>1.29298074957147E-3</v>
      </c>
      <c r="BJ36" s="75">
        <v>0</v>
      </c>
      <c r="BK36" s="75">
        <v>1.81490837083946</v>
      </c>
      <c r="BL36" s="75">
        <v>219.915035758985</v>
      </c>
      <c r="BM36" s="75">
        <v>186.63745002443301</v>
      </c>
      <c r="BN36" s="75">
        <v>33.277585734552403</v>
      </c>
      <c r="BO36" s="75">
        <v>0.71969188853431199</v>
      </c>
      <c r="BP36" s="75">
        <v>0</v>
      </c>
      <c r="BQ36" s="75">
        <v>91.071074963320598</v>
      </c>
      <c r="BR36" s="75">
        <v>1.10358439760357E-3</v>
      </c>
      <c r="BS36" s="75">
        <v>9.8692593181655394E-2</v>
      </c>
      <c r="BT36" s="75">
        <v>3.33378530398981</v>
      </c>
      <c r="BU36" s="75">
        <v>4.89397556408009E-3</v>
      </c>
      <c r="BV36" s="75">
        <v>63.728156507878701</v>
      </c>
      <c r="BW36" s="75">
        <v>0.51337140315942198</v>
      </c>
      <c r="BX36" s="75">
        <v>1.76032066489084E-3</v>
      </c>
      <c r="BY36" s="75">
        <v>12.771914939731101</v>
      </c>
      <c r="BZ36" s="75">
        <v>3.33857531722856E-5</v>
      </c>
      <c r="CA36" s="75">
        <v>134.467858334694</v>
      </c>
      <c r="CB36" s="75">
        <v>93.408830807899903</v>
      </c>
      <c r="CC36" s="75">
        <v>0</v>
      </c>
      <c r="CD36" s="75">
        <v>0</v>
      </c>
      <c r="CE36" s="75">
        <v>10.752216178103399</v>
      </c>
      <c r="CF36" s="75">
        <v>1.52361726673709E-3</v>
      </c>
      <c r="CG36" s="75">
        <v>800.95174603526198</v>
      </c>
      <c r="CH36" s="75">
        <v>9.8808705629322304</v>
      </c>
      <c r="CJ36" s="91">
        <f t="shared" si="12"/>
        <v>1.0073760599038959</v>
      </c>
      <c r="CK36" s="28">
        <f t="shared" si="16"/>
        <v>7.9999959280167635E-3</v>
      </c>
      <c r="CL36" s="44">
        <f t="shared" si="17"/>
        <v>1.2410510774011499E-5</v>
      </c>
      <c r="CM36" s="44"/>
      <c r="CN36" s="44">
        <f t="shared" si="18"/>
        <v>1.4030971347510121E-5</v>
      </c>
      <c r="CO36" s="44">
        <f t="shared" si="19"/>
        <v>1.2277114761776289E-5</v>
      </c>
      <c r="CP36" s="68">
        <f t="shared" si="20"/>
        <v>1.23113700972574E-5</v>
      </c>
      <c r="CQ36" s="68">
        <f t="shared" si="21"/>
        <v>1.4192401086298504E-5</v>
      </c>
      <c r="CR36" s="68">
        <f t="shared" si="22"/>
        <v>1.243325721628898E-5</v>
      </c>
      <c r="CS36" s="61">
        <f t="shared" si="13"/>
        <v>0.22379341496455557</v>
      </c>
      <c r="CT36" s="61">
        <f t="shared" si="14"/>
        <v>-7.105271772427213E-2</v>
      </c>
      <c r="CU36" s="61">
        <f t="shared" si="23"/>
        <v>0.19883991045232699</v>
      </c>
      <c r="CV36" s="61">
        <f t="shared" si="24"/>
        <v>0.2340409721238452</v>
      </c>
      <c r="CW36" s="68">
        <f t="shared" si="25"/>
        <v>1.2768082915815739E-5</v>
      </c>
      <c r="CX36" s="68">
        <f t="shared" si="26"/>
        <v>1.2612298939252246E-5</v>
      </c>
      <c r="CY36" s="61">
        <f t="shared" si="27"/>
        <v>-0.29488623090358451</v>
      </c>
      <c r="CZ36" s="68">
        <f t="shared" si="15"/>
        <v>1.2021486197779871E-5</v>
      </c>
    </row>
    <row r="37" spans="1:104" x14ac:dyDescent="0.25">
      <c r="A37" s="89" t="s">
        <v>203</v>
      </c>
      <c r="B37" s="75">
        <v>7004.5869722999996</v>
      </c>
      <c r="C37" s="75"/>
      <c r="D37" s="75">
        <v>2907.5792833999999</v>
      </c>
      <c r="E37" s="75">
        <v>249.60344031</v>
      </c>
      <c r="F37" s="75">
        <v>230.63333779000001</v>
      </c>
      <c r="G37" s="75">
        <v>286.02276959</v>
      </c>
      <c r="H37" s="75">
        <v>1520.9160703</v>
      </c>
      <c r="I37" s="71">
        <v>61.240120619000002</v>
      </c>
      <c r="J37" s="71">
        <v>25.472577867999998</v>
      </c>
      <c r="K37" s="71">
        <v>176.79313335000001</v>
      </c>
      <c r="L37" s="71">
        <v>25.780457403</v>
      </c>
      <c r="M37" s="73">
        <v>35.000257286999997</v>
      </c>
      <c r="N37" s="73">
        <v>24.449142316</v>
      </c>
      <c r="O37" s="71">
        <v>12.024987626</v>
      </c>
      <c r="P37" s="73">
        <v>3.0162906820000002</v>
      </c>
      <c r="Q37" s="75"/>
      <c r="R37" s="75" t="s">
        <v>203</v>
      </c>
      <c r="S37" s="75">
        <v>0</v>
      </c>
      <c r="T37" s="75">
        <v>4.6592892601067799</v>
      </c>
      <c r="U37" s="75">
        <v>35.001584773524598</v>
      </c>
      <c r="V37" s="75">
        <v>54.156461617091203</v>
      </c>
      <c r="W37" s="75">
        <v>54.156461617091203</v>
      </c>
      <c r="X37" s="75">
        <v>14.521050022266699</v>
      </c>
      <c r="Y37" s="75">
        <v>0</v>
      </c>
      <c r="Z37" s="75">
        <v>21.289895842589999</v>
      </c>
      <c r="AA37" s="75">
        <v>24.450075708835801</v>
      </c>
      <c r="AB37" s="75">
        <v>6.5656062054327294E-2</v>
      </c>
      <c r="AC37" s="75">
        <v>7004.8559293947701</v>
      </c>
      <c r="AD37" s="75">
        <v>195.80143141379199</v>
      </c>
      <c r="AE37" s="75">
        <v>6.5918025531751496</v>
      </c>
      <c r="AF37" s="75">
        <v>49.908291037055399</v>
      </c>
      <c r="AG37" s="75">
        <v>3.01640597166781</v>
      </c>
      <c r="AH37" s="75">
        <v>0</v>
      </c>
      <c r="AI37" s="75">
        <v>0</v>
      </c>
      <c r="AJ37" s="75">
        <v>155.696638708253</v>
      </c>
      <c r="AK37" s="75">
        <v>155.696638708253</v>
      </c>
      <c r="AL37" s="75">
        <v>22.959353202751899</v>
      </c>
      <c r="AM37" s="75">
        <v>0</v>
      </c>
      <c r="AN37" s="75">
        <v>23.2615181996659</v>
      </c>
      <c r="AO37" s="75">
        <v>8.6294926951420798</v>
      </c>
      <c r="AP37" s="75">
        <v>2.5598519539390902E-3</v>
      </c>
      <c r="AQ37" s="75">
        <v>0</v>
      </c>
      <c r="AR37" s="75">
        <v>222.49735010794501</v>
      </c>
      <c r="AS37" s="75">
        <v>9.5114244276803695E-3</v>
      </c>
      <c r="AT37" s="75">
        <v>22.829539889198099</v>
      </c>
      <c r="AU37" s="75">
        <v>19.006876167475099</v>
      </c>
      <c r="AV37" s="75">
        <v>16.4121964719297</v>
      </c>
      <c r="AW37" s="75">
        <v>1532.2339614422599</v>
      </c>
      <c r="AX37" s="75">
        <v>2616.9218016843301</v>
      </c>
      <c r="AY37" s="75">
        <v>267.50756091509402</v>
      </c>
      <c r="AZ37" s="75">
        <v>2907.6908807990899</v>
      </c>
      <c r="BA37" s="75">
        <v>1.87090505544668E-6</v>
      </c>
      <c r="BB37" s="75">
        <v>89.628618287885004</v>
      </c>
      <c r="BC37" s="75">
        <v>0</v>
      </c>
      <c r="BD37" s="75">
        <v>6.9442770218202399E-5</v>
      </c>
      <c r="BE37" s="75">
        <v>345.35000943034697</v>
      </c>
      <c r="BF37" s="75">
        <v>7.2436240336535499E-4</v>
      </c>
      <c r="BG37" s="75">
        <v>4.3402748962008799E-4</v>
      </c>
      <c r="BH37" s="75">
        <v>16.013511487734</v>
      </c>
      <c r="BI37" s="75">
        <v>4.1427396952661198E-4</v>
      </c>
      <c r="BJ37" s="75">
        <v>0</v>
      </c>
      <c r="BK37" s="75">
        <v>2.2505200754421599</v>
      </c>
      <c r="BL37" s="75">
        <v>249.613015730814</v>
      </c>
      <c r="BM37" s="75">
        <v>230.64218063631799</v>
      </c>
      <c r="BN37" s="75">
        <v>18.970835094495602</v>
      </c>
      <c r="BO37" s="75">
        <v>0.89233701140340704</v>
      </c>
      <c r="BP37" s="75">
        <v>0</v>
      </c>
      <c r="BQ37" s="75">
        <v>112.813808712225</v>
      </c>
      <c r="BR37" s="75">
        <v>3.55232071445184E-4</v>
      </c>
      <c r="BS37" s="75">
        <v>2.94856646319108E-2</v>
      </c>
      <c r="BT37" s="75">
        <v>4.1298129436663897</v>
      </c>
      <c r="BU37" s="75">
        <v>1.5618677855961001E-3</v>
      </c>
      <c r="BV37" s="75">
        <v>78.682714941494794</v>
      </c>
      <c r="BW37" s="75">
        <v>0.98515745312909797</v>
      </c>
      <c r="BX37" s="75">
        <v>5.4357318788449897E-4</v>
      </c>
      <c r="BY37" s="75">
        <v>15.825876273527401</v>
      </c>
      <c r="BZ37" s="75">
        <v>1.07465156390262E-5</v>
      </c>
      <c r="CA37" s="75">
        <v>286.033608570512</v>
      </c>
      <c r="CB37" s="75">
        <v>178.04855533412899</v>
      </c>
      <c r="CC37" s="75">
        <v>0</v>
      </c>
      <c r="CD37" s="75">
        <v>0</v>
      </c>
      <c r="CE37" s="75">
        <v>20.031197700988699</v>
      </c>
      <c r="CF37" s="75">
        <v>5.7027028340180701E-4</v>
      </c>
      <c r="CG37" s="75">
        <v>1520.9744793366201</v>
      </c>
      <c r="CH37" s="75">
        <v>18.221015875098999</v>
      </c>
      <c r="CJ37" s="91">
        <f t="shared" si="12"/>
        <v>1.0074028080409019</v>
      </c>
      <c r="CK37" s="28">
        <f t="shared" si="16"/>
        <v>7.9999969574734101E-3</v>
      </c>
      <c r="CL37" s="44">
        <f t="shared" si="17"/>
        <v>3.8397281072258768E-5</v>
      </c>
      <c r="CM37" s="44"/>
      <c r="CN37" s="44">
        <f t="shared" si="18"/>
        <v>3.8381549809190475E-5</v>
      </c>
      <c r="CO37" s="44">
        <f t="shared" si="19"/>
        <v>3.8362535396586741E-5</v>
      </c>
      <c r="CP37" s="68">
        <f t="shared" si="20"/>
        <v>3.8341578900562088E-5</v>
      </c>
      <c r="CQ37" s="68">
        <f t="shared" si="21"/>
        <v>3.7895516246984996E-5</v>
      </c>
      <c r="CR37" s="68">
        <f t="shared" si="22"/>
        <v>3.8403852625861317E-5</v>
      </c>
      <c r="CS37" s="61">
        <f t="shared" si="13"/>
        <v>-0.11567023268910846</v>
      </c>
      <c r="CT37" s="61">
        <f t="shared" si="14"/>
        <v>-0.16420332669448842</v>
      </c>
      <c r="CU37" s="61">
        <f t="shared" si="23"/>
        <v>-0.11932869926560979</v>
      </c>
      <c r="CV37" s="61">
        <f t="shared" si="24"/>
        <v>-0.11446334980303767</v>
      </c>
      <c r="CW37" s="68">
        <f t="shared" si="25"/>
        <v>3.7927907606978029E-5</v>
      </c>
      <c r="CX37" s="68">
        <f t="shared" si="26"/>
        <v>3.8176915318221277E-5</v>
      </c>
      <c r="CY37" s="61">
        <f t="shared" si="27"/>
        <v>0.36484102789792766</v>
      </c>
      <c r="CZ37" s="68">
        <f t="shared" si="15"/>
        <v>3.8222333310853575E-5</v>
      </c>
    </row>
    <row r="38" spans="1:104" x14ac:dyDescent="0.25">
      <c r="A38" s="89" t="s">
        <v>204</v>
      </c>
      <c r="B38" s="75">
        <v>5254.3033974999998</v>
      </c>
      <c r="C38" s="75"/>
      <c r="D38" s="75">
        <v>1075.2980525999999</v>
      </c>
      <c r="E38" s="75">
        <v>127.83068066</v>
      </c>
      <c r="F38" s="75">
        <v>109.93861275</v>
      </c>
      <c r="G38" s="75">
        <v>110.48809223000001</v>
      </c>
      <c r="H38" s="75">
        <v>478.88618933999999</v>
      </c>
      <c r="I38" s="71">
        <v>17.000597075999998</v>
      </c>
      <c r="J38" s="71">
        <v>8.2500454501</v>
      </c>
      <c r="K38" s="71">
        <v>49.358543459000003</v>
      </c>
      <c r="L38" s="71">
        <v>7.0756688342</v>
      </c>
      <c r="M38" s="73">
        <v>9.6247733391000008</v>
      </c>
      <c r="N38" s="73">
        <v>7.0148950318000001</v>
      </c>
      <c r="O38" s="71">
        <v>7.3013750408</v>
      </c>
      <c r="P38" s="73">
        <v>1.2847727109</v>
      </c>
      <c r="Q38" s="75"/>
      <c r="R38" s="75" t="s">
        <v>204</v>
      </c>
      <c r="S38" s="75">
        <v>0</v>
      </c>
      <c r="T38" s="75">
        <v>1.4522494612955399</v>
      </c>
      <c r="U38" s="75">
        <v>9.6252137578447599</v>
      </c>
      <c r="V38" s="75">
        <v>17.0029688307669</v>
      </c>
      <c r="W38" s="75">
        <v>17.0029688307669</v>
      </c>
      <c r="X38" s="75">
        <v>4.5813445035731402</v>
      </c>
      <c r="Y38" s="75">
        <v>0</v>
      </c>
      <c r="Z38" s="75">
        <v>6.7091872197098699</v>
      </c>
      <c r="AA38" s="75">
        <v>7.0152198860697599</v>
      </c>
      <c r="AB38" s="75">
        <v>0.11619059725681299</v>
      </c>
      <c r="AC38" s="75">
        <v>5254.5509588893101</v>
      </c>
      <c r="AD38" s="75">
        <v>61.216995169671399</v>
      </c>
      <c r="AE38" s="75">
        <v>2.0803125527434299</v>
      </c>
      <c r="AF38" s="75">
        <v>15.6688004883906</v>
      </c>
      <c r="AG38" s="75">
        <v>1.28483340177593</v>
      </c>
      <c r="AH38" s="75">
        <v>0</v>
      </c>
      <c r="AI38" s="75">
        <v>0</v>
      </c>
      <c r="AJ38" s="75">
        <v>48.594524077673597</v>
      </c>
      <c r="AK38" s="75">
        <v>48.594524077673597</v>
      </c>
      <c r="AL38" s="75">
        <v>7.1623549482597699</v>
      </c>
      <c r="AM38" s="75">
        <v>0</v>
      </c>
      <c r="AN38" s="75">
        <v>8.6027569716209999</v>
      </c>
      <c r="AO38" s="75">
        <v>2.8143553181330101</v>
      </c>
      <c r="AP38" s="75">
        <v>4.5301666592026304E-3</v>
      </c>
      <c r="AQ38" s="75">
        <v>0</v>
      </c>
      <c r="AR38" s="75">
        <v>69.716178117496398</v>
      </c>
      <c r="AS38" s="75">
        <v>1.19122256803401E-2</v>
      </c>
      <c r="AT38" s="75">
        <v>7.1157184313731499</v>
      </c>
      <c r="AU38" s="75">
        <v>5.9292332511944297</v>
      </c>
      <c r="AV38" s="75">
        <v>5.1317997676330398</v>
      </c>
      <c r="AW38" s="75">
        <v>482.44360790797901</v>
      </c>
      <c r="AX38" s="75">
        <v>967.810079816354</v>
      </c>
      <c r="AY38" s="75">
        <v>98.931717468652906</v>
      </c>
      <c r="AZ38" s="75">
        <v>1075.3445542566201</v>
      </c>
      <c r="BA38" s="75">
        <v>2.3431422729903798E-6</v>
      </c>
      <c r="BB38" s="75">
        <v>28.051928682336001</v>
      </c>
      <c r="BC38" s="75">
        <v>0</v>
      </c>
      <c r="BD38" s="75">
        <v>8.2131091264405799E-5</v>
      </c>
      <c r="BE38" s="75">
        <v>110.45663178909</v>
      </c>
      <c r="BF38" s="75">
        <v>9.5521295568489297E-4</v>
      </c>
      <c r="BG38" s="75">
        <v>5.13333427388019E-4</v>
      </c>
      <c r="BH38" s="75">
        <v>7.6890573931447204</v>
      </c>
      <c r="BI38" s="75">
        <v>5.2280228547760396E-4</v>
      </c>
      <c r="BJ38" s="75">
        <v>0</v>
      </c>
      <c r="BK38" s="75">
        <v>1.0678476707617499</v>
      </c>
      <c r="BL38" s="75">
        <v>127.83673345957099</v>
      </c>
      <c r="BM38" s="75">
        <v>109.943804836412</v>
      </c>
      <c r="BN38" s="75">
        <v>17.892928623158401</v>
      </c>
      <c r="BO38" s="75">
        <v>0.42342778308724199</v>
      </c>
      <c r="BP38" s="75">
        <v>0</v>
      </c>
      <c r="BQ38" s="75">
        <v>53.645010539195397</v>
      </c>
      <c r="BR38" s="75">
        <v>4.2013882083808698E-4</v>
      </c>
      <c r="BS38" s="75">
        <v>7.3877934446998098E-2</v>
      </c>
      <c r="BT38" s="75">
        <v>1.9605806913694499</v>
      </c>
      <c r="BU38" s="75">
        <v>2.0770734671924701E-3</v>
      </c>
      <c r="BV38" s="75">
        <v>37.566156112590001</v>
      </c>
      <c r="BW38" s="75">
        <v>0.30706246647093999</v>
      </c>
      <c r="BX38" s="75">
        <v>1.036866185692E-3</v>
      </c>
      <c r="BY38" s="75">
        <v>7.5122264435589097</v>
      </c>
      <c r="BZ38" s="75">
        <v>1.27100246839949E-5</v>
      </c>
      <c r="CA38" s="75">
        <v>110.492946877208</v>
      </c>
      <c r="CB38" s="75">
        <v>55.815213442068</v>
      </c>
      <c r="CC38" s="75">
        <v>0</v>
      </c>
      <c r="CD38" s="75">
        <v>0</v>
      </c>
      <c r="CE38" s="75">
        <v>6.4321170247396902</v>
      </c>
      <c r="CF38" s="75">
        <v>7.1421206171703999E-4</v>
      </c>
      <c r="CG38" s="75">
        <v>478.90839872793299</v>
      </c>
      <c r="CH38" s="75">
        <v>5.9182919412752097</v>
      </c>
      <c r="CJ38" s="91">
        <f t="shared" si="12"/>
        <v>1.0073818066031754</v>
      </c>
      <c r="CK38" s="28">
        <f t="shared" si="16"/>
        <v>8.0000004999030653E-3</v>
      </c>
      <c r="CL38" s="44">
        <f t="shared" si="17"/>
        <v>4.7115929664061444E-5</v>
      </c>
      <c r="CM38" s="44"/>
      <c r="CN38" s="44">
        <f t="shared" si="18"/>
        <v>4.3245364862101215E-5</v>
      </c>
      <c r="CO38" s="44">
        <f t="shared" si="19"/>
        <v>4.7350131750403006E-5</v>
      </c>
      <c r="CP38" s="68">
        <f t="shared" si="20"/>
        <v>4.7227141421201701E-5</v>
      </c>
      <c r="CQ38" s="68">
        <f t="shared" si="21"/>
        <v>4.3938193790931041E-5</v>
      </c>
      <c r="CR38" s="68">
        <f t="shared" si="22"/>
        <v>4.637717359026815E-5</v>
      </c>
      <c r="CS38" s="61">
        <f t="shared" si="13"/>
        <v>1.3951008639865881E-4</v>
      </c>
      <c r="CT38" s="61">
        <f t="shared" si="14"/>
        <v>-0.186769665659412</v>
      </c>
      <c r="CU38" s="61">
        <f t="shared" si="23"/>
        <v>-1.5478969349268661E-2</v>
      </c>
      <c r="CV38" s="61">
        <f t="shared" si="24"/>
        <v>5.6601853636184156E-3</v>
      </c>
      <c r="CW38" s="68">
        <f t="shared" si="25"/>
        <v>4.5758869247332186E-5</v>
      </c>
      <c r="CX38" s="68">
        <f t="shared" si="26"/>
        <v>4.6309213222318816E-5</v>
      </c>
      <c r="CY38" s="61">
        <f t="shared" si="27"/>
        <v>-0.29714612125023004</v>
      </c>
      <c r="CZ38" s="68">
        <f t="shared" si="15"/>
        <v>4.7238609144690524E-5</v>
      </c>
    </row>
    <row r="39" spans="1:104" x14ac:dyDescent="0.25">
      <c r="A39" s="89" t="s">
        <v>340</v>
      </c>
      <c r="B39" s="75">
        <v>8646.1646318999992</v>
      </c>
      <c r="C39" s="75"/>
      <c r="D39" s="75">
        <v>2216.6487848000002</v>
      </c>
      <c r="E39" s="75">
        <v>189.39926553999999</v>
      </c>
      <c r="F39" s="75">
        <v>164.08776437</v>
      </c>
      <c r="G39" s="75">
        <v>238.70662307000001</v>
      </c>
      <c r="H39" s="75">
        <v>720.23581333000004</v>
      </c>
      <c r="I39" s="71">
        <v>25.664822684000001</v>
      </c>
      <c r="J39" s="71">
        <v>12.274877246999999</v>
      </c>
      <c r="K39" s="71">
        <v>74.471086502000006</v>
      </c>
      <c r="L39" s="71">
        <v>10.694100812</v>
      </c>
      <c r="M39" s="73">
        <v>14.543916939000001</v>
      </c>
      <c r="N39" s="73">
        <v>10.555264940000001</v>
      </c>
      <c r="O39" s="71">
        <v>10.222545822000001</v>
      </c>
      <c r="P39" s="73">
        <v>1.8713185884000001</v>
      </c>
      <c r="Q39" s="75"/>
      <c r="R39" s="75" t="s">
        <v>340</v>
      </c>
      <c r="S39" s="75">
        <v>0</v>
      </c>
      <c r="T39" s="75">
        <v>2.1674990237623999</v>
      </c>
      <c r="U39" s="75">
        <v>14.544532488588301</v>
      </c>
      <c r="V39" s="75">
        <v>25.629812955225098</v>
      </c>
      <c r="W39" s="75">
        <v>25.629812955225098</v>
      </c>
      <c r="X39" s="75">
        <v>6.9513004104978604</v>
      </c>
      <c r="Y39" s="75">
        <v>0</v>
      </c>
      <c r="Z39" s="75">
        <v>10.0873173446103</v>
      </c>
      <c r="AA39" s="75">
        <v>10.555707788119401</v>
      </c>
      <c r="AB39" s="75">
        <v>0.25730629321235299</v>
      </c>
      <c r="AC39" s="75">
        <v>8646.52084792407</v>
      </c>
      <c r="AD39" s="75">
        <v>91.561317645621699</v>
      </c>
      <c r="AE39" s="75">
        <v>3.1274297648128302</v>
      </c>
      <c r="AF39" s="75">
        <v>23.5007850950457</v>
      </c>
      <c r="AG39" s="75">
        <v>1.87139491173854</v>
      </c>
      <c r="AH39" s="75">
        <v>0</v>
      </c>
      <c r="AI39" s="75">
        <v>0</v>
      </c>
      <c r="AJ39" s="75">
        <v>72.662653677023997</v>
      </c>
      <c r="AK39" s="75">
        <v>72.662653677023997</v>
      </c>
      <c r="AL39" s="75">
        <v>10.702585006589301</v>
      </c>
      <c r="AM39" s="75">
        <v>0</v>
      </c>
      <c r="AN39" s="75">
        <v>17.733998423133102</v>
      </c>
      <c r="AO39" s="75">
        <v>4.3114899074180002</v>
      </c>
      <c r="AP39" s="75">
        <v>1.0032004074910599E-2</v>
      </c>
      <c r="AQ39" s="75">
        <v>0</v>
      </c>
      <c r="AR39" s="75">
        <v>104.714627972401</v>
      </c>
      <c r="AS39" s="75">
        <v>3.6160896918242501E-2</v>
      </c>
      <c r="AT39" s="75">
        <v>10.620287398743899</v>
      </c>
      <c r="AU39" s="75">
        <v>8.8597198597534099</v>
      </c>
      <c r="AV39" s="75">
        <v>7.6748983597525902</v>
      </c>
      <c r="AW39" s="75">
        <v>725.56490521227704</v>
      </c>
      <c r="AX39" s="75">
        <v>1995.0738567189701</v>
      </c>
      <c r="AY39" s="75">
        <v>203.94091035784299</v>
      </c>
      <c r="AZ39" s="75">
        <v>2216.74876549994</v>
      </c>
      <c r="BA39" s="75">
        <v>7.11284902392999E-6</v>
      </c>
      <c r="BB39" s="75">
        <v>41.985404184207098</v>
      </c>
      <c r="BC39" s="75">
        <v>0</v>
      </c>
      <c r="BD39" s="75">
        <v>3.72435432342906E-4</v>
      </c>
      <c r="BE39" s="75">
        <v>167.46323710713401</v>
      </c>
      <c r="BF39" s="75">
        <v>3.98501088227869E-3</v>
      </c>
      <c r="BG39" s="75">
        <v>2.3277912991837399E-3</v>
      </c>
      <c r="BH39" s="75">
        <v>11.663544058709</v>
      </c>
      <c r="BI39" s="75">
        <v>2.2552129457519602E-3</v>
      </c>
      <c r="BJ39" s="75">
        <v>0</v>
      </c>
      <c r="BK39" s="75">
        <v>1.58647840881407</v>
      </c>
      <c r="BL39" s="75">
        <v>189.40689059559699</v>
      </c>
      <c r="BM39" s="75">
        <v>164.09440030376001</v>
      </c>
      <c r="BN39" s="75">
        <v>25.312490291836799</v>
      </c>
      <c r="BO39" s="75">
        <v>0.62919679084199998</v>
      </c>
      <c r="BP39" s="75">
        <v>0</v>
      </c>
      <c r="BQ39" s="75">
        <v>79.776188224011605</v>
      </c>
      <c r="BR39" s="75">
        <v>1.9051928322062199E-3</v>
      </c>
      <c r="BS39" s="75">
        <v>0.19777037200460701</v>
      </c>
      <c r="BT39" s="75">
        <v>2.918030041502</v>
      </c>
      <c r="BU39" s="75">
        <v>8.6101766467148403E-3</v>
      </c>
      <c r="BV39" s="75">
        <v>56.125139926696299</v>
      </c>
      <c r="BW39" s="75">
        <v>0.45829460976358799</v>
      </c>
      <c r="BX39" s="75">
        <v>3.3156214517545998E-3</v>
      </c>
      <c r="BY39" s="75">
        <v>11.1752234039363</v>
      </c>
      <c r="BZ39" s="75">
        <v>5.7635754282202601E-5</v>
      </c>
      <c r="CA39" s="75">
        <v>238.717436769611</v>
      </c>
      <c r="CB39" s="75">
        <v>83.790043733017399</v>
      </c>
      <c r="CC39" s="75">
        <v>0</v>
      </c>
      <c r="CD39" s="75">
        <v>0</v>
      </c>
      <c r="CE39" s="75">
        <v>9.7939256239034709</v>
      </c>
      <c r="CF39" s="75">
        <v>2.1680532628825101E-3</v>
      </c>
      <c r="CG39" s="75">
        <v>720.26598781064399</v>
      </c>
      <c r="CH39" s="75">
        <v>9.0592304371066508</v>
      </c>
      <c r="CJ39" s="91">
        <f t="shared" si="12"/>
        <v>1.0073568896648026</v>
      </c>
      <c r="CK39" s="28">
        <f t="shared" si="16"/>
        <v>8.000003743831377E-3</v>
      </c>
      <c r="CL39" s="44">
        <f t="shared" si="17"/>
        <v>4.1199310820032286E-5</v>
      </c>
      <c r="CM39" s="44"/>
      <c r="CN39" s="44">
        <f t="shared" si="18"/>
        <v>4.5104439018663464E-5</v>
      </c>
      <c r="CO39" s="44">
        <f t="shared" si="19"/>
        <v>4.0259161381980501E-5</v>
      </c>
      <c r="CP39" s="68">
        <f t="shared" si="20"/>
        <v>4.0441368590078003E-5</v>
      </c>
      <c r="CQ39" s="68">
        <f t="shared" si="21"/>
        <v>4.5301213145732047E-5</v>
      </c>
      <c r="CR39" s="68">
        <f t="shared" si="22"/>
        <v>4.1895279414722294E-5</v>
      </c>
      <c r="CS39" s="61">
        <f t="shared" si="13"/>
        <v>-1.3641134094695337E-3</v>
      </c>
      <c r="CT39" s="61">
        <f t="shared" si="14"/>
        <v>-0.17821440152685378</v>
      </c>
      <c r="CU39" s="61">
        <f t="shared" si="23"/>
        <v>-2.4283690623037191E-2</v>
      </c>
      <c r="CV39" s="61">
        <f t="shared" si="24"/>
        <v>-6.9022552296564982E-3</v>
      </c>
      <c r="CW39" s="68">
        <f t="shared" si="25"/>
        <v>4.2323508232462193E-5</v>
      </c>
      <c r="CX39" s="68">
        <f t="shared" si="26"/>
        <v>4.1955187474441225E-5</v>
      </c>
      <c r="CY39" s="61">
        <f t="shared" si="27"/>
        <v>-0.24921849279116007</v>
      </c>
      <c r="CZ39" s="68">
        <f t="shared" si="15"/>
        <v>4.0785860308887839E-5</v>
      </c>
    </row>
    <row r="40" spans="1:104" x14ac:dyDescent="0.25">
      <c r="A40" s="89" t="s">
        <v>206</v>
      </c>
      <c r="B40" s="75">
        <v>632.49009650999994</v>
      </c>
      <c r="C40" s="75"/>
      <c r="D40" s="75">
        <v>133.31513731999999</v>
      </c>
      <c r="E40" s="75">
        <v>12.822681327</v>
      </c>
      <c r="F40" s="75">
        <v>11.657376198</v>
      </c>
      <c r="G40" s="75">
        <v>15.359957947</v>
      </c>
      <c r="H40" s="75">
        <v>94.629052850999997</v>
      </c>
      <c r="I40" s="71">
        <v>2.2466317696</v>
      </c>
      <c r="J40" s="71">
        <v>0.97147857069999999</v>
      </c>
      <c r="K40" s="71">
        <v>6.4945472535000004</v>
      </c>
      <c r="L40" s="71">
        <v>0.94322517269999995</v>
      </c>
      <c r="M40" s="73">
        <v>1.2811338178</v>
      </c>
      <c r="N40" s="73">
        <v>0.90407879079999998</v>
      </c>
      <c r="O40" s="71">
        <v>1.0793842874999999</v>
      </c>
      <c r="P40" s="73">
        <v>0.1246999612</v>
      </c>
      <c r="Q40" s="75"/>
      <c r="R40" s="75" t="s">
        <v>206</v>
      </c>
      <c r="S40" s="75">
        <v>0</v>
      </c>
      <c r="T40" s="75">
        <v>0.28382102135411202</v>
      </c>
      <c r="U40" s="75">
        <v>1.2812133400674</v>
      </c>
      <c r="V40" s="75">
        <v>3.3497983332137702</v>
      </c>
      <c r="W40" s="75">
        <v>3.3497983332137702</v>
      </c>
      <c r="X40" s="75">
        <v>0.90741133340498303</v>
      </c>
      <c r="Y40" s="75">
        <v>0</v>
      </c>
      <c r="Z40" s="75">
        <v>1.32693888422235</v>
      </c>
      <c r="AA40" s="75">
        <v>0.90413395810733099</v>
      </c>
      <c r="AB40" s="75">
        <v>4.3185262194123497E-2</v>
      </c>
      <c r="AC40" s="75">
        <v>632.52928286953602</v>
      </c>
      <c r="AD40" s="75">
        <v>12.0042544191259</v>
      </c>
      <c r="AE40" s="75">
        <v>0.41206868371170102</v>
      </c>
      <c r="AF40" s="75">
        <v>3.08645108465219</v>
      </c>
      <c r="AG40" s="75">
        <v>0.12470750598169</v>
      </c>
      <c r="AH40" s="75">
        <v>0</v>
      </c>
      <c r="AI40" s="75">
        <v>0</v>
      </c>
      <c r="AJ40" s="75">
        <v>9.5113993381096495</v>
      </c>
      <c r="AK40" s="75">
        <v>9.5113993381096495</v>
      </c>
      <c r="AL40" s="75">
        <v>1.40112458112248</v>
      </c>
      <c r="AM40" s="75">
        <v>0</v>
      </c>
      <c r="AN40" s="75">
        <v>1.0665853736558699</v>
      </c>
      <c r="AO40" s="75">
        <v>0.57669147521354402</v>
      </c>
      <c r="AP40" s="75">
        <v>1.6837357176077E-3</v>
      </c>
      <c r="AQ40" s="75">
        <v>0</v>
      </c>
      <c r="AR40" s="75">
        <v>13.704534780473301</v>
      </c>
      <c r="AS40" s="75">
        <v>4.2788667744618801E-3</v>
      </c>
      <c r="AT40" s="75">
        <v>1.39066334058168</v>
      </c>
      <c r="AU40" s="75">
        <v>1.15987329783792</v>
      </c>
      <c r="AV40" s="75">
        <v>1.0064255305368599</v>
      </c>
      <c r="AW40" s="75">
        <v>95.331225593456693</v>
      </c>
      <c r="AX40" s="75">
        <v>119.990831528299</v>
      </c>
      <c r="AY40" s="75">
        <v>12.265732479042301</v>
      </c>
      <c r="AZ40" s="75">
        <v>133.32314938099699</v>
      </c>
      <c r="BA40" s="75">
        <v>8.4166163290418096E-7</v>
      </c>
      <c r="BB40" s="75">
        <v>5.5071419199336402</v>
      </c>
      <c r="BC40" s="75">
        <v>0</v>
      </c>
      <c r="BD40" s="75">
        <v>2.92409664963596E-5</v>
      </c>
      <c r="BE40" s="75">
        <v>22.1897653664908</v>
      </c>
      <c r="BF40" s="75">
        <v>3.1211597733648498E-4</v>
      </c>
      <c r="BG40" s="75">
        <v>1.82762096275842E-4</v>
      </c>
      <c r="BH40" s="75">
        <v>0.83081436641919704</v>
      </c>
      <c r="BI40" s="75">
        <v>1.7681066140864301E-4</v>
      </c>
      <c r="BJ40" s="75">
        <v>0</v>
      </c>
      <c r="BK40" s="75">
        <v>0.112613443454201</v>
      </c>
      <c r="BL40" s="75">
        <v>12.823480855623799</v>
      </c>
      <c r="BM40" s="75">
        <v>11.6581035158309</v>
      </c>
      <c r="BN40" s="75">
        <v>1.1653773397928699</v>
      </c>
      <c r="BO40" s="75">
        <v>4.4663778942553099E-2</v>
      </c>
      <c r="BP40" s="75">
        <v>0</v>
      </c>
      <c r="BQ40" s="75">
        <v>5.6641162497175204</v>
      </c>
      <c r="BR40" s="75">
        <v>1.4958164318193E-4</v>
      </c>
      <c r="BS40" s="75">
        <v>1.52271872738195E-2</v>
      </c>
      <c r="BT40" s="75">
        <v>0.20719002562873001</v>
      </c>
      <c r="BU40" s="75">
        <v>6.7424209262719305E-4</v>
      </c>
      <c r="BV40" s="75">
        <v>3.9882755116100799</v>
      </c>
      <c r="BW40" s="75">
        <v>6.0010859024697299E-2</v>
      </c>
      <c r="BX40" s="75">
        <v>2.5728511422697602E-4</v>
      </c>
      <c r="BY40" s="75">
        <v>0.793416389159873</v>
      </c>
      <c r="BZ40" s="75">
        <v>4.5250734077393199E-6</v>
      </c>
      <c r="CA40" s="75">
        <v>15.360868987913101</v>
      </c>
      <c r="CB40" s="75">
        <v>10.9772980001857</v>
      </c>
      <c r="CC40" s="75">
        <v>0</v>
      </c>
      <c r="CD40" s="75">
        <v>0</v>
      </c>
      <c r="CE40" s="75">
        <v>1.2975110648809201</v>
      </c>
      <c r="CF40" s="75">
        <v>2.5654543492504802E-4</v>
      </c>
      <c r="CG40" s="75">
        <v>94.634816636077403</v>
      </c>
      <c r="CH40" s="75">
        <v>1.2078288662632199</v>
      </c>
      <c r="CJ40" s="91">
        <f t="shared" si="12"/>
        <v>1.0073589085088774</v>
      </c>
      <c r="CK40" s="28">
        <f t="shared" si="16"/>
        <v>8.0000013396615277E-3</v>
      </c>
      <c r="CL40" s="44">
        <f t="shared" si="17"/>
        <v>6.1955688717183068E-5</v>
      </c>
      <c r="CM40" s="44"/>
      <c r="CN40" s="44">
        <f t="shared" si="18"/>
        <v>6.009865914755224E-5</v>
      </c>
      <c r="CO40" s="44">
        <f t="shared" si="19"/>
        <v>6.2352686104433889E-5</v>
      </c>
      <c r="CP40" s="68">
        <f t="shared" si="20"/>
        <v>6.2391212100147686E-5</v>
      </c>
      <c r="CQ40" s="68">
        <f t="shared" si="21"/>
        <v>5.931272183454965E-5</v>
      </c>
      <c r="CR40" s="68">
        <f t="shared" si="22"/>
        <v>6.0909254650167465E-5</v>
      </c>
      <c r="CS40" s="61">
        <f t="shared" si="13"/>
        <v>0.49103132010377593</v>
      </c>
      <c r="CT40" s="61">
        <f t="shared" si="14"/>
        <v>0.36589619600792905</v>
      </c>
      <c r="CU40" s="61">
        <f t="shared" si="23"/>
        <v>0.46452076901647399</v>
      </c>
      <c r="CV40" s="61">
        <f t="shared" si="24"/>
        <v>0.47437046935556199</v>
      </c>
      <c r="CW40" s="68">
        <f t="shared" si="25"/>
        <v>6.2071788516590722E-5</v>
      </c>
      <c r="CX40" s="68">
        <f t="shared" si="26"/>
        <v>6.102046402637123E-5</v>
      </c>
      <c r="CY40" s="61">
        <f t="shared" si="27"/>
        <v>-6.7592939612010086E-2</v>
      </c>
      <c r="CZ40" s="68">
        <f t="shared" si="15"/>
        <v>6.0503480653870573E-5</v>
      </c>
    </row>
    <row r="41" spans="1:104" x14ac:dyDescent="0.25">
      <c r="A41" s="89" t="s">
        <v>207</v>
      </c>
      <c r="B41" s="75">
        <v>4176.0467773999999</v>
      </c>
      <c r="C41" s="75"/>
      <c r="D41" s="75">
        <v>1184.6541259999999</v>
      </c>
      <c r="E41" s="75">
        <v>135.82746757999999</v>
      </c>
      <c r="F41" s="75">
        <v>123.17894434999999</v>
      </c>
      <c r="G41" s="75">
        <v>130.22835275</v>
      </c>
      <c r="H41" s="75">
        <v>691.60565853000003</v>
      </c>
      <c r="I41" s="71">
        <v>24.318979735999999</v>
      </c>
      <c r="J41" s="71">
        <v>10.505724048999999</v>
      </c>
      <c r="K41" s="71">
        <v>70.298718980000004</v>
      </c>
      <c r="L41" s="71">
        <v>10.210772305000001</v>
      </c>
      <c r="M41" s="73">
        <v>13.868602023999999</v>
      </c>
      <c r="N41" s="73">
        <v>9.7843611517000006</v>
      </c>
      <c r="O41" s="71">
        <v>6.4253061681999997</v>
      </c>
      <c r="P41" s="73">
        <v>1.3459675466000001</v>
      </c>
      <c r="Q41" s="75"/>
      <c r="R41" s="75" t="s">
        <v>207</v>
      </c>
      <c r="S41" s="75">
        <v>0</v>
      </c>
      <c r="T41" s="75">
        <v>2.1008017726402501</v>
      </c>
      <c r="U41" s="75">
        <v>13.8690747414272</v>
      </c>
      <c r="V41" s="75">
        <v>24.5930066468826</v>
      </c>
      <c r="W41" s="75">
        <v>24.5930066468826</v>
      </c>
      <c r="X41" s="75">
        <v>6.6258530461454397</v>
      </c>
      <c r="Y41" s="75">
        <v>0</v>
      </c>
      <c r="Z41" s="75">
        <v>9.6857468378412594</v>
      </c>
      <c r="AA41" s="75">
        <v>9.7846929842326809</v>
      </c>
      <c r="AB41" s="75">
        <v>0.13957139004338401</v>
      </c>
      <c r="AC41" s="75">
        <v>4176.1886315095499</v>
      </c>
      <c r="AD41" s="75">
        <v>88.5064551784874</v>
      </c>
      <c r="AE41" s="75">
        <v>3.0016885188182898</v>
      </c>
      <c r="AF41" s="75">
        <v>22.636291934112499</v>
      </c>
      <c r="AG41" s="75">
        <v>1.34601310621476</v>
      </c>
      <c r="AH41" s="75">
        <v>0</v>
      </c>
      <c r="AI41" s="75">
        <v>0</v>
      </c>
      <c r="AJ41" s="75">
        <v>70.294382095455006</v>
      </c>
      <c r="AK41" s="75">
        <v>70.294382095455006</v>
      </c>
      <c r="AL41" s="75">
        <v>10.360792797907401</v>
      </c>
      <c r="AM41" s="75">
        <v>0</v>
      </c>
      <c r="AN41" s="75">
        <v>9.4775605627716502</v>
      </c>
      <c r="AO41" s="75">
        <v>4.0345008839721199</v>
      </c>
      <c r="AP41" s="75">
        <v>5.4417195421004403E-3</v>
      </c>
      <c r="AQ41" s="75">
        <v>0</v>
      </c>
      <c r="AR41" s="75">
        <v>100.82002275408399</v>
      </c>
      <c r="AS41" s="75">
        <v>1.6997235963045702E-2</v>
      </c>
      <c r="AT41" s="75">
        <v>10.293489727713601</v>
      </c>
      <c r="AU41" s="75">
        <v>8.5770055298415802</v>
      </c>
      <c r="AV41" s="75">
        <v>7.4190390965138002</v>
      </c>
      <c r="AW41" s="75">
        <v>696.735469431262</v>
      </c>
      <c r="AX41" s="75">
        <v>1066.2249186020399</v>
      </c>
      <c r="AY41" s="75">
        <v>108.991894408946</v>
      </c>
      <c r="AZ41" s="75">
        <v>1184.69437357376</v>
      </c>
      <c r="BA41" s="75">
        <v>3.34338790780296E-6</v>
      </c>
      <c r="BB41" s="75">
        <v>40.5487889313194</v>
      </c>
      <c r="BC41" s="75">
        <v>0</v>
      </c>
      <c r="BD41" s="75">
        <v>1.18976891811482E-4</v>
      </c>
      <c r="BE41" s="75">
        <v>158.97857583562799</v>
      </c>
      <c r="BF41" s="75">
        <v>1.2547987047140301E-3</v>
      </c>
      <c r="BG41" s="75">
        <v>7.4362907943804099E-4</v>
      </c>
      <c r="BH41" s="75">
        <v>8.6191361649498202</v>
      </c>
      <c r="BI41" s="75">
        <v>7.1436369262498805E-4</v>
      </c>
      <c r="BJ41" s="75">
        <v>0</v>
      </c>
      <c r="BK41" s="75">
        <v>1.1986293731708499</v>
      </c>
      <c r="BL41" s="75">
        <v>135.832074109411</v>
      </c>
      <c r="BM41" s="75">
        <v>123.18311986490799</v>
      </c>
      <c r="BN41" s="75">
        <v>12.6489542445035</v>
      </c>
      <c r="BO41" s="75">
        <v>0.47529887017532202</v>
      </c>
      <c r="BP41" s="75">
        <v>0</v>
      </c>
      <c r="BQ41" s="75">
        <v>60.137029668038998</v>
      </c>
      <c r="BR41" s="75">
        <v>6.0862701618853905E-4</v>
      </c>
      <c r="BS41" s="75">
        <v>5.5955814835452498E-2</v>
      </c>
      <c r="BT41" s="75">
        <v>2.2012573837750802</v>
      </c>
      <c r="BU41" s="75">
        <v>2.7080192624525201E-3</v>
      </c>
      <c r="BV41" s="75">
        <v>42.055002134074002</v>
      </c>
      <c r="BW41" s="75">
        <v>0.44419205302960302</v>
      </c>
      <c r="BX41" s="75">
        <v>9.8623816506335509E-4</v>
      </c>
      <c r="BY41" s="75">
        <v>8.4336573907196399</v>
      </c>
      <c r="BZ41" s="75">
        <v>1.8412356694136199E-5</v>
      </c>
      <c r="CA41" s="75">
        <v>130.23272728786301</v>
      </c>
      <c r="CB41" s="75">
        <v>80.693598930413103</v>
      </c>
      <c r="CC41" s="75">
        <v>0</v>
      </c>
      <c r="CD41" s="75">
        <v>0</v>
      </c>
      <c r="CE41" s="75">
        <v>9.2550274254478904</v>
      </c>
      <c r="CF41" s="75">
        <v>1.0190954384225999E-3</v>
      </c>
      <c r="CG41" s="75">
        <v>691.62915295116204</v>
      </c>
      <c r="CH41" s="75">
        <v>8.49397072207808</v>
      </c>
      <c r="CJ41" s="91">
        <f t="shared" si="12"/>
        <v>1.0073830266672703</v>
      </c>
      <c r="CK41" s="28">
        <f t="shared" si="16"/>
        <v>8.0000047051642133E-3</v>
      </c>
      <c r="CL41" s="44">
        <f t="shared" si="17"/>
        <v>3.3968515467225162E-5</v>
      </c>
      <c r="CM41" s="44"/>
      <c r="CN41" s="44">
        <f t="shared" si="18"/>
        <v>3.3974113521213551E-5</v>
      </c>
      <c r="CO41" s="44">
        <f t="shared" si="19"/>
        <v>3.3914564506573845E-5</v>
      </c>
      <c r="CP41" s="68">
        <f t="shared" si="20"/>
        <v>3.3897959834228317E-5</v>
      </c>
      <c r="CQ41" s="68">
        <f t="shared" si="21"/>
        <v>3.3591286157268031E-5</v>
      </c>
      <c r="CR41" s="68">
        <f t="shared" si="22"/>
        <v>3.3970834206230029E-5</v>
      </c>
      <c r="CS41" s="61">
        <f t="shared" si="13"/>
        <v>1.1268026613672103E-2</v>
      </c>
      <c r="CT41" s="61">
        <f t="shared" si="14"/>
        <v>-7.8050518682412043E-2</v>
      </c>
      <c r="CU41" s="61">
        <f t="shared" si="23"/>
        <v>-6.1692227225810926E-5</v>
      </c>
      <c r="CV41" s="61">
        <f t="shared" si="24"/>
        <v>8.1009957173459688E-3</v>
      </c>
      <c r="CW41" s="68">
        <f t="shared" si="25"/>
        <v>3.4085441804625548E-5</v>
      </c>
      <c r="CX41" s="68">
        <f t="shared" si="26"/>
        <v>3.3914583439364849E-5</v>
      </c>
      <c r="CY41" s="61">
        <f t="shared" si="27"/>
        <v>0.15465923370810938</v>
      </c>
      <c r="CZ41" s="68">
        <f t="shared" si="15"/>
        <v>3.3848969743010866E-5</v>
      </c>
    </row>
    <row r="42" spans="1:104" x14ac:dyDescent="0.25">
      <c r="A42" s="89" t="s">
        <v>208</v>
      </c>
      <c r="B42" s="75">
        <v>1441.2107824</v>
      </c>
      <c r="C42" s="75"/>
      <c r="D42" s="75">
        <v>175.56339781</v>
      </c>
      <c r="E42" s="75">
        <v>38.866910029000003</v>
      </c>
      <c r="F42" s="75">
        <v>33.504380552999997</v>
      </c>
      <c r="G42" s="75">
        <v>20.489259400000002</v>
      </c>
      <c r="H42" s="75">
        <v>116.97113035</v>
      </c>
      <c r="I42" s="71">
        <v>4.1357648602000001</v>
      </c>
      <c r="J42" s="71">
        <v>2.0854077886</v>
      </c>
      <c r="K42" s="71">
        <v>12.026149309999999</v>
      </c>
      <c r="L42" s="71">
        <v>1.7159138104</v>
      </c>
      <c r="M42" s="73">
        <v>2.3353493791000002</v>
      </c>
      <c r="N42" s="73">
        <v>1.7216700666</v>
      </c>
      <c r="O42" s="71">
        <v>2.1330367293000001</v>
      </c>
      <c r="P42" s="73">
        <v>0.34231091279999998</v>
      </c>
      <c r="Q42" s="75"/>
      <c r="R42" s="75" t="s">
        <v>208</v>
      </c>
      <c r="S42" s="75">
        <v>0</v>
      </c>
      <c r="T42" s="75">
        <v>0.35715194571432901</v>
      </c>
      <c r="U42" s="75">
        <v>2.3354391986771899</v>
      </c>
      <c r="V42" s="75">
        <v>4.1595986294314997</v>
      </c>
      <c r="W42" s="75">
        <v>4.1595986294314997</v>
      </c>
      <c r="X42" s="75">
        <v>1.11682508060996</v>
      </c>
      <c r="Y42" s="75">
        <v>0</v>
      </c>
      <c r="Z42" s="75">
        <v>1.6379515735455601</v>
      </c>
      <c r="AA42" s="75">
        <v>1.72173658081279</v>
      </c>
      <c r="AB42" s="75">
        <v>1.3035339349258801E-2</v>
      </c>
      <c r="AC42" s="75">
        <v>1441.2668967304301</v>
      </c>
      <c r="AD42" s="75">
        <v>15.0242062445445</v>
      </c>
      <c r="AE42" s="75">
        <v>0.50743602215432104</v>
      </c>
      <c r="AF42" s="75">
        <v>3.8348810122472599</v>
      </c>
      <c r="AG42" s="75">
        <v>0.34232402950288299</v>
      </c>
      <c r="AH42" s="75">
        <v>0</v>
      </c>
      <c r="AI42" s="75">
        <v>0</v>
      </c>
      <c r="AJ42" s="75">
        <v>11.9391515262406</v>
      </c>
      <c r="AK42" s="75">
        <v>11.9391515262406</v>
      </c>
      <c r="AL42" s="75">
        <v>1.7603375835231501</v>
      </c>
      <c r="AM42" s="75">
        <v>0</v>
      </c>
      <c r="AN42" s="75">
        <v>1.4045620427974399</v>
      </c>
      <c r="AO42" s="75">
        <v>0.671877096192533</v>
      </c>
      <c r="AP42" s="75">
        <v>5.0822029621506797E-4</v>
      </c>
      <c r="AQ42" s="75">
        <v>0</v>
      </c>
      <c r="AR42" s="75">
        <v>17.081210361478501</v>
      </c>
      <c r="AS42" s="75">
        <v>1.3332033904590299E-3</v>
      </c>
      <c r="AT42" s="75">
        <v>1.7499704330750601</v>
      </c>
      <c r="AU42" s="75">
        <v>1.4572856581888201</v>
      </c>
      <c r="AV42" s="75">
        <v>1.25940053983436</v>
      </c>
      <c r="AW42" s="75">
        <v>117.84091743624499</v>
      </c>
      <c r="AX42" s="75">
        <v>158.01321408916601</v>
      </c>
      <c r="AY42" s="75">
        <v>16.152452718662602</v>
      </c>
      <c r="AZ42" s="75">
        <v>175.57022885062599</v>
      </c>
      <c r="BA42" s="75">
        <v>2.6224103765472402E-7</v>
      </c>
      <c r="BB42" s="75">
        <v>6.8798125435798596</v>
      </c>
      <c r="BC42" s="75">
        <v>0</v>
      </c>
      <c r="BD42" s="75">
        <v>7.9832304515616994E-6</v>
      </c>
      <c r="BE42" s="75">
        <v>26.7057896954116</v>
      </c>
      <c r="BF42" s="75">
        <v>8.7101325015294495E-5</v>
      </c>
      <c r="BG42" s="75">
        <v>4.9898094906771999E-5</v>
      </c>
      <c r="BH42" s="75">
        <v>2.3253255563087998</v>
      </c>
      <c r="BI42" s="75">
        <v>4.8901560791900098E-5</v>
      </c>
      <c r="BJ42" s="75">
        <v>0</v>
      </c>
      <c r="BK42" s="75">
        <v>0.32688586091039801</v>
      </c>
      <c r="BL42" s="75">
        <v>38.868415614129503</v>
      </c>
      <c r="BM42" s="75">
        <v>33.505676915407598</v>
      </c>
      <c r="BN42" s="75">
        <v>5.3627386987218699</v>
      </c>
      <c r="BO42" s="75">
        <v>0.12961009972607501</v>
      </c>
      <c r="BP42" s="75">
        <v>0</v>
      </c>
      <c r="BQ42" s="75">
        <v>16.3886711928658</v>
      </c>
      <c r="BR42" s="75">
        <v>4.0839276400072697E-5</v>
      </c>
      <c r="BS42" s="75">
        <v>4.9043732401880501E-3</v>
      </c>
      <c r="BT42" s="75">
        <v>0.59980744611077097</v>
      </c>
      <c r="BU42" s="75">
        <v>1.8848312028968699E-4</v>
      </c>
      <c r="BV42" s="75">
        <v>11.431392933745499</v>
      </c>
      <c r="BW42" s="75">
        <v>7.5515915125115102E-2</v>
      </c>
      <c r="BX42" s="75">
        <v>7.7790682805601894E-5</v>
      </c>
      <c r="BY42" s="75">
        <v>2.2985772197512002</v>
      </c>
      <c r="BZ42" s="75">
        <v>1.2354581113003399E-6</v>
      </c>
      <c r="CA42" s="75">
        <v>20.490067760115</v>
      </c>
      <c r="CB42" s="75">
        <v>13.671977823009099</v>
      </c>
      <c r="CC42" s="75">
        <v>0</v>
      </c>
      <c r="CD42" s="75">
        <v>0</v>
      </c>
      <c r="CE42" s="75">
        <v>1.55084174484785</v>
      </c>
      <c r="CF42" s="75">
        <v>7.9934262681618398E-5</v>
      </c>
      <c r="CG42" s="75">
        <v>116.975693328152</v>
      </c>
      <c r="CH42" s="75">
        <v>1.41646000793862</v>
      </c>
      <c r="CJ42" s="91">
        <f t="shared" si="12"/>
        <v>1.0073966144886679</v>
      </c>
      <c r="CK42" s="28">
        <f t="shared" si="16"/>
        <v>8.0000012074509068E-3</v>
      </c>
      <c r="CL42" s="68">
        <f t="shared" si="17"/>
        <v>3.8935547190845998E-5</v>
      </c>
      <c r="CM42" s="68"/>
      <c r="CN42" s="68">
        <f t="shared" si="18"/>
        <v>3.8909252789636584E-5</v>
      </c>
      <c r="CO42" s="68">
        <f t="shared" si="19"/>
        <v>3.8736939169512162E-5</v>
      </c>
      <c r="CP42" s="68">
        <f t="shared" si="20"/>
        <v>3.8692325785581639E-5</v>
      </c>
      <c r="CQ42" s="68">
        <f t="shared" si="21"/>
        <v>3.9452871341870348E-5</v>
      </c>
      <c r="CR42" s="68">
        <f t="shared" si="22"/>
        <v>3.9009438810720384E-5</v>
      </c>
      <c r="CS42" s="61">
        <f t="shared" si="13"/>
        <v>5.7628443678848394E-3</v>
      </c>
      <c r="CT42" s="61">
        <f t="shared" si="14"/>
        <v>-0.21456533225802871</v>
      </c>
      <c r="CU42" s="61">
        <f t="shared" si="23"/>
        <v>-7.2340515252923409E-3</v>
      </c>
      <c r="CV42" s="61">
        <f t="shared" si="24"/>
        <v>1.9847513592259648E-2</v>
      </c>
      <c r="CW42" s="68">
        <f t="shared" si="25"/>
        <v>3.8460873560722078E-5</v>
      </c>
      <c r="CX42" s="68">
        <f t="shared" si="26"/>
        <v>3.8633541977865352E-5</v>
      </c>
      <c r="CY42" s="61">
        <f t="shared" si="27"/>
        <v>-0.40957390815878819</v>
      </c>
      <c r="CZ42" s="68">
        <f t="shared" si="15"/>
        <v>3.83180973569279E-5</v>
      </c>
    </row>
    <row r="43" spans="1:104" x14ac:dyDescent="0.25">
      <c r="A43" s="89" t="s">
        <v>209</v>
      </c>
      <c r="B43" s="75">
        <v>8330.1370399000007</v>
      </c>
      <c r="C43" s="75"/>
      <c r="D43" s="75">
        <v>2915.1438407000001</v>
      </c>
      <c r="E43" s="75">
        <v>169.97255896999999</v>
      </c>
      <c r="F43" s="75">
        <v>149.62231127999999</v>
      </c>
      <c r="G43" s="75">
        <v>289.21124298000001</v>
      </c>
      <c r="H43" s="75">
        <v>949.23788279999997</v>
      </c>
      <c r="I43" s="71">
        <v>36.407542691000003</v>
      </c>
      <c r="J43" s="71">
        <v>16.063519072999998</v>
      </c>
      <c r="K43" s="71">
        <v>105.32272422</v>
      </c>
      <c r="L43" s="71">
        <v>15.263285242</v>
      </c>
      <c r="M43" s="73">
        <v>20.736412156</v>
      </c>
      <c r="N43" s="73">
        <v>14.712825697</v>
      </c>
      <c r="O43" s="71">
        <v>10.794654905</v>
      </c>
      <c r="P43" s="73">
        <v>2.1424068017</v>
      </c>
      <c r="Q43" s="75"/>
      <c r="R43" s="75" t="s">
        <v>209</v>
      </c>
      <c r="S43" s="75">
        <v>0</v>
      </c>
      <c r="T43" s="75">
        <v>2.8660494474347402</v>
      </c>
      <c r="U43" s="75">
        <v>20.737278420489201</v>
      </c>
      <c r="V43" s="75">
        <v>33.700920802466698</v>
      </c>
      <c r="W43" s="75">
        <v>33.700920802466698</v>
      </c>
      <c r="X43" s="75">
        <v>9.1066442884769891</v>
      </c>
      <c r="Y43" s="75">
        <v>0</v>
      </c>
      <c r="Z43" s="75">
        <v>13.300212532487899</v>
      </c>
      <c r="AA43" s="75">
        <v>14.713445640207899</v>
      </c>
      <c r="AB43" s="75">
        <v>0.30253753163400299</v>
      </c>
      <c r="AC43" s="75">
        <v>8330.5515509096804</v>
      </c>
      <c r="AD43" s="75">
        <v>120.96741037918</v>
      </c>
      <c r="AE43" s="75">
        <v>4.1252257948362301</v>
      </c>
      <c r="AF43" s="75">
        <v>31.014795041777301</v>
      </c>
      <c r="AG43" s="75">
        <v>2.1425088211540899</v>
      </c>
      <c r="AH43" s="75">
        <v>0</v>
      </c>
      <c r="AI43" s="75">
        <v>0</v>
      </c>
      <c r="AJ43" s="75">
        <v>95.979895927378607</v>
      </c>
      <c r="AK43" s="75">
        <v>95.979895927378607</v>
      </c>
      <c r="AL43" s="75">
        <v>14.142367509436999</v>
      </c>
      <c r="AM43" s="75">
        <v>0</v>
      </c>
      <c r="AN43" s="75">
        <v>23.3220560460347</v>
      </c>
      <c r="AO43" s="75">
        <v>5.6501830824791401</v>
      </c>
      <c r="AP43" s="75">
        <v>1.1795573786466101E-2</v>
      </c>
      <c r="AQ43" s="75">
        <v>0</v>
      </c>
      <c r="AR43" s="75">
        <v>137.987128823831</v>
      </c>
      <c r="AS43" s="75">
        <v>3.4066965584415299E-2</v>
      </c>
      <c r="AT43" s="75">
        <v>14.0430491240257</v>
      </c>
      <c r="AU43" s="75">
        <v>11.7073834307394</v>
      </c>
      <c r="AV43" s="75">
        <v>10.1406785237529</v>
      </c>
      <c r="AW43" s="75">
        <v>956.27527500123995</v>
      </c>
      <c r="AX43" s="75">
        <v>2623.7314749873399</v>
      </c>
      <c r="AY43" s="75">
        <v>268.20374966788398</v>
      </c>
      <c r="AZ43" s="75">
        <v>2915.2572807012698</v>
      </c>
      <c r="BA43" s="75">
        <v>6.7010303051010197E-6</v>
      </c>
      <c r="BB43" s="75">
        <v>55.455396099703997</v>
      </c>
      <c r="BC43" s="75">
        <v>0</v>
      </c>
      <c r="BD43" s="75">
        <v>3.4828085019703801E-4</v>
      </c>
      <c r="BE43" s="75">
        <v>220.19117796690401</v>
      </c>
      <c r="BF43" s="75">
        <v>3.8364475650390999E-3</v>
      </c>
      <c r="BG43" s="75">
        <v>2.17682171169055E-3</v>
      </c>
      <c r="BH43" s="75">
        <v>10.6619288277473</v>
      </c>
      <c r="BI43" s="75">
        <v>2.1455808597915498E-3</v>
      </c>
      <c r="BJ43" s="75">
        <v>0</v>
      </c>
      <c r="BK43" s="75">
        <v>1.4426783811460699</v>
      </c>
      <c r="BL43" s="75">
        <v>169.98189664803601</v>
      </c>
      <c r="BM43" s="75">
        <v>149.63045170317901</v>
      </c>
      <c r="BN43" s="75">
        <v>20.351444944856802</v>
      </c>
      <c r="BO43" s="75">
        <v>0.57217029437215094</v>
      </c>
      <c r="BP43" s="75">
        <v>0</v>
      </c>
      <c r="BQ43" s="75">
        <v>72.655352460633694</v>
      </c>
      <c r="BR43" s="75">
        <v>1.78163070255791E-3</v>
      </c>
      <c r="BS43" s="75">
        <v>0.22846095748606901</v>
      </c>
      <c r="BT43" s="75">
        <v>2.6537386275125701</v>
      </c>
      <c r="BU43" s="75">
        <v>8.3081536018562892E-3</v>
      </c>
      <c r="BV43" s="75">
        <v>51.230897366027797</v>
      </c>
      <c r="BW43" s="75">
        <v>0.60599585362073205</v>
      </c>
      <c r="BX43" s="75">
        <v>3.5401318726940999E-3</v>
      </c>
      <c r="BY43" s="75">
        <v>10.1630338434828</v>
      </c>
      <c r="BZ43" s="75">
        <v>5.3897606756174298E-5</v>
      </c>
      <c r="CA43" s="75">
        <v>289.22297978736401</v>
      </c>
      <c r="CB43" s="75">
        <v>110.46936093444999</v>
      </c>
      <c r="CC43" s="75">
        <v>0</v>
      </c>
      <c r="CD43" s="75">
        <v>0</v>
      </c>
      <c r="CE43" s="75">
        <v>12.8483198110267</v>
      </c>
      <c r="CF43" s="75">
        <v>2.0425292486699101E-3</v>
      </c>
      <c r="CG43" s="75">
        <v>949.27875051395199</v>
      </c>
      <c r="CH43" s="75">
        <v>11.868607944008</v>
      </c>
      <c r="CJ43" s="91">
        <f t="shared" si="12"/>
        <v>1.0073703582677902</v>
      </c>
      <c r="CK43" s="28">
        <f t="shared" si="16"/>
        <v>7.9999992454952516E-3</v>
      </c>
      <c r="CL43" s="68">
        <f t="shared" si="17"/>
        <v>4.9760407025029659E-5</v>
      </c>
      <c r="CM43" s="68"/>
      <c r="CN43" s="68">
        <f t="shared" si="18"/>
        <v>3.8914032194890648E-5</v>
      </c>
      <c r="CO43" s="68">
        <f t="shared" si="19"/>
        <v>5.4936385570725606E-5</v>
      </c>
      <c r="CP43" s="68">
        <f t="shared" si="20"/>
        <v>5.4406479283565669E-5</v>
      </c>
      <c r="CQ43" s="68">
        <f t="shared" si="21"/>
        <v>4.0582126901663818E-5</v>
      </c>
      <c r="CR43" s="68">
        <f t="shared" si="22"/>
        <v>4.3053184762786887E-5</v>
      </c>
      <c r="CS43" s="61">
        <f t="shared" si="13"/>
        <v>-7.4342339209901867E-2</v>
      </c>
      <c r="CT43" s="61">
        <f t="shared" si="14"/>
        <v>-0.17202373452257672</v>
      </c>
      <c r="CU43" s="61">
        <f t="shared" si="23"/>
        <v>-8.8706671440684767E-2</v>
      </c>
      <c r="CV43" s="61">
        <f t="shared" si="24"/>
        <v>-7.994583725766817E-2</v>
      </c>
      <c r="CW43" s="68">
        <f t="shared" si="25"/>
        <v>4.1775042021911401E-5</v>
      </c>
      <c r="CX43" s="68">
        <f t="shared" si="26"/>
        <v>4.2136243619478064E-5</v>
      </c>
      <c r="CY43" s="61">
        <f t="shared" si="27"/>
        <v>-6.0583352316726957E-2</v>
      </c>
      <c r="CZ43" s="68">
        <f t="shared" si="15"/>
        <v>4.7619086164676393E-5</v>
      </c>
    </row>
    <row r="44" spans="1:104" x14ac:dyDescent="0.25">
      <c r="A44" s="89" t="s">
        <v>210</v>
      </c>
      <c r="B44" s="75">
        <v>34087.782636000004</v>
      </c>
      <c r="C44" s="75"/>
      <c r="D44" s="75">
        <v>12226.704734999999</v>
      </c>
      <c r="E44" s="75">
        <v>831.29959824000002</v>
      </c>
      <c r="F44" s="75">
        <v>745.20476294000002</v>
      </c>
      <c r="G44" s="75">
        <v>1266.419316</v>
      </c>
      <c r="H44" s="75">
        <v>4396.6118827</v>
      </c>
      <c r="I44" s="71">
        <v>168.33924001</v>
      </c>
      <c r="J44" s="71">
        <v>73.273144794999993</v>
      </c>
      <c r="K44" s="71">
        <v>486.74807528000002</v>
      </c>
      <c r="L44" s="71">
        <v>70.642421518000006</v>
      </c>
      <c r="M44" s="73">
        <v>95.957570755999996</v>
      </c>
      <c r="N44" s="73">
        <v>67.835119478999999</v>
      </c>
      <c r="O44" s="71">
        <v>44.976242079999999</v>
      </c>
      <c r="P44" s="73">
        <v>9.5261641808000004</v>
      </c>
      <c r="Q44" s="75"/>
      <c r="R44" s="75" t="s">
        <v>210</v>
      </c>
      <c r="S44" s="75">
        <v>0</v>
      </c>
      <c r="T44" s="75">
        <v>13.316716635461299</v>
      </c>
      <c r="U44" s="75">
        <v>95.959269700804896</v>
      </c>
      <c r="V44" s="75">
        <v>156.44518337724</v>
      </c>
      <c r="W44" s="75">
        <v>156.44518337724</v>
      </c>
      <c r="X44" s="75">
        <v>42.2491106291912</v>
      </c>
      <c r="Y44" s="75">
        <v>0</v>
      </c>
      <c r="Z44" s="75">
        <v>61.567280647318597</v>
      </c>
      <c r="AA44" s="75">
        <v>67.836324232961104</v>
      </c>
      <c r="AB44" s="75">
        <v>1.0815911064746899</v>
      </c>
      <c r="AC44" s="75">
        <v>34088.359505764303</v>
      </c>
      <c r="AD44" s="75">
        <v>561.47914651513395</v>
      </c>
      <c r="AE44" s="75">
        <v>19.080218299543901</v>
      </c>
      <c r="AF44" s="75">
        <v>143.75399497407699</v>
      </c>
      <c r="AG44" s="75">
        <v>9.5263452920080898</v>
      </c>
      <c r="AH44" s="75">
        <v>0</v>
      </c>
      <c r="AI44" s="75">
        <v>0</v>
      </c>
      <c r="AJ44" s="75">
        <v>445.88224743004798</v>
      </c>
      <c r="AK44" s="75">
        <v>445.88224743004798</v>
      </c>
      <c r="AL44" s="75">
        <v>65.703538228228396</v>
      </c>
      <c r="AM44" s="75">
        <v>0</v>
      </c>
      <c r="AN44" s="75">
        <v>97.814703670167404</v>
      </c>
      <c r="AO44" s="75">
        <v>25.8342588273097</v>
      </c>
      <c r="AP44" s="75">
        <v>4.2169934202428497E-2</v>
      </c>
      <c r="AQ44" s="75">
        <v>0</v>
      </c>
      <c r="AR44" s="75">
        <v>640.54626577203499</v>
      </c>
      <c r="AS44" s="75">
        <v>0.14798422054100999</v>
      </c>
      <c r="AT44" s="75">
        <v>65.249137983883301</v>
      </c>
      <c r="AU44" s="75">
        <v>54.391065899693302</v>
      </c>
      <c r="AV44" s="75">
        <v>47.064676787161297</v>
      </c>
      <c r="AW44" s="75">
        <v>4429.1115390605</v>
      </c>
      <c r="AX44" s="75">
        <v>11004.1531181872</v>
      </c>
      <c r="AY44" s="75">
        <v>1124.86905071353</v>
      </c>
      <c r="AZ44" s="75">
        <v>12226.836872570901</v>
      </c>
      <c r="BA44" s="75">
        <v>2.9108629377923401E-5</v>
      </c>
      <c r="BB44" s="75">
        <v>257.30514222448198</v>
      </c>
      <c r="BC44" s="75">
        <v>0</v>
      </c>
      <c r="BD44" s="75">
        <v>1.5140179265938E-3</v>
      </c>
      <c r="BE44" s="75">
        <v>1013.82131119477</v>
      </c>
      <c r="BF44" s="75">
        <v>1.6356356709138702E-2</v>
      </c>
      <c r="BG44" s="75">
        <v>9.4629226493824197E-3</v>
      </c>
      <c r="BH44" s="75">
        <v>52.849105378836697</v>
      </c>
      <c r="BI44" s="75">
        <v>9.2200503557069297E-3</v>
      </c>
      <c r="BJ44" s="75">
        <v>0</v>
      </c>
      <c r="BK44" s="75">
        <v>7.2075744599943796</v>
      </c>
      <c r="BL44" s="75">
        <v>831.31587403064304</v>
      </c>
      <c r="BM44" s="75">
        <v>745.21913588054099</v>
      </c>
      <c r="BN44" s="75">
        <v>86.0967381501017</v>
      </c>
      <c r="BO44" s="75">
        <v>2.8584360463742202</v>
      </c>
      <c r="BP44" s="75">
        <v>0</v>
      </c>
      <c r="BQ44" s="75">
        <v>362.44982989764998</v>
      </c>
      <c r="BR44" s="75">
        <v>7.7449747692565404E-3</v>
      </c>
      <c r="BS44" s="75">
        <v>0.86596406047498597</v>
      </c>
      <c r="BT44" s="75">
        <v>13.2532583019781</v>
      </c>
      <c r="BU44" s="75">
        <v>3.5367293061282903E-2</v>
      </c>
      <c r="BV44" s="75">
        <v>254.88065601018499</v>
      </c>
      <c r="BW44" s="75">
        <v>2.8156769198220202</v>
      </c>
      <c r="BX44" s="75">
        <v>1.41047780750343E-2</v>
      </c>
      <c r="BY44" s="75">
        <v>50.760307030429203</v>
      </c>
      <c r="BZ44" s="75">
        <v>2.34301071431075E-4</v>
      </c>
      <c r="CA44" s="75">
        <v>1266.4332224207001</v>
      </c>
      <c r="CB44" s="75">
        <v>512.58891832612801</v>
      </c>
      <c r="CC44" s="75">
        <v>0</v>
      </c>
      <c r="CD44" s="75">
        <v>0</v>
      </c>
      <c r="CE44" s="75">
        <v>59.113662563584199</v>
      </c>
      <c r="CF44" s="75">
        <v>8.8726459048799697E-3</v>
      </c>
      <c r="CG44" s="75">
        <v>4396.6903426233803</v>
      </c>
      <c r="CH44" s="75">
        <v>54.368262914726898</v>
      </c>
      <c r="CJ44" s="91">
        <f t="shared" si="12"/>
        <v>1.0073740004209109</v>
      </c>
      <c r="CK44" s="28">
        <f t="shared" si="16"/>
        <v>8.0000007106989564E-3</v>
      </c>
      <c r="CL44" s="68">
        <f t="shared" si="17"/>
        <v>1.6923065089324461E-5</v>
      </c>
      <c r="CM44" s="68"/>
      <c r="CN44" s="68">
        <f t="shared" si="18"/>
        <v>1.0807292215292874E-5</v>
      </c>
      <c r="CO44" s="68">
        <f t="shared" si="19"/>
        <v>1.9578730312729733E-5</v>
      </c>
      <c r="CP44" s="68">
        <f t="shared" si="20"/>
        <v>1.9287236549940118E-5</v>
      </c>
      <c r="CQ44" s="68">
        <f t="shared" si="21"/>
        <v>1.0980897499273158E-5</v>
      </c>
      <c r="CR44" s="68">
        <f t="shared" si="22"/>
        <v>1.78455423115647E-5</v>
      </c>
      <c r="CS44" s="61">
        <f t="shared" si="13"/>
        <v>-7.0655282939696321E-2</v>
      </c>
      <c r="CT44" s="61">
        <f t="shared" si="14"/>
        <v>-0.15975654082312815</v>
      </c>
      <c r="CU44" s="61">
        <f t="shared" si="23"/>
        <v>-8.3956835014589684E-2</v>
      </c>
      <c r="CV44" s="61">
        <f t="shared" si="24"/>
        <v>-7.6346243775667746E-2</v>
      </c>
      <c r="CW44" s="68">
        <f t="shared" si="25"/>
        <v>1.7705166893192345E-5</v>
      </c>
      <c r="CX44" s="68">
        <f t="shared" si="26"/>
        <v>1.7760033008825229E-5</v>
      </c>
      <c r="CY44" s="61">
        <f t="shared" si="27"/>
        <v>4.6434175257385087E-2</v>
      </c>
      <c r="CZ44" s="68">
        <f t="shared" si="15"/>
        <v>1.9011976347669987E-5</v>
      </c>
    </row>
    <row r="45" spans="1:104" x14ac:dyDescent="0.25">
      <c r="A45" s="89" t="s">
        <v>211</v>
      </c>
      <c r="B45" s="75">
        <v>3687.4119913</v>
      </c>
      <c r="C45" s="75"/>
      <c r="D45" s="75">
        <v>1143.7205431</v>
      </c>
      <c r="E45" s="75">
        <v>76.000214792999998</v>
      </c>
      <c r="F45" s="75">
        <v>65.972238400999998</v>
      </c>
      <c r="G45" s="75">
        <v>118.47897825</v>
      </c>
      <c r="H45" s="75">
        <v>282.09132868</v>
      </c>
      <c r="I45" s="71">
        <v>10.777238664</v>
      </c>
      <c r="J45" s="71">
        <v>5.1069599888999999</v>
      </c>
      <c r="K45" s="71">
        <v>31.260807275000001</v>
      </c>
      <c r="L45" s="71">
        <v>4.4939669018000004</v>
      </c>
      <c r="M45" s="73">
        <v>6.1110089547999999</v>
      </c>
      <c r="N45" s="73">
        <v>4.4232118538999998</v>
      </c>
      <c r="O45" s="71">
        <v>4.3075091570000001</v>
      </c>
      <c r="P45" s="73">
        <v>0.76776374430000005</v>
      </c>
      <c r="Q45" s="75"/>
      <c r="R45" s="75" t="s">
        <v>211</v>
      </c>
      <c r="S45" s="75">
        <v>0</v>
      </c>
      <c r="T45" s="75">
        <v>0.85051336061545402</v>
      </c>
      <c r="U45" s="75">
        <v>6.1110709783146104</v>
      </c>
      <c r="V45" s="75">
        <v>9.9800376035479292</v>
      </c>
      <c r="W45" s="75">
        <v>9.9800376035479292</v>
      </c>
      <c r="X45" s="75">
        <v>2.6930563816101398</v>
      </c>
      <c r="Y45" s="75">
        <v>0</v>
      </c>
      <c r="Z45" s="75">
        <v>3.9554225713660598</v>
      </c>
      <c r="AA45" s="75">
        <v>4.4232590943251298</v>
      </c>
      <c r="AB45" s="75">
        <v>0.10427328005353</v>
      </c>
      <c r="AC45" s="75">
        <v>3687.45320220241</v>
      </c>
      <c r="AD45" s="75">
        <v>35.917992753277296</v>
      </c>
      <c r="AE45" s="75">
        <v>1.2280739531690601</v>
      </c>
      <c r="AF45" s="75">
        <v>9.2165348171514001</v>
      </c>
      <c r="AG45" s="75">
        <v>0.76777180049670701</v>
      </c>
      <c r="AH45" s="75">
        <v>0</v>
      </c>
      <c r="AI45" s="75">
        <v>0</v>
      </c>
      <c r="AJ45" s="75">
        <v>28.471348274337601</v>
      </c>
      <c r="AK45" s="75">
        <v>28.471348274337601</v>
      </c>
      <c r="AL45" s="75">
        <v>4.1957628640007902</v>
      </c>
      <c r="AM45" s="75">
        <v>0</v>
      </c>
      <c r="AN45" s="75">
        <v>9.1498580067351103</v>
      </c>
      <c r="AO45" s="75">
        <v>1.6950973355501899</v>
      </c>
      <c r="AP45" s="75">
        <v>4.0654017995741098E-3</v>
      </c>
      <c r="AQ45" s="75">
        <v>0</v>
      </c>
      <c r="AR45" s="75">
        <v>40.910696284960899</v>
      </c>
      <c r="AS45" s="75">
        <v>8.5913521270690706E-3</v>
      </c>
      <c r="AT45" s="75">
        <v>4.1673388532230797</v>
      </c>
      <c r="AU45" s="75">
        <v>3.4733739306849301</v>
      </c>
      <c r="AV45" s="75">
        <v>3.01139213459905</v>
      </c>
      <c r="AW45" s="75">
        <v>284.17460385698598</v>
      </c>
      <c r="AX45" s="75">
        <v>1029.35974883976</v>
      </c>
      <c r="AY45" s="75">
        <v>105.22343286077199</v>
      </c>
      <c r="AZ45" s="75">
        <v>1143.7330397072601</v>
      </c>
      <c r="BA45" s="75">
        <v>1.6899326768942E-6</v>
      </c>
      <c r="BB45" s="75">
        <v>16.4697338152912</v>
      </c>
      <c r="BC45" s="75">
        <v>0</v>
      </c>
      <c r="BD45" s="75">
        <v>5.98038593526127E-5</v>
      </c>
      <c r="BE45" s="75">
        <v>65.731169053284503</v>
      </c>
      <c r="BF45" s="75">
        <v>7.5821267720475904E-4</v>
      </c>
      <c r="BG45" s="75">
        <v>3.7378881437413497E-4</v>
      </c>
      <c r="BH45" s="75">
        <v>4.6353334391551799</v>
      </c>
      <c r="BI45" s="75">
        <v>4.0157275837232701E-4</v>
      </c>
      <c r="BJ45" s="75">
        <v>0</v>
      </c>
      <c r="BK45" s="75">
        <v>0.63794968788064199</v>
      </c>
      <c r="BL45" s="75">
        <v>76.001067932100398</v>
      </c>
      <c r="BM45" s="75">
        <v>65.972977935021603</v>
      </c>
      <c r="BN45" s="75">
        <v>10.0280899970788</v>
      </c>
      <c r="BO45" s="75">
        <v>0.25296771441326699</v>
      </c>
      <c r="BP45" s="75">
        <v>0</v>
      </c>
      <c r="BQ45" s="75">
        <v>32.124462030346599</v>
      </c>
      <c r="BR45" s="75">
        <v>3.0592887349768701E-4</v>
      </c>
      <c r="BS45" s="75">
        <v>7.8610566641644106E-2</v>
      </c>
      <c r="BT45" s="75">
        <v>1.1715071006465001</v>
      </c>
      <c r="BU45" s="75">
        <v>1.65865597325793E-3</v>
      </c>
      <c r="BV45" s="75">
        <v>22.578897934820301</v>
      </c>
      <c r="BW45" s="75">
        <v>0.17983213211576399</v>
      </c>
      <c r="BX45" s="75">
        <v>1.00565672127515E-3</v>
      </c>
      <c r="BY45" s="75">
        <v>4.4886765864735398</v>
      </c>
      <c r="BZ45" s="75">
        <v>9.2549665087055001E-6</v>
      </c>
      <c r="CA45" s="75">
        <v>118.480239598317</v>
      </c>
      <c r="CB45" s="75">
        <v>32.774708235435703</v>
      </c>
      <c r="CC45" s="75">
        <v>0</v>
      </c>
      <c r="CD45" s="75">
        <v>0</v>
      </c>
      <c r="CE45" s="75">
        <v>3.8335550035666102</v>
      </c>
      <c r="CF45" s="75">
        <v>5.1510692965685203E-4</v>
      </c>
      <c r="CG45" s="75">
        <v>282.09444539978</v>
      </c>
      <c r="CH45" s="75">
        <v>3.5537128685836898</v>
      </c>
      <c r="CJ45" s="91">
        <f t="shared" si="12"/>
        <v>1.0073739787901814</v>
      </c>
      <c r="CK45" s="28">
        <f t="shared" si="16"/>
        <v>7.9999944821713184E-3</v>
      </c>
      <c r="CL45" s="68">
        <f t="shared" si="17"/>
        <v>1.1176104679186764E-5</v>
      </c>
      <c r="CM45" s="68"/>
      <c r="CN45" s="68">
        <f t="shared" si="18"/>
        <v>1.0926276821300066E-5</v>
      </c>
      <c r="CO45" s="68">
        <f t="shared" si="19"/>
        <v>1.1225482753220274E-5</v>
      </c>
      <c r="CP45" s="68">
        <f t="shared" si="20"/>
        <v>1.1209776104758816E-5</v>
      </c>
      <c r="CQ45" s="68">
        <f t="shared" si="21"/>
        <v>1.0646178213487595E-5</v>
      </c>
      <c r="CR45" s="68">
        <f t="shared" si="22"/>
        <v>1.104861958919519E-5</v>
      </c>
      <c r="CS45" s="61">
        <f t="shared" si="13"/>
        <v>-7.397080878565121E-2</v>
      </c>
      <c r="CT45" s="61">
        <f t="shared" si="14"/>
        <v>-0.22548393173958906</v>
      </c>
      <c r="CU45" s="61">
        <f t="shared" si="23"/>
        <v>-8.9231828728018686E-2</v>
      </c>
      <c r="CV45" s="61">
        <f t="shared" si="24"/>
        <v>-7.2681453983582736E-2</v>
      </c>
      <c r="CW45" s="68">
        <f t="shared" si="25"/>
        <v>1.0149472054327465E-5</v>
      </c>
      <c r="CX45" s="68">
        <f t="shared" si="26"/>
        <v>1.0680118133677622E-5</v>
      </c>
      <c r="CY45" s="61">
        <f t="shared" si="27"/>
        <v>-0.30089710205134917</v>
      </c>
      <c r="CZ45" s="68">
        <f t="shared" si="15"/>
        <v>1.0493067387947195E-5</v>
      </c>
    </row>
    <row r="46" spans="1:104" x14ac:dyDescent="0.25">
      <c r="A46" s="89" t="s">
        <v>212</v>
      </c>
      <c r="B46" s="75">
        <v>563.51083739000001</v>
      </c>
      <c r="C46" s="75"/>
      <c r="D46" s="75">
        <v>79.971909228000001</v>
      </c>
      <c r="E46" s="75">
        <v>12.897324598999999</v>
      </c>
      <c r="F46" s="75">
        <v>11.080092091999999</v>
      </c>
      <c r="G46" s="75">
        <v>9.5052243383999997</v>
      </c>
      <c r="H46" s="75">
        <v>58.339605401999997</v>
      </c>
      <c r="I46" s="71">
        <v>1.7801349203000001</v>
      </c>
      <c r="J46" s="71">
        <v>0.85856242579999997</v>
      </c>
      <c r="K46" s="71">
        <v>5.1670817643999998</v>
      </c>
      <c r="L46" s="71">
        <v>0.74125918759999998</v>
      </c>
      <c r="M46" s="73">
        <v>1.0082228996</v>
      </c>
      <c r="N46" s="73">
        <v>0.73350677310000001</v>
      </c>
      <c r="O46" s="71">
        <v>0.79942144839999996</v>
      </c>
      <c r="P46" s="73">
        <v>0.13251648269999999</v>
      </c>
      <c r="Q46" s="75"/>
      <c r="R46" s="75" t="s">
        <v>212</v>
      </c>
      <c r="S46" s="75">
        <v>0</v>
      </c>
      <c r="T46" s="75">
        <v>0.176471239721601</v>
      </c>
      <c r="U46" s="75">
        <v>1.00825731541282</v>
      </c>
      <c r="V46" s="75">
        <v>2.06735215020983</v>
      </c>
      <c r="W46" s="75">
        <v>2.06735215020983</v>
      </c>
      <c r="X46" s="75">
        <v>0.55725510126539701</v>
      </c>
      <c r="Y46" s="75">
        <v>0</v>
      </c>
      <c r="Z46" s="75">
        <v>0.81770645613859505</v>
      </c>
      <c r="AA46" s="75">
        <v>0.73353195150173001</v>
      </c>
      <c r="AB46" s="75">
        <v>1.75691725505915E-2</v>
      </c>
      <c r="AC46" s="75">
        <v>563.53001166906404</v>
      </c>
      <c r="AD46" s="75">
        <v>7.4449493646988198</v>
      </c>
      <c r="AE46" s="75">
        <v>0.25371765032274302</v>
      </c>
      <c r="AF46" s="75">
        <v>1.9077254768496099</v>
      </c>
      <c r="AG46" s="75">
        <v>0.13252139474390001</v>
      </c>
      <c r="AH46" s="75">
        <v>0</v>
      </c>
      <c r="AI46" s="75">
        <v>0</v>
      </c>
      <c r="AJ46" s="75">
        <v>5.9056575437230503</v>
      </c>
      <c r="AK46" s="75">
        <v>5.9056575437230503</v>
      </c>
      <c r="AL46" s="75">
        <v>0.87040057093860201</v>
      </c>
      <c r="AM46" s="75">
        <v>0</v>
      </c>
      <c r="AN46" s="75">
        <v>0.639797428773623</v>
      </c>
      <c r="AO46" s="75">
        <v>0.346440205465742</v>
      </c>
      <c r="AP46" s="75">
        <v>6.8500309661926196E-4</v>
      </c>
      <c r="AQ46" s="75">
        <v>0</v>
      </c>
      <c r="AR46" s="75">
        <v>8.4772519710481298</v>
      </c>
      <c r="AS46" s="75">
        <v>1.53641395219237E-3</v>
      </c>
      <c r="AT46" s="75">
        <v>0.86467287189882902</v>
      </c>
      <c r="AU46" s="75">
        <v>0.72054535404563902</v>
      </c>
      <c r="AV46" s="75">
        <v>0.62415242743923305</v>
      </c>
      <c r="AW46" s="75">
        <v>58.772105760126102</v>
      </c>
      <c r="AX46" s="75">
        <v>71.977184113052999</v>
      </c>
      <c r="AY46" s="75">
        <v>7.35766349399516</v>
      </c>
      <c r="AZ46" s="75">
        <v>79.974645035821794</v>
      </c>
      <c r="BA46" s="75">
        <v>3.0221621823620102E-7</v>
      </c>
      <c r="BB46" s="75">
        <v>3.4125619603647501</v>
      </c>
      <c r="BC46" s="75">
        <v>0</v>
      </c>
      <c r="BD46" s="75">
        <v>8.99952955483169E-6</v>
      </c>
      <c r="BE46" s="75">
        <v>13.5206075869276</v>
      </c>
      <c r="BF46" s="75">
        <v>1.00261303330632E-4</v>
      </c>
      <c r="BG46" s="75">
        <v>5.6249618027194E-5</v>
      </c>
      <c r="BH46" s="75">
        <v>0.77487147042775095</v>
      </c>
      <c r="BI46" s="75">
        <v>5.5818376220947198E-5</v>
      </c>
      <c r="BJ46" s="75">
        <v>0</v>
      </c>
      <c r="BK46" s="75">
        <v>0.107710677645684</v>
      </c>
      <c r="BL46" s="75">
        <v>12.897764340940901</v>
      </c>
      <c r="BM46" s="75">
        <v>11.0804701971885</v>
      </c>
      <c r="BN46" s="75">
        <v>1.81729414375237</v>
      </c>
      <c r="BO46" s="75">
        <v>4.2710236820494102E-2</v>
      </c>
      <c r="BP46" s="75">
        <v>0</v>
      </c>
      <c r="BQ46" s="75">
        <v>5.4080279128292403</v>
      </c>
      <c r="BR46" s="75">
        <v>4.6038995411079303E-5</v>
      </c>
      <c r="BS46" s="75">
        <v>6.3502549107403604E-3</v>
      </c>
      <c r="BT46" s="75">
        <v>0.19777298048358299</v>
      </c>
      <c r="BU46" s="75">
        <v>2.1731797064545799E-4</v>
      </c>
      <c r="BV46" s="75">
        <v>3.7846727153777802</v>
      </c>
      <c r="BW46" s="75">
        <v>3.7312898518341402E-2</v>
      </c>
      <c r="BX46" s="75">
        <v>9.5990121523173205E-5</v>
      </c>
      <c r="BY46" s="75">
        <v>0.75777188004651697</v>
      </c>
      <c r="BZ46" s="75">
        <v>1.3927320623687499E-6</v>
      </c>
      <c r="CA46" s="75">
        <v>9.5055452735219408</v>
      </c>
      <c r="CB46" s="75">
        <v>6.7893984963107998</v>
      </c>
      <c r="CC46" s="75">
        <v>0</v>
      </c>
      <c r="CD46" s="75">
        <v>0</v>
      </c>
      <c r="CE46" s="75">
        <v>0.78776758720616202</v>
      </c>
      <c r="CF46" s="75">
        <v>9.2118802788723303E-5</v>
      </c>
      <c r="CG46" s="75">
        <v>58.3415901023495</v>
      </c>
      <c r="CH46" s="75">
        <v>0.72741220287327302</v>
      </c>
      <c r="CJ46" s="91">
        <f t="shared" si="12"/>
        <v>1.0073792239296417</v>
      </c>
      <c r="CK46" s="28">
        <f t="shared" si="16"/>
        <v>8.0000033571521138E-3</v>
      </c>
      <c r="CL46" s="68">
        <f t="shared" si="17"/>
        <v>3.402646017038637E-5</v>
      </c>
      <c r="CM46" s="68"/>
      <c r="CN46" s="68">
        <f t="shared" si="18"/>
        <v>3.4209609951828897E-5</v>
      </c>
      <c r="CO46" s="68">
        <f t="shared" si="19"/>
        <v>3.4095593820735427E-5</v>
      </c>
      <c r="CP46" s="68">
        <f t="shared" si="20"/>
        <v>3.4124733383218711E-5</v>
      </c>
      <c r="CQ46" s="68">
        <f t="shared" si="21"/>
        <v>3.3764076524164715E-5</v>
      </c>
      <c r="CR46" s="68">
        <f t="shared" si="22"/>
        <v>3.4019776716470628E-5</v>
      </c>
      <c r="CS46" s="61">
        <f t="shared" si="13"/>
        <v>0.16134576465778569</v>
      </c>
      <c r="CT46" s="61">
        <f t="shared" si="14"/>
        <v>-4.7586486938717046E-2</v>
      </c>
      <c r="CU46" s="61">
        <f t="shared" si="23"/>
        <v>0.14293866693027138</v>
      </c>
      <c r="CV46" s="61">
        <f t="shared" si="24"/>
        <v>0.16649194554796645</v>
      </c>
      <c r="CW46" s="68">
        <f t="shared" si="25"/>
        <v>3.4135123129714077E-5</v>
      </c>
      <c r="CX46" s="68">
        <f t="shared" si="26"/>
        <v>3.4326065761583072E-5</v>
      </c>
      <c r="CY46" s="61">
        <f t="shared" si="27"/>
        <v>-0.21924483176121762</v>
      </c>
      <c r="CZ46" s="68">
        <f t="shared" si="15"/>
        <v>3.7067418331186318E-5</v>
      </c>
    </row>
    <row r="47" spans="1:104" x14ac:dyDescent="0.25">
      <c r="A47" s="89" t="s">
        <v>213</v>
      </c>
      <c r="B47" s="75">
        <v>10186.602139000001</v>
      </c>
      <c r="C47" s="75"/>
      <c r="D47" s="75">
        <v>4017.3300966000002</v>
      </c>
      <c r="E47" s="75">
        <v>249.45312858</v>
      </c>
      <c r="F47" s="75">
        <v>228.10276081999999</v>
      </c>
      <c r="G47" s="75">
        <v>419.82182849999998</v>
      </c>
      <c r="H47" s="75">
        <v>1647.8414273999999</v>
      </c>
      <c r="I47" s="71">
        <v>56.927042634000003</v>
      </c>
      <c r="J47" s="71">
        <v>24.041139809000001</v>
      </c>
      <c r="K47" s="71">
        <v>164.42782944999999</v>
      </c>
      <c r="L47" s="71">
        <v>23.939809549</v>
      </c>
      <c r="M47" s="73">
        <v>32.507082560000001</v>
      </c>
      <c r="N47" s="73">
        <v>22.797246060999999</v>
      </c>
      <c r="O47" s="71">
        <v>12.503419108999999</v>
      </c>
      <c r="P47" s="73">
        <v>2.9414856438000001</v>
      </c>
      <c r="Q47" s="75"/>
      <c r="R47" s="75" t="s">
        <v>213</v>
      </c>
      <c r="S47" s="75">
        <v>0</v>
      </c>
      <c r="T47" s="75">
        <v>5.0076918573070897</v>
      </c>
      <c r="U47" s="75">
        <v>32.508993888327304</v>
      </c>
      <c r="V47" s="75">
        <v>58.5012305852282</v>
      </c>
      <c r="W47" s="75">
        <v>58.5012305852282</v>
      </c>
      <c r="X47" s="75">
        <v>15.7395673610197</v>
      </c>
      <c r="Y47" s="75">
        <v>0</v>
      </c>
      <c r="Z47" s="75">
        <v>23.086019199774999</v>
      </c>
      <c r="AA47" s="75">
        <v>22.798597348450102</v>
      </c>
      <c r="AB47" s="75">
        <v>0.34144975375423398</v>
      </c>
      <c r="AC47" s="75">
        <v>10187.2019848251</v>
      </c>
      <c r="AD47" s="75">
        <v>210.96340405392101</v>
      </c>
      <c r="AE47" s="75">
        <v>7.1574940200652204</v>
      </c>
      <c r="AF47" s="75">
        <v>53.9540290903537</v>
      </c>
      <c r="AG47" s="75">
        <v>2.9416594851976399</v>
      </c>
      <c r="AH47" s="75">
        <v>0</v>
      </c>
      <c r="AI47" s="75">
        <v>0</v>
      </c>
      <c r="AJ47" s="75">
        <v>167.49647098182501</v>
      </c>
      <c r="AK47" s="75">
        <v>167.49647098182501</v>
      </c>
      <c r="AL47" s="75">
        <v>24.690997746447</v>
      </c>
      <c r="AM47" s="75">
        <v>0</v>
      </c>
      <c r="AN47" s="75">
        <v>32.140458362370303</v>
      </c>
      <c r="AO47" s="75">
        <v>9.6268099707456294</v>
      </c>
      <c r="AP47" s="75">
        <v>1.3312813873818601E-2</v>
      </c>
      <c r="AQ47" s="75">
        <v>0</v>
      </c>
      <c r="AR47" s="75">
        <v>240.04652892329901</v>
      </c>
      <c r="AS47" s="75">
        <v>3.1693977024808702E-2</v>
      </c>
      <c r="AT47" s="75">
        <v>24.536649901031801</v>
      </c>
      <c r="AU47" s="75">
        <v>20.440123158855702</v>
      </c>
      <c r="AV47" s="75">
        <v>17.685065802086399</v>
      </c>
      <c r="AW47" s="75">
        <v>1660.1137030544401</v>
      </c>
      <c r="AX47" s="75">
        <v>3615.8007286581001</v>
      </c>
      <c r="AY47" s="75">
        <v>369.61516140661797</v>
      </c>
      <c r="AZ47" s="75">
        <v>4017.5563484270901</v>
      </c>
      <c r="BA47" s="75">
        <v>6.2342006194974796E-6</v>
      </c>
      <c r="BB47" s="75">
        <v>96.652124359241</v>
      </c>
      <c r="BC47" s="75">
        <v>0</v>
      </c>
      <c r="BD47" s="75">
        <v>2.3955259137816399E-4</v>
      </c>
      <c r="BE47" s="75">
        <v>379.08879609098602</v>
      </c>
      <c r="BF47" s="75">
        <v>2.7896010946102498E-3</v>
      </c>
      <c r="BG47" s="75">
        <v>1.4972556883160501E-3</v>
      </c>
      <c r="BH47" s="75">
        <v>16.022888080369501</v>
      </c>
      <c r="BI47" s="75">
        <v>1.5260421414783E-3</v>
      </c>
      <c r="BJ47" s="75">
        <v>0</v>
      </c>
      <c r="BK47" s="75">
        <v>2.2103571711269399</v>
      </c>
      <c r="BL47" s="75">
        <v>249.46805379416099</v>
      </c>
      <c r="BM47" s="75">
        <v>228.116417259683</v>
      </c>
      <c r="BN47" s="75">
        <v>21.3516365344775</v>
      </c>
      <c r="BO47" s="75">
        <v>0.87649398484123897</v>
      </c>
      <c r="BP47" s="75">
        <v>0</v>
      </c>
      <c r="BQ47" s="75">
        <v>111.155762897237</v>
      </c>
      <c r="BR47" s="75">
        <v>1.22543862154588E-3</v>
      </c>
      <c r="BS47" s="75">
        <v>0.21686709832492801</v>
      </c>
      <c r="BT47" s="75">
        <v>4.05969470191416</v>
      </c>
      <c r="BU47" s="75">
        <v>6.0664265232725396E-3</v>
      </c>
      <c r="BV47" s="75">
        <v>78.004056623952096</v>
      </c>
      <c r="BW47" s="75">
        <v>1.0588234735743001</v>
      </c>
      <c r="BX47" s="75">
        <v>3.0382522281408898E-3</v>
      </c>
      <c r="BY47" s="75">
        <v>15.553877061150599</v>
      </c>
      <c r="BZ47" s="75">
        <v>3.7071878305803099E-5</v>
      </c>
      <c r="CA47" s="75">
        <v>419.84604726742202</v>
      </c>
      <c r="CB47" s="75">
        <v>192.19129665345301</v>
      </c>
      <c r="CC47" s="75">
        <v>0</v>
      </c>
      <c r="CD47" s="75">
        <v>0</v>
      </c>
      <c r="CE47" s="75">
        <v>22.0523290087805</v>
      </c>
      <c r="CF47" s="75">
        <v>1.90026048586186E-3</v>
      </c>
      <c r="CG47" s="75">
        <v>1647.93942165111</v>
      </c>
      <c r="CH47" s="75">
        <v>20.253757509910798</v>
      </c>
      <c r="CJ47" s="91">
        <f t="shared" si="12"/>
        <v>1.0073875782346007</v>
      </c>
      <c r="CK47" s="28">
        <f t="shared" si="16"/>
        <v>8.0000018854629353E-3</v>
      </c>
      <c r="CL47" s="68">
        <f t="shared" si="17"/>
        <v>5.8885761602796592E-5</v>
      </c>
      <c r="CM47" s="68"/>
      <c r="CN47" s="68">
        <f t="shared" si="18"/>
        <v>5.6318953546154009E-5</v>
      </c>
      <c r="CO47" s="68">
        <f t="shared" si="19"/>
        <v>5.9831737713443064E-5</v>
      </c>
      <c r="CP47" s="68">
        <f t="shared" si="20"/>
        <v>5.9869681690501985E-5</v>
      </c>
      <c r="CQ47" s="68">
        <f t="shared" si="21"/>
        <v>5.7688204323662902E-5</v>
      </c>
      <c r="CR47" s="68">
        <f t="shared" si="22"/>
        <v>5.946825312233585E-5</v>
      </c>
      <c r="CS47" s="61">
        <f t="shared" si="13"/>
        <v>2.7652726690003814E-2</v>
      </c>
      <c r="CT47" s="61">
        <f t="shared" si="14"/>
        <v>-3.9728590940910573E-2</v>
      </c>
      <c r="CU47" s="61">
        <f t="shared" si="23"/>
        <v>1.8662543573611728E-2</v>
      </c>
      <c r="CV47" s="61">
        <f t="shared" si="24"/>
        <v>2.4930873021783592E-2</v>
      </c>
      <c r="CW47" s="68">
        <f t="shared" si="25"/>
        <v>5.8797288983871731E-5</v>
      </c>
      <c r="CX47" s="68">
        <f t="shared" si="26"/>
        <v>5.9274152960702639E-5</v>
      </c>
      <c r="CY47" s="61">
        <f t="shared" si="27"/>
        <v>0.41441838011785387</v>
      </c>
      <c r="CZ47" s="68">
        <f t="shared" si="15"/>
        <v>5.9099862685436356E-5</v>
      </c>
    </row>
    <row r="48" spans="1:104" x14ac:dyDescent="0.25">
      <c r="A48" s="89" t="s">
        <v>214</v>
      </c>
      <c r="B48" s="75">
        <v>10798.931097999999</v>
      </c>
      <c r="C48" s="75"/>
      <c r="D48" s="75">
        <v>2765.5594872000001</v>
      </c>
      <c r="E48" s="75">
        <v>258.38355546000003</v>
      </c>
      <c r="F48" s="75">
        <v>224.68930637</v>
      </c>
      <c r="G48" s="75">
        <v>285.72265403</v>
      </c>
      <c r="H48" s="75">
        <v>1038.5241048</v>
      </c>
      <c r="I48" s="71">
        <v>37.511972292999999</v>
      </c>
      <c r="J48" s="71">
        <v>17.665008521000001</v>
      </c>
      <c r="K48" s="71">
        <v>108.7821869</v>
      </c>
      <c r="L48" s="71">
        <v>15.64961205</v>
      </c>
      <c r="M48" s="73">
        <v>21.278970522000002</v>
      </c>
      <c r="N48" s="73">
        <v>15.374357872999999</v>
      </c>
      <c r="O48" s="71">
        <v>13.903622344</v>
      </c>
      <c r="P48" s="73">
        <v>2.6303404833999999</v>
      </c>
      <c r="Q48" s="75"/>
      <c r="R48" s="75" t="s">
        <v>214</v>
      </c>
      <c r="S48" s="75">
        <v>0</v>
      </c>
      <c r="T48" s="75">
        <v>3.13545931876269</v>
      </c>
      <c r="U48" s="75">
        <v>21.2797123273489</v>
      </c>
      <c r="V48" s="75">
        <v>37.045203671590997</v>
      </c>
      <c r="W48" s="75">
        <v>37.045203671590997</v>
      </c>
      <c r="X48" s="75">
        <v>10.041968251760901</v>
      </c>
      <c r="Y48" s="75">
        <v>0</v>
      </c>
      <c r="Z48" s="75">
        <v>14.5365117021825</v>
      </c>
      <c r="AA48" s="75">
        <v>15.3748987341922</v>
      </c>
      <c r="AB48" s="75">
        <v>0.293623664011818</v>
      </c>
      <c r="AC48" s="75">
        <v>10799.3159529886</v>
      </c>
      <c r="AD48" s="75">
        <v>132.31105003168099</v>
      </c>
      <c r="AE48" s="75">
        <v>4.5029601827524601</v>
      </c>
      <c r="AF48" s="75">
        <v>33.910793725082598</v>
      </c>
      <c r="AG48" s="75">
        <v>2.6304342114440602</v>
      </c>
      <c r="AH48" s="75">
        <v>0</v>
      </c>
      <c r="AI48" s="75">
        <v>0</v>
      </c>
      <c r="AJ48" s="75">
        <v>105.096131839036</v>
      </c>
      <c r="AK48" s="75">
        <v>105.096131839036</v>
      </c>
      <c r="AL48" s="75">
        <v>15.480623868561301</v>
      </c>
      <c r="AM48" s="75">
        <v>0</v>
      </c>
      <c r="AN48" s="75">
        <v>22.1252064644675</v>
      </c>
      <c r="AO48" s="75">
        <v>6.1354681197284497</v>
      </c>
      <c r="AP48" s="75">
        <v>1.14480208985254E-2</v>
      </c>
      <c r="AQ48" s="75">
        <v>0</v>
      </c>
      <c r="AR48" s="75">
        <v>151.343818782591</v>
      </c>
      <c r="AS48" s="75">
        <v>5.0102749994032601E-2</v>
      </c>
      <c r="AT48" s="75">
        <v>15.363097289691501</v>
      </c>
      <c r="AU48" s="75">
        <v>12.8150597499698</v>
      </c>
      <c r="AV48" s="75">
        <v>11.0896344921003</v>
      </c>
      <c r="AW48" s="75">
        <v>1046.20478549579</v>
      </c>
      <c r="AX48" s="75">
        <v>2489.08518591334</v>
      </c>
      <c r="AY48" s="75">
        <v>254.439868900742</v>
      </c>
      <c r="AZ48" s="75">
        <v>2765.6502612785498</v>
      </c>
      <c r="BA48" s="75">
        <v>9.8551557859583298E-6</v>
      </c>
      <c r="BB48" s="75">
        <v>60.648192646568702</v>
      </c>
      <c r="BC48" s="75">
        <v>0</v>
      </c>
      <c r="BD48" s="75">
        <v>5.3158582508518095E-4</v>
      </c>
      <c r="BE48" s="75">
        <v>240.005596629081</v>
      </c>
      <c r="BF48" s="75">
        <v>5.5897427129108102E-3</v>
      </c>
      <c r="BG48" s="75">
        <v>3.32250803942304E-3</v>
      </c>
      <c r="BH48" s="75">
        <v>15.9718331506804</v>
      </c>
      <c r="BI48" s="75">
        <v>3.1862025380512199E-3</v>
      </c>
      <c r="BJ48" s="75">
        <v>0</v>
      </c>
      <c r="BK48" s="75">
        <v>2.1746360677590499</v>
      </c>
      <c r="BL48" s="75">
        <v>258.39288231418101</v>
      </c>
      <c r="BM48" s="75">
        <v>224.69739999767501</v>
      </c>
      <c r="BN48" s="75">
        <v>33.695482316506499</v>
      </c>
      <c r="BO48" s="75">
        <v>0.862469796193719</v>
      </c>
      <c r="BP48" s="75">
        <v>0</v>
      </c>
      <c r="BQ48" s="75">
        <v>109.275057182052</v>
      </c>
      <c r="BR48" s="75">
        <v>2.7193221918704498E-3</v>
      </c>
      <c r="BS48" s="75">
        <v>0.24341532467854901</v>
      </c>
      <c r="BT48" s="75">
        <v>4.0002758464921699</v>
      </c>
      <c r="BU48" s="75">
        <v>1.2060496163549801E-2</v>
      </c>
      <c r="BV48" s="75">
        <v>76.818580265767096</v>
      </c>
      <c r="BW48" s="75">
        <v>0.66295976458005801</v>
      </c>
      <c r="BX48" s="75">
        <v>4.3398815821017699E-3</v>
      </c>
      <c r="BY48" s="75">
        <v>15.3193003604556</v>
      </c>
      <c r="BZ48" s="75">
        <v>8.2264543076957804E-5</v>
      </c>
      <c r="CA48" s="75">
        <v>285.73209361618598</v>
      </c>
      <c r="CB48" s="75">
        <v>121.046762629973</v>
      </c>
      <c r="CC48" s="75">
        <v>0</v>
      </c>
      <c r="CD48" s="75">
        <v>0</v>
      </c>
      <c r="CE48" s="75">
        <v>14.02679780879</v>
      </c>
      <c r="CF48" s="75">
        <v>3.0040095534665801E-3</v>
      </c>
      <c r="CG48" s="75">
        <v>1038.5606010604199</v>
      </c>
      <c r="CH48" s="75">
        <v>12.916812820510801</v>
      </c>
      <c r="CJ48" s="91">
        <f t="shared" si="12"/>
        <v>1.0073603643615645</v>
      </c>
      <c r="CK48" s="28">
        <f t="shared" si="16"/>
        <v>8.0000015816313295E-3</v>
      </c>
      <c r="CL48" s="68">
        <f t="shared" si="17"/>
        <v>3.5638248369962583E-5</v>
      </c>
      <c r="CM48" s="68"/>
      <c r="CN48" s="68">
        <f t="shared" si="18"/>
        <v>3.2823043210530125E-5</v>
      </c>
      <c r="CO48" s="68">
        <f t="shared" si="19"/>
        <v>3.6096934127169416E-5</v>
      </c>
      <c r="CP48" s="68">
        <f t="shared" si="20"/>
        <v>3.6021419113206501E-5</v>
      </c>
      <c r="CQ48" s="68">
        <f t="shared" si="21"/>
        <v>3.3037584009651175E-5</v>
      </c>
      <c r="CR48" s="68">
        <f t="shared" si="22"/>
        <v>3.5142429772402192E-5</v>
      </c>
      <c r="CS48" s="61">
        <f t="shared" si="13"/>
        <v>-1.2443190610270974E-2</v>
      </c>
      <c r="CT48" s="61">
        <f t="shared" si="14"/>
        <v>-0.17710134784811299</v>
      </c>
      <c r="CU48" s="61">
        <f t="shared" si="23"/>
        <v>-3.3884730267028623E-2</v>
      </c>
      <c r="CV48" s="61">
        <f t="shared" si="24"/>
        <v>-1.8308106258039747E-2</v>
      </c>
      <c r="CW48" s="68">
        <f t="shared" si="25"/>
        <v>3.4860960408371153E-5</v>
      </c>
      <c r="CX48" s="68">
        <f t="shared" si="26"/>
        <v>3.5179432966819166E-5</v>
      </c>
      <c r="CY48" s="61">
        <f t="shared" si="27"/>
        <v>-0.20239242567704341</v>
      </c>
      <c r="CZ48" s="68">
        <f t="shared" si="15"/>
        <v>3.5633426414483397E-5</v>
      </c>
    </row>
    <row r="49" spans="1:104" x14ac:dyDescent="0.25">
      <c r="A49" s="89" t="s">
        <v>215</v>
      </c>
      <c r="B49" s="75">
        <v>1220.5610847</v>
      </c>
      <c r="C49" s="75"/>
      <c r="D49" s="75">
        <v>267.32012486999997</v>
      </c>
      <c r="E49" s="75">
        <v>37.735205788999998</v>
      </c>
      <c r="F49" s="75">
        <v>33.583036952</v>
      </c>
      <c r="G49" s="75">
        <v>28.545993071000002</v>
      </c>
      <c r="H49" s="75">
        <v>170.09671990999999</v>
      </c>
      <c r="I49" s="71">
        <v>6.3687935204999997</v>
      </c>
      <c r="J49" s="71">
        <v>2.8345058443000002</v>
      </c>
      <c r="K49" s="71">
        <v>18.429985917</v>
      </c>
      <c r="L49" s="71">
        <v>2.6683292546000001</v>
      </c>
      <c r="M49" s="73">
        <v>3.6255310886999998</v>
      </c>
      <c r="N49" s="73">
        <v>2.5784569089999998</v>
      </c>
      <c r="O49" s="71">
        <v>1.8698781931999999</v>
      </c>
      <c r="P49" s="73">
        <v>0.38407437560000002</v>
      </c>
      <c r="Q49" s="75"/>
      <c r="R49" s="75" t="s">
        <v>215</v>
      </c>
      <c r="S49" s="75">
        <v>0</v>
      </c>
      <c r="T49" s="75">
        <v>0.52030801248766401</v>
      </c>
      <c r="U49" s="75">
        <v>3.6256549630641399</v>
      </c>
      <c r="V49" s="75">
        <v>6.0546608027524798</v>
      </c>
      <c r="W49" s="75">
        <v>6.0546608027524798</v>
      </c>
      <c r="X49" s="75">
        <v>1.6247061232459199</v>
      </c>
      <c r="Y49" s="75">
        <v>0</v>
      </c>
      <c r="Z49" s="75">
        <v>2.3812705828463701</v>
      </c>
      <c r="AA49" s="75">
        <v>2.5785442387647</v>
      </c>
      <c r="AB49" s="75">
        <v>1.22393136985309E-2</v>
      </c>
      <c r="AC49" s="75">
        <v>1220.6025777326499</v>
      </c>
      <c r="AD49" s="75">
        <v>21.875141708690901</v>
      </c>
      <c r="AE49" s="75">
        <v>0.737432625432348</v>
      </c>
      <c r="AF49" s="75">
        <v>5.5791786609123104</v>
      </c>
      <c r="AG49" s="75">
        <v>0.38408744507755899</v>
      </c>
      <c r="AH49" s="75">
        <v>0</v>
      </c>
      <c r="AI49" s="75">
        <v>0</v>
      </c>
      <c r="AJ49" s="75">
        <v>17.390528613073901</v>
      </c>
      <c r="AK49" s="75">
        <v>17.390528613073901</v>
      </c>
      <c r="AL49" s="75">
        <v>2.5642467683691601</v>
      </c>
      <c r="AM49" s="75">
        <v>0</v>
      </c>
      <c r="AN49" s="75">
        <v>2.13863394355241</v>
      </c>
      <c r="AO49" s="75">
        <v>0.97006285337796905</v>
      </c>
      <c r="AP49" s="75">
        <v>4.7719635862904502E-4</v>
      </c>
      <c r="AQ49" s="75">
        <v>0</v>
      </c>
      <c r="AR49" s="75">
        <v>24.8668191796319</v>
      </c>
      <c r="AS49" s="75">
        <v>1.56762981057361E-3</v>
      </c>
      <c r="AT49" s="75">
        <v>2.5494007169949602</v>
      </c>
      <c r="AU49" s="75">
        <v>2.1228002853244798</v>
      </c>
      <c r="AV49" s="75">
        <v>1.83360964313446</v>
      </c>
      <c r="AW49" s="75">
        <v>171.36117724234799</v>
      </c>
      <c r="AX49" s="75">
        <v>240.59637507815901</v>
      </c>
      <c r="AY49" s="75">
        <v>24.594289726282899</v>
      </c>
      <c r="AZ49" s="75">
        <v>267.32929874799402</v>
      </c>
      <c r="BA49" s="75">
        <v>3.0835214232684499E-7</v>
      </c>
      <c r="BB49" s="75">
        <v>10.014939949580199</v>
      </c>
      <c r="BC49" s="75">
        <v>0</v>
      </c>
      <c r="BD49" s="75">
        <v>9.9448039866179494E-6</v>
      </c>
      <c r="BE49" s="75">
        <v>38.7105489109641</v>
      </c>
      <c r="BF49" s="75">
        <v>1.05398858921829E-4</v>
      </c>
      <c r="BG49" s="75">
        <v>6.2156705980588299E-5</v>
      </c>
      <c r="BH49" s="75">
        <v>2.3319139028974201</v>
      </c>
      <c r="BI49" s="75">
        <v>5.9882222552180603E-5</v>
      </c>
      <c r="BJ49" s="75">
        <v>0</v>
      </c>
      <c r="BK49" s="75">
        <v>0.32765362607406401</v>
      </c>
      <c r="BL49" s="75">
        <v>37.7364871594379</v>
      </c>
      <c r="BM49" s="75">
        <v>33.584176995138499</v>
      </c>
      <c r="BN49" s="75">
        <v>4.1523101642994504</v>
      </c>
      <c r="BO49" s="75">
        <v>0.12991544512971401</v>
      </c>
      <c r="BP49" s="75">
        <v>0</v>
      </c>
      <c r="BQ49" s="75">
        <v>16.426061723353001</v>
      </c>
      <c r="BR49" s="75">
        <v>5.08726472020591E-5</v>
      </c>
      <c r="BS49" s="75">
        <v>4.8811510834063602E-3</v>
      </c>
      <c r="BT49" s="75">
        <v>0.60125680720029495</v>
      </c>
      <c r="BU49" s="75">
        <v>2.2755435109707501E-4</v>
      </c>
      <c r="BV49" s="75">
        <v>11.4578082453964</v>
      </c>
      <c r="BW49" s="75">
        <v>0.110013629479986</v>
      </c>
      <c r="BX49" s="75">
        <v>8.4496447579049397E-5</v>
      </c>
      <c r="BY49" s="75">
        <v>2.30408424896796</v>
      </c>
      <c r="BZ49" s="75">
        <v>1.53899885855696E-6</v>
      </c>
      <c r="CA49" s="75">
        <v>28.546965529809199</v>
      </c>
      <c r="CB49" s="75">
        <v>19.900171618617001</v>
      </c>
      <c r="CC49" s="75">
        <v>0</v>
      </c>
      <c r="CD49" s="75">
        <v>0</v>
      </c>
      <c r="CE49" s="75">
        <v>2.2467013419411801</v>
      </c>
      <c r="CF49" s="75">
        <v>9.3989325953299397E-5</v>
      </c>
      <c r="CG49" s="75">
        <v>170.102501895974</v>
      </c>
      <c r="CH49" s="75">
        <v>2.0470868267073499</v>
      </c>
      <c r="CJ49" s="91">
        <f t="shared" si="12"/>
        <v>1.0073995110732923</v>
      </c>
      <c r="CK49" s="28">
        <f t="shared" si="16"/>
        <v>7.9999983300313732E-3</v>
      </c>
      <c r="CL49" s="68">
        <f t="shared" si="17"/>
        <v>3.3995047990649834E-5</v>
      </c>
      <c r="CM49" s="68"/>
      <c r="CN49" s="68">
        <f t="shared" si="18"/>
        <v>3.4317947436638248E-5</v>
      </c>
      <c r="CO49" s="68">
        <f t="shared" si="19"/>
        <v>3.3956895453710657E-5</v>
      </c>
      <c r="CP49" s="68">
        <f t="shared" si="20"/>
        <v>3.3946993541052452E-5</v>
      </c>
      <c r="CQ49" s="68">
        <f t="shared" si="21"/>
        <v>3.4066385666773083E-5</v>
      </c>
      <c r="CR49" s="68">
        <f t="shared" si="22"/>
        <v>3.3992342574683426E-5</v>
      </c>
      <c r="CS49" s="61">
        <f t="shared" si="13"/>
        <v>-4.9323740318536514E-2</v>
      </c>
      <c r="CT49" s="61">
        <f t="shared" si="14"/>
        <v>-0.15989921571869595</v>
      </c>
      <c r="CU49" s="61">
        <f t="shared" si="23"/>
        <v>-5.6400330885076448E-2</v>
      </c>
      <c r="CV49" s="61">
        <f t="shared" si="24"/>
        <v>-4.4570413265160605E-2</v>
      </c>
      <c r="CW49" s="68">
        <f t="shared" si="25"/>
        <v>3.4167232636941103E-5</v>
      </c>
      <c r="CX49" s="68">
        <f t="shared" si="26"/>
        <v>3.3869002966596177E-5</v>
      </c>
      <c r="CY49" s="61">
        <f t="shared" si="27"/>
        <v>-1.9396209976368622E-2</v>
      </c>
      <c r="CZ49" s="68">
        <f t="shared" si="15"/>
        <v>3.4028506948821904E-5</v>
      </c>
    </row>
    <row r="50" spans="1:104" x14ac:dyDescent="0.25">
      <c r="A50" s="89" t="s">
        <v>216</v>
      </c>
      <c r="B50" s="75">
        <v>6326.5200484999996</v>
      </c>
      <c r="C50" s="75"/>
      <c r="D50" s="75">
        <v>646.86102677999997</v>
      </c>
      <c r="E50" s="75">
        <v>152.87050633000001</v>
      </c>
      <c r="F50" s="75">
        <v>129.01929712</v>
      </c>
      <c r="G50" s="75">
        <v>78.571799308999999</v>
      </c>
      <c r="H50" s="75">
        <v>412.69491584000002</v>
      </c>
      <c r="I50" s="71">
        <v>14.529938602</v>
      </c>
      <c r="J50" s="71">
        <v>7.8143797592000004</v>
      </c>
      <c r="K50" s="71">
        <v>42.366561509</v>
      </c>
      <c r="L50" s="71">
        <v>5.9948419701000004</v>
      </c>
      <c r="M50" s="73">
        <v>8.1667790099000008</v>
      </c>
      <c r="N50" s="73">
        <v>6.1428723202000004</v>
      </c>
      <c r="O50" s="71">
        <v>8.4728319012999993</v>
      </c>
      <c r="P50" s="73">
        <v>1.3878014985</v>
      </c>
      <c r="Q50" s="75"/>
      <c r="R50" s="75" t="s">
        <v>216</v>
      </c>
      <c r="S50" s="75">
        <v>0</v>
      </c>
      <c r="T50" s="75">
        <v>1.2559325487520301</v>
      </c>
      <c r="U50" s="75">
        <v>8.16669048780326</v>
      </c>
      <c r="V50" s="75">
        <v>14.6566305981769</v>
      </c>
      <c r="W50" s="75">
        <v>14.6566305981769</v>
      </c>
      <c r="X50" s="75">
        <v>3.9405172161417998</v>
      </c>
      <c r="Y50" s="75">
        <v>0</v>
      </c>
      <c r="Z50" s="75">
        <v>5.7806691326330801</v>
      </c>
      <c r="AA50" s="75">
        <v>6.1428061248903498</v>
      </c>
      <c r="AB50" s="75">
        <v>7.3468982107596795E-2</v>
      </c>
      <c r="AC50" s="75">
        <v>6326.4515306624298</v>
      </c>
      <c r="AD50" s="75">
        <v>52.885924740845198</v>
      </c>
      <c r="AE50" s="75">
        <v>1.7918356918823899</v>
      </c>
      <c r="AF50" s="75">
        <v>13.5173646042499</v>
      </c>
      <c r="AG50" s="75">
        <v>1.3877861627536401</v>
      </c>
      <c r="AH50" s="75">
        <v>0</v>
      </c>
      <c r="AI50" s="75">
        <v>0</v>
      </c>
      <c r="AJ50" s="75">
        <v>41.999946992596598</v>
      </c>
      <c r="AK50" s="75">
        <v>41.999946992596598</v>
      </c>
      <c r="AL50" s="75">
        <v>6.1917380091763796</v>
      </c>
      <c r="AM50" s="75">
        <v>0</v>
      </c>
      <c r="AN50" s="75">
        <v>5.17483021814955</v>
      </c>
      <c r="AO50" s="75">
        <v>2.3985704840127302</v>
      </c>
      <c r="AP50" s="75">
        <v>2.8644681706874999E-3</v>
      </c>
      <c r="AQ50" s="75">
        <v>0</v>
      </c>
      <c r="AR50" s="75">
        <v>60.157547293735597</v>
      </c>
      <c r="AS50" s="75">
        <v>6.8199512029744197E-3</v>
      </c>
      <c r="AT50" s="75">
        <v>6.1538080972902502</v>
      </c>
      <c r="AU50" s="75">
        <v>5.1257682589251701</v>
      </c>
      <c r="AV50" s="75">
        <v>4.4333568956857397</v>
      </c>
      <c r="AW50" s="75">
        <v>415.740528091844</v>
      </c>
      <c r="AX50" s="75">
        <v>582.16873495262701</v>
      </c>
      <c r="AY50" s="75">
        <v>59.510577313734203</v>
      </c>
      <c r="AZ50" s="75">
        <v>646.85414248451104</v>
      </c>
      <c r="BA50" s="75">
        <v>1.3414904205097399E-6</v>
      </c>
      <c r="BB50" s="75">
        <v>24.225735891903501</v>
      </c>
      <c r="BC50" s="75">
        <v>0</v>
      </c>
      <c r="BD50" s="75">
        <v>5.2840180038250098E-5</v>
      </c>
      <c r="BE50" s="75">
        <v>94.718027213396397</v>
      </c>
      <c r="BF50" s="75">
        <v>5.9706388995629301E-4</v>
      </c>
      <c r="BG50" s="75">
        <v>3.30261547988558E-4</v>
      </c>
      <c r="BH50" s="75">
        <v>8.9767217128810497</v>
      </c>
      <c r="BI50" s="75">
        <v>3.3052403562889503E-4</v>
      </c>
      <c r="BJ50" s="75">
        <v>0</v>
      </c>
      <c r="BK50" s="75">
        <v>1.25691904098943</v>
      </c>
      <c r="BL50" s="75">
        <v>152.86883821283499</v>
      </c>
      <c r="BM50" s="75">
        <v>129.01788999786299</v>
      </c>
      <c r="BN50" s="75">
        <v>23.8509482149726</v>
      </c>
      <c r="BO50" s="75">
        <v>0.49837839856258598</v>
      </c>
      <c r="BP50" s="75">
        <v>0</v>
      </c>
      <c r="BQ50" s="75">
        <v>63.0564977661667</v>
      </c>
      <c r="BR50" s="75">
        <v>2.7030501022724102E-4</v>
      </c>
      <c r="BS50" s="75">
        <v>4.0605316776622102E-2</v>
      </c>
      <c r="BT50" s="75">
        <v>2.3068010851149401</v>
      </c>
      <c r="BU50" s="75">
        <v>1.2955163281800201E-3</v>
      </c>
      <c r="BV50" s="75">
        <v>44.038817019240803</v>
      </c>
      <c r="BW50" s="75">
        <v>0.26555356415765002</v>
      </c>
      <c r="BX50" s="75">
        <v>5.9713448900720304E-4</v>
      </c>
      <c r="BY50" s="75">
        <v>8.8396678354470097</v>
      </c>
      <c r="BZ50" s="75">
        <v>8.1772028084679495E-6</v>
      </c>
      <c r="CA50" s="75">
        <v>78.570984906143707</v>
      </c>
      <c r="CB50" s="75">
        <v>48.161272171461398</v>
      </c>
      <c r="CC50" s="75">
        <v>0</v>
      </c>
      <c r="CD50" s="75">
        <v>0</v>
      </c>
      <c r="CE50" s="75">
        <v>5.5067885859501198</v>
      </c>
      <c r="CF50" s="75">
        <v>4.0890486049679299E-4</v>
      </c>
      <c r="CG50" s="75">
        <v>412.69047414143699</v>
      </c>
      <c r="CH50" s="75">
        <v>5.0492911851368998</v>
      </c>
      <c r="CJ50" s="91">
        <f t="shared" si="12"/>
        <v>1.0073906575060942</v>
      </c>
      <c r="CK50" s="28">
        <f t="shared" si="16"/>
        <v>7.9999954831756551E-3</v>
      </c>
      <c r="CL50" s="68">
        <f t="shared" si="17"/>
        <v>-1.0830256925525537E-5</v>
      </c>
      <c r="CM50" s="68"/>
      <c r="CN50" s="68">
        <f t="shared" si="18"/>
        <v>-1.0642619054049029E-5</v>
      </c>
      <c r="CO50" s="68">
        <f t="shared" si="19"/>
        <v>-1.0911962059076644E-5</v>
      </c>
      <c r="CP50" s="68">
        <f t="shared" si="20"/>
        <v>-1.0906292069638731E-5</v>
      </c>
      <c r="CQ50" s="68">
        <f t="shared" si="21"/>
        <v>-1.036507835450743E-5</v>
      </c>
      <c r="CR50" s="68">
        <f t="shared" si="22"/>
        <v>-1.0762668481115507E-5</v>
      </c>
      <c r="CS50" s="61">
        <f t="shared" si="13"/>
        <v>8.719375879500375E-3</v>
      </c>
      <c r="CT50" s="61">
        <f t="shared" si="14"/>
        <v>-0.26025234109880552</v>
      </c>
      <c r="CU50" s="61">
        <f t="shared" si="23"/>
        <v>-8.6533932267673294E-3</v>
      </c>
      <c r="CV50" s="61">
        <f t="shared" si="24"/>
        <v>2.6517150574295805E-2</v>
      </c>
      <c r="CW50" s="68">
        <f t="shared" si="25"/>
        <v>-1.0839291308545065E-5</v>
      </c>
      <c r="CX50" s="68">
        <f t="shared" si="26"/>
        <v>-1.0775954016315754E-5</v>
      </c>
      <c r="CY50" s="61">
        <f t="shared" si="27"/>
        <v>-0.47675618407990333</v>
      </c>
      <c r="CZ50" s="68">
        <f t="shared" si="15"/>
        <v>-1.1050388961605174E-5</v>
      </c>
    </row>
    <row r="51" spans="1:104" x14ac:dyDescent="0.25">
      <c r="A51" s="89" t="s">
        <v>217</v>
      </c>
      <c r="B51" s="75">
        <v>965.94108352000001</v>
      </c>
      <c r="C51" s="75"/>
      <c r="D51" s="75">
        <v>134.26460825999999</v>
      </c>
      <c r="E51" s="75">
        <v>25.421154843</v>
      </c>
      <c r="F51" s="75">
        <v>22.025179083000001</v>
      </c>
      <c r="G51" s="75">
        <v>16.048786014000001</v>
      </c>
      <c r="H51" s="75">
        <v>102.96704629</v>
      </c>
      <c r="I51" s="71">
        <v>3.1452932575000001</v>
      </c>
      <c r="J51" s="71">
        <v>1.5221669385000001</v>
      </c>
      <c r="K51" s="71">
        <v>9.1308700034000001</v>
      </c>
      <c r="L51" s="71">
        <v>1.3093626864000001</v>
      </c>
      <c r="M51" s="73">
        <v>1.7810111394999999</v>
      </c>
      <c r="N51" s="73">
        <v>1.2970237137</v>
      </c>
      <c r="O51" s="71">
        <v>1.4632445581</v>
      </c>
      <c r="P51" s="73">
        <v>0.2361099163</v>
      </c>
      <c r="Q51" s="75"/>
      <c r="R51" s="75" t="s">
        <v>217</v>
      </c>
      <c r="S51" s="75">
        <v>0</v>
      </c>
      <c r="T51" s="75">
        <v>0.31187865651333102</v>
      </c>
      <c r="U51" s="75">
        <v>1.78108283701224</v>
      </c>
      <c r="V51" s="75">
        <v>3.6634879266584002</v>
      </c>
      <c r="W51" s="75">
        <v>3.6634879266584002</v>
      </c>
      <c r="X51" s="75">
        <v>0.989265289022635</v>
      </c>
      <c r="Y51" s="75">
        <v>0</v>
      </c>
      <c r="Z51" s="75">
        <v>1.4419560262822699</v>
      </c>
      <c r="AA51" s="75">
        <v>1.29707610739797</v>
      </c>
      <c r="AB51" s="75">
        <v>2.5441890782406398E-2</v>
      </c>
      <c r="AC51" s="75">
        <v>965.98009288072399</v>
      </c>
      <c r="AD51" s="75">
        <v>13.149989767475301</v>
      </c>
      <c r="AE51" s="75">
        <v>0.44689033081644802</v>
      </c>
      <c r="AF51" s="75">
        <v>3.3667949681720901</v>
      </c>
      <c r="AG51" s="75">
        <v>0.23611963168934599</v>
      </c>
      <c r="AH51" s="75">
        <v>0</v>
      </c>
      <c r="AI51" s="75">
        <v>0</v>
      </c>
      <c r="AJ51" s="75">
        <v>10.4423551329925</v>
      </c>
      <c r="AK51" s="75">
        <v>10.4423551329925</v>
      </c>
      <c r="AL51" s="75">
        <v>1.5387591681334201</v>
      </c>
      <c r="AM51" s="75">
        <v>0</v>
      </c>
      <c r="AN51" s="75">
        <v>1.07416074716843</v>
      </c>
      <c r="AO51" s="75">
        <v>0.60517768695117302</v>
      </c>
      <c r="AP51" s="75">
        <v>9.9194740679063999E-4</v>
      </c>
      <c r="AQ51" s="75">
        <v>0</v>
      </c>
      <c r="AR51" s="75">
        <v>15.000620933896</v>
      </c>
      <c r="AS51" s="75">
        <v>3.4313103096455201E-3</v>
      </c>
      <c r="AT51" s="75">
        <v>1.52814145620408</v>
      </c>
      <c r="AU51" s="75">
        <v>1.2738248134164201</v>
      </c>
      <c r="AV51" s="75">
        <v>1.1022722665541</v>
      </c>
      <c r="AW51" s="75">
        <v>103.73054405661399</v>
      </c>
      <c r="AX51" s="75">
        <v>120.843022340536</v>
      </c>
      <c r="AY51" s="75">
        <v>12.352848052161301</v>
      </c>
      <c r="AZ51" s="75">
        <v>134.27003113986601</v>
      </c>
      <c r="BA51" s="75">
        <v>6.7494279739611804E-7</v>
      </c>
      <c r="BB51" s="75">
        <v>6.0261772437264698</v>
      </c>
      <c r="BC51" s="75">
        <v>0</v>
      </c>
      <c r="BD51" s="75">
        <v>2.2509984292288701E-5</v>
      </c>
      <c r="BE51" s="75">
        <v>23.746444121830699</v>
      </c>
      <c r="BF51" s="75">
        <v>2.3665484642492899E-4</v>
      </c>
      <c r="BG51" s="75">
        <v>1.4069211938909899E-4</v>
      </c>
      <c r="BH51" s="75">
        <v>1.54202851954121</v>
      </c>
      <c r="BI51" s="75">
        <v>1.3490473727740201E-4</v>
      </c>
      <c r="BJ51" s="75">
        <v>0</v>
      </c>
      <c r="BK51" s="75">
        <v>0.21429992768839801</v>
      </c>
      <c r="BL51" s="75">
        <v>25.4221818922456</v>
      </c>
      <c r="BM51" s="75">
        <v>22.026069341883801</v>
      </c>
      <c r="BN51" s="75">
        <v>3.3961125503618299</v>
      </c>
      <c r="BO51" s="75">
        <v>8.4978050342543104E-2</v>
      </c>
      <c r="BP51" s="75">
        <v>0</v>
      </c>
      <c r="BQ51" s="75">
        <v>10.751776277165</v>
      </c>
      <c r="BR51" s="75">
        <v>1.15150379982032E-4</v>
      </c>
      <c r="BS51" s="75">
        <v>1.02897208849352E-2</v>
      </c>
      <c r="BT51" s="75">
        <v>0.39358322492104603</v>
      </c>
      <c r="BU51" s="75">
        <v>5.1059772160033504E-4</v>
      </c>
      <c r="BV51" s="75">
        <v>7.5198621923863298</v>
      </c>
      <c r="BW51" s="75">
        <v>6.5943466721835098E-2</v>
      </c>
      <c r="BX51" s="75">
        <v>1.83593004656161E-4</v>
      </c>
      <c r="BY51" s="75">
        <v>1.50790384265612</v>
      </c>
      <c r="BZ51" s="75">
        <v>3.4835045555206401E-6</v>
      </c>
      <c r="CA51" s="75">
        <v>16.049438588160001</v>
      </c>
      <c r="CB51" s="75">
        <v>12.0043792597532</v>
      </c>
      <c r="CC51" s="75">
        <v>0</v>
      </c>
      <c r="CD51" s="75">
        <v>0</v>
      </c>
      <c r="CE51" s="75">
        <v>1.38454471911279</v>
      </c>
      <c r="CF51" s="75">
        <v>2.0572914366117099E-4</v>
      </c>
      <c r="CG51" s="75">
        <v>102.971213622359</v>
      </c>
      <c r="CH51" s="75">
        <v>1.2735153636291301</v>
      </c>
      <c r="CJ51" s="91">
        <f t="shared" si="12"/>
        <v>1.0073742010756501</v>
      </c>
      <c r="CK51" s="28">
        <f t="shared" si="16"/>
        <v>8.0000037093124789E-3</v>
      </c>
      <c r="CL51" s="68">
        <f t="shared" si="17"/>
        <v>4.0384824074182616E-5</v>
      </c>
      <c r="CM51" s="68"/>
      <c r="CN51" s="68">
        <f t="shared" si="18"/>
        <v>4.0389496057787392E-5</v>
      </c>
      <c r="CO51" s="68">
        <f t="shared" si="19"/>
        <v>4.0401360675514826E-5</v>
      </c>
      <c r="CP51" s="68">
        <f t="shared" si="20"/>
        <v>4.0420051997984846E-5</v>
      </c>
      <c r="CQ51" s="68">
        <f t="shared" si="21"/>
        <v>4.0661901743273228E-5</v>
      </c>
      <c r="CR51" s="68">
        <f t="shared" si="22"/>
        <v>4.0472486190059473E-5</v>
      </c>
      <c r="CS51" s="61">
        <f t="shared" si="13"/>
        <v>0.1647524178938663</v>
      </c>
      <c r="CT51" s="61">
        <f t="shared" si="14"/>
        <v>-5.2695213769898955E-2</v>
      </c>
      <c r="CU51" s="61">
        <f t="shared" si="23"/>
        <v>0.14363200101459672</v>
      </c>
      <c r="CV51" s="61">
        <f t="shared" si="24"/>
        <v>0.16708798263191438</v>
      </c>
      <c r="CW51" s="68">
        <f t="shared" si="25"/>
        <v>4.0256633240513705E-5</v>
      </c>
      <c r="CX51" s="68">
        <f t="shared" si="26"/>
        <v>4.039532771569829E-5</v>
      </c>
      <c r="CY51" s="61">
        <f t="shared" si="27"/>
        <v>-0.24669306955401685</v>
      </c>
      <c r="CZ51" s="68">
        <f t="shared" si="15"/>
        <v>4.1147739570789739E-5</v>
      </c>
    </row>
    <row r="52" spans="1:104" x14ac:dyDescent="0.25">
      <c r="A52" s="89" t="s">
        <v>417</v>
      </c>
      <c r="B52" s="75"/>
      <c r="C52" s="75"/>
      <c r="D52" s="75"/>
      <c r="E52" s="75"/>
      <c r="F52" s="75"/>
      <c r="G52" s="75"/>
      <c r="H52" s="75"/>
      <c r="I52" s="71"/>
      <c r="J52" s="71"/>
      <c r="K52" s="71"/>
      <c r="L52" s="71"/>
      <c r="M52" s="73"/>
      <c r="N52" s="73"/>
      <c r="O52" s="71"/>
      <c r="P52" s="73"/>
      <c r="Q52" s="75"/>
      <c r="R52" s="75"/>
      <c r="S52" s="75"/>
      <c r="T52" s="75"/>
      <c r="U52" s="75"/>
      <c r="CJ52" s="89"/>
      <c r="CK52" s="89"/>
      <c r="CL52" s="68"/>
      <c r="CM52" s="68"/>
      <c r="CN52" s="68"/>
      <c r="CO52" s="68"/>
      <c r="CP52" s="68"/>
      <c r="CQ52" s="68"/>
      <c r="CR52" s="68"/>
      <c r="CS52" s="61"/>
      <c r="CT52" s="61"/>
      <c r="CU52" s="61"/>
      <c r="CV52" s="61"/>
      <c r="CW52" s="68"/>
      <c r="CX52" s="68"/>
      <c r="CY52" s="61"/>
      <c r="CZ52" s="89"/>
    </row>
    <row r="53" spans="1:104" x14ac:dyDescent="0.25">
      <c r="A53" s="89" t="s">
        <v>417</v>
      </c>
      <c r="B53" s="75"/>
      <c r="C53" s="75"/>
      <c r="D53" s="75"/>
      <c r="E53" s="75"/>
      <c r="F53" s="75"/>
      <c r="G53" s="75"/>
      <c r="H53" s="75"/>
      <c r="I53" s="71"/>
      <c r="J53" s="71"/>
      <c r="K53" s="71"/>
      <c r="L53" s="71"/>
      <c r="M53" s="73"/>
      <c r="N53" s="73"/>
      <c r="O53" s="71"/>
      <c r="P53" s="73"/>
      <c r="Q53" s="75"/>
      <c r="R53" s="75"/>
      <c r="S53" s="75"/>
      <c r="T53" s="75"/>
      <c r="U53" s="75"/>
      <c r="CJ53" s="89"/>
      <c r="CK53" s="89"/>
      <c r="CL53" s="68"/>
      <c r="CM53" s="68"/>
      <c r="CN53" s="68"/>
      <c r="CO53" s="68"/>
      <c r="CP53" s="68"/>
      <c r="CQ53" s="68"/>
      <c r="CR53" s="68"/>
      <c r="CS53" s="61"/>
      <c r="CT53" s="61"/>
      <c r="CU53" s="61"/>
      <c r="CV53" s="61"/>
      <c r="CW53" s="68"/>
      <c r="CX53" s="68"/>
      <c r="CY53" s="61"/>
      <c r="CZ53" s="89"/>
    </row>
    <row r="54" spans="1:104" x14ac:dyDescent="0.25">
      <c r="A54" s="89" t="s">
        <v>342</v>
      </c>
      <c r="B54" s="75">
        <v>228.83022449000001</v>
      </c>
      <c r="C54" s="75"/>
      <c r="D54" s="75">
        <v>15.848467017000001</v>
      </c>
      <c r="E54" s="75">
        <v>5.0910604851999999</v>
      </c>
      <c r="F54" s="75">
        <v>4.2295372806999998</v>
      </c>
      <c r="G54" s="75">
        <v>2.4083802662</v>
      </c>
      <c r="H54" s="75">
        <v>14.786843309</v>
      </c>
      <c r="I54" s="71">
        <v>0.4207258109</v>
      </c>
      <c r="J54" s="71">
        <v>0.2421442446</v>
      </c>
      <c r="K54" s="71">
        <v>1.2305248214</v>
      </c>
      <c r="L54" s="71">
        <v>0.1724928932</v>
      </c>
      <c r="M54" s="73">
        <v>0.2352434685</v>
      </c>
      <c r="N54" s="73">
        <v>0.18093764479999999</v>
      </c>
      <c r="O54" s="71">
        <v>0.29555891550000002</v>
      </c>
      <c r="P54" s="73">
        <v>4.6210071800000002E-2</v>
      </c>
      <c r="Q54" s="75"/>
      <c r="R54" s="75" t="s">
        <v>342</v>
      </c>
      <c r="S54" s="75">
        <v>0</v>
      </c>
      <c r="T54" s="75">
        <v>4.4538570137613899E-2</v>
      </c>
      <c r="U54" s="75">
        <v>0.23524604640451399</v>
      </c>
      <c r="V54" s="75">
        <v>0.52348967806278102</v>
      </c>
      <c r="W54" s="75">
        <v>0.52348967806278102</v>
      </c>
      <c r="X54" s="75">
        <v>0.141416798089121</v>
      </c>
      <c r="Y54" s="75">
        <v>0</v>
      </c>
      <c r="Z54" s="75">
        <v>0.20731241426024799</v>
      </c>
      <c r="AA54" s="75">
        <v>0.180939730791848</v>
      </c>
      <c r="AB54" s="75">
        <v>5.6413177466558603E-3</v>
      </c>
      <c r="AC54" s="75">
        <v>228.833273686844</v>
      </c>
      <c r="AD54" s="75">
        <v>1.8813912628845899</v>
      </c>
      <c r="AE54" s="75">
        <v>6.4358656297784297E-2</v>
      </c>
      <c r="AF54" s="75">
        <v>0.48292254919706601</v>
      </c>
      <c r="AG54" s="75">
        <v>4.6210767249746598E-2</v>
      </c>
      <c r="AH54" s="75">
        <v>0</v>
      </c>
      <c r="AI54" s="75">
        <v>0</v>
      </c>
      <c r="AJ54" s="75">
        <v>1.49141293187306</v>
      </c>
      <c r="AK54" s="75">
        <v>1.49141293187306</v>
      </c>
      <c r="AL54" s="75">
        <v>0.219761689094082</v>
      </c>
      <c r="AM54" s="75">
        <v>0</v>
      </c>
      <c r="AN54" s="75">
        <v>0.12678844493989599</v>
      </c>
      <c r="AO54" s="75">
        <v>8.9010025958441694E-2</v>
      </c>
      <c r="AP54" s="75">
        <v>2.1994803861285201E-4</v>
      </c>
      <c r="AQ54" s="75">
        <v>0</v>
      </c>
      <c r="AR54" s="75">
        <v>2.1445462986407202</v>
      </c>
      <c r="AS54" s="75">
        <v>5.13091210502818E-4</v>
      </c>
      <c r="AT54" s="75">
        <v>0.218229900006154</v>
      </c>
      <c r="AU54" s="75">
        <v>0.181924198687719</v>
      </c>
      <c r="AV54" s="75">
        <v>0.157733066761966</v>
      </c>
      <c r="AW54" s="75">
        <v>14.8959490752161</v>
      </c>
      <c r="AX54" s="75">
        <v>14.2636934402134</v>
      </c>
      <c r="AY54" s="75">
        <v>1.45806653562834</v>
      </c>
      <c r="AZ54" s="75">
        <v>15.848548420781601</v>
      </c>
      <c r="BA54" s="75">
        <v>1.00925340344031E-7</v>
      </c>
      <c r="BB54" s="75">
        <v>0.86275406338933103</v>
      </c>
      <c r="BC54" s="75">
        <v>0</v>
      </c>
      <c r="BD54" s="75">
        <v>2.9302556810352901E-6</v>
      </c>
      <c r="BE54" s="75">
        <v>3.44804807227831</v>
      </c>
      <c r="BF54" s="75">
        <v>3.2664792737975101E-5</v>
      </c>
      <c r="BG54" s="75">
        <v>1.83146326273031E-5</v>
      </c>
      <c r="BH54" s="75">
        <v>0.29532679065460699</v>
      </c>
      <c r="BI54" s="75">
        <v>1.8180745933850301E-5</v>
      </c>
      <c r="BJ54" s="75">
        <v>0</v>
      </c>
      <c r="BK54" s="75">
        <v>4.1143875174302902E-2</v>
      </c>
      <c r="BL54" s="75">
        <v>5.0911373628861796</v>
      </c>
      <c r="BM54" s="75">
        <v>4.2296013280090596</v>
      </c>
      <c r="BN54" s="75">
        <v>0.86153603487711905</v>
      </c>
      <c r="BO54" s="75">
        <v>1.6314452348749099E-2</v>
      </c>
      <c r="BP54" s="75">
        <v>0</v>
      </c>
      <c r="BQ54" s="75">
        <v>2.06522254545655</v>
      </c>
      <c r="BR54" s="75">
        <v>1.49897650424114E-5</v>
      </c>
      <c r="BS54" s="75">
        <v>2.07540314268864E-3</v>
      </c>
      <c r="BT54" s="75">
        <v>7.5535744770912197E-2</v>
      </c>
      <c r="BU54" s="75">
        <v>7.0803309137606999E-5</v>
      </c>
      <c r="BV54" s="75">
        <v>1.4443653903007601</v>
      </c>
      <c r="BW54" s="75">
        <v>9.4172051053013402E-3</v>
      </c>
      <c r="BX54" s="75">
        <v>3.1332749108505998E-5</v>
      </c>
      <c r="BY54" s="75">
        <v>0.28942745645044798</v>
      </c>
      <c r="BZ54" s="75">
        <v>4.5345976840445902E-7</v>
      </c>
      <c r="CA54" s="75">
        <v>2.4083945428903601</v>
      </c>
      <c r="CB54" s="75">
        <v>1.71780480972115</v>
      </c>
      <c r="CC54" s="75">
        <v>0</v>
      </c>
      <c r="CD54" s="75">
        <v>0</v>
      </c>
      <c r="CE54" s="75">
        <v>0.20123229574580001</v>
      </c>
      <c r="CF54" s="75">
        <v>3.07631944972635E-5</v>
      </c>
      <c r="CG54" s="75">
        <v>14.786969586798699</v>
      </c>
      <c r="CH54" s="75">
        <v>0.18662073225029699</v>
      </c>
      <c r="CJ54" s="91">
        <f t="shared" ref="CJ54:CJ58" si="28">AW54/CG54</f>
        <v>1.0073699677122954</v>
      </c>
      <c r="CK54" s="28">
        <f>AN54/AZ54</f>
        <v>8.0000036327392051E-3</v>
      </c>
      <c r="CL54" s="68">
        <f>+(AC54-B54)/B54</f>
        <v>1.332514903039925E-5</v>
      </c>
      <c r="CM54" s="68"/>
      <c r="CN54" s="68">
        <f>+(AZ54-D54)/D54</f>
        <v>5.1363820559182687E-6</v>
      </c>
      <c r="CO54" s="68">
        <f t="shared" ref="CO54:CP58" si="29">+(BL54-E54)/E54</f>
        <v>1.5100525009118854E-5</v>
      </c>
      <c r="CP54" s="68">
        <f t="shared" si="29"/>
        <v>1.5142864292059105E-5</v>
      </c>
      <c r="CQ54" s="68">
        <f>+(CA54-G54)/G54</f>
        <v>5.9279219982414908E-6</v>
      </c>
      <c r="CR54" s="68">
        <f>+(CG54-H54)/H54</f>
        <v>8.5398753513935605E-6</v>
      </c>
      <c r="CS54" s="61">
        <f t="shared" ref="CS54:CS58" si="30">+(V54-I54)/I54</f>
        <v>0.24425377407426616</v>
      </c>
      <c r="CT54" s="61">
        <f t="shared" ref="CT54:CT58" si="31">+(Z54-J54)/J54</f>
        <v>-0.14384744265671476</v>
      </c>
      <c r="CU54" s="61">
        <f t="shared" ref="CU54:CU58" si="32">+(AK54-K54)/K54</f>
        <v>0.21201369199220288</v>
      </c>
      <c r="CV54" s="61">
        <f t="shared" ref="CV54:CV58" si="33">+(AT54-L54)/L54</f>
        <v>0.26515299243733714</v>
      </c>
      <c r="CW54" s="68">
        <f t="shared" ref="CW54:CW58" si="34">+(U54-M54)/M54</f>
        <v>1.0958453088762754E-5</v>
      </c>
      <c r="CX54" s="68">
        <f t="shared" ref="CX54:CX58" si="35">+(AA54-N54)/N54</f>
        <v>1.1528788552051483E-5</v>
      </c>
      <c r="CY54" s="61">
        <f t="shared" ref="CY54:CY58" si="36">+(AV54-O54)/O54</f>
        <v>-0.46632275837415577</v>
      </c>
      <c r="CZ54" s="68">
        <f t="shared" ref="CZ54:CZ58" si="37">+(AG54-P54)/P54</f>
        <v>1.5049743908774394E-5</v>
      </c>
    </row>
    <row r="55" spans="1:104" x14ac:dyDescent="0.25">
      <c r="A55" s="89" t="s">
        <v>343</v>
      </c>
      <c r="B55" s="75">
        <v>8886.7680791999992</v>
      </c>
      <c r="C55" s="75"/>
      <c r="D55" s="75">
        <v>3340.2227360000002</v>
      </c>
      <c r="E55" s="75">
        <v>286.9347626</v>
      </c>
      <c r="F55" s="75">
        <v>265.44930321999999</v>
      </c>
      <c r="G55" s="75">
        <v>335.15124242000002</v>
      </c>
      <c r="H55" s="75">
        <v>1636.1267511000001</v>
      </c>
      <c r="I55" s="71">
        <v>57.388668299000003</v>
      </c>
      <c r="J55" s="71">
        <v>23.951375637999998</v>
      </c>
      <c r="K55" s="71">
        <v>165.69361789000001</v>
      </c>
      <c r="L55" s="71">
        <v>24.153537263</v>
      </c>
      <c r="M55" s="73">
        <v>32.792785244999997</v>
      </c>
      <c r="N55" s="73">
        <v>22.927115812</v>
      </c>
      <c r="O55" s="71">
        <v>14.976623743999999</v>
      </c>
      <c r="P55" s="73">
        <v>2.8572619214000001</v>
      </c>
      <c r="Q55" s="75"/>
      <c r="R55" s="75" t="s">
        <v>343</v>
      </c>
      <c r="S55" s="75">
        <v>0</v>
      </c>
      <c r="T55" s="75">
        <v>0.36556115377491899</v>
      </c>
      <c r="U55" s="75">
        <v>1.79124618133952</v>
      </c>
      <c r="V55" s="75">
        <v>4.3009602535849396</v>
      </c>
      <c r="W55" s="75">
        <v>4.3009602535849396</v>
      </c>
      <c r="X55" s="75">
        <v>1.16264407058648</v>
      </c>
      <c r="Y55" s="75">
        <v>0</v>
      </c>
      <c r="Z55" s="75">
        <v>1.6960817921849001</v>
      </c>
      <c r="AA55" s="75">
        <v>1.25996025973489</v>
      </c>
      <c r="AB55" s="75">
        <v>3.7848546888151799E-2</v>
      </c>
      <c r="AC55" s="75">
        <v>619.46239675479603</v>
      </c>
      <c r="AD55" s="75">
        <v>15.428485245467</v>
      </c>
      <c r="AE55" s="75">
        <v>0.52596844219414995</v>
      </c>
      <c r="AF55" s="75">
        <v>3.95539972838968</v>
      </c>
      <c r="AG55" s="75">
        <v>0.16795387025275901</v>
      </c>
      <c r="AH55" s="75">
        <v>0</v>
      </c>
      <c r="AI55" s="75">
        <v>0</v>
      </c>
      <c r="AJ55" s="75">
        <v>12.243424511558199</v>
      </c>
      <c r="AK55" s="75">
        <v>12.243424511558199</v>
      </c>
      <c r="AL55" s="75">
        <v>1.80396476022861</v>
      </c>
      <c r="AM55" s="75">
        <v>0</v>
      </c>
      <c r="AN55" s="75">
        <v>0.90934429802079997</v>
      </c>
      <c r="AO55" s="75">
        <v>0.71975345650446099</v>
      </c>
      <c r="AP55" s="75">
        <v>1.4756703319908999E-3</v>
      </c>
      <c r="AQ55" s="75">
        <v>0</v>
      </c>
      <c r="AR55" s="75">
        <v>17.6052729696748</v>
      </c>
      <c r="AS55" s="75">
        <v>4.5237694374135303E-3</v>
      </c>
      <c r="AT55" s="75">
        <v>1.7911730115936599</v>
      </c>
      <c r="AU55" s="75">
        <v>1.4933628394351699</v>
      </c>
      <c r="AV55" s="75">
        <v>1.29333590226524</v>
      </c>
      <c r="AW55" s="75">
        <v>121.96352508033</v>
      </c>
      <c r="AX55" s="75">
        <v>102.30113529654901</v>
      </c>
      <c r="AY55" s="75">
        <v>10.457450835055599</v>
      </c>
      <c r="AZ55" s="75">
        <v>113.667930429625</v>
      </c>
      <c r="BA55" s="75">
        <v>8.89833822558794E-7</v>
      </c>
      <c r="BB55" s="75">
        <v>7.0727510560965996</v>
      </c>
      <c r="BC55" s="75">
        <v>0</v>
      </c>
      <c r="BD55" s="75">
        <v>3.1031860645844002E-5</v>
      </c>
      <c r="BE55" s="75">
        <v>28.066612868301299</v>
      </c>
      <c r="BF55" s="75">
        <v>3.2604383008978302E-4</v>
      </c>
      <c r="BG55" s="75">
        <v>1.9395526491288901E-4</v>
      </c>
      <c r="BH55" s="75">
        <v>1.7168229931050401</v>
      </c>
      <c r="BI55" s="75">
        <v>1.8591099059177499E-4</v>
      </c>
      <c r="BJ55" s="75">
        <v>0</v>
      </c>
      <c r="BK55" s="75">
        <v>0.23770398209846899</v>
      </c>
      <c r="BL55" s="75">
        <v>26.510456209510998</v>
      </c>
      <c r="BM55" s="75">
        <v>24.454522271009001</v>
      </c>
      <c r="BN55" s="75">
        <v>2.0559339385020698</v>
      </c>
      <c r="BO55" s="75">
        <v>9.4261496828100103E-2</v>
      </c>
      <c r="BP55" s="75">
        <v>0</v>
      </c>
      <c r="BQ55" s="75">
        <v>11.9291812474853</v>
      </c>
      <c r="BR55" s="75">
        <v>1.5874449753909E-4</v>
      </c>
      <c r="BS55" s="75">
        <v>1.41051873653113E-2</v>
      </c>
      <c r="BT55" s="75">
        <v>0.43669363580747</v>
      </c>
      <c r="BU55" s="75">
        <v>7.0343122957279905E-4</v>
      </c>
      <c r="BV55" s="75">
        <v>8.35095948455937</v>
      </c>
      <c r="BW55" s="75">
        <v>7.7294064051940906E-2</v>
      </c>
      <c r="BX55" s="75">
        <v>2.5229018667636698E-4</v>
      </c>
      <c r="BY55" s="75">
        <v>1.67293803358741</v>
      </c>
      <c r="BZ55" s="75">
        <v>4.8023124280053104E-6</v>
      </c>
      <c r="CA55" s="75">
        <v>15.0876482446248</v>
      </c>
      <c r="CB55" s="75">
        <v>14.092597645419</v>
      </c>
      <c r="CC55" s="75">
        <v>0</v>
      </c>
      <c r="CD55" s="75">
        <v>0</v>
      </c>
      <c r="CE55" s="75">
        <v>1.6380026291159999</v>
      </c>
      <c r="CF55" s="75">
        <v>2.7122729387059899E-4</v>
      </c>
      <c r="CG55" s="75">
        <v>121.07132580454901</v>
      </c>
      <c r="CH55" s="75">
        <v>1.5123713287526801</v>
      </c>
      <c r="CJ55" s="91">
        <f t="shared" si="28"/>
        <v>1.0073692038131417</v>
      </c>
      <c r="CK55" s="28">
        <f>AN55/AZ55</f>
        <v>8.0000075182489611E-3</v>
      </c>
      <c r="CL55" s="68">
        <f>+(AC55-B55)/B55</f>
        <v>-0.93029384909856216</v>
      </c>
      <c r="CM55" s="68"/>
      <c r="CN55" s="68">
        <f>+(AZ55-D55)/D55</f>
        <v>-0.9659699548761993</v>
      </c>
      <c r="CO55" s="68">
        <f t="shared" si="29"/>
        <v>-0.90760807101484675</v>
      </c>
      <c r="CP55" s="68">
        <f t="shared" si="29"/>
        <v>-0.90787498036586856</v>
      </c>
      <c r="CQ55" s="68">
        <f>+(CA55-G55)/G55</f>
        <v>-0.95498256806186177</v>
      </c>
      <c r="CR55" s="68">
        <f>+(CG55-H55)/H55</f>
        <v>-0.92600125526757004</v>
      </c>
      <c r="CS55" s="61">
        <f t="shared" si="30"/>
        <v>-0.92505558360098972</v>
      </c>
      <c r="CT55" s="61">
        <f t="shared" si="31"/>
        <v>-0.92918645601741623</v>
      </c>
      <c r="CU55" s="61">
        <f t="shared" si="32"/>
        <v>-0.92610805010192776</v>
      </c>
      <c r="CV55" s="61">
        <f t="shared" si="33"/>
        <v>-0.92584220720591937</v>
      </c>
      <c r="CW55" s="68">
        <f t="shared" si="34"/>
        <v>-0.94537682090871999</v>
      </c>
      <c r="CX55" s="68">
        <f t="shared" si="35"/>
        <v>-0.94504497338145654</v>
      </c>
      <c r="CY55" s="61">
        <f t="shared" si="36"/>
        <v>-0.91364302633406402</v>
      </c>
      <c r="CZ55" s="68">
        <f t="shared" si="37"/>
        <v>-0.94121859497904725</v>
      </c>
    </row>
    <row r="56" spans="1:104" x14ac:dyDescent="0.25">
      <c r="A56" s="89" t="s">
        <v>344</v>
      </c>
      <c r="B56" s="75">
        <v>3920.1097550999998</v>
      </c>
      <c r="C56" s="75"/>
      <c r="D56" s="75">
        <v>1256.7750432</v>
      </c>
      <c r="E56" s="75">
        <v>97.478974019999995</v>
      </c>
      <c r="F56" s="75">
        <v>89.206705995999997</v>
      </c>
      <c r="G56" s="75">
        <v>149.94339997</v>
      </c>
      <c r="H56" s="75">
        <v>1003.0085033</v>
      </c>
      <c r="I56" s="71">
        <v>21.63112306</v>
      </c>
      <c r="J56" s="71">
        <v>9.0882603138999993</v>
      </c>
      <c r="K56" s="71">
        <v>62.468117290999999</v>
      </c>
      <c r="L56" s="71">
        <v>9.0998702093000006</v>
      </c>
      <c r="M56" s="73">
        <v>12.355672741999999</v>
      </c>
      <c r="N56" s="73">
        <v>8.6534348549000004</v>
      </c>
      <c r="O56" s="71">
        <v>4.7892404744999997</v>
      </c>
      <c r="P56" s="73">
        <v>1.0999075205</v>
      </c>
      <c r="Q56" s="75"/>
      <c r="R56" s="75" t="s">
        <v>344</v>
      </c>
      <c r="S56" s="75">
        <v>0</v>
      </c>
      <c r="T56" s="75">
        <v>0</v>
      </c>
      <c r="U56" s="75">
        <v>0</v>
      </c>
      <c r="V56" s="75">
        <v>0</v>
      </c>
      <c r="W56" s="75">
        <v>0</v>
      </c>
      <c r="X56" s="75">
        <v>0</v>
      </c>
      <c r="Y56" s="75">
        <v>0</v>
      </c>
      <c r="Z56" s="75">
        <v>0</v>
      </c>
      <c r="AA56" s="75">
        <v>0</v>
      </c>
      <c r="AB56" s="75">
        <v>0</v>
      </c>
      <c r="AC56" s="75">
        <v>0</v>
      </c>
      <c r="AD56" s="75">
        <v>0</v>
      </c>
      <c r="AE56" s="75">
        <v>0</v>
      </c>
      <c r="AF56" s="75">
        <v>0</v>
      </c>
      <c r="AG56" s="75">
        <v>0</v>
      </c>
      <c r="AH56" s="75">
        <v>0</v>
      </c>
      <c r="AI56" s="75">
        <v>0</v>
      </c>
      <c r="AJ56" s="75">
        <v>0</v>
      </c>
      <c r="AK56" s="75">
        <v>0</v>
      </c>
      <c r="AL56" s="75">
        <v>0</v>
      </c>
      <c r="AM56" s="75">
        <v>0</v>
      </c>
      <c r="AN56" s="75">
        <v>0</v>
      </c>
      <c r="AO56" s="75">
        <v>0</v>
      </c>
      <c r="AP56" s="75">
        <v>0</v>
      </c>
      <c r="AQ56" s="75">
        <v>0</v>
      </c>
      <c r="AR56" s="75">
        <v>0</v>
      </c>
      <c r="AS56" s="75">
        <v>0</v>
      </c>
      <c r="AT56" s="75">
        <v>0</v>
      </c>
      <c r="AU56" s="75">
        <v>0</v>
      </c>
      <c r="AV56" s="75">
        <v>0</v>
      </c>
      <c r="AW56" s="75">
        <v>0</v>
      </c>
      <c r="AX56" s="75">
        <v>0</v>
      </c>
      <c r="AY56" s="75">
        <v>0</v>
      </c>
      <c r="AZ56" s="75">
        <v>0</v>
      </c>
      <c r="BA56" s="75">
        <v>0</v>
      </c>
      <c r="BB56" s="75">
        <v>0</v>
      </c>
      <c r="BC56" s="75">
        <v>0</v>
      </c>
      <c r="BD56" s="75">
        <v>0</v>
      </c>
      <c r="BE56" s="75">
        <v>0</v>
      </c>
      <c r="BF56" s="75">
        <v>0</v>
      </c>
      <c r="BG56" s="75">
        <v>0</v>
      </c>
      <c r="BH56" s="75">
        <v>0</v>
      </c>
      <c r="BI56" s="75">
        <v>0</v>
      </c>
      <c r="BJ56" s="75">
        <v>0</v>
      </c>
      <c r="BK56" s="75">
        <v>0</v>
      </c>
      <c r="BL56" s="75">
        <v>0</v>
      </c>
      <c r="BM56" s="75">
        <v>0</v>
      </c>
      <c r="BN56" s="75">
        <v>0</v>
      </c>
      <c r="BO56" s="75">
        <v>0</v>
      </c>
      <c r="BP56" s="75">
        <v>0</v>
      </c>
      <c r="BQ56" s="75">
        <v>0</v>
      </c>
      <c r="BR56" s="75">
        <v>0</v>
      </c>
      <c r="BS56" s="75">
        <v>0</v>
      </c>
      <c r="BT56" s="75">
        <v>0</v>
      </c>
      <c r="BU56" s="75">
        <v>0</v>
      </c>
      <c r="BV56" s="75">
        <v>0</v>
      </c>
      <c r="BW56" s="75">
        <v>0</v>
      </c>
      <c r="BX56" s="75">
        <v>0</v>
      </c>
      <c r="BY56" s="75">
        <v>0</v>
      </c>
      <c r="BZ56" s="75">
        <v>0</v>
      </c>
      <c r="CA56" s="75">
        <v>0</v>
      </c>
      <c r="CB56" s="75">
        <v>0</v>
      </c>
      <c r="CC56" s="75">
        <v>0</v>
      </c>
      <c r="CD56" s="75">
        <v>0</v>
      </c>
      <c r="CE56" s="75">
        <v>0</v>
      </c>
      <c r="CF56" s="75">
        <v>0</v>
      </c>
      <c r="CG56" s="75">
        <v>0</v>
      </c>
      <c r="CH56" s="75">
        <v>0</v>
      </c>
      <c r="CJ56" s="91" t="e">
        <f t="shared" si="28"/>
        <v>#DIV/0!</v>
      </c>
      <c r="CK56" s="28" t="e">
        <f>AN56/AZ56</f>
        <v>#DIV/0!</v>
      </c>
      <c r="CL56" s="68">
        <f>+(AC56-B56)/B56</f>
        <v>-1</v>
      </c>
      <c r="CM56" s="68"/>
      <c r="CN56" s="68">
        <f>+(AZ56-D56)/D56</f>
        <v>-1</v>
      </c>
      <c r="CO56" s="68">
        <f t="shared" si="29"/>
        <v>-1</v>
      </c>
      <c r="CP56" s="68">
        <f t="shared" si="29"/>
        <v>-1</v>
      </c>
      <c r="CQ56" s="68">
        <f>+(CA56-G56)/G56</f>
        <v>-1</v>
      </c>
      <c r="CR56" s="68">
        <f>+(CG56-H56)/H56</f>
        <v>-1</v>
      </c>
      <c r="CS56" s="61">
        <f t="shared" si="30"/>
        <v>-1</v>
      </c>
      <c r="CT56" s="61">
        <f t="shared" si="31"/>
        <v>-1</v>
      </c>
      <c r="CU56" s="61">
        <f t="shared" si="32"/>
        <v>-1</v>
      </c>
      <c r="CV56" s="61">
        <f t="shared" si="33"/>
        <v>-1</v>
      </c>
      <c r="CW56" s="68">
        <f t="shared" si="34"/>
        <v>-1</v>
      </c>
      <c r="CX56" s="68">
        <f t="shared" si="35"/>
        <v>-1</v>
      </c>
      <c r="CY56" s="61">
        <f t="shared" si="36"/>
        <v>-1</v>
      </c>
      <c r="CZ56" s="68">
        <f t="shared" si="37"/>
        <v>-1</v>
      </c>
    </row>
    <row r="57" spans="1:104" x14ac:dyDescent="0.25">
      <c r="A57" s="89" t="s">
        <v>345</v>
      </c>
      <c r="B57" s="75">
        <v>2218.2442771000001</v>
      </c>
      <c r="C57" s="75"/>
      <c r="D57" s="75">
        <v>411.20680025000001</v>
      </c>
      <c r="E57" s="75">
        <v>38.718774025999998</v>
      </c>
      <c r="F57" s="75">
        <v>36.159276806999998</v>
      </c>
      <c r="G57" s="75">
        <v>53.068226252000002</v>
      </c>
      <c r="H57" s="75">
        <v>426.32342090999998</v>
      </c>
      <c r="I57" s="71">
        <v>7.0000288089999998</v>
      </c>
      <c r="J57" s="71">
        <v>2.9229646299000001</v>
      </c>
      <c r="K57" s="71">
        <v>20.210962304999999</v>
      </c>
      <c r="L57" s="71">
        <v>2.9460455785000002</v>
      </c>
      <c r="M57" s="73">
        <v>3.9998115512000001</v>
      </c>
      <c r="N57" s="73">
        <v>2.7968387894000002</v>
      </c>
      <c r="O57" s="71">
        <v>5.4106035482000001</v>
      </c>
      <c r="P57" s="73">
        <v>0.34907716640000003</v>
      </c>
      <c r="Q57" s="75"/>
      <c r="R57" s="75" t="s">
        <v>345</v>
      </c>
      <c r="S57" s="75">
        <v>0</v>
      </c>
      <c r="T57" s="75">
        <v>0</v>
      </c>
      <c r="U57" s="75">
        <v>0</v>
      </c>
      <c r="V57" s="75">
        <v>0</v>
      </c>
      <c r="W57" s="75">
        <v>0</v>
      </c>
      <c r="X57" s="75">
        <v>0</v>
      </c>
      <c r="Y57" s="75">
        <v>0</v>
      </c>
      <c r="Z57" s="75">
        <v>0</v>
      </c>
      <c r="AA57" s="75">
        <v>0</v>
      </c>
      <c r="AB57" s="75">
        <v>0</v>
      </c>
      <c r="AC57" s="75">
        <v>0</v>
      </c>
      <c r="AD57" s="75">
        <v>0</v>
      </c>
      <c r="AE57" s="75">
        <v>0</v>
      </c>
      <c r="AF57" s="75">
        <v>0</v>
      </c>
      <c r="AG57" s="75">
        <v>0</v>
      </c>
      <c r="AH57" s="75">
        <v>0</v>
      </c>
      <c r="AI57" s="75">
        <v>0</v>
      </c>
      <c r="AJ57" s="75">
        <v>0</v>
      </c>
      <c r="AK57" s="75">
        <v>0</v>
      </c>
      <c r="AL57" s="75">
        <v>0</v>
      </c>
      <c r="AM57" s="75">
        <v>0</v>
      </c>
      <c r="AN57" s="75">
        <v>0</v>
      </c>
      <c r="AO57" s="75">
        <v>0</v>
      </c>
      <c r="AP57" s="75">
        <v>0</v>
      </c>
      <c r="AQ57" s="75">
        <v>0</v>
      </c>
      <c r="AR57" s="75">
        <v>0</v>
      </c>
      <c r="AS57" s="75">
        <v>0</v>
      </c>
      <c r="AT57" s="75">
        <v>0</v>
      </c>
      <c r="AU57" s="75">
        <v>0</v>
      </c>
      <c r="AV57" s="75">
        <v>0</v>
      </c>
      <c r="AW57" s="75">
        <v>0</v>
      </c>
      <c r="AX57" s="75">
        <v>0</v>
      </c>
      <c r="AY57" s="75">
        <v>0</v>
      </c>
      <c r="AZ57" s="75">
        <v>0</v>
      </c>
      <c r="BA57" s="75">
        <v>0</v>
      </c>
      <c r="BB57" s="75">
        <v>0</v>
      </c>
      <c r="BC57" s="75">
        <v>0</v>
      </c>
      <c r="BD57" s="75">
        <v>0</v>
      </c>
      <c r="BE57" s="75">
        <v>0</v>
      </c>
      <c r="BF57" s="75">
        <v>0</v>
      </c>
      <c r="BG57" s="75">
        <v>0</v>
      </c>
      <c r="BH57" s="75">
        <v>0</v>
      </c>
      <c r="BI57" s="75">
        <v>0</v>
      </c>
      <c r="BJ57" s="75">
        <v>0</v>
      </c>
      <c r="BK57" s="75">
        <v>0</v>
      </c>
      <c r="BL57" s="75">
        <v>0</v>
      </c>
      <c r="BM57" s="75">
        <v>0</v>
      </c>
      <c r="BN57" s="75">
        <v>0</v>
      </c>
      <c r="BO57" s="75">
        <v>0</v>
      </c>
      <c r="BP57" s="75">
        <v>0</v>
      </c>
      <c r="BQ57" s="75">
        <v>0</v>
      </c>
      <c r="BR57" s="75">
        <v>0</v>
      </c>
      <c r="BS57" s="75">
        <v>0</v>
      </c>
      <c r="BT57" s="75">
        <v>0</v>
      </c>
      <c r="BU57" s="75">
        <v>0</v>
      </c>
      <c r="BV57" s="75">
        <v>0</v>
      </c>
      <c r="BW57" s="75">
        <v>0</v>
      </c>
      <c r="BX57" s="75">
        <v>0</v>
      </c>
      <c r="BY57" s="75">
        <v>0</v>
      </c>
      <c r="BZ57" s="75">
        <v>0</v>
      </c>
      <c r="CA57" s="75">
        <v>0</v>
      </c>
      <c r="CB57" s="75">
        <v>0</v>
      </c>
      <c r="CC57" s="75">
        <v>0</v>
      </c>
      <c r="CD57" s="75">
        <v>0</v>
      </c>
      <c r="CE57" s="75">
        <v>0</v>
      </c>
      <c r="CF57" s="75">
        <v>0</v>
      </c>
      <c r="CG57" s="75">
        <v>0</v>
      </c>
      <c r="CH57" s="75">
        <v>0</v>
      </c>
      <c r="CJ57" s="91" t="e">
        <f t="shared" si="28"/>
        <v>#DIV/0!</v>
      </c>
      <c r="CK57" s="28" t="e">
        <f>AN57/AZ57</f>
        <v>#DIV/0!</v>
      </c>
      <c r="CL57" s="68">
        <f>+(AC57-B57)/B57</f>
        <v>-1</v>
      </c>
      <c r="CM57" s="68"/>
      <c r="CN57" s="68">
        <f>+(AZ57-D57)/D57</f>
        <v>-1</v>
      </c>
      <c r="CO57" s="68">
        <f t="shared" si="29"/>
        <v>-1</v>
      </c>
      <c r="CP57" s="68">
        <f t="shared" si="29"/>
        <v>-1</v>
      </c>
      <c r="CQ57" s="68">
        <f>+(CA57-G57)/G57</f>
        <v>-1</v>
      </c>
      <c r="CR57" s="68">
        <f>+(CG57-H57)/H57</f>
        <v>-1</v>
      </c>
      <c r="CS57" s="61">
        <f t="shared" si="30"/>
        <v>-1</v>
      </c>
      <c r="CT57" s="61">
        <f t="shared" si="31"/>
        <v>-1</v>
      </c>
      <c r="CU57" s="61">
        <f t="shared" si="32"/>
        <v>-1</v>
      </c>
      <c r="CV57" s="61">
        <f t="shared" si="33"/>
        <v>-1</v>
      </c>
      <c r="CW57" s="68">
        <f t="shared" si="34"/>
        <v>-1</v>
      </c>
      <c r="CX57" s="68">
        <f t="shared" si="35"/>
        <v>-1</v>
      </c>
      <c r="CY57" s="61">
        <f t="shared" si="36"/>
        <v>-1</v>
      </c>
      <c r="CZ57" s="68">
        <f t="shared" si="37"/>
        <v>-1</v>
      </c>
    </row>
    <row r="58" spans="1:104" x14ac:dyDescent="0.25">
      <c r="A58" s="89" t="s">
        <v>346</v>
      </c>
      <c r="B58" s="75">
        <v>579.73115481000002</v>
      </c>
      <c r="C58" s="75"/>
      <c r="D58" s="75">
        <v>51.986157036000002</v>
      </c>
      <c r="E58" s="75">
        <v>6.8675893917000002</v>
      </c>
      <c r="F58" s="75">
        <v>6.490407469</v>
      </c>
      <c r="G58" s="75">
        <v>7.9363269158999996</v>
      </c>
      <c r="H58" s="75">
        <v>73.638344476</v>
      </c>
      <c r="I58" s="71">
        <v>0.95542644929999998</v>
      </c>
      <c r="J58" s="71">
        <v>0.39521965120000002</v>
      </c>
      <c r="K58" s="71">
        <v>2.7576868632</v>
      </c>
      <c r="L58" s="71">
        <v>0.40235952730000002</v>
      </c>
      <c r="M58" s="73">
        <v>0.54621973680000002</v>
      </c>
      <c r="N58" s="73">
        <v>0.38101654150000003</v>
      </c>
      <c r="O58" s="71">
        <v>1.2365307499</v>
      </c>
      <c r="P58" s="73">
        <v>4.6228280599999998E-2</v>
      </c>
      <c r="Q58" s="75"/>
      <c r="R58" s="75" t="s">
        <v>346</v>
      </c>
      <c r="S58" s="75">
        <v>0</v>
      </c>
      <c r="T58" s="75">
        <v>0</v>
      </c>
      <c r="U58" s="75">
        <v>0</v>
      </c>
      <c r="V58" s="75">
        <v>0</v>
      </c>
      <c r="W58" s="75">
        <v>0</v>
      </c>
      <c r="X58" s="75">
        <v>0</v>
      </c>
      <c r="Y58" s="75">
        <v>0</v>
      </c>
      <c r="Z58" s="75">
        <v>0</v>
      </c>
      <c r="AA58" s="75">
        <v>0</v>
      </c>
      <c r="AB58" s="75">
        <v>0</v>
      </c>
      <c r="AC58" s="75">
        <v>0</v>
      </c>
      <c r="AD58" s="75">
        <v>0</v>
      </c>
      <c r="AE58" s="75">
        <v>0</v>
      </c>
      <c r="AF58" s="75">
        <v>0</v>
      </c>
      <c r="AG58" s="75">
        <v>0</v>
      </c>
      <c r="AH58" s="75">
        <v>0</v>
      </c>
      <c r="AI58" s="75">
        <v>0</v>
      </c>
      <c r="AJ58" s="75">
        <v>0</v>
      </c>
      <c r="AK58" s="75">
        <v>0</v>
      </c>
      <c r="AL58" s="75">
        <v>0</v>
      </c>
      <c r="AM58" s="75">
        <v>0</v>
      </c>
      <c r="AN58" s="75">
        <v>0</v>
      </c>
      <c r="AO58" s="75">
        <v>0</v>
      </c>
      <c r="AP58" s="75">
        <v>0</v>
      </c>
      <c r="AQ58" s="75">
        <v>0</v>
      </c>
      <c r="AR58" s="75">
        <v>0</v>
      </c>
      <c r="AS58" s="75">
        <v>0</v>
      </c>
      <c r="AT58" s="75">
        <v>0</v>
      </c>
      <c r="AU58" s="75">
        <v>0</v>
      </c>
      <c r="AV58" s="75">
        <v>0</v>
      </c>
      <c r="AW58" s="75">
        <v>0</v>
      </c>
      <c r="AX58" s="75">
        <v>0</v>
      </c>
      <c r="AY58" s="75">
        <v>0</v>
      </c>
      <c r="AZ58" s="75">
        <v>0</v>
      </c>
      <c r="BA58" s="75">
        <v>0</v>
      </c>
      <c r="BB58" s="75">
        <v>0</v>
      </c>
      <c r="BC58" s="75">
        <v>0</v>
      </c>
      <c r="BD58" s="75">
        <v>0</v>
      </c>
      <c r="BE58" s="75">
        <v>0</v>
      </c>
      <c r="BF58" s="75">
        <v>0</v>
      </c>
      <c r="BG58" s="75">
        <v>0</v>
      </c>
      <c r="BH58" s="75">
        <v>0</v>
      </c>
      <c r="BI58" s="75">
        <v>0</v>
      </c>
      <c r="BJ58" s="75">
        <v>0</v>
      </c>
      <c r="BK58" s="75">
        <v>0</v>
      </c>
      <c r="BL58" s="75">
        <v>0</v>
      </c>
      <c r="BM58" s="75">
        <v>0</v>
      </c>
      <c r="BN58" s="75">
        <v>0</v>
      </c>
      <c r="BO58" s="75">
        <v>0</v>
      </c>
      <c r="BP58" s="75">
        <v>0</v>
      </c>
      <c r="BQ58" s="75">
        <v>0</v>
      </c>
      <c r="BR58" s="75">
        <v>0</v>
      </c>
      <c r="BS58" s="75">
        <v>0</v>
      </c>
      <c r="BT58" s="75">
        <v>0</v>
      </c>
      <c r="BU58" s="75">
        <v>0</v>
      </c>
      <c r="BV58" s="75">
        <v>0</v>
      </c>
      <c r="BW58" s="75">
        <v>0</v>
      </c>
      <c r="BX58" s="75">
        <v>0</v>
      </c>
      <c r="BY58" s="75">
        <v>0</v>
      </c>
      <c r="BZ58" s="75">
        <v>0</v>
      </c>
      <c r="CA58" s="75">
        <v>0</v>
      </c>
      <c r="CB58" s="75">
        <v>0</v>
      </c>
      <c r="CC58" s="75">
        <v>0</v>
      </c>
      <c r="CD58" s="75">
        <v>0</v>
      </c>
      <c r="CE58" s="75">
        <v>0</v>
      </c>
      <c r="CF58" s="75">
        <v>0</v>
      </c>
      <c r="CG58" s="75">
        <v>0</v>
      </c>
      <c r="CH58" s="75">
        <v>0</v>
      </c>
      <c r="CJ58" s="91" t="e">
        <f t="shared" si="28"/>
        <v>#DIV/0!</v>
      </c>
      <c r="CK58" s="28" t="e">
        <f>AN58/AZ58</f>
        <v>#DIV/0!</v>
      </c>
      <c r="CL58" s="68">
        <f>+(AC58-B58)/B58</f>
        <v>-1</v>
      </c>
      <c r="CM58" s="68"/>
      <c r="CN58" s="68">
        <f>+(AZ58-D58)/D58</f>
        <v>-1</v>
      </c>
      <c r="CO58" s="68">
        <f t="shared" si="29"/>
        <v>-1</v>
      </c>
      <c r="CP58" s="68">
        <f t="shared" si="29"/>
        <v>-1</v>
      </c>
      <c r="CQ58" s="68">
        <f>+(CA58-G58)/G58</f>
        <v>-1</v>
      </c>
      <c r="CR58" s="68">
        <f>+(CG58-H58)/H58</f>
        <v>-1</v>
      </c>
      <c r="CS58" s="61">
        <f t="shared" si="30"/>
        <v>-1</v>
      </c>
      <c r="CT58" s="61">
        <f t="shared" si="31"/>
        <v>-1</v>
      </c>
      <c r="CU58" s="61">
        <f t="shared" si="32"/>
        <v>-1</v>
      </c>
      <c r="CV58" s="61">
        <f t="shared" si="33"/>
        <v>-1</v>
      </c>
      <c r="CW58" s="68">
        <f t="shared" si="34"/>
        <v>-1</v>
      </c>
      <c r="CX58" s="68">
        <f t="shared" si="35"/>
        <v>-1</v>
      </c>
      <c r="CY58" s="61">
        <f t="shared" si="36"/>
        <v>-1</v>
      </c>
      <c r="CZ58" s="68">
        <f t="shared" si="37"/>
        <v>-1</v>
      </c>
    </row>
    <row r="59" spans="1:104" x14ac:dyDescent="0.25">
      <c r="A59" s="89" t="s">
        <v>379</v>
      </c>
      <c r="B59" s="89"/>
      <c r="C59" s="89"/>
      <c r="D59" s="89"/>
      <c r="E59" s="89"/>
      <c r="F59" s="89"/>
      <c r="G59" s="89"/>
      <c r="H59" s="89"/>
      <c r="Q59" s="75"/>
      <c r="R59" s="89"/>
      <c r="S59" s="89"/>
      <c r="T59" s="89"/>
      <c r="U59" s="89"/>
      <c r="CJ59" s="89"/>
      <c r="CK59" s="89"/>
      <c r="CL59" s="68"/>
      <c r="CM59" s="68"/>
      <c r="CN59" s="68"/>
      <c r="CO59" s="68"/>
      <c r="CP59" s="68"/>
      <c r="CQ59" s="68"/>
      <c r="CR59" s="68"/>
      <c r="CS59" s="61"/>
      <c r="CT59" s="61"/>
      <c r="CU59" s="61"/>
      <c r="CV59" s="61"/>
      <c r="CW59" s="68"/>
      <c r="CX59" s="68"/>
      <c r="CY59" s="61"/>
      <c r="CZ59" s="89"/>
    </row>
    <row r="60" spans="1:104" x14ac:dyDescent="0.25">
      <c r="A60" s="89"/>
      <c r="B60" s="89"/>
      <c r="C60" s="89"/>
      <c r="D60" s="89"/>
      <c r="E60" s="89"/>
      <c r="F60" s="89"/>
      <c r="G60" s="89"/>
      <c r="H60" s="89"/>
      <c r="Q60" s="75"/>
      <c r="R60" s="89"/>
      <c r="S60" s="89"/>
      <c r="T60" s="89"/>
      <c r="U60" s="89"/>
      <c r="CJ60" s="89"/>
      <c r="CK60" s="89"/>
      <c r="CL60" s="68"/>
      <c r="CM60" s="68"/>
      <c r="CN60" s="68"/>
      <c r="CO60" s="68"/>
      <c r="CP60" s="68"/>
      <c r="CQ60" s="68"/>
      <c r="CR60" s="68"/>
      <c r="CS60" s="61"/>
      <c r="CT60" s="61"/>
      <c r="CU60" s="61"/>
      <c r="CV60" s="61"/>
      <c r="CW60" s="68"/>
      <c r="CX60" s="68"/>
      <c r="CY60" s="61"/>
      <c r="CZ60" s="89"/>
    </row>
    <row r="61" spans="1:104" x14ac:dyDescent="0.25">
      <c r="A61" s="2" t="s">
        <v>353</v>
      </c>
      <c r="B61" s="1">
        <f>SUM(B3:B58)</f>
        <v>385527.44035382004</v>
      </c>
      <c r="C61" s="1">
        <f t="shared" ref="C61:O61" si="38">SUM(C3:C58)</f>
        <v>0</v>
      </c>
      <c r="D61" s="1">
        <f t="shared" si="38"/>
        <v>121944.46131995098</v>
      </c>
      <c r="E61" s="1">
        <f t="shared" si="38"/>
        <v>9528.0487011748992</v>
      </c>
      <c r="F61" s="1">
        <f t="shared" si="38"/>
        <v>8474.6588797407021</v>
      </c>
      <c r="G61" s="1">
        <f t="shared" si="38"/>
        <v>12502.461933947499</v>
      </c>
      <c r="H61" s="1">
        <f t="shared" si="38"/>
        <v>46989.212454344008</v>
      </c>
      <c r="I61" s="42">
        <f t="shared" si="38"/>
        <v>1717.3688997058</v>
      </c>
      <c r="J61" s="42">
        <f t="shared" si="38"/>
        <v>762.8697613966001</v>
      </c>
      <c r="K61" s="42">
        <f t="shared" si="38"/>
        <v>4969.2689112713997</v>
      </c>
      <c r="L61" s="42">
        <f t="shared" si="38"/>
        <v>719.66263776429992</v>
      </c>
      <c r="M61" s="1">
        <f t="shared" si="38"/>
        <v>977.79542109570002</v>
      </c>
      <c r="N61" s="1">
        <f t="shared" si="38"/>
        <v>694.93828742149992</v>
      </c>
      <c r="O61" s="42">
        <f t="shared" si="38"/>
        <v>514.31416921779999</v>
      </c>
      <c r="P61" s="1">
        <f t="shared" ref="P61" si="39">SUM(P3:P58)</f>
        <v>103.0187116314</v>
      </c>
      <c r="Q61" s="89"/>
      <c r="R61" s="89"/>
      <c r="S61" s="89"/>
      <c r="T61" s="1">
        <f>SUM(T3:T58)</f>
        <v>133.2369022096569</v>
      </c>
      <c r="U61" s="1">
        <f t="shared" ref="U61:AD61" si="40">SUM(U3:U58)</f>
        <v>929.92118633745463</v>
      </c>
      <c r="V61" s="1">
        <f t="shared" si="40"/>
        <v>1563.6975363972417</v>
      </c>
      <c r="W61" s="1">
        <f t="shared" si="40"/>
        <v>1563.6975363972417</v>
      </c>
      <c r="X61" s="1">
        <f t="shared" si="40"/>
        <v>422.00494252781044</v>
      </c>
      <c r="Y61" s="1"/>
      <c r="Z61" s="1">
        <f t="shared" si="40"/>
        <v>615.82665508399953</v>
      </c>
      <c r="AA61" s="1">
        <f t="shared" si="40"/>
        <v>661.46056100180431</v>
      </c>
      <c r="AB61" s="1">
        <f t="shared" si="40"/>
        <v>10.725649471217139</v>
      </c>
      <c r="AC61" s="1">
        <f t="shared" si="40"/>
        <v>370553.7762630324</v>
      </c>
      <c r="AD61" s="1">
        <f t="shared" si="40"/>
        <v>5617.2469759802307</v>
      </c>
      <c r="AE61" s="1">
        <f>SUM(AE3:AE58)</f>
        <v>190.87634340965761</v>
      </c>
      <c r="AF61" s="1">
        <f>SUM(AF3:AF58)</f>
        <v>1438.0194949999734</v>
      </c>
      <c r="AG61" s="1"/>
      <c r="AH61" s="1">
        <f>SUM(AH3:AH58)</f>
        <v>0</v>
      </c>
      <c r="AI61" s="1">
        <f t="shared" ref="AI61:BM61" si="41">SUM(AI3:AI58)</f>
        <v>0</v>
      </c>
      <c r="AJ61" s="1">
        <f t="shared" si="41"/>
        <v>4460.3179592439501</v>
      </c>
      <c r="AK61" s="1">
        <f t="shared" si="41"/>
        <v>4460.3179592439501</v>
      </c>
      <c r="AL61" s="1"/>
      <c r="AM61" s="1"/>
      <c r="AN61" s="1">
        <f t="shared" si="41"/>
        <v>936.01173332562644</v>
      </c>
      <c r="AO61" s="1">
        <f t="shared" si="41"/>
        <v>258.3346817920991</v>
      </c>
      <c r="AP61" s="1">
        <f t="shared" si="41"/>
        <v>0.41817357337098704</v>
      </c>
      <c r="AQ61" s="1"/>
      <c r="AR61" s="1">
        <f t="shared" si="41"/>
        <v>6405.031705641296</v>
      </c>
      <c r="AS61" s="1">
        <f t="shared" si="41"/>
        <v>1.3661402065514454</v>
      </c>
      <c r="AT61" s="1">
        <f t="shared" si="41"/>
        <v>652.8328899257333</v>
      </c>
      <c r="AU61" s="1"/>
      <c r="AV61" s="1">
        <f t="shared" si="41"/>
        <v>470.8633130081389</v>
      </c>
      <c r="AW61" s="1">
        <f t="shared" si="41"/>
        <v>44296.913400763224</v>
      </c>
      <c r="AX61" s="1">
        <f t="shared" si="41"/>
        <v>105301.33341760929</v>
      </c>
      <c r="AY61" s="1">
        <f t="shared" si="41"/>
        <v>10764.137014190219</v>
      </c>
      <c r="AZ61" s="1">
        <f t="shared" si="41"/>
        <v>117001.48216512514</v>
      </c>
      <c r="BA61" s="1">
        <f t="shared" si="41"/>
        <v>2.6872033028249652E-4</v>
      </c>
      <c r="BB61" s="1">
        <f t="shared" si="41"/>
        <v>2574.1209476979902</v>
      </c>
      <c r="BC61" s="1"/>
      <c r="BD61" s="1">
        <f t="shared" si="41"/>
        <v>1.3447253644059916E-2</v>
      </c>
      <c r="BE61" s="1">
        <f t="shared" si="41"/>
        <v>10139.30927539989</v>
      </c>
      <c r="BF61" s="1">
        <f t="shared" si="41"/>
        <v>0.14505174925688449</v>
      </c>
      <c r="BG61" s="1">
        <f t="shared" si="41"/>
        <v>8.4048195108830978E-2</v>
      </c>
      <c r="BH61" s="1">
        <f t="shared" si="41"/>
        <v>571.98438461112335</v>
      </c>
      <c r="BI61" s="1">
        <f t="shared" si="41"/>
        <v>8.1816791247668177E-2</v>
      </c>
      <c r="BJ61" s="1">
        <f t="shared" si="41"/>
        <v>0</v>
      </c>
      <c r="BK61" s="1">
        <f t="shared" si="41"/>
        <v>78.511577315780883</v>
      </c>
      <c r="BL61" s="1">
        <f t="shared" si="41"/>
        <v>9124.8477703796198</v>
      </c>
      <c r="BM61" s="1">
        <f t="shared" si="41"/>
        <v>8102.0635288524027</v>
      </c>
      <c r="BN61" s="1">
        <f t="shared" ref="BN61:CH61" si="42">SUM(BN3:BN58)</f>
        <v>1022.7842415272146</v>
      </c>
      <c r="BO61" s="1">
        <f t="shared" si="42"/>
        <v>31.135288040848717</v>
      </c>
      <c r="BP61" s="1">
        <f t="shared" si="42"/>
        <v>0</v>
      </c>
      <c r="BQ61" s="1">
        <f t="shared" si="42"/>
        <v>3945.4033343188917</v>
      </c>
      <c r="BR61" s="1">
        <f t="shared" si="42"/>
        <v>6.8789432674367879E-2</v>
      </c>
      <c r="BS61" s="1">
        <f t="shared" si="42"/>
        <v>7.6030020035389478</v>
      </c>
      <c r="BT61" s="1">
        <f t="shared" si="42"/>
        <v>144.30309556403355</v>
      </c>
      <c r="BU61" s="1">
        <f t="shared" si="42"/>
        <v>0.31360644637745028</v>
      </c>
      <c r="BV61" s="1">
        <f t="shared" si="42"/>
        <v>2769.5404274983457</v>
      </c>
      <c r="BW61" s="1">
        <f t="shared" si="42"/>
        <v>28.171524543586099</v>
      </c>
      <c r="BX61" s="1">
        <f t="shared" si="42"/>
        <v>0.12438323916154452</v>
      </c>
      <c r="BY61" s="1">
        <f t="shared" si="42"/>
        <v>552.74919537166716</v>
      </c>
      <c r="BZ61" s="1">
        <f t="shared" si="42"/>
        <v>2.0810207019105868E-3</v>
      </c>
      <c r="CA61" s="1">
        <f t="shared" si="42"/>
        <v>11971.813264899023</v>
      </c>
      <c r="CB61" s="1">
        <f t="shared" si="42"/>
        <v>5126.1982664364705</v>
      </c>
      <c r="CC61" s="1">
        <f t="shared" si="42"/>
        <v>0</v>
      </c>
      <c r="CD61" s="1">
        <f t="shared" si="42"/>
        <v>0</v>
      </c>
      <c r="CE61" s="1">
        <f t="shared" si="42"/>
        <v>590.97036663375661</v>
      </c>
      <c r="CF61" s="1">
        <f t="shared" si="42"/>
        <v>8.190909204005363E-2</v>
      </c>
      <c r="CG61" s="1">
        <f t="shared" si="42"/>
        <v>43972.557141359473</v>
      </c>
      <c r="CH61" s="1">
        <f t="shared" si="42"/>
        <v>543.56077175378505</v>
      </c>
      <c r="CI61" s="1"/>
      <c r="CJ61" s="89"/>
      <c r="CK61" s="89"/>
      <c r="CL61" s="68"/>
      <c r="CM61" s="68"/>
      <c r="CN61" s="68"/>
      <c r="CO61" s="68"/>
      <c r="CP61" s="68"/>
      <c r="CQ61" s="68"/>
      <c r="CR61" s="68"/>
      <c r="CS61" s="61"/>
      <c r="CT61" s="61"/>
      <c r="CU61" s="61"/>
      <c r="CV61" s="61"/>
      <c r="CW61" s="68"/>
      <c r="CX61" s="68"/>
      <c r="CY61" s="61"/>
      <c r="CZ61" s="89"/>
    </row>
    <row r="62" spans="1:104" x14ac:dyDescent="0.25">
      <c r="A62" s="89" t="s">
        <v>219</v>
      </c>
      <c r="B62" s="75">
        <f>SUM(B2:B54)</f>
        <v>369922.58708761004</v>
      </c>
      <c r="C62" s="75">
        <f t="shared" ref="C62:O62" si="43">SUM(C2:C54)</f>
        <v>0</v>
      </c>
      <c r="D62" s="75">
        <f t="shared" si="43"/>
        <v>116884.27058346498</v>
      </c>
      <c r="E62" s="75">
        <f t="shared" si="43"/>
        <v>9098.0486011371995</v>
      </c>
      <c r="F62" s="75">
        <f t="shared" si="43"/>
        <v>8077.3531862487007</v>
      </c>
      <c r="G62" s="75">
        <f t="shared" si="43"/>
        <v>11956.3627383896</v>
      </c>
      <c r="H62" s="75">
        <f t="shared" si="43"/>
        <v>43850.115434558014</v>
      </c>
      <c r="I62" s="75">
        <f t="shared" si="43"/>
        <v>1630.3936530885001</v>
      </c>
      <c r="J62" s="75">
        <f t="shared" si="43"/>
        <v>726.51194116360011</v>
      </c>
      <c r="K62" s="75">
        <f t="shared" si="43"/>
        <v>4718.1385269221992</v>
      </c>
      <c r="L62" s="75">
        <f t="shared" si="43"/>
        <v>683.06082518619996</v>
      </c>
      <c r="M62" s="75">
        <f t="shared" si="43"/>
        <v>928.1009318207</v>
      </c>
      <c r="N62" s="75">
        <f t="shared" si="43"/>
        <v>660.17988142369995</v>
      </c>
      <c r="O62" s="71">
        <f t="shared" si="43"/>
        <v>487.90117070119999</v>
      </c>
      <c r="P62" s="75">
        <f t="shared" ref="P62" si="44">SUM(P2:P54)</f>
        <v>98.666236742500004</v>
      </c>
      <c r="Q62" s="89"/>
      <c r="R62" s="89"/>
      <c r="S62" s="89"/>
      <c r="T62" s="75">
        <f>SUM(T2:T54)</f>
        <v>132.871341055882</v>
      </c>
      <c r="U62" s="75">
        <f t="shared" ref="U62:AD62" si="45">SUM(U2:U54)</f>
        <v>928.12994015611514</v>
      </c>
      <c r="V62" s="75">
        <f t="shared" si="45"/>
        <v>1559.3965761436568</v>
      </c>
      <c r="W62" s="75">
        <f t="shared" si="45"/>
        <v>1559.3965761436568</v>
      </c>
      <c r="X62" s="75">
        <f t="shared" si="45"/>
        <v>420.84229845722399</v>
      </c>
      <c r="Z62" s="75">
        <f t="shared" si="45"/>
        <v>614.13057329181458</v>
      </c>
      <c r="AA62" s="75">
        <f t="shared" si="45"/>
        <v>660.20060074206947</v>
      </c>
      <c r="AB62" s="75">
        <f t="shared" si="45"/>
        <v>10.687800924328988</v>
      </c>
      <c r="AC62" s="75">
        <f t="shared" si="45"/>
        <v>369934.31386627757</v>
      </c>
      <c r="AD62" s="75">
        <f t="shared" si="45"/>
        <v>5601.8184907347641</v>
      </c>
      <c r="AE62" s="75">
        <f>SUM(AE2:AE54)</f>
        <v>190.35037496746347</v>
      </c>
      <c r="AF62" s="75">
        <f>SUM(AF2:AF54)</f>
        <v>1434.0640952715837</v>
      </c>
      <c r="AH62" s="75">
        <f>SUM(AH2:AH54)</f>
        <v>0</v>
      </c>
      <c r="AI62" s="75">
        <f t="shared" ref="AI62:BM62" si="46">SUM(AI2:AI54)</f>
        <v>0</v>
      </c>
      <c r="AJ62" s="75">
        <f t="shared" si="46"/>
        <v>4448.0745347323918</v>
      </c>
      <c r="AK62" s="75">
        <f t="shared" si="46"/>
        <v>4448.0745347323918</v>
      </c>
      <c r="AN62" s="75">
        <f t="shared" si="46"/>
        <v>935.10238902760568</v>
      </c>
      <c r="AO62" s="75">
        <f t="shared" si="46"/>
        <v>257.61492833559464</v>
      </c>
      <c r="AP62" s="75">
        <f t="shared" si="46"/>
        <v>0.41669790303899612</v>
      </c>
      <c r="AR62" s="75">
        <f t="shared" si="46"/>
        <v>6387.4264326716211</v>
      </c>
      <c r="AS62" s="75">
        <f t="shared" si="46"/>
        <v>1.3616164371140318</v>
      </c>
      <c r="AT62" s="75">
        <f t="shared" si="46"/>
        <v>651.04171691413967</v>
      </c>
      <c r="AV62" s="75">
        <f t="shared" si="46"/>
        <v>469.56997710587365</v>
      </c>
      <c r="AW62" s="75">
        <f t="shared" si="46"/>
        <v>44174.949875682891</v>
      </c>
      <c r="AX62" s="75">
        <f t="shared" si="46"/>
        <v>105199.03228231274</v>
      </c>
      <c r="AY62" s="75">
        <f t="shared" si="46"/>
        <v>10753.679563355163</v>
      </c>
      <c r="AZ62" s="75">
        <f t="shared" si="46"/>
        <v>116887.81423469551</v>
      </c>
      <c r="BA62" s="75">
        <f t="shared" si="46"/>
        <v>2.6783049645993771E-4</v>
      </c>
      <c r="BB62" s="75">
        <f t="shared" si="46"/>
        <v>2567.0481966418938</v>
      </c>
      <c r="BD62" s="75">
        <f t="shared" si="46"/>
        <v>1.3416221783414072E-2</v>
      </c>
      <c r="BE62" s="75">
        <f t="shared" si="46"/>
        <v>10111.242662531589</v>
      </c>
      <c r="BF62" s="75">
        <f t="shared" si="46"/>
        <v>0.14472570542679472</v>
      </c>
      <c r="BG62" s="75">
        <f t="shared" si="46"/>
        <v>8.3854239843918085E-2</v>
      </c>
      <c r="BH62" s="75">
        <f t="shared" si="46"/>
        <v>570.26756161801836</v>
      </c>
      <c r="BI62" s="75">
        <f t="shared" si="46"/>
        <v>8.1630880257076405E-2</v>
      </c>
      <c r="BJ62" s="75">
        <f t="shared" si="46"/>
        <v>0</v>
      </c>
      <c r="BK62" s="75">
        <f t="shared" si="46"/>
        <v>78.273873333682417</v>
      </c>
      <c r="BL62" s="75">
        <f t="shared" si="46"/>
        <v>9098.3373141701086</v>
      </c>
      <c r="BM62" s="75">
        <f t="shared" si="46"/>
        <v>8077.6090065813933</v>
      </c>
      <c r="BN62" s="75">
        <f t="shared" ref="BN62:CH62" si="47">SUM(BN2:BN54)</f>
        <v>1020.7283075887125</v>
      </c>
      <c r="BO62" s="75">
        <f t="shared" si="47"/>
        <v>31.041026544020617</v>
      </c>
      <c r="BP62" s="75">
        <f t="shared" si="47"/>
        <v>0</v>
      </c>
      <c r="BQ62" s="75">
        <f t="shared" si="47"/>
        <v>3933.4741530714064</v>
      </c>
      <c r="BR62" s="75">
        <f t="shared" si="47"/>
        <v>6.8630688176828783E-2</v>
      </c>
      <c r="BS62" s="75">
        <f t="shared" si="47"/>
        <v>7.5888968161736363</v>
      </c>
      <c r="BT62" s="75">
        <f t="shared" si="47"/>
        <v>143.86640192822608</v>
      </c>
      <c r="BU62" s="75">
        <f t="shared" si="47"/>
        <v>0.31290301514787749</v>
      </c>
      <c r="BV62" s="75">
        <f t="shared" si="47"/>
        <v>2761.1894680137862</v>
      </c>
      <c r="BW62" s="75">
        <f t="shared" si="47"/>
        <v>28.094230479534158</v>
      </c>
      <c r="BX62" s="75">
        <f t="shared" si="47"/>
        <v>0.12413094897486815</v>
      </c>
      <c r="BY62" s="75">
        <f t="shared" si="47"/>
        <v>551.0762573380797</v>
      </c>
      <c r="BZ62" s="75">
        <f t="shared" si="47"/>
        <v>2.0762183894825815E-3</v>
      </c>
      <c r="CA62" s="75">
        <f t="shared" si="47"/>
        <v>11956.725616654398</v>
      </c>
      <c r="CB62" s="75">
        <f t="shared" si="47"/>
        <v>5112.1056687910514</v>
      </c>
      <c r="CC62" s="75">
        <f t="shared" si="47"/>
        <v>0</v>
      </c>
      <c r="CD62" s="75">
        <f t="shared" si="47"/>
        <v>0</v>
      </c>
      <c r="CE62" s="75">
        <f t="shared" si="47"/>
        <v>589.33236400464057</v>
      </c>
      <c r="CF62" s="75">
        <f t="shared" si="47"/>
        <v>8.1637864746183036E-2</v>
      </c>
      <c r="CG62" s="75">
        <f t="shared" si="47"/>
        <v>43851.485815554923</v>
      </c>
      <c r="CH62" s="75">
        <f t="shared" si="47"/>
        <v>542.04840042503236</v>
      </c>
      <c r="CJ62" s="89"/>
      <c r="CK62" s="89"/>
      <c r="CL62" s="68"/>
      <c r="CM62" s="68"/>
      <c r="CN62" s="68"/>
      <c r="CO62" s="68"/>
      <c r="CP62" s="68"/>
      <c r="CQ62" s="68"/>
      <c r="CR62" s="68"/>
      <c r="CS62" s="61"/>
      <c r="CT62" s="61"/>
      <c r="CU62" s="61"/>
      <c r="CV62" s="61"/>
      <c r="CW62" s="68"/>
      <c r="CX62" s="68"/>
      <c r="CY62" s="61"/>
      <c r="CZ62" s="89"/>
    </row>
    <row r="63" spans="1:104" x14ac:dyDescent="0.25">
      <c r="A63" s="89" t="s">
        <v>349</v>
      </c>
      <c r="B63" s="75">
        <f>+B3+B5+B8+B9+B11+B12+B14+B15+B16+B17+B18+B19+B20+B21+B22+B23+B24+B25+B26+B28+B30+B31+B33+B34+B35+B36+B37+B39+B40+B41+B42+B43+B44+B46+B47+B49+B50+B10</f>
        <v>274235.33565049997</v>
      </c>
      <c r="C63" s="75">
        <f t="shared" ref="C63:O63" si="48">+C3+C5+C8+C9+C11+C12+C14+C15+C16+C17+C18+C19+C20+C21+C22+C23+C24+C25+C26+C28+C30+C31+C33+C34+C35+C36+C37+C39+C40+C41+C42+C43+C44+C46+C47+C49+C50+C10</f>
        <v>0</v>
      </c>
      <c r="D63" s="75">
        <f t="shared" si="48"/>
        <v>88324.098559857972</v>
      </c>
      <c r="E63" s="75">
        <f t="shared" si="48"/>
        <v>6807.9202643600011</v>
      </c>
      <c r="F63" s="75">
        <f t="shared" si="48"/>
        <v>6067.1911783820015</v>
      </c>
      <c r="G63" s="75">
        <f t="shared" si="48"/>
        <v>9115.0779466624044</v>
      </c>
      <c r="H63" s="75">
        <f t="shared" si="48"/>
        <v>34238.162684329007</v>
      </c>
      <c r="I63" s="75">
        <f t="shared" si="48"/>
        <v>1271.3305816414995</v>
      </c>
      <c r="J63" s="75">
        <f t="shared" si="48"/>
        <v>561.64438809509988</v>
      </c>
      <c r="K63" s="75">
        <f t="shared" si="48"/>
        <v>3677.8818803214003</v>
      </c>
      <c r="L63" s="75">
        <f t="shared" si="48"/>
        <v>532.95991317649998</v>
      </c>
      <c r="M63" s="75">
        <f t="shared" si="48"/>
        <v>724.07413112539996</v>
      </c>
      <c r="N63" s="75">
        <f t="shared" si="48"/>
        <v>513.81769412679989</v>
      </c>
      <c r="O63" s="75">
        <f t="shared" si="48"/>
        <v>364.42166770720007</v>
      </c>
      <c r="P63" s="75">
        <f t="shared" ref="P63" si="49">+P3+P5+P8+P9+P11+P12+P14+P15+P16+P17+P18+P19+P20+P21+P22+P23+P24+P25+P26+P28+P30+P31+P33+P34+P35+P36+P37+P39+P40+P41+P42+P43+P44+P46+P47+P49+P50+P10</f>
        <v>75.085723182899983</v>
      </c>
      <c r="Q63" s="89"/>
      <c r="R63" s="89"/>
      <c r="S63" s="89"/>
      <c r="T63" s="75">
        <f>+T3+T5+T8+T9+T11+T12+T14+T15+T16+T17+T18+T19+T20+T21+T22+T23+T24+T25+T26+T28+T30+T31+T33+T34+T35+T36+T37+T39+T40+T41+T42+T43+T44+T46+T47+T49+T50+T10</f>
        <v>103.83174024051149</v>
      </c>
      <c r="U63" s="75">
        <f t="shared" ref="U63:AD63" si="50">+U3+U5+U8+U9+U11+U12+U14+U15+U16+U17+U18+U19+U20+U21+U22+U23+U24+U25+U26+U28+U30+U31+U33+U34+U35+U36+U37+U39+U40+U41+U42+U43+U44+U46+U47+U49+U50+U10</f>
        <v>724.09669549524483</v>
      </c>
      <c r="V63" s="75">
        <f t="shared" si="50"/>
        <v>1217.3417283265333</v>
      </c>
      <c r="W63" s="75">
        <f t="shared" si="50"/>
        <v>1217.3417283265333</v>
      </c>
      <c r="X63" s="75">
        <f t="shared" si="50"/>
        <v>328.30708513789193</v>
      </c>
      <c r="Z63" s="75">
        <f t="shared" si="50"/>
        <v>479.5236582659428</v>
      </c>
      <c r="AA63" s="75">
        <f t="shared" si="50"/>
        <v>513.83372378672175</v>
      </c>
      <c r="AB63" s="75">
        <f t="shared" si="50"/>
        <v>7.9052838443869806</v>
      </c>
      <c r="AC63" s="75">
        <f t="shared" si="50"/>
        <v>274243.6415377385</v>
      </c>
      <c r="AD63" s="75">
        <f t="shared" si="50"/>
        <v>4376.5035822462096</v>
      </c>
      <c r="AE63" s="75">
        <f>+AE3+AE5+AE8+AE9+AE11+AE12+AE14+AE15+AE16+AE17+AE18+AE19+AE20+AE21+AE22+AE23+AE24+AE25+AE26+AE28+AE30+AE31+AE33+AE34+AE35+AE36+AE37+AE39+AE40+AE41+AE42+AE43+AE44+AE46+AE47+AE49+AE50+AE10</f>
        <v>148.62847814468185</v>
      </c>
      <c r="AF63" s="75">
        <f>+AF3+AF5+AF8+AF9+AF11+AF12+AF14+AF15+AF16+AF17+AF18+AF19+AF20+AF21+AF22+AF23+AF24+AF25+AF26+AF28+AF30+AF31+AF33+AF34+AF35+AF36+AF37+AF39+AF40+AF41+AF42+AF43+AF44+AF46+AF47+AF49+AF50+AF10</f>
        <v>1120.0428067791554</v>
      </c>
      <c r="AH63" s="75">
        <f>+AH3+AH5+AH8+AH9+AH11+AH12+AH14+AH15+AH16+AH17+AH18+AH19+AH20+AH21+AH22+AH23+AH24+AH25+AH26+AH28+AH30+AH31+AH33+AH34+AH35+AH36+AH37+AH39+AH40+AH41+AH42+AH43+AH44+AH46+AH47+AH49+AH50+AH10</f>
        <v>0</v>
      </c>
      <c r="AI63" s="75">
        <f t="shared" ref="AI63:BM63" si="51">+AI3+AI5+AI8+AI9+AI11+AI12+AI14+AI15+AI16+AI17+AI18+AI19+AI20+AI21+AI22+AI23+AI24+AI25+AI26+AI28+AI30+AI31+AI33+AI34+AI35+AI36+AI37+AI39+AI40+AI41+AI42+AI43+AI44+AI46+AI47+AI49+AI50+AI10</f>
        <v>0</v>
      </c>
      <c r="AJ63" s="75">
        <f t="shared" si="51"/>
        <v>3475.2663446280853</v>
      </c>
      <c r="AK63" s="75">
        <f t="shared" si="51"/>
        <v>3475.2663446280853</v>
      </c>
      <c r="AN63" s="75">
        <f t="shared" si="51"/>
        <v>706.61422837216844</v>
      </c>
      <c r="AO63" s="75">
        <f t="shared" si="51"/>
        <v>200.72238561568255</v>
      </c>
      <c r="AP63" s="75">
        <f t="shared" si="51"/>
        <v>0.30821761568736161</v>
      </c>
      <c r="AR63" s="75">
        <f t="shared" si="51"/>
        <v>4988.1436578851471</v>
      </c>
      <c r="AS63" s="75">
        <f t="shared" si="51"/>
        <v>0.9736762811395433</v>
      </c>
      <c r="AT63" s="75">
        <f t="shared" si="51"/>
        <v>508.7537471091411</v>
      </c>
      <c r="AV63" s="75">
        <f t="shared" si="51"/>
        <v>366.86122325937072</v>
      </c>
      <c r="AW63" s="75">
        <f t="shared" si="51"/>
        <v>34491.872004346973</v>
      </c>
      <c r="AX63" s="75">
        <f t="shared" si="51"/>
        <v>79494.091092150891</v>
      </c>
      <c r="AY63" s="75">
        <f t="shared" si="51"/>
        <v>8126.063134683106</v>
      </c>
      <c r="AZ63" s="75">
        <f t="shared" si="51"/>
        <v>88326.768455206184</v>
      </c>
      <c r="BA63" s="75">
        <f t="shared" si="51"/>
        <v>1.9152267445463384E-4</v>
      </c>
      <c r="BB63" s="75">
        <f t="shared" si="51"/>
        <v>2005.3942512276872</v>
      </c>
      <c r="BD63" s="75">
        <f t="shared" si="51"/>
        <v>9.4962798637951516E-3</v>
      </c>
      <c r="BE63" s="75">
        <f t="shared" si="51"/>
        <v>7887.6177356459502</v>
      </c>
      <c r="BF63" s="75">
        <f t="shared" si="51"/>
        <v>0.102453436674041</v>
      </c>
      <c r="BG63" s="75">
        <f t="shared" si="51"/>
        <v>5.9353591495596693E-2</v>
      </c>
      <c r="BH63" s="75">
        <f t="shared" si="51"/>
        <v>427.85865982428317</v>
      </c>
      <c r="BI63" s="75">
        <f t="shared" si="51"/>
        <v>5.7784488536964169E-2</v>
      </c>
      <c r="BJ63" s="75">
        <f t="shared" si="51"/>
        <v>0</v>
      </c>
      <c r="BK63" s="75">
        <f t="shared" si="51"/>
        <v>58.821134563581495</v>
      </c>
      <c r="BL63" s="75">
        <f t="shared" si="51"/>
        <v>6808.128795259533</v>
      </c>
      <c r="BM63" s="75">
        <f t="shared" si="51"/>
        <v>6067.3774276638715</v>
      </c>
      <c r="BN63" s="75">
        <f t="shared" ref="BN63:CH63" si="52">+BN3+BN5+BN8+BN9+BN11+BN12+BN14+BN15+BN16+BN17+BN18+BN19+BN20+BN21+BN22+BN23+BN24+BN25+BN26+BN28+BN30+BN31+BN33+BN34+BN35+BN36+BN37+BN39+BN40+BN41+BN42+BN43+BN44+BN46+BN47+BN49+BN50+BN10</f>
        <v>740.7513675956576</v>
      </c>
      <c r="BO63" s="75">
        <f t="shared" si="52"/>
        <v>23.326384938460585</v>
      </c>
      <c r="BP63" s="75">
        <f t="shared" si="52"/>
        <v>0</v>
      </c>
      <c r="BQ63" s="75">
        <f t="shared" si="52"/>
        <v>2955.4571391922091</v>
      </c>
      <c r="BR63" s="75">
        <f t="shared" si="52"/>
        <v>4.8578226434861066E-2</v>
      </c>
      <c r="BS63" s="75">
        <f t="shared" si="52"/>
        <v>5.3771105395347965</v>
      </c>
      <c r="BT63" s="75">
        <f t="shared" si="52"/>
        <v>108.10025667065466</v>
      </c>
      <c r="BU63" s="75">
        <f t="shared" si="52"/>
        <v>0.22151106528237635</v>
      </c>
      <c r="BV63" s="75">
        <f t="shared" si="52"/>
        <v>2073.7605667850407</v>
      </c>
      <c r="BW63" s="75">
        <f t="shared" si="52"/>
        <v>21.95411607378286</v>
      </c>
      <c r="BX63" s="75">
        <f t="shared" si="52"/>
        <v>8.79187214945715E-2</v>
      </c>
      <c r="BY63" s="75">
        <f t="shared" si="52"/>
        <v>414.08760975312231</v>
      </c>
      <c r="BZ63" s="75">
        <f t="shared" si="52"/>
        <v>1.4695872028354059E-3</v>
      </c>
      <c r="CA63" s="75">
        <f t="shared" si="52"/>
        <v>9115.3529247967908</v>
      </c>
      <c r="CB63" s="75">
        <f t="shared" si="52"/>
        <v>3992.3961315351212</v>
      </c>
      <c r="CC63" s="75">
        <f t="shared" si="52"/>
        <v>0</v>
      </c>
      <c r="CD63" s="75">
        <f t="shared" si="52"/>
        <v>0</v>
      </c>
      <c r="CE63" s="75">
        <f t="shared" si="52"/>
        <v>459.51941474386479</v>
      </c>
      <c r="CF63" s="75">
        <f t="shared" si="52"/>
        <v>5.8378286261953641E-2</v>
      </c>
      <c r="CG63" s="75">
        <f t="shared" si="52"/>
        <v>34239.222644239395</v>
      </c>
      <c r="CH63" s="75">
        <f t="shared" si="52"/>
        <v>422.38970803150181</v>
      </c>
      <c r="CJ63" s="89"/>
      <c r="CK63" s="89"/>
      <c r="CL63" s="68"/>
      <c r="CM63" s="68"/>
      <c r="CN63" s="68"/>
      <c r="CO63" s="68"/>
      <c r="CP63" s="68"/>
      <c r="CQ63" s="68"/>
      <c r="CR63" s="68"/>
      <c r="CS63" s="61"/>
      <c r="CT63" s="61"/>
      <c r="CU63" s="61"/>
      <c r="CV63" s="61"/>
      <c r="CW63" s="68"/>
      <c r="CX63" s="68"/>
      <c r="CY63" s="61"/>
      <c r="CZ63" s="89"/>
    </row>
    <row r="64" spans="1:104" x14ac:dyDescent="0.25">
      <c r="A64" s="89"/>
      <c r="B64" s="75"/>
      <c r="C64" s="89"/>
      <c r="D64" s="89"/>
      <c r="E64" s="89"/>
      <c r="F64" s="89"/>
      <c r="G64" s="89"/>
      <c r="H64" s="89"/>
      <c r="Q64" s="89"/>
      <c r="R64" s="89"/>
      <c r="S64" s="89"/>
      <c r="T64" s="89"/>
      <c r="U64" s="89"/>
      <c r="CJ64" s="89"/>
      <c r="CK64" s="89"/>
      <c r="CL64" s="89"/>
      <c r="CM64" s="89"/>
      <c r="CN64" s="89"/>
      <c r="CO64" s="89"/>
      <c r="CP64" s="89"/>
      <c r="CQ64" s="89"/>
      <c r="CR64" s="89"/>
      <c r="CW64" s="89"/>
      <c r="CX64" s="89"/>
      <c r="CZ64" s="89"/>
    </row>
    <row r="66" spans="2:16" x14ac:dyDescent="0.25">
      <c r="B66" s="89"/>
      <c r="C66" s="89"/>
      <c r="D66" s="89"/>
      <c r="E66" s="89"/>
      <c r="F66" s="89"/>
      <c r="G66" s="89"/>
      <c r="H66" s="89"/>
      <c r="I66" s="89"/>
      <c r="J66" s="89"/>
      <c r="K66" s="89"/>
    </row>
    <row r="67" spans="2:16" x14ac:dyDescent="0.25">
      <c r="B67" s="89"/>
      <c r="C67" s="89"/>
      <c r="D67" s="89"/>
      <c r="E67" s="89"/>
      <c r="F67" s="89"/>
      <c r="G67" s="49"/>
      <c r="H67" s="89"/>
      <c r="I67" s="89"/>
      <c r="J67" s="49"/>
      <c r="K67" s="49"/>
    </row>
    <row r="69" spans="2:16" x14ac:dyDescent="0.25">
      <c r="B69" s="75"/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3"/>
      <c r="N69" s="73"/>
      <c r="O69" s="71"/>
      <c r="P69" s="73"/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DI79"/>
  <sheetViews>
    <sheetView zoomScale="85" zoomScaleNormal="85" workbookViewId="0">
      <pane xSplit="1" ySplit="2" topLeftCell="T33" activePane="bottomRight" state="frozen"/>
      <selection pane="topRight" activeCell="L34" sqref="L34"/>
      <selection pane="bottomLeft" activeCell="L34" sqref="L34"/>
      <selection pane="bottomRight" activeCell="B3" sqref="B3"/>
    </sheetView>
  </sheetViews>
  <sheetFormatPr defaultRowHeight="15" x14ac:dyDescent="0.25"/>
  <cols>
    <col min="1" max="1" width="19.140625" customWidth="1"/>
    <col min="2" max="2" width="9.7109375" bestFit="1" customWidth="1"/>
    <col min="3" max="3" width="9.28515625" bestFit="1" customWidth="1"/>
    <col min="4" max="4" width="9.7109375" bestFit="1" customWidth="1"/>
    <col min="5" max="6" width="9.28515625" bestFit="1" customWidth="1"/>
    <col min="7" max="7" width="9.7109375" bestFit="1" customWidth="1"/>
    <col min="8" max="8" width="9.28515625" bestFit="1" customWidth="1"/>
    <col min="9" max="10" width="9.28515625" style="55" customWidth="1"/>
    <col min="11" max="11" width="10" bestFit="1" customWidth="1"/>
    <col min="12" max="12" width="10" style="55" customWidth="1"/>
    <col min="13" max="13" width="7.7109375" bestFit="1" customWidth="1"/>
    <col min="14" max="14" width="11" style="55" bestFit="1" customWidth="1"/>
    <col min="15" max="16" width="9" style="21" customWidth="1"/>
    <col min="17" max="17" width="9" style="55" customWidth="1"/>
    <col min="18" max="18" width="10.85546875" style="72" bestFit="1" customWidth="1"/>
    <col min="20" max="20" width="19" customWidth="1"/>
    <col min="21" max="21" width="6" style="74" bestFit="1" customWidth="1"/>
    <col min="22" max="22" width="5.42578125" style="21" bestFit="1" customWidth="1"/>
    <col min="23" max="23" width="9.85546875" style="74" bestFit="1" customWidth="1"/>
    <col min="24" max="24" width="5.5703125" style="19" bestFit="1" customWidth="1"/>
    <col min="25" max="25" width="14.5703125" style="19" bestFit="1" customWidth="1"/>
    <col min="26" max="26" width="5.5703125" style="75" bestFit="1" customWidth="1"/>
    <col min="27" max="27" width="5.42578125" style="19" bestFit="1" customWidth="1"/>
    <col min="28" max="28" width="5.7109375" style="19" bestFit="1" customWidth="1"/>
    <col min="29" max="29" width="13.42578125" style="75" bestFit="1" customWidth="1"/>
    <col min="30" max="30" width="6.7109375" style="19" bestFit="1" customWidth="1"/>
    <col min="31" max="31" width="4.140625" style="19" bestFit="1" customWidth="1"/>
    <col min="32" max="32" width="7.7109375" style="19" bestFit="1" customWidth="1"/>
    <col min="33" max="34" width="5.7109375" style="19" bestFit="1" customWidth="1"/>
    <col min="35" max="35" width="5.5703125" style="19" bestFit="1" customWidth="1"/>
    <col min="36" max="36" width="10.85546875" style="75" bestFit="1" customWidth="1"/>
    <col min="37" max="37" width="5.85546875" style="19" bestFit="1" customWidth="1"/>
    <col min="38" max="38" width="5.7109375" style="75" bestFit="1" customWidth="1"/>
    <col min="39" max="39" width="6.42578125" style="19" bestFit="1" customWidth="1"/>
    <col min="40" max="40" width="15.42578125" style="19" bestFit="1" customWidth="1"/>
    <col min="41" max="41" width="4.28515625" style="75" bestFit="1" customWidth="1"/>
    <col min="42" max="42" width="5.7109375" style="75" bestFit="1" customWidth="1"/>
    <col min="43" max="43" width="6.7109375" style="19" bestFit="1" customWidth="1"/>
    <col min="44" max="44" width="6.5703125" style="19" bestFit="1" customWidth="1"/>
    <col min="45" max="45" width="5" style="19" bestFit="1" customWidth="1"/>
    <col min="46" max="46" width="5.140625" style="19" bestFit="1" customWidth="1"/>
    <col min="47" max="47" width="5.140625" style="75" customWidth="1"/>
    <col min="48" max="48" width="5.42578125" style="75" bestFit="1" customWidth="1"/>
    <col min="49" max="49" width="4.140625" style="19" bestFit="1" customWidth="1"/>
    <col min="50" max="50" width="6.5703125" style="19" bestFit="1" customWidth="1"/>
    <col min="51" max="51" width="6.5703125" style="75" customWidth="1"/>
    <col min="52" max="52" width="6.140625" style="19" bestFit="1" customWidth="1"/>
    <col min="53" max="53" width="6.7109375" style="19" bestFit="1" customWidth="1"/>
    <col min="54" max="54" width="10" style="19" bestFit="1" customWidth="1"/>
    <col min="55" max="55" width="6.85546875" style="75" bestFit="1" customWidth="1"/>
    <col min="56" max="56" width="9.28515625" style="19" bestFit="1" customWidth="1"/>
    <col min="57" max="57" width="7.7109375" style="19" bestFit="1" customWidth="1"/>
    <col min="58" max="58" width="9.28515625" style="19" bestFit="1" customWidth="1"/>
    <col min="59" max="59" width="6" style="19" bestFit="1" customWidth="1"/>
    <col min="60" max="60" width="4.28515625" style="19" bestFit="1" customWidth="1"/>
    <col min="61" max="61" width="5.85546875" style="75" bestFit="1" customWidth="1"/>
    <col min="62" max="67" width="5.7109375" style="19" bestFit="1" customWidth="1"/>
    <col min="68" max="68" width="5.85546875" style="19" bestFit="1" customWidth="1"/>
    <col min="69" max="69" width="4.140625" style="19" bestFit="1" customWidth="1"/>
    <col min="70" max="71" width="7.7109375" style="19" bestFit="1" customWidth="1"/>
    <col min="72" max="72" width="6.7109375" style="19" bestFit="1" customWidth="1"/>
    <col min="73" max="73" width="5.140625" style="19" bestFit="1" customWidth="1"/>
    <col min="74" max="74" width="5.28515625" style="19" bestFit="1" customWidth="1"/>
    <col min="75" max="75" width="8.7109375" style="19" bestFit="1" customWidth="1"/>
    <col min="76" max="76" width="4.85546875" style="19" bestFit="1" customWidth="1"/>
    <col min="77" max="77" width="7.85546875" style="19" bestFit="1" customWidth="1"/>
    <col min="78" max="78" width="5.85546875" style="19" bestFit="1" customWidth="1"/>
    <col min="79" max="79" width="6" style="19" bestFit="1" customWidth="1"/>
    <col min="80" max="80" width="6.7109375" style="19" bestFit="1" customWidth="1"/>
    <col min="81" max="82" width="5.7109375" style="19" bestFit="1" customWidth="1"/>
    <col min="83" max="83" width="6.7109375" style="19" bestFit="1" customWidth="1"/>
    <col min="84" max="84" width="4.140625" style="19" bestFit="1" customWidth="1"/>
    <col min="85" max="85" width="9.28515625" style="19" bestFit="1" customWidth="1"/>
    <col min="86" max="86" width="8" style="19" bestFit="1" customWidth="1"/>
    <col min="87" max="87" width="6.7109375" style="19" bestFit="1" customWidth="1"/>
    <col min="88" max="88" width="5.28515625" style="19" bestFit="1" customWidth="1"/>
    <col min="89" max="89" width="5.7109375" style="19" bestFit="1" customWidth="1"/>
    <col min="90" max="90" width="5" style="19" bestFit="1" customWidth="1"/>
    <col min="91" max="91" width="9.140625" style="19" bestFit="1" customWidth="1"/>
    <col min="92" max="92" width="7.140625" style="19" bestFit="1" customWidth="1"/>
    <col min="93" max="93" width="7.7109375" style="19" customWidth="1"/>
    <col min="94" max="100" width="9.140625" style="21"/>
    <col min="101" max="102" width="9.140625" style="55"/>
    <col min="103" max="103" width="9.140625" style="21"/>
    <col min="104" max="104" width="9.140625" style="55"/>
    <col min="105" max="105" width="9.140625" style="21"/>
    <col min="106" max="106" width="11" style="55" bestFit="1" customWidth="1"/>
    <col min="109" max="110" width="9.140625" style="55"/>
  </cols>
  <sheetData>
    <row r="1" spans="1:113" x14ac:dyDescent="0.25">
      <c r="A1" s="89"/>
      <c r="B1" s="89" t="s">
        <v>329</v>
      </c>
      <c r="C1" s="89"/>
      <c r="D1" s="89"/>
      <c r="E1" s="89"/>
      <c r="F1" s="89"/>
      <c r="G1" s="89"/>
      <c r="H1" s="89"/>
      <c r="K1" s="89"/>
      <c r="M1" s="89"/>
      <c r="O1" s="89"/>
      <c r="P1" s="89"/>
      <c r="S1" s="89"/>
      <c r="T1" s="89" t="s">
        <v>354</v>
      </c>
      <c r="U1" s="89"/>
      <c r="V1" s="89"/>
      <c r="W1" s="89"/>
      <c r="X1" s="75"/>
      <c r="Y1" s="75"/>
      <c r="AA1" s="75"/>
      <c r="AB1" s="75"/>
      <c r="AD1" s="75"/>
      <c r="AE1" s="75"/>
      <c r="AF1" s="75"/>
      <c r="AG1" s="75"/>
      <c r="AH1" s="75"/>
      <c r="AI1" s="75"/>
      <c r="AK1" s="75"/>
      <c r="AM1" s="75"/>
      <c r="AN1" s="75"/>
      <c r="AQ1" s="75"/>
      <c r="AR1" s="75"/>
      <c r="AS1" s="75"/>
      <c r="AT1" s="75"/>
      <c r="AW1" s="75"/>
      <c r="AX1" s="75"/>
      <c r="AZ1" s="75"/>
      <c r="BA1" s="75"/>
      <c r="BB1" s="75"/>
      <c r="BD1" s="75"/>
      <c r="BE1" s="75"/>
      <c r="BF1" s="75"/>
      <c r="BG1" s="75"/>
      <c r="BH1" s="75"/>
      <c r="BJ1" s="75"/>
      <c r="BK1" s="75"/>
      <c r="BL1" s="75"/>
      <c r="BM1" s="75"/>
      <c r="BN1" s="75"/>
      <c r="BO1" s="75"/>
      <c r="BP1" s="75"/>
      <c r="BQ1" s="75"/>
      <c r="BR1" s="75"/>
      <c r="BS1" s="75"/>
      <c r="BT1" s="75"/>
      <c r="BU1" s="75"/>
      <c r="BV1" s="75"/>
      <c r="BW1" s="75"/>
      <c r="BX1" s="75"/>
      <c r="BY1" s="75"/>
      <c r="BZ1" s="75"/>
      <c r="CA1" s="75"/>
      <c r="CB1" s="75"/>
      <c r="CC1" s="75"/>
      <c r="CD1" s="75"/>
      <c r="CE1" s="75"/>
      <c r="CF1" s="75"/>
      <c r="CG1" s="75"/>
      <c r="CH1" s="75"/>
      <c r="CI1" s="75"/>
      <c r="CJ1" s="75"/>
      <c r="CK1" s="75"/>
      <c r="CL1" s="75"/>
      <c r="CM1" s="75"/>
      <c r="CN1" s="75"/>
      <c r="CO1" s="75"/>
      <c r="CP1" s="89" t="s">
        <v>418</v>
      </c>
      <c r="CQ1" s="89"/>
      <c r="CR1" s="89"/>
      <c r="CS1" s="89"/>
      <c r="CT1" s="89"/>
      <c r="CU1" s="89"/>
      <c r="CV1" s="89"/>
      <c r="CY1" s="89"/>
      <c r="DA1" s="89"/>
      <c r="DC1" s="89"/>
      <c r="DD1" s="89"/>
      <c r="DG1" s="89"/>
      <c r="DH1" s="89"/>
      <c r="DI1" s="89"/>
    </row>
    <row r="2" spans="1:113" x14ac:dyDescent="0.25">
      <c r="A2" s="89" t="s">
        <v>373</v>
      </c>
      <c r="B2" s="89" t="s">
        <v>54</v>
      </c>
      <c r="C2" s="89" t="s">
        <v>82</v>
      </c>
      <c r="D2" s="89" t="s">
        <v>163</v>
      </c>
      <c r="E2" s="89" t="s">
        <v>164</v>
      </c>
      <c r="F2" s="89" t="s">
        <v>165</v>
      </c>
      <c r="G2" s="89" t="s">
        <v>140</v>
      </c>
      <c r="H2" s="89" t="s">
        <v>166</v>
      </c>
      <c r="I2" s="55" t="s">
        <v>355</v>
      </c>
      <c r="J2" s="55" t="s">
        <v>356</v>
      </c>
      <c r="K2" s="89" t="s">
        <v>383</v>
      </c>
      <c r="L2" s="55" t="s">
        <v>374</v>
      </c>
      <c r="M2" s="89" t="s">
        <v>68</v>
      </c>
      <c r="N2" s="55" t="s">
        <v>357</v>
      </c>
      <c r="O2" s="89" t="s">
        <v>375</v>
      </c>
      <c r="P2" s="89" t="s">
        <v>376</v>
      </c>
      <c r="Q2" s="55" t="s">
        <v>377</v>
      </c>
      <c r="R2" s="72" t="s">
        <v>378</v>
      </c>
      <c r="S2" s="89"/>
      <c r="T2" s="89" t="s">
        <v>336</v>
      </c>
      <c r="U2" s="89" t="s">
        <v>358</v>
      </c>
      <c r="V2" s="89" t="s">
        <v>36</v>
      </c>
      <c r="W2" s="89" t="s">
        <v>38</v>
      </c>
      <c r="X2" s="89" t="s">
        <v>40</v>
      </c>
      <c r="Y2" s="89" t="s">
        <v>42</v>
      </c>
      <c r="Z2" s="89" t="s">
        <v>44</v>
      </c>
      <c r="AA2" s="89" t="s">
        <v>359</v>
      </c>
      <c r="AB2" s="89" t="s">
        <v>46</v>
      </c>
      <c r="AC2" s="89" t="s">
        <v>48</v>
      </c>
      <c r="AD2" s="89" t="s">
        <v>50</v>
      </c>
      <c r="AE2" s="89" t="s">
        <v>52</v>
      </c>
      <c r="AF2" s="89" t="s">
        <v>54</v>
      </c>
      <c r="AG2" s="89" t="s">
        <v>56</v>
      </c>
      <c r="AH2" s="89" t="s">
        <v>58</v>
      </c>
      <c r="AI2" s="89" t="s">
        <v>60</v>
      </c>
      <c r="AJ2" s="89" t="s">
        <v>378</v>
      </c>
      <c r="AK2" s="89" t="s">
        <v>62</v>
      </c>
      <c r="AL2" s="89" t="s">
        <v>360</v>
      </c>
      <c r="AM2" s="89" t="s">
        <v>64</v>
      </c>
      <c r="AN2" s="89" t="s">
        <v>66</v>
      </c>
      <c r="AO2" s="89" t="s">
        <v>361</v>
      </c>
      <c r="AP2" s="89" t="s">
        <v>362</v>
      </c>
      <c r="AQ2" s="89" t="s">
        <v>68</v>
      </c>
      <c r="AR2" s="89" t="s">
        <v>70</v>
      </c>
      <c r="AS2" s="89" t="s">
        <v>72</v>
      </c>
      <c r="AT2" s="89" t="s">
        <v>74</v>
      </c>
      <c r="AU2" s="89" t="s">
        <v>363</v>
      </c>
      <c r="AV2" s="89" t="s">
        <v>364</v>
      </c>
      <c r="AW2" s="89" t="s">
        <v>76</v>
      </c>
      <c r="AX2" s="89" t="s">
        <v>78</v>
      </c>
      <c r="AY2" s="89" t="s">
        <v>365</v>
      </c>
      <c r="AZ2" s="89" t="s">
        <v>80</v>
      </c>
      <c r="BA2" s="89" t="s">
        <v>82</v>
      </c>
      <c r="BB2" s="89" t="s">
        <v>84</v>
      </c>
      <c r="BC2" s="89" t="s">
        <v>366</v>
      </c>
      <c r="BD2" s="89" t="s">
        <v>86</v>
      </c>
      <c r="BE2" s="89" t="s">
        <v>88</v>
      </c>
      <c r="BF2" s="89" t="s">
        <v>163</v>
      </c>
      <c r="BG2" s="89" t="s">
        <v>92</v>
      </c>
      <c r="BH2" s="89" t="s">
        <v>94</v>
      </c>
      <c r="BI2" s="89" t="s">
        <v>367</v>
      </c>
      <c r="BJ2" s="89" t="s">
        <v>96</v>
      </c>
      <c r="BK2" s="89" t="s">
        <v>98</v>
      </c>
      <c r="BL2" s="89" t="s">
        <v>100</v>
      </c>
      <c r="BM2" s="89" t="s">
        <v>102</v>
      </c>
      <c r="BN2" s="89" t="s">
        <v>104</v>
      </c>
      <c r="BO2" s="89" t="s">
        <v>106</v>
      </c>
      <c r="BP2" s="89" t="s">
        <v>108</v>
      </c>
      <c r="BQ2" s="89" t="s">
        <v>110</v>
      </c>
      <c r="BR2" s="89" t="s">
        <v>164</v>
      </c>
      <c r="BS2" s="89" t="s">
        <v>165</v>
      </c>
      <c r="BT2" s="89" t="s">
        <v>112</v>
      </c>
      <c r="BU2" s="89" t="s">
        <v>114</v>
      </c>
      <c r="BV2" s="89" t="s">
        <v>116</v>
      </c>
      <c r="BW2" s="89" t="s">
        <v>118</v>
      </c>
      <c r="BX2" s="89" t="s">
        <v>120</v>
      </c>
      <c r="BY2" s="89" t="s">
        <v>122</v>
      </c>
      <c r="BZ2" s="89" t="s">
        <v>124</v>
      </c>
      <c r="CA2" s="89" t="s">
        <v>126</v>
      </c>
      <c r="CB2" s="89" t="s">
        <v>128</v>
      </c>
      <c r="CC2" s="89" t="s">
        <v>130</v>
      </c>
      <c r="CD2" s="89" t="s">
        <v>132</v>
      </c>
      <c r="CE2" s="89" t="s">
        <v>134</v>
      </c>
      <c r="CF2" s="89" t="s">
        <v>136</v>
      </c>
      <c r="CG2" s="89" t="s">
        <v>140</v>
      </c>
      <c r="CH2" s="89" t="s">
        <v>142</v>
      </c>
      <c r="CI2" s="89" t="s">
        <v>144</v>
      </c>
      <c r="CJ2" s="89" t="s">
        <v>146</v>
      </c>
      <c r="CK2" s="89" t="s">
        <v>148</v>
      </c>
      <c r="CL2" s="89" t="s">
        <v>152</v>
      </c>
      <c r="CM2" s="89" t="s">
        <v>154</v>
      </c>
      <c r="CN2" s="89" t="s">
        <v>156</v>
      </c>
      <c r="CO2" s="75"/>
      <c r="CP2" s="89" t="s">
        <v>54</v>
      </c>
      <c r="CQ2" s="89" t="s">
        <v>82</v>
      </c>
      <c r="CR2" s="89" t="s">
        <v>163</v>
      </c>
      <c r="CS2" s="89" t="s">
        <v>164</v>
      </c>
      <c r="CT2" s="89" t="s">
        <v>165</v>
      </c>
      <c r="CU2" s="89" t="s">
        <v>140</v>
      </c>
      <c r="CV2" s="89" t="s">
        <v>166</v>
      </c>
      <c r="CW2" s="55" t="s">
        <v>355</v>
      </c>
      <c r="CX2" s="55" t="s">
        <v>356</v>
      </c>
      <c r="CY2" s="89" t="s">
        <v>383</v>
      </c>
      <c r="CZ2" s="55" t="s">
        <v>374</v>
      </c>
      <c r="DA2" s="89" t="s">
        <v>68</v>
      </c>
      <c r="DB2" s="55" t="s">
        <v>357</v>
      </c>
      <c r="DC2" s="89" t="s">
        <v>375</v>
      </c>
      <c r="DD2" s="89" t="s">
        <v>376</v>
      </c>
      <c r="DE2" s="55" t="s">
        <v>377</v>
      </c>
      <c r="DF2" s="89" t="s">
        <v>378</v>
      </c>
      <c r="DG2" s="89"/>
      <c r="DH2" s="89" t="s">
        <v>419</v>
      </c>
      <c r="DI2" s="89" t="s">
        <v>420</v>
      </c>
    </row>
    <row r="3" spans="1:113" x14ac:dyDescent="0.25">
      <c r="A3" s="89" t="s">
        <v>168</v>
      </c>
      <c r="B3" s="75">
        <v>8042.4782999999998</v>
      </c>
      <c r="C3" s="75">
        <v>732.18299999999999</v>
      </c>
      <c r="D3" s="75">
        <v>16509.766500000002</v>
      </c>
      <c r="E3" s="75">
        <v>2094.850743</v>
      </c>
      <c r="F3" s="75">
        <v>1849.014743</v>
      </c>
      <c r="G3" s="75">
        <v>3721.7303000000002</v>
      </c>
      <c r="H3" s="75">
        <v>1083.6413789999999</v>
      </c>
      <c r="I3" s="65">
        <v>13.07283022</v>
      </c>
      <c r="J3" s="65">
        <v>3.6854742200000001</v>
      </c>
      <c r="K3" s="75"/>
      <c r="L3" s="65">
        <v>60.179105419999999</v>
      </c>
      <c r="M3" s="75">
        <v>85.863606000000004</v>
      </c>
      <c r="N3" s="65">
        <v>17.204000000000001</v>
      </c>
      <c r="O3" s="75">
        <v>1.7414170200000001</v>
      </c>
      <c r="P3" s="75">
        <v>0.1133</v>
      </c>
      <c r="Q3" s="65">
        <v>0.45001796999999999</v>
      </c>
      <c r="R3" s="73">
        <v>6.3150312</v>
      </c>
      <c r="S3" s="75"/>
      <c r="T3" s="75" t="s">
        <v>168</v>
      </c>
      <c r="U3" s="75">
        <v>0</v>
      </c>
      <c r="V3" s="75">
        <v>0.550052499837408</v>
      </c>
      <c r="W3" s="75">
        <v>1.7440721332251601</v>
      </c>
      <c r="X3" s="75">
        <v>0.110181200817473</v>
      </c>
      <c r="Y3" s="75">
        <v>0.110181200817473</v>
      </c>
      <c r="Z3" s="75">
        <v>0</v>
      </c>
      <c r="AA3" s="75">
        <v>1.2528028692714199</v>
      </c>
      <c r="AB3" s="75">
        <v>1.8644655557537899</v>
      </c>
      <c r="AC3" s="75">
        <v>0.113344617293977</v>
      </c>
      <c r="AD3" s="75">
        <v>921.06974605085099</v>
      </c>
      <c r="AE3" s="75">
        <v>0</v>
      </c>
      <c r="AF3" s="75">
        <v>8052.9001248206296</v>
      </c>
      <c r="AG3" s="75">
        <v>0.43290162353726203</v>
      </c>
      <c r="AH3" s="75">
        <v>13.8541625476152</v>
      </c>
      <c r="AI3" s="75">
        <v>6.6273841297878597E-2</v>
      </c>
      <c r="AJ3" s="75">
        <v>6.3249013213656502</v>
      </c>
      <c r="AK3" s="75">
        <v>1.7053978975931099</v>
      </c>
      <c r="AL3" s="75">
        <v>0</v>
      </c>
      <c r="AM3" s="75">
        <v>389.62980833648498</v>
      </c>
      <c r="AN3" s="75">
        <v>389.62980833648498</v>
      </c>
      <c r="AO3" s="75">
        <v>0</v>
      </c>
      <c r="AP3" s="75">
        <v>0</v>
      </c>
      <c r="AQ3" s="75">
        <v>85.910097362175506</v>
      </c>
      <c r="AR3" s="75">
        <v>0</v>
      </c>
      <c r="AS3" s="75">
        <v>5.5365465569123797</v>
      </c>
      <c r="AT3" s="75">
        <v>0</v>
      </c>
      <c r="AU3" s="75">
        <v>0</v>
      </c>
      <c r="AV3" s="75">
        <v>5.1042216700066598</v>
      </c>
      <c r="AW3" s="75">
        <v>0.10249529760743301</v>
      </c>
      <c r="AX3" s="75">
        <v>11.5441725797935</v>
      </c>
      <c r="AY3" s="75">
        <v>0</v>
      </c>
      <c r="AZ3" s="75">
        <v>6.8111766272590801E-2</v>
      </c>
      <c r="BA3" s="75">
        <v>733.31706945496205</v>
      </c>
      <c r="BB3" s="75">
        <v>0</v>
      </c>
      <c r="BC3" s="75">
        <v>1099.9900959389699</v>
      </c>
      <c r="BD3" s="75">
        <v>14876.087611867</v>
      </c>
      <c r="BE3" s="75">
        <v>1652.89819421837</v>
      </c>
      <c r="BF3" s="75">
        <v>16528.985806085399</v>
      </c>
      <c r="BG3" s="75">
        <v>0</v>
      </c>
      <c r="BH3" s="75">
        <v>18.098128849426899</v>
      </c>
      <c r="BI3" s="75">
        <v>0</v>
      </c>
      <c r="BJ3" s="75">
        <v>31.7346187174611</v>
      </c>
      <c r="BK3" s="75">
        <v>202.69510731701899</v>
      </c>
      <c r="BL3" s="75">
        <v>27.465817224017101</v>
      </c>
      <c r="BM3" s="75">
        <v>42.716177577253703</v>
      </c>
      <c r="BN3" s="75">
        <v>107.490338033366</v>
      </c>
      <c r="BO3" s="75">
        <v>30.7023476986292</v>
      </c>
      <c r="BP3" s="75">
        <v>0</v>
      </c>
      <c r="BQ3" s="75">
        <v>12.4934676361899</v>
      </c>
      <c r="BR3" s="75">
        <v>2097.48981235571</v>
      </c>
      <c r="BS3" s="75">
        <v>1851.4198363155399</v>
      </c>
      <c r="BT3" s="75">
        <v>246.06997604016701</v>
      </c>
      <c r="BU3" s="75">
        <v>4.6929347376775198E-2</v>
      </c>
      <c r="BV3" s="75">
        <v>0.109102599756389</v>
      </c>
      <c r="BW3" s="75">
        <v>253.83444091502801</v>
      </c>
      <c r="BX3" s="75">
        <v>59.998430309142698</v>
      </c>
      <c r="BY3" s="75">
        <v>239.96727896030001</v>
      </c>
      <c r="BZ3" s="75">
        <v>60.890198610536899</v>
      </c>
      <c r="CA3" s="75">
        <v>31.674634745878699</v>
      </c>
      <c r="CB3" s="75">
        <v>600.15191419809605</v>
      </c>
      <c r="CC3" s="75">
        <v>13.0922630832896</v>
      </c>
      <c r="CD3" s="75">
        <v>64.895541220919597</v>
      </c>
      <c r="CE3" s="75">
        <v>285.68474926766697</v>
      </c>
      <c r="CF3" s="75">
        <v>1.5638492539237301</v>
      </c>
      <c r="CG3" s="75">
        <v>3724.7544338991502</v>
      </c>
      <c r="CH3" s="75">
        <v>4.25774347360238E-3</v>
      </c>
      <c r="CI3" s="75">
        <v>83.080349197219903</v>
      </c>
      <c r="CJ3" s="75">
        <v>0</v>
      </c>
      <c r="CK3" s="75">
        <v>110.012993567522</v>
      </c>
      <c r="CL3" s="75">
        <v>0.19843120984143101</v>
      </c>
      <c r="CM3" s="75">
        <v>1085.1626679031201</v>
      </c>
      <c r="CN3" s="75">
        <v>315.50947509852398</v>
      </c>
      <c r="CO3" s="39"/>
      <c r="CP3" s="68">
        <f t="shared" ref="CP3:CP34" si="0">+IF(B3=0,"",(AF3-B3)/B3)</f>
        <v>1.2958474281030772E-3</v>
      </c>
      <c r="CQ3" s="68">
        <f t="shared" ref="CQ3:CQ34" si="1">IF(C3=0,"",(BA3-C3)/C3)</f>
        <v>1.5488879896993777E-3</v>
      </c>
      <c r="CR3" s="68">
        <f t="shared" ref="CR3:CR34" si="2">IF(D3=0,"",(BF3-D3)/D3)</f>
        <v>1.1641173777592168E-3</v>
      </c>
      <c r="CS3" s="68">
        <f t="shared" ref="CS3:CS34" si="3">IF(E3=0,"",(BR3-E3)/E3)</f>
        <v>1.259788729353896E-3</v>
      </c>
      <c r="CT3" s="68">
        <f t="shared" ref="CT3:CT34" si="4">IF(F3=0,"",(BS3-F3)/F3)</f>
        <v>1.3007431793852081E-3</v>
      </c>
      <c r="CU3" s="68">
        <f t="shared" ref="CU3:CU34" si="5">IF(G3=0,"",(CG3-G3)/G3)</f>
        <v>8.1256126999584074E-4</v>
      </c>
      <c r="CV3" s="68">
        <f t="shared" ref="CV3:CV34" si="6">IF(H3=0,"",(CM3-H3)/H3)</f>
        <v>1.4038674902983692E-3</v>
      </c>
      <c r="CW3" s="56">
        <f t="shared" ref="CW3:CW34" si="7">IF(I3=0,"",(Y3-I3)/I3)</f>
        <v>-0.99157174085769828</v>
      </c>
      <c r="CX3" s="56">
        <f t="shared" ref="CX3:CX34" si="8">IF(J3=0,"",(AB3-J3)/J3)</f>
        <v>-0.49410430124951737</v>
      </c>
      <c r="CY3" s="68" t="str">
        <f t="shared" ref="CY3:CY34" si="9">IF(K3=0,"",(AE3-K3)/K3)</f>
        <v/>
      </c>
      <c r="CZ3" s="56">
        <f t="shared" ref="CZ3:CZ34" si="10">IF(L3=0,"",(AN3-L3)/L3)</f>
        <v>5.4745031621389799</v>
      </c>
      <c r="DA3" s="68">
        <f t="shared" ref="DA3:DA34" si="11">IF(M3=0,"",(AQ3-M3)/M3)</f>
        <v>5.4145597117714395E-4</v>
      </c>
      <c r="DB3" s="56">
        <f t="shared" ref="DB3:DB34" si="12">IF(N3=0,"",(AX3-N3)/N3)</f>
        <v>-0.32898322600595792</v>
      </c>
      <c r="DC3" s="68">
        <f t="shared" ref="DC3:DC34" si="13">IF(O3=0,"",(W3-O3)/O3)</f>
        <v>1.524685468596137E-3</v>
      </c>
      <c r="DD3" s="68">
        <f t="shared" ref="DD3:DD34" si="14">IF(P3=0,"",(AC3-P3)/P3)</f>
        <v>3.9379782857022245E-4</v>
      </c>
      <c r="DE3" s="56">
        <f t="shared" ref="DE3:DE34" si="15">IF(Q3=0,"",(AZ3-Q3)/Q3)</f>
        <v>-0.84864656344147593</v>
      </c>
      <c r="DF3" s="68">
        <f>IF(R3=0,"",(AJ3-R3)/R3)</f>
        <v>1.5629568648291463E-3</v>
      </c>
      <c r="DG3" s="89"/>
      <c r="DH3" s="75">
        <f t="shared" ref="DH3:DH34" si="16">BF3-D3</f>
        <v>19.219306085396965</v>
      </c>
      <c r="DI3" s="75">
        <f t="shared" ref="DI3:DI34" si="17">CG3-G3</f>
        <v>3.0241338991500015</v>
      </c>
    </row>
    <row r="4" spans="1:113" x14ac:dyDescent="0.25">
      <c r="A4" s="89" t="s">
        <v>170</v>
      </c>
      <c r="B4" s="75">
        <v>6006.9631720999996</v>
      </c>
      <c r="C4" s="75">
        <v>416.02763084999998</v>
      </c>
      <c r="D4" s="75">
        <v>15667.689208</v>
      </c>
      <c r="E4" s="75">
        <v>1852.4235788999999</v>
      </c>
      <c r="F4" s="75">
        <v>1747.9319356999999</v>
      </c>
      <c r="G4" s="75">
        <v>7369.9133367000004</v>
      </c>
      <c r="H4" s="75">
        <v>547.86534237000001</v>
      </c>
      <c r="I4" s="65">
        <v>20.825942779999998</v>
      </c>
      <c r="J4" s="65">
        <v>6.5988285400000004</v>
      </c>
      <c r="K4" s="75">
        <v>0.13505880000000001</v>
      </c>
      <c r="L4" s="65">
        <v>32.084664070000002</v>
      </c>
      <c r="M4" s="75">
        <v>7.9581675000000001</v>
      </c>
      <c r="N4" s="65">
        <v>1.2064280999999999</v>
      </c>
      <c r="O4" s="75">
        <v>10.44776075</v>
      </c>
      <c r="P4" s="75">
        <v>0.47800642999999998</v>
      </c>
      <c r="Q4" s="65">
        <v>0.40894546999999998</v>
      </c>
      <c r="R4" s="73">
        <v>2.6334549900000002</v>
      </c>
      <c r="S4" s="75"/>
      <c r="T4" s="75" t="s">
        <v>170</v>
      </c>
      <c r="U4" s="75">
        <v>0</v>
      </c>
      <c r="V4" s="75">
        <v>0</v>
      </c>
      <c r="W4" s="75">
        <v>10.450443467015599</v>
      </c>
      <c r="X4" s="75">
        <v>0.183711105578928</v>
      </c>
      <c r="Y4" s="75">
        <v>0.183711105578928</v>
      </c>
      <c r="Z4" s="75">
        <v>6.2016233634815301E-2</v>
      </c>
      <c r="AA4" s="75">
        <v>0</v>
      </c>
      <c r="AB4" s="75">
        <v>38.934601644385197</v>
      </c>
      <c r="AC4" s="75">
        <v>0.478040200226509</v>
      </c>
      <c r="AD4" s="75">
        <v>854.93185974841003</v>
      </c>
      <c r="AE4" s="75">
        <v>0.13505876196475899</v>
      </c>
      <c r="AF4" s="75">
        <v>6015.4287182746602</v>
      </c>
      <c r="AG4" s="75">
        <v>29.480406431015801</v>
      </c>
      <c r="AH4" s="75">
        <v>98.557823094040401</v>
      </c>
      <c r="AI4" s="75">
        <v>1.9607066390822701</v>
      </c>
      <c r="AJ4" s="75">
        <v>2.6376393060344898</v>
      </c>
      <c r="AK4" s="75">
        <v>25.692536375054701</v>
      </c>
      <c r="AL4" s="75">
        <v>0</v>
      </c>
      <c r="AM4" s="75">
        <v>124.607255198861</v>
      </c>
      <c r="AN4" s="75">
        <v>124.607255198861</v>
      </c>
      <c r="AO4" s="75">
        <v>0</v>
      </c>
      <c r="AP4" s="75">
        <v>0</v>
      </c>
      <c r="AQ4" s="75">
        <v>7.9668081916257396</v>
      </c>
      <c r="AR4" s="75">
        <v>0</v>
      </c>
      <c r="AS4" s="75">
        <v>2.0000974329595298</v>
      </c>
      <c r="AT4" s="75">
        <v>0</v>
      </c>
      <c r="AU4" s="75">
        <v>0</v>
      </c>
      <c r="AV4" s="75">
        <v>3.2029813710169303E-2</v>
      </c>
      <c r="AW4" s="75">
        <v>0</v>
      </c>
      <c r="AX4" s="75">
        <v>0</v>
      </c>
      <c r="AY4" s="75">
        <v>0</v>
      </c>
      <c r="AZ4" s="75">
        <v>6.1149642085351903E-2</v>
      </c>
      <c r="BA4" s="75">
        <v>416.77620725100098</v>
      </c>
      <c r="BB4" s="75">
        <v>0</v>
      </c>
      <c r="BC4" s="75">
        <v>647.10794344262695</v>
      </c>
      <c r="BD4" s="75">
        <v>14118.965927397299</v>
      </c>
      <c r="BE4" s="75">
        <v>1568.7742147731699</v>
      </c>
      <c r="BF4" s="75">
        <v>15687.7401421705</v>
      </c>
      <c r="BG4" s="75">
        <v>0</v>
      </c>
      <c r="BH4" s="75">
        <v>15.171917921750801</v>
      </c>
      <c r="BI4" s="75">
        <v>0</v>
      </c>
      <c r="BJ4" s="75">
        <v>71.524767948356597</v>
      </c>
      <c r="BK4" s="75">
        <v>128.23522294775799</v>
      </c>
      <c r="BL4" s="75">
        <v>45.297211441877899</v>
      </c>
      <c r="BM4" s="75">
        <v>17.7035053917337</v>
      </c>
      <c r="BN4" s="75">
        <v>90.150411088807701</v>
      </c>
      <c r="BO4" s="75">
        <v>42.150615508225897</v>
      </c>
      <c r="BP4" s="75">
        <v>6.3984052866835296E-3</v>
      </c>
      <c r="BQ4" s="75">
        <v>10.482007669549199</v>
      </c>
      <c r="BR4" s="75">
        <v>1855.1399444087599</v>
      </c>
      <c r="BS4" s="75">
        <v>1750.50900179838</v>
      </c>
      <c r="BT4" s="75">
        <v>104.63094261038199</v>
      </c>
      <c r="BU4" s="75">
        <v>4.8812776886743001E-2</v>
      </c>
      <c r="BV4" s="75">
        <v>0.31713050447262597</v>
      </c>
      <c r="BW4" s="75">
        <v>677.46097200725205</v>
      </c>
      <c r="BX4" s="75">
        <v>5.1684115147406499E-2</v>
      </c>
      <c r="BY4" s="75">
        <v>128.49028757111199</v>
      </c>
      <c r="BZ4" s="75">
        <v>31.074378998109498</v>
      </c>
      <c r="CA4" s="75">
        <v>15.213103447808299</v>
      </c>
      <c r="CB4" s="75">
        <v>321.23550650198098</v>
      </c>
      <c r="CC4" s="75">
        <v>30.144625787470499</v>
      </c>
      <c r="CD4" s="75">
        <v>120.32297049477199</v>
      </c>
      <c r="CE4" s="75">
        <v>174.15236170527501</v>
      </c>
      <c r="CF4" s="75">
        <v>4.8268762217280097</v>
      </c>
      <c r="CG4" s="75">
        <v>7381.5717855440698</v>
      </c>
      <c r="CH4" s="75">
        <v>2.4681533278009899</v>
      </c>
      <c r="CI4" s="75">
        <v>175.36763535331801</v>
      </c>
      <c r="CJ4" s="75">
        <v>0</v>
      </c>
      <c r="CK4" s="75">
        <v>38.571278776054399</v>
      </c>
      <c r="CL4" s="75">
        <v>0</v>
      </c>
      <c r="CM4" s="75">
        <v>548.44850986292795</v>
      </c>
      <c r="CN4" s="75">
        <v>109.285972464401</v>
      </c>
      <c r="CO4" s="39"/>
      <c r="CP4" s="68">
        <f t="shared" si="0"/>
        <v>1.4092888423188259E-3</v>
      </c>
      <c r="CQ4" s="68">
        <f t="shared" si="1"/>
        <v>1.7993429894826011E-3</v>
      </c>
      <c r="CR4" s="68">
        <f t="shared" si="2"/>
        <v>1.2797633335911468E-3</v>
      </c>
      <c r="CS4" s="68">
        <f t="shared" si="3"/>
        <v>1.4663846539747605E-3</v>
      </c>
      <c r="CT4" s="68">
        <f t="shared" si="4"/>
        <v>1.4743515154942545E-3</v>
      </c>
      <c r="CU4" s="68">
        <f t="shared" si="5"/>
        <v>1.5818976847412547E-3</v>
      </c>
      <c r="CV4" s="68">
        <f t="shared" si="6"/>
        <v>1.0644358162997293E-3</v>
      </c>
      <c r="CW4" s="56">
        <f t="shared" si="7"/>
        <v>-0.99117873761972708</v>
      </c>
      <c r="CX4" s="56">
        <f t="shared" si="8"/>
        <v>4.9002293222768287</v>
      </c>
      <c r="CY4" s="68">
        <f t="shared" si="9"/>
        <v>-2.8161986492041272E-7</v>
      </c>
      <c r="CZ4" s="56">
        <f t="shared" si="10"/>
        <v>2.8837014134541628</v>
      </c>
      <c r="DA4" s="68">
        <f t="shared" si="11"/>
        <v>1.0857639809339964E-3</v>
      </c>
      <c r="DB4" s="56">
        <f t="shared" si="12"/>
        <v>-1</v>
      </c>
      <c r="DC4" s="68">
        <f t="shared" si="13"/>
        <v>2.5677435383452551E-4</v>
      </c>
      <c r="DD4" s="68">
        <f t="shared" si="14"/>
        <v>7.0648059083686977E-5</v>
      </c>
      <c r="DE4" s="56">
        <f t="shared" si="15"/>
        <v>-0.85046993652881908</v>
      </c>
      <c r="DF4" s="68">
        <f t="shared" ref="DF4:DF59" si="18">IF(R4=0,"",(AJ4-R4)/R4)</f>
        <v>1.588907367081924E-3</v>
      </c>
      <c r="DG4" s="89"/>
      <c r="DH4" s="75">
        <f t="shared" si="16"/>
        <v>20.050934170500113</v>
      </c>
      <c r="DI4" s="75">
        <f t="shared" si="17"/>
        <v>11.658448844069426</v>
      </c>
    </row>
    <row r="5" spans="1:113" x14ac:dyDescent="0.25">
      <c r="A5" s="89" t="s">
        <v>171</v>
      </c>
      <c r="B5" s="75">
        <v>5904.491215</v>
      </c>
      <c r="C5" s="75">
        <v>260.29970259999999</v>
      </c>
      <c r="D5" s="75">
        <v>17015.243194999999</v>
      </c>
      <c r="E5" s="75">
        <v>1513.4375219999999</v>
      </c>
      <c r="F5" s="75">
        <v>1157.7911420999999</v>
      </c>
      <c r="G5" s="75">
        <v>30913.697515</v>
      </c>
      <c r="H5" s="75">
        <v>343.51954640000002</v>
      </c>
      <c r="I5" s="65">
        <v>2.5641159299999998</v>
      </c>
      <c r="J5" s="65">
        <v>3.4033493099999998</v>
      </c>
      <c r="K5" s="75"/>
      <c r="L5" s="65">
        <v>30.407591270000001</v>
      </c>
      <c r="M5" s="75">
        <v>56.362325400000003</v>
      </c>
      <c r="N5" s="65">
        <v>0.27484500000000001</v>
      </c>
      <c r="O5" s="75">
        <v>2.0990654100000001</v>
      </c>
      <c r="P5" s="75">
        <v>2.63E-3</v>
      </c>
      <c r="Q5" s="65">
        <v>9.4448130000000005E-2</v>
      </c>
      <c r="R5" s="73">
        <v>1.3491762899999999</v>
      </c>
      <c r="S5" s="75"/>
      <c r="T5" s="75" t="s">
        <v>171</v>
      </c>
      <c r="U5" s="75">
        <v>0.25259499091536902</v>
      </c>
      <c r="V5" s="75">
        <v>0.50802614337206797</v>
      </c>
      <c r="W5" s="75">
        <v>2.0996510329139402</v>
      </c>
      <c r="X5" s="75">
        <v>0.290753156633072</v>
      </c>
      <c r="Y5" s="75">
        <v>0.290753156633072</v>
      </c>
      <c r="Z5" s="75">
        <v>0.26375515807966399</v>
      </c>
      <c r="AA5" s="75">
        <v>0.204026386192739</v>
      </c>
      <c r="AB5" s="75">
        <v>3.7439212341373902</v>
      </c>
      <c r="AC5" s="75">
        <v>2.6333790741982599E-3</v>
      </c>
      <c r="AD5" s="75">
        <v>220.189504924728</v>
      </c>
      <c r="AE5" s="75">
        <v>0</v>
      </c>
      <c r="AF5" s="75">
        <v>5912.7754310946402</v>
      </c>
      <c r="AG5" s="75">
        <v>2.8596982216576898</v>
      </c>
      <c r="AH5" s="75">
        <v>5.62074939516725</v>
      </c>
      <c r="AI5" s="75">
        <v>0.30237312470809002</v>
      </c>
      <c r="AJ5" s="75">
        <v>1.3501263239299199</v>
      </c>
      <c r="AK5" s="75">
        <v>2.33255264590878</v>
      </c>
      <c r="AL5" s="75">
        <v>0.145281822432028</v>
      </c>
      <c r="AM5" s="75">
        <v>89.477641754510501</v>
      </c>
      <c r="AN5" s="75">
        <v>89.477641754510501</v>
      </c>
      <c r="AO5" s="75">
        <v>6.9187142858931697E-3</v>
      </c>
      <c r="AP5" s="75">
        <v>0</v>
      </c>
      <c r="AQ5" s="75">
        <v>56.445984881443103</v>
      </c>
      <c r="AR5" s="75">
        <v>0</v>
      </c>
      <c r="AS5" s="75">
        <v>2.0646971676163699</v>
      </c>
      <c r="AT5" s="75">
        <v>0.13832330502339599</v>
      </c>
      <c r="AU5" s="75">
        <v>3.4567195186891299E-3</v>
      </c>
      <c r="AV5" s="75">
        <v>1.9317388232922299</v>
      </c>
      <c r="AW5" s="75">
        <v>0.33204916689319097</v>
      </c>
      <c r="AX5" s="75">
        <v>0.51926205557212701</v>
      </c>
      <c r="AY5" s="75">
        <v>0</v>
      </c>
      <c r="AZ5" s="75">
        <v>6.5671915694796495E-2</v>
      </c>
      <c r="BA5" s="75">
        <v>260.518211653962</v>
      </c>
      <c r="BB5" s="75">
        <v>0</v>
      </c>
      <c r="BC5" s="75">
        <v>351.689052057629</v>
      </c>
      <c r="BD5" s="75">
        <v>15333.7817726251</v>
      </c>
      <c r="BE5" s="75">
        <v>1703.75365977193</v>
      </c>
      <c r="BF5" s="75">
        <v>17037.535432397101</v>
      </c>
      <c r="BG5" s="75">
        <v>2.0652982159338998E-3</v>
      </c>
      <c r="BH5" s="75">
        <v>7.4575435661538902</v>
      </c>
      <c r="BI5" s="75">
        <v>0.13786806479642499</v>
      </c>
      <c r="BJ5" s="75">
        <v>53.389257429197997</v>
      </c>
      <c r="BK5" s="75">
        <v>78.993703146035102</v>
      </c>
      <c r="BL5" s="75">
        <v>32.758093470554499</v>
      </c>
      <c r="BM5" s="75">
        <v>9.0135499003191093</v>
      </c>
      <c r="BN5" s="75">
        <v>57.531830894503301</v>
      </c>
      <c r="BO5" s="75">
        <v>29.718910087723</v>
      </c>
      <c r="BP5" s="75">
        <v>0</v>
      </c>
      <c r="BQ5" s="75">
        <v>5.14777999694439</v>
      </c>
      <c r="BR5" s="75">
        <v>1515.3103128948801</v>
      </c>
      <c r="BS5" s="75">
        <v>1159.17124144531</v>
      </c>
      <c r="BT5" s="75">
        <v>356.13907144957199</v>
      </c>
      <c r="BU5" s="75">
        <v>7.7328549303614996E-4</v>
      </c>
      <c r="BV5" s="75">
        <v>0.24221044616037499</v>
      </c>
      <c r="BW5" s="75">
        <v>509.35379168064901</v>
      </c>
      <c r="BX5" s="75">
        <v>8.1877323809366302E-4</v>
      </c>
      <c r="BY5" s="75">
        <v>66.398178998991298</v>
      </c>
      <c r="BZ5" s="75">
        <v>16.668152950500701</v>
      </c>
      <c r="CA5" s="75">
        <v>7.8309143054823398</v>
      </c>
      <c r="CB5" s="75">
        <v>165.99716417830899</v>
      </c>
      <c r="CC5" s="75">
        <v>5.4938250369545703</v>
      </c>
      <c r="CD5" s="75">
        <v>84.580941880829101</v>
      </c>
      <c r="CE5" s="75">
        <v>116.85231703489301</v>
      </c>
      <c r="CF5" s="75">
        <v>3.6865561315239401</v>
      </c>
      <c r="CG5" s="75">
        <v>30962.807051435801</v>
      </c>
      <c r="CH5" s="75">
        <v>0.73689717725154802</v>
      </c>
      <c r="CI5" s="75">
        <v>755.46215369963102</v>
      </c>
      <c r="CJ5" s="75">
        <v>2.4206466069033299E-2</v>
      </c>
      <c r="CK5" s="75">
        <v>35.356700251987199</v>
      </c>
      <c r="CL5" s="75">
        <v>0.82750108104300601</v>
      </c>
      <c r="CM5" s="75">
        <v>343.943237045145</v>
      </c>
      <c r="CN5" s="75">
        <v>105.34483076612101</v>
      </c>
      <c r="CO5" s="39"/>
      <c r="CP5" s="68">
        <f t="shared" si="0"/>
        <v>1.4030363994097694E-3</v>
      </c>
      <c r="CQ5" s="68">
        <f t="shared" si="1"/>
        <v>8.3945180028803133E-4</v>
      </c>
      <c r="CR5" s="68">
        <f t="shared" si="2"/>
        <v>1.3101333399485049E-3</v>
      </c>
      <c r="CS5" s="68">
        <f t="shared" si="3"/>
        <v>1.2374418287219881E-3</v>
      </c>
      <c r="CT5" s="68">
        <f t="shared" si="4"/>
        <v>1.1920106270694711E-3</v>
      </c>
      <c r="CU5" s="68">
        <f t="shared" si="5"/>
        <v>1.5886011827595736E-3</v>
      </c>
      <c r="CV5" s="68">
        <f t="shared" si="6"/>
        <v>1.2333814759164245E-3</v>
      </c>
      <c r="CW5" s="56">
        <f t="shared" si="7"/>
        <v>-0.88660685999752287</v>
      </c>
      <c r="CX5" s="56">
        <f t="shared" si="8"/>
        <v>0.10006963526685139</v>
      </c>
      <c r="CY5" s="68" t="str">
        <f t="shared" si="9"/>
        <v/>
      </c>
      <c r="CZ5" s="56">
        <f t="shared" si="10"/>
        <v>1.9426086716309148</v>
      </c>
      <c r="DA5" s="68">
        <f t="shared" si="11"/>
        <v>1.4843156461230667E-3</v>
      </c>
      <c r="DB5" s="56">
        <f t="shared" si="12"/>
        <v>0.88929052946979936</v>
      </c>
      <c r="DC5" s="68">
        <f t="shared" si="13"/>
        <v>2.7899221775087163E-4</v>
      </c>
      <c r="DD5" s="68">
        <f t="shared" si="14"/>
        <v>1.2848190867908434E-3</v>
      </c>
      <c r="DE5" s="56">
        <f t="shared" si="15"/>
        <v>-0.30467743834847244</v>
      </c>
      <c r="DF5" s="68">
        <f t="shared" si="18"/>
        <v>7.0415848318828016E-4</v>
      </c>
      <c r="DG5" s="89"/>
      <c r="DH5" s="75">
        <f t="shared" si="16"/>
        <v>22.292237397101417</v>
      </c>
      <c r="DI5" s="75">
        <f t="shared" si="17"/>
        <v>49.109536435800692</v>
      </c>
    </row>
    <row r="6" spans="1:113" x14ac:dyDescent="0.25">
      <c r="A6" s="89" t="s">
        <v>172</v>
      </c>
      <c r="B6" s="75">
        <v>9608.5494419000006</v>
      </c>
      <c r="C6" s="75">
        <v>1379.1621425999999</v>
      </c>
      <c r="D6" s="75">
        <v>5815.6533141999998</v>
      </c>
      <c r="E6" s="75">
        <v>1168.1685454999999</v>
      </c>
      <c r="F6" s="75">
        <v>1138.6406886</v>
      </c>
      <c r="G6" s="75">
        <v>1426.5980124</v>
      </c>
      <c r="H6" s="75">
        <v>510.44360898000002</v>
      </c>
      <c r="I6" s="65">
        <v>8.1431105000000006</v>
      </c>
      <c r="J6" s="65">
        <v>10.67725735</v>
      </c>
      <c r="K6" s="75">
        <v>0.1215</v>
      </c>
      <c r="L6" s="65">
        <v>62.836393690000001</v>
      </c>
      <c r="M6" s="75">
        <v>16.591098299999999</v>
      </c>
      <c r="N6" s="65"/>
      <c r="O6" s="75">
        <v>14.138805229999999</v>
      </c>
      <c r="P6" s="75">
        <v>0.75529542000000005</v>
      </c>
      <c r="Q6" s="65">
        <v>1.6448836499999999</v>
      </c>
      <c r="R6" s="73">
        <v>5.2579874100000001</v>
      </c>
      <c r="S6" s="75"/>
      <c r="T6" s="75" t="s">
        <v>172</v>
      </c>
      <c r="U6" s="75">
        <v>4.6716096254210797E-3</v>
      </c>
      <c r="V6" s="75">
        <v>0.64168011786743595</v>
      </c>
      <c r="W6" s="75">
        <v>14.1405336678173</v>
      </c>
      <c r="X6" s="75">
        <v>7.7896190001955107E-2</v>
      </c>
      <c r="Y6" s="75">
        <v>7.7896190001955107E-2</v>
      </c>
      <c r="Z6" s="75">
        <v>2.8789391637732101E-2</v>
      </c>
      <c r="AA6" s="75">
        <v>3.77337854279222E-3</v>
      </c>
      <c r="AB6" s="75">
        <v>56.496858872106202</v>
      </c>
      <c r="AC6" s="75">
        <v>0.75540952974655096</v>
      </c>
      <c r="AD6" s="75">
        <v>952.62451974231703</v>
      </c>
      <c r="AE6" s="75">
        <v>0.121498618242143</v>
      </c>
      <c r="AF6" s="75">
        <v>9617.1229334685995</v>
      </c>
      <c r="AG6" s="75">
        <v>41.7405303461396</v>
      </c>
      <c r="AH6" s="75">
        <v>41.068961271109799</v>
      </c>
      <c r="AI6" s="75">
        <v>0.66128767707626501</v>
      </c>
      <c r="AJ6" s="75">
        <v>5.2668477025923801</v>
      </c>
      <c r="AK6" s="75">
        <v>35.820867862382698</v>
      </c>
      <c r="AL6" s="75">
        <v>2.68693591119252E-3</v>
      </c>
      <c r="AM6" s="75">
        <v>241.782599756282</v>
      </c>
      <c r="AN6" s="75">
        <v>241.782599756282</v>
      </c>
      <c r="AO6" s="75">
        <v>2.3278181998602401E-3</v>
      </c>
      <c r="AP6" s="75">
        <v>0</v>
      </c>
      <c r="AQ6" s="75">
        <v>16.5911560455067</v>
      </c>
      <c r="AR6" s="75">
        <v>0</v>
      </c>
      <c r="AS6" s="75">
        <v>0.87144259852289896</v>
      </c>
      <c r="AT6" s="75">
        <v>5.7755656466209103E-3</v>
      </c>
      <c r="AU6" s="75">
        <v>6.3930319859266995E-5</v>
      </c>
      <c r="AV6" s="75">
        <v>6.1712866293243601E-2</v>
      </c>
      <c r="AW6" s="75">
        <v>0.34981566656227903</v>
      </c>
      <c r="AX6" s="75">
        <v>1.7222060073155299E-2</v>
      </c>
      <c r="AY6" s="75">
        <v>5.5011009584761601E-4</v>
      </c>
      <c r="AZ6" s="75">
        <v>2.1434516843370301E-2</v>
      </c>
      <c r="BA6" s="75">
        <v>1380.7458501425299</v>
      </c>
      <c r="BB6" s="75">
        <v>0</v>
      </c>
      <c r="BC6" s="75">
        <v>552.75597838972203</v>
      </c>
      <c r="BD6" s="75">
        <v>5238.8472250403101</v>
      </c>
      <c r="BE6" s="75">
        <v>582.09437353913404</v>
      </c>
      <c r="BF6" s="75">
        <v>5820.9415985794503</v>
      </c>
      <c r="BG6" s="75">
        <v>3.9721088392686801E-5</v>
      </c>
      <c r="BH6" s="75">
        <v>4.99317590440634</v>
      </c>
      <c r="BI6" s="75">
        <v>2.55028134743644E-3</v>
      </c>
      <c r="BJ6" s="75">
        <v>7.0740136424072304</v>
      </c>
      <c r="BK6" s="75">
        <v>99.823596944052994</v>
      </c>
      <c r="BL6" s="75">
        <v>11.2380835149183</v>
      </c>
      <c r="BM6" s="75">
        <v>27.745191062084299</v>
      </c>
      <c r="BN6" s="75">
        <v>67.218177309277493</v>
      </c>
      <c r="BO6" s="75">
        <v>13.6496682115787</v>
      </c>
      <c r="BP6" s="75">
        <v>0.396532102051952</v>
      </c>
      <c r="BQ6" s="75">
        <v>28.707517783679901</v>
      </c>
      <c r="BR6" s="75">
        <v>1169.33368283699</v>
      </c>
      <c r="BS6" s="75">
        <v>1139.79703290417</v>
      </c>
      <c r="BT6" s="75">
        <v>29.536649932815301</v>
      </c>
      <c r="BU6" s="75">
        <v>0.40310001231501802</v>
      </c>
      <c r="BV6" s="75">
        <v>1.33310499250648E-2</v>
      </c>
      <c r="BW6" s="75">
        <v>90.348557210248202</v>
      </c>
      <c r="BX6" s="75">
        <v>0.60616826226072895</v>
      </c>
      <c r="BY6" s="75">
        <v>191.48448714197201</v>
      </c>
      <c r="BZ6" s="75">
        <v>39.255030505400697</v>
      </c>
      <c r="CA6" s="75">
        <v>20.413768042523799</v>
      </c>
      <c r="CB6" s="75">
        <v>478.718554273417</v>
      </c>
      <c r="CC6" s="75">
        <v>19.872742155070299</v>
      </c>
      <c r="CD6" s="75">
        <v>60.4642719548294</v>
      </c>
      <c r="CE6" s="75">
        <v>101.506761790293</v>
      </c>
      <c r="CF6" s="75">
        <v>0.55381903499204099</v>
      </c>
      <c r="CG6" s="75">
        <v>1426.95292321702</v>
      </c>
      <c r="CH6" s="75">
        <v>2.8910923836641902</v>
      </c>
      <c r="CI6" s="75">
        <v>2.4147002959704999E-3</v>
      </c>
      <c r="CJ6" s="75">
        <v>4.7746174082363996E-3</v>
      </c>
      <c r="CK6" s="75">
        <v>7.0443752209832304</v>
      </c>
      <c r="CL6" s="75">
        <v>2.1038617406544401E-2</v>
      </c>
      <c r="CM6" s="75">
        <v>510.96471383100402</v>
      </c>
      <c r="CN6" s="75">
        <v>1.7711722527026801</v>
      </c>
      <c r="CO6" s="39"/>
      <c r="CP6" s="68">
        <f t="shared" si="0"/>
        <v>8.9227740570418327E-4</v>
      </c>
      <c r="CQ6" s="68">
        <f t="shared" si="1"/>
        <v>1.1483113505018018E-3</v>
      </c>
      <c r="CR6" s="68">
        <f t="shared" si="2"/>
        <v>9.0931905561463877E-4</v>
      </c>
      <c r="CS6" s="68">
        <f t="shared" si="3"/>
        <v>9.9740516167667057E-4</v>
      </c>
      <c r="CT6" s="68">
        <f t="shared" si="4"/>
        <v>1.0155480264733919E-3</v>
      </c>
      <c r="CU6" s="68">
        <f t="shared" si="5"/>
        <v>2.4878123615422123E-4</v>
      </c>
      <c r="CV6" s="68">
        <f t="shared" si="6"/>
        <v>1.0208862288339769E-3</v>
      </c>
      <c r="CW6" s="56">
        <f t="shared" si="7"/>
        <v>-0.99043409886161382</v>
      </c>
      <c r="CX6" s="56">
        <f t="shared" si="8"/>
        <v>4.2913268848115012</v>
      </c>
      <c r="CY6" s="68">
        <f t="shared" si="9"/>
        <v>-1.1372492650157414E-5</v>
      </c>
      <c r="CZ6" s="56">
        <f t="shared" si="10"/>
        <v>2.8478115238297024</v>
      </c>
      <c r="DA6" s="68">
        <f t="shared" si="11"/>
        <v>3.4805113957813484E-6</v>
      </c>
      <c r="DB6" s="56" t="str">
        <f t="shared" si="12"/>
        <v/>
      </c>
      <c r="DC6" s="68">
        <f t="shared" si="13"/>
        <v>1.2224779881917842E-4</v>
      </c>
      <c r="DD6" s="68">
        <f t="shared" si="14"/>
        <v>1.51079621998642E-4</v>
      </c>
      <c r="DE6" s="56">
        <f t="shared" si="15"/>
        <v>-0.98696897689792817</v>
      </c>
      <c r="DF6" s="68">
        <f t="shared" si="18"/>
        <v>1.6851110323179662E-3</v>
      </c>
      <c r="DG6" s="89"/>
      <c r="DH6" s="75">
        <f t="shared" si="16"/>
        <v>5.2882843794504879</v>
      </c>
      <c r="DI6" s="75">
        <f t="shared" si="17"/>
        <v>0.35491081702002703</v>
      </c>
    </row>
    <row r="7" spans="1:113" x14ac:dyDescent="0.25">
      <c r="A7" s="89" t="s">
        <v>173</v>
      </c>
      <c r="B7" s="75">
        <v>6658.1824550000001</v>
      </c>
      <c r="C7" s="75">
        <v>84.398584999999997</v>
      </c>
      <c r="D7" s="75">
        <v>17777.9437</v>
      </c>
      <c r="E7" s="75">
        <v>1514.391455</v>
      </c>
      <c r="F7" s="75">
        <v>1243.95947</v>
      </c>
      <c r="G7" s="75">
        <v>10450.678900000001</v>
      </c>
      <c r="H7" s="75">
        <v>455.79457000000002</v>
      </c>
      <c r="I7" s="65">
        <v>5.33120759</v>
      </c>
      <c r="J7" s="65">
        <v>4.35128965</v>
      </c>
      <c r="K7" s="75">
        <v>18.2745</v>
      </c>
      <c r="L7" s="65">
        <v>44.374572530000002</v>
      </c>
      <c r="M7" s="75">
        <v>14.392061</v>
      </c>
      <c r="N7" s="65"/>
      <c r="O7" s="75">
        <v>3.1813623899999999</v>
      </c>
      <c r="P7" s="75">
        <v>8.9599999999999992E-3</v>
      </c>
      <c r="Q7" s="65">
        <v>0.16844039999999999</v>
      </c>
      <c r="R7" s="73">
        <v>2.1896357100000001</v>
      </c>
      <c r="S7" s="75"/>
      <c r="T7" s="75" t="s">
        <v>173</v>
      </c>
      <c r="U7" s="75">
        <v>0</v>
      </c>
      <c r="V7" s="75">
        <v>0</v>
      </c>
      <c r="W7" s="75">
        <v>3.18213945843172</v>
      </c>
      <c r="X7" s="75">
        <v>7.5231659586326499E-3</v>
      </c>
      <c r="Y7" s="75">
        <v>7.5231659586326499E-3</v>
      </c>
      <c r="Z7" s="75">
        <v>2.53962878455497E-3</v>
      </c>
      <c r="AA7" s="75">
        <v>0</v>
      </c>
      <c r="AB7" s="75">
        <v>5.9243760296114996</v>
      </c>
      <c r="AC7" s="75">
        <v>8.9746038504040504E-3</v>
      </c>
      <c r="AD7" s="75">
        <v>384.66858558236601</v>
      </c>
      <c r="AE7" s="75">
        <v>18.299942008190101</v>
      </c>
      <c r="AF7" s="75">
        <v>6668.03823771116</v>
      </c>
      <c r="AG7" s="75">
        <v>3.5629643745871999</v>
      </c>
      <c r="AH7" s="75">
        <v>10.5384013873502</v>
      </c>
      <c r="AI7" s="75">
        <v>9.2480739553255406E-2</v>
      </c>
      <c r="AJ7" s="75">
        <v>2.1932106410269401</v>
      </c>
      <c r="AK7" s="75">
        <v>3.3836354040130701</v>
      </c>
      <c r="AL7" s="75">
        <v>0</v>
      </c>
      <c r="AM7" s="75">
        <v>145.135542589442</v>
      </c>
      <c r="AN7" s="75">
        <v>145.135542589442</v>
      </c>
      <c r="AO7" s="75">
        <v>0</v>
      </c>
      <c r="AP7" s="75">
        <v>0</v>
      </c>
      <c r="AQ7" s="75">
        <v>14.409924568738401</v>
      </c>
      <c r="AR7" s="75">
        <v>0</v>
      </c>
      <c r="AS7" s="75">
        <v>2.4041304187525201</v>
      </c>
      <c r="AT7" s="75">
        <v>0</v>
      </c>
      <c r="AU7" s="75">
        <v>0</v>
      </c>
      <c r="AV7" s="75">
        <v>1.31163369929995E-3</v>
      </c>
      <c r="AW7" s="75">
        <v>0</v>
      </c>
      <c r="AX7" s="75">
        <v>0</v>
      </c>
      <c r="AY7" s="75">
        <v>0</v>
      </c>
      <c r="AZ7" s="75">
        <v>2.5041487282789002E-3</v>
      </c>
      <c r="BA7" s="75">
        <v>84.547355607180407</v>
      </c>
      <c r="BB7" s="75">
        <v>0</v>
      </c>
      <c r="BC7" s="75">
        <v>466.98102464414598</v>
      </c>
      <c r="BD7" s="75">
        <v>16022.622642807801</v>
      </c>
      <c r="BE7" s="75">
        <v>1780.2917505199</v>
      </c>
      <c r="BF7" s="75">
        <v>17802.914393327701</v>
      </c>
      <c r="BG7" s="75">
        <v>0</v>
      </c>
      <c r="BH7" s="75">
        <v>8.2977323729445303</v>
      </c>
      <c r="BI7" s="75">
        <v>0</v>
      </c>
      <c r="BJ7" s="75">
        <v>62.1418028341959</v>
      </c>
      <c r="BK7" s="75">
        <v>96.4558395413695</v>
      </c>
      <c r="BL7" s="75">
        <v>37.406473180288401</v>
      </c>
      <c r="BM7" s="75">
        <v>6.8270639194761804</v>
      </c>
      <c r="BN7" s="75">
        <v>59.077846485446699</v>
      </c>
      <c r="BO7" s="75">
        <v>32.974973913975603</v>
      </c>
      <c r="BP7" s="75">
        <v>0</v>
      </c>
      <c r="BQ7" s="75">
        <v>7.0271237604678101</v>
      </c>
      <c r="BR7" s="75">
        <v>1599.8011121375901</v>
      </c>
      <c r="BS7" s="75">
        <v>1245.7107245715499</v>
      </c>
      <c r="BT7" s="75">
        <v>354.09038756604201</v>
      </c>
      <c r="BU7" s="75">
        <v>2.42546426583332E-2</v>
      </c>
      <c r="BV7" s="75">
        <v>0.28698355880222798</v>
      </c>
      <c r="BW7" s="75">
        <v>600.29742291263597</v>
      </c>
      <c r="BX7" s="75">
        <v>2.5681380313827901E-2</v>
      </c>
      <c r="BY7" s="75">
        <v>54.868486127526303</v>
      </c>
      <c r="BZ7" s="75">
        <v>13.3786304428534</v>
      </c>
      <c r="CA7" s="75">
        <v>5.86380837899656</v>
      </c>
      <c r="CB7" s="75">
        <v>137.20403896338601</v>
      </c>
      <c r="CC7" s="75">
        <v>8.09285445726902</v>
      </c>
      <c r="CD7" s="75">
        <v>98.917887799621894</v>
      </c>
      <c r="CE7" s="75">
        <v>125.020227742632</v>
      </c>
      <c r="CF7" s="75">
        <v>4.3680185282742299</v>
      </c>
      <c r="CG7" s="75">
        <v>10464.132147955699</v>
      </c>
      <c r="CH7" s="75">
        <v>6.1996790094389201E-2</v>
      </c>
      <c r="CI7" s="75">
        <v>254.085076403247</v>
      </c>
      <c r="CJ7" s="75">
        <v>0</v>
      </c>
      <c r="CK7" s="75">
        <v>44.968010962761198</v>
      </c>
      <c r="CL7" s="75">
        <v>0</v>
      </c>
      <c r="CM7" s="75">
        <v>456.43175767103702</v>
      </c>
      <c r="CN7" s="75">
        <v>136.74052438481999</v>
      </c>
      <c r="CO7" s="39"/>
      <c r="CP7" s="68">
        <f t="shared" si="0"/>
        <v>1.4802512213762874E-3</v>
      </c>
      <c r="CQ7" s="68">
        <f t="shared" si="1"/>
        <v>1.7627144718173865E-3</v>
      </c>
      <c r="CR7" s="68">
        <f t="shared" si="2"/>
        <v>1.404588390484168E-3</v>
      </c>
      <c r="CS7" s="68">
        <f t="shared" si="3"/>
        <v>5.6398665520461556E-2</v>
      </c>
      <c r="CT7" s="68">
        <f t="shared" si="4"/>
        <v>1.4078067764940181E-3</v>
      </c>
      <c r="CU7" s="68">
        <f t="shared" si="5"/>
        <v>1.2873085169326478E-3</v>
      </c>
      <c r="CV7" s="68">
        <f t="shared" si="6"/>
        <v>1.3979711759993048E-3</v>
      </c>
      <c r="CW7" s="56">
        <f t="shared" si="7"/>
        <v>-0.99858884392857927</v>
      </c>
      <c r="CX7" s="56">
        <f t="shared" si="8"/>
        <v>0.36152187193778273</v>
      </c>
      <c r="CY7" s="68">
        <f t="shared" si="9"/>
        <v>1.3922136414184249E-3</v>
      </c>
      <c r="CZ7" s="56">
        <f t="shared" si="10"/>
        <v>2.2706916216786368</v>
      </c>
      <c r="DA7" s="68">
        <f t="shared" si="11"/>
        <v>1.2412099099913876E-3</v>
      </c>
      <c r="DB7" s="56" t="str">
        <f t="shared" si="12"/>
        <v/>
      </c>
      <c r="DC7" s="68">
        <f t="shared" si="13"/>
        <v>2.442564965760144E-4</v>
      </c>
      <c r="DD7" s="68">
        <f t="shared" si="14"/>
        <v>1.629894018309284E-3</v>
      </c>
      <c r="DE7" s="56">
        <f t="shared" si="15"/>
        <v>-0.98513332473516513</v>
      </c>
      <c r="DF7" s="68">
        <f t="shared" si="18"/>
        <v>1.6326601774958966E-3</v>
      </c>
      <c r="DG7" s="89"/>
      <c r="DH7" s="75">
        <f t="shared" si="16"/>
        <v>24.970693327701156</v>
      </c>
      <c r="DI7" s="75">
        <f t="shared" si="17"/>
        <v>13.453247955698316</v>
      </c>
    </row>
    <row r="8" spans="1:113" x14ac:dyDescent="0.25">
      <c r="A8" s="89" t="s">
        <v>174</v>
      </c>
      <c r="B8" s="75">
        <v>608.86368350999999</v>
      </c>
      <c r="C8" s="75">
        <v>224.04563881000001</v>
      </c>
      <c r="D8" s="75">
        <v>3076.3545094000001</v>
      </c>
      <c r="E8" s="75">
        <v>366.45224680000001</v>
      </c>
      <c r="F8" s="75">
        <v>345.90440210000003</v>
      </c>
      <c r="G8" s="75">
        <v>661.09097489999999</v>
      </c>
      <c r="H8" s="75">
        <v>73.616706210000004</v>
      </c>
      <c r="I8" s="65">
        <v>2.4485387799999998</v>
      </c>
      <c r="J8" s="65">
        <v>0.53667904</v>
      </c>
      <c r="K8" s="75">
        <v>0.50119460000000005</v>
      </c>
      <c r="L8" s="65">
        <v>3.3819194399999999</v>
      </c>
      <c r="M8" s="75">
        <v>82.413279000000003</v>
      </c>
      <c r="N8" s="65"/>
      <c r="O8" s="75">
        <v>1.2320893900000001</v>
      </c>
      <c r="P8" s="75">
        <v>2.6693410000000001E-2</v>
      </c>
      <c r="Q8" s="65">
        <v>0.17505582</v>
      </c>
      <c r="R8" s="73">
        <v>1.2390236299999999</v>
      </c>
      <c r="S8" s="75"/>
      <c r="T8" s="75" t="s">
        <v>174</v>
      </c>
      <c r="U8" s="75">
        <v>1.9595002981751199E-3</v>
      </c>
      <c r="V8" s="75">
        <v>4.7766127727915499</v>
      </c>
      <c r="W8" s="75">
        <v>1.2339234377591399</v>
      </c>
      <c r="X8" s="75">
        <v>3.15915007489699E-3</v>
      </c>
      <c r="Y8" s="75">
        <v>3.15915007489699E-3</v>
      </c>
      <c r="Z8" s="75">
        <v>2.2879357074576702E-3</v>
      </c>
      <c r="AA8" s="75">
        <v>1.5827215107723201E-3</v>
      </c>
      <c r="AB8" s="75">
        <v>10.646310508911601</v>
      </c>
      <c r="AC8" s="75">
        <v>2.6730883696932401E-2</v>
      </c>
      <c r="AD8" s="75">
        <v>191.96476916844401</v>
      </c>
      <c r="AE8" s="75">
        <v>0.50119423432596399</v>
      </c>
      <c r="AF8" s="75">
        <v>609.23471841796197</v>
      </c>
      <c r="AG8" s="75">
        <v>11.575929518851201</v>
      </c>
      <c r="AH8" s="75">
        <v>3.54068408726864</v>
      </c>
      <c r="AI8" s="75">
        <v>9.0847473315250601E-2</v>
      </c>
      <c r="AJ8" s="75">
        <v>1.2408562683228801</v>
      </c>
      <c r="AK8" s="75">
        <v>0.38412463745959102</v>
      </c>
      <c r="AL8" s="75">
        <v>1.12699697140053E-3</v>
      </c>
      <c r="AM8" s="75">
        <v>42.884417789255998</v>
      </c>
      <c r="AN8" s="75">
        <v>42.884417789255998</v>
      </c>
      <c r="AO8" s="75">
        <v>4.3762635528983199E-4</v>
      </c>
      <c r="AP8" s="75">
        <v>0</v>
      </c>
      <c r="AQ8" s="75">
        <v>82.412698688602305</v>
      </c>
      <c r="AR8" s="75">
        <v>0</v>
      </c>
      <c r="AS8" s="75">
        <v>2.02158131461312E-3</v>
      </c>
      <c r="AT8" s="75">
        <v>1.07296185535475E-3</v>
      </c>
      <c r="AU8" s="75">
        <v>2.6816006816140001E-5</v>
      </c>
      <c r="AV8" s="75">
        <v>1.64112153063544E-2</v>
      </c>
      <c r="AW8" s="75">
        <v>2.57594922204401E-3</v>
      </c>
      <c r="AX8" s="75">
        <v>4.4111753680045399E-3</v>
      </c>
      <c r="AY8" s="75">
        <v>3.1784965497851602E-4</v>
      </c>
      <c r="AZ8" s="75">
        <v>7.7266356052769797E-4</v>
      </c>
      <c r="BA8" s="75">
        <v>224.31433431119299</v>
      </c>
      <c r="BB8" s="75">
        <v>0</v>
      </c>
      <c r="BC8" s="75">
        <v>82.017006562057304</v>
      </c>
      <c r="BD8" s="75">
        <v>2769.8392545236102</v>
      </c>
      <c r="BE8" s="75">
        <v>307.76015532553998</v>
      </c>
      <c r="BF8" s="75">
        <v>3077.5994098491401</v>
      </c>
      <c r="BG8" s="75">
        <v>1.60229208265127E-5</v>
      </c>
      <c r="BH8" s="75">
        <v>0.48324389861553202</v>
      </c>
      <c r="BI8" s="75">
        <v>1.06960559830684E-3</v>
      </c>
      <c r="BJ8" s="75">
        <v>3.2266932185827599</v>
      </c>
      <c r="BK8" s="75">
        <v>6.8018194602719104</v>
      </c>
      <c r="BL8" s="75">
        <v>4.05972727955157</v>
      </c>
      <c r="BM8" s="75">
        <v>16.5393709095719</v>
      </c>
      <c r="BN8" s="75">
        <v>19.1702223802201</v>
      </c>
      <c r="BO8" s="75">
        <v>5.2955495218725996</v>
      </c>
      <c r="BP8" s="75">
        <v>0</v>
      </c>
      <c r="BQ8" s="75">
        <v>3.0538881180795499</v>
      </c>
      <c r="BR8" s="75">
        <v>366.81808073815199</v>
      </c>
      <c r="BS8" s="75">
        <v>346.25963236584602</v>
      </c>
      <c r="BT8" s="75">
        <v>20.558448372305499</v>
      </c>
      <c r="BU8" s="75">
        <v>1.0199270600814599E-2</v>
      </c>
      <c r="BV8" s="75">
        <v>4.5452380330362502E-2</v>
      </c>
      <c r="BW8" s="75">
        <v>59.0873210218423</v>
      </c>
      <c r="BX8" s="75">
        <v>0.60294424422802095</v>
      </c>
      <c r="BY8" s="75">
        <v>44.411652877858401</v>
      </c>
      <c r="BZ8" s="75">
        <v>16.116699826165501</v>
      </c>
      <c r="CA8" s="75">
        <v>6.4570965635454698</v>
      </c>
      <c r="CB8" s="75">
        <v>111.21717058924</v>
      </c>
      <c r="CC8" s="75">
        <v>0.499816865618603</v>
      </c>
      <c r="CD8" s="75">
        <v>11.5222777041066</v>
      </c>
      <c r="CE8" s="75">
        <v>45.2410171332197</v>
      </c>
      <c r="CF8" s="75">
        <v>0.202349326830215</v>
      </c>
      <c r="CG8" s="75">
        <v>661.790192005378</v>
      </c>
      <c r="CH8" s="75">
        <v>1.38199071121938E-2</v>
      </c>
      <c r="CI8" s="75">
        <v>7.1212059485110499</v>
      </c>
      <c r="CJ8" s="75">
        <v>1.87788879511896E-4</v>
      </c>
      <c r="CK8" s="75">
        <v>0.23939517968652199</v>
      </c>
      <c r="CL8" s="75">
        <v>6.4212325042636402E-3</v>
      </c>
      <c r="CM8" s="75">
        <v>73.681823432927203</v>
      </c>
      <c r="CN8" s="75">
        <v>9.2084437685826699E-3</v>
      </c>
      <c r="CO8" s="39"/>
      <c r="CP8" s="68">
        <f t="shared" si="0"/>
        <v>6.0938912602411877E-4</v>
      </c>
      <c r="CQ8" s="68">
        <f t="shared" si="1"/>
        <v>1.1992891386778772E-3</v>
      </c>
      <c r="CR8" s="68">
        <f t="shared" si="2"/>
        <v>4.0466742221552518E-4</v>
      </c>
      <c r="CS8" s="68">
        <f t="shared" si="3"/>
        <v>9.9831271699540717E-4</v>
      </c>
      <c r="CT8" s="68">
        <f t="shared" si="4"/>
        <v>1.0269608125521724E-3</v>
      </c>
      <c r="CU8" s="68">
        <f t="shared" si="5"/>
        <v>1.0576715337609597E-3</v>
      </c>
      <c r="CV8" s="68">
        <f t="shared" si="6"/>
        <v>8.8454409711628465E-4</v>
      </c>
      <c r="CW8" s="56">
        <f t="shared" si="7"/>
        <v>-0.99870978148244927</v>
      </c>
      <c r="CX8" s="56">
        <f t="shared" si="8"/>
        <v>18.837388299926157</v>
      </c>
      <c r="CY8" s="68">
        <f t="shared" si="9"/>
        <v>-7.2960490007547281E-7</v>
      </c>
      <c r="CZ8" s="56">
        <f t="shared" si="10"/>
        <v>11.680496549396223</v>
      </c>
      <c r="DA8" s="68">
        <f t="shared" si="11"/>
        <v>-7.0414792948366567E-6</v>
      </c>
      <c r="DB8" s="56" t="str">
        <f t="shared" si="12"/>
        <v/>
      </c>
      <c r="DC8" s="68">
        <f t="shared" si="13"/>
        <v>1.4885671234778407E-3</v>
      </c>
      <c r="DD8" s="68">
        <f t="shared" si="14"/>
        <v>1.403855743136615E-3</v>
      </c>
      <c r="DE8" s="56">
        <f t="shared" si="15"/>
        <v>-0.99558618753419514</v>
      </c>
      <c r="DF8" s="68">
        <f t="shared" si="18"/>
        <v>1.4790987665668368E-3</v>
      </c>
      <c r="DG8" s="89"/>
      <c r="DH8" s="75">
        <f t="shared" si="16"/>
        <v>1.2449004491400046</v>
      </c>
      <c r="DI8" s="75">
        <f t="shared" si="17"/>
        <v>0.69921710537801118</v>
      </c>
    </row>
    <row r="9" spans="1:113" x14ac:dyDescent="0.25">
      <c r="A9" s="89" t="s">
        <v>175</v>
      </c>
      <c r="B9" s="75">
        <v>587.96597391</v>
      </c>
      <c r="C9" s="75">
        <v>17.845240799999999</v>
      </c>
      <c r="D9" s="75">
        <v>910.74130000000002</v>
      </c>
      <c r="E9" s="75">
        <v>177.97235118</v>
      </c>
      <c r="F9" s="75">
        <v>156.9906537</v>
      </c>
      <c r="G9" s="75">
        <v>504.95233500000001</v>
      </c>
      <c r="H9" s="75">
        <v>88.417106899999993</v>
      </c>
      <c r="I9" s="65">
        <v>0.48972067000000002</v>
      </c>
      <c r="J9" s="65">
        <v>0.21302755000000001</v>
      </c>
      <c r="K9" s="75"/>
      <c r="L9" s="65">
        <v>40.15950127</v>
      </c>
      <c r="M9" s="75">
        <v>4.5699999999999998E-2</v>
      </c>
      <c r="N9" s="65"/>
      <c r="O9" s="75">
        <v>8.5319820000000005E-2</v>
      </c>
      <c r="P9" s="75">
        <v>1.3100000000000001E-4</v>
      </c>
      <c r="Q9" s="65">
        <v>2.783501E-2</v>
      </c>
      <c r="R9" s="73">
        <v>0.31646601000000002</v>
      </c>
      <c r="S9" s="75"/>
      <c r="T9" s="75" t="s">
        <v>175</v>
      </c>
      <c r="U9" s="75">
        <v>0</v>
      </c>
      <c r="V9" s="75">
        <v>0.35478223508601098</v>
      </c>
      <c r="W9" s="75">
        <v>8.5501973177265794E-2</v>
      </c>
      <c r="X9" s="75">
        <v>0.15663859271434</v>
      </c>
      <c r="Y9" s="75">
        <v>0.15663859271434</v>
      </c>
      <c r="Z9" s="75">
        <v>5.2586046399409503E-2</v>
      </c>
      <c r="AA9" s="75">
        <v>0</v>
      </c>
      <c r="AB9" s="75">
        <v>1.5425372184213799</v>
      </c>
      <c r="AC9" s="75">
        <v>1.3099549673330099E-4</v>
      </c>
      <c r="AD9" s="75">
        <v>461.90947907670397</v>
      </c>
      <c r="AE9" s="75">
        <v>0</v>
      </c>
      <c r="AF9" s="75">
        <v>588.55554004971395</v>
      </c>
      <c r="AG9" s="75">
        <v>3.3449216063762299</v>
      </c>
      <c r="AH9" s="75">
        <v>71.841820424626704</v>
      </c>
      <c r="AI9" s="75">
        <v>1.6800370887006599</v>
      </c>
      <c r="AJ9" s="75">
        <v>0.31720534852535298</v>
      </c>
      <c r="AK9" s="75">
        <v>0</v>
      </c>
      <c r="AL9" s="75">
        <v>0</v>
      </c>
      <c r="AM9" s="75">
        <v>31.6040606265734</v>
      </c>
      <c r="AN9" s="75">
        <v>31.6040606265734</v>
      </c>
      <c r="AO9" s="75">
        <v>1.7710235943383999E-3</v>
      </c>
      <c r="AP9" s="75">
        <v>0</v>
      </c>
      <c r="AQ9" s="75">
        <v>4.5864918059050797E-2</v>
      </c>
      <c r="AR9" s="75">
        <v>0</v>
      </c>
      <c r="AS9" s="75">
        <v>0.100031834808411</v>
      </c>
      <c r="AT9" s="75">
        <v>0</v>
      </c>
      <c r="AU9" s="75">
        <v>0</v>
      </c>
      <c r="AV9" s="75">
        <v>3.3087419181613599E-2</v>
      </c>
      <c r="AW9" s="75">
        <v>0</v>
      </c>
      <c r="AX9" s="75">
        <v>1.76156184352086E-3</v>
      </c>
      <c r="AY9" s="75">
        <v>1.46619386353456E-3</v>
      </c>
      <c r="AZ9" s="75">
        <v>5.1917219207191001E-2</v>
      </c>
      <c r="BA9" s="75">
        <v>17.8782782004773</v>
      </c>
      <c r="BB9" s="75">
        <v>0</v>
      </c>
      <c r="BC9" s="75">
        <v>160.781193802807</v>
      </c>
      <c r="BD9" s="75">
        <v>821.12885695861303</v>
      </c>
      <c r="BE9" s="75">
        <v>91.236569612592803</v>
      </c>
      <c r="BF9" s="75">
        <v>912.36542657120594</v>
      </c>
      <c r="BG9" s="75">
        <v>0</v>
      </c>
      <c r="BH9" s="75">
        <v>5.6902273282737204</v>
      </c>
      <c r="BI9" s="75">
        <v>0</v>
      </c>
      <c r="BJ9" s="75">
        <v>2.2508019775459198</v>
      </c>
      <c r="BK9" s="75">
        <v>22.914444568197201</v>
      </c>
      <c r="BL9" s="75">
        <v>2.1045137728247201</v>
      </c>
      <c r="BM9" s="75">
        <v>3.66670302088328</v>
      </c>
      <c r="BN9" s="75">
        <v>12.364410897446399</v>
      </c>
      <c r="BO9" s="75">
        <v>2.66095811769374</v>
      </c>
      <c r="BP9" s="75">
        <v>0</v>
      </c>
      <c r="BQ9" s="75">
        <v>0.58051324481776001</v>
      </c>
      <c r="BR9" s="75">
        <v>178.25895877252501</v>
      </c>
      <c r="BS9" s="75">
        <v>157.22621913397299</v>
      </c>
      <c r="BT9" s="75">
        <v>21.032739638552201</v>
      </c>
      <c r="BU9" s="75">
        <v>0</v>
      </c>
      <c r="BV9" s="75">
        <v>5.9486142187095198E-3</v>
      </c>
      <c r="BW9" s="75">
        <v>18.155906744489801</v>
      </c>
      <c r="BX9" s="75">
        <v>0</v>
      </c>
      <c r="BY9" s="75">
        <v>24.122374929038699</v>
      </c>
      <c r="BZ9" s="75">
        <v>5.9556387726869398</v>
      </c>
      <c r="CA9" s="75">
        <v>3.1701297199578899</v>
      </c>
      <c r="CB9" s="75">
        <v>60.527386806439601</v>
      </c>
      <c r="CC9" s="75">
        <v>16.472108836367401</v>
      </c>
      <c r="CD9" s="75">
        <v>5.0596715003003796</v>
      </c>
      <c r="CE9" s="75">
        <v>16.510372040983899</v>
      </c>
      <c r="CF9" s="75">
        <v>9.0888974645091297E-2</v>
      </c>
      <c r="CG9" s="75">
        <v>505.16185166200802</v>
      </c>
      <c r="CH9" s="75">
        <v>0.16208247583638599</v>
      </c>
      <c r="CI9" s="75">
        <v>8.7772060455144096</v>
      </c>
      <c r="CJ9" s="75">
        <v>0</v>
      </c>
      <c r="CK9" s="75">
        <v>1.0544635784782499</v>
      </c>
      <c r="CL9" s="75">
        <v>0</v>
      </c>
      <c r="CM9" s="75">
        <v>88.510399201926802</v>
      </c>
      <c r="CN9" s="75">
        <v>1.5048819692920501</v>
      </c>
      <c r="CO9" s="39"/>
      <c r="CP9" s="68">
        <f t="shared" si="0"/>
        <v>1.0027215279029003E-3</v>
      </c>
      <c r="CQ9" s="68">
        <f t="shared" si="1"/>
        <v>1.8513283652244865E-3</v>
      </c>
      <c r="CR9" s="68">
        <f t="shared" si="2"/>
        <v>1.7833017687963863E-3</v>
      </c>
      <c r="CS9" s="68">
        <f t="shared" si="3"/>
        <v>1.6104051591425493E-3</v>
      </c>
      <c r="CT9" s="68">
        <f t="shared" si="4"/>
        <v>1.5005061028865172E-3</v>
      </c>
      <c r="CU9" s="68">
        <f t="shared" si="5"/>
        <v>4.1492364226420215E-4</v>
      </c>
      <c r="CV9" s="68">
        <f t="shared" si="6"/>
        <v>1.0551385947554547E-3</v>
      </c>
      <c r="CW9" s="56">
        <f t="shared" si="7"/>
        <v>-0.68014706686907866</v>
      </c>
      <c r="CX9" s="56">
        <f t="shared" si="8"/>
        <v>6.2410221984028817</v>
      </c>
      <c r="CY9" s="68" t="str">
        <f t="shared" si="9"/>
        <v/>
      </c>
      <c r="CZ9" s="56">
        <f t="shared" si="10"/>
        <v>-0.21303652617363791</v>
      </c>
      <c r="DA9" s="68">
        <f t="shared" si="11"/>
        <v>3.6087102636936323E-3</v>
      </c>
      <c r="DB9" s="56" t="str">
        <f t="shared" si="12"/>
        <v/>
      </c>
      <c r="DC9" s="68">
        <f t="shared" si="13"/>
        <v>2.1349456347398497E-3</v>
      </c>
      <c r="DD9" s="68">
        <f t="shared" si="14"/>
        <v>-3.4376081671916359E-5</v>
      </c>
      <c r="DE9" s="56">
        <f t="shared" si="15"/>
        <v>0.8651769554669102</v>
      </c>
      <c r="DF9" s="68">
        <f t="shared" si="18"/>
        <v>2.3362335985244089E-3</v>
      </c>
      <c r="DG9" s="89"/>
      <c r="DH9" s="75">
        <f t="shared" si="16"/>
        <v>1.6241265712059203</v>
      </c>
      <c r="DI9" s="75">
        <f t="shared" si="17"/>
        <v>0.20951666200801355</v>
      </c>
    </row>
    <row r="10" spans="1:113" x14ac:dyDescent="0.25">
      <c r="A10" s="89" t="s">
        <v>176</v>
      </c>
      <c r="B10" s="75"/>
      <c r="C10" s="75"/>
      <c r="D10" s="75"/>
      <c r="E10" s="75"/>
      <c r="F10" s="75"/>
      <c r="G10" s="75"/>
      <c r="H10" s="75"/>
      <c r="I10" s="65"/>
      <c r="J10" s="65"/>
      <c r="K10" s="75"/>
      <c r="L10" s="65"/>
      <c r="M10" s="75"/>
      <c r="N10" s="65"/>
      <c r="O10" s="75"/>
      <c r="P10" s="75"/>
      <c r="Q10" s="65"/>
      <c r="R10" s="73"/>
      <c r="S10" s="75"/>
      <c r="T10" s="75"/>
      <c r="U10" s="75"/>
      <c r="V10" s="75"/>
      <c r="W10" s="75"/>
      <c r="X10" s="75"/>
      <c r="Y10" s="75"/>
      <c r="AA10" s="75"/>
      <c r="AB10" s="75"/>
      <c r="AD10" s="75"/>
      <c r="AE10" s="75"/>
      <c r="AF10" s="75"/>
      <c r="AG10" s="75"/>
      <c r="AH10" s="75"/>
      <c r="AI10" s="75"/>
      <c r="AK10" s="75"/>
      <c r="AM10" s="75"/>
      <c r="AN10" s="75"/>
      <c r="AQ10" s="75"/>
      <c r="AR10" s="75"/>
      <c r="AS10" s="75"/>
      <c r="AT10" s="75"/>
      <c r="AW10" s="75"/>
      <c r="AX10" s="75"/>
      <c r="AZ10" s="75"/>
      <c r="BA10" s="75"/>
      <c r="BB10" s="75"/>
      <c r="BD10" s="75"/>
      <c r="BE10" s="75"/>
      <c r="BF10" s="75"/>
      <c r="BG10" s="75"/>
      <c r="BH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39"/>
      <c r="CP10" s="68" t="str">
        <f t="shared" si="0"/>
        <v/>
      </c>
      <c r="CQ10" s="68" t="str">
        <f t="shared" si="1"/>
        <v/>
      </c>
      <c r="CR10" s="68" t="str">
        <f t="shared" si="2"/>
        <v/>
      </c>
      <c r="CS10" s="68" t="str">
        <f t="shared" si="3"/>
        <v/>
      </c>
      <c r="CT10" s="68" t="str">
        <f t="shared" si="4"/>
        <v/>
      </c>
      <c r="CU10" s="68" t="str">
        <f t="shared" si="5"/>
        <v/>
      </c>
      <c r="CV10" s="68" t="str">
        <f t="shared" si="6"/>
        <v/>
      </c>
      <c r="CW10" s="56" t="str">
        <f t="shared" si="7"/>
        <v/>
      </c>
      <c r="CX10" s="56" t="str">
        <f t="shared" si="8"/>
        <v/>
      </c>
      <c r="CY10" s="68" t="str">
        <f t="shared" si="9"/>
        <v/>
      </c>
      <c r="CZ10" s="56" t="str">
        <f t="shared" si="10"/>
        <v/>
      </c>
      <c r="DA10" s="68" t="str">
        <f t="shared" si="11"/>
        <v/>
      </c>
      <c r="DB10" s="56" t="str">
        <f t="shared" si="12"/>
        <v/>
      </c>
      <c r="DC10" s="68" t="str">
        <f t="shared" si="13"/>
        <v/>
      </c>
      <c r="DD10" s="68" t="str">
        <f t="shared" si="14"/>
        <v/>
      </c>
      <c r="DE10" s="56" t="str">
        <f t="shared" si="15"/>
        <v/>
      </c>
      <c r="DF10" s="68" t="str">
        <f t="shared" si="18"/>
        <v/>
      </c>
      <c r="DG10" s="89"/>
      <c r="DH10" s="75">
        <f t="shared" si="16"/>
        <v>0</v>
      </c>
      <c r="DI10" s="75">
        <f t="shared" si="17"/>
        <v>0</v>
      </c>
    </row>
    <row r="11" spans="1:113" x14ac:dyDescent="0.25">
      <c r="A11" s="89" t="s">
        <v>177</v>
      </c>
      <c r="B11" s="75">
        <v>14779.407533</v>
      </c>
      <c r="C11" s="75">
        <v>932.23676599999999</v>
      </c>
      <c r="D11" s="75">
        <v>38816.317093999998</v>
      </c>
      <c r="E11" s="75">
        <v>7324.4230826000003</v>
      </c>
      <c r="F11" s="75">
        <v>6952.4396758000003</v>
      </c>
      <c r="G11" s="75">
        <v>13976.865105000001</v>
      </c>
      <c r="H11" s="75">
        <v>1301.3208990000001</v>
      </c>
      <c r="I11" s="65">
        <v>13.79490974</v>
      </c>
      <c r="J11" s="65">
        <v>7.09828715</v>
      </c>
      <c r="K11" s="75">
        <v>0.34678599999999998</v>
      </c>
      <c r="L11" s="65">
        <v>131.93732263999999</v>
      </c>
      <c r="M11" s="75">
        <v>514.63754400000005</v>
      </c>
      <c r="N11" s="65">
        <v>0.70940000000000003</v>
      </c>
      <c r="O11" s="75">
        <v>2.8413336899999999</v>
      </c>
      <c r="P11" s="75">
        <v>6.986E-3</v>
      </c>
      <c r="Q11" s="65">
        <v>0.3981674</v>
      </c>
      <c r="R11" s="73">
        <v>9.2444749399999999</v>
      </c>
      <c r="S11" s="75"/>
      <c r="T11" s="75" t="s">
        <v>177</v>
      </c>
      <c r="U11" s="75">
        <v>0</v>
      </c>
      <c r="V11" s="75">
        <v>0.65539419686787104</v>
      </c>
      <c r="W11" s="75">
        <v>2.84424414531999</v>
      </c>
      <c r="X11" s="75">
        <v>9.3897178363068101E-2</v>
      </c>
      <c r="Y11" s="75">
        <v>9.3897178363068101E-2</v>
      </c>
      <c r="Z11" s="75">
        <v>2.40834821838985E-2</v>
      </c>
      <c r="AA11" s="75">
        <v>0.747210493405424</v>
      </c>
      <c r="AB11" s="75">
        <v>74.788633506407805</v>
      </c>
      <c r="AC11" s="75">
        <v>6.9978648492957703E-3</v>
      </c>
      <c r="AD11" s="75">
        <v>2517.2140706663799</v>
      </c>
      <c r="AE11" s="75">
        <v>0.34678986960763197</v>
      </c>
      <c r="AF11" s="75">
        <v>14793.9989347028</v>
      </c>
      <c r="AG11" s="75">
        <v>55.489918942375198</v>
      </c>
      <c r="AH11" s="75">
        <v>25.112599799616302</v>
      </c>
      <c r="AI11" s="75">
        <v>0.78644048331640004</v>
      </c>
      <c r="AJ11" s="75">
        <v>9.2582783108134699</v>
      </c>
      <c r="AK11" s="75">
        <v>23.8917959503741</v>
      </c>
      <c r="AL11" s="75">
        <v>0</v>
      </c>
      <c r="AM11" s="75">
        <v>824.64160165689202</v>
      </c>
      <c r="AN11" s="75">
        <v>824.64160165689202</v>
      </c>
      <c r="AO11" s="75">
        <v>2.7897660212635701E-5</v>
      </c>
      <c r="AP11" s="75">
        <v>0</v>
      </c>
      <c r="AQ11" s="75">
        <v>514.83944214667099</v>
      </c>
      <c r="AR11" s="75">
        <v>0</v>
      </c>
      <c r="AS11" s="75">
        <v>0.88545055604383605</v>
      </c>
      <c r="AT11" s="75">
        <v>4.0635248028020703E-2</v>
      </c>
      <c r="AU11" s="75">
        <v>0</v>
      </c>
      <c r="AV11" s="75">
        <v>0.99258886456905104</v>
      </c>
      <c r="AW11" s="75">
        <v>9.5862902847820407E-3</v>
      </c>
      <c r="AX11" s="75">
        <v>2.20311359374328</v>
      </c>
      <c r="AY11" s="75">
        <v>1.2401530852361899E-5</v>
      </c>
      <c r="AZ11" s="75">
        <v>5.6812544567767298E-2</v>
      </c>
      <c r="BA11" s="75">
        <v>933.23330500300199</v>
      </c>
      <c r="BB11" s="75">
        <v>0</v>
      </c>
      <c r="BC11" s="75">
        <v>1328.84485431913</v>
      </c>
      <c r="BD11" s="75">
        <v>34973.4638010934</v>
      </c>
      <c r="BE11" s="75">
        <v>3885.9406484031301</v>
      </c>
      <c r="BF11" s="75">
        <v>38859.4044494966</v>
      </c>
      <c r="BG11" s="75">
        <v>2.0202850123183201E-4</v>
      </c>
      <c r="BH11" s="75">
        <v>6.1760747317689297</v>
      </c>
      <c r="BI11" s="75">
        <v>0</v>
      </c>
      <c r="BJ11" s="75">
        <v>157.94335550780701</v>
      </c>
      <c r="BK11" s="75">
        <v>205.79686334234501</v>
      </c>
      <c r="BL11" s="75">
        <v>122.772152106612</v>
      </c>
      <c r="BM11" s="75">
        <v>163.23851242554801</v>
      </c>
      <c r="BN11" s="75">
        <v>421.38138361216198</v>
      </c>
      <c r="BO11" s="75">
        <v>134.410105775186</v>
      </c>
      <c r="BP11" s="75">
        <v>2.9960424610195199E-2</v>
      </c>
      <c r="BQ11" s="75">
        <v>50.267955306675503</v>
      </c>
      <c r="BR11" s="75">
        <v>7334.9775497307101</v>
      </c>
      <c r="BS11" s="75">
        <v>6962.4710136527101</v>
      </c>
      <c r="BT11" s="75">
        <v>372.50653607800098</v>
      </c>
      <c r="BU11" s="75">
        <v>0.453506655434118</v>
      </c>
      <c r="BV11" s="75">
        <v>0.70685886187988101</v>
      </c>
      <c r="BW11" s="75">
        <v>1432.6282149989299</v>
      </c>
      <c r="BX11" s="75">
        <v>19.823007920115501</v>
      </c>
      <c r="BY11" s="75">
        <v>878.256450767042</v>
      </c>
      <c r="BZ11" s="75">
        <v>230.056818751522</v>
      </c>
      <c r="CA11" s="75">
        <v>113.440105149994</v>
      </c>
      <c r="CB11" s="75">
        <v>2197.49139437126</v>
      </c>
      <c r="CC11" s="75">
        <v>30.2099370560837</v>
      </c>
      <c r="CD11" s="75">
        <v>331.92318550018899</v>
      </c>
      <c r="CE11" s="75">
        <v>698.55157018902401</v>
      </c>
      <c r="CF11" s="75">
        <v>9.0964753287009898</v>
      </c>
      <c r="CG11" s="75">
        <v>13995.3037468081</v>
      </c>
      <c r="CH11" s="75">
        <v>1.99490548081381</v>
      </c>
      <c r="CI11" s="75">
        <v>235.33754789656999</v>
      </c>
      <c r="CJ11" s="75">
        <v>4.0392182250125304</v>
      </c>
      <c r="CK11" s="75">
        <v>27.5650672336313</v>
      </c>
      <c r="CL11" s="75">
        <v>3.2854344760991402E-2</v>
      </c>
      <c r="CM11" s="75">
        <v>1303.03348998671</v>
      </c>
      <c r="CN11" s="75">
        <v>47.226738594810897</v>
      </c>
      <c r="CO11" s="39"/>
      <c r="CP11" s="68">
        <f t="shared" si="0"/>
        <v>9.8727920386663557E-4</v>
      </c>
      <c r="CQ11" s="68">
        <f t="shared" si="1"/>
        <v>1.0689762937348031E-3</v>
      </c>
      <c r="CR11" s="68">
        <f t="shared" si="2"/>
        <v>1.1100320360702678E-3</v>
      </c>
      <c r="CS11" s="68">
        <f t="shared" si="3"/>
        <v>1.440996377691933E-3</v>
      </c>
      <c r="CT11" s="68">
        <f t="shared" si="4"/>
        <v>1.4428514766732668E-3</v>
      </c>
      <c r="CU11" s="68">
        <f t="shared" si="5"/>
        <v>1.3192258542656528E-3</v>
      </c>
      <c r="CV11" s="68">
        <f t="shared" si="6"/>
        <v>1.3160404847305717E-3</v>
      </c>
      <c r="CW11" s="56">
        <f t="shared" si="7"/>
        <v>-0.99319334594188735</v>
      </c>
      <c r="CX11" s="56">
        <f t="shared" si="8"/>
        <v>9.5361521626252888</v>
      </c>
      <c r="CY11" s="68">
        <f t="shared" si="9"/>
        <v>1.115848861254479E-5</v>
      </c>
      <c r="CZ11" s="56">
        <f t="shared" si="10"/>
        <v>5.2502526590370726</v>
      </c>
      <c r="DA11" s="68">
        <f t="shared" si="11"/>
        <v>3.9231134421654622E-4</v>
      </c>
      <c r="DB11" s="56">
        <f t="shared" si="12"/>
        <v>2.1056013444365376</v>
      </c>
      <c r="DC11" s="68">
        <f t="shared" si="13"/>
        <v>1.0243271778437697E-3</v>
      </c>
      <c r="DD11" s="68">
        <f t="shared" si="14"/>
        <v>1.6983752212668644E-3</v>
      </c>
      <c r="DE11" s="56">
        <f t="shared" si="15"/>
        <v>-0.85731492691825772</v>
      </c>
      <c r="DF11" s="68">
        <f t="shared" si="18"/>
        <v>1.4931481672089361E-3</v>
      </c>
      <c r="DG11" s="89"/>
      <c r="DH11" s="75">
        <f t="shared" si="16"/>
        <v>43.087355496601958</v>
      </c>
      <c r="DI11" s="75">
        <f t="shared" si="17"/>
        <v>18.438641808099419</v>
      </c>
    </row>
    <row r="12" spans="1:113" x14ac:dyDescent="0.25">
      <c r="A12" s="89" t="s">
        <v>178</v>
      </c>
      <c r="B12" s="75">
        <v>11755.333495999999</v>
      </c>
      <c r="C12" s="75">
        <v>1321.8134150000001</v>
      </c>
      <c r="D12" s="75">
        <v>20636.233627000001</v>
      </c>
      <c r="E12" s="75">
        <v>2372.511446</v>
      </c>
      <c r="F12" s="75">
        <v>2090.0655350000002</v>
      </c>
      <c r="G12" s="75">
        <v>9245.8548860999999</v>
      </c>
      <c r="H12" s="75">
        <v>1037.1456075000001</v>
      </c>
      <c r="I12" s="65">
        <v>7.0450394999999997</v>
      </c>
      <c r="J12" s="65">
        <v>7.1276863600000002</v>
      </c>
      <c r="K12" s="75"/>
      <c r="L12" s="65">
        <v>116.45286021</v>
      </c>
      <c r="M12" s="75">
        <v>2.14832</v>
      </c>
      <c r="N12" s="65"/>
      <c r="O12" s="75">
        <v>5.7578985500000002</v>
      </c>
      <c r="P12" s="75">
        <v>8.9499999999999996E-3</v>
      </c>
      <c r="Q12" s="65">
        <v>0.46778683999999998</v>
      </c>
      <c r="R12" s="73">
        <v>4.8780680700000003</v>
      </c>
      <c r="S12" s="75"/>
      <c r="T12" s="75" t="s">
        <v>178</v>
      </c>
      <c r="U12" s="75">
        <v>0</v>
      </c>
      <c r="V12" s="75">
        <v>1.7115463594200799</v>
      </c>
      <c r="W12" s="75">
        <v>5.7603636076185696</v>
      </c>
      <c r="X12" s="75">
        <v>0.342635575829428</v>
      </c>
      <c r="Y12" s="75">
        <v>0.342635575829428</v>
      </c>
      <c r="Z12" s="75">
        <v>0</v>
      </c>
      <c r="AA12" s="75">
        <v>3.8958941582470898</v>
      </c>
      <c r="AB12" s="75">
        <v>67.053075303821799</v>
      </c>
      <c r="AC12" s="75">
        <v>8.9609494446111406E-3</v>
      </c>
      <c r="AD12" s="75">
        <v>1160.89702027354</v>
      </c>
      <c r="AE12" s="75">
        <v>0</v>
      </c>
      <c r="AF12" s="75">
        <v>11763.101963478801</v>
      </c>
      <c r="AG12" s="75">
        <v>45.033127733915599</v>
      </c>
      <c r="AH12" s="75">
        <v>19.769037317151099</v>
      </c>
      <c r="AI12" s="75">
        <v>0.20581031394818899</v>
      </c>
      <c r="AJ12" s="75">
        <v>4.8862663773952297</v>
      </c>
      <c r="AK12" s="75">
        <v>39.403860665175401</v>
      </c>
      <c r="AL12" s="75">
        <v>0</v>
      </c>
      <c r="AM12" s="75">
        <v>356.52534093705901</v>
      </c>
      <c r="AN12" s="75">
        <v>356.52534093705901</v>
      </c>
      <c r="AO12" s="75">
        <v>0</v>
      </c>
      <c r="AP12" s="75">
        <v>0</v>
      </c>
      <c r="AQ12" s="75">
        <v>2.1492123827466201</v>
      </c>
      <c r="AR12" s="75">
        <v>0</v>
      </c>
      <c r="AS12" s="75">
        <v>2.2851786542311201</v>
      </c>
      <c r="AT12" s="75">
        <v>0</v>
      </c>
      <c r="AU12" s="75">
        <v>0</v>
      </c>
      <c r="AV12" s="75">
        <v>15.8733531355977</v>
      </c>
      <c r="AW12" s="75">
        <v>0.31873217520572</v>
      </c>
      <c r="AX12" s="75">
        <v>35.899344161907401</v>
      </c>
      <c r="AY12" s="75">
        <v>0</v>
      </c>
      <c r="AZ12" s="75">
        <v>0.21180896908364799</v>
      </c>
      <c r="BA12" s="75">
        <v>1323.77602407116</v>
      </c>
      <c r="BB12" s="75">
        <v>0</v>
      </c>
      <c r="BC12" s="75">
        <v>1060.8113310020401</v>
      </c>
      <c r="BD12" s="75">
        <v>18590.578896274499</v>
      </c>
      <c r="BE12" s="75">
        <v>2065.6196088936599</v>
      </c>
      <c r="BF12" s="75">
        <v>20656.1985051681</v>
      </c>
      <c r="BG12" s="75">
        <v>0</v>
      </c>
      <c r="BH12" s="75">
        <v>10.600492191565101</v>
      </c>
      <c r="BI12" s="75">
        <v>0</v>
      </c>
      <c r="BJ12" s="75">
        <v>46.002360376677601</v>
      </c>
      <c r="BK12" s="75">
        <v>213.992081196665</v>
      </c>
      <c r="BL12" s="75">
        <v>37.793065642714502</v>
      </c>
      <c r="BM12" s="75">
        <v>42.076372899676102</v>
      </c>
      <c r="BN12" s="75">
        <v>117.97677331672899</v>
      </c>
      <c r="BO12" s="75">
        <v>36.0635125980128</v>
      </c>
      <c r="BP12" s="75">
        <v>0.10435580394296599</v>
      </c>
      <c r="BQ12" s="75">
        <v>30.3510206159905</v>
      </c>
      <c r="BR12" s="75">
        <v>2374.9569471998798</v>
      </c>
      <c r="BS12" s="75">
        <v>2092.4168079690699</v>
      </c>
      <c r="BT12" s="75">
        <v>282.54013923080697</v>
      </c>
      <c r="BU12" s="75">
        <v>0.42533750888738098</v>
      </c>
      <c r="BV12" s="75">
        <v>0.24375088342510001</v>
      </c>
      <c r="BW12" s="75">
        <v>451.358862887199</v>
      </c>
      <c r="BX12" s="75">
        <v>39.836480035384099</v>
      </c>
      <c r="BY12" s="75">
        <v>235.788519650898</v>
      </c>
      <c r="BZ12" s="75">
        <v>55.437602754274998</v>
      </c>
      <c r="CA12" s="75">
        <v>27.285132362052899</v>
      </c>
      <c r="CB12" s="75">
        <v>590.24610341450705</v>
      </c>
      <c r="CC12" s="75">
        <v>25.442952866815698</v>
      </c>
      <c r="CD12" s="75">
        <v>114.736878955272</v>
      </c>
      <c r="CE12" s="75">
        <v>263.92017419075</v>
      </c>
      <c r="CF12" s="75">
        <v>2.7705040726758101</v>
      </c>
      <c r="CG12" s="75">
        <v>9254.1521348554706</v>
      </c>
      <c r="CH12" s="75">
        <v>0.560717356005208</v>
      </c>
      <c r="CI12" s="75">
        <v>156.36720406003101</v>
      </c>
      <c r="CJ12" s="75">
        <v>0</v>
      </c>
      <c r="CK12" s="75">
        <v>75.406529776906297</v>
      </c>
      <c r="CL12" s="75">
        <v>0.61706878957654598</v>
      </c>
      <c r="CM12" s="75">
        <v>1038.0385924842601</v>
      </c>
      <c r="CN12" s="75">
        <v>130.585118272247</v>
      </c>
      <c r="CO12" s="39"/>
      <c r="CP12" s="68">
        <f t="shared" si="0"/>
        <v>6.6084620070072241E-4</v>
      </c>
      <c r="CQ12" s="68">
        <f t="shared" si="1"/>
        <v>1.4847852570477442E-3</v>
      </c>
      <c r="CR12" s="68">
        <f t="shared" si="2"/>
        <v>9.6746715165975513E-4</v>
      </c>
      <c r="CS12" s="68">
        <f t="shared" si="3"/>
        <v>1.0307647636443901E-3</v>
      </c>
      <c r="CT12" s="68">
        <f t="shared" si="4"/>
        <v>1.124975714730241E-3</v>
      </c>
      <c r="CU12" s="68">
        <f t="shared" si="5"/>
        <v>8.9740200962321038E-4</v>
      </c>
      <c r="CV12" s="68">
        <f t="shared" si="6"/>
        <v>8.6100252250261836E-4</v>
      </c>
      <c r="CW12" s="56">
        <f t="shared" si="7"/>
        <v>-0.9513649886804143</v>
      </c>
      <c r="CX12" s="56">
        <f t="shared" si="8"/>
        <v>8.407411033139482</v>
      </c>
      <c r="CY12" s="68" t="str">
        <f t="shared" si="9"/>
        <v/>
      </c>
      <c r="CZ12" s="56">
        <f t="shared" si="10"/>
        <v>2.061542157866584</v>
      </c>
      <c r="DA12" s="68">
        <f t="shared" si="11"/>
        <v>4.1538632355518195E-4</v>
      </c>
      <c r="DB12" s="56" t="str">
        <f t="shared" si="12"/>
        <v/>
      </c>
      <c r="DC12" s="68">
        <f t="shared" si="13"/>
        <v>4.2811758442138763E-4</v>
      </c>
      <c r="DD12" s="68">
        <f t="shared" si="14"/>
        <v>1.2234016325297194E-3</v>
      </c>
      <c r="DE12" s="56">
        <f t="shared" si="15"/>
        <v>-0.54721050065528132</v>
      </c>
      <c r="DF12" s="68">
        <f t="shared" si="18"/>
        <v>1.6806463701580573E-3</v>
      </c>
      <c r="DG12" s="89"/>
      <c r="DH12" s="75">
        <f t="shared" si="16"/>
        <v>19.964878168098949</v>
      </c>
      <c r="DI12" s="75">
        <f t="shared" si="17"/>
        <v>8.2972487554707186</v>
      </c>
    </row>
    <row r="13" spans="1:113" x14ac:dyDescent="0.25">
      <c r="A13" s="89" t="s">
        <v>179</v>
      </c>
      <c r="B13" s="75">
        <v>1554.2183809999999</v>
      </c>
      <c r="C13" s="75"/>
      <c r="D13" s="75">
        <v>1419.7578000000001</v>
      </c>
      <c r="E13" s="75">
        <v>166.927492</v>
      </c>
      <c r="F13" s="75">
        <v>154.005135</v>
      </c>
      <c r="G13" s="75">
        <v>53.345779999999998</v>
      </c>
      <c r="H13" s="75">
        <v>78.521395600000005</v>
      </c>
      <c r="I13" s="65">
        <v>0.47201442999999998</v>
      </c>
      <c r="J13" s="65">
        <v>3.5224958100000001</v>
      </c>
      <c r="K13" s="75"/>
      <c r="L13" s="65">
        <v>8.3782540000000001</v>
      </c>
      <c r="M13" s="75">
        <v>0.444915</v>
      </c>
      <c r="N13" s="65"/>
      <c r="O13" s="75">
        <v>3.2931118700000002</v>
      </c>
      <c r="P13" s="75"/>
      <c r="Q13" s="65">
        <v>9.4068949999999998E-2</v>
      </c>
      <c r="R13" s="73">
        <v>0.40254846999999999</v>
      </c>
      <c r="S13" s="75"/>
      <c r="T13" s="75" t="s">
        <v>179</v>
      </c>
      <c r="U13" s="75">
        <v>0</v>
      </c>
      <c r="V13" s="75">
        <v>0.47888995163390002</v>
      </c>
      <c r="W13" s="75">
        <v>3.29325723887345</v>
      </c>
      <c r="X13" s="75">
        <v>9.5927118053208402E-2</v>
      </c>
      <c r="Y13" s="75">
        <v>9.5927118053208402E-2</v>
      </c>
      <c r="Z13" s="75">
        <v>0</v>
      </c>
      <c r="AA13" s="75">
        <v>1.0907126641776499</v>
      </c>
      <c r="AB13" s="75">
        <v>5.3428510807608101</v>
      </c>
      <c r="AC13" s="75">
        <v>0</v>
      </c>
      <c r="AD13" s="75">
        <v>75.571729894178304</v>
      </c>
      <c r="AE13" s="75">
        <v>0</v>
      </c>
      <c r="AF13" s="75">
        <v>1554.7372212110999</v>
      </c>
      <c r="AG13" s="75">
        <v>4.0090091332528601</v>
      </c>
      <c r="AH13" s="75">
        <v>1.2714463616296501</v>
      </c>
      <c r="AI13" s="75">
        <v>0</v>
      </c>
      <c r="AJ13" s="75">
        <v>0.40321971591676797</v>
      </c>
      <c r="AK13" s="75">
        <v>5.2745490728638504</v>
      </c>
      <c r="AL13" s="75">
        <v>0</v>
      </c>
      <c r="AM13" s="75">
        <v>27.096228553263899</v>
      </c>
      <c r="AN13" s="75">
        <v>27.096228553263899</v>
      </c>
      <c r="AO13" s="75">
        <v>0</v>
      </c>
      <c r="AP13" s="75">
        <v>0</v>
      </c>
      <c r="AQ13" s="75">
        <v>0.44490958194855301</v>
      </c>
      <c r="AR13" s="75">
        <v>0</v>
      </c>
      <c r="AS13" s="75">
        <v>0</v>
      </c>
      <c r="AT13" s="75">
        <v>0</v>
      </c>
      <c r="AU13" s="75">
        <v>0</v>
      </c>
      <c r="AV13" s="75">
        <v>4.4440085485243896</v>
      </c>
      <c r="AW13" s="75">
        <v>8.9235133596785698E-2</v>
      </c>
      <c r="AX13" s="75">
        <v>10.0506901156214</v>
      </c>
      <c r="AY13" s="75">
        <v>0</v>
      </c>
      <c r="AZ13" s="75">
        <v>5.9298839070586397E-2</v>
      </c>
      <c r="BA13" s="75">
        <v>0</v>
      </c>
      <c r="BB13" s="75">
        <v>0</v>
      </c>
      <c r="BC13" s="75">
        <v>80.673124129918307</v>
      </c>
      <c r="BD13" s="75">
        <v>1278.29558663073</v>
      </c>
      <c r="BE13" s="75">
        <v>142.03283156357301</v>
      </c>
      <c r="BF13" s="75">
        <v>1420.3284181943</v>
      </c>
      <c r="BG13" s="75">
        <v>0</v>
      </c>
      <c r="BH13" s="75">
        <v>0.31725560654662299</v>
      </c>
      <c r="BI13" s="75">
        <v>0</v>
      </c>
      <c r="BJ13" s="75">
        <v>0.64522850653394803</v>
      </c>
      <c r="BK13" s="75">
        <v>8.04295800360455</v>
      </c>
      <c r="BL13" s="75">
        <v>1.32610469455513</v>
      </c>
      <c r="BM13" s="75">
        <v>3.1632876813439301</v>
      </c>
      <c r="BN13" s="75">
        <v>7.6903928462220996</v>
      </c>
      <c r="BO13" s="75">
        <v>1.2649777758670999</v>
      </c>
      <c r="BP13" s="75">
        <v>0</v>
      </c>
      <c r="BQ13" s="75">
        <v>5.6487566679012398</v>
      </c>
      <c r="BR13" s="75">
        <v>167.06245557739601</v>
      </c>
      <c r="BS13" s="75">
        <v>154.14008911853699</v>
      </c>
      <c r="BT13" s="75">
        <v>12.9223664588589</v>
      </c>
      <c r="BU13" s="75">
        <v>8.10945452140414E-2</v>
      </c>
      <c r="BV13" s="75">
        <v>6.5333862442610896E-4</v>
      </c>
      <c r="BW13" s="75">
        <v>11.9239887643645</v>
      </c>
      <c r="BX13" s="75">
        <v>5.7073876331729396</v>
      </c>
      <c r="BY13" s="75">
        <v>22.4199847520627</v>
      </c>
      <c r="BZ13" s="75">
        <v>3.7983415777377201</v>
      </c>
      <c r="CA13" s="75">
        <v>1.9887939391634499</v>
      </c>
      <c r="CB13" s="75">
        <v>56.049925411795797</v>
      </c>
      <c r="CC13" s="75">
        <v>0.911097262851568</v>
      </c>
      <c r="CD13" s="75">
        <v>9.3693920613766899</v>
      </c>
      <c r="CE13" s="75">
        <v>23.060907806015301</v>
      </c>
      <c r="CF13" s="75">
        <v>8.7111658592238603E-4</v>
      </c>
      <c r="CG13" s="75">
        <v>53.357202736817698</v>
      </c>
      <c r="CH13" s="75">
        <v>6.4551689564972994E-2</v>
      </c>
      <c r="CI13" s="75">
        <v>0</v>
      </c>
      <c r="CJ13" s="75">
        <v>0</v>
      </c>
      <c r="CK13" s="75">
        <v>7.2049247894530897</v>
      </c>
      <c r="CL13" s="75">
        <v>0.17275785571851299</v>
      </c>
      <c r="CM13" s="75">
        <v>78.565440250665404</v>
      </c>
      <c r="CN13" s="75">
        <v>0.116305516706074</v>
      </c>
      <c r="CO13" s="75"/>
      <c r="CP13" s="68">
        <f t="shared" si="0"/>
        <v>3.3382709755768966E-4</v>
      </c>
      <c r="CQ13" s="68" t="str">
        <f t="shared" si="1"/>
        <v/>
      </c>
      <c r="CR13" s="68">
        <f t="shared" si="2"/>
        <v>4.0191235033177367E-4</v>
      </c>
      <c r="CS13" s="68">
        <f t="shared" si="3"/>
        <v>8.0851617537036613E-4</v>
      </c>
      <c r="CT13" s="68">
        <f t="shared" si="4"/>
        <v>8.7629622568751223E-4</v>
      </c>
      <c r="CU13" s="68">
        <f t="shared" si="5"/>
        <v>2.1412634359643419E-4</v>
      </c>
      <c r="CV13" s="68">
        <f t="shared" si="6"/>
        <v>5.6092546915198255E-4</v>
      </c>
      <c r="CW13" s="56">
        <f t="shared" si="7"/>
        <v>-0.79677079352593427</v>
      </c>
      <c r="CX13" s="56">
        <f t="shared" si="8"/>
        <v>0.5167799676561744</v>
      </c>
      <c r="CY13" s="68" t="str">
        <f t="shared" si="9"/>
        <v/>
      </c>
      <c r="CZ13" s="56">
        <f t="shared" si="10"/>
        <v>2.2341139995593235</v>
      </c>
      <c r="DA13" s="68">
        <f t="shared" si="11"/>
        <v>-1.2177722591939109E-5</v>
      </c>
      <c r="DB13" s="56" t="str">
        <f t="shared" si="12"/>
        <v/>
      </c>
      <c r="DC13" s="68">
        <f t="shared" si="13"/>
        <v>4.4143314648417043E-5</v>
      </c>
      <c r="DD13" s="68" t="str">
        <f t="shared" si="14"/>
        <v/>
      </c>
      <c r="DE13" s="56">
        <f t="shared" si="15"/>
        <v>-0.36962367422421111</v>
      </c>
      <c r="DF13" s="68">
        <f t="shared" si="18"/>
        <v>1.66749091548648E-3</v>
      </c>
      <c r="DG13" s="89"/>
      <c r="DH13" s="75">
        <f t="shared" si="16"/>
        <v>0.57061819429986826</v>
      </c>
      <c r="DI13" s="75">
        <f t="shared" si="17"/>
        <v>1.1422736817699786E-2</v>
      </c>
    </row>
    <row r="14" spans="1:113" x14ac:dyDescent="0.25">
      <c r="A14" s="89" t="s">
        <v>180</v>
      </c>
      <c r="B14" s="75">
        <v>10921.325896</v>
      </c>
      <c r="C14" s="75"/>
      <c r="D14" s="75">
        <v>20575.328418000001</v>
      </c>
      <c r="E14" s="75">
        <v>2701.164448</v>
      </c>
      <c r="F14" s="75">
        <v>1656.939363</v>
      </c>
      <c r="G14" s="75">
        <v>45352.799211999998</v>
      </c>
      <c r="H14" s="75">
        <v>784.11605099999997</v>
      </c>
      <c r="I14" s="65">
        <v>1.4367507100000001</v>
      </c>
      <c r="J14" s="65">
        <v>0.47021927000000002</v>
      </c>
      <c r="K14" s="75"/>
      <c r="L14" s="65">
        <v>25.842798040000002</v>
      </c>
      <c r="M14" s="75"/>
      <c r="N14" s="65"/>
      <c r="O14" s="75">
        <v>0.22980586</v>
      </c>
      <c r="P14" s="75"/>
      <c r="Q14" s="65">
        <v>6.8986950000000005E-2</v>
      </c>
      <c r="R14" s="73">
        <v>1.1489704300000001</v>
      </c>
      <c r="S14" s="75"/>
      <c r="T14" s="75" t="s">
        <v>180</v>
      </c>
      <c r="U14" s="75">
        <v>0</v>
      </c>
      <c r="V14" s="75">
        <v>0</v>
      </c>
      <c r="W14" s="75">
        <v>0.23010561857710399</v>
      </c>
      <c r="X14" s="75">
        <v>1.29704298871743E-2</v>
      </c>
      <c r="Y14" s="75">
        <v>1.29704298871743E-2</v>
      </c>
      <c r="Z14" s="75">
        <v>4.3784742087645198E-3</v>
      </c>
      <c r="AA14" s="75">
        <v>0</v>
      </c>
      <c r="AB14" s="75">
        <v>1.7758349129861799</v>
      </c>
      <c r="AC14" s="75">
        <v>0</v>
      </c>
      <c r="AD14" s="75">
        <v>227.22374307896499</v>
      </c>
      <c r="AE14" s="75">
        <v>0</v>
      </c>
      <c r="AF14" s="75">
        <v>10936.2798539221</v>
      </c>
      <c r="AG14" s="75">
        <v>0.47789602291217298</v>
      </c>
      <c r="AH14" s="75">
        <v>22.664897771267</v>
      </c>
      <c r="AI14" s="75">
        <v>2.0119588363562801</v>
      </c>
      <c r="AJ14" s="75">
        <v>1.15047070261422</v>
      </c>
      <c r="AK14" s="75">
        <v>0</v>
      </c>
      <c r="AL14" s="75">
        <v>0</v>
      </c>
      <c r="AM14" s="75">
        <v>78.383434387614301</v>
      </c>
      <c r="AN14" s="75">
        <v>78.383434387614301</v>
      </c>
      <c r="AO14" s="75">
        <v>0</v>
      </c>
      <c r="AP14" s="75">
        <v>0</v>
      </c>
      <c r="AQ14" s="75">
        <v>0</v>
      </c>
      <c r="AR14" s="75">
        <v>0</v>
      </c>
      <c r="AS14" s="75">
        <v>5.86041601913566</v>
      </c>
      <c r="AT14" s="75">
        <v>0</v>
      </c>
      <c r="AU14" s="75">
        <v>0</v>
      </c>
      <c r="AV14" s="75">
        <v>2.26137649557009E-3</v>
      </c>
      <c r="AW14" s="75">
        <v>0</v>
      </c>
      <c r="AX14" s="75">
        <v>0</v>
      </c>
      <c r="AY14" s="75">
        <v>0</v>
      </c>
      <c r="AZ14" s="75">
        <v>4.3172976244177999E-3</v>
      </c>
      <c r="BA14" s="75">
        <v>0</v>
      </c>
      <c r="BB14" s="75">
        <v>0</v>
      </c>
      <c r="BC14" s="75">
        <v>807.83606142270799</v>
      </c>
      <c r="BD14" s="75">
        <v>18539.382693318101</v>
      </c>
      <c r="BE14" s="75">
        <v>2059.9315119337898</v>
      </c>
      <c r="BF14" s="75">
        <v>20599.3142052519</v>
      </c>
      <c r="BG14" s="75">
        <v>0</v>
      </c>
      <c r="BH14" s="75">
        <v>19.862032838207799</v>
      </c>
      <c r="BI14" s="75">
        <v>0</v>
      </c>
      <c r="BJ14" s="75">
        <v>80.846685835702303</v>
      </c>
      <c r="BK14" s="75">
        <v>212.704477730885</v>
      </c>
      <c r="BL14" s="75">
        <v>48.9505232297725</v>
      </c>
      <c r="BM14" s="75">
        <v>10.6953052792216</v>
      </c>
      <c r="BN14" s="75">
        <v>81.104642129960297</v>
      </c>
      <c r="BO14" s="75">
        <v>43.730559083567002</v>
      </c>
      <c r="BP14" s="75">
        <v>0</v>
      </c>
      <c r="BQ14" s="75">
        <v>7.3904019197017101</v>
      </c>
      <c r="BR14" s="75">
        <v>2704.3739743583601</v>
      </c>
      <c r="BS14" s="75">
        <v>1658.8665023728499</v>
      </c>
      <c r="BT14" s="75">
        <v>1045.5074719854999</v>
      </c>
      <c r="BU14" s="75">
        <v>0</v>
      </c>
      <c r="BV14" s="75">
        <v>0.37075842576942297</v>
      </c>
      <c r="BW14" s="75">
        <v>773.956680803822</v>
      </c>
      <c r="BX14" s="75">
        <v>0</v>
      </c>
      <c r="BY14" s="75">
        <v>80.790757689237907</v>
      </c>
      <c r="BZ14" s="75">
        <v>20.506174404607901</v>
      </c>
      <c r="CA14" s="75">
        <v>9.3039992890310597</v>
      </c>
      <c r="CB14" s="75">
        <v>202.08508804845999</v>
      </c>
      <c r="CC14" s="75">
        <v>15.4888433368651</v>
      </c>
      <c r="CD14" s="75">
        <v>126.568116080685</v>
      </c>
      <c r="CE14" s="75">
        <v>166.92369229254999</v>
      </c>
      <c r="CF14" s="75">
        <v>5.6431178607628301</v>
      </c>
      <c r="CG14" s="75">
        <v>45409.732654202002</v>
      </c>
      <c r="CH14" s="75">
        <v>1.32297215430977E-2</v>
      </c>
      <c r="CI14" s="75">
        <v>1043.36329812944</v>
      </c>
      <c r="CJ14" s="75">
        <v>0</v>
      </c>
      <c r="CK14" s="75">
        <v>109.383390923558</v>
      </c>
      <c r="CL14" s="75">
        <v>0</v>
      </c>
      <c r="CM14" s="75">
        <v>785.14781460217</v>
      </c>
      <c r="CN14" s="75">
        <v>335.13666022735202</v>
      </c>
      <c r="CO14" s="39"/>
      <c r="CP14" s="68">
        <f t="shared" si="0"/>
        <v>1.3692438138465397E-3</v>
      </c>
      <c r="CQ14" s="68" t="str">
        <f t="shared" si="1"/>
        <v/>
      </c>
      <c r="CR14" s="68">
        <f t="shared" si="2"/>
        <v>1.1657547702089237E-3</v>
      </c>
      <c r="CS14" s="68">
        <f t="shared" si="3"/>
        <v>1.1882010222430219E-3</v>
      </c>
      <c r="CT14" s="68">
        <f t="shared" si="4"/>
        <v>1.1630717549981815E-3</v>
      </c>
      <c r="CU14" s="68">
        <f t="shared" si="5"/>
        <v>1.2553457160575801E-3</v>
      </c>
      <c r="CV14" s="44">
        <f t="shared" si="6"/>
        <v>1.3158302280054091E-3</v>
      </c>
      <c r="CW14" s="56">
        <f t="shared" si="7"/>
        <v>-0.99097238665211851</v>
      </c>
      <c r="CX14" s="56">
        <f t="shared" si="8"/>
        <v>2.7766102460798336</v>
      </c>
      <c r="CY14" s="68" t="str">
        <f t="shared" si="9"/>
        <v/>
      </c>
      <c r="CZ14" s="56">
        <f t="shared" si="10"/>
        <v>2.0330862109548216</v>
      </c>
      <c r="DA14" s="68" t="str">
        <f t="shared" si="11"/>
        <v/>
      </c>
      <c r="DB14" s="56" t="str">
        <f t="shared" si="12"/>
        <v/>
      </c>
      <c r="DC14" s="68">
        <f t="shared" si="13"/>
        <v>1.3043991876620848E-3</v>
      </c>
      <c r="DD14" s="68" t="str">
        <f t="shared" si="14"/>
        <v/>
      </c>
      <c r="DE14" s="56">
        <f t="shared" si="15"/>
        <v>-0.93741863317021834</v>
      </c>
      <c r="DF14" s="68">
        <f t="shared" si="18"/>
        <v>1.305753895006612E-3</v>
      </c>
      <c r="DG14" s="89"/>
      <c r="DH14" s="75">
        <f t="shared" si="16"/>
        <v>23.985787251898728</v>
      </c>
      <c r="DI14" s="75">
        <f t="shared" si="17"/>
        <v>56.933442202003789</v>
      </c>
    </row>
    <row r="15" spans="1:113" x14ac:dyDescent="0.25">
      <c r="A15" s="89" t="s">
        <v>181</v>
      </c>
      <c r="B15" s="75">
        <v>9569.31394</v>
      </c>
      <c r="C15" s="75">
        <v>441.70047327999998</v>
      </c>
      <c r="D15" s="75">
        <v>41679.107108999997</v>
      </c>
      <c r="E15" s="75">
        <v>5542.0313876999999</v>
      </c>
      <c r="F15" s="75">
        <v>4954.7632114999997</v>
      </c>
      <c r="G15" s="75">
        <v>35234.743872999999</v>
      </c>
      <c r="H15" s="75">
        <v>1111.254891</v>
      </c>
      <c r="I15" s="65">
        <v>3.3137248600000002</v>
      </c>
      <c r="J15" s="65">
        <v>0.55977471000000001</v>
      </c>
      <c r="K15" s="75"/>
      <c r="L15" s="65">
        <v>26.551646810000001</v>
      </c>
      <c r="M15" s="75">
        <v>217.25712125000001</v>
      </c>
      <c r="N15" s="65"/>
      <c r="O15" s="75">
        <v>0.54213745999999996</v>
      </c>
      <c r="P15" s="75">
        <v>9.1892999999999999E-4</v>
      </c>
      <c r="Q15" s="65">
        <v>0.10453281</v>
      </c>
      <c r="R15" s="73">
        <v>2.66012768</v>
      </c>
      <c r="S15" s="75"/>
      <c r="T15" s="75" t="s">
        <v>181</v>
      </c>
      <c r="U15" s="75">
        <v>0</v>
      </c>
      <c r="V15" s="75">
        <v>0</v>
      </c>
      <c r="W15" s="75">
        <v>0.54265228828802403</v>
      </c>
      <c r="X15" s="75">
        <v>0</v>
      </c>
      <c r="Y15" s="75">
        <v>0</v>
      </c>
      <c r="Z15" s="75">
        <v>0</v>
      </c>
      <c r="AA15" s="75">
        <v>0</v>
      </c>
      <c r="AB15" s="75">
        <v>3.8001587177199498</v>
      </c>
      <c r="AC15" s="75">
        <v>9.2188175599112402E-4</v>
      </c>
      <c r="AD15" s="75">
        <v>614.50079976772304</v>
      </c>
      <c r="AE15" s="75">
        <v>0</v>
      </c>
      <c r="AF15" s="75">
        <v>9582.3601720066399</v>
      </c>
      <c r="AG15" s="75">
        <v>0.49596522544295502</v>
      </c>
      <c r="AH15" s="75">
        <v>18.877014393158301</v>
      </c>
      <c r="AI15" s="75">
        <v>0.19518399009277901</v>
      </c>
      <c r="AJ15" s="75">
        <v>2.6626438680366298</v>
      </c>
      <c r="AK15" s="75">
        <v>0</v>
      </c>
      <c r="AL15" s="75">
        <v>0</v>
      </c>
      <c r="AM15" s="75">
        <v>248.80020604874801</v>
      </c>
      <c r="AN15" s="75">
        <v>248.80020604874801</v>
      </c>
      <c r="AO15" s="75">
        <v>0</v>
      </c>
      <c r="AP15" s="75">
        <v>0</v>
      </c>
      <c r="AQ15" s="75">
        <v>217.519540982005</v>
      </c>
      <c r="AR15" s="75">
        <v>0</v>
      </c>
      <c r="AS15" s="75">
        <v>7.0858266120266897</v>
      </c>
      <c r="AT15" s="75">
        <v>0</v>
      </c>
      <c r="AU15" s="75">
        <v>0</v>
      </c>
      <c r="AV15" s="75">
        <v>0</v>
      </c>
      <c r="AW15" s="75">
        <v>0</v>
      </c>
      <c r="AX15" s="75">
        <v>0</v>
      </c>
      <c r="AY15" s="75">
        <v>0</v>
      </c>
      <c r="AZ15" s="75">
        <v>0</v>
      </c>
      <c r="BA15" s="75">
        <v>442.12888049305297</v>
      </c>
      <c r="BB15" s="75">
        <v>0</v>
      </c>
      <c r="BC15" s="75">
        <v>1131.5814365316801</v>
      </c>
      <c r="BD15" s="75">
        <v>37564.129556055399</v>
      </c>
      <c r="BE15" s="75">
        <v>4173.7926189898599</v>
      </c>
      <c r="BF15" s="75">
        <v>41737.9221750453</v>
      </c>
      <c r="BG15" s="75">
        <v>0</v>
      </c>
      <c r="BH15" s="75">
        <v>23.770088649556499</v>
      </c>
      <c r="BI15" s="75">
        <v>0</v>
      </c>
      <c r="BJ15" s="75">
        <v>252.907197665713</v>
      </c>
      <c r="BK15" s="75">
        <v>269.25955619818302</v>
      </c>
      <c r="BL15" s="75">
        <v>151.61171131750899</v>
      </c>
      <c r="BM15" s="75">
        <v>28.776907022822201</v>
      </c>
      <c r="BN15" s="75">
        <v>233.09812612807701</v>
      </c>
      <c r="BO15" s="75">
        <v>133.694033823296</v>
      </c>
      <c r="BP15" s="75">
        <v>6.09390223603785E-2</v>
      </c>
      <c r="BQ15" s="75">
        <v>22.712154390059499</v>
      </c>
      <c r="BR15" s="75">
        <v>5555.4652317027603</v>
      </c>
      <c r="BS15" s="75">
        <v>4961.6522912924202</v>
      </c>
      <c r="BT15" s="75">
        <v>593.81294041033505</v>
      </c>
      <c r="BU15" s="75">
        <v>0</v>
      </c>
      <c r="BV15" s="75">
        <v>1.1829375671114399</v>
      </c>
      <c r="BW15" s="75">
        <v>2443.4714322040099</v>
      </c>
      <c r="BX15" s="75">
        <v>0.19646426032176401</v>
      </c>
      <c r="BY15" s="75">
        <v>201.91906105943099</v>
      </c>
      <c r="BZ15" s="75">
        <v>53.223424151744098</v>
      </c>
      <c r="CA15" s="75">
        <v>22.487122560054399</v>
      </c>
      <c r="CB15" s="75">
        <v>504.85826300313602</v>
      </c>
      <c r="CC15" s="75">
        <v>19.788505596256201</v>
      </c>
      <c r="CD15" s="75">
        <v>393.24059819311299</v>
      </c>
      <c r="CE15" s="75">
        <v>500.37055820355198</v>
      </c>
      <c r="CF15" s="75">
        <v>17.841360720108401</v>
      </c>
      <c r="CG15" s="75">
        <v>35285.615655730398</v>
      </c>
      <c r="CH15" s="75">
        <v>0</v>
      </c>
      <c r="CI15" s="75">
        <v>716.75344215843495</v>
      </c>
      <c r="CJ15" s="75">
        <v>0</v>
      </c>
      <c r="CK15" s="75">
        <v>131.601463068877</v>
      </c>
      <c r="CL15" s="75">
        <v>0</v>
      </c>
      <c r="CM15" s="75">
        <v>1112.68493641793</v>
      </c>
      <c r="CN15" s="75">
        <v>403.627477881049</v>
      </c>
      <c r="CO15" s="39"/>
      <c r="CP15" s="68">
        <f t="shared" si="0"/>
        <v>1.3633403698990684E-3</v>
      </c>
      <c r="CQ15" s="44">
        <f t="shared" si="1"/>
        <v>9.6990435593538279E-4</v>
      </c>
      <c r="CR15" s="68">
        <f t="shared" si="2"/>
        <v>1.4111402600705595E-3</v>
      </c>
      <c r="CS15" s="68">
        <f t="shared" si="3"/>
        <v>2.4239927678099339E-3</v>
      </c>
      <c r="CT15" s="68">
        <f t="shared" si="4"/>
        <v>1.3903953626746366E-3</v>
      </c>
      <c r="CU15" s="68">
        <f t="shared" si="5"/>
        <v>1.4437960132124442E-3</v>
      </c>
      <c r="CV15" s="44">
        <f t="shared" si="6"/>
        <v>1.2868743521507093E-3</v>
      </c>
      <c r="CW15" s="56">
        <f t="shared" si="7"/>
        <v>-1</v>
      </c>
      <c r="CX15" s="56">
        <f t="shared" si="8"/>
        <v>5.7887288400720172</v>
      </c>
      <c r="CY15" s="68" t="str">
        <f t="shared" si="9"/>
        <v/>
      </c>
      <c r="CZ15" s="56">
        <f t="shared" si="10"/>
        <v>8.3704246606294781</v>
      </c>
      <c r="DA15" s="68">
        <f t="shared" si="11"/>
        <v>1.2078763195201175E-3</v>
      </c>
      <c r="DB15" s="56" t="str">
        <f t="shared" si="12"/>
        <v/>
      </c>
      <c r="DC15" s="68">
        <f t="shared" si="13"/>
        <v>9.4962684929403665E-4</v>
      </c>
      <c r="DD15" s="68">
        <f t="shared" si="14"/>
        <v>3.2121663142176634E-3</v>
      </c>
      <c r="DE15" s="56">
        <f t="shared" si="15"/>
        <v>-1</v>
      </c>
      <c r="DF15" s="68">
        <f t="shared" si="18"/>
        <v>9.4588994939888936E-4</v>
      </c>
      <c r="DG15" s="89"/>
      <c r="DH15" s="75">
        <f t="shared" si="16"/>
        <v>58.815066045302956</v>
      </c>
      <c r="DI15" s="75">
        <f t="shared" si="17"/>
        <v>50.871782730398991</v>
      </c>
    </row>
    <row r="16" spans="1:113" x14ac:dyDescent="0.25">
      <c r="A16" s="89" t="s">
        <v>182</v>
      </c>
      <c r="B16" s="75">
        <v>12079.241973</v>
      </c>
      <c r="C16" s="75">
        <v>210.69717956</v>
      </c>
      <c r="D16" s="75">
        <v>16966.040365000001</v>
      </c>
      <c r="E16" s="75">
        <v>1571.6809419000001</v>
      </c>
      <c r="F16" s="75">
        <v>1115.0056638000001</v>
      </c>
      <c r="G16" s="75">
        <v>23073.033116999999</v>
      </c>
      <c r="H16" s="75">
        <v>255.89676725000001</v>
      </c>
      <c r="I16" s="65">
        <v>4.62069799</v>
      </c>
      <c r="J16" s="65">
        <v>8.6376372099999994</v>
      </c>
      <c r="K16" s="75"/>
      <c r="L16" s="65">
        <v>8.9100037299999997</v>
      </c>
      <c r="M16" s="75">
        <v>301.05642330000001</v>
      </c>
      <c r="N16" s="65"/>
      <c r="O16" s="75">
        <v>2.4462723899999999</v>
      </c>
      <c r="P16" s="75">
        <v>3.8375200000000001E-3</v>
      </c>
      <c r="Q16" s="65">
        <v>8.451786E-2</v>
      </c>
      <c r="R16" s="73">
        <v>0.95244185999999997</v>
      </c>
      <c r="S16" s="75"/>
      <c r="T16" s="75" t="s">
        <v>182</v>
      </c>
      <c r="U16" s="75">
        <v>0</v>
      </c>
      <c r="V16" s="75">
        <v>0</v>
      </c>
      <c r="W16" s="75">
        <v>2.4485745160672501</v>
      </c>
      <c r="X16" s="75">
        <v>0</v>
      </c>
      <c r="Y16" s="75">
        <v>0</v>
      </c>
      <c r="Z16" s="75">
        <v>0</v>
      </c>
      <c r="AA16" s="75">
        <v>0</v>
      </c>
      <c r="AB16" s="75">
        <v>8.6351641807074309</v>
      </c>
      <c r="AC16" s="75">
        <v>3.8426876764748102E-3</v>
      </c>
      <c r="AD16" s="75">
        <v>105.035039737761</v>
      </c>
      <c r="AE16" s="75">
        <v>0</v>
      </c>
      <c r="AF16" s="75">
        <v>12094.8515318441</v>
      </c>
      <c r="AG16" s="75">
        <v>6.57605665130533</v>
      </c>
      <c r="AH16" s="75">
        <v>12.359547485933399</v>
      </c>
      <c r="AI16" s="75">
        <v>5.5495222124805199</v>
      </c>
      <c r="AJ16" s="75">
        <v>0.95371521884502697</v>
      </c>
      <c r="AK16" s="75">
        <v>0.80667574451297597</v>
      </c>
      <c r="AL16" s="75">
        <v>0</v>
      </c>
      <c r="AM16" s="75">
        <v>16.5732858590431</v>
      </c>
      <c r="AN16" s="75">
        <v>16.5732858590431</v>
      </c>
      <c r="AO16" s="75">
        <v>0</v>
      </c>
      <c r="AP16" s="75">
        <v>0</v>
      </c>
      <c r="AQ16" s="75">
        <v>301.22077005597299</v>
      </c>
      <c r="AR16" s="75">
        <v>0</v>
      </c>
      <c r="AS16" s="75">
        <v>1.5838977102237499</v>
      </c>
      <c r="AT16" s="75">
        <v>0</v>
      </c>
      <c r="AU16" s="75">
        <v>0</v>
      </c>
      <c r="AV16" s="75">
        <v>0</v>
      </c>
      <c r="AW16" s="75">
        <v>0</v>
      </c>
      <c r="AX16" s="75">
        <v>0</v>
      </c>
      <c r="AY16" s="75">
        <v>0</v>
      </c>
      <c r="AZ16" s="75">
        <v>0</v>
      </c>
      <c r="BA16" s="75">
        <v>210.907854743775</v>
      </c>
      <c r="BB16" s="75">
        <v>0</v>
      </c>
      <c r="BC16" s="75">
        <v>268.52279039592798</v>
      </c>
      <c r="BD16" s="75">
        <v>15287.8405196986</v>
      </c>
      <c r="BE16" s="75">
        <v>1698.64910537524</v>
      </c>
      <c r="BF16" s="75">
        <v>16986.489625073798</v>
      </c>
      <c r="BG16" s="75">
        <v>0</v>
      </c>
      <c r="BH16" s="75">
        <v>6.3580932544756497</v>
      </c>
      <c r="BI16" s="75">
        <v>0</v>
      </c>
      <c r="BJ16" s="75">
        <v>57.551328014573599</v>
      </c>
      <c r="BK16" s="75">
        <v>72.582688436786299</v>
      </c>
      <c r="BL16" s="75">
        <v>34.454800895384501</v>
      </c>
      <c r="BM16" s="75">
        <v>7.3277322832516996</v>
      </c>
      <c r="BN16" s="75">
        <v>52.047316203651903</v>
      </c>
      <c r="BO16" s="75">
        <v>30.241823909087699</v>
      </c>
      <c r="BP16" s="75">
        <v>0</v>
      </c>
      <c r="BQ16" s="75">
        <v>5.46902269916127</v>
      </c>
      <c r="BR16" s="75">
        <v>1573.8300553828699</v>
      </c>
      <c r="BS16" s="75">
        <v>1116.50750028013</v>
      </c>
      <c r="BT16" s="75">
        <v>457.32255510273097</v>
      </c>
      <c r="BU16" s="75">
        <v>2.5716992675143499E-3</v>
      </c>
      <c r="BV16" s="75">
        <v>0.27601947309313901</v>
      </c>
      <c r="BW16" s="75">
        <v>560.51847456522796</v>
      </c>
      <c r="BX16" s="75">
        <v>0.13945335526932201</v>
      </c>
      <c r="BY16" s="75">
        <v>41.637978802460303</v>
      </c>
      <c r="BZ16" s="75">
        <v>11.7472848111796</v>
      </c>
      <c r="CA16" s="75">
        <v>4.5810809548084404</v>
      </c>
      <c r="CB16" s="75">
        <v>104.14674569883699</v>
      </c>
      <c r="CC16" s="75">
        <v>6.5515112008152396</v>
      </c>
      <c r="CD16" s="75">
        <v>89.825601162886201</v>
      </c>
      <c r="CE16" s="75">
        <v>112.45290177279099</v>
      </c>
      <c r="CF16" s="75">
        <v>4.0873639792060903</v>
      </c>
      <c r="CG16" s="75">
        <v>23101.423971666201</v>
      </c>
      <c r="CH16" s="75">
        <v>1.29510995998612E-2</v>
      </c>
      <c r="CI16" s="75">
        <v>561.77971028259901</v>
      </c>
      <c r="CJ16" s="75">
        <v>0</v>
      </c>
      <c r="CK16" s="75">
        <v>34.415971908027203</v>
      </c>
      <c r="CL16" s="75">
        <v>0</v>
      </c>
      <c r="CM16" s="75">
        <v>256.15049590593901</v>
      </c>
      <c r="CN16" s="75">
        <v>95.375387246693904</v>
      </c>
      <c r="CO16" s="39"/>
      <c r="CP16" s="68">
        <f t="shared" si="0"/>
        <v>1.2922631137774559E-3</v>
      </c>
      <c r="CQ16" s="44">
        <f t="shared" si="1"/>
        <v>9.9989560474878533E-4</v>
      </c>
      <c r="CR16" s="68">
        <f t="shared" si="2"/>
        <v>1.2053054003091563E-3</v>
      </c>
      <c r="CS16" s="68">
        <f t="shared" si="3"/>
        <v>1.3673980676203422E-3</v>
      </c>
      <c r="CT16" s="68">
        <f t="shared" si="4"/>
        <v>1.3469317052718416E-3</v>
      </c>
      <c r="CU16" s="68">
        <f t="shared" si="5"/>
        <v>1.2304777842703409E-3</v>
      </c>
      <c r="CV16" s="44">
        <f t="shared" si="6"/>
        <v>9.9152739859006446E-4</v>
      </c>
      <c r="CW16" s="56">
        <f t="shared" si="7"/>
        <v>-1</v>
      </c>
      <c r="CX16" s="56">
        <f t="shared" si="8"/>
        <v>-2.8630853929653992E-4</v>
      </c>
      <c r="CY16" s="68" t="str">
        <f t="shared" si="9"/>
        <v/>
      </c>
      <c r="CZ16" s="56">
        <f t="shared" si="10"/>
        <v>0.86007619763848298</v>
      </c>
      <c r="DA16" s="68">
        <f t="shared" si="11"/>
        <v>5.4590018100764983E-4</v>
      </c>
      <c r="DB16" s="56" t="str">
        <f t="shared" si="12"/>
        <v/>
      </c>
      <c r="DC16" s="68">
        <f t="shared" si="13"/>
        <v>9.4107511357319489E-4</v>
      </c>
      <c r="DD16" s="68">
        <f t="shared" si="14"/>
        <v>1.3466187732728762E-3</v>
      </c>
      <c r="DE16" s="56">
        <f t="shared" si="15"/>
        <v>-1</v>
      </c>
      <c r="DF16" s="68">
        <f t="shared" si="18"/>
        <v>1.3369412858722895E-3</v>
      </c>
      <c r="DG16" s="89"/>
      <c r="DH16" s="75">
        <f t="shared" si="16"/>
        <v>20.449260073797632</v>
      </c>
      <c r="DI16" s="75">
        <f t="shared" si="17"/>
        <v>28.390854666202358</v>
      </c>
    </row>
    <row r="17" spans="1:113" x14ac:dyDescent="0.25">
      <c r="A17" s="89" t="s">
        <v>183</v>
      </c>
      <c r="B17" s="75">
        <v>16395.668591000001</v>
      </c>
      <c r="C17" s="75">
        <v>131.74961400000001</v>
      </c>
      <c r="D17" s="75">
        <v>13554.462235000001</v>
      </c>
      <c r="E17" s="75">
        <v>1141.4722727999999</v>
      </c>
      <c r="F17" s="75">
        <v>1041.7590479</v>
      </c>
      <c r="G17" s="75">
        <v>4390.7033719999999</v>
      </c>
      <c r="H17" s="75">
        <v>486.00594869000003</v>
      </c>
      <c r="I17" s="65">
        <v>1.9877525199999999</v>
      </c>
      <c r="J17" s="65">
        <v>1.2125248399999999</v>
      </c>
      <c r="K17" s="75">
        <v>2.78</v>
      </c>
      <c r="L17" s="65">
        <v>11.700925939999999</v>
      </c>
      <c r="M17" s="75">
        <v>10.815123</v>
      </c>
      <c r="N17" s="65">
        <v>0.26787017000000002</v>
      </c>
      <c r="O17" s="75">
        <v>1.0970087100000001</v>
      </c>
      <c r="P17" s="75">
        <v>3.108826E-2</v>
      </c>
      <c r="Q17" s="65">
        <v>0.12093574999999999</v>
      </c>
      <c r="R17" s="73">
        <v>0.53270684999999995</v>
      </c>
      <c r="S17" s="75"/>
      <c r="T17" s="75" t="s">
        <v>183</v>
      </c>
      <c r="U17" s="75">
        <v>0</v>
      </c>
      <c r="V17" s="75">
        <v>0</v>
      </c>
      <c r="W17" s="75">
        <v>1.0978660320479099</v>
      </c>
      <c r="X17" s="75">
        <v>6.1950713680874299E-2</v>
      </c>
      <c r="Y17" s="75">
        <v>6.1950713680874299E-2</v>
      </c>
      <c r="Z17" s="75">
        <v>2.09130688682021E-2</v>
      </c>
      <c r="AA17" s="75">
        <v>0</v>
      </c>
      <c r="AB17" s="75">
        <v>2.1624732708144299</v>
      </c>
      <c r="AC17" s="75">
        <v>3.1091342301826301E-2</v>
      </c>
      <c r="AD17" s="75">
        <v>218.85170293907299</v>
      </c>
      <c r="AE17" s="75">
        <v>2.7840988706894398</v>
      </c>
      <c r="AF17" s="75">
        <v>16422.637234379501</v>
      </c>
      <c r="AG17" s="75">
        <v>5.1826923181651798</v>
      </c>
      <c r="AH17" s="75">
        <v>38.310255500445997</v>
      </c>
      <c r="AI17" s="75">
        <v>2.18822291368385</v>
      </c>
      <c r="AJ17" s="75">
        <v>0.53356973764768201</v>
      </c>
      <c r="AK17" s="75">
        <v>0</v>
      </c>
      <c r="AL17" s="75">
        <v>0</v>
      </c>
      <c r="AM17" s="75">
        <v>23.503258655750599</v>
      </c>
      <c r="AN17" s="75">
        <v>23.503258655750599</v>
      </c>
      <c r="AO17" s="75">
        <v>0</v>
      </c>
      <c r="AP17" s="75">
        <v>0</v>
      </c>
      <c r="AQ17" s="75">
        <v>10.8297026845801</v>
      </c>
      <c r="AR17" s="75">
        <v>0</v>
      </c>
      <c r="AS17" s="75">
        <v>3.6907973480192702</v>
      </c>
      <c r="AT17" s="75">
        <v>0</v>
      </c>
      <c r="AU17" s="75">
        <v>0</v>
      </c>
      <c r="AV17" s="75">
        <v>1.0801105970129E-2</v>
      </c>
      <c r="AW17" s="75">
        <v>0</v>
      </c>
      <c r="AX17" s="75">
        <v>0</v>
      </c>
      <c r="AY17" s="75">
        <v>0</v>
      </c>
      <c r="AZ17" s="75">
        <v>2.0620805026331401E-2</v>
      </c>
      <c r="BA17" s="75">
        <v>131.92435335042799</v>
      </c>
      <c r="BB17" s="75">
        <v>0</v>
      </c>
      <c r="BC17" s="75">
        <v>525.07217224184706</v>
      </c>
      <c r="BD17" s="75">
        <v>12216.886319315499</v>
      </c>
      <c r="BE17" s="75">
        <v>1357.4318435779001</v>
      </c>
      <c r="BF17" s="75">
        <v>13574.3181628934</v>
      </c>
      <c r="BG17" s="75">
        <v>0</v>
      </c>
      <c r="BH17" s="75">
        <v>16.307118882613501</v>
      </c>
      <c r="BI17" s="75">
        <v>0</v>
      </c>
      <c r="BJ17" s="75">
        <v>56.489878155076397</v>
      </c>
      <c r="BK17" s="75">
        <v>138.459342600556</v>
      </c>
      <c r="BL17" s="75">
        <v>33.308361875909704</v>
      </c>
      <c r="BM17" s="75">
        <v>3.3988709856567199</v>
      </c>
      <c r="BN17" s="75">
        <v>50.992014556233002</v>
      </c>
      <c r="BO17" s="75">
        <v>28.805937312374901</v>
      </c>
      <c r="BP17" s="75">
        <v>0</v>
      </c>
      <c r="BQ17" s="75">
        <v>4.7092695656856103</v>
      </c>
      <c r="BR17" s="75">
        <v>1143.2512076995299</v>
      </c>
      <c r="BS17" s="75">
        <v>1043.3781179851501</v>
      </c>
      <c r="BT17" s="75">
        <v>99.873089714378594</v>
      </c>
      <c r="BU17" s="75">
        <v>0</v>
      </c>
      <c r="BV17" s="75">
        <v>0.26468400173261802</v>
      </c>
      <c r="BW17" s="75">
        <v>550.41474550435896</v>
      </c>
      <c r="BX17" s="75">
        <v>0</v>
      </c>
      <c r="BY17" s="75">
        <v>30.537067056451601</v>
      </c>
      <c r="BZ17" s="75">
        <v>7.7728809750976904</v>
      </c>
      <c r="CA17" s="75">
        <v>2.9661987255085198</v>
      </c>
      <c r="CB17" s="75">
        <v>76.683054476333098</v>
      </c>
      <c r="CC17" s="75">
        <v>14.621600245757</v>
      </c>
      <c r="CD17" s="75">
        <v>86.593108138210994</v>
      </c>
      <c r="CE17" s="75">
        <v>106.413174083454</v>
      </c>
      <c r="CF17" s="75">
        <v>4.0288725730737802</v>
      </c>
      <c r="CG17" s="75">
        <v>4397.1734556955198</v>
      </c>
      <c r="CH17" s="75">
        <v>6.3189231958120998E-2</v>
      </c>
      <c r="CI17" s="75">
        <v>105.441606128849</v>
      </c>
      <c r="CJ17" s="75">
        <v>0</v>
      </c>
      <c r="CK17" s="75">
        <v>67.523286618300602</v>
      </c>
      <c r="CL17" s="75">
        <v>0</v>
      </c>
      <c r="CM17" s="75">
        <v>486.72242684053401</v>
      </c>
      <c r="CN17" s="75">
        <v>208.548404367632</v>
      </c>
      <c r="CO17" s="39"/>
      <c r="CP17" s="68">
        <f t="shared" si="0"/>
        <v>1.6448638998658052E-3</v>
      </c>
      <c r="CQ17" s="44">
        <f t="shared" si="1"/>
        <v>1.326298765687345E-3</v>
      </c>
      <c r="CR17" s="68">
        <f t="shared" si="2"/>
        <v>1.46489971709298E-3</v>
      </c>
      <c r="CS17" s="68">
        <f t="shared" si="3"/>
        <v>1.5584565143805973E-3</v>
      </c>
      <c r="CT17" s="68">
        <f t="shared" si="4"/>
        <v>1.5541694486971801E-3</v>
      </c>
      <c r="CU17" s="68">
        <f t="shared" si="5"/>
        <v>1.4735870650657704E-3</v>
      </c>
      <c r="CV17" s="44">
        <f t="shared" si="6"/>
        <v>1.4742168330762443E-3</v>
      </c>
      <c r="CW17" s="56">
        <f t="shared" si="7"/>
        <v>-0.96883378938899578</v>
      </c>
      <c r="CX17" s="56">
        <f t="shared" si="8"/>
        <v>0.78344657319715605</v>
      </c>
      <c r="CY17" s="68">
        <f t="shared" si="9"/>
        <v>1.4744139170647617E-3</v>
      </c>
      <c r="CZ17" s="56">
        <f t="shared" si="10"/>
        <v>1.0086665599176163</v>
      </c>
      <c r="DA17" s="68">
        <f t="shared" si="11"/>
        <v>1.348083103641124E-3</v>
      </c>
      <c r="DB17" s="56">
        <f t="shared" si="12"/>
        <v>-1</v>
      </c>
      <c r="DC17" s="68">
        <f t="shared" si="13"/>
        <v>7.8150887964215056E-4</v>
      </c>
      <c r="DD17" s="68">
        <f t="shared" si="14"/>
        <v>9.914681060636834E-5</v>
      </c>
      <c r="DE17" s="56">
        <f t="shared" si="15"/>
        <v>-0.82948958412767604</v>
      </c>
      <c r="DF17" s="68">
        <f t="shared" si="18"/>
        <v>1.6198170676462178E-3</v>
      </c>
      <c r="DG17" s="89"/>
      <c r="DH17" s="75">
        <f t="shared" si="16"/>
        <v>19.855927893398984</v>
      </c>
      <c r="DI17" s="75">
        <f t="shared" si="17"/>
        <v>6.4700836955198611</v>
      </c>
    </row>
    <row r="18" spans="1:113" x14ac:dyDescent="0.25">
      <c r="A18" s="89" t="s">
        <v>184</v>
      </c>
      <c r="B18" s="75">
        <v>9462.0450079000002</v>
      </c>
      <c r="C18" s="75">
        <v>32.80981268</v>
      </c>
      <c r="D18" s="75">
        <v>31988.57935</v>
      </c>
      <c r="E18" s="75">
        <v>3932.3955036000002</v>
      </c>
      <c r="F18" s="75">
        <v>3055.9452738999998</v>
      </c>
      <c r="G18" s="75">
        <v>45008.277707000001</v>
      </c>
      <c r="H18" s="75">
        <v>806.85486096</v>
      </c>
      <c r="I18" s="65">
        <v>1.8255017899999999</v>
      </c>
      <c r="J18" s="65">
        <v>0.89620745999999996</v>
      </c>
      <c r="K18" s="75"/>
      <c r="L18" s="65">
        <v>13.118384259999999</v>
      </c>
      <c r="M18" s="75">
        <v>213.37182407</v>
      </c>
      <c r="N18" s="65"/>
      <c r="O18" s="75">
        <v>0.36797461999999997</v>
      </c>
      <c r="P18" s="75">
        <v>2.1327410000000002E-2</v>
      </c>
      <c r="Q18" s="65">
        <v>0.27795235000000001</v>
      </c>
      <c r="R18" s="73">
        <v>1.8967943599999999</v>
      </c>
      <c r="S18" s="75"/>
      <c r="T18" s="75" t="s">
        <v>184</v>
      </c>
      <c r="U18" s="75">
        <v>0</v>
      </c>
      <c r="V18" s="75">
        <v>0</v>
      </c>
      <c r="W18" s="75">
        <v>0.36836887171812799</v>
      </c>
      <c r="X18" s="75">
        <v>0</v>
      </c>
      <c r="Y18" s="75">
        <v>0</v>
      </c>
      <c r="Z18" s="75">
        <v>0</v>
      </c>
      <c r="AA18" s="75">
        <v>0</v>
      </c>
      <c r="AB18" s="75">
        <v>3.80558227853692</v>
      </c>
      <c r="AC18" s="75">
        <v>2.1372082270289701E-2</v>
      </c>
      <c r="AD18" s="75">
        <v>384.717365111574</v>
      </c>
      <c r="AE18" s="75">
        <v>0</v>
      </c>
      <c r="AF18" s="75">
        <v>9475.7977388955896</v>
      </c>
      <c r="AG18" s="75">
        <v>6.9081463838910802</v>
      </c>
      <c r="AH18" s="75">
        <v>15.567571938813099</v>
      </c>
      <c r="AI18" s="75">
        <v>4.4027227041958801</v>
      </c>
      <c r="AJ18" s="75">
        <v>1.8991286029538501</v>
      </c>
      <c r="AK18" s="75">
        <v>0</v>
      </c>
      <c r="AL18" s="75">
        <v>0</v>
      </c>
      <c r="AM18" s="75">
        <v>157.468336328166</v>
      </c>
      <c r="AN18" s="75">
        <v>157.468336328166</v>
      </c>
      <c r="AO18" s="75">
        <v>0</v>
      </c>
      <c r="AP18" s="75">
        <v>0</v>
      </c>
      <c r="AQ18" s="75">
        <v>213.65122778487401</v>
      </c>
      <c r="AR18" s="75">
        <v>0</v>
      </c>
      <c r="AS18" s="75">
        <v>5.2155575661497897</v>
      </c>
      <c r="AT18" s="75">
        <v>0</v>
      </c>
      <c r="AU18" s="75">
        <v>0</v>
      </c>
      <c r="AV18" s="75">
        <v>0</v>
      </c>
      <c r="AW18" s="75">
        <v>0</v>
      </c>
      <c r="AX18" s="75">
        <v>0</v>
      </c>
      <c r="AY18" s="75">
        <v>0</v>
      </c>
      <c r="AZ18" s="75">
        <v>0</v>
      </c>
      <c r="BA18" s="75">
        <v>32.855815757535602</v>
      </c>
      <c r="BB18" s="75">
        <v>0</v>
      </c>
      <c r="BC18" s="75">
        <v>823.55454022465096</v>
      </c>
      <c r="BD18" s="75">
        <v>28833.032215170901</v>
      </c>
      <c r="BE18" s="75">
        <v>3203.6703296873302</v>
      </c>
      <c r="BF18" s="75">
        <v>32036.702544858199</v>
      </c>
      <c r="BG18" s="75">
        <v>0</v>
      </c>
      <c r="BH18" s="75">
        <v>21.354436459308602</v>
      </c>
      <c r="BI18" s="75">
        <v>0</v>
      </c>
      <c r="BJ18" s="75">
        <v>150.38893797933099</v>
      </c>
      <c r="BK18" s="75">
        <v>194.05564814980201</v>
      </c>
      <c r="BL18" s="75">
        <v>90.789965343562699</v>
      </c>
      <c r="BM18" s="75">
        <v>18.6709056747851</v>
      </c>
      <c r="BN18" s="75">
        <v>150.111035122825</v>
      </c>
      <c r="BO18" s="75">
        <v>80.830864558607104</v>
      </c>
      <c r="BP18" s="75">
        <v>5.2027205035356601E-5</v>
      </c>
      <c r="BQ18" s="75">
        <v>13.6152658119347</v>
      </c>
      <c r="BR18" s="75">
        <v>3938.07931228292</v>
      </c>
      <c r="BS18" s="75">
        <v>3060.3831655274098</v>
      </c>
      <c r="BT18" s="75">
        <v>877.69614675551202</v>
      </c>
      <c r="BU18" s="75">
        <v>0</v>
      </c>
      <c r="BV18" s="75">
        <v>0.69132816530255603</v>
      </c>
      <c r="BW18" s="75">
        <v>1445.7096772252601</v>
      </c>
      <c r="BX18" s="75">
        <v>0</v>
      </c>
      <c r="BY18" s="75">
        <v>143.53736667427199</v>
      </c>
      <c r="BZ18" s="75">
        <v>36.179925518278999</v>
      </c>
      <c r="CA18" s="75">
        <v>16.247320160044499</v>
      </c>
      <c r="CB18" s="75">
        <v>359.11762535943598</v>
      </c>
      <c r="CC18" s="75">
        <v>13.1081893116098</v>
      </c>
      <c r="CD18" s="75">
        <v>234.968358182619</v>
      </c>
      <c r="CE18" s="75">
        <v>309.00219124191801</v>
      </c>
      <c r="CF18" s="75">
        <v>10.5223464820227</v>
      </c>
      <c r="CG18" s="75">
        <v>45073.496269727497</v>
      </c>
      <c r="CH18" s="75">
        <v>0</v>
      </c>
      <c r="CI18" s="75">
        <v>1044.5687716090499</v>
      </c>
      <c r="CJ18" s="75">
        <v>0</v>
      </c>
      <c r="CK18" s="75">
        <v>97.716400259672596</v>
      </c>
      <c r="CL18" s="75">
        <v>0</v>
      </c>
      <c r="CM18" s="75">
        <v>807.97092764507795</v>
      </c>
      <c r="CN18" s="75">
        <v>298.65654866313099</v>
      </c>
      <c r="CO18" s="39"/>
      <c r="CP18" s="68">
        <f t="shared" si="0"/>
        <v>1.453462859678546E-3</v>
      </c>
      <c r="CQ18" s="44">
        <f t="shared" si="1"/>
        <v>1.40211338553737E-3</v>
      </c>
      <c r="CR18" s="68">
        <f t="shared" si="2"/>
        <v>1.50438674789723E-3</v>
      </c>
      <c r="CS18" s="68">
        <f t="shared" si="3"/>
        <v>1.4453807298163213E-3</v>
      </c>
      <c r="CT18" s="68">
        <f t="shared" si="4"/>
        <v>1.4522156745779393E-3</v>
      </c>
      <c r="CU18" s="68">
        <f t="shared" si="5"/>
        <v>1.4490348453691773E-3</v>
      </c>
      <c r="CV18" s="44">
        <f t="shared" si="6"/>
        <v>1.3832310358148573E-3</v>
      </c>
      <c r="CW18" s="56">
        <f t="shared" si="7"/>
        <v>-1</v>
      </c>
      <c r="CX18" s="56">
        <f t="shared" si="8"/>
        <v>3.2463184568190497</v>
      </c>
      <c r="CY18" s="68" t="str">
        <f t="shared" si="9"/>
        <v/>
      </c>
      <c r="CZ18" s="56">
        <f t="shared" si="10"/>
        <v>11.003638040113792</v>
      </c>
      <c r="DA18" s="68">
        <f t="shared" si="11"/>
        <v>1.309468652160674E-3</v>
      </c>
      <c r="DB18" s="56" t="str">
        <f t="shared" si="12"/>
        <v/>
      </c>
      <c r="DC18" s="68">
        <f t="shared" si="13"/>
        <v>1.071410082923691E-3</v>
      </c>
      <c r="DD18" s="68">
        <f t="shared" si="14"/>
        <v>2.0945942470135576E-3</v>
      </c>
      <c r="DE18" s="56">
        <f t="shared" si="15"/>
        <v>-1</v>
      </c>
      <c r="DF18" s="68">
        <f t="shared" si="18"/>
        <v>1.2306252080221325E-3</v>
      </c>
      <c r="DG18" s="89"/>
      <c r="DH18" s="75">
        <f t="shared" si="16"/>
        <v>48.123194858198985</v>
      </c>
      <c r="DI18" s="75">
        <f t="shared" si="17"/>
        <v>65.218562727495737</v>
      </c>
    </row>
    <row r="19" spans="1:113" x14ac:dyDescent="0.25">
      <c r="A19" s="89" t="s">
        <v>185</v>
      </c>
      <c r="B19" s="75">
        <v>13525.473787999999</v>
      </c>
      <c r="C19" s="75">
        <v>1630.9275685</v>
      </c>
      <c r="D19" s="75">
        <v>31107.074486000001</v>
      </c>
      <c r="E19" s="75">
        <v>3360.7808719999998</v>
      </c>
      <c r="F19" s="75">
        <v>3189.4668419999998</v>
      </c>
      <c r="G19" s="75">
        <v>27676.424747000001</v>
      </c>
      <c r="H19" s="75">
        <v>988.06576299999995</v>
      </c>
      <c r="I19" s="65">
        <v>4.3180342100000004</v>
      </c>
      <c r="J19" s="65">
        <v>1.4096460500000001</v>
      </c>
      <c r="K19" s="75">
        <v>16.577971349999999</v>
      </c>
      <c r="L19" s="65">
        <v>103.89983794</v>
      </c>
      <c r="M19" s="75">
        <v>7.2511229999999998</v>
      </c>
      <c r="N19" s="65"/>
      <c r="O19" s="75">
        <v>0.75235293000000003</v>
      </c>
      <c r="P19" s="75">
        <v>3.6965000000000001E-3</v>
      </c>
      <c r="Q19" s="65">
        <v>0.16881088999999999</v>
      </c>
      <c r="R19" s="73">
        <v>3.4544303799999998</v>
      </c>
      <c r="S19" s="75"/>
      <c r="T19" s="75" t="s">
        <v>185</v>
      </c>
      <c r="U19" s="75">
        <v>4.6523123798122698E-3</v>
      </c>
      <c r="V19" s="75">
        <v>9.3567827604071896E-3</v>
      </c>
      <c r="W19" s="75">
        <v>0.75311736083743896</v>
      </c>
      <c r="X19" s="75">
        <v>5.3550608317994601E-3</v>
      </c>
      <c r="Y19" s="75">
        <v>5.3550608317994601E-3</v>
      </c>
      <c r="Z19" s="75">
        <v>4.8578802576100697E-3</v>
      </c>
      <c r="AA19" s="75">
        <v>3.7577528056592598E-3</v>
      </c>
      <c r="AB19" s="75">
        <v>40.697743649059397</v>
      </c>
      <c r="AC19" s="75">
        <v>3.6975203739038598E-3</v>
      </c>
      <c r="AD19" s="75">
        <v>1339.2247250293001</v>
      </c>
      <c r="AE19" s="75">
        <v>16.577925462814601</v>
      </c>
      <c r="AF19" s="75">
        <v>13540.806564970801</v>
      </c>
      <c r="AG19" s="75">
        <v>30.397296865802002</v>
      </c>
      <c r="AH19" s="75">
        <v>38.4907485427739</v>
      </c>
      <c r="AI19" s="75">
        <v>1.89017234364324</v>
      </c>
      <c r="AJ19" s="75">
        <v>3.4578448296253401</v>
      </c>
      <c r="AK19" s="75">
        <v>8.6538310121882407E-3</v>
      </c>
      <c r="AL19" s="75">
        <v>2.67579071826584E-3</v>
      </c>
      <c r="AM19" s="75">
        <v>363.194761701875</v>
      </c>
      <c r="AN19" s="75">
        <v>363.194761701875</v>
      </c>
      <c r="AO19" s="75">
        <v>1.27428231092886E-4</v>
      </c>
      <c r="AP19" s="75">
        <v>0</v>
      </c>
      <c r="AQ19" s="75">
        <v>7.2511679187640796</v>
      </c>
      <c r="AR19" s="75">
        <v>0</v>
      </c>
      <c r="AS19" s="75">
        <v>1.4322836916485</v>
      </c>
      <c r="AT19" s="75">
        <v>2.5476322647607699E-3</v>
      </c>
      <c r="AU19" s="75">
        <v>6.3666001324426595E-5</v>
      </c>
      <c r="AV19" s="75">
        <v>3.5578781441136E-2</v>
      </c>
      <c r="AW19" s="75">
        <v>6.1156708093718396E-3</v>
      </c>
      <c r="AX19" s="75">
        <v>9.5636835744859101E-3</v>
      </c>
      <c r="AY19" s="75">
        <v>0</v>
      </c>
      <c r="AZ19" s="75">
        <v>1.2095426285752E-3</v>
      </c>
      <c r="BA19" s="75">
        <v>1632.58479332808</v>
      </c>
      <c r="BB19" s="75">
        <v>0</v>
      </c>
      <c r="BC19" s="75">
        <v>1027.6249803106</v>
      </c>
      <c r="BD19" s="75">
        <v>28029.278824090099</v>
      </c>
      <c r="BE19" s="75">
        <v>3114.36505800536</v>
      </c>
      <c r="BF19" s="75">
        <v>31143.643882095399</v>
      </c>
      <c r="BG19" s="75">
        <v>3.8038497605670201E-5</v>
      </c>
      <c r="BH19" s="75">
        <v>18.204558141412502</v>
      </c>
      <c r="BI19" s="75">
        <v>2.5392688428958802E-3</v>
      </c>
      <c r="BJ19" s="75">
        <v>76.660509630375202</v>
      </c>
      <c r="BK19" s="75">
        <v>341.55154536993302</v>
      </c>
      <c r="BL19" s="75">
        <v>58.334549113123501</v>
      </c>
      <c r="BM19" s="75">
        <v>60.9870116175302</v>
      </c>
      <c r="BN19" s="75">
        <v>190.76307131674301</v>
      </c>
      <c r="BO19" s="75">
        <v>63.305643426361698</v>
      </c>
      <c r="BP19" s="75">
        <v>0.81911460506952805</v>
      </c>
      <c r="BQ19" s="75">
        <v>12.683871736330699</v>
      </c>
      <c r="BR19" s="75">
        <v>3364.5664948711301</v>
      </c>
      <c r="BS19" s="75">
        <v>3193.01043457593</v>
      </c>
      <c r="BT19" s="75">
        <v>171.55606029519799</v>
      </c>
      <c r="BU19" s="75">
        <v>0</v>
      </c>
      <c r="BV19" s="75">
        <v>0.28291449422763798</v>
      </c>
      <c r="BW19" s="75">
        <v>690.77899025206796</v>
      </c>
      <c r="BX19" s="75">
        <v>0</v>
      </c>
      <c r="BY19" s="75">
        <v>407.01273028957701</v>
      </c>
      <c r="BZ19" s="75">
        <v>101.049476510009</v>
      </c>
      <c r="CA19" s="75">
        <v>53.0499718413325</v>
      </c>
      <c r="CB19" s="75">
        <v>1017.5785543191</v>
      </c>
      <c r="CC19" s="75">
        <v>66.329824225425497</v>
      </c>
      <c r="CD19" s="75">
        <v>143.243119276687</v>
      </c>
      <c r="CE19" s="75">
        <v>312.15456216945802</v>
      </c>
      <c r="CF19" s="75">
        <v>4.3063439779317303</v>
      </c>
      <c r="CG19" s="75">
        <v>27708.235143612801</v>
      </c>
      <c r="CH19" s="75">
        <v>1.5517988606419999</v>
      </c>
      <c r="CI19" s="75">
        <v>500.04216080490698</v>
      </c>
      <c r="CJ19" s="75">
        <v>4.4583382737192501E-4</v>
      </c>
      <c r="CK19" s="75">
        <v>44.845851257236603</v>
      </c>
      <c r="CL19" s="75">
        <v>1.52408992410588E-2</v>
      </c>
      <c r="CM19" s="75">
        <v>989.05586063579005</v>
      </c>
      <c r="CN19" s="75">
        <v>81.367843262516004</v>
      </c>
      <c r="CO19" s="39"/>
      <c r="CP19" s="68">
        <f t="shared" si="0"/>
        <v>1.133622171846185E-3</v>
      </c>
      <c r="CQ19" s="44">
        <f t="shared" si="1"/>
        <v>1.016124112491487E-3</v>
      </c>
      <c r="CR19" s="68">
        <f t="shared" si="2"/>
        <v>1.175597406688181E-3</v>
      </c>
      <c r="CS19" s="68">
        <f t="shared" si="3"/>
        <v>1.126411692791339E-3</v>
      </c>
      <c r="CT19" s="68">
        <f t="shared" si="4"/>
        <v>1.1110297587254973E-3</v>
      </c>
      <c r="CU19" s="68">
        <f t="shared" si="5"/>
        <v>1.1493679875052578E-3</v>
      </c>
      <c r="CV19" s="44">
        <f t="shared" si="6"/>
        <v>1.0020564145284603E-3</v>
      </c>
      <c r="CW19" s="56">
        <f t="shared" si="7"/>
        <v>-0.99875983825709436</v>
      </c>
      <c r="CX19" s="56">
        <f t="shared" si="8"/>
        <v>27.870895391832153</v>
      </c>
      <c r="CY19" s="68">
        <f t="shared" si="9"/>
        <v>-2.767961436802689E-6</v>
      </c>
      <c r="CZ19" s="56">
        <f t="shared" si="10"/>
        <v>2.4956239480528586</v>
      </c>
      <c r="DA19" s="68">
        <f t="shared" si="11"/>
        <v>6.1947320545879363E-6</v>
      </c>
      <c r="DB19" s="56" t="str">
        <f t="shared" si="12"/>
        <v/>
      </c>
      <c r="DC19" s="68">
        <f t="shared" si="13"/>
        <v>1.0160535128625526E-3</v>
      </c>
      <c r="DD19" s="68">
        <f t="shared" si="14"/>
        <v>2.7603784765581248E-4</v>
      </c>
      <c r="DE19" s="56">
        <f t="shared" si="15"/>
        <v>-0.9928349253500458</v>
      </c>
      <c r="DF19" s="68">
        <f t="shared" si="18"/>
        <v>9.8842623811695447E-4</v>
      </c>
      <c r="DG19" s="89"/>
      <c r="DH19" s="75">
        <f t="shared" si="16"/>
        <v>36.569396095397678</v>
      </c>
      <c r="DI19" s="75">
        <f t="shared" si="17"/>
        <v>31.810396612800105</v>
      </c>
    </row>
    <row r="20" spans="1:113" x14ac:dyDescent="0.25">
      <c r="A20" s="89" t="s">
        <v>186</v>
      </c>
      <c r="B20" s="75">
        <v>3908.8175719999999</v>
      </c>
      <c r="C20" s="75">
        <v>109.428794</v>
      </c>
      <c r="D20" s="75">
        <v>3593.8785469999998</v>
      </c>
      <c r="E20" s="75">
        <v>646.15423325999996</v>
      </c>
      <c r="F20" s="75">
        <v>566.25943715999995</v>
      </c>
      <c r="G20" s="75">
        <v>1365.160662</v>
      </c>
      <c r="H20" s="75">
        <v>122.15337599999999</v>
      </c>
      <c r="I20" s="65">
        <v>2.3324713099999999</v>
      </c>
      <c r="J20" s="65">
        <v>12.193949140000001</v>
      </c>
      <c r="K20" s="75"/>
      <c r="L20" s="65">
        <v>15.936968909999999</v>
      </c>
      <c r="M20" s="75">
        <v>1.2971718999999999</v>
      </c>
      <c r="N20" s="65"/>
      <c r="O20" s="75">
        <v>11.5670661</v>
      </c>
      <c r="P20" s="75"/>
      <c r="Q20" s="65">
        <v>0.29004645000000001</v>
      </c>
      <c r="R20" s="73">
        <v>0.31837538999999998</v>
      </c>
      <c r="S20" s="75"/>
      <c r="T20" s="75" t="s">
        <v>186</v>
      </c>
      <c r="U20" s="75">
        <v>1.1556944298682099E-3</v>
      </c>
      <c r="V20" s="75">
        <v>4.0474517531879401</v>
      </c>
      <c r="W20" s="75">
        <v>11.5671396564519</v>
      </c>
      <c r="X20" s="75">
        <v>8.9713637036156299E-2</v>
      </c>
      <c r="Y20" s="75">
        <v>8.9713637036156299E-2</v>
      </c>
      <c r="Z20" s="75">
        <v>1.45658683268571E-3</v>
      </c>
      <c r="AA20" s="75">
        <v>0.99525896957540305</v>
      </c>
      <c r="AB20" s="75">
        <v>22.966079495192801</v>
      </c>
      <c r="AC20" s="75">
        <v>0</v>
      </c>
      <c r="AD20" s="75">
        <v>136.289103718847</v>
      </c>
      <c r="AE20" s="75">
        <v>0</v>
      </c>
      <c r="AF20" s="75">
        <v>3909.9791238170801</v>
      </c>
      <c r="AG20" s="75">
        <v>20.775480155630898</v>
      </c>
      <c r="AH20" s="75">
        <v>6.5932890600144702</v>
      </c>
      <c r="AI20" s="75">
        <v>4.9107720944767598E-2</v>
      </c>
      <c r="AJ20" s="75">
        <v>0.318788055423181</v>
      </c>
      <c r="AK20" s="75">
        <v>15.7176325279616</v>
      </c>
      <c r="AL20" s="75">
        <v>6.6464303807933496E-4</v>
      </c>
      <c r="AM20" s="75">
        <v>22.6237466113623</v>
      </c>
      <c r="AN20" s="75">
        <v>22.6237466113623</v>
      </c>
      <c r="AO20" s="75">
        <v>4.28230613235888E-4</v>
      </c>
      <c r="AP20" s="75">
        <v>0</v>
      </c>
      <c r="AQ20" s="75">
        <v>1.2971714593407</v>
      </c>
      <c r="AR20" s="75">
        <v>0</v>
      </c>
      <c r="AS20" s="75">
        <v>1.2132202808523001E-3</v>
      </c>
      <c r="AT20" s="75">
        <v>6.3267750781262496E-4</v>
      </c>
      <c r="AU20" s="75">
        <v>1.5814365656067899E-5</v>
      </c>
      <c r="AV20" s="75">
        <v>4.0615626854774796</v>
      </c>
      <c r="AW20" s="75">
        <v>8.2869407666572803E-2</v>
      </c>
      <c r="AX20" s="75">
        <v>9.1653158944586401</v>
      </c>
      <c r="AY20" s="75">
        <v>3.2830328699449398E-4</v>
      </c>
      <c r="AZ20" s="75">
        <v>5.4618109983715003E-2</v>
      </c>
      <c r="BA20" s="75">
        <v>109.501891716573</v>
      </c>
      <c r="BB20" s="75">
        <v>0</v>
      </c>
      <c r="BC20" s="75">
        <v>133.175251669945</v>
      </c>
      <c r="BD20" s="75">
        <v>3235.2425684375298</v>
      </c>
      <c r="BE20" s="75">
        <v>359.47092668617699</v>
      </c>
      <c r="BF20" s="75">
        <v>3594.7134951237099</v>
      </c>
      <c r="BG20" s="75">
        <v>9.4467632406840202E-6</v>
      </c>
      <c r="BH20" s="75">
        <v>1.26411880901249</v>
      </c>
      <c r="BI20" s="75">
        <v>6.3073772313116804E-4</v>
      </c>
      <c r="BJ20" s="75">
        <v>1.6543845293958701</v>
      </c>
      <c r="BK20" s="75">
        <v>11.3446696520445</v>
      </c>
      <c r="BL20" s="75">
        <v>4.3641449516912196</v>
      </c>
      <c r="BM20" s="75">
        <v>15.523566335532401</v>
      </c>
      <c r="BN20" s="75">
        <v>15.591833782525001</v>
      </c>
      <c r="BO20" s="75">
        <v>1.80438011618357</v>
      </c>
      <c r="BP20" s="75">
        <v>0</v>
      </c>
      <c r="BQ20" s="75">
        <v>23.162404511538401</v>
      </c>
      <c r="BR20" s="75">
        <v>646.24318699594005</v>
      </c>
      <c r="BS20" s="75">
        <v>566.34805716849598</v>
      </c>
      <c r="BT20" s="75">
        <v>79.895129827444194</v>
      </c>
      <c r="BU20" s="75">
        <v>0.28893539774136401</v>
      </c>
      <c r="BV20" s="75">
        <v>2.72764946102503E-2</v>
      </c>
      <c r="BW20" s="75">
        <v>52.358392004717899</v>
      </c>
      <c r="BX20" s="75">
        <v>83.115392651994796</v>
      </c>
      <c r="BY20" s="75">
        <v>39.195992884582502</v>
      </c>
      <c r="BZ20" s="75">
        <v>7.6540947256623397</v>
      </c>
      <c r="CA20" s="75">
        <v>2.6333804092880699</v>
      </c>
      <c r="CB20" s="75">
        <v>98.044287814503207</v>
      </c>
      <c r="CC20" s="75">
        <v>1.7939595485128099</v>
      </c>
      <c r="CD20" s="75">
        <v>26.663019585200299</v>
      </c>
      <c r="CE20" s="75">
        <v>194.15669541625999</v>
      </c>
      <c r="CF20" s="75">
        <v>0.109875557068183</v>
      </c>
      <c r="CG20" s="75">
        <v>1366.50969140098</v>
      </c>
      <c r="CH20" s="75">
        <v>0.23866044178609899</v>
      </c>
      <c r="CI20" s="75">
        <v>12.101886753661001</v>
      </c>
      <c r="CJ20" s="75">
        <v>1.10765839964284E-4</v>
      </c>
      <c r="CK20" s="75">
        <v>6.6332382951019602</v>
      </c>
      <c r="CL20" s="75">
        <v>0.16127763858198699</v>
      </c>
      <c r="CM20" s="75">
        <v>122.194401689401</v>
      </c>
      <c r="CN20" s="75">
        <v>0.153790481903049</v>
      </c>
      <c r="CO20" s="39"/>
      <c r="CP20" s="68">
        <f t="shared" si="0"/>
        <v>2.9716194109459472E-4</v>
      </c>
      <c r="CQ20" s="44">
        <f t="shared" si="1"/>
        <v>6.6799344030970913E-4</v>
      </c>
      <c r="CR20" s="68">
        <f t="shared" si="2"/>
        <v>2.3232508077020774E-4</v>
      </c>
      <c r="CS20" s="68">
        <f t="shared" si="3"/>
        <v>1.3766641362280055E-4</v>
      </c>
      <c r="CT20" s="68">
        <f t="shared" si="4"/>
        <v>1.5650071801098539E-4</v>
      </c>
      <c r="CU20" s="68">
        <f t="shared" si="5"/>
        <v>9.8818361716025162E-4</v>
      </c>
      <c r="CV20" s="68">
        <f t="shared" si="6"/>
        <v>3.3585391369789376E-4</v>
      </c>
      <c r="CW20" s="56">
        <f t="shared" si="7"/>
        <v>-0.96153708873008326</v>
      </c>
      <c r="CX20" s="56">
        <f t="shared" si="8"/>
        <v>0.88339964612914557</v>
      </c>
      <c r="CY20" s="68" t="str">
        <f t="shared" si="9"/>
        <v/>
      </c>
      <c r="CZ20" s="56">
        <f t="shared" si="10"/>
        <v>0.41957650410967018</v>
      </c>
      <c r="DA20" s="68">
        <f t="shared" si="11"/>
        <v>-3.3970771332497825E-7</v>
      </c>
      <c r="DB20" s="56" t="str">
        <f t="shared" si="12"/>
        <v/>
      </c>
      <c r="DC20" s="68">
        <f t="shared" si="13"/>
        <v>6.359127825862694E-6</v>
      </c>
      <c r="DD20" s="68" t="str">
        <f t="shared" si="14"/>
        <v/>
      </c>
      <c r="DE20" s="56">
        <f t="shared" si="15"/>
        <v>-0.81169185148201262</v>
      </c>
      <c r="DF20" s="68">
        <f t="shared" si="18"/>
        <v>1.2961599298897586E-3</v>
      </c>
      <c r="DG20" s="89"/>
      <c r="DH20" s="75">
        <f t="shared" si="16"/>
        <v>0.83494812371009175</v>
      </c>
      <c r="DI20" s="75">
        <f t="shared" si="17"/>
        <v>1.3490294009800436</v>
      </c>
    </row>
    <row r="21" spans="1:113" x14ac:dyDescent="0.25">
      <c r="A21" s="89" t="s">
        <v>187</v>
      </c>
      <c r="B21" s="75">
        <v>2953.3943035000002</v>
      </c>
      <c r="C21" s="75">
        <v>207.05212950000001</v>
      </c>
      <c r="D21" s="75">
        <v>4405.2695924999998</v>
      </c>
      <c r="E21" s="75">
        <v>573.81632950000005</v>
      </c>
      <c r="F21" s="75">
        <v>512.71248319999995</v>
      </c>
      <c r="G21" s="75">
        <v>3837.0165554999999</v>
      </c>
      <c r="H21" s="75">
        <v>252.69955849999999</v>
      </c>
      <c r="I21" s="65">
        <v>2.5633216499999998</v>
      </c>
      <c r="J21" s="65">
        <v>1.9609319599999999</v>
      </c>
      <c r="K21" s="75"/>
      <c r="L21" s="65">
        <v>37.536291550000001</v>
      </c>
      <c r="M21" s="75">
        <v>134.3663525</v>
      </c>
      <c r="N21" s="65"/>
      <c r="O21" s="75">
        <v>0.60608357000000002</v>
      </c>
      <c r="P21" s="75">
        <v>1.430524E-2</v>
      </c>
      <c r="Q21" s="65">
        <v>0.22452806</v>
      </c>
      <c r="R21" s="73">
        <v>2.7157673</v>
      </c>
      <c r="S21" s="75"/>
      <c r="T21" s="75" t="s">
        <v>187</v>
      </c>
      <c r="U21" s="75">
        <v>6.48012305759018E-3</v>
      </c>
      <c r="V21" s="75">
        <v>0.51860073524220496</v>
      </c>
      <c r="W21" s="75">
        <v>0.60696652347701097</v>
      </c>
      <c r="X21" s="75">
        <v>3.4974802746011002E-2</v>
      </c>
      <c r="Y21" s="75">
        <v>3.4974802746011002E-2</v>
      </c>
      <c r="Z21" s="75">
        <v>1.6055054463532802E-2</v>
      </c>
      <c r="AA21" s="75">
        <v>5.2346287196106903E-3</v>
      </c>
      <c r="AB21" s="75">
        <v>4.1440686414591603</v>
      </c>
      <c r="AC21" s="75">
        <v>1.43265462779256E-2</v>
      </c>
      <c r="AD21" s="75">
        <v>521.30591148820997</v>
      </c>
      <c r="AE21" s="75">
        <v>0</v>
      </c>
      <c r="AF21" s="75">
        <v>2957.4394922134002</v>
      </c>
      <c r="AG21" s="75">
        <v>5.8008563937166304</v>
      </c>
      <c r="AH21" s="75">
        <v>14.2666047306551</v>
      </c>
      <c r="AI21" s="75">
        <v>1.8415927350950401</v>
      </c>
      <c r="AJ21" s="75">
        <v>2.7195204645879398</v>
      </c>
      <c r="AK21" s="75">
        <v>1.2055373365300199E-2</v>
      </c>
      <c r="AL21" s="75">
        <v>3.72764525703139E-3</v>
      </c>
      <c r="AM21" s="75">
        <v>182.000510720748</v>
      </c>
      <c r="AN21" s="75">
        <v>182.000510720748</v>
      </c>
      <c r="AO21" s="75">
        <v>1.7750980260917E-4</v>
      </c>
      <c r="AP21" s="75">
        <v>0</v>
      </c>
      <c r="AQ21" s="75">
        <v>134.39667492984799</v>
      </c>
      <c r="AR21" s="75">
        <v>0</v>
      </c>
      <c r="AS21" s="75">
        <v>0.28827714954336697</v>
      </c>
      <c r="AT21" s="75">
        <v>3.5491330847622002E-3</v>
      </c>
      <c r="AU21" s="75">
        <v>8.8691073127310693E-5</v>
      </c>
      <c r="AV21" s="75">
        <v>5.4359708881723298E-2</v>
      </c>
      <c r="AW21" s="75">
        <v>8.5192432745250495E-3</v>
      </c>
      <c r="AX21" s="75">
        <v>1.33224800035272E-2</v>
      </c>
      <c r="AY21" s="75">
        <v>0</v>
      </c>
      <c r="AZ21" s="75">
        <v>1.08432623053291E-2</v>
      </c>
      <c r="BA21" s="75">
        <v>207.27919538603501</v>
      </c>
      <c r="BB21" s="75">
        <v>0</v>
      </c>
      <c r="BC21" s="75">
        <v>267.89354798914502</v>
      </c>
      <c r="BD21" s="75">
        <v>3968.64495241949</v>
      </c>
      <c r="BE21" s="75">
        <v>440.960316457386</v>
      </c>
      <c r="BF21" s="75">
        <v>4409.6052688768796</v>
      </c>
      <c r="BG21" s="75">
        <v>5.2993939549265102E-5</v>
      </c>
      <c r="BH21" s="75">
        <v>4.2314528737905599</v>
      </c>
      <c r="BI21" s="75">
        <v>3.53703757254584E-3</v>
      </c>
      <c r="BJ21" s="75">
        <v>16.023526687500301</v>
      </c>
      <c r="BK21" s="75">
        <v>26.876613946024801</v>
      </c>
      <c r="BL21" s="75">
        <v>11.1134642175731</v>
      </c>
      <c r="BM21" s="75">
        <v>13.539801374639101</v>
      </c>
      <c r="BN21" s="75">
        <v>35.181038000090403</v>
      </c>
      <c r="BO21" s="75">
        <v>11.076395232011301</v>
      </c>
      <c r="BP21" s="75">
        <v>0</v>
      </c>
      <c r="BQ21" s="75">
        <v>3.0053882825907099</v>
      </c>
      <c r="BR21" s="75">
        <v>574.50256623817597</v>
      </c>
      <c r="BS21" s="75">
        <v>513.29544020449305</v>
      </c>
      <c r="BT21" s="75">
        <v>61.207126033683302</v>
      </c>
      <c r="BU21" s="75">
        <v>0</v>
      </c>
      <c r="BV21" s="75">
        <v>9.6602493019615501E-2</v>
      </c>
      <c r="BW21" s="75">
        <v>166.16674436112501</v>
      </c>
      <c r="BX21" s="75">
        <v>0.448858446733575</v>
      </c>
      <c r="BY21" s="75">
        <v>44.088053664865399</v>
      </c>
      <c r="BZ21" s="75">
        <v>14.571135191829599</v>
      </c>
      <c r="CA21" s="75">
        <v>5.8797289228823004</v>
      </c>
      <c r="CB21" s="75">
        <v>111.00596973156399</v>
      </c>
      <c r="CC21" s="75">
        <v>5.0795535496466</v>
      </c>
      <c r="CD21" s="75">
        <v>29.079303890535702</v>
      </c>
      <c r="CE21" s="75">
        <v>50.922294569118101</v>
      </c>
      <c r="CF21" s="75">
        <v>1.09713513841426</v>
      </c>
      <c r="CG21" s="75">
        <v>3842.7735772543801</v>
      </c>
      <c r="CH21" s="75">
        <v>4.6203631963365799E-2</v>
      </c>
      <c r="CI21" s="75">
        <v>78.975177238159304</v>
      </c>
      <c r="CJ21" s="75">
        <v>6.2102977375067003E-4</v>
      </c>
      <c r="CK21" s="75">
        <v>5.8892806754939002</v>
      </c>
      <c r="CL21" s="75">
        <v>2.1231872385455999E-2</v>
      </c>
      <c r="CM21" s="75">
        <v>253.05210952509401</v>
      </c>
      <c r="CN21" s="75">
        <v>15.3561439416086</v>
      </c>
      <c r="CO21" s="39"/>
      <c r="CP21" s="68">
        <f t="shared" si="0"/>
        <v>1.3696744483478233E-3</v>
      </c>
      <c r="CQ21" s="44">
        <f t="shared" si="1"/>
        <v>1.096660471849949E-3</v>
      </c>
      <c r="CR21" s="68">
        <f t="shared" si="2"/>
        <v>9.8420227998333252E-4</v>
      </c>
      <c r="CS21" s="68">
        <f t="shared" si="3"/>
        <v>1.195917060732447E-3</v>
      </c>
      <c r="CT21" s="68">
        <f t="shared" si="4"/>
        <v>1.1370056778307366E-3</v>
      </c>
      <c r="CU21" s="68">
        <f t="shared" si="5"/>
        <v>1.5003901263152305E-3</v>
      </c>
      <c r="CV21" s="68">
        <f t="shared" si="6"/>
        <v>1.3951390623186063E-3</v>
      </c>
      <c r="CW21" s="56">
        <f t="shared" si="7"/>
        <v>-0.98635567146011072</v>
      </c>
      <c r="CX21" s="56">
        <f t="shared" si="8"/>
        <v>1.1133158753040877</v>
      </c>
      <c r="CY21" s="68" t="str">
        <f t="shared" si="9"/>
        <v/>
      </c>
      <c r="CZ21" s="56">
        <f t="shared" si="10"/>
        <v>3.8486545475147764</v>
      </c>
      <c r="DA21" s="68">
        <f t="shared" si="11"/>
        <v>2.2566981453176472E-4</v>
      </c>
      <c r="DB21" s="56" t="str">
        <f t="shared" si="12"/>
        <v/>
      </c>
      <c r="DC21" s="68">
        <f t="shared" si="13"/>
        <v>1.456818037504218E-3</v>
      </c>
      <c r="DD21" s="68">
        <f t="shared" si="14"/>
        <v>1.4894037377632008E-3</v>
      </c>
      <c r="DE21" s="56">
        <f t="shared" si="15"/>
        <v>-0.95170642678100414</v>
      </c>
      <c r="DF21" s="68">
        <f t="shared" si="18"/>
        <v>1.3819904923149486E-3</v>
      </c>
      <c r="DG21" s="89"/>
      <c r="DH21" s="75">
        <f t="shared" si="16"/>
        <v>4.3356763768797464</v>
      </c>
      <c r="DI21" s="75">
        <f t="shared" si="17"/>
        <v>5.7570217543802755</v>
      </c>
    </row>
    <row r="22" spans="1:113" x14ac:dyDescent="0.25">
      <c r="A22" s="89" t="s">
        <v>339</v>
      </c>
      <c r="B22" s="75">
        <v>1954.4748</v>
      </c>
      <c r="C22" s="75">
        <v>112.5557</v>
      </c>
      <c r="D22" s="75">
        <v>5584.3690999999999</v>
      </c>
      <c r="E22" s="75">
        <v>305.88827830000002</v>
      </c>
      <c r="F22" s="75">
        <v>303.46858070000002</v>
      </c>
      <c r="G22" s="75">
        <v>1214.239</v>
      </c>
      <c r="H22" s="75">
        <v>201.4015</v>
      </c>
      <c r="I22" s="65">
        <v>1.0629001300000001</v>
      </c>
      <c r="J22" s="65">
        <v>0.38551775999999999</v>
      </c>
      <c r="K22" s="75"/>
      <c r="L22" s="65">
        <v>37.442078520000003</v>
      </c>
      <c r="M22" s="75"/>
      <c r="N22" s="65"/>
      <c r="O22" s="75">
        <v>0.16584283999999999</v>
      </c>
      <c r="P22" s="75"/>
      <c r="Q22" s="65">
        <v>5.9320699999999997E-2</v>
      </c>
      <c r="R22" s="73">
        <v>0.81733064</v>
      </c>
      <c r="S22" s="75"/>
      <c r="T22" s="75" t="s">
        <v>339</v>
      </c>
      <c r="U22" s="75">
        <v>9.6986808223240701E-4</v>
      </c>
      <c r="V22" s="75">
        <v>3.5607486563527102</v>
      </c>
      <c r="W22" s="75">
        <v>0.166177992747989</v>
      </c>
      <c r="X22" s="75">
        <v>0.120589247370902</v>
      </c>
      <c r="Y22" s="75">
        <v>0.120589247370902</v>
      </c>
      <c r="Z22" s="75">
        <v>4.1295638130094701E-2</v>
      </c>
      <c r="AA22" s="75">
        <v>7.8327585762551796E-4</v>
      </c>
      <c r="AB22" s="75">
        <v>16.2260634834143</v>
      </c>
      <c r="AC22" s="75">
        <v>0</v>
      </c>
      <c r="AD22" s="75">
        <v>621.76033504904399</v>
      </c>
      <c r="AE22" s="75">
        <v>0</v>
      </c>
      <c r="AF22" s="75">
        <v>1956.2534467382</v>
      </c>
      <c r="AG22" s="75">
        <v>29.9537575235133</v>
      </c>
      <c r="AH22" s="75">
        <v>60.6461559365463</v>
      </c>
      <c r="AI22" s="75">
        <v>7.1380415030739401</v>
      </c>
      <c r="AJ22" s="75">
        <v>0.81898481363269005</v>
      </c>
      <c r="AK22" s="75">
        <v>0.67999668619534104</v>
      </c>
      <c r="AL22" s="75">
        <v>5.5786905620132995E-4</v>
      </c>
      <c r="AM22" s="75">
        <v>91.960160804306696</v>
      </c>
      <c r="AN22" s="75">
        <v>91.960160804306696</v>
      </c>
      <c r="AO22" s="75">
        <v>3.1992256636297902E-4</v>
      </c>
      <c r="AP22" s="75">
        <v>0</v>
      </c>
      <c r="AQ22" s="75">
        <v>0</v>
      </c>
      <c r="AR22" s="75">
        <v>0</v>
      </c>
      <c r="AS22" s="75">
        <v>6.4312331169651099E-2</v>
      </c>
      <c r="AT22" s="75">
        <v>5.3121889252467805E-4</v>
      </c>
      <c r="AU22" s="75">
        <v>1.3272640243996401E-5</v>
      </c>
      <c r="AV22" s="75">
        <v>2.92046035642596E-2</v>
      </c>
      <c r="AW22" s="75">
        <v>1.2750455838665799E-3</v>
      </c>
      <c r="AX22" s="75">
        <v>2.2862850094522999E-3</v>
      </c>
      <c r="AY22" s="75">
        <v>2.4284647543775499E-4</v>
      </c>
      <c r="AZ22" s="75">
        <v>3.99833365389788E-2</v>
      </c>
      <c r="BA22" s="75">
        <v>112.716007819507</v>
      </c>
      <c r="BB22" s="75">
        <v>0</v>
      </c>
      <c r="BC22" s="75">
        <v>265.90764556512698</v>
      </c>
      <c r="BD22" s="75">
        <v>5027.4229221413398</v>
      </c>
      <c r="BE22" s="75">
        <v>558.60307906501998</v>
      </c>
      <c r="BF22" s="75">
        <v>5586.02600120636</v>
      </c>
      <c r="BG22" s="75">
        <v>7.9317884312460793E-6</v>
      </c>
      <c r="BH22" s="75">
        <v>13.412192479856801</v>
      </c>
      <c r="BI22" s="75">
        <v>5.2936643016583901E-4</v>
      </c>
      <c r="BJ22" s="75">
        <v>2.9931463010300998</v>
      </c>
      <c r="BK22" s="75">
        <v>22.946650192929098</v>
      </c>
      <c r="BL22" s="75">
        <v>3.6705717130023099</v>
      </c>
      <c r="BM22" s="75">
        <v>16.169453701505098</v>
      </c>
      <c r="BN22" s="75">
        <v>33.957724196167199</v>
      </c>
      <c r="BO22" s="75">
        <v>4.7015796340988798</v>
      </c>
      <c r="BP22" s="75">
        <v>0</v>
      </c>
      <c r="BQ22" s="75">
        <v>2.4915345928845798</v>
      </c>
      <c r="BR22" s="75">
        <v>306.25032515895998</v>
      </c>
      <c r="BS22" s="75">
        <v>303.83044302697999</v>
      </c>
      <c r="BT22" s="75">
        <v>2.4198821319796902</v>
      </c>
      <c r="BU22" s="75">
        <v>1.3291783924998699E-3</v>
      </c>
      <c r="BV22" s="75">
        <v>4.9514084567094899E-2</v>
      </c>
      <c r="BW22" s="75">
        <v>49.544612083974101</v>
      </c>
      <c r="BX22" s="75">
        <v>0.65868852626531704</v>
      </c>
      <c r="BY22" s="75">
        <v>35.933505464265799</v>
      </c>
      <c r="BZ22" s="75">
        <v>14.531699005274501</v>
      </c>
      <c r="CA22" s="75">
        <v>5.3939665686712202</v>
      </c>
      <c r="CB22" s="75">
        <v>91.581292573289801</v>
      </c>
      <c r="CC22" s="75">
        <v>11.996447121360699</v>
      </c>
      <c r="CD22" s="75">
        <v>10.0188793157955</v>
      </c>
      <c r="CE22" s="75">
        <v>31.9245298894933</v>
      </c>
      <c r="CF22" s="75">
        <v>0.20841619830314201</v>
      </c>
      <c r="CG22" s="75">
        <v>1215.3277821198501</v>
      </c>
      <c r="CH22" s="75">
        <v>0.13584732885098699</v>
      </c>
      <c r="CI22" s="75">
        <v>8.3786263315531002</v>
      </c>
      <c r="CJ22" s="75">
        <v>9.2968102317608699E-5</v>
      </c>
      <c r="CK22" s="75">
        <v>0.41343304479888199</v>
      </c>
      <c r="CL22" s="75">
        <v>3.1772913540237101E-3</v>
      </c>
      <c r="CM22" s="75">
        <v>201.630755225229</v>
      </c>
      <c r="CN22" s="75">
        <v>0.37177955703230797</v>
      </c>
      <c r="CO22" s="39"/>
      <c r="CP22" s="68">
        <f t="shared" si="0"/>
        <v>9.1003820473919419E-4</v>
      </c>
      <c r="CQ22" s="44">
        <f t="shared" si="1"/>
        <v>1.4242532320175424E-3</v>
      </c>
      <c r="CR22" s="68">
        <f t="shared" si="2"/>
        <v>2.967033834422029E-4</v>
      </c>
      <c r="CS22" s="68">
        <f t="shared" si="3"/>
        <v>1.1835918034259528E-3</v>
      </c>
      <c r="CT22" s="68">
        <f t="shared" si="4"/>
        <v>1.1924210610049955E-3</v>
      </c>
      <c r="CU22" s="68">
        <f t="shared" si="5"/>
        <v>8.9667859445304097E-4</v>
      </c>
      <c r="CV22" s="68">
        <f t="shared" si="6"/>
        <v>1.138299492451628E-3</v>
      </c>
      <c r="CW22" s="56">
        <f t="shared" si="7"/>
        <v>-0.88654696338130845</v>
      </c>
      <c r="CX22" s="56">
        <f t="shared" si="8"/>
        <v>41.089016815760445</v>
      </c>
      <c r="CY22" s="68" t="str">
        <f t="shared" si="9"/>
        <v/>
      </c>
      <c r="CZ22" s="56">
        <f t="shared" si="10"/>
        <v>1.4560645252422457</v>
      </c>
      <c r="DA22" s="68" t="str">
        <f t="shared" si="11"/>
        <v/>
      </c>
      <c r="DB22" s="56" t="str">
        <f t="shared" si="12"/>
        <v/>
      </c>
      <c r="DC22" s="68">
        <f t="shared" si="13"/>
        <v>2.0209057441913638E-3</v>
      </c>
      <c r="DD22" s="68" t="str">
        <f t="shared" si="14"/>
        <v/>
      </c>
      <c r="DE22" s="56">
        <f t="shared" si="15"/>
        <v>-0.32598002823670652</v>
      </c>
      <c r="DF22" s="68">
        <f t="shared" si="18"/>
        <v>2.0238732671150664E-3</v>
      </c>
      <c r="DG22" s="89"/>
      <c r="DH22" s="75">
        <f t="shared" si="16"/>
        <v>1.6569012063600894</v>
      </c>
      <c r="DI22" s="75">
        <f t="shared" si="17"/>
        <v>1.088782119850066</v>
      </c>
    </row>
    <row r="23" spans="1:113" x14ac:dyDescent="0.25">
      <c r="A23" s="89" t="s">
        <v>189</v>
      </c>
      <c r="B23" s="75">
        <v>19836.715530000001</v>
      </c>
      <c r="C23" s="75">
        <v>142.532093</v>
      </c>
      <c r="D23" s="75">
        <v>29158.40654</v>
      </c>
      <c r="E23" s="75">
        <v>1938.1444220000001</v>
      </c>
      <c r="F23" s="75">
        <v>1812.6388617</v>
      </c>
      <c r="G23" s="75">
        <v>43845.390765999997</v>
      </c>
      <c r="H23" s="75">
        <v>964.99212299999999</v>
      </c>
      <c r="I23" s="65">
        <v>15.18847244</v>
      </c>
      <c r="J23" s="65">
        <v>26.595748400000002</v>
      </c>
      <c r="K23" s="75">
        <v>3.5770300000000002</v>
      </c>
      <c r="L23" s="65">
        <v>70.301152329999994</v>
      </c>
      <c r="M23" s="75">
        <v>286.02388100000002</v>
      </c>
      <c r="N23" s="65">
        <v>1.631</v>
      </c>
      <c r="O23" s="75">
        <v>20.23444971</v>
      </c>
      <c r="P23" s="75">
        <v>0.23986715</v>
      </c>
      <c r="Q23" s="65">
        <v>0.73301574999999997</v>
      </c>
      <c r="R23" s="73">
        <v>3.71180552</v>
      </c>
      <c r="S23" s="75"/>
      <c r="T23" s="75" t="s">
        <v>189</v>
      </c>
      <c r="U23" s="75">
        <v>3.0342835804339702E-4</v>
      </c>
      <c r="V23" s="75">
        <v>0.147016518069852</v>
      </c>
      <c r="W23" s="75">
        <v>20.2550595313527</v>
      </c>
      <c r="X23" s="75">
        <v>0.461943907028949</v>
      </c>
      <c r="Y23" s="75">
        <v>0.461943907028949</v>
      </c>
      <c r="Z23" s="75">
        <v>0.156139743079032</v>
      </c>
      <c r="AA23" s="75">
        <v>2.4508634533198799E-4</v>
      </c>
      <c r="AB23" s="75">
        <v>17.7487262029431</v>
      </c>
      <c r="AC23" s="75">
        <v>0.239950815174168</v>
      </c>
      <c r="AD23" s="75">
        <v>1744.6722625592199</v>
      </c>
      <c r="AE23" s="75">
        <v>3.5806515928853502</v>
      </c>
      <c r="AF23" s="75">
        <v>19859.795720371701</v>
      </c>
      <c r="AG23" s="75">
        <v>24.180293891454099</v>
      </c>
      <c r="AH23" s="75">
        <v>230.80675480653801</v>
      </c>
      <c r="AI23" s="75">
        <v>5.3331302194352102</v>
      </c>
      <c r="AJ23" s="75">
        <v>3.7161533847917898</v>
      </c>
      <c r="AK23" s="75">
        <v>9.4999517493429799</v>
      </c>
      <c r="AL23" s="75">
        <v>1.7451676890049901E-4</v>
      </c>
      <c r="AM23" s="75">
        <v>214.409492186112</v>
      </c>
      <c r="AN23" s="75">
        <v>214.409492186112</v>
      </c>
      <c r="AO23" s="75">
        <v>8.3111766588733299E-6</v>
      </c>
      <c r="AP23" s="75">
        <v>0</v>
      </c>
      <c r="AQ23" s="75">
        <v>286.30598370820201</v>
      </c>
      <c r="AR23" s="75">
        <v>0</v>
      </c>
      <c r="AS23" s="75">
        <v>4.9370160685789601</v>
      </c>
      <c r="AT23" s="75">
        <v>1.6616053344973699E-4</v>
      </c>
      <c r="AU23" s="75">
        <v>4.1524674846034702E-6</v>
      </c>
      <c r="AV23" s="75">
        <v>8.2799001148354506E-2</v>
      </c>
      <c r="AW23" s="75">
        <v>3.9887466448409098E-4</v>
      </c>
      <c r="AX23" s="75">
        <v>6.2375958679431495E-4</v>
      </c>
      <c r="AY23" s="75">
        <v>0</v>
      </c>
      <c r="AZ23" s="75">
        <v>0.153724762623453</v>
      </c>
      <c r="BA23" s="75">
        <v>142.71110455309099</v>
      </c>
      <c r="BB23" s="75">
        <v>0</v>
      </c>
      <c r="BC23" s="75">
        <v>1197.22435792023</v>
      </c>
      <c r="BD23" s="75">
        <v>26274.316506359701</v>
      </c>
      <c r="BE23" s="75">
        <v>2919.3694067388001</v>
      </c>
      <c r="BF23" s="75">
        <v>29193.685913098499</v>
      </c>
      <c r="BG23" s="75">
        <v>2.4809361313293299E-6</v>
      </c>
      <c r="BH23" s="75">
        <v>32.029445377315703</v>
      </c>
      <c r="BI23" s="75">
        <v>1.6561475033391701E-4</v>
      </c>
      <c r="BJ23" s="75">
        <v>65.118973942774403</v>
      </c>
      <c r="BK23" s="75">
        <v>230.71807098364101</v>
      </c>
      <c r="BL23" s="75">
        <v>42.845061120559002</v>
      </c>
      <c r="BM23" s="75">
        <v>23.9452078073463</v>
      </c>
      <c r="BN23" s="75">
        <v>98.016212676179507</v>
      </c>
      <c r="BO23" s="75">
        <v>41.226254633714397</v>
      </c>
      <c r="BP23" s="75">
        <v>1.3019207438394499E-2</v>
      </c>
      <c r="BQ23" s="75">
        <v>11.984785098540099</v>
      </c>
      <c r="BR23" s="75">
        <v>1940.4256560093099</v>
      </c>
      <c r="BS23" s="75">
        <v>1814.7489724009199</v>
      </c>
      <c r="BT23" s="75">
        <v>125.67668360838501</v>
      </c>
      <c r="BU23" s="75">
        <v>6.8999367868736797E-2</v>
      </c>
      <c r="BV23" s="75">
        <v>0.285541329308795</v>
      </c>
      <c r="BW23" s="75">
        <v>612.18470501864704</v>
      </c>
      <c r="BX23" s="75">
        <v>0.156697275241543</v>
      </c>
      <c r="BY23" s="75">
        <v>160.34231563616001</v>
      </c>
      <c r="BZ23" s="75">
        <v>39.238938784167502</v>
      </c>
      <c r="CA23" s="75">
        <v>19.456793671379302</v>
      </c>
      <c r="CB23" s="75">
        <v>400.98227993958199</v>
      </c>
      <c r="CC23" s="75">
        <v>59.334435949167002</v>
      </c>
      <c r="CD23" s="75">
        <v>115.150696697908</v>
      </c>
      <c r="CE23" s="75">
        <v>179.45582254289499</v>
      </c>
      <c r="CF23" s="75">
        <v>4.2766676512156501</v>
      </c>
      <c r="CG23" s="75">
        <v>43901.847850427999</v>
      </c>
      <c r="CH23" s="75">
        <v>0.62418189750691599</v>
      </c>
      <c r="CI23" s="75">
        <v>1003.65327670519</v>
      </c>
      <c r="CJ23" s="75">
        <v>2.9078093353704001E-5</v>
      </c>
      <c r="CK23" s="75">
        <v>88.542977962447594</v>
      </c>
      <c r="CL23" s="75">
        <v>9.9404359185833102E-4</v>
      </c>
      <c r="CM23" s="75">
        <v>966.03069226510502</v>
      </c>
      <c r="CN23" s="75">
        <v>268.62523890136703</v>
      </c>
      <c r="CO23" s="39"/>
      <c r="CP23" s="68">
        <f t="shared" si="0"/>
        <v>1.1635086633568392E-3</v>
      </c>
      <c r="CQ23" s="44">
        <f t="shared" si="1"/>
        <v>1.255938570206692E-3</v>
      </c>
      <c r="CR23" s="68">
        <f t="shared" si="2"/>
        <v>1.2099211611616241E-3</v>
      </c>
      <c r="CS23" s="68">
        <f t="shared" si="3"/>
        <v>1.1770196190827803E-3</v>
      </c>
      <c r="CT23" s="68">
        <f t="shared" si="4"/>
        <v>1.1641098210489194E-3</v>
      </c>
      <c r="CU23" s="68">
        <f t="shared" si="5"/>
        <v>1.2876401245756986E-3</v>
      </c>
      <c r="CV23" s="68">
        <f t="shared" si="6"/>
        <v>1.0762463654897885E-3</v>
      </c>
      <c r="CW23" s="56">
        <f t="shared" si="7"/>
        <v>-0.96958588766225196</v>
      </c>
      <c r="CX23" s="56">
        <f t="shared" si="8"/>
        <v>-0.33264798809184482</v>
      </c>
      <c r="CY23" s="68">
        <f t="shared" si="9"/>
        <v>1.0124580686631151E-3</v>
      </c>
      <c r="CZ23" s="56">
        <f t="shared" si="10"/>
        <v>2.0498716604196527</v>
      </c>
      <c r="DA23" s="68">
        <f t="shared" si="11"/>
        <v>9.8629075032370997E-4</v>
      </c>
      <c r="DB23" s="56">
        <f t="shared" si="12"/>
        <v>-0.99961756003262148</v>
      </c>
      <c r="DC23" s="68">
        <f t="shared" si="13"/>
        <v>1.0185511169357099E-3</v>
      </c>
      <c r="DD23" s="68">
        <f t="shared" si="14"/>
        <v>3.4879796657439808E-4</v>
      </c>
      <c r="DE23" s="56">
        <f t="shared" si="15"/>
        <v>-0.79028450258612715</v>
      </c>
      <c r="DF23" s="68">
        <f t="shared" si="18"/>
        <v>1.1713611525072129E-3</v>
      </c>
      <c r="DG23" s="89"/>
      <c r="DH23" s="75">
        <f t="shared" si="16"/>
        <v>35.279373098499491</v>
      </c>
      <c r="DI23" s="75">
        <f t="shared" si="17"/>
        <v>56.457084428002418</v>
      </c>
    </row>
    <row r="24" spans="1:113" x14ac:dyDescent="0.25">
      <c r="A24" s="89" t="s">
        <v>190</v>
      </c>
      <c r="B24" s="75">
        <v>6528.9741456000002</v>
      </c>
      <c r="C24" s="75">
        <v>546.40845753999997</v>
      </c>
      <c r="D24" s="75">
        <v>14491.203425</v>
      </c>
      <c r="E24" s="75">
        <v>1217.3783711000001</v>
      </c>
      <c r="F24" s="75">
        <v>830.36142184000005</v>
      </c>
      <c r="G24" s="75">
        <v>5655.2730484000003</v>
      </c>
      <c r="H24" s="75">
        <v>336.27597319</v>
      </c>
      <c r="I24" s="65">
        <v>3.4320374600000001</v>
      </c>
      <c r="J24" s="65">
        <v>9.9199221499999997</v>
      </c>
      <c r="K24" s="75"/>
      <c r="L24" s="65">
        <v>28.165515150000001</v>
      </c>
      <c r="M24" s="75">
        <v>0.76281600000000005</v>
      </c>
      <c r="N24" s="65">
        <v>0.24866479999999999</v>
      </c>
      <c r="O24" s="75">
        <v>9.7920359599999998</v>
      </c>
      <c r="P24" s="75">
        <v>2.6557310000000001E-2</v>
      </c>
      <c r="Q24" s="65">
        <v>0.27436105999999999</v>
      </c>
      <c r="R24" s="73">
        <v>0.63269569999999997</v>
      </c>
      <c r="S24" s="75"/>
      <c r="T24" s="75" t="s">
        <v>190</v>
      </c>
      <c r="U24" s="75">
        <v>0</v>
      </c>
      <c r="V24" s="75">
        <v>1.62663389918263E-4</v>
      </c>
      <c r="W24" s="75">
        <v>9.7978220386214705</v>
      </c>
      <c r="X24" s="75">
        <v>3.7865812133864599E-2</v>
      </c>
      <c r="Y24" s="75">
        <v>3.7865812133864599E-2</v>
      </c>
      <c r="Z24" s="75">
        <v>1.2782564377717799E-2</v>
      </c>
      <c r="AA24" s="75">
        <v>0</v>
      </c>
      <c r="AB24" s="75">
        <v>20.414614786166599</v>
      </c>
      <c r="AC24" s="75">
        <v>2.65572514487342E-2</v>
      </c>
      <c r="AD24" s="75">
        <v>289.47218476747702</v>
      </c>
      <c r="AE24" s="75">
        <v>0</v>
      </c>
      <c r="AF24" s="75">
        <v>6537.99999494435</v>
      </c>
      <c r="AG24" s="75">
        <v>18.464178835600599</v>
      </c>
      <c r="AH24" s="75">
        <v>27.765870859146599</v>
      </c>
      <c r="AI24" s="75">
        <v>0.50582695538845102</v>
      </c>
      <c r="AJ24" s="75">
        <v>0.633760256973813</v>
      </c>
      <c r="AK24" s="75">
        <v>11.4637135085817</v>
      </c>
      <c r="AL24" s="75">
        <v>0</v>
      </c>
      <c r="AM24" s="75">
        <v>41.2907342825048</v>
      </c>
      <c r="AN24" s="75">
        <v>41.2907342825048</v>
      </c>
      <c r="AO24" s="75">
        <v>0</v>
      </c>
      <c r="AP24" s="75">
        <v>0</v>
      </c>
      <c r="AQ24" s="75">
        <v>0.76281111349945097</v>
      </c>
      <c r="AR24" s="75">
        <v>0</v>
      </c>
      <c r="AS24" s="75">
        <v>1.8855461796572801</v>
      </c>
      <c r="AT24" s="75">
        <v>0</v>
      </c>
      <c r="AU24" s="75">
        <v>0</v>
      </c>
      <c r="AV24" s="75">
        <v>6.6018119098629202E-3</v>
      </c>
      <c r="AW24" s="75">
        <v>0</v>
      </c>
      <c r="AX24" s="75">
        <v>0</v>
      </c>
      <c r="AY24" s="75">
        <v>0</v>
      </c>
      <c r="AZ24" s="75">
        <v>1.26040492035747E-2</v>
      </c>
      <c r="BA24" s="75">
        <v>547.23633249790998</v>
      </c>
      <c r="BB24" s="75">
        <v>0</v>
      </c>
      <c r="BC24" s="75">
        <v>364.53604376362</v>
      </c>
      <c r="BD24" s="75">
        <v>13059.4572053025</v>
      </c>
      <c r="BE24" s="75">
        <v>1451.0506577855599</v>
      </c>
      <c r="BF24" s="75">
        <v>14510.5078630881</v>
      </c>
      <c r="BG24" s="75">
        <v>0</v>
      </c>
      <c r="BH24" s="75">
        <v>8.4885227591254608</v>
      </c>
      <c r="BI24" s="75">
        <v>0</v>
      </c>
      <c r="BJ24" s="75">
        <v>43.906974539598899</v>
      </c>
      <c r="BK24" s="75">
        <v>80.356926162055203</v>
      </c>
      <c r="BL24" s="75">
        <v>26.180078443839399</v>
      </c>
      <c r="BM24" s="75">
        <v>5.2055519731763598</v>
      </c>
      <c r="BN24" s="75">
        <v>36.965610319068297</v>
      </c>
      <c r="BO24" s="75">
        <v>22.3300406888374</v>
      </c>
      <c r="BP24" s="75">
        <v>0</v>
      </c>
      <c r="BQ24" s="75">
        <v>7.4877454781169197</v>
      </c>
      <c r="BR24" s="75">
        <v>1219.2615585685901</v>
      </c>
      <c r="BS24" s="75">
        <v>831.62519212897098</v>
      </c>
      <c r="BT24" s="75">
        <v>387.63636643962298</v>
      </c>
      <c r="BU24" s="75">
        <v>5.5381333018072403E-2</v>
      </c>
      <c r="BV24" s="75">
        <v>0.21884688871619301</v>
      </c>
      <c r="BW24" s="75">
        <v>439.005162688371</v>
      </c>
      <c r="BX24" s="75">
        <v>0.250357885106124</v>
      </c>
      <c r="BY24" s="75">
        <v>23.780407291897401</v>
      </c>
      <c r="BZ24" s="75">
        <v>6.5024718458429103</v>
      </c>
      <c r="CA24" s="75">
        <v>1.84654571080209</v>
      </c>
      <c r="CB24" s="75">
        <v>59.548024518229496</v>
      </c>
      <c r="CC24" s="75">
        <v>10.3232031351434</v>
      </c>
      <c r="CD24" s="75">
        <v>73.072834258074096</v>
      </c>
      <c r="CE24" s="75">
        <v>82.097744991995</v>
      </c>
      <c r="CF24" s="75">
        <v>3.1714132742811101</v>
      </c>
      <c r="CG24" s="75">
        <v>5664.6288775480198</v>
      </c>
      <c r="CH24" s="75">
        <v>0.22266955505324301</v>
      </c>
      <c r="CI24" s="75">
        <v>130.78339790693099</v>
      </c>
      <c r="CJ24" s="75">
        <v>0</v>
      </c>
      <c r="CK24" s="75">
        <v>35.098326982259998</v>
      </c>
      <c r="CL24" s="75">
        <v>0</v>
      </c>
      <c r="CM24" s="75">
        <v>336.74139551436502</v>
      </c>
      <c r="CN24" s="75">
        <v>106.373407563195</v>
      </c>
      <c r="CO24" s="39"/>
      <c r="CP24" s="68">
        <f t="shared" si="0"/>
        <v>1.3824299412232319E-3</v>
      </c>
      <c r="CQ24" s="44">
        <f t="shared" si="1"/>
        <v>1.5151210536476869E-3</v>
      </c>
      <c r="CR24" s="68">
        <f t="shared" si="2"/>
        <v>1.3321487196016049E-3</v>
      </c>
      <c r="CS24" s="68">
        <f t="shared" si="3"/>
        <v>1.5469204261353701E-3</v>
      </c>
      <c r="CT24" s="68">
        <f t="shared" si="4"/>
        <v>1.5219520750019188E-3</v>
      </c>
      <c r="CU24" s="68">
        <f t="shared" si="5"/>
        <v>1.6543549830306435E-3</v>
      </c>
      <c r="CV24" s="68">
        <f t="shared" si="6"/>
        <v>1.3840487024687099E-3</v>
      </c>
      <c r="CW24" s="56">
        <f t="shared" si="7"/>
        <v>-0.98896695838108228</v>
      </c>
      <c r="CX24" s="56">
        <f t="shared" si="8"/>
        <v>1.057941027910849</v>
      </c>
      <c r="CY24" s="68" t="str">
        <f t="shared" si="9"/>
        <v/>
      </c>
      <c r="CZ24" s="56">
        <f t="shared" si="10"/>
        <v>0.46600316247028767</v>
      </c>
      <c r="DA24" s="68">
        <f t="shared" si="11"/>
        <v>-6.4058705494954285E-6</v>
      </c>
      <c r="DB24" s="56">
        <f t="shared" si="12"/>
        <v>-1</v>
      </c>
      <c r="DC24" s="68">
        <f t="shared" si="13"/>
        <v>5.9089638202990591E-4</v>
      </c>
      <c r="DD24" s="68">
        <f t="shared" si="14"/>
        <v>-2.204713722928475E-6</v>
      </c>
      <c r="DE24" s="56">
        <f t="shared" si="15"/>
        <v>-0.95406035680291246</v>
      </c>
      <c r="DF24" s="68">
        <f t="shared" si="18"/>
        <v>1.6825734295539301E-3</v>
      </c>
      <c r="DG24" s="89"/>
      <c r="DH24" s="75">
        <f t="shared" si="16"/>
        <v>19.304438088100142</v>
      </c>
      <c r="DI24" s="75">
        <f t="shared" si="17"/>
        <v>9.3558291480194384</v>
      </c>
    </row>
    <row r="25" spans="1:113" x14ac:dyDescent="0.25">
      <c r="A25" s="89" t="s">
        <v>191</v>
      </c>
      <c r="B25" s="75">
        <v>6909.7807000000003</v>
      </c>
      <c r="C25" s="75">
        <v>421.95272499999999</v>
      </c>
      <c r="D25" s="75">
        <v>16333.2345</v>
      </c>
      <c r="E25" s="75">
        <v>1858.1757</v>
      </c>
      <c r="F25" s="75">
        <v>1604.7745950000001</v>
      </c>
      <c r="G25" s="75">
        <v>3464.9236999999998</v>
      </c>
      <c r="H25" s="75">
        <v>530.99538500000006</v>
      </c>
      <c r="I25" s="65">
        <v>11.245191910000001</v>
      </c>
      <c r="J25" s="65">
        <v>5.2703814299999996</v>
      </c>
      <c r="K25" s="75"/>
      <c r="L25" s="65">
        <v>55.552320000000002</v>
      </c>
      <c r="M25" s="75">
        <v>73.869200000000006</v>
      </c>
      <c r="N25" s="65">
        <v>22.202200000000001</v>
      </c>
      <c r="O25" s="75">
        <v>1.85894191</v>
      </c>
      <c r="P25" s="75">
        <v>9.9845000000000003E-2</v>
      </c>
      <c r="Q25" s="65">
        <v>0.45595763</v>
      </c>
      <c r="R25" s="73">
        <v>4.3176871400000003</v>
      </c>
      <c r="S25" s="75"/>
      <c r="T25" s="75" t="s">
        <v>191</v>
      </c>
      <c r="U25" s="75">
        <v>0.42727856065389103</v>
      </c>
      <c r="V25" s="75">
        <v>3.6974094418891199</v>
      </c>
      <c r="W25" s="75">
        <v>1.8590649293471</v>
      </c>
      <c r="X25" s="75">
        <v>3.5871302498188702</v>
      </c>
      <c r="Y25" s="75">
        <v>3.5871302498188702</v>
      </c>
      <c r="Z25" s="75">
        <v>0.58685052430264995</v>
      </c>
      <c r="AA25" s="75">
        <v>9.8136610757305593</v>
      </c>
      <c r="AB25" s="75">
        <v>20.315114698081398</v>
      </c>
      <c r="AC25" s="75">
        <v>9.9858875351428206E-2</v>
      </c>
      <c r="AD25" s="75">
        <v>826.33394679313096</v>
      </c>
      <c r="AE25" s="75">
        <v>0</v>
      </c>
      <c r="AF25" s="75">
        <v>6910.4039495863499</v>
      </c>
      <c r="AG25" s="75">
        <v>10.810650324760299</v>
      </c>
      <c r="AH25" s="75">
        <v>48.512789835934797</v>
      </c>
      <c r="AI25" s="75">
        <v>1.5161969300901099</v>
      </c>
      <c r="AJ25" s="75">
        <v>4.3186656434959296</v>
      </c>
      <c r="AK25" s="75">
        <v>7.9844476005325502</v>
      </c>
      <c r="AL25" s="75">
        <v>0.24575244798332099</v>
      </c>
      <c r="AM25" s="75">
        <v>205.889435176473</v>
      </c>
      <c r="AN25" s="75">
        <v>205.889435176473</v>
      </c>
      <c r="AO25" s="75">
        <v>1.17034236412991E-2</v>
      </c>
      <c r="AP25" s="75">
        <v>0</v>
      </c>
      <c r="AQ25" s="75">
        <v>73.8680115169185</v>
      </c>
      <c r="AR25" s="75">
        <v>0</v>
      </c>
      <c r="AS25" s="75">
        <v>0.94616615919084801</v>
      </c>
      <c r="AT25" s="75">
        <v>0.23398115727888999</v>
      </c>
      <c r="AU25" s="75">
        <v>5.8473223884532898E-3</v>
      </c>
      <c r="AV25" s="75">
        <v>12.343288695562901</v>
      </c>
      <c r="AW25" s="75">
        <v>1.0944482625748799</v>
      </c>
      <c r="AX25" s="75">
        <v>30.885526224060101</v>
      </c>
      <c r="AY25" s="75">
        <v>0</v>
      </c>
      <c r="AZ25" s="75">
        <v>0.77343847750433603</v>
      </c>
      <c r="BA25" s="75">
        <v>422.06299186851498</v>
      </c>
      <c r="BB25" s="75">
        <v>0</v>
      </c>
      <c r="BC25" s="75">
        <v>589.64611885569002</v>
      </c>
      <c r="BD25" s="75">
        <v>14698.719885488101</v>
      </c>
      <c r="BE25" s="75">
        <v>1633.1921517938699</v>
      </c>
      <c r="BF25" s="75">
        <v>16331.912037282</v>
      </c>
      <c r="BG25" s="75">
        <v>3.5057657986121899E-3</v>
      </c>
      <c r="BH25" s="75">
        <v>7.7266077009490797</v>
      </c>
      <c r="BI25" s="75">
        <v>0.23321210154403199</v>
      </c>
      <c r="BJ25" s="75">
        <v>13.0455396069732</v>
      </c>
      <c r="BK25" s="75">
        <v>116.864788873466</v>
      </c>
      <c r="BL25" s="75">
        <v>15.947655474797299</v>
      </c>
      <c r="BM25" s="75">
        <v>38.052527000741797</v>
      </c>
      <c r="BN25" s="75">
        <v>93.750647041575903</v>
      </c>
      <c r="BO25" s="75">
        <v>20.411797456884699</v>
      </c>
      <c r="BP25" s="75">
        <v>2.3316997690658399</v>
      </c>
      <c r="BQ25" s="75">
        <v>12.726434400436901</v>
      </c>
      <c r="BR25" s="75">
        <v>1858.25886246649</v>
      </c>
      <c r="BS25" s="75">
        <v>1604.8613081989599</v>
      </c>
      <c r="BT25" s="75">
        <v>253.39755426753001</v>
      </c>
      <c r="BU25" s="75">
        <v>9.3202688536516295E-2</v>
      </c>
      <c r="BV25" s="75">
        <v>2.2221963756014401E-2</v>
      </c>
      <c r="BW25" s="75">
        <v>215.89250592197999</v>
      </c>
      <c r="BX25" s="75">
        <v>42.971408257411603</v>
      </c>
      <c r="BY25" s="75">
        <v>229.20734412600501</v>
      </c>
      <c r="BZ25" s="75">
        <v>54.830901221304302</v>
      </c>
      <c r="CA25" s="75">
        <v>29.242499225963801</v>
      </c>
      <c r="CB25" s="75">
        <v>573.01850411751695</v>
      </c>
      <c r="CC25" s="75">
        <v>21.821469456786801</v>
      </c>
      <c r="CD25" s="75">
        <v>40.896401608553901</v>
      </c>
      <c r="CE25" s="75">
        <v>222.15098555489701</v>
      </c>
      <c r="CF25" s="75">
        <v>0.2690327625567</v>
      </c>
      <c r="CG25" s="75">
        <v>3464.3138293147599</v>
      </c>
      <c r="CH25" s="75">
        <v>1.4076906324922001</v>
      </c>
      <c r="CI25" s="75">
        <v>88.567710505795404</v>
      </c>
      <c r="CJ25" s="75">
        <v>4.0946647279194399E-2</v>
      </c>
      <c r="CK25" s="75">
        <v>16.8834988139077</v>
      </c>
      <c r="CL25" s="75">
        <v>4.7377642202483603</v>
      </c>
      <c r="CM25" s="75">
        <v>531.02271602164899</v>
      </c>
      <c r="CN25" s="75">
        <v>30.554476074425001</v>
      </c>
      <c r="CO25" s="39"/>
      <c r="CP25" s="68">
        <f t="shared" si="0"/>
        <v>9.0198171752343704E-5</v>
      </c>
      <c r="CQ25" s="44">
        <f t="shared" si="1"/>
        <v>2.6132517218604973E-4</v>
      </c>
      <c r="CR25" s="68">
        <f t="shared" si="2"/>
        <v>-8.0967595120285516E-5</v>
      </c>
      <c r="CS25" s="68">
        <f t="shared" si="3"/>
        <v>4.4754899383285652E-5</v>
      </c>
      <c r="CT25" s="68">
        <f t="shared" si="4"/>
        <v>5.4034503805091685E-5</v>
      </c>
      <c r="CU25" s="68">
        <f t="shared" si="5"/>
        <v>-1.760127316050024E-4</v>
      </c>
      <c r="CV25" s="68">
        <f t="shared" si="6"/>
        <v>5.1471297907671129E-5</v>
      </c>
      <c r="CW25" s="56">
        <f t="shared" si="7"/>
        <v>-0.6810076449981306</v>
      </c>
      <c r="CX25" s="56">
        <f t="shared" si="8"/>
        <v>2.8545814886269816</v>
      </c>
      <c r="CY25" s="68" t="str">
        <f t="shared" si="9"/>
        <v/>
      </c>
      <c r="CZ25" s="56">
        <f t="shared" si="10"/>
        <v>2.7062256837603358</v>
      </c>
      <c r="DA25" s="68">
        <f t="shared" si="11"/>
        <v>-1.6089020613548267E-5</v>
      </c>
      <c r="DB25" s="56">
        <f t="shared" si="12"/>
        <v>0.39110206304150485</v>
      </c>
      <c r="DC25" s="68">
        <f t="shared" si="13"/>
        <v>6.6177079788371331E-5</v>
      </c>
      <c r="DD25" s="68">
        <f t="shared" si="14"/>
        <v>1.3896891610198317E-4</v>
      </c>
      <c r="DE25" s="56">
        <f t="shared" si="15"/>
        <v>0.69629462611325532</v>
      </c>
      <c r="DF25" s="68">
        <f t="shared" si="18"/>
        <v>2.2662677127859639E-4</v>
      </c>
      <c r="DG25" s="89"/>
      <c r="DH25" s="75">
        <f t="shared" si="16"/>
        <v>-1.3224627180006792</v>
      </c>
      <c r="DI25" s="75">
        <f t="shared" si="17"/>
        <v>-0.60987068523991184</v>
      </c>
    </row>
    <row r="26" spans="1:113" x14ac:dyDescent="0.25">
      <c r="A26" s="89" t="s">
        <v>192</v>
      </c>
      <c r="B26" s="75">
        <v>17385.415499999999</v>
      </c>
      <c r="C26" s="75">
        <v>276.31319999999999</v>
      </c>
      <c r="D26" s="75">
        <v>48203.589599999999</v>
      </c>
      <c r="E26" s="75">
        <v>5081.9116540000005</v>
      </c>
      <c r="F26" s="75">
        <v>3646.654106</v>
      </c>
      <c r="G26" s="75">
        <v>95509.891300000003</v>
      </c>
      <c r="H26" s="75">
        <v>1026.0827999999999</v>
      </c>
      <c r="I26" s="65">
        <v>1.54110693</v>
      </c>
      <c r="J26" s="65">
        <v>1.9659304</v>
      </c>
      <c r="K26" s="75"/>
      <c r="L26" s="65">
        <v>26.437662849999999</v>
      </c>
      <c r="M26" s="75">
        <v>129.56723</v>
      </c>
      <c r="N26" s="65"/>
      <c r="O26" s="75">
        <v>0.34725055999999999</v>
      </c>
      <c r="P26" s="75">
        <v>1.0525E-2</v>
      </c>
      <c r="Q26" s="65">
        <v>7.1565870000000004E-2</v>
      </c>
      <c r="R26" s="73">
        <v>0.93700055000000004</v>
      </c>
      <c r="S26" s="75"/>
      <c r="T26" s="75" t="s">
        <v>192</v>
      </c>
      <c r="U26" s="75">
        <v>0</v>
      </c>
      <c r="V26" s="75">
        <v>0</v>
      </c>
      <c r="W26" s="75">
        <v>0.34706158123946501</v>
      </c>
      <c r="X26" s="75">
        <v>1.79318723602175E-2</v>
      </c>
      <c r="Y26" s="75">
        <v>1.79318723602175E-2</v>
      </c>
      <c r="Z26" s="75">
        <v>6.0533045430645298E-3</v>
      </c>
      <c r="AA26" s="75">
        <v>0</v>
      </c>
      <c r="AB26" s="75">
        <v>2.1119802507112202</v>
      </c>
      <c r="AC26" s="75">
        <v>1.0517817972857399E-2</v>
      </c>
      <c r="AD26" s="75">
        <v>165.08906195629399</v>
      </c>
      <c r="AE26" s="75">
        <v>0</v>
      </c>
      <c r="AF26" s="75">
        <v>17384.387644627099</v>
      </c>
      <c r="AG26" s="75">
        <v>1.39401945148075</v>
      </c>
      <c r="AH26" s="75">
        <v>28.8533861458878</v>
      </c>
      <c r="AI26" s="75">
        <v>0.59162440994731502</v>
      </c>
      <c r="AJ26" s="75">
        <v>0.936103790653943</v>
      </c>
      <c r="AK26" s="75">
        <v>0</v>
      </c>
      <c r="AL26" s="75">
        <v>0</v>
      </c>
      <c r="AM26" s="75">
        <v>44.653570209134799</v>
      </c>
      <c r="AN26" s="75">
        <v>44.653570209134799</v>
      </c>
      <c r="AO26" s="75">
        <v>0</v>
      </c>
      <c r="AP26" s="75">
        <v>0</v>
      </c>
      <c r="AQ26" s="75">
        <v>129.547784601058</v>
      </c>
      <c r="AR26" s="75">
        <v>0</v>
      </c>
      <c r="AS26" s="75">
        <v>8.2234010573967993</v>
      </c>
      <c r="AT26" s="75">
        <v>0</v>
      </c>
      <c r="AU26" s="75">
        <v>0</v>
      </c>
      <c r="AV26" s="75">
        <v>3.12638412328555E-3</v>
      </c>
      <c r="AW26" s="75">
        <v>0</v>
      </c>
      <c r="AX26" s="75">
        <v>0</v>
      </c>
      <c r="AY26" s="75">
        <v>0</v>
      </c>
      <c r="AZ26" s="75">
        <v>5.9687749440185799E-3</v>
      </c>
      <c r="BA26" s="75">
        <v>276.25980730260898</v>
      </c>
      <c r="BB26" s="75">
        <v>0</v>
      </c>
      <c r="BC26" s="75">
        <v>1054.8402147709101</v>
      </c>
      <c r="BD26" s="75">
        <v>43384.390857569502</v>
      </c>
      <c r="BE26" s="75">
        <v>4820.4876274827002</v>
      </c>
      <c r="BF26" s="75">
        <v>48204.878485052199</v>
      </c>
      <c r="BG26" s="75">
        <v>0</v>
      </c>
      <c r="BH26" s="75">
        <v>27.846700426281899</v>
      </c>
      <c r="BI26" s="75">
        <v>0</v>
      </c>
      <c r="BJ26" s="75">
        <v>207.81388476650201</v>
      </c>
      <c r="BK26" s="75">
        <v>295.10250739833799</v>
      </c>
      <c r="BL26" s="75">
        <v>121.317789005272</v>
      </c>
      <c r="BM26" s="75">
        <v>6.98262186857652</v>
      </c>
      <c r="BN26" s="75">
        <v>168.832199568882</v>
      </c>
      <c r="BO26" s="75">
        <v>103.604525001989</v>
      </c>
      <c r="BP26" s="75">
        <v>0</v>
      </c>
      <c r="BQ26" s="75">
        <v>16.709645914752599</v>
      </c>
      <c r="BR26" s="75">
        <v>5081.3745682164099</v>
      </c>
      <c r="BS26" s="75">
        <v>3646.3065353285601</v>
      </c>
      <c r="BT26" s="75">
        <v>1435.06803288785</v>
      </c>
      <c r="BU26" s="75">
        <v>0</v>
      </c>
      <c r="BV26" s="75">
        <v>0.980730366436393</v>
      </c>
      <c r="BW26" s="75">
        <v>2026.84601293625</v>
      </c>
      <c r="BX26" s="75">
        <v>0</v>
      </c>
      <c r="BY26" s="75">
        <v>76.004128923880899</v>
      </c>
      <c r="BZ26" s="75">
        <v>19.789308489348901</v>
      </c>
      <c r="CA26" s="75">
        <v>6.1490236953539501</v>
      </c>
      <c r="CB26" s="75">
        <v>190.75682118028701</v>
      </c>
      <c r="CC26" s="75">
        <v>20.908713539883301</v>
      </c>
      <c r="CD26" s="75">
        <v>316.00911533935198</v>
      </c>
      <c r="CE26" s="75">
        <v>369.58348365366197</v>
      </c>
      <c r="CF26" s="75">
        <v>14.9272446180083</v>
      </c>
      <c r="CG26" s="75">
        <v>95502.593232243104</v>
      </c>
      <c r="CH26" s="75">
        <v>1.8290287377540598E-2</v>
      </c>
      <c r="CI26" s="75">
        <v>2337.41627093944</v>
      </c>
      <c r="CJ26" s="75">
        <v>0</v>
      </c>
      <c r="CK26" s="75">
        <v>151.34004954008199</v>
      </c>
      <c r="CL26" s="75">
        <v>0</v>
      </c>
      <c r="CM26" s="75">
        <v>1025.9570863814599</v>
      </c>
      <c r="CN26" s="75">
        <v>467.93732121038602</v>
      </c>
      <c r="CO26" s="39"/>
      <c r="CP26" s="68">
        <f t="shared" si="0"/>
        <v>-5.912170306774527E-5</v>
      </c>
      <c r="CQ26" s="44">
        <f t="shared" si="1"/>
        <v>-1.9323252523230296E-4</v>
      </c>
      <c r="CR26" s="68">
        <f t="shared" si="2"/>
        <v>2.6738362493225514E-5</v>
      </c>
      <c r="CS26" s="68">
        <f t="shared" si="3"/>
        <v>-1.0568577735266457E-4</v>
      </c>
      <c r="CT26" s="68">
        <f t="shared" si="4"/>
        <v>-9.5312212602767122E-5</v>
      </c>
      <c r="CU26" s="68">
        <f t="shared" si="5"/>
        <v>-7.6411643417914756E-5</v>
      </c>
      <c r="CV26" s="68">
        <f t="shared" si="6"/>
        <v>-1.2251800589579699E-4</v>
      </c>
      <c r="CW26" s="56">
        <f t="shared" si="7"/>
        <v>-0.98836429062049735</v>
      </c>
      <c r="CX26" s="56">
        <f t="shared" si="8"/>
        <v>7.4290448284039065E-2</v>
      </c>
      <c r="CY26" s="68" t="str">
        <f t="shared" si="9"/>
        <v/>
      </c>
      <c r="CZ26" s="56">
        <f t="shared" si="10"/>
        <v>0.68901352825651907</v>
      </c>
      <c r="DA26" s="68">
        <f t="shared" si="11"/>
        <v>-1.5007960687279438E-4</v>
      </c>
      <c r="DB26" s="56" t="str">
        <f t="shared" si="12"/>
        <v/>
      </c>
      <c r="DC26" s="68">
        <f t="shared" si="13"/>
        <v>-5.4421441547847942E-4</v>
      </c>
      <c r="DD26" s="68">
        <f t="shared" si="14"/>
        <v>-6.8237787578150522E-4</v>
      </c>
      <c r="DE26" s="56">
        <f t="shared" si="15"/>
        <v>-0.91659746546756737</v>
      </c>
      <c r="DF26" s="68">
        <f t="shared" si="18"/>
        <v>-9.5705316934663603E-4</v>
      </c>
      <c r="DG26" s="89"/>
      <c r="DH26" s="75">
        <f t="shared" si="16"/>
        <v>1.2888850521994755</v>
      </c>
      <c r="DI26" s="75">
        <f t="shared" si="17"/>
        <v>-7.2980677568993997</v>
      </c>
    </row>
    <row r="27" spans="1:113" x14ac:dyDescent="0.25">
      <c r="A27" s="89" t="s">
        <v>193</v>
      </c>
      <c r="B27" s="75">
        <v>1813.6543999999999</v>
      </c>
      <c r="C27" s="75">
        <v>0.18870000000000001</v>
      </c>
      <c r="D27" s="75">
        <v>10458.982099999999</v>
      </c>
      <c r="E27" s="75">
        <v>1563.3966109999999</v>
      </c>
      <c r="F27" s="75">
        <v>1299.845219</v>
      </c>
      <c r="G27" s="75">
        <v>7754.7435999999998</v>
      </c>
      <c r="H27" s="75">
        <v>230.39420000000001</v>
      </c>
      <c r="I27" s="65">
        <v>0.12902657000000001</v>
      </c>
      <c r="J27" s="65">
        <v>4.2611799999999998E-2</v>
      </c>
      <c r="K27" s="75"/>
      <c r="L27" s="65">
        <v>2.3111071600000002</v>
      </c>
      <c r="M27" s="75">
        <v>3.8100000000000002E-2</v>
      </c>
      <c r="N27" s="65"/>
      <c r="O27" s="75">
        <v>2.0644139999999998E-2</v>
      </c>
      <c r="P27" s="75"/>
      <c r="Q27" s="65">
        <v>6.6841799999999996E-3</v>
      </c>
      <c r="R27" s="73">
        <v>0.10322148</v>
      </c>
      <c r="S27" s="75"/>
      <c r="T27" s="75" t="s">
        <v>193</v>
      </c>
      <c r="U27" s="75">
        <v>0</v>
      </c>
      <c r="V27" s="75">
        <v>0</v>
      </c>
      <c r="W27" s="75">
        <v>2.0644417334824E-2</v>
      </c>
      <c r="X27" s="75">
        <v>1.0652830970432701E-3</v>
      </c>
      <c r="Y27" s="75">
        <v>1.0652830970432701E-3</v>
      </c>
      <c r="Z27" s="75">
        <v>3.5961612460523498E-4</v>
      </c>
      <c r="AA27" s="75">
        <v>0</v>
      </c>
      <c r="AB27" s="75">
        <v>1.1635404201649899</v>
      </c>
      <c r="AC27" s="75">
        <v>0</v>
      </c>
      <c r="AD27" s="75">
        <v>75.097121961283406</v>
      </c>
      <c r="AE27" s="75">
        <v>0</v>
      </c>
      <c r="AF27" s="75">
        <v>1813.42889937526</v>
      </c>
      <c r="AG27" s="75">
        <v>7.1690145316631</v>
      </c>
      <c r="AH27" s="75">
        <v>6.53056958583106</v>
      </c>
      <c r="AI27" s="75">
        <v>0.50297957848122299</v>
      </c>
      <c r="AJ27" s="75">
        <v>0.103222793405049</v>
      </c>
      <c r="AK27" s="75">
        <v>0</v>
      </c>
      <c r="AL27" s="75">
        <v>0</v>
      </c>
      <c r="AM27" s="75">
        <v>9.4072284887082507</v>
      </c>
      <c r="AN27" s="75">
        <v>9.4072284887082507</v>
      </c>
      <c r="AO27" s="75">
        <v>0</v>
      </c>
      <c r="AP27" s="75">
        <v>0</v>
      </c>
      <c r="AQ27" s="75">
        <v>3.8104517290601998E-2</v>
      </c>
      <c r="AR27" s="75">
        <v>0</v>
      </c>
      <c r="AS27" s="75">
        <v>1.81728717734157</v>
      </c>
      <c r="AT27" s="75">
        <v>0</v>
      </c>
      <c r="AU27" s="75">
        <v>0</v>
      </c>
      <c r="AV27" s="75">
        <v>1.85730102112149E-4</v>
      </c>
      <c r="AW27" s="75">
        <v>0</v>
      </c>
      <c r="AX27" s="75">
        <v>0</v>
      </c>
      <c r="AY27" s="75">
        <v>0</v>
      </c>
      <c r="AZ27" s="75">
        <v>3.5458788402420601E-4</v>
      </c>
      <c r="BA27" s="75">
        <v>0.18867387181225401</v>
      </c>
      <c r="BB27" s="75">
        <v>0</v>
      </c>
      <c r="BC27" s="75">
        <v>236.90432827826601</v>
      </c>
      <c r="BD27" s="75">
        <v>9411.8269329327504</v>
      </c>
      <c r="BE27" s="75">
        <v>1045.7588134182899</v>
      </c>
      <c r="BF27" s="75">
        <v>10457.585746351</v>
      </c>
      <c r="BG27" s="75">
        <v>0</v>
      </c>
      <c r="BH27" s="75">
        <v>6.0205375955614304</v>
      </c>
      <c r="BI27" s="75">
        <v>0</v>
      </c>
      <c r="BJ27" s="75">
        <v>76.047916960263905</v>
      </c>
      <c r="BK27" s="75">
        <v>62.282960499760399</v>
      </c>
      <c r="BL27" s="75">
        <v>44.187486905644299</v>
      </c>
      <c r="BM27" s="75">
        <v>1.6220048832487099</v>
      </c>
      <c r="BN27" s="75">
        <v>56.393605254230302</v>
      </c>
      <c r="BO27" s="75">
        <v>37.510314585918699</v>
      </c>
      <c r="BP27" s="75">
        <v>0</v>
      </c>
      <c r="BQ27" s="75">
        <v>6.0098869043002203</v>
      </c>
      <c r="BR27" s="75">
        <v>1563.1910173900601</v>
      </c>
      <c r="BS27" s="75">
        <v>1299.6751174895501</v>
      </c>
      <c r="BT27" s="75">
        <v>263.51589990050502</v>
      </c>
      <c r="BU27" s="75">
        <v>0</v>
      </c>
      <c r="BV27" s="75">
        <v>0.36014235219498603</v>
      </c>
      <c r="BW27" s="75">
        <v>742.58149594509405</v>
      </c>
      <c r="BX27" s="75">
        <v>0</v>
      </c>
      <c r="BY27" s="75">
        <v>21.4361562752933</v>
      </c>
      <c r="BZ27" s="75">
        <v>5.74613815474296</v>
      </c>
      <c r="CA27" s="75">
        <v>1.4380419948501399</v>
      </c>
      <c r="CB27" s="75">
        <v>53.5959242371787</v>
      </c>
      <c r="CC27" s="75">
        <v>3.9515529090992501</v>
      </c>
      <c r="CD27" s="75">
        <v>115.201108884146</v>
      </c>
      <c r="CE27" s="75">
        <v>132.063360443715</v>
      </c>
      <c r="CF27" s="75">
        <v>5.4815337087333997</v>
      </c>
      <c r="CG27" s="75">
        <v>7753.7791066721602</v>
      </c>
      <c r="CH27" s="75">
        <v>1.08658981983167E-3</v>
      </c>
      <c r="CI27" s="75">
        <v>151.79772898092401</v>
      </c>
      <c r="CJ27" s="75">
        <v>0</v>
      </c>
      <c r="CK27" s="75">
        <v>33.272969807240699</v>
      </c>
      <c r="CL27" s="75">
        <v>0</v>
      </c>
      <c r="CM27" s="75">
        <v>230.36697309739901</v>
      </c>
      <c r="CN27" s="75">
        <v>103.488375314687</v>
      </c>
      <c r="CO27" s="39"/>
      <c r="CP27" s="68">
        <f t="shared" si="0"/>
        <v>-1.2433494757318686E-4</v>
      </c>
      <c r="CQ27" s="44">
        <f t="shared" si="1"/>
        <v>-1.3846416399575814E-4</v>
      </c>
      <c r="CR27" s="68">
        <f t="shared" si="2"/>
        <v>-1.3350760481740747E-4</v>
      </c>
      <c r="CS27" s="68">
        <f t="shared" si="3"/>
        <v>-1.3150444902672033E-4</v>
      </c>
      <c r="CT27" s="68">
        <f t="shared" si="4"/>
        <v>-1.3086289656920102E-4</v>
      </c>
      <c r="CU27" s="68">
        <f t="shared" si="5"/>
        <v>-1.2437462507975004E-4</v>
      </c>
      <c r="CV27" s="68">
        <f t="shared" si="6"/>
        <v>-1.1817529521576846E-4</v>
      </c>
      <c r="CW27" s="56">
        <f t="shared" si="7"/>
        <v>-0.99174369203921908</v>
      </c>
      <c r="CX27" s="56">
        <f t="shared" si="8"/>
        <v>26.305591882177943</v>
      </c>
      <c r="CY27" s="68" t="str">
        <f t="shared" si="9"/>
        <v/>
      </c>
      <c r="CZ27" s="56">
        <f t="shared" si="10"/>
        <v>3.0704423626588779</v>
      </c>
      <c r="DA27" s="68">
        <f t="shared" si="11"/>
        <v>1.1856405779517975E-4</v>
      </c>
      <c r="DB27" s="56" t="str">
        <f t="shared" si="12"/>
        <v/>
      </c>
      <c r="DC27" s="68">
        <f t="shared" si="13"/>
        <v>1.3434070104241382E-5</v>
      </c>
      <c r="DD27" s="68" t="str">
        <f t="shared" si="14"/>
        <v/>
      </c>
      <c r="DE27" s="56">
        <f t="shared" si="15"/>
        <v>-0.9469511766552956</v>
      </c>
      <c r="DF27" s="68">
        <f t="shared" si="18"/>
        <v>1.2724144712874969E-5</v>
      </c>
      <c r="DG27" s="89"/>
      <c r="DH27" s="75">
        <f t="shared" si="16"/>
        <v>-1.3963536489991384</v>
      </c>
      <c r="DI27" s="75">
        <f t="shared" si="17"/>
        <v>-0.96449332783959107</v>
      </c>
    </row>
    <row r="28" spans="1:113" x14ac:dyDescent="0.25">
      <c r="A28" s="89" t="s">
        <v>194</v>
      </c>
      <c r="B28" s="75">
        <v>10467.811474</v>
      </c>
      <c r="C28" s="75">
        <v>351.32752019999998</v>
      </c>
      <c r="D28" s="75">
        <v>20177.521272000002</v>
      </c>
      <c r="E28" s="75">
        <v>745.76732461999995</v>
      </c>
      <c r="F28" s="75">
        <v>491.70510810000002</v>
      </c>
      <c r="G28" s="75">
        <v>44272.593841000002</v>
      </c>
      <c r="H28" s="75">
        <v>358.73945193999998</v>
      </c>
      <c r="I28" s="65">
        <v>1.4897994299999999</v>
      </c>
      <c r="J28" s="65">
        <v>3.5325943799999999</v>
      </c>
      <c r="K28" s="75"/>
      <c r="L28" s="65">
        <v>3.7290513000000001</v>
      </c>
      <c r="M28" s="75">
        <v>29.956980000000001</v>
      </c>
      <c r="N28" s="65">
        <v>1.908E-5</v>
      </c>
      <c r="O28" s="75">
        <v>0.69940559000000002</v>
      </c>
      <c r="P28" s="75">
        <v>1.7702799999999999E-3</v>
      </c>
      <c r="Q28" s="65">
        <v>7.3894505700000002</v>
      </c>
      <c r="R28" s="73">
        <v>0.33908468000000003</v>
      </c>
      <c r="S28" s="75"/>
      <c r="T28" s="75" t="s">
        <v>194</v>
      </c>
      <c r="U28" s="75">
        <v>0</v>
      </c>
      <c r="V28" s="75">
        <v>0</v>
      </c>
      <c r="W28" s="75">
        <v>0.69925157664448701</v>
      </c>
      <c r="X28" s="75">
        <v>0</v>
      </c>
      <c r="Y28" s="75">
        <v>0</v>
      </c>
      <c r="Z28" s="75">
        <v>0</v>
      </c>
      <c r="AA28" s="75">
        <v>0</v>
      </c>
      <c r="AB28" s="75">
        <v>1.6197245620601901</v>
      </c>
      <c r="AC28" s="75">
        <v>1.7688223040933199E-3</v>
      </c>
      <c r="AD28" s="75">
        <v>28.077677415214701</v>
      </c>
      <c r="AE28" s="75">
        <v>0</v>
      </c>
      <c r="AF28" s="75">
        <v>10465.119722560899</v>
      </c>
      <c r="AG28" s="75">
        <v>3.8310641745852001</v>
      </c>
      <c r="AH28" s="75">
        <v>7.4751348965065301</v>
      </c>
      <c r="AI28" s="75">
        <v>1.5076893861860201</v>
      </c>
      <c r="AJ28" s="75">
        <v>0.33888051514210299</v>
      </c>
      <c r="AK28" s="75">
        <v>0</v>
      </c>
      <c r="AL28" s="75">
        <v>0</v>
      </c>
      <c r="AM28" s="75">
        <v>9.0829959560398592</v>
      </c>
      <c r="AN28" s="75">
        <v>9.0829959560398592</v>
      </c>
      <c r="AO28" s="75">
        <v>0</v>
      </c>
      <c r="AP28" s="75">
        <v>0</v>
      </c>
      <c r="AQ28" s="75">
        <v>29.949193587303501</v>
      </c>
      <c r="AR28" s="75">
        <v>0</v>
      </c>
      <c r="AS28" s="75">
        <v>2.85904921205187</v>
      </c>
      <c r="AT28" s="75">
        <v>0</v>
      </c>
      <c r="AU28" s="75">
        <v>0</v>
      </c>
      <c r="AV28" s="75">
        <v>0</v>
      </c>
      <c r="AW28" s="75">
        <v>0</v>
      </c>
      <c r="AX28" s="75">
        <v>0</v>
      </c>
      <c r="AY28" s="75">
        <v>0</v>
      </c>
      <c r="AZ28" s="75">
        <v>0</v>
      </c>
      <c r="BA28" s="75">
        <v>351.20416888753198</v>
      </c>
      <c r="BB28" s="75">
        <v>0</v>
      </c>
      <c r="BC28" s="75">
        <v>366.14006619402801</v>
      </c>
      <c r="BD28" s="75">
        <v>18155.666988466899</v>
      </c>
      <c r="BE28" s="75">
        <v>2017.2964992622101</v>
      </c>
      <c r="BF28" s="75">
        <v>20172.963487729099</v>
      </c>
      <c r="BG28" s="75">
        <v>0</v>
      </c>
      <c r="BH28" s="75">
        <v>11.5663528053677</v>
      </c>
      <c r="BI28" s="75">
        <v>0</v>
      </c>
      <c r="BJ28" s="75">
        <v>27.145266928313401</v>
      </c>
      <c r="BK28" s="75">
        <v>103.078218964684</v>
      </c>
      <c r="BL28" s="75">
        <v>15.938099040262101</v>
      </c>
      <c r="BM28" s="75">
        <v>1.32632071263923</v>
      </c>
      <c r="BN28" s="75">
        <v>23.301770247297899</v>
      </c>
      <c r="BO28" s="75">
        <v>13.7103514909459</v>
      </c>
      <c r="BP28" s="75">
        <v>6.21167325297486E-2</v>
      </c>
      <c r="BQ28" s="75">
        <v>2.22858053599739</v>
      </c>
      <c r="BR28" s="75">
        <v>745.61213042040299</v>
      </c>
      <c r="BS28" s="75">
        <v>491.59001287420801</v>
      </c>
      <c r="BT28" s="75">
        <v>254.02211754619401</v>
      </c>
      <c r="BU28" s="75">
        <v>0</v>
      </c>
      <c r="BV28" s="75">
        <v>0.12755332121264601</v>
      </c>
      <c r="BW28" s="75">
        <v>265.89047756976998</v>
      </c>
      <c r="BX28" s="75">
        <v>0</v>
      </c>
      <c r="BY28" s="75">
        <v>12.6308931089117</v>
      </c>
      <c r="BZ28" s="75">
        <v>3.2488110582151299</v>
      </c>
      <c r="CA28" s="75">
        <v>1.16998829296337</v>
      </c>
      <c r="CB28" s="75">
        <v>31.706385817606101</v>
      </c>
      <c r="CC28" s="75">
        <v>6.6216317123565096</v>
      </c>
      <c r="CD28" s="75">
        <v>41.461602868299103</v>
      </c>
      <c r="CE28" s="75">
        <v>49.700349751089099</v>
      </c>
      <c r="CF28" s="75">
        <v>1.9414453981543001</v>
      </c>
      <c r="CG28" s="75">
        <v>44263.7897941591</v>
      </c>
      <c r="CH28" s="75">
        <v>0</v>
      </c>
      <c r="CI28" s="75">
        <v>1077.8857188110401</v>
      </c>
      <c r="CJ28" s="75">
        <v>0</v>
      </c>
      <c r="CK28" s="75">
        <v>52.6438884896749</v>
      </c>
      <c r="CL28" s="75">
        <v>0</v>
      </c>
      <c r="CM28" s="75">
        <v>358.657231724984</v>
      </c>
      <c r="CN28" s="75">
        <v>162.858987052109</v>
      </c>
      <c r="CO28" s="39"/>
      <c r="CP28" s="68">
        <f t="shared" si="0"/>
        <v>-2.5714557869010958E-4</v>
      </c>
      <c r="CQ28" s="44">
        <f t="shared" si="1"/>
        <v>-3.5110062655434136E-4</v>
      </c>
      <c r="CR28" s="68">
        <f t="shared" si="2"/>
        <v>-2.2588425057082649E-4</v>
      </c>
      <c r="CS28" s="68">
        <f t="shared" si="3"/>
        <v>-2.0810002593776928E-4</v>
      </c>
      <c r="CT28" s="68">
        <f t="shared" si="4"/>
        <v>-2.3407368338462849E-4</v>
      </c>
      <c r="CU28" s="68">
        <f t="shared" si="5"/>
        <v>-1.9885997356559805E-4</v>
      </c>
      <c r="CV28" s="68">
        <f t="shared" si="6"/>
        <v>-2.2919200709971307E-4</v>
      </c>
      <c r="CW28" s="56">
        <f t="shared" si="7"/>
        <v>-1</v>
      </c>
      <c r="CX28" s="56">
        <f t="shared" si="8"/>
        <v>-0.54149149666591778</v>
      </c>
      <c r="CY28" s="68" t="str">
        <f t="shared" si="9"/>
        <v/>
      </c>
      <c r="CZ28" s="56">
        <f t="shared" si="10"/>
        <v>1.4357390728413575</v>
      </c>
      <c r="DA28" s="68">
        <f t="shared" si="11"/>
        <v>-2.5991981489790952E-4</v>
      </c>
      <c r="DB28" s="56">
        <f t="shared" si="12"/>
        <v>-1</v>
      </c>
      <c r="DC28" s="68">
        <f t="shared" si="13"/>
        <v>-2.2020606886058246E-4</v>
      </c>
      <c r="DD28" s="68">
        <f t="shared" si="14"/>
        <v>-8.2342674982488766E-4</v>
      </c>
      <c r="DE28" s="56">
        <f t="shared" si="15"/>
        <v>-1</v>
      </c>
      <c r="DF28" s="68">
        <f t="shared" si="18"/>
        <v>-6.021058158600319E-4</v>
      </c>
      <c r="DG28" s="89"/>
      <c r="DH28" s="75">
        <f t="shared" si="16"/>
        <v>-4.5577842709026299</v>
      </c>
      <c r="DI28" s="75">
        <f t="shared" si="17"/>
        <v>-8.8040468409017194</v>
      </c>
    </row>
    <row r="29" spans="1:113" x14ac:dyDescent="0.25">
      <c r="A29" s="89" t="s">
        <v>195</v>
      </c>
      <c r="B29" s="75">
        <v>3901.8598980000002</v>
      </c>
      <c r="C29" s="75">
        <v>187.36500000000001</v>
      </c>
      <c r="D29" s="75">
        <v>4488.0612600000004</v>
      </c>
      <c r="E29" s="75">
        <v>1242.6975906</v>
      </c>
      <c r="F29" s="75">
        <v>1220.6021906000001</v>
      </c>
      <c r="G29" s="75">
        <v>3714.2986930000002</v>
      </c>
      <c r="H29" s="75">
        <v>531.18305327999997</v>
      </c>
      <c r="I29" s="65">
        <v>7.8632824699999997</v>
      </c>
      <c r="J29" s="65">
        <v>2.3372563400000002</v>
      </c>
      <c r="K29" s="75"/>
      <c r="L29" s="65">
        <v>128.87867829000001</v>
      </c>
      <c r="M29" s="75">
        <v>0.88113200000000003</v>
      </c>
      <c r="N29" s="65">
        <v>2.1633599999999999E-2</v>
      </c>
      <c r="O29" s="75">
        <v>1.3783222100000001</v>
      </c>
      <c r="P29" s="75">
        <v>6.3594300000000001E-3</v>
      </c>
      <c r="Q29" s="65">
        <v>0.26751471999999998</v>
      </c>
      <c r="R29" s="73">
        <v>5.9784960700000003</v>
      </c>
      <c r="S29" s="75"/>
      <c r="T29" s="75" t="s">
        <v>195</v>
      </c>
      <c r="U29" s="75">
        <v>0</v>
      </c>
      <c r="V29" s="75">
        <v>0</v>
      </c>
      <c r="W29" s="75">
        <v>1.37832501680012</v>
      </c>
      <c r="X29" s="75">
        <v>3.29432994346467E-3</v>
      </c>
      <c r="Y29" s="75">
        <v>3.29432994346467E-3</v>
      </c>
      <c r="Z29" s="75">
        <v>1.11206661155111E-3</v>
      </c>
      <c r="AA29" s="75">
        <v>0</v>
      </c>
      <c r="AB29" s="75">
        <v>10.4064077634066</v>
      </c>
      <c r="AC29" s="75">
        <v>6.3596789961386001E-3</v>
      </c>
      <c r="AD29" s="75">
        <v>1114.3216130621599</v>
      </c>
      <c r="AE29" s="75">
        <v>0</v>
      </c>
      <c r="AF29" s="75">
        <v>3901.0281203547202</v>
      </c>
      <c r="AG29" s="75">
        <v>6.9228511761437794E-2</v>
      </c>
      <c r="AH29" s="75">
        <v>1.64983210974358</v>
      </c>
      <c r="AI29" s="75">
        <v>3.5147178930868501E-2</v>
      </c>
      <c r="AJ29" s="75">
        <v>5.9783411489370897</v>
      </c>
      <c r="AK29" s="75">
        <v>0</v>
      </c>
      <c r="AL29" s="75">
        <v>0</v>
      </c>
      <c r="AM29" s="75">
        <v>431.60261676793499</v>
      </c>
      <c r="AN29" s="75">
        <v>431.60261676793499</v>
      </c>
      <c r="AO29" s="75">
        <v>0</v>
      </c>
      <c r="AP29" s="75">
        <v>0</v>
      </c>
      <c r="AQ29" s="75">
        <v>0.88123991813356595</v>
      </c>
      <c r="AR29" s="75">
        <v>0</v>
      </c>
      <c r="AS29" s="75">
        <v>4.8413345929441E-2</v>
      </c>
      <c r="AT29" s="75">
        <v>0</v>
      </c>
      <c r="AU29" s="75">
        <v>0</v>
      </c>
      <c r="AV29" s="75">
        <v>5.7435965333245105E-4</v>
      </c>
      <c r="AW29" s="75">
        <v>0</v>
      </c>
      <c r="AX29" s="75">
        <v>0</v>
      </c>
      <c r="AY29" s="75">
        <v>0</v>
      </c>
      <c r="AZ29" s="75">
        <v>1.0965380915838501E-3</v>
      </c>
      <c r="BA29" s="75">
        <v>187.36511814018101</v>
      </c>
      <c r="BB29" s="75">
        <v>0</v>
      </c>
      <c r="BC29" s="75">
        <v>532.783249171889</v>
      </c>
      <c r="BD29" s="75">
        <v>4038.5860178684502</v>
      </c>
      <c r="BE29" s="75">
        <v>448.73181574210298</v>
      </c>
      <c r="BF29" s="75">
        <v>4487.3178336105602</v>
      </c>
      <c r="BG29" s="75">
        <v>0</v>
      </c>
      <c r="BH29" s="75">
        <v>0.26406926942685299</v>
      </c>
      <c r="BI29" s="75">
        <v>0</v>
      </c>
      <c r="BJ29" s="75">
        <v>19.0824702348473</v>
      </c>
      <c r="BK29" s="75">
        <v>71.532378398035604</v>
      </c>
      <c r="BL29" s="75">
        <v>17.490611187354201</v>
      </c>
      <c r="BM29" s="75">
        <v>29.5062700860353</v>
      </c>
      <c r="BN29" s="75">
        <v>78.902128650716193</v>
      </c>
      <c r="BO29" s="75">
        <v>21.910736387837101</v>
      </c>
      <c r="BP29" s="75">
        <v>0</v>
      </c>
      <c r="BQ29" s="75">
        <v>4.75600108798095</v>
      </c>
      <c r="BR29" s="75">
        <v>1242.66332507933</v>
      </c>
      <c r="BS29" s="75">
        <v>1220.5715877269699</v>
      </c>
      <c r="BT29" s="75">
        <v>22.0917373523592</v>
      </c>
      <c r="BU29" s="75">
        <v>0</v>
      </c>
      <c r="BV29" s="75">
        <v>5.1086920969813203E-2</v>
      </c>
      <c r="BW29" s="75">
        <v>136.22144681624999</v>
      </c>
      <c r="BX29" s="75">
        <v>0</v>
      </c>
      <c r="BY29" s="75">
        <v>193.344014048953</v>
      </c>
      <c r="BZ29" s="75">
        <v>48.144958254380199</v>
      </c>
      <c r="CA29" s="75">
        <v>25.576651354133901</v>
      </c>
      <c r="CB29" s="75">
        <v>483.36050931177198</v>
      </c>
      <c r="CC29" s="75">
        <v>10.809779251204301</v>
      </c>
      <c r="CD29" s="75">
        <v>42.202020877770202</v>
      </c>
      <c r="CE29" s="75">
        <v>119.24511579225801</v>
      </c>
      <c r="CF29" s="75">
        <v>0.77756671571950597</v>
      </c>
      <c r="CG29" s="75">
        <v>3713.3018445234402</v>
      </c>
      <c r="CH29" s="75">
        <v>3.36013458034028E-3</v>
      </c>
      <c r="CI29" s="75">
        <v>81.918275921008302</v>
      </c>
      <c r="CJ29" s="75">
        <v>0</v>
      </c>
      <c r="CK29" s="75">
        <v>6.0583539977146703</v>
      </c>
      <c r="CL29" s="75">
        <v>0</v>
      </c>
      <c r="CM29" s="75">
        <v>531.13171605571097</v>
      </c>
      <c r="CN29" s="75">
        <v>2.6679368583677499</v>
      </c>
      <c r="CO29" s="39"/>
      <c r="CP29" s="68">
        <f t="shared" si="0"/>
        <v>-2.1317465696457945E-4</v>
      </c>
      <c r="CQ29" s="68">
        <f t="shared" si="1"/>
        <v>6.3053495050588892E-7</v>
      </c>
      <c r="CR29" s="68">
        <f t="shared" si="2"/>
        <v>-1.6564533021551798E-4</v>
      </c>
      <c r="CS29" s="68">
        <f t="shared" si="3"/>
        <v>-2.7573498918179084E-5</v>
      </c>
      <c r="CT29" s="68">
        <f t="shared" si="4"/>
        <v>-2.5071946671752718E-5</v>
      </c>
      <c r="CU29" s="68">
        <f t="shared" si="5"/>
        <v>-2.6838134435409276E-4</v>
      </c>
      <c r="CV29" s="68">
        <f t="shared" si="6"/>
        <v>-9.6646954325816677E-5</v>
      </c>
      <c r="CW29" s="56">
        <f t="shared" si="7"/>
        <v>-0.99958104901406841</v>
      </c>
      <c r="CX29" s="56">
        <f t="shared" si="8"/>
        <v>3.4524032667322233</v>
      </c>
      <c r="CY29" s="68" t="str">
        <f t="shared" si="9"/>
        <v/>
      </c>
      <c r="CZ29" s="56">
        <f t="shared" si="10"/>
        <v>2.3489062930700775</v>
      </c>
      <c r="DA29" s="68">
        <f t="shared" si="11"/>
        <v>1.2247669312420923E-4</v>
      </c>
      <c r="DB29" s="56">
        <f t="shared" si="12"/>
        <v>-1</v>
      </c>
      <c r="DC29" s="68">
        <f t="shared" si="13"/>
        <v>2.0363889513766907E-6</v>
      </c>
      <c r="DD29" s="68">
        <f t="shared" si="14"/>
        <v>3.9153845328904304E-5</v>
      </c>
      <c r="DE29" s="56">
        <f t="shared" si="15"/>
        <v>-0.99590101773994411</v>
      </c>
      <c r="DF29" s="68">
        <f t="shared" si="18"/>
        <v>-2.5913049217843794E-5</v>
      </c>
      <c r="DG29" s="89"/>
      <c r="DH29" s="75">
        <f t="shared" si="16"/>
        <v>-0.74342638944017381</v>
      </c>
      <c r="DI29" s="75">
        <f t="shared" si="17"/>
        <v>-0.99684847655998965</v>
      </c>
    </row>
    <row r="30" spans="1:113" x14ac:dyDescent="0.25">
      <c r="A30" s="89" t="s">
        <v>196</v>
      </c>
      <c r="B30" s="75">
        <v>1190.3134640000001</v>
      </c>
      <c r="C30" s="75">
        <v>129.65950419999999</v>
      </c>
      <c r="D30" s="75">
        <v>1504.3536750000001</v>
      </c>
      <c r="E30" s="75">
        <v>218.45634011000001</v>
      </c>
      <c r="F30" s="75">
        <v>210.42625551</v>
      </c>
      <c r="G30" s="75">
        <v>541.30893657000001</v>
      </c>
      <c r="H30" s="75">
        <v>38.807197960000003</v>
      </c>
      <c r="I30" s="65">
        <v>0.70013141999999995</v>
      </c>
      <c r="J30" s="65">
        <v>2.1954202399999998</v>
      </c>
      <c r="K30" s="75"/>
      <c r="L30" s="65">
        <v>11.959465140000001</v>
      </c>
      <c r="M30" s="75">
        <v>16.70834679</v>
      </c>
      <c r="N30" s="65"/>
      <c r="O30" s="75">
        <v>0.42744127999999998</v>
      </c>
      <c r="P30" s="75">
        <v>0.18199593</v>
      </c>
      <c r="Q30" s="65">
        <v>0.46624864999999999</v>
      </c>
      <c r="R30" s="73">
        <v>0.16033513999999999</v>
      </c>
      <c r="S30" s="75"/>
      <c r="T30" s="75" t="s">
        <v>196</v>
      </c>
      <c r="U30" s="75">
        <v>1.7321402759084501E-4</v>
      </c>
      <c r="V30" s="75">
        <v>1.4223215415538699</v>
      </c>
      <c r="W30" s="75">
        <v>0.42739725681447499</v>
      </c>
      <c r="X30" s="75">
        <v>6.6478183790631804E-4</v>
      </c>
      <c r="Y30" s="75">
        <v>6.6478183790631804E-4</v>
      </c>
      <c r="Z30" s="75">
        <v>3.05446970439325E-4</v>
      </c>
      <c r="AA30" s="75">
        <v>1.3993724734205301E-4</v>
      </c>
      <c r="AB30" s="75">
        <v>5.1096807286268202</v>
      </c>
      <c r="AC30" s="75">
        <v>0.18183623212369099</v>
      </c>
      <c r="AD30" s="75">
        <v>37.171442549715401</v>
      </c>
      <c r="AE30" s="75">
        <v>0</v>
      </c>
      <c r="AF30" s="75">
        <v>1190.07929261969</v>
      </c>
      <c r="AG30" s="75">
        <v>5.6786162118641599</v>
      </c>
      <c r="AH30" s="75">
        <v>1.62727481740504</v>
      </c>
      <c r="AI30" s="75">
        <v>0.609299855513591</v>
      </c>
      <c r="AJ30" s="75">
        <v>0.16028662529277299</v>
      </c>
      <c r="AK30" s="75">
        <v>3.4738570431470501</v>
      </c>
      <c r="AL30" s="75">
        <v>9.9626087843162795E-5</v>
      </c>
      <c r="AM30" s="75">
        <v>11.014865992815499</v>
      </c>
      <c r="AN30" s="75">
        <v>11.014865992815499</v>
      </c>
      <c r="AO30" s="75">
        <v>2.0244401582513E-4</v>
      </c>
      <c r="AP30" s="75">
        <v>0</v>
      </c>
      <c r="AQ30" s="75">
        <v>16.7099646622435</v>
      </c>
      <c r="AR30" s="75">
        <v>0</v>
      </c>
      <c r="AS30" s="75">
        <v>6.9425830427292098E-2</v>
      </c>
      <c r="AT30" s="75">
        <v>9.48536649139922E-5</v>
      </c>
      <c r="AU30" s="75">
        <v>2.3705474108368201E-6</v>
      </c>
      <c r="AV30" s="75">
        <v>2.05071844567328E-3</v>
      </c>
      <c r="AW30" s="75">
        <v>2.2773640657638601E-4</v>
      </c>
      <c r="AX30" s="75">
        <v>5.5272250617195197E-4</v>
      </c>
      <c r="AY30" s="75">
        <v>1.63669475114469E-4</v>
      </c>
      <c r="AZ30" s="75">
        <v>1.7523926654408901E-4</v>
      </c>
      <c r="BA30" s="75">
        <v>129.61093459125701</v>
      </c>
      <c r="BB30" s="75">
        <v>0</v>
      </c>
      <c r="BC30" s="75">
        <v>41.856264553536299</v>
      </c>
      <c r="BD30" s="75">
        <v>1354.3022056136199</v>
      </c>
      <c r="BE30" s="75">
        <v>150.47842954191199</v>
      </c>
      <c r="BF30" s="75">
        <v>1504.78063515554</v>
      </c>
      <c r="BG30" s="75">
        <v>1.41639079129394E-6</v>
      </c>
      <c r="BH30" s="75">
        <v>1.4221293602615701</v>
      </c>
      <c r="BI30" s="75">
        <v>9.4541854424676696E-5</v>
      </c>
      <c r="BJ30" s="75">
        <v>2.98358068649505</v>
      </c>
      <c r="BK30" s="75">
        <v>5.03954384720008</v>
      </c>
      <c r="BL30" s="75">
        <v>2.6647087169375601</v>
      </c>
      <c r="BM30" s="75">
        <v>3.4100901758681998</v>
      </c>
      <c r="BN30" s="75">
        <v>27.6608186153099</v>
      </c>
      <c r="BO30" s="75">
        <v>2.1513079655279101</v>
      </c>
      <c r="BP30" s="75">
        <v>0</v>
      </c>
      <c r="BQ30" s="75">
        <v>8.0174115506216506</v>
      </c>
      <c r="BR30" s="75">
        <v>218.42007262623599</v>
      </c>
      <c r="BS30" s="75">
        <v>210.39028251742701</v>
      </c>
      <c r="BT30" s="75">
        <v>8.0297901088091201</v>
      </c>
      <c r="BU30" s="75">
        <v>0.118701982616555</v>
      </c>
      <c r="BV30" s="75">
        <v>1.9108312599513601E-2</v>
      </c>
      <c r="BW30" s="75">
        <v>47.232868782422898</v>
      </c>
      <c r="BX30" s="75">
        <v>0.226459297607434</v>
      </c>
      <c r="BY30" s="75">
        <v>21.543683399780601</v>
      </c>
      <c r="BZ30" s="75">
        <v>3.08684047350871</v>
      </c>
      <c r="CA30" s="75">
        <v>1.25995168894106</v>
      </c>
      <c r="CB30" s="75">
        <v>55.540766080016702</v>
      </c>
      <c r="CC30" s="75">
        <v>0.54022029938887395</v>
      </c>
      <c r="CD30" s="75">
        <v>16.8410964672597</v>
      </c>
      <c r="CE30" s="75">
        <v>17.425293833892699</v>
      </c>
      <c r="CF30" s="75">
        <v>0.207594488020902</v>
      </c>
      <c r="CG30" s="75">
        <v>541.787260627102</v>
      </c>
      <c r="CH30" s="75">
        <v>5.6983956426537599E-2</v>
      </c>
      <c r="CI30" s="75">
        <v>7.9320671437248098</v>
      </c>
      <c r="CJ30" s="75">
        <v>1.6602817164084301E-5</v>
      </c>
      <c r="CK30" s="75">
        <v>1.32029554808455</v>
      </c>
      <c r="CL30" s="75">
        <v>5.6746054332909395E-4</v>
      </c>
      <c r="CM30" s="75">
        <v>38.803367165572503</v>
      </c>
      <c r="CN30" s="75">
        <v>3.9422287253697599</v>
      </c>
      <c r="CO30" s="39"/>
      <c r="CP30" s="68">
        <f t="shared" si="0"/>
        <v>-1.9673085064762796E-4</v>
      </c>
      <c r="CQ30" s="68">
        <f t="shared" si="1"/>
        <v>-3.7459350969028395E-4</v>
      </c>
      <c r="CR30" s="68">
        <f t="shared" si="2"/>
        <v>2.8381634095451196E-4</v>
      </c>
      <c r="CS30" s="68">
        <f t="shared" si="3"/>
        <v>-1.6601708032716952E-4</v>
      </c>
      <c r="CT30" s="68">
        <f t="shared" si="4"/>
        <v>-1.7095296632926187E-4</v>
      </c>
      <c r="CU30" s="68">
        <f t="shared" si="5"/>
        <v>8.8364337772230909E-4</v>
      </c>
      <c r="CV30" s="68">
        <f t="shared" si="6"/>
        <v>-9.8713502362344989E-5</v>
      </c>
      <c r="CW30" s="56">
        <f t="shared" si="7"/>
        <v>-0.99905048992386847</v>
      </c>
      <c r="CX30" s="56">
        <f t="shared" si="8"/>
        <v>1.3274271756858818</v>
      </c>
      <c r="CY30" s="68" t="str">
        <f t="shared" si="9"/>
        <v/>
      </c>
      <c r="CZ30" s="56">
        <f t="shared" si="10"/>
        <v>-7.898339400021874E-2</v>
      </c>
      <c r="DA30" s="68">
        <f t="shared" si="11"/>
        <v>9.6830180976874105E-5</v>
      </c>
      <c r="DB30" s="56" t="str">
        <f t="shared" si="12"/>
        <v/>
      </c>
      <c r="DC30" s="68">
        <f t="shared" si="13"/>
        <v>-1.0299235844743027E-4</v>
      </c>
      <c r="DD30" s="68">
        <f t="shared" si="14"/>
        <v>-8.7748048161852732E-4</v>
      </c>
      <c r="DE30" s="56">
        <f t="shared" si="15"/>
        <v>-0.99962415061889376</v>
      </c>
      <c r="DF30" s="68">
        <f t="shared" si="18"/>
        <v>-3.0258312199682924E-4</v>
      </c>
      <c r="DG30" s="89"/>
      <c r="DH30" s="75">
        <f t="shared" si="16"/>
        <v>0.42696015553997313</v>
      </c>
      <c r="DI30" s="75">
        <f t="shared" si="17"/>
        <v>0.478324057101986</v>
      </c>
    </row>
    <row r="31" spans="1:113" x14ac:dyDescent="0.25">
      <c r="A31" s="89" t="s">
        <v>197</v>
      </c>
      <c r="B31" s="75">
        <v>1357.8362</v>
      </c>
      <c r="C31" s="75">
        <v>295.70819999999998</v>
      </c>
      <c r="D31" s="75">
        <v>4834.5397001000001</v>
      </c>
      <c r="E31" s="75">
        <v>529.32380000000001</v>
      </c>
      <c r="F31" s="75">
        <v>504.25310000000002</v>
      </c>
      <c r="G31" s="75">
        <v>741.35409966999998</v>
      </c>
      <c r="H31" s="75">
        <v>137.53739999999999</v>
      </c>
      <c r="I31" s="65">
        <v>1.74572043</v>
      </c>
      <c r="J31" s="65">
        <v>0.65508487999999998</v>
      </c>
      <c r="K31" s="75"/>
      <c r="L31" s="65">
        <v>11.57027356</v>
      </c>
      <c r="M31" s="75">
        <v>60.811291500000003</v>
      </c>
      <c r="N31" s="65"/>
      <c r="O31" s="75">
        <v>0.3110638</v>
      </c>
      <c r="P31" s="75">
        <v>1.89328E-2</v>
      </c>
      <c r="Q31" s="65">
        <v>9.60284E-2</v>
      </c>
      <c r="R31" s="73">
        <v>1.2435861399999999</v>
      </c>
      <c r="S31" s="75"/>
      <c r="T31" s="75" t="s">
        <v>197</v>
      </c>
      <c r="U31" s="75">
        <v>0.118541549808693</v>
      </c>
      <c r="V31" s="75">
        <v>0.238414210172015</v>
      </c>
      <c r="W31" s="75">
        <v>0.31099251218714802</v>
      </c>
      <c r="X31" s="75">
        <v>0.14342051123128299</v>
      </c>
      <c r="Y31" s="75">
        <v>0.14342051123128299</v>
      </c>
      <c r="Z31" s="75">
        <v>0.126132641007622</v>
      </c>
      <c r="AA31" s="75">
        <v>9.5748526251646496E-2</v>
      </c>
      <c r="AB31" s="75">
        <v>5.1094756773874499</v>
      </c>
      <c r="AC31" s="75">
        <v>1.8924485019183101E-2</v>
      </c>
      <c r="AD31" s="75">
        <v>288.46337154358599</v>
      </c>
      <c r="AE31" s="75">
        <v>0</v>
      </c>
      <c r="AF31" s="75">
        <v>1357.27398196795</v>
      </c>
      <c r="AG31" s="75">
        <v>6.7979203658260801</v>
      </c>
      <c r="AH31" s="75">
        <v>7.0513347789911096</v>
      </c>
      <c r="AI31" s="75">
        <v>0.56219108997877598</v>
      </c>
      <c r="AJ31" s="75">
        <v>1.24329377353915</v>
      </c>
      <c r="AK31" s="75">
        <v>0.22050197846481101</v>
      </c>
      <c r="AL31" s="75">
        <v>6.8179915064182001E-2</v>
      </c>
      <c r="AM31" s="75">
        <v>96.229229871646595</v>
      </c>
      <c r="AN31" s="75">
        <v>96.229229871646595</v>
      </c>
      <c r="AO31" s="75">
        <v>3.2468345868593498E-3</v>
      </c>
      <c r="AP31" s="75">
        <v>0</v>
      </c>
      <c r="AQ31" s="75">
        <v>60.812548870958103</v>
      </c>
      <c r="AR31" s="75">
        <v>0</v>
      </c>
      <c r="AS31" s="75">
        <v>0.15537498730447399</v>
      </c>
      <c r="AT31" s="75">
        <v>6.4914254195009805E-2</v>
      </c>
      <c r="AU31" s="75">
        <v>1.6222402152703101E-3</v>
      </c>
      <c r="AV31" s="75">
        <v>0.907770916980979</v>
      </c>
      <c r="AW31" s="75">
        <v>0.15582894276691001</v>
      </c>
      <c r="AX31" s="75">
        <v>0.243687073611005</v>
      </c>
      <c r="AY31" s="75">
        <v>0</v>
      </c>
      <c r="AZ31" s="75">
        <v>3.3140152219127299E-2</v>
      </c>
      <c r="BA31" s="75">
        <v>295.65577448183097</v>
      </c>
      <c r="BB31" s="75">
        <v>0</v>
      </c>
      <c r="BC31" s="75">
        <v>145.56950353268601</v>
      </c>
      <c r="BD31" s="75">
        <v>4350.3148258269202</v>
      </c>
      <c r="BE31" s="75">
        <v>483.36911381978302</v>
      </c>
      <c r="BF31" s="75">
        <v>4833.6839396467103</v>
      </c>
      <c r="BG31" s="75">
        <v>9.6923452075376002E-4</v>
      </c>
      <c r="BH31" s="75">
        <v>2.6615501556505401</v>
      </c>
      <c r="BI31" s="75">
        <v>6.4700796564096594E-2</v>
      </c>
      <c r="BJ31" s="75">
        <v>6.8764243998853596</v>
      </c>
      <c r="BK31" s="75">
        <v>13.208252386998</v>
      </c>
      <c r="BL31" s="75">
        <v>7.2271606395828796</v>
      </c>
      <c r="BM31" s="75">
        <v>24.511253820775199</v>
      </c>
      <c r="BN31" s="75">
        <v>35.9212978007793</v>
      </c>
      <c r="BO31" s="75">
        <v>9.0280309786316995</v>
      </c>
      <c r="BP31" s="75">
        <v>0.18667105386442601</v>
      </c>
      <c r="BQ31" s="75">
        <v>3.76377628444473</v>
      </c>
      <c r="BR31" s="75">
        <v>529.234046192037</v>
      </c>
      <c r="BS31" s="75">
        <v>504.16453539324999</v>
      </c>
      <c r="BT31" s="75">
        <v>25.0695107987863</v>
      </c>
      <c r="BU31" s="75">
        <v>0</v>
      </c>
      <c r="BV31" s="75">
        <v>7.3564836058797406E-2</v>
      </c>
      <c r="BW31" s="75">
        <v>78.306163826496203</v>
      </c>
      <c r="BX31" s="75">
        <v>0.86394417897121201</v>
      </c>
      <c r="BY31" s="75">
        <v>67.949919246680693</v>
      </c>
      <c r="BZ31" s="75">
        <v>24.606095390135401</v>
      </c>
      <c r="CA31" s="75">
        <v>9.99529313183087</v>
      </c>
      <c r="CB31" s="75">
        <v>170.664670901855</v>
      </c>
      <c r="CC31" s="75">
        <v>2.9847748382696802</v>
      </c>
      <c r="CD31" s="75">
        <v>18.937820949233</v>
      </c>
      <c r="CE31" s="75">
        <v>44.851661355732197</v>
      </c>
      <c r="CF31" s="75">
        <v>0.40078659829276703</v>
      </c>
      <c r="CG31" s="75">
        <v>741.31869306932504</v>
      </c>
      <c r="CH31" s="75">
        <v>0.33889875094227701</v>
      </c>
      <c r="CI31" s="75">
        <v>7.3743163938777601</v>
      </c>
      <c r="CJ31" s="75">
        <v>1.13600656282235E-2</v>
      </c>
      <c r="CK31" s="75">
        <v>1.5281349185673101</v>
      </c>
      <c r="CL31" s="75">
        <v>0.38834224818531998</v>
      </c>
      <c r="CM31" s="75">
        <v>137.516349004006</v>
      </c>
      <c r="CN31" s="75">
        <v>2.90424209185085</v>
      </c>
      <c r="CO31" s="39"/>
      <c r="CP31" s="68">
        <f t="shared" si="0"/>
        <v>-4.1405438450524521E-4</v>
      </c>
      <c r="CQ31" s="68">
        <f t="shared" si="1"/>
        <v>-1.7728800949382641E-4</v>
      </c>
      <c r="CR31" s="68">
        <f t="shared" si="2"/>
        <v>-1.7700970648190209E-4</v>
      </c>
      <c r="CS31" s="68">
        <f t="shared" si="3"/>
        <v>-1.6956314445525913E-4</v>
      </c>
      <c r="CT31" s="68">
        <f t="shared" si="4"/>
        <v>-1.756352251478991E-4</v>
      </c>
      <c r="CU31" s="68">
        <f t="shared" si="5"/>
        <v>-4.7759364507064663E-5</v>
      </c>
      <c r="CV31" s="68">
        <f t="shared" si="6"/>
        <v>-1.5305652130975583E-4</v>
      </c>
      <c r="CW31" s="56">
        <f t="shared" si="7"/>
        <v>-0.91784451349333007</v>
      </c>
      <c r="CX31" s="56">
        <f t="shared" si="8"/>
        <v>6.7997154771568695</v>
      </c>
      <c r="CY31" s="68" t="str">
        <f t="shared" si="9"/>
        <v/>
      </c>
      <c r="CZ31" s="56">
        <f t="shared" si="10"/>
        <v>7.3169364468895575</v>
      </c>
      <c r="DA31" s="68">
        <f t="shared" si="11"/>
        <v>2.0676603424884065E-5</v>
      </c>
      <c r="DB31" s="56" t="str">
        <f t="shared" si="12"/>
        <v/>
      </c>
      <c r="DC31" s="68">
        <f t="shared" si="13"/>
        <v>-2.2917424930828781E-4</v>
      </c>
      <c r="DD31" s="68">
        <f t="shared" si="14"/>
        <v>-4.3918389339658002E-4</v>
      </c>
      <c r="DE31" s="56">
        <f t="shared" si="15"/>
        <v>-0.65489217544885381</v>
      </c>
      <c r="DF31" s="68">
        <f t="shared" si="18"/>
        <v>-2.3509948482527046E-4</v>
      </c>
      <c r="DG31" s="89"/>
      <c r="DH31" s="75">
        <f t="shared" si="16"/>
        <v>-0.85576045328980399</v>
      </c>
      <c r="DI31" s="75">
        <f t="shared" si="17"/>
        <v>-3.5406600674946276E-2</v>
      </c>
    </row>
    <row r="32" spans="1:113" x14ac:dyDescent="0.25">
      <c r="A32" s="89" t="s">
        <v>198</v>
      </c>
      <c r="B32" s="75">
        <v>5145.91</v>
      </c>
      <c r="C32" s="75">
        <v>277.61099999999999</v>
      </c>
      <c r="D32" s="75">
        <v>6604.3586999999998</v>
      </c>
      <c r="E32" s="75">
        <v>355.11757</v>
      </c>
      <c r="F32" s="75">
        <v>282.76357000000002</v>
      </c>
      <c r="G32" s="75">
        <v>620.14239999999995</v>
      </c>
      <c r="H32" s="75">
        <v>199.6309</v>
      </c>
      <c r="I32" s="65">
        <v>1.9553135800000001</v>
      </c>
      <c r="J32" s="65">
        <v>0.58992330000000004</v>
      </c>
      <c r="K32" s="75"/>
      <c r="L32" s="65">
        <v>10.651127499999999</v>
      </c>
      <c r="M32" s="75">
        <v>2.2999999999999998</v>
      </c>
      <c r="N32" s="65">
        <v>0.33500000000000002</v>
      </c>
      <c r="O32" s="75">
        <v>0.74189444000000004</v>
      </c>
      <c r="P32" s="75"/>
      <c r="Q32" s="65">
        <v>0.15981883</v>
      </c>
      <c r="R32" s="73">
        <v>1.0094771499999999</v>
      </c>
      <c r="S32" s="75"/>
      <c r="T32" s="75" t="s">
        <v>198</v>
      </c>
      <c r="U32" s="75">
        <v>0</v>
      </c>
      <c r="V32" s="75">
        <v>0</v>
      </c>
      <c r="W32" s="75">
        <v>0.74180116208008795</v>
      </c>
      <c r="X32" s="75">
        <v>1.55631041863888E-2</v>
      </c>
      <c r="Y32" s="75">
        <v>1.55631041863888E-2</v>
      </c>
      <c r="Z32" s="75">
        <v>5.2536835764814297E-3</v>
      </c>
      <c r="AA32" s="75">
        <v>0</v>
      </c>
      <c r="AB32" s="75">
        <v>6.6036903918163397</v>
      </c>
      <c r="AC32" s="75">
        <v>0</v>
      </c>
      <c r="AD32" s="75">
        <v>285.12494540095202</v>
      </c>
      <c r="AE32" s="75">
        <v>0</v>
      </c>
      <c r="AF32" s="75">
        <v>5147.3500911249103</v>
      </c>
      <c r="AG32" s="75">
        <v>0.76369900134840796</v>
      </c>
      <c r="AH32" s="75">
        <v>8.4963410630775602</v>
      </c>
      <c r="AI32" s="75">
        <v>0.33788350280747398</v>
      </c>
      <c r="AJ32" s="75">
        <v>1.00901247505311</v>
      </c>
      <c r="AK32" s="75">
        <v>0</v>
      </c>
      <c r="AL32" s="75">
        <v>0</v>
      </c>
      <c r="AM32" s="75">
        <v>79.556522410026105</v>
      </c>
      <c r="AN32" s="75">
        <v>79.556522410026105</v>
      </c>
      <c r="AO32" s="75">
        <v>0</v>
      </c>
      <c r="AP32" s="75">
        <v>0</v>
      </c>
      <c r="AQ32" s="75">
        <v>2.3005280724152199</v>
      </c>
      <c r="AR32" s="75">
        <v>0</v>
      </c>
      <c r="AS32" s="75">
        <v>0.49425352243978898</v>
      </c>
      <c r="AT32" s="75">
        <v>0</v>
      </c>
      <c r="AU32" s="75">
        <v>0</v>
      </c>
      <c r="AV32" s="75">
        <v>2.7134062272906501E-3</v>
      </c>
      <c r="AW32" s="75">
        <v>0</v>
      </c>
      <c r="AX32" s="75">
        <v>0</v>
      </c>
      <c r="AY32" s="75">
        <v>0</v>
      </c>
      <c r="AZ32" s="75">
        <v>5.1804147856830997E-3</v>
      </c>
      <c r="BA32" s="75">
        <v>277.55404626013399</v>
      </c>
      <c r="BB32" s="75">
        <v>0</v>
      </c>
      <c r="BC32" s="75">
        <v>208.141317013839</v>
      </c>
      <c r="BD32" s="75">
        <v>5944.1496006122197</v>
      </c>
      <c r="BE32" s="75">
        <v>660.46109568235704</v>
      </c>
      <c r="BF32" s="75">
        <v>6604.6106962945696</v>
      </c>
      <c r="BG32" s="75">
        <v>0</v>
      </c>
      <c r="BH32" s="75">
        <v>2.37029419845768</v>
      </c>
      <c r="BI32" s="75">
        <v>0</v>
      </c>
      <c r="BJ32" s="75">
        <v>5.4801527165021398</v>
      </c>
      <c r="BK32" s="75">
        <v>61.3010656425581</v>
      </c>
      <c r="BL32" s="75">
        <v>4.52233486946984</v>
      </c>
      <c r="BM32" s="75">
        <v>6.1926453337952001</v>
      </c>
      <c r="BN32" s="75">
        <v>19.359969397421601</v>
      </c>
      <c r="BO32" s="75">
        <v>5.3130537495119503</v>
      </c>
      <c r="BP32" s="75">
        <v>0</v>
      </c>
      <c r="BQ32" s="75">
        <v>1.1112722577151199</v>
      </c>
      <c r="BR32" s="75">
        <v>355.07354418202198</v>
      </c>
      <c r="BS32" s="75">
        <v>282.70075389668898</v>
      </c>
      <c r="BT32" s="75">
        <v>72.372790285333096</v>
      </c>
      <c r="BU32" s="75">
        <v>0</v>
      </c>
      <c r="BV32" s="75">
        <v>1.77511967239317E-2</v>
      </c>
      <c r="BW32" s="75">
        <v>43.058053000281099</v>
      </c>
      <c r="BX32" s="75">
        <v>0</v>
      </c>
      <c r="BY32" s="75">
        <v>40.888689338337798</v>
      </c>
      <c r="BZ32" s="75">
        <v>10.1646561419115</v>
      </c>
      <c r="CA32" s="75">
        <v>5.3707686229159401</v>
      </c>
      <c r="CB32" s="75">
        <v>102.373638828574</v>
      </c>
      <c r="CC32" s="75">
        <v>8.9619629874106597</v>
      </c>
      <c r="CD32" s="75">
        <v>11.077276036751</v>
      </c>
      <c r="CE32" s="75">
        <v>27.500301958045998</v>
      </c>
      <c r="CF32" s="75">
        <v>0.27019044873196701</v>
      </c>
      <c r="CG32" s="75">
        <v>620.317457665191</v>
      </c>
      <c r="CH32" s="75">
        <v>1.58742285303131E-2</v>
      </c>
      <c r="CI32" s="75">
        <v>14.665929820929501</v>
      </c>
      <c r="CJ32" s="75">
        <v>0</v>
      </c>
      <c r="CK32" s="75">
        <v>12.139221845735999</v>
      </c>
      <c r="CL32" s="75">
        <v>0</v>
      </c>
      <c r="CM32" s="75">
        <v>199.63622244106699</v>
      </c>
      <c r="CN32" s="75">
        <v>27.729764749618599</v>
      </c>
      <c r="CO32" s="39"/>
      <c r="CP32" s="68">
        <f t="shared" si="0"/>
        <v>2.798515957158978E-4</v>
      </c>
      <c r="CQ32" s="68">
        <f t="shared" si="1"/>
        <v>-2.0515663956400561E-4</v>
      </c>
      <c r="CR32" s="68">
        <f t="shared" si="2"/>
        <v>3.8156058145332914E-5</v>
      </c>
      <c r="CS32" s="68">
        <f t="shared" si="3"/>
        <v>-1.2397533013650778E-4</v>
      </c>
      <c r="CT32" s="68">
        <f t="shared" si="4"/>
        <v>-2.2215062326110796E-4</v>
      </c>
      <c r="CU32" s="68">
        <f t="shared" si="5"/>
        <v>2.8228623811409737E-4</v>
      </c>
      <c r="CV32" s="68">
        <f t="shared" si="6"/>
        <v>2.6661408965215745E-5</v>
      </c>
      <c r="CW32" s="56">
        <f t="shared" si="7"/>
        <v>-0.99204060957506934</v>
      </c>
      <c r="CX32" s="56">
        <f t="shared" si="8"/>
        <v>10.194150818956192</v>
      </c>
      <c r="CY32" s="68" t="str">
        <f t="shared" si="9"/>
        <v/>
      </c>
      <c r="CZ32" s="56">
        <f t="shared" si="10"/>
        <v>6.4693052364668535</v>
      </c>
      <c r="DA32" s="68">
        <f t="shared" si="11"/>
        <v>2.2959670226962027E-4</v>
      </c>
      <c r="DB32" s="56">
        <f t="shared" si="12"/>
        <v>-1</v>
      </c>
      <c r="DC32" s="68">
        <f t="shared" si="13"/>
        <v>-1.2572936914326203E-4</v>
      </c>
      <c r="DD32" s="68" t="str">
        <f t="shared" si="14"/>
        <v/>
      </c>
      <c r="DE32" s="56">
        <f t="shared" si="15"/>
        <v>-0.96758570447748182</v>
      </c>
      <c r="DF32" s="68">
        <f t="shared" si="18"/>
        <v>-4.6031249631549721E-4</v>
      </c>
      <c r="DG32" s="89"/>
      <c r="DH32" s="75">
        <f t="shared" si="16"/>
        <v>0.2519962945698353</v>
      </c>
      <c r="DI32" s="75">
        <f t="shared" si="17"/>
        <v>0.17505766519104782</v>
      </c>
    </row>
    <row r="33" spans="1:113" x14ac:dyDescent="0.25">
      <c r="A33" s="89" t="s">
        <v>199</v>
      </c>
      <c r="B33" s="75">
        <v>7846.5381993000001</v>
      </c>
      <c r="C33" s="75">
        <v>535.46526162999999</v>
      </c>
      <c r="D33" s="75">
        <v>13762.273611000001</v>
      </c>
      <c r="E33" s="75">
        <v>1605.6118039999999</v>
      </c>
      <c r="F33" s="75">
        <v>1497.5501182</v>
      </c>
      <c r="G33" s="75">
        <v>2995.9793104</v>
      </c>
      <c r="H33" s="75">
        <v>952.45620564000001</v>
      </c>
      <c r="I33" s="65">
        <v>11.18301681</v>
      </c>
      <c r="J33" s="65">
        <v>20.288216510000002</v>
      </c>
      <c r="K33" s="75">
        <v>2.8393993000000002</v>
      </c>
      <c r="L33" s="65">
        <v>174.22823195000001</v>
      </c>
      <c r="M33" s="75">
        <v>160.809225</v>
      </c>
      <c r="N33" s="65"/>
      <c r="O33" s="75">
        <v>15.27759232</v>
      </c>
      <c r="P33" s="75">
        <v>0.10457103</v>
      </c>
      <c r="Q33" s="65">
        <v>0.67951494000000001</v>
      </c>
      <c r="R33" s="73">
        <v>5.0987278299999996</v>
      </c>
      <c r="S33" s="75"/>
      <c r="T33" s="75" t="s">
        <v>199</v>
      </c>
      <c r="U33" s="75">
        <v>7.6202607238915901E-3</v>
      </c>
      <c r="V33" s="75">
        <v>12.303249304061399</v>
      </c>
      <c r="W33" s="75">
        <v>15.2774550861274</v>
      </c>
      <c r="X33" s="75">
        <v>0.468586243172816</v>
      </c>
      <c r="Y33" s="75">
        <v>0.468586243172816</v>
      </c>
      <c r="Z33" s="75">
        <v>0.15914323150430701</v>
      </c>
      <c r="AA33" s="75">
        <v>6.1558804700543304E-3</v>
      </c>
      <c r="AB33" s="75">
        <v>78.278880688095001</v>
      </c>
      <c r="AC33" s="75">
        <v>0.104535489439872</v>
      </c>
      <c r="AD33" s="75">
        <v>2419.5398284297798</v>
      </c>
      <c r="AE33" s="75">
        <v>2.83940132373856</v>
      </c>
      <c r="AF33" s="75">
        <v>7845.5868429182501</v>
      </c>
      <c r="AG33" s="75">
        <v>56.4105380705928</v>
      </c>
      <c r="AH33" s="75">
        <v>201.81301885929099</v>
      </c>
      <c r="AI33" s="75">
        <v>7.0065815414350796</v>
      </c>
      <c r="AJ33" s="75">
        <v>5.0981874139714298</v>
      </c>
      <c r="AK33" s="75">
        <v>5.7555608299549599</v>
      </c>
      <c r="AL33" s="75">
        <v>4.38292770957138E-3</v>
      </c>
      <c r="AM33" s="75">
        <v>325.91983425168701</v>
      </c>
      <c r="AN33" s="75">
        <v>325.91983425168701</v>
      </c>
      <c r="AO33" s="75">
        <v>2.47506247944181E-2</v>
      </c>
      <c r="AP33" s="75">
        <v>0</v>
      </c>
      <c r="AQ33" s="75">
        <v>160.80946587853001</v>
      </c>
      <c r="AR33" s="75">
        <v>0</v>
      </c>
      <c r="AS33" s="75">
        <v>0.72327962269748702</v>
      </c>
      <c r="AT33" s="75">
        <v>4.173692003673E-3</v>
      </c>
      <c r="AU33" s="75">
        <v>1.04294872032951E-4</v>
      </c>
      <c r="AV33" s="75">
        <v>0.21851522819248501</v>
      </c>
      <c r="AW33" s="75">
        <v>1.0018694368255599E-2</v>
      </c>
      <c r="AX33" s="75">
        <v>4.0077553860498702E-2</v>
      </c>
      <c r="AY33" s="75">
        <v>2.03170443417784E-2</v>
      </c>
      <c r="AZ33" s="75">
        <v>0.151968920476934</v>
      </c>
      <c r="BA33" s="75">
        <v>535.35043820451494</v>
      </c>
      <c r="BB33" s="75">
        <v>0</v>
      </c>
      <c r="BC33" s="75">
        <v>1166.7611675466401</v>
      </c>
      <c r="BD33" s="75">
        <v>12384.448791734399</v>
      </c>
      <c r="BE33" s="75">
        <v>1376.0497119335</v>
      </c>
      <c r="BF33" s="75">
        <v>13760.498503667901</v>
      </c>
      <c r="BG33" s="75">
        <v>6.2311554584279806E-5</v>
      </c>
      <c r="BH33" s="75">
        <v>20.903748690413501</v>
      </c>
      <c r="BI33" s="75">
        <v>4.1601714631300003E-3</v>
      </c>
      <c r="BJ33" s="75">
        <v>10.721416214942099</v>
      </c>
      <c r="BK33" s="75">
        <v>319.03633104155398</v>
      </c>
      <c r="BL33" s="75">
        <v>14.309921224420799</v>
      </c>
      <c r="BM33" s="75">
        <v>38.595565608259598</v>
      </c>
      <c r="BN33" s="75">
        <v>116.85341382716</v>
      </c>
      <c r="BO33" s="75">
        <v>20.5463502575208</v>
      </c>
      <c r="BP33" s="75">
        <v>6.5525757469534804E-2</v>
      </c>
      <c r="BQ33" s="75">
        <v>7.1532983581121803</v>
      </c>
      <c r="BR33" s="75">
        <v>1605.3257742344099</v>
      </c>
      <c r="BS33" s="75">
        <v>1497.29019499482</v>
      </c>
      <c r="BT33" s="75">
        <v>108.03557923959301</v>
      </c>
      <c r="BU33" s="75">
        <v>3.19556698743916E-2</v>
      </c>
      <c r="BV33" s="75">
        <v>2.1425150018243199E-2</v>
      </c>
      <c r="BW33" s="75">
        <v>146.24374088383101</v>
      </c>
      <c r="BX33" s="75">
        <v>0.21212907692918201</v>
      </c>
      <c r="BY33" s="75">
        <v>233.200616976162</v>
      </c>
      <c r="BZ33" s="75">
        <v>58.226421923890904</v>
      </c>
      <c r="CA33" s="75">
        <v>30.598619010885301</v>
      </c>
      <c r="CB33" s="75">
        <v>585.48807433639195</v>
      </c>
      <c r="CC33" s="75">
        <v>78.015768011783393</v>
      </c>
      <c r="CD33" s="75">
        <v>35.979404711028003</v>
      </c>
      <c r="CE33" s="75">
        <v>198.85088520973301</v>
      </c>
      <c r="CF33" s="75">
        <v>0.19143079819145001</v>
      </c>
      <c r="CG33" s="75">
        <v>2994.3250117449402</v>
      </c>
      <c r="CH33" s="75">
        <v>0.61687288627344605</v>
      </c>
      <c r="CI33" s="75">
        <v>32.334511926974102</v>
      </c>
      <c r="CJ33" s="75">
        <v>7.3039335643287798E-4</v>
      </c>
      <c r="CK33" s="75">
        <v>28.492415774700302</v>
      </c>
      <c r="CL33" s="75">
        <v>2.49734125208089E-2</v>
      </c>
      <c r="CM33" s="75">
        <v>952.38375762176304</v>
      </c>
      <c r="CN33" s="75">
        <v>29.3673927308771</v>
      </c>
      <c r="CO33" s="39"/>
      <c r="CP33" s="68">
        <f t="shared" si="0"/>
        <v>-1.2124536420849211E-4</v>
      </c>
      <c r="CQ33" s="68">
        <f t="shared" si="1"/>
        <v>-2.1443674074301351E-4</v>
      </c>
      <c r="CR33" s="68">
        <f t="shared" si="2"/>
        <v>-1.2898358093104846E-4</v>
      </c>
      <c r="CS33" s="68">
        <f t="shared" si="3"/>
        <v>-1.7814378598701513E-4</v>
      </c>
      <c r="CT33" s="68">
        <f t="shared" si="4"/>
        <v>-1.7356561361194916E-4</v>
      </c>
      <c r="CU33" s="68">
        <f t="shared" si="5"/>
        <v>-5.5217292366380795E-4</v>
      </c>
      <c r="CV33" s="68">
        <f t="shared" si="6"/>
        <v>-7.6064408849420718E-5</v>
      </c>
      <c r="CW33" s="56">
        <f t="shared" si="7"/>
        <v>-0.95809840482813191</v>
      </c>
      <c r="CX33" s="56">
        <f t="shared" si="8"/>
        <v>2.8583421391186148</v>
      </c>
      <c r="CY33" s="68">
        <f t="shared" si="9"/>
        <v>7.1273475338324507E-7</v>
      </c>
      <c r="CZ33" s="56">
        <f t="shared" si="10"/>
        <v>0.87064880704993575</v>
      </c>
      <c r="DA33" s="68">
        <f t="shared" si="11"/>
        <v>1.4979148740232335E-6</v>
      </c>
      <c r="DB33" s="56" t="str">
        <f t="shared" si="12"/>
        <v/>
      </c>
      <c r="DC33" s="68">
        <f t="shared" si="13"/>
        <v>-8.9826897933618001E-6</v>
      </c>
      <c r="DD33" s="68">
        <f t="shared" si="14"/>
        <v>-3.3987003979974291E-4</v>
      </c>
      <c r="DE33" s="56">
        <f t="shared" si="15"/>
        <v>-0.77635676343343685</v>
      </c>
      <c r="DF33" s="68">
        <f t="shared" si="18"/>
        <v>-1.0599036594777431E-4</v>
      </c>
      <c r="DG33" s="89"/>
      <c r="DH33" s="75">
        <f t="shared" si="16"/>
        <v>-1.7751073320996511</v>
      </c>
      <c r="DI33" s="75">
        <f t="shared" si="17"/>
        <v>-1.6542986550598471</v>
      </c>
    </row>
    <row r="34" spans="1:113" x14ac:dyDescent="0.25">
      <c r="A34" s="89" t="s">
        <v>200</v>
      </c>
      <c r="B34" s="75">
        <v>15359.753199999999</v>
      </c>
      <c r="C34" s="75">
        <v>172.26613877</v>
      </c>
      <c r="D34" s="75">
        <v>26865.1417</v>
      </c>
      <c r="E34" s="75">
        <v>2289.7555000000002</v>
      </c>
      <c r="F34" s="75">
        <v>2125.0444000000002</v>
      </c>
      <c r="G34" s="75">
        <v>10241.1314</v>
      </c>
      <c r="H34" s="75">
        <v>775.71852000000001</v>
      </c>
      <c r="I34" s="65">
        <v>8.82038616</v>
      </c>
      <c r="J34" s="65">
        <v>2.9082633000000002</v>
      </c>
      <c r="K34" s="75">
        <v>0.123</v>
      </c>
      <c r="L34" s="65">
        <v>45.437385140000004</v>
      </c>
      <c r="M34" s="75">
        <v>81.985748529999995</v>
      </c>
      <c r="N34" s="65">
        <v>14.7805</v>
      </c>
      <c r="O34" s="75">
        <v>1.53757827</v>
      </c>
      <c r="P34" s="75">
        <v>0.10203644000000001</v>
      </c>
      <c r="Q34" s="65">
        <v>0.60900505000000005</v>
      </c>
      <c r="R34" s="73">
        <v>3.5716954200000002</v>
      </c>
      <c r="S34" s="75"/>
      <c r="T34" s="75" t="s">
        <v>200</v>
      </c>
      <c r="U34" s="75">
        <v>0</v>
      </c>
      <c r="V34" s="75">
        <v>0.65450615862806305</v>
      </c>
      <c r="W34" s="75">
        <v>1.5373322279752299</v>
      </c>
      <c r="X34" s="75">
        <v>0.149777242726927</v>
      </c>
      <c r="Y34" s="75">
        <v>0.149777242726927</v>
      </c>
      <c r="Z34" s="75">
        <v>6.3040110583838897E-3</v>
      </c>
      <c r="AA34" s="75">
        <v>1.4906907084662899</v>
      </c>
      <c r="AB34" s="75">
        <v>51.9113575819094</v>
      </c>
      <c r="AC34" s="75">
        <v>0.10201303176710701</v>
      </c>
      <c r="AD34" s="75">
        <v>954.57338338807699</v>
      </c>
      <c r="AE34" s="75">
        <v>0.123010675025645</v>
      </c>
      <c r="AF34" s="75">
        <v>15358.204118162001</v>
      </c>
      <c r="AG34" s="75">
        <v>30.701914901998599</v>
      </c>
      <c r="AH34" s="75">
        <v>21.467835627476099</v>
      </c>
      <c r="AI34" s="75">
        <v>0.99305353080227099</v>
      </c>
      <c r="AJ34" s="75">
        <v>3.5707489052983998</v>
      </c>
      <c r="AK34" s="75">
        <v>30.087155790523699</v>
      </c>
      <c r="AL34" s="75">
        <v>0</v>
      </c>
      <c r="AM34" s="75">
        <v>287.37472423551799</v>
      </c>
      <c r="AN34" s="75">
        <v>287.37472423551799</v>
      </c>
      <c r="AO34" s="75">
        <v>0</v>
      </c>
      <c r="AP34" s="75">
        <v>0</v>
      </c>
      <c r="AQ34" s="75">
        <v>81.984535866437298</v>
      </c>
      <c r="AR34" s="75">
        <v>0</v>
      </c>
      <c r="AS34" s="75">
        <v>1.4606078225526899</v>
      </c>
      <c r="AT34" s="75">
        <v>0</v>
      </c>
      <c r="AU34" s="75">
        <v>0</v>
      </c>
      <c r="AV34" s="75">
        <v>6.0768388318362598</v>
      </c>
      <c r="AW34" s="75">
        <v>0.121961890242894</v>
      </c>
      <c r="AX34" s="75">
        <v>13.7363096997856</v>
      </c>
      <c r="AY34" s="75">
        <v>0</v>
      </c>
      <c r="AZ34" s="75">
        <v>8.7261077856300995E-2</v>
      </c>
      <c r="BA34" s="75">
        <v>172.27049514250601</v>
      </c>
      <c r="BB34" s="75">
        <v>0</v>
      </c>
      <c r="BC34" s="75">
        <v>798.23350921531903</v>
      </c>
      <c r="BD34" s="75">
        <v>24177.6169738192</v>
      </c>
      <c r="BE34" s="75">
        <v>2686.4017900512399</v>
      </c>
      <c r="BF34" s="75">
        <v>26864.018763870401</v>
      </c>
      <c r="BG34" s="75">
        <v>0</v>
      </c>
      <c r="BH34" s="75">
        <v>8.6248747476093204</v>
      </c>
      <c r="BI34" s="75">
        <v>0</v>
      </c>
      <c r="BJ34" s="75">
        <v>58.825880599370599</v>
      </c>
      <c r="BK34" s="75">
        <v>183.978513568122</v>
      </c>
      <c r="BL34" s="75">
        <v>41.879839683757901</v>
      </c>
      <c r="BM34" s="75">
        <v>34.133337243019596</v>
      </c>
      <c r="BN34" s="75">
        <v>125.28353511991401</v>
      </c>
      <c r="BO34" s="75">
        <v>41.753745700307</v>
      </c>
      <c r="BP34" s="75">
        <v>0</v>
      </c>
      <c r="BQ34" s="75">
        <v>19.573677235170798</v>
      </c>
      <c r="BR34" s="75">
        <v>2289.45430385077</v>
      </c>
      <c r="BS34" s="75">
        <v>2124.7488919031498</v>
      </c>
      <c r="BT34" s="75">
        <v>164.70541194761799</v>
      </c>
      <c r="BU34" s="75">
        <v>0.16700692934737699</v>
      </c>
      <c r="BV34" s="75">
        <v>0.240898864080865</v>
      </c>
      <c r="BW34" s="75">
        <v>543.58827103492604</v>
      </c>
      <c r="BX34" s="75">
        <v>23.047088725673401</v>
      </c>
      <c r="BY34" s="75">
        <v>225.392102148937</v>
      </c>
      <c r="BZ34" s="75">
        <v>52.883360215280199</v>
      </c>
      <c r="CA34" s="75">
        <v>27.085630280631101</v>
      </c>
      <c r="CB34" s="75">
        <v>564.36074386917699</v>
      </c>
      <c r="CC34" s="75">
        <v>25.726265545292101</v>
      </c>
      <c r="CD34" s="75">
        <v>117.19820366404799</v>
      </c>
      <c r="CE34" s="75">
        <v>245.70583875341799</v>
      </c>
      <c r="CF34" s="75">
        <v>3.6297318360908601</v>
      </c>
      <c r="CG34" s="75">
        <v>10239.014740196801</v>
      </c>
      <c r="CH34" s="75">
        <v>0.47459038955057398</v>
      </c>
      <c r="CI34" s="75">
        <v>142.273026528429</v>
      </c>
      <c r="CJ34" s="75">
        <v>0</v>
      </c>
      <c r="CK34" s="75">
        <v>45.294516829582797</v>
      </c>
      <c r="CL34" s="75">
        <v>0.23611096149076399</v>
      </c>
      <c r="CM34" s="75">
        <v>775.60238471667799</v>
      </c>
      <c r="CN34" s="75">
        <v>82.849874154857105</v>
      </c>
      <c r="CO34" s="39"/>
      <c r="CP34" s="68">
        <f t="shared" si="0"/>
        <v>-1.0085330264281385E-4</v>
      </c>
      <c r="CQ34" s="68">
        <f t="shared" si="1"/>
        <v>2.5288617583900238E-5</v>
      </c>
      <c r="CR34" s="68">
        <f t="shared" si="2"/>
        <v>-4.1799002668171711E-5</v>
      </c>
      <c r="CS34" s="68">
        <f t="shared" si="3"/>
        <v>-1.3154074713664238E-4</v>
      </c>
      <c r="CT34" s="68">
        <f t="shared" si="4"/>
        <v>-1.3905972828164259E-4</v>
      </c>
      <c r="CU34" s="68">
        <f t="shared" si="5"/>
        <v>-2.0668222294263129E-4</v>
      </c>
      <c r="CV34" s="68">
        <f t="shared" si="6"/>
        <v>-1.4971317601392771E-4</v>
      </c>
      <c r="CW34" s="56">
        <f t="shared" si="7"/>
        <v>-0.98301919666440918</v>
      </c>
      <c r="CX34" s="56">
        <f t="shared" si="8"/>
        <v>16.849607214693869</v>
      </c>
      <c r="CY34" s="68">
        <f t="shared" si="9"/>
        <v>8.6788826382127384E-5</v>
      </c>
      <c r="CZ34" s="56">
        <f t="shared" si="10"/>
        <v>5.3246316518890673</v>
      </c>
      <c r="DA34" s="68">
        <f t="shared" si="11"/>
        <v>-1.4791150711434541E-5</v>
      </c>
      <c r="DB34" s="56">
        <f t="shared" si="12"/>
        <v>-7.0646480174175408E-2</v>
      </c>
      <c r="DC34" s="68">
        <f t="shared" si="13"/>
        <v>-1.6001918703629752E-4</v>
      </c>
      <c r="DD34" s="68">
        <f t="shared" si="14"/>
        <v>-2.2941052130982903E-4</v>
      </c>
      <c r="DE34" s="56">
        <f t="shared" si="15"/>
        <v>-0.85671534602824562</v>
      </c>
      <c r="DF34" s="68">
        <f t="shared" si="18"/>
        <v>-2.6500431596161765E-4</v>
      </c>
      <c r="DG34" s="89"/>
      <c r="DH34" s="75">
        <f t="shared" si="16"/>
        <v>-1.1229361295991112</v>
      </c>
      <c r="DI34" s="75">
        <f t="shared" si="17"/>
        <v>-2.1166598031995818</v>
      </c>
    </row>
    <row r="35" spans="1:113" x14ac:dyDescent="0.25">
      <c r="A35" s="89" t="s">
        <v>201</v>
      </c>
      <c r="B35" s="75">
        <v>4855.7891920000002</v>
      </c>
      <c r="C35" s="75">
        <v>145.62971999999999</v>
      </c>
      <c r="D35" s="75">
        <v>28897.22666</v>
      </c>
      <c r="E35" s="75">
        <v>3028.5680390000002</v>
      </c>
      <c r="F35" s="75">
        <v>2576.985999</v>
      </c>
      <c r="G35" s="75">
        <v>33751.443099999997</v>
      </c>
      <c r="H35" s="75">
        <v>644.20970699999998</v>
      </c>
      <c r="I35" s="65">
        <v>0.1900867</v>
      </c>
      <c r="J35" s="65">
        <v>5.7364659999999998E-2</v>
      </c>
      <c r="K35" s="75"/>
      <c r="L35" s="65">
        <v>4.39044831</v>
      </c>
      <c r="M35" s="75">
        <v>92.937129999999996</v>
      </c>
      <c r="N35" s="65"/>
      <c r="O35" s="75">
        <v>3.041371E-2</v>
      </c>
      <c r="P35" s="75"/>
      <c r="Q35" s="65">
        <v>6.2756699999999997E-3</v>
      </c>
      <c r="R35" s="73">
        <v>0.39178867000000001</v>
      </c>
      <c r="S35" s="75"/>
      <c r="T35" s="75" t="s">
        <v>201</v>
      </c>
      <c r="U35" s="75">
        <v>0.14782131034753801</v>
      </c>
      <c r="V35" s="75">
        <v>0.29730225019066597</v>
      </c>
      <c r="W35" s="75">
        <v>3.0405245732586302E-2</v>
      </c>
      <c r="X35" s="75">
        <v>0.32522480792108299</v>
      </c>
      <c r="Y35" s="75">
        <v>0.32522480792108299</v>
      </c>
      <c r="Z35" s="75">
        <v>0.20670129217414299</v>
      </c>
      <c r="AA35" s="75">
        <v>0.11939837382174499</v>
      </c>
      <c r="AB35" s="75">
        <v>1.2283282900133901</v>
      </c>
      <c r="AC35" s="75">
        <v>0</v>
      </c>
      <c r="AD35" s="75">
        <v>422.94879325547203</v>
      </c>
      <c r="AE35" s="75">
        <v>0</v>
      </c>
      <c r="AF35" s="75">
        <v>4855.72120004519</v>
      </c>
      <c r="AG35" s="75">
        <v>3.83853161087921</v>
      </c>
      <c r="AH35" s="75">
        <v>84.638685889604403</v>
      </c>
      <c r="AI35" s="75">
        <v>1.8659151880922999</v>
      </c>
      <c r="AJ35" s="75">
        <v>0.39173555261388499</v>
      </c>
      <c r="AK35" s="75">
        <v>0.27496587990265198</v>
      </c>
      <c r="AL35" s="75">
        <v>8.5020370862723599E-2</v>
      </c>
      <c r="AM35" s="75">
        <v>14.6462187340098</v>
      </c>
      <c r="AN35" s="75">
        <v>14.6462187340098</v>
      </c>
      <c r="AO35" s="75">
        <v>4.0489451346766101E-3</v>
      </c>
      <c r="AP35" s="75">
        <v>0</v>
      </c>
      <c r="AQ35" s="75">
        <v>92.936122311871202</v>
      </c>
      <c r="AR35" s="75">
        <v>0</v>
      </c>
      <c r="AS35" s="75">
        <v>5.09310763060844</v>
      </c>
      <c r="AT35" s="75">
        <v>8.0948040373985397E-2</v>
      </c>
      <c r="AU35" s="75">
        <v>2.0229316794723598E-3</v>
      </c>
      <c r="AV35" s="75">
        <v>1.1575122558468001</v>
      </c>
      <c r="AW35" s="75">
        <v>0.194318577345965</v>
      </c>
      <c r="AX35" s="75">
        <v>0.303878009374978</v>
      </c>
      <c r="AY35" s="75">
        <v>0</v>
      </c>
      <c r="AZ35" s="75">
        <v>9.0049227525447501E-2</v>
      </c>
      <c r="BA35" s="75">
        <v>145.62675405215001</v>
      </c>
      <c r="BB35" s="75">
        <v>0</v>
      </c>
      <c r="BC35" s="75">
        <v>730.14048892946801</v>
      </c>
      <c r="BD35" s="75">
        <v>26004.847876918</v>
      </c>
      <c r="BE35" s="75">
        <v>2889.4278213616599</v>
      </c>
      <c r="BF35" s="75">
        <v>28894.2756982797</v>
      </c>
      <c r="BG35" s="75">
        <v>1.2086372380427301E-3</v>
      </c>
      <c r="BH35" s="75">
        <v>21.9240062042606</v>
      </c>
      <c r="BI35" s="75">
        <v>8.0681946282790698E-2</v>
      </c>
      <c r="BJ35" s="75">
        <v>93.234225128953796</v>
      </c>
      <c r="BK35" s="75">
        <v>188.686794788676</v>
      </c>
      <c r="BL35" s="75">
        <v>356.40325491155602</v>
      </c>
      <c r="BM35" s="75">
        <v>3.8897383723275798</v>
      </c>
      <c r="BN35" s="75">
        <v>42.042310024149401</v>
      </c>
      <c r="BO35" s="75">
        <v>68.698494330263301</v>
      </c>
      <c r="BP35" s="75">
        <v>0.89560822143862595</v>
      </c>
      <c r="BQ35" s="75">
        <v>10.6754004616919</v>
      </c>
      <c r="BR35" s="75">
        <v>3028.3972631320498</v>
      </c>
      <c r="BS35" s="75">
        <v>2576.8540598857799</v>
      </c>
      <c r="BT35" s="75">
        <v>451.54320324626599</v>
      </c>
      <c r="BU35" s="75">
        <v>24.3602066381168</v>
      </c>
      <c r="BV35" s="75">
        <v>0.65203097052971504</v>
      </c>
      <c r="BW35" s="75">
        <v>556.678516763571</v>
      </c>
      <c r="BX35" s="75">
        <v>4.7753463184466201</v>
      </c>
      <c r="BY35" s="75">
        <v>291.76002651302599</v>
      </c>
      <c r="BZ35" s="75">
        <v>12.6878909828755</v>
      </c>
      <c r="CA35" s="75">
        <v>11.0845039762205</v>
      </c>
      <c r="CB35" s="75">
        <v>729.40009114450197</v>
      </c>
      <c r="CC35" s="75">
        <v>25.923462846375799</v>
      </c>
      <c r="CD35" s="75">
        <v>158.03825353406401</v>
      </c>
      <c r="CE35" s="75">
        <v>194.78416687522201</v>
      </c>
      <c r="CF35" s="75">
        <v>16.793994718827999</v>
      </c>
      <c r="CG35" s="75">
        <v>33749.282396413502</v>
      </c>
      <c r="CH35" s="75">
        <v>0.57191212578762196</v>
      </c>
      <c r="CI35" s="75">
        <v>965.15072349959598</v>
      </c>
      <c r="CJ35" s="75">
        <v>1.4165834701201099E-2</v>
      </c>
      <c r="CK35" s="75">
        <v>90.464557703271495</v>
      </c>
      <c r="CL35" s="75">
        <v>0.48426302179599501</v>
      </c>
      <c r="CM35" s="75">
        <v>644.17432513751805</v>
      </c>
      <c r="CN35" s="75">
        <v>278.74523876964003</v>
      </c>
      <c r="CO35" s="39"/>
      <c r="CP35" s="68">
        <f t="shared" ref="CP35:CP60" si="19">+IF(B35=0,"",(AF35-B35)/B35)</f>
        <v>-1.4002246004045216E-5</v>
      </c>
      <c r="CQ35" s="68">
        <f t="shared" ref="CQ35:CQ60" si="20">IF(C35=0,"",(BA35-C35)/C35)</f>
        <v>-2.0366363747637538E-5</v>
      </c>
      <c r="CR35" s="68">
        <f t="shared" ref="CR35:CR60" si="21">IF(D35=0,"",(BF35-D35)/D35)</f>
        <v>-1.0211920178433677E-4</v>
      </c>
      <c r="CS35" s="68">
        <f t="shared" ref="CS35:CS60" si="22">IF(E35=0,"",(BR35-E35)/E35)</f>
        <v>-5.6388321395211283E-5</v>
      </c>
      <c r="CT35" s="68">
        <f t="shared" ref="CT35:CT60" si="23">IF(F35=0,"",(BS35-F35)/F35)</f>
        <v>-5.119900312664879E-5</v>
      </c>
      <c r="CU35" s="68">
        <f t="shared" ref="CU35:CU60" si="24">IF(G35=0,"",(CG35-G35)/G35)</f>
        <v>-6.4018109687715612E-5</v>
      </c>
      <c r="CV35" s="68">
        <f t="shared" ref="CV35:CV60" si="25">IF(H35=0,"",(CM35-H35)/H35)</f>
        <v>-5.4922895599781572E-5</v>
      </c>
      <c r="CW35" s="56">
        <f t="shared" ref="CW35:CW54" si="26">IF(I35=0,"",(Y35-I35)/I35)</f>
        <v>0.71092879155187083</v>
      </c>
      <c r="CX35" s="56">
        <f t="shared" ref="CX35:CX54" si="27">IF(J35=0,"",(AB35-J35)/J35)</f>
        <v>20.412630877850408</v>
      </c>
      <c r="CY35" s="68" t="str">
        <f t="shared" ref="CY35:CY54" si="28">IF(K35=0,"",(AE35-K35)/K35)</f>
        <v/>
      </c>
      <c r="CZ35" s="56">
        <f t="shared" ref="CZ35:CZ54" si="29">IF(L35=0,"",(AN35-L35)/L35)</f>
        <v>2.3359278369478855</v>
      </c>
      <c r="DA35" s="68">
        <f t="shared" ref="DA35:DA54" si="30">IF(M35=0,"",(AQ35-M35)/M35)</f>
        <v>-1.0842686112583535E-5</v>
      </c>
      <c r="DB35" s="56" t="str">
        <f t="shared" ref="DB35:DB54" si="31">IF(N35=0,"",(AX35-N35)/N35)</f>
        <v/>
      </c>
      <c r="DC35" s="68">
        <f t="shared" ref="DC35:DC57" si="32">IF(O35=0,"",(W35-O35)/O35)</f>
        <v>-2.7830433754048807E-4</v>
      </c>
      <c r="DD35" s="68" t="str">
        <f t="shared" ref="DD35:DD57" si="33">IF(P35=0,"",(AC35-P35)/P35)</f>
        <v/>
      </c>
      <c r="DE35" s="56">
        <f t="shared" ref="DE35:DE60" si="34">IF(Q35=0,"",(AZ35-Q35)/Q35)</f>
        <v>13.348942427732419</v>
      </c>
      <c r="DF35" s="68">
        <f t="shared" si="18"/>
        <v>-1.3557662633536662E-4</v>
      </c>
      <c r="DG35" s="89"/>
      <c r="DH35" s="75">
        <f t="shared" ref="DH35:DH51" si="35">BF35-D35</f>
        <v>-2.9509617203002563</v>
      </c>
      <c r="DI35" s="75">
        <f t="shared" ref="DI35:DI51" si="36">CG35-G35</f>
        <v>-2.1607035864944919</v>
      </c>
    </row>
    <row r="36" spans="1:113" x14ac:dyDescent="0.25">
      <c r="A36" s="89" t="s">
        <v>202</v>
      </c>
      <c r="B36" s="75">
        <v>7069.5999490000004</v>
      </c>
      <c r="C36" s="75">
        <v>887.97562921999997</v>
      </c>
      <c r="D36" s="75">
        <v>31933.294160000001</v>
      </c>
      <c r="E36" s="75">
        <v>5232.8483048999997</v>
      </c>
      <c r="F36" s="75">
        <v>4778.9685068999997</v>
      </c>
      <c r="G36" s="75">
        <v>68458.646041</v>
      </c>
      <c r="H36" s="75">
        <v>739.02004239999997</v>
      </c>
      <c r="I36" s="65">
        <v>9.82735643</v>
      </c>
      <c r="J36" s="65">
        <v>8.9726275999999991</v>
      </c>
      <c r="K36" s="75">
        <v>6.4565000000000004E-3</v>
      </c>
      <c r="L36" s="65">
        <v>58.768639290000003</v>
      </c>
      <c r="M36" s="75">
        <v>210.054934</v>
      </c>
      <c r="N36" s="65"/>
      <c r="O36" s="75">
        <v>2.6422837800000001</v>
      </c>
      <c r="P36" s="75">
        <v>4.7476610000000002E-2</v>
      </c>
      <c r="Q36" s="65">
        <v>0.73194855000000003</v>
      </c>
      <c r="R36" s="73">
        <v>6.6044298299999999</v>
      </c>
      <c r="S36" s="75"/>
      <c r="T36" s="75" t="s">
        <v>202</v>
      </c>
      <c r="U36" s="75">
        <v>0</v>
      </c>
      <c r="V36" s="75">
        <v>0</v>
      </c>
      <c r="W36" s="75">
        <v>2.64192497510389</v>
      </c>
      <c r="X36" s="75">
        <v>0</v>
      </c>
      <c r="Y36" s="75">
        <v>0</v>
      </c>
      <c r="Z36" s="75">
        <v>0</v>
      </c>
      <c r="AA36" s="75">
        <v>0</v>
      </c>
      <c r="AB36" s="75">
        <v>7.0767396037321797</v>
      </c>
      <c r="AC36" s="75">
        <v>4.74602562024709E-2</v>
      </c>
      <c r="AD36" s="75">
        <v>413.30639632997298</v>
      </c>
      <c r="AE36" s="75">
        <v>6.4563793989097897E-3</v>
      </c>
      <c r="AF36" s="75">
        <v>7067.75600337382</v>
      </c>
      <c r="AG36" s="75">
        <v>6.7493418333365103</v>
      </c>
      <c r="AH36" s="75">
        <v>13.639962327675899</v>
      </c>
      <c r="AI36" s="75">
        <v>0.205904987204619</v>
      </c>
      <c r="AJ36" s="75">
        <v>6.6025686903076197</v>
      </c>
      <c r="AK36" s="75">
        <v>5.8013704022222896</v>
      </c>
      <c r="AL36" s="75">
        <v>0</v>
      </c>
      <c r="AM36" s="75">
        <v>168.742745073067</v>
      </c>
      <c r="AN36" s="75">
        <v>168.742745073067</v>
      </c>
      <c r="AO36" s="75">
        <v>0</v>
      </c>
      <c r="AP36" s="75">
        <v>0</v>
      </c>
      <c r="AQ36" s="75">
        <v>210.06481260445901</v>
      </c>
      <c r="AR36" s="75">
        <v>0</v>
      </c>
      <c r="AS36" s="75">
        <v>4.68951445769786</v>
      </c>
      <c r="AT36" s="75">
        <v>0</v>
      </c>
      <c r="AU36" s="75">
        <v>0</v>
      </c>
      <c r="AV36" s="75">
        <v>0</v>
      </c>
      <c r="AW36" s="75">
        <v>0</v>
      </c>
      <c r="AX36" s="75">
        <v>0</v>
      </c>
      <c r="AY36" s="75">
        <v>0</v>
      </c>
      <c r="AZ36" s="75">
        <v>0</v>
      </c>
      <c r="BA36" s="75">
        <v>887.80179876545401</v>
      </c>
      <c r="BB36" s="75">
        <v>0</v>
      </c>
      <c r="BC36" s="75">
        <v>752.49988682111598</v>
      </c>
      <c r="BD36" s="75">
        <v>28735.2528633326</v>
      </c>
      <c r="BE36" s="75">
        <v>3192.8059959376801</v>
      </c>
      <c r="BF36" s="75">
        <v>31928.058859270299</v>
      </c>
      <c r="BG36" s="75">
        <v>0</v>
      </c>
      <c r="BH36" s="75">
        <v>15.8798436658189</v>
      </c>
      <c r="BI36" s="75">
        <v>0</v>
      </c>
      <c r="BJ36" s="75">
        <v>212.51465255716599</v>
      </c>
      <c r="BK36" s="75">
        <v>162.612608067883</v>
      </c>
      <c r="BL36" s="75">
        <v>131.56853323201199</v>
      </c>
      <c r="BM36" s="75">
        <v>41.1221404445049</v>
      </c>
      <c r="BN36" s="75">
        <v>250.22271095593501</v>
      </c>
      <c r="BO36" s="75">
        <v>120.53030170554899</v>
      </c>
      <c r="BP36" s="75">
        <v>0</v>
      </c>
      <c r="BQ36" s="75">
        <v>21.361524180182599</v>
      </c>
      <c r="BR36" s="75">
        <v>5232.1791429059003</v>
      </c>
      <c r="BS36" s="75">
        <v>4778.3101424480201</v>
      </c>
      <c r="BT36" s="75">
        <v>453.86900045787701</v>
      </c>
      <c r="BU36" s="75">
        <v>7.7744837050877499E-3</v>
      </c>
      <c r="BV36" s="75">
        <v>0.95706168033333805</v>
      </c>
      <c r="BW36" s="75">
        <v>2014.2993977319099</v>
      </c>
      <c r="BX36" s="75">
        <v>8.2315459360548897E-3</v>
      </c>
      <c r="BY36" s="75">
        <v>297.75174729191502</v>
      </c>
      <c r="BZ36" s="75">
        <v>74.730477439342394</v>
      </c>
      <c r="CA36" s="75">
        <v>35.713091740658598</v>
      </c>
      <c r="CB36" s="75">
        <v>745.31137737851998</v>
      </c>
      <c r="CC36" s="75">
        <v>10.6252318198643</v>
      </c>
      <c r="CD36" s="75">
        <v>339.39716372669102</v>
      </c>
      <c r="CE36" s="75">
        <v>478.24698132856798</v>
      </c>
      <c r="CF36" s="75">
        <v>14.566975025086199</v>
      </c>
      <c r="CG36" s="75">
        <v>68451.592420399102</v>
      </c>
      <c r="CH36" s="75">
        <v>9.3140454489988797E-2</v>
      </c>
      <c r="CI36" s="75">
        <v>1407.8543723743001</v>
      </c>
      <c r="CJ36" s="75">
        <v>0</v>
      </c>
      <c r="CK36" s="75">
        <v>85.985883088070594</v>
      </c>
      <c r="CL36" s="75">
        <v>0</v>
      </c>
      <c r="CM36" s="75">
        <v>738.84588199850498</v>
      </c>
      <c r="CN36" s="75">
        <v>267.126993145977</v>
      </c>
      <c r="CO36" s="39"/>
      <c r="CP36" s="68">
        <f t="shared" si="19"/>
        <v>-2.6082743570818095E-4</v>
      </c>
      <c r="CQ36" s="68">
        <f t="shared" si="20"/>
        <v>-1.9576038894069338E-4</v>
      </c>
      <c r="CR36" s="68">
        <f t="shared" si="21"/>
        <v>-1.6394490037486412E-4</v>
      </c>
      <c r="CS36" s="68">
        <f t="shared" si="22"/>
        <v>-1.278772009256875E-4</v>
      </c>
      <c r="CT36" s="68">
        <f t="shared" si="23"/>
        <v>-1.3776287728807732E-4</v>
      </c>
      <c r="CU36" s="68">
        <f t="shared" si="24"/>
        <v>-1.0303476637083736E-4</v>
      </c>
      <c r="CV36" s="68">
        <f t="shared" si="25"/>
        <v>-2.3566397594494676E-4</v>
      </c>
      <c r="CW36" s="56">
        <f t="shared" si="26"/>
        <v>-1</v>
      </c>
      <c r="CX36" s="56">
        <f t="shared" si="27"/>
        <v>-0.21129685536796597</v>
      </c>
      <c r="CY36" s="68">
        <f t="shared" si="28"/>
        <v>-1.867901962529955E-5</v>
      </c>
      <c r="CZ36" s="56">
        <f t="shared" si="29"/>
        <v>1.8713059739291946</v>
      </c>
      <c r="DA36" s="68">
        <f t="shared" si="30"/>
        <v>4.7028671361769757E-5</v>
      </c>
      <c r="DB36" s="56" t="str">
        <f t="shared" si="31"/>
        <v/>
      </c>
      <c r="DC36" s="68">
        <f t="shared" si="32"/>
        <v>-1.3579347488181811E-4</v>
      </c>
      <c r="DD36" s="68">
        <f t="shared" si="33"/>
        <v>-3.444600936988127E-4</v>
      </c>
      <c r="DE36" s="56">
        <f t="shared" si="34"/>
        <v>-1</v>
      </c>
      <c r="DF36" s="68">
        <f t="shared" si="18"/>
        <v>-2.8180172100946078E-4</v>
      </c>
      <c r="DG36" s="89"/>
      <c r="DH36" s="75">
        <f t="shared" si="35"/>
        <v>-5.2353007297024305</v>
      </c>
      <c r="DI36" s="75">
        <f t="shared" si="36"/>
        <v>-7.0536206008982845</v>
      </c>
    </row>
    <row r="37" spans="1:113" x14ac:dyDescent="0.25">
      <c r="A37" s="89" t="s">
        <v>203</v>
      </c>
      <c r="B37" s="75">
        <v>10193.044533</v>
      </c>
      <c r="C37" s="75">
        <v>146.50916799999999</v>
      </c>
      <c r="D37" s="75">
        <v>18699.8321</v>
      </c>
      <c r="E37" s="75">
        <v>1292.1816547999999</v>
      </c>
      <c r="F37" s="75">
        <v>1085.1944328</v>
      </c>
      <c r="G37" s="75">
        <v>12779.131391000001</v>
      </c>
      <c r="H37" s="75">
        <v>527.96120014999997</v>
      </c>
      <c r="I37" s="65">
        <v>3.5329360699999999</v>
      </c>
      <c r="J37" s="65">
        <v>2.9138811200000001</v>
      </c>
      <c r="K37" s="75"/>
      <c r="L37" s="65">
        <v>31.064538979999998</v>
      </c>
      <c r="M37" s="75">
        <v>17.262442100000001</v>
      </c>
      <c r="N37" s="65"/>
      <c r="O37" s="75">
        <v>0.97434476999999997</v>
      </c>
      <c r="P37" s="75">
        <v>8.2593000000000007E-3</v>
      </c>
      <c r="Q37" s="65">
        <v>0.12507757</v>
      </c>
      <c r="R37" s="73">
        <v>2.7590519800000002</v>
      </c>
      <c r="S37" s="75"/>
      <c r="T37" s="75" t="s">
        <v>203</v>
      </c>
      <c r="U37" s="75">
        <v>0</v>
      </c>
      <c r="V37" s="75">
        <v>0</v>
      </c>
      <c r="W37" s="75">
        <v>0.97405818989055304</v>
      </c>
      <c r="X37" s="75">
        <v>0</v>
      </c>
      <c r="Y37" s="75">
        <v>0</v>
      </c>
      <c r="Z37" s="75">
        <v>0</v>
      </c>
      <c r="AA37" s="75">
        <v>0</v>
      </c>
      <c r="AB37" s="75">
        <v>16.823007685514298</v>
      </c>
      <c r="AC37" s="75">
        <v>8.2578541324206198E-3</v>
      </c>
      <c r="AD37" s="75">
        <v>596.95983857515</v>
      </c>
      <c r="AE37" s="75">
        <v>0</v>
      </c>
      <c r="AF37" s="75">
        <v>10188.3550213207</v>
      </c>
      <c r="AG37" s="75">
        <v>0</v>
      </c>
      <c r="AH37" s="75">
        <v>4.0153507712000103</v>
      </c>
      <c r="AI37" s="75">
        <v>0</v>
      </c>
      <c r="AJ37" s="75">
        <v>2.7575668558166502</v>
      </c>
      <c r="AK37" s="75">
        <v>0</v>
      </c>
      <c r="AL37" s="75">
        <v>0</v>
      </c>
      <c r="AM37" s="75">
        <v>188.15418135245099</v>
      </c>
      <c r="AN37" s="75">
        <v>188.15418135245099</v>
      </c>
      <c r="AO37" s="75">
        <v>0</v>
      </c>
      <c r="AP37" s="75">
        <v>0</v>
      </c>
      <c r="AQ37" s="75">
        <v>17.265422192920301</v>
      </c>
      <c r="AR37" s="75">
        <v>0</v>
      </c>
      <c r="AS37" s="75">
        <v>1.61635277004199</v>
      </c>
      <c r="AT37" s="75">
        <v>0</v>
      </c>
      <c r="AU37" s="75">
        <v>0</v>
      </c>
      <c r="AV37" s="75">
        <v>0</v>
      </c>
      <c r="AW37" s="75">
        <v>0</v>
      </c>
      <c r="AX37" s="75">
        <v>0</v>
      </c>
      <c r="AY37" s="75">
        <v>0</v>
      </c>
      <c r="AZ37" s="75">
        <v>0</v>
      </c>
      <c r="BA37" s="75">
        <v>146.45738877373401</v>
      </c>
      <c r="BB37" s="75">
        <v>0</v>
      </c>
      <c r="BC37" s="75">
        <v>531.80420997381998</v>
      </c>
      <c r="BD37" s="75">
        <v>16823.607586410701</v>
      </c>
      <c r="BE37" s="75">
        <v>1869.2898895457699</v>
      </c>
      <c r="BF37" s="75">
        <v>18692.897475956401</v>
      </c>
      <c r="BG37" s="75">
        <v>0</v>
      </c>
      <c r="BH37" s="75">
        <v>5.2387458756740299</v>
      </c>
      <c r="BI37" s="75">
        <v>0</v>
      </c>
      <c r="BJ37" s="75">
        <v>26.026794916513101</v>
      </c>
      <c r="BK37" s="75">
        <v>168.039569178976</v>
      </c>
      <c r="BL37" s="75">
        <v>19.695418992531799</v>
      </c>
      <c r="BM37" s="75">
        <v>21.335432113181501</v>
      </c>
      <c r="BN37" s="75">
        <v>65.663098840887997</v>
      </c>
      <c r="BO37" s="75">
        <v>21.764133587579099</v>
      </c>
      <c r="BP37" s="75">
        <v>0</v>
      </c>
      <c r="BQ37" s="75">
        <v>4.3767933122336604</v>
      </c>
      <c r="BR37" s="75">
        <v>1291.85703611146</v>
      </c>
      <c r="BS37" s="75">
        <v>1084.86340296618</v>
      </c>
      <c r="BT37" s="75">
        <v>206.99363314527801</v>
      </c>
      <c r="BU37" s="75">
        <v>0</v>
      </c>
      <c r="BV37" s="75">
        <v>9.5203480806020702E-2</v>
      </c>
      <c r="BW37" s="75">
        <v>218.82325128357499</v>
      </c>
      <c r="BX37" s="75">
        <v>0</v>
      </c>
      <c r="BY37" s="75">
        <v>141.69834502942101</v>
      </c>
      <c r="BZ37" s="75">
        <v>35.318097072622599</v>
      </c>
      <c r="CA37" s="75">
        <v>18.499227882873001</v>
      </c>
      <c r="CB37" s="75">
        <v>354.24598787285902</v>
      </c>
      <c r="CC37" s="75">
        <v>20.244460222379299</v>
      </c>
      <c r="CD37" s="75">
        <v>48.9314778088008</v>
      </c>
      <c r="CE37" s="75">
        <v>106.941099863895</v>
      </c>
      <c r="CF37" s="75">
        <v>1.4490409084065501</v>
      </c>
      <c r="CG37" s="75">
        <v>12779.2098415898</v>
      </c>
      <c r="CH37" s="75">
        <v>0</v>
      </c>
      <c r="CI37" s="75">
        <v>247.980247363052</v>
      </c>
      <c r="CJ37" s="75">
        <v>0</v>
      </c>
      <c r="CK37" s="75">
        <v>38.015434934764301</v>
      </c>
      <c r="CL37" s="75">
        <v>0</v>
      </c>
      <c r="CM37" s="75">
        <v>527.78471975341301</v>
      </c>
      <c r="CN37" s="75">
        <v>92.071793977331495</v>
      </c>
      <c r="CO37" s="39"/>
      <c r="CP37" s="68">
        <f t="shared" si="19"/>
        <v>-4.6006977249220921E-4</v>
      </c>
      <c r="CQ37" s="68">
        <f t="shared" si="20"/>
        <v>-3.5341970043798349E-4</v>
      </c>
      <c r="CR37" s="68">
        <f t="shared" si="21"/>
        <v>-3.7083883997005983E-4</v>
      </c>
      <c r="CS37" s="68">
        <f t="shared" si="22"/>
        <v>-2.5121753379955635E-4</v>
      </c>
      <c r="CT37" s="68">
        <f t="shared" si="23"/>
        <v>-3.0504195728851493E-4</v>
      </c>
      <c r="CU37" s="68">
        <f t="shared" si="24"/>
        <v>6.1389610450640298E-6</v>
      </c>
      <c r="CV37" s="68">
        <f t="shared" si="25"/>
        <v>-3.3426773887326017E-4</v>
      </c>
      <c r="CW37" s="56">
        <f t="shared" si="26"/>
        <v>-1</v>
      </c>
      <c r="CX37" s="56">
        <f t="shared" si="27"/>
        <v>4.7734022057544676</v>
      </c>
      <c r="CY37" s="68" t="str">
        <f t="shared" si="28"/>
        <v/>
      </c>
      <c r="CZ37" s="56">
        <f t="shared" si="29"/>
        <v>5.0568798871790301</v>
      </c>
      <c r="DA37" s="68">
        <f t="shared" si="30"/>
        <v>1.7263449186600784E-4</v>
      </c>
      <c r="DB37" s="56" t="str">
        <f t="shared" si="31"/>
        <v/>
      </c>
      <c r="DC37" s="68">
        <f t="shared" si="32"/>
        <v>-2.9412597908944722E-4</v>
      </c>
      <c r="DD37" s="68">
        <f t="shared" si="33"/>
        <v>-1.7505933667269919E-4</v>
      </c>
      <c r="DE37" s="56">
        <f t="shared" si="34"/>
        <v>-1</v>
      </c>
      <c r="DF37" s="68">
        <f t="shared" si="18"/>
        <v>-5.3827336132681561E-4</v>
      </c>
      <c r="DG37" s="89"/>
      <c r="DH37" s="75">
        <f t="shared" si="35"/>
        <v>-6.9346240435988875</v>
      </c>
      <c r="DI37" s="75">
        <f t="shared" si="36"/>
        <v>7.8450589799103909E-2</v>
      </c>
    </row>
    <row r="38" spans="1:113" x14ac:dyDescent="0.25">
      <c r="A38" s="89" t="s">
        <v>204</v>
      </c>
      <c r="B38" s="75">
        <v>3390.4960000000001</v>
      </c>
      <c r="C38" s="75">
        <v>8.1384840000000001</v>
      </c>
      <c r="D38" s="75">
        <v>2774.8523</v>
      </c>
      <c r="E38" s="75">
        <v>505.90199999999999</v>
      </c>
      <c r="F38" s="75">
        <v>501.57926900000001</v>
      </c>
      <c r="G38" s="75">
        <v>158.0239</v>
      </c>
      <c r="H38" s="75">
        <v>316.89136000000002</v>
      </c>
      <c r="I38" s="65">
        <v>1.4155907000000001</v>
      </c>
      <c r="J38" s="65">
        <v>6.99691419</v>
      </c>
      <c r="K38" s="75">
        <v>0.8621375</v>
      </c>
      <c r="L38" s="65">
        <v>22.844100829999999</v>
      </c>
      <c r="M38" s="75">
        <v>3.6453000000000002</v>
      </c>
      <c r="N38" s="65">
        <v>0.8621375</v>
      </c>
      <c r="O38" s="75">
        <v>6.8301533000000001</v>
      </c>
      <c r="P38" s="75"/>
      <c r="Q38" s="65">
        <v>0.19063765999999999</v>
      </c>
      <c r="R38" s="73">
        <v>1.2040187899999999</v>
      </c>
      <c r="S38" s="75"/>
      <c r="T38" s="75" t="s">
        <v>204</v>
      </c>
      <c r="U38" s="75">
        <v>0</v>
      </c>
      <c r="V38" s="75">
        <v>0.68263386240660495</v>
      </c>
      <c r="W38" s="75">
        <v>6.8301466655827898</v>
      </c>
      <c r="X38" s="75">
        <v>0.380690633715</v>
      </c>
      <c r="Y38" s="75">
        <v>0.380690633715</v>
      </c>
      <c r="Z38" s="75">
        <v>0.12851185518258701</v>
      </c>
      <c r="AA38" s="75">
        <v>0</v>
      </c>
      <c r="AB38" s="75">
        <v>12.410489495584599</v>
      </c>
      <c r="AC38" s="75">
        <v>0</v>
      </c>
      <c r="AD38" s="75">
        <v>8040.5192580740804</v>
      </c>
      <c r="AE38" s="75">
        <v>0.86212493449517202</v>
      </c>
      <c r="AF38" s="75">
        <v>3390.4526578124601</v>
      </c>
      <c r="AG38" s="75">
        <v>16.337628543274199</v>
      </c>
      <c r="AH38" s="75">
        <v>222.881877409699</v>
      </c>
      <c r="AI38" s="75">
        <v>4.0620683176404899</v>
      </c>
      <c r="AJ38" s="75">
        <v>1.2040328097766999</v>
      </c>
      <c r="AK38" s="75">
        <v>10.407872607304901</v>
      </c>
      <c r="AL38" s="75">
        <v>0</v>
      </c>
      <c r="AM38" s="75">
        <v>136.53723950730901</v>
      </c>
      <c r="AN38" s="75">
        <v>136.53723950730901</v>
      </c>
      <c r="AO38" s="75">
        <v>0</v>
      </c>
      <c r="AP38" s="75">
        <v>0</v>
      </c>
      <c r="AQ38" s="75">
        <v>3.6452974985497302</v>
      </c>
      <c r="AR38" s="75">
        <v>0</v>
      </c>
      <c r="AS38" s="75">
        <v>0.20290124492685699</v>
      </c>
      <c r="AT38" s="75">
        <v>0</v>
      </c>
      <c r="AU38" s="75">
        <v>0</v>
      </c>
      <c r="AV38" s="75">
        <v>6.6372967402621302E-2</v>
      </c>
      <c r="AW38" s="75">
        <v>0.27719185201395502</v>
      </c>
      <c r="AX38" s="75">
        <v>0</v>
      </c>
      <c r="AY38" s="75">
        <v>0</v>
      </c>
      <c r="AZ38" s="75">
        <v>0.12671619156974501</v>
      </c>
      <c r="BA38" s="75">
        <v>8.1387252875654195</v>
      </c>
      <c r="BB38" s="75">
        <v>0</v>
      </c>
      <c r="BC38" s="75">
        <v>548.19940587774204</v>
      </c>
      <c r="BD38" s="75">
        <v>2497.3378673891102</v>
      </c>
      <c r="BE38" s="75">
        <v>277.481880504483</v>
      </c>
      <c r="BF38" s="75">
        <v>2774.8197478935999</v>
      </c>
      <c r="BG38" s="75">
        <v>0</v>
      </c>
      <c r="BH38" s="75">
        <v>14.313466030050799</v>
      </c>
      <c r="BI38" s="75">
        <v>0</v>
      </c>
      <c r="BJ38" s="75">
        <v>3.5587213346561</v>
      </c>
      <c r="BK38" s="75">
        <v>46.8920459471478</v>
      </c>
      <c r="BL38" s="75">
        <v>5.1767726113857702</v>
      </c>
      <c r="BM38" s="75">
        <v>12.865043837938201</v>
      </c>
      <c r="BN38" s="75">
        <v>32.591042695381802</v>
      </c>
      <c r="BO38" s="75">
        <v>7.1174639604600998</v>
      </c>
      <c r="BP38" s="75">
        <v>0</v>
      </c>
      <c r="BQ38" s="75">
        <v>6.7235417810644797</v>
      </c>
      <c r="BR38" s="75">
        <v>505.89727888978598</v>
      </c>
      <c r="BS38" s="75">
        <v>501.574494496856</v>
      </c>
      <c r="BT38" s="75">
        <v>4.3227843929297798</v>
      </c>
      <c r="BU38" s="75">
        <v>8.0973548211224294E-2</v>
      </c>
      <c r="BV38" s="75">
        <v>0</v>
      </c>
      <c r="BW38" s="75">
        <v>22.773428016204001</v>
      </c>
      <c r="BX38" s="75">
        <v>8.5732880117065896E-2</v>
      </c>
      <c r="BY38" s="75">
        <v>89.644554811642607</v>
      </c>
      <c r="BZ38" s="75">
        <v>20.3056472885023</v>
      </c>
      <c r="CA38" s="75">
        <v>10.885585598152501</v>
      </c>
      <c r="CB38" s="75">
        <v>224.11622734117</v>
      </c>
      <c r="CC38" s="75">
        <v>38.300809061830101</v>
      </c>
      <c r="CD38" s="75">
        <v>18.811012337086598</v>
      </c>
      <c r="CE38" s="75">
        <v>46.838746164343497</v>
      </c>
      <c r="CF38" s="75">
        <v>2.90539549099687E-7</v>
      </c>
      <c r="CG38" s="75">
        <v>158.02372759232099</v>
      </c>
      <c r="CH38" s="75">
        <v>0.52253141616133403</v>
      </c>
      <c r="CI38" s="75">
        <v>0</v>
      </c>
      <c r="CJ38" s="75">
        <v>0</v>
      </c>
      <c r="CK38" s="75">
        <v>25.825402188660401</v>
      </c>
      <c r="CL38" s="75">
        <v>1.8004436070020899</v>
      </c>
      <c r="CM38" s="75">
        <v>316.88880698424202</v>
      </c>
      <c r="CN38" s="75">
        <v>3.2264586584392898</v>
      </c>
      <c r="CO38" s="39"/>
      <c r="CP38" s="68">
        <f t="shared" si="19"/>
        <v>-1.2783435680213145E-5</v>
      </c>
      <c r="CQ38" s="68">
        <f t="shared" si="20"/>
        <v>2.9647728670279676E-5</v>
      </c>
      <c r="CR38" s="68">
        <f t="shared" si="21"/>
        <v>-1.1731113183966419E-5</v>
      </c>
      <c r="CS38" s="68">
        <f t="shared" si="22"/>
        <v>-9.332064735871345E-6</v>
      </c>
      <c r="CT38" s="68">
        <f t="shared" si="23"/>
        <v>-9.5189403531864241E-6</v>
      </c>
      <c r="CU38" s="68">
        <f t="shared" si="24"/>
        <v>-1.0910228073260908E-6</v>
      </c>
      <c r="CV38" s="68">
        <f t="shared" si="25"/>
        <v>-8.056438515699798E-6</v>
      </c>
      <c r="CW38" s="56">
        <f t="shared" si="26"/>
        <v>-0.7310729480527105</v>
      </c>
      <c r="CX38" s="56">
        <f t="shared" si="27"/>
        <v>0.77370897492521618</v>
      </c>
      <c r="CY38" s="68">
        <f t="shared" si="28"/>
        <v>-1.4574826901714791E-5</v>
      </c>
      <c r="CZ38" s="56">
        <f t="shared" si="29"/>
        <v>4.9769145882950045</v>
      </c>
      <c r="DA38" s="68">
        <f t="shared" si="30"/>
        <v>-6.8621245714524695E-7</v>
      </c>
      <c r="DB38" s="56">
        <f t="shared" si="31"/>
        <v>-1</v>
      </c>
      <c r="DC38" s="68">
        <f t="shared" si="32"/>
        <v>-9.7134235775816219E-7</v>
      </c>
      <c r="DD38" s="68" t="str">
        <f t="shared" si="33"/>
        <v/>
      </c>
      <c r="DE38" s="56">
        <f t="shared" si="34"/>
        <v>-0.33530346747990392</v>
      </c>
      <c r="DF38" s="68">
        <f t="shared" si="18"/>
        <v>1.1644151085062273E-5</v>
      </c>
      <c r="DG38" s="89"/>
      <c r="DH38" s="75">
        <f t="shared" si="35"/>
        <v>-3.2552106400089542E-2</v>
      </c>
      <c r="DI38" s="75">
        <f t="shared" si="36"/>
        <v>-1.7240767900261744E-4</v>
      </c>
    </row>
    <row r="39" spans="1:113" x14ac:dyDescent="0.25">
      <c r="A39" s="89" t="s">
        <v>340</v>
      </c>
      <c r="B39" s="75">
        <v>15940.014300000001</v>
      </c>
      <c r="C39" s="75">
        <v>842.8451</v>
      </c>
      <c r="D39" s="75">
        <v>27251.831600000001</v>
      </c>
      <c r="E39" s="75">
        <v>5096.9374836999996</v>
      </c>
      <c r="F39" s="75">
        <v>4677.4341322999999</v>
      </c>
      <c r="G39" s="75">
        <v>40226.233800000002</v>
      </c>
      <c r="H39" s="75">
        <v>523.63509999999997</v>
      </c>
      <c r="I39" s="65">
        <v>10.731721500000001</v>
      </c>
      <c r="J39" s="65">
        <v>3.8663571399999999</v>
      </c>
      <c r="K39" s="75">
        <v>3.0072000000000001</v>
      </c>
      <c r="L39" s="65">
        <v>65.136246189999994</v>
      </c>
      <c r="M39" s="75">
        <v>767.99450000000002</v>
      </c>
      <c r="N39" s="65">
        <v>0.81559999999999999</v>
      </c>
      <c r="O39" s="75">
        <v>1.9361475100000001</v>
      </c>
      <c r="P39" s="75">
        <v>5.4000000000000003E-3</v>
      </c>
      <c r="Q39" s="65">
        <v>0.22799027999999999</v>
      </c>
      <c r="R39" s="73">
        <v>5.0497320400000003</v>
      </c>
      <c r="S39" s="75"/>
      <c r="T39" s="75" t="s">
        <v>340</v>
      </c>
      <c r="U39" s="75">
        <v>1.30825034704056E-2</v>
      </c>
      <c r="V39" s="75">
        <v>0.22457645828011299</v>
      </c>
      <c r="W39" s="75">
        <v>1.9358929797136</v>
      </c>
      <c r="X39" s="75">
        <v>9.4262492871087802E-2</v>
      </c>
      <c r="Y39" s="75">
        <v>9.4262492871087802E-2</v>
      </c>
      <c r="Z39" s="75">
        <v>3.8594730447328703E-2</v>
      </c>
      <c r="AA39" s="75">
        <v>7.1267414535017504E-2</v>
      </c>
      <c r="AB39" s="75">
        <v>19.4850463967508</v>
      </c>
      <c r="AC39" s="75">
        <v>5.3944109736638801E-3</v>
      </c>
      <c r="AD39" s="75">
        <v>1021.97939491022</v>
      </c>
      <c r="AE39" s="75">
        <v>3.00640234405429</v>
      </c>
      <c r="AF39" s="75">
        <v>15937.105745110901</v>
      </c>
      <c r="AG39" s="75">
        <v>21.235832182669899</v>
      </c>
      <c r="AH39" s="75">
        <v>45.598668395274501</v>
      </c>
      <c r="AI39" s="75">
        <v>1.2957007822533599</v>
      </c>
      <c r="AJ39" s="75">
        <v>5.0487475140578004</v>
      </c>
      <c r="AK39" s="75">
        <v>1.0668262593527</v>
      </c>
      <c r="AL39" s="75">
        <v>7.5237695610598197E-3</v>
      </c>
      <c r="AM39" s="75">
        <v>284.99548563528703</v>
      </c>
      <c r="AN39" s="75">
        <v>284.99548563528703</v>
      </c>
      <c r="AO39" s="75">
        <v>3.5824429658118102E-4</v>
      </c>
      <c r="AP39" s="75">
        <v>0</v>
      </c>
      <c r="AQ39" s="75">
        <v>767.98060582760502</v>
      </c>
      <c r="AR39" s="75">
        <v>0</v>
      </c>
      <c r="AS39" s="75">
        <v>1.25788161801592</v>
      </c>
      <c r="AT39" s="75">
        <v>7.1625342551133999E-3</v>
      </c>
      <c r="AU39" s="75">
        <v>1.79017784487177E-4</v>
      </c>
      <c r="AV39" s="75">
        <v>0.36022974174959199</v>
      </c>
      <c r="AW39" s="75">
        <v>2.2163599295623101E-2</v>
      </c>
      <c r="AX39" s="75">
        <v>0.58620794231584705</v>
      </c>
      <c r="AY39" s="75">
        <v>0</v>
      </c>
      <c r="AZ39" s="75">
        <v>3.1287863549202502E-2</v>
      </c>
      <c r="BA39" s="75">
        <v>842.76118188474197</v>
      </c>
      <c r="BB39" s="75">
        <v>0</v>
      </c>
      <c r="BC39" s="75">
        <v>569.52033944136599</v>
      </c>
      <c r="BD39" s="75">
        <v>24525.163348616901</v>
      </c>
      <c r="BE39" s="75">
        <v>2725.01783941434</v>
      </c>
      <c r="BF39" s="75">
        <v>27250.1811880313</v>
      </c>
      <c r="BG39" s="75">
        <v>1.0696647637251401E-4</v>
      </c>
      <c r="BH39" s="75">
        <v>8.7463590914610592</v>
      </c>
      <c r="BI39" s="75">
        <v>7.13987219849457E-3</v>
      </c>
      <c r="BJ39" s="75">
        <v>122.165152606224</v>
      </c>
      <c r="BK39" s="75">
        <v>74.431467471703598</v>
      </c>
      <c r="BL39" s="75">
        <v>86.936593634127505</v>
      </c>
      <c r="BM39" s="75">
        <v>83.1629659930625</v>
      </c>
      <c r="BN39" s="75">
        <v>385.96109114765102</v>
      </c>
      <c r="BO39" s="75">
        <v>90.161851572068301</v>
      </c>
      <c r="BP39" s="75">
        <v>0</v>
      </c>
      <c r="BQ39" s="75">
        <v>21.053350699505099</v>
      </c>
      <c r="BR39" s="75">
        <v>5096.1765934647501</v>
      </c>
      <c r="BS39" s="75">
        <v>4676.7188393676497</v>
      </c>
      <c r="BT39" s="75">
        <v>419.45775409709699</v>
      </c>
      <c r="BU39" s="75">
        <v>0.37800349091816998</v>
      </c>
      <c r="BV39" s="75">
        <v>0.64727752605697797</v>
      </c>
      <c r="BW39" s="75">
        <v>1255.85662655078</v>
      </c>
      <c r="BX39" s="75">
        <v>1.92153971228029</v>
      </c>
      <c r="BY39" s="75">
        <v>482.13953869100101</v>
      </c>
      <c r="BZ39" s="75">
        <v>137.25540048921599</v>
      </c>
      <c r="CA39" s="75">
        <v>60.951883081761899</v>
      </c>
      <c r="CB39" s="75">
        <v>1213.05879404247</v>
      </c>
      <c r="CC39" s="75">
        <v>14.3308404363304</v>
      </c>
      <c r="CD39" s="75">
        <v>221.46939365906599</v>
      </c>
      <c r="CE39" s="75">
        <v>506.09826514561098</v>
      </c>
      <c r="CF39" s="75">
        <v>7.5011113258430502</v>
      </c>
      <c r="CG39" s="75">
        <v>40221.058728512297</v>
      </c>
      <c r="CH39" s="75">
        <v>0.127576557437097</v>
      </c>
      <c r="CI39" s="75">
        <v>746.846638106726</v>
      </c>
      <c r="CJ39" s="75">
        <v>1.2535812119711001E-3</v>
      </c>
      <c r="CK39" s="75">
        <v>23.8317786859729</v>
      </c>
      <c r="CL39" s="75">
        <v>5.2471231353031299E-2</v>
      </c>
      <c r="CM39" s="75">
        <v>523.54675658801102</v>
      </c>
      <c r="CN39" s="75">
        <v>69.036656020047403</v>
      </c>
      <c r="CO39" s="39"/>
      <c r="CP39" s="68">
        <f t="shared" si="19"/>
        <v>-1.8246877539500276E-4</v>
      </c>
      <c r="CQ39" s="68">
        <f t="shared" si="20"/>
        <v>-9.9565288162711628E-5</v>
      </c>
      <c r="CR39" s="68">
        <f t="shared" si="21"/>
        <v>-6.0561506210889658E-5</v>
      </c>
      <c r="CS39" s="68">
        <f t="shared" si="22"/>
        <v>-1.4928380771449297E-4</v>
      </c>
      <c r="CT39" s="68">
        <f t="shared" si="23"/>
        <v>-1.5292421274534142E-4</v>
      </c>
      <c r="CU39" s="68">
        <f t="shared" si="24"/>
        <v>-1.2864916744219991E-4</v>
      </c>
      <c r="CV39" s="68">
        <f t="shared" si="25"/>
        <v>-1.6871178419656046E-4</v>
      </c>
      <c r="CW39" s="56">
        <f t="shared" si="26"/>
        <v>-0.99121646113616646</v>
      </c>
      <c r="CX39" s="56">
        <f t="shared" si="27"/>
        <v>4.0396395602375215</v>
      </c>
      <c r="CY39" s="68">
        <f t="shared" si="28"/>
        <v>-2.652487183127592E-4</v>
      </c>
      <c r="CZ39" s="56">
        <f t="shared" si="29"/>
        <v>3.3753747307446278</v>
      </c>
      <c r="DA39" s="68">
        <f t="shared" si="30"/>
        <v>-1.8091499867509923E-5</v>
      </c>
      <c r="DB39" s="56">
        <f t="shared" si="31"/>
        <v>-0.28125558813652884</v>
      </c>
      <c r="DC39" s="68">
        <f t="shared" si="32"/>
        <v>-1.3146223884568633E-4</v>
      </c>
      <c r="DD39" s="68">
        <f t="shared" si="33"/>
        <v>-1.0350048770592971E-3</v>
      </c>
      <c r="DE39" s="56">
        <f t="shared" si="34"/>
        <v>-0.8627666778197628</v>
      </c>
      <c r="DF39" s="68">
        <f t="shared" si="18"/>
        <v>-1.9496597728379413E-4</v>
      </c>
      <c r="DG39" s="89"/>
      <c r="DH39" s="75">
        <f t="shared" si="35"/>
        <v>-1.6504119687015191</v>
      </c>
      <c r="DI39" s="75">
        <f t="shared" si="36"/>
        <v>-5.1750714877052815</v>
      </c>
    </row>
    <row r="40" spans="1:113" x14ac:dyDescent="0.25">
      <c r="A40" s="89" t="s">
        <v>206</v>
      </c>
      <c r="B40" s="75">
        <v>574.64300000000003</v>
      </c>
      <c r="C40" s="75">
        <v>66.627200000000002</v>
      </c>
      <c r="D40" s="75">
        <v>302.2439</v>
      </c>
      <c r="E40" s="75">
        <v>82.491907499999996</v>
      </c>
      <c r="F40" s="75">
        <v>81.681957499999996</v>
      </c>
      <c r="G40" s="75">
        <v>10.4587</v>
      </c>
      <c r="H40" s="75">
        <v>24.414150920000001</v>
      </c>
      <c r="I40" s="65">
        <v>0.67908550000000001</v>
      </c>
      <c r="J40" s="65">
        <v>0.21370481999999999</v>
      </c>
      <c r="K40" s="75"/>
      <c r="L40" s="65">
        <v>10.98948036</v>
      </c>
      <c r="M40" s="75"/>
      <c r="N40" s="65"/>
      <c r="O40" s="75">
        <v>0.10865465000000001</v>
      </c>
      <c r="P40" s="75">
        <v>1.0203510000000001E-2</v>
      </c>
      <c r="Q40" s="65">
        <v>2.8424290000000001E-2</v>
      </c>
      <c r="R40" s="73">
        <v>0.54326790000000003</v>
      </c>
      <c r="S40" s="75"/>
      <c r="T40" s="75" t="s">
        <v>206</v>
      </c>
      <c r="U40" s="75">
        <v>0</v>
      </c>
      <c r="V40" s="75">
        <v>0</v>
      </c>
      <c r="W40" s="75">
        <v>0.108578695656299</v>
      </c>
      <c r="X40" s="75">
        <v>0</v>
      </c>
      <c r="Y40" s="75">
        <v>0</v>
      </c>
      <c r="Z40" s="75">
        <v>0</v>
      </c>
      <c r="AA40" s="75">
        <v>0</v>
      </c>
      <c r="AB40" s="75">
        <v>6.98425433741453E-3</v>
      </c>
      <c r="AC40" s="75">
        <v>1.0193933176797801E-2</v>
      </c>
      <c r="AD40" s="75">
        <v>56.899125323446</v>
      </c>
      <c r="AE40" s="75">
        <v>0</v>
      </c>
      <c r="AF40" s="75">
        <v>574.33521489442603</v>
      </c>
      <c r="AG40" s="75">
        <v>2.5417768063638602E-2</v>
      </c>
      <c r="AH40" s="75">
        <v>2.4725569038695698E-3</v>
      </c>
      <c r="AI40" s="75">
        <v>1.00029940912988E-2</v>
      </c>
      <c r="AJ40" s="75">
        <v>0.54288849483082202</v>
      </c>
      <c r="AK40" s="75">
        <v>0</v>
      </c>
      <c r="AL40" s="75">
        <v>0</v>
      </c>
      <c r="AM40" s="75">
        <v>24.338151269125198</v>
      </c>
      <c r="AN40" s="75">
        <v>24.338151269125198</v>
      </c>
      <c r="AO40" s="75">
        <v>0</v>
      </c>
      <c r="AP40" s="75">
        <v>0</v>
      </c>
      <c r="AQ40" s="75">
        <v>0</v>
      </c>
      <c r="AR40" s="75">
        <v>0</v>
      </c>
      <c r="AS40" s="75">
        <v>0</v>
      </c>
      <c r="AT40" s="75">
        <v>0</v>
      </c>
      <c r="AU40" s="75">
        <v>0</v>
      </c>
      <c r="AV40" s="75">
        <v>0</v>
      </c>
      <c r="AW40" s="75">
        <v>0</v>
      </c>
      <c r="AX40" s="75">
        <v>0</v>
      </c>
      <c r="AY40" s="75">
        <v>0</v>
      </c>
      <c r="AZ40" s="75">
        <v>0</v>
      </c>
      <c r="BA40" s="75">
        <v>66.534412479703704</v>
      </c>
      <c r="BB40" s="75">
        <v>0</v>
      </c>
      <c r="BC40" s="75">
        <v>24.3952432635019</v>
      </c>
      <c r="BD40" s="75">
        <v>271.78285431086198</v>
      </c>
      <c r="BE40" s="75">
        <v>30.198087484250699</v>
      </c>
      <c r="BF40" s="75">
        <v>301.98094179511298</v>
      </c>
      <c r="BG40" s="75">
        <v>0</v>
      </c>
      <c r="BH40" s="75">
        <v>1.5259144735742899E-2</v>
      </c>
      <c r="BI40" s="75">
        <v>0</v>
      </c>
      <c r="BJ40" s="75">
        <v>0.63630459222760505</v>
      </c>
      <c r="BK40" s="75">
        <v>1.04017554765885E-2</v>
      </c>
      <c r="BL40" s="75">
        <v>0.86212586958558601</v>
      </c>
      <c r="BM40" s="75">
        <v>2.2462220523928398</v>
      </c>
      <c r="BN40" s="75">
        <v>7.0837503452989097</v>
      </c>
      <c r="BO40" s="75">
        <v>1.27316875279022</v>
      </c>
      <c r="BP40" s="75">
        <v>0</v>
      </c>
      <c r="BQ40" s="75">
        <v>0.29951931744903199</v>
      </c>
      <c r="BR40" s="75">
        <v>82.431517489053405</v>
      </c>
      <c r="BS40" s="75">
        <v>81.621750393808199</v>
      </c>
      <c r="BT40" s="75">
        <v>0.80976709524518098</v>
      </c>
      <c r="BU40" s="75">
        <v>0</v>
      </c>
      <c r="BV40" s="75">
        <v>0</v>
      </c>
      <c r="BW40" s="75">
        <v>2.3783570583728699</v>
      </c>
      <c r="BX40" s="75">
        <v>0</v>
      </c>
      <c r="BY40" s="75">
        <v>14.691964062456901</v>
      </c>
      <c r="BZ40" s="75">
        <v>3.6306844094644402</v>
      </c>
      <c r="CA40" s="75">
        <v>1.94877789326322</v>
      </c>
      <c r="CB40" s="75">
        <v>36.870277903624903</v>
      </c>
      <c r="CC40" s="75">
        <v>0</v>
      </c>
      <c r="CD40" s="75">
        <v>1.9837759485661599</v>
      </c>
      <c r="CE40" s="75">
        <v>7.7168136620424699</v>
      </c>
      <c r="CF40" s="75">
        <v>8.5262729818063603E-6</v>
      </c>
      <c r="CG40" s="75">
        <v>10.4507747301818</v>
      </c>
      <c r="CH40" s="75">
        <v>0</v>
      </c>
      <c r="CI40" s="75">
        <v>0</v>
      </c>
      <c r="CJ40" s="75">
        <v>0</v>
      </c>
      <c r="CK40" s="75">
        <v>0</v>
      </c>
      <c r="CL40" s="75">
        <v>0</v>
      </c>
      <c r="CM40" s="75">
        <v>24.3927686855492</v>
      </c>
      <c r="CN40" s="75">
        <v>0</v>
      </c>
      <c r="CO40" s="39"/>
      <c r="CP40" s="68">
        <f t="shared" si="19"/>
        <v>-5.3561098903840885E-4</v>
      </c>
      <c r="CQ40" s="68">
        <f t="shared" si="20"/>
        <v>-1.3926372456939207E-3</v>
      </c>
      <c r="CR40" s="68">
        <f t="shared" si="21"/>
        <v>-8.7001989084647654E-4</v>
      </c>
      <c r="CS40" s="68">
        <f t="shared" si="22"/>
        <v>-7.3207194228829214E-4</v>
      </c>
      <c r="CT40" s="68">
        <f t="shared" si="23"/>
        <v>-7.3709186256704019E-4</v>
      </c>
      <c r="CU40" s="68">
        <f t="shared" si="24"/>
        <v>-7.5776815648215983E-4</v>
      </c>
      <c r="CV40" s="68">
        <f t="shared" si="25"/>
        <v>-8.758131511870333E-4</v>
      </c>
      <c r="CW40" s="56">
        <f t="shared" si="26"/>
        <v>-1</v>
      </c>
      <c r="CX40" s="56">
        <f t="shared" si="27"/>
        <v>-0.96731821801017626</v>
      </c>
      <c r="CY40" s="68" t="str">
        <f t="shared" si="28"/>
        <v/>
      </c>
      <c r="CZ40" s="56">
        <f t="shared" si="29"/>
        <v>1.2146771705159314</v>
      </c>
      <c r="DA40" s="68" t="str">
        <f t="shared" si="30"/>
        <v/>
      </c>
      <c r="DB40" s="56" t="str">
        <f t="shared" si="31"/>
        <v/>
      </c>
      <c r="DC40" s="68">
        <f t="shared" si="32"/>
        <v>-6.9904365529686288E-4</v>
      </c>
      <c r="DD40" s="68">
        <f t="shared" si="33"/>
        <v>-9.3858125313738482E-4</v>
      </c>
      <c r="DE40" s="56">
        <f t="shared" si="34"/>
        <v>-1</v>
      </c>
      <c r="DF40" s="68">
        <f t="shared" si="18"/>
        <v>-6.9837582742879572E-4</v>
      </c>
      <c r="DG40" s="89"/>
      <c r="DH40" s="75">
        <f t="shared" si="35"/>
        <v>-0.26295820488701338</v>
      </c>
      <c r="DI40" s="75">
        <f t="shared" si="36"/>
        <v>-7.9252698181999648E-3</v>
      </c>
    </row>
    <row r="41" spans="1:113" x14ac:dyDescent="0.25">
      <c r="A41" s="89" t="s">
        <v>207</v>
      </c>
      <c r="B41" s="75">
        <v>5445.3505643999997</v>
      </c>
      <c r="C41" s="75">
        <v>964.34209833</v>
      </c>
      <c r="D41" s="75">
        <v>14016.250667</v>
      </c>
      <c r="E41" s="75">
        <v>2317.6282838000002</v>
      </c>
      <c r="F41" s="75">
        <v>2168.4802460000001</v>
      </c>
      <c r="G41" s="75">
        <v>7192.0203346999997</v>
      </c>
      <c r="H41" s="75">
        <v>484.54603485000001</v>
      </c>
      <c r="I41" s="65">
        <v>13.756138010000001</v>
      </c>
      <c r="J41" s="65">
        <v>22.245491990000001</v>
      </c>
      <c r="K41" s="75">
        <v>97.685065440000002</v>
      </c>
      <c r="L41" s="65">
        <v>55.742372629999998</v>
      </c>
      <c r="M41" s="75">
        <v>76.176835780000005</v>
      </c>
      <c r="N41" s="65">
        <v>32.968429999999998</v>
      </c>
      <c r="O41" s="75">
        <v>20.523148559999999</v>
      </c>
      <c r="P41" s="75">
        <v>5.50024E-2</v>
      </c>
      <c r="Q41" s="65">
        <v>0.79324545999999996</v>
      </c>
      <c r="R41" s="73">
        <v>2.0966691499999999</v>
      </c>
      <c r="S41" s="75"/>
      <c r="T41" s="75" t="s">
        <v>207</v>
      </c>
      <c r="U41" s="75">
        <v>1.54513001317261E-2</v>
      </c>
      <c r="V41" s="75">
        <v>3.68194347573667</v>
      </c>
      <c r="W41" s="75">
        <v>20.5229378102845</v>
      </c>
      <c r="X41" s="75">
        <v>2.1129052040498499</v>
      </c>
      <c r="Y41" s="75">
        <v>2.1129052040498499</v>
      </c>
      <c r="Z41" s="75">
        <v>0.58517087465070505</v>
      </c>
      <c r="AA41" s="75">
        <v>8.8521518174980205</v>
      </c>
      <c r="AB41" s="75">
        <v>49.573075829248701</v>
      </c>
      <c r="AC41" s="75">
        <v>5.5002045803138298E-2</v>
      </c>
      <c r="AD41" s="75">
        <v>571.64600051857497</v>
      </c>
      <c r="AE41" s="75">
        <v>97.679938794627304</v>
      </c>
      <c r="AF41" s="75">
        <v>5444.7405585925699</v>
      </c>
      <c r="AG41" s="75">
        <v>39.573261991040198</v>
      </c>
      <c r="AH41" s="75">
        <v>40.072289836792798</v>
      </c>
      <c r="AI41" s="75">
        <v>0.88506354188312797</v>
      </c>
      <c r="AJ41" s="75">
        <v>2.0963952361295499</v>
      </c>
      <c r="AK41" s="75">
        <v>40.487849266581797</v>
      </c>
      <c r="AL41" s="75">
        <v>8.8867211070508701E-3</v>
      </c>
      <c r="AM41" s="75">
        <v>130.27211105930499</v>
      </c>
      <c r="AN41" s="75">
        <v>130.27211105930499</v>
      </c>
      <c r="AO41" s="75">
        <v>4.2976659668534799E-4</v>
      </c>
      <c r="AP41" s="75">
        <v>0</v>
      </c>
      <c r="AQ41" s="75">
        <v>76.166853313540102</v>
      </c>
      <c r="AR41" s="75">
        <v>0</v>
      </c>
      <c r="AS41" s="75">
        <v>0.65818236582868905</v>
      </c>
      <c r="AT41" s="75">
        <v>1.94393829885855E-2</v>
      </c>
      <c r="AU41" s="75">
        <v>2.1144854254644799E-4</v>
      </c>
      <c r="AV41" s="75">
        <v>8.3267525704873098</v>
      </c>
      <c r="AW41" s="75">
        <v>0.439315587647505</v>
      </c>
      <c r="AX41" s="75">
        <v>25.895473173080301</v>
      </c>
      <c r="AY41" s="75">
        <v>3.7576328444584201E-6</v>
      </c>
      <c r="AZ41" s="75">
        <v>0.45336349281838201</v>
      </c>
      <c r="BA41" s="75">
        <v>964.26013902544605</v>
      </c>
      <c r="BB41" s="75">
        <v>0</v>
      </c>
      <c r="BC41" s="75">
        <v>528.76631447124896</v>
      </c>
      <c r="BD41" s="75">
        <v>12613.7492873089</v>
      </c>
      <c r="BE41" s="75">
        <v>1401.5284661278499</v>
      </c>
      <c r="BF41" s="75">
        <v>14015.2777534368</v>
      </c>
      <c r="BG41" s="75">
        <v>1.4996842270319599E-3</v>
      </c>
      <c r="BH41" s="75">
        <v>6.8571834002954803</v>
      </c>
      <c r="BI41" s="75">
        <v>8.4331673919872396E-3</v>
      </c>
      <c r="BJ41" s="75">
        <v>89.107753949436798</v>
      </c>
      <c r="BK41" s="75">
        <v>87.979245857982505</v>
      </c>
      <c r="BL41" s="75">
        <v>56.173011999494101</v>
      </c>
      <c r="BM41" s="75">
        <v>19.845197056204601</v>
      </c>
      <c r="BN41" s="75">
        <v>107.99715332660899</v>
      </c>
      <c r="BO41" s="75">
        <v>50.479903530153003</v>
      </c>
      <c r="BP41" s="75">
        <v>2.10063548228859E-2</v>
      </c>
      <c r="BQ41" s="75">
        <v>19.9218511321682</v>
      </c>
      <c r="BR41" s="75">
        <v>2317.3680022898702</v>
      </c>
      <c r="BS41" s="75">
        <v>2168.2397722466199</v>
      </c>
      <c r="BT41" s="75">
        <v>149.12823004325</v>
      </c>
      <c r="BU41" s="75">
        <v>0.16469661590524501</v>
      </c>
      <c r="BV41" s="75">
        <v>0.404399600081571</v>
      </c>
      <c r="BW41" s="75">
        <v>865.98062881169801</v>
      </c>
      <c r="BX41" s="75">
        <v>16.924317095189899</v>
      </c>
      <c r="BY41" s="75">
        <v>139.55711277523301</v>
      </c>
      <c r="BZ41" s="75">
        <v>31.804711121105399</v>
      </c>
      <c r="CA41" s="75">
        <v>15.0225904669168</v>
      </c>
      <c r="CB41" s="75">
        <v>349.16299638772603</v>
      </c>
      <c r="CC41" s="75">
        <v>15.1009258753227</v>
      </c>
      <c r="CD41" s="75">
        <v>156.66845078997099</v>
      </c>
      <c r="CE41" s="75">
        <v>242.890141160127</v>
      </c>
      <c r="CF41" s="75">
        <v>6.1138500737794601</v>
      </c>
      <c r="CG41" s="75">
        <v>7190.0103764467003</v>
      </c>
      <c r="CH41" s="75">
        <v>1.1053191905772899</v>
      </c>
      <c r="CI41" s="75">
        <v>133.64526392861401</v>
      </c>
      <c r="CJ41" s="75">
        <v>1.6992536642581199E-2</v>
      </c>
      <c r="CK41" s="75">
        <v>21.126523080749902</v>
      </c>
      <c r="CL41" s="75">
        <v>0.42322082838671099</v>
      </c>
      <c r="CM41" s="75">
        <v>484.50687034970701</v>
      </c>
      <c r="CN41" s="75">
        <v>34.884895073044603</v>
      </c>
      <c r="CO41" s="39"/>
      <c r="CP41" s="68">
        <f t="shared" si="19"/>
        <v>-1.1202323894771266E-4</v>
      </c>
      <c r="CQ41" s="68">
        <f t="shared" si="20"/>
        <v>-8.498986479578233E-5</v>
      </c>
      <c r="CR41" s="68">
        <f t="shared" si="21"/>
        <v>-6.9413253680686586E-5</v>
      </c>
      <c r="CS41" s="68">
        <f t="shared" si="22"/>
        <v>-1.1230511465074619E-4</v>
      </c>
      <c r="CT41" s="68">
        <f t="shared" si="23"/>
        <v>-1.1089506294733802E-4</v>
      </c>
      <c r="CU41" s="68">
        <f t="shared" si="24"/>
        <v>-2.7947060210630159E-4</v>
      </c>
      <c r="CV41" s="68">
        <f t="shared" si="25"/>
        <v>-8.0827202115319656E-5</v>
      </c>
      <c r="CW41" s="56">
        <f t="shared" si="26"/>
        <v>-0.84640273290992885</v>
      </c>
      <c r="CX41" s="56">
        <f t="shared" si="27"/>
        <v>1.2284549090455381</v>
      </c>
      <c r="CY41" s="68">
        <f t="shared" si="28"/>
        <v>-5.2481362935125605E-5</v>
      </c>
      <c r="CZ41" s="56">
        <f t="shared" si="29"/>
        <v>1.3370392201280972</v>
      </c>
      <c r="DA41" s="68">
        <f t="shared" si="30"/>
        <v>-1.3104333302491286E-4</v>
      </c>
      <c r="DB41" s="56">
        <f t="shared" si="31"/>
        <v>-0.21453726570903428</v>
      </c>
      <c r="DC41" s="68">
        <f t="shared" si="32"/>
        <v>-1.0268878329432268E-5</v>
      </c>
      <c r="DD41" s="68">
        <f t="shared" si="33"/>
        <v>-6.4396619365986265E-6</v>
      </c>
      <c r="DE41" s="56">
        <f t="shared" si="34"/>
        <v>-0.42847010707331118</v>
      </c>
      <c r="DF41" s="68">
        <f t="shared" si="18"/>
        <v>-1.306423907891948E-4</v>
      </c>
      <c r="DG41" s="89"/>
      <c r="DH41" s="75">
        <f t="shared" si="35"/>
        <v>-0.97291356320056366</v>
      </c>
      <c r="DI41" s="75">
        <f t="shared" si="36"/>
        <v>-2.0099582532993736</v>
      </c>
    </row>
    <row r="42" spans="1:113" x14ac:dyDescent="0.25">
      <c r="A42" s="89" t="s">
        <v>208</v>
      </c>
      <c r="B42" s="75">
        <v>363.45</v>
      </c>
      <c r="C42" s="75"/>
      <c r="D42" s="75">
        <v>1144.4038</v>
      </c>
      <c r="E42" s="75">
        <v>34.377420000000001</v>
      </c>
      <c r="F42" s="75">
        <v>28.317419999999998</v>
      </c>
      <c r="G42" s="75">
        <v>784.03880000000004</v>
      </c>
      <c r="H42" s="75">
        <v>80.59</v>
      </c>
      <c r="I42" s="65">
        <v>0.17926897999999999</v>
      </c>
      <c r="J42" s="65">
        <v>5.520804E-2</v>
      </c>
      <c r="K42" s="75"/>
      <c r="L42" s="65">
        <v>3.1568203000000001</v>
      </c>
      <c r="M42" s="75"/>
      <c r="N42" s="65"/>
      <c r="O42" s="75">
        <v>2.843412E-2</v>
      </c>
      <c r="P42" s="75"/>
      <c r="Q42" s="65">
        <v>5.9473499999999997E-3</v>
      </c>
      <c r="R42" s="73">
        <v>0.14217141</v>
      </c>
      <c r="S42" s="75"/>
      <c r="T42" s="75" t="s">
        <v>208</v>
      </c>
      <c r="U42" s="75">
        <v>0</v>
      </c>
      <c r="V42" s="75">
        <v>0</v>
      </c>
      <c r="W42" s="75">
        <v>2.8426629085463201E-2</v>
      </c>
      <c r="X42" s="75">
        <v>0</v>
      </c>
      <c r="Y42" s="75">
        <v>0</v>
      </c>
      <c r="Z42" s="75">
        <v>0</v>
      </c>
      <c r="AA42" s="75">
        <v>0</v>
      </c>
      <c r="AB42" s="75">
        <v>6.6391656465027496E-2</v>
      </c>
      <c r="AC42" s="75">
        <v>0</v>
      </c>
      <c r="AD42" s="75">
        <v>21.919036878939501</v>
      </c>
      <c r="AE42" s="75">
        <v>0</v>
      </c>
      <c r="AF42" s="75">
        <v>363.46538931794498</v>
      </c>
      <c r="AG42" s="75">
        <v>0.241615204082408</v>
      </c>
      <c r="AH42" s="75">
        <v>1.5278575474206899</v>
      </c>
      <c r="AI42" s="75">
        <v>9.5086137264041998E-2</v>
      </c>
      <c r="AJ42" s="75">
        <v>0.1421334857929</v>
      </c>
      <c r="AK42" s="75">
        <v>0</v>
      </c>
      <c r="AL42" s="75">
        <v>0</v>
      </c>
      <c r="AM42" s="75">
        <v>9.3355838846352199</v>
      </c>
      <c r="AN42" s="75">
        <v>9.3355838846352199</v>
      </c>
      <c r="AO42" s="75">
        <v>0</v>
      </c>
      <c r="AP42" s="75">
        <v>0</v>
      </c>
      <c r="AQ42" s="75">
        <v>0</v>
      </c>
      <c r="AR42" s="75">
        <v>0</v>
      </c>
      <c r="AS42" s="75">
        <v>0.60556683404818201</v>
      </c>
      <c r="AT42" s="75">
        <v>0</v>
      </c>
      <c r="AU42" s="75">
        <v>0</v>
      </c>
      <c r="AV42" s="75">
        <v>0</v>
      </c>
      <c r="AW42" s="75">
        <v>0</v>
      </c>
      <c r="AX42" s="75">
        <v>0</v>
      </c>
      <c r="AY42" s="75">
        <v>0</v>
      </c>
      <c r="AZ42" s="75">
        <v>0</v>
      </c>
      <c r="BA42" s="75">
        <v>0</v>
      </c>
      <c r="BB42" s="75">
        <v>0</v>
      </c>
      <c r="BC42" s="75">
        <v>82.123064629706207</v>
      </c>
      <c r="BD42" s="75">
        <v>1030.02590697817</v>
      </c>
      <c r="BE42" s="75">
        <v>114.447365826374</v>
      </c>
      <c r="BF42" s="75">
        <v>1144.4732728045501</v>
      </c>
      <c r="BG42" s="75">
        <v>0</v>
      </c>
      <c r="BH42" s="75">
        <v>2.1077456549601199</v>
      </c>
      <c r="BI42" s="75">
        <v>0</v>
      </c>
      <c r="BJ42" s="75">
        <v>0.38911482189410102</v>
      </c>
      <c r="BK42" s="75">
        <v>20.7942389602043</v>
      </c>
      <c r="BL42" s="75">
        <v>0.36052505841697102</v>
      </c>
      <c r="BM42" s="75">
        <v>0.61158694556237103</v>
      </c>
      <c r="BN42" s="75">
        <v>4.04929324305406</v>
      </c>
      <c r="BO42" s="75">
        <v>0.45159236725695401</v>
      </c>
      <c r="BP42" s="75">
        <v>0</v>
      </c>
      <c r="BQ42" s="75">
        <v>9.8135074391662094E-2</v>
      </c>
      <c r="BR42" s="75">
        <v>34.3720968101171</v>
      </c>
      <c r="BS42" s="75">
        <v>28.311508639016399</v>
      </c>
      <c r="BT42" s="75">
        <v>6.0605881711007097</v>
      </c>
      <c r="BU42" s="75">
        <v>0</v>
      </c>
      <c r="BV42" s="75">
        <v>1.02920595027475E-3</v>
      </c>
      <c r="BW42" s="75">
        <v>2.7745892079344299</v>
      </c>
      <c r="BX42" s="75">
        <v>0</v>
      </c>
      <c r="BY42" s="75">
        <v>4.1401596350248298</v>
      </c>
      <c r="BZ42" s="75">
        <v>0.99661930885100602</v>
      </c>
      <c r="CA42" s="75">
        <v>0.53315605971218605</v>
      </c>
      <c r="CB42" s="75">
        <v>10.5569877731664</v>
      </c>
      <c r="CC42" s="75">
        <v>1.2824217711395101</v>
      </c>
      <c r="CD42" s="75">
        <v>0.86478733025788501</v>
      </c>
      <c r="CE42" s="75">
        <v>2.4682550810474102</v>
      </c>
      <c r="CF42" s="75">
        <v>1.56775264958635E-2</v>
      </c>
      <c r="CG42" s="75">
        <v>784.16227636920803</v>
      </c>
      <c r="CH42" s="75">
        <v>0</v>
      </c>
      <c r="CI42" s="75">
        <v>19.131967724334</v>
      </c>
      <c r="CJ42" s="75">
        <v>0</v>
      </c>
      <c r="CK42" s="75">
        <v>11.0902825374537</v>
      </c>
      <c r="CL42" s="75">
        <v>0</v>
      </c>
      <c r="CM42" s="75">
        <v>80.593636165831697</v>
      </c>
      <c r="CN42" s="75">
        <v>34.4946551262477</v>
      </c>
      <c r="CO42" s="39"/>
      <c r="CP42" s="68">
        <f t="shared" si="19"/>
        <v>4.2342324790187823E-5</v>
      </c>
      <c r="CQ42" s="68" t="str">
        <f t="shared" si="20"/>
        <v/>
      </c>
      <c r="CR42" s="68">
        <f t="shared" si="21"/>
        <v>6.0706548291835156E-5</v>
      </c>
      <c r="CS42" s="68">
        <f t="shared" si="22"/>
        <v>-1.5484553183168332E-4</v>
      </c>
      <c r="CT42" s="68">
        <f t="shared" si="23"/>
        <v>-2.0875351580757281E-4</v>
      </c>
      <c r="CU42" s="68">
        <f t="shared" si="24"/>
        <v>1.574875748598058E-4</v>
      </c>
      <c r="CV42" s="68">
        <f t="shared" si="25"/>
        <v>4.5119317926460609E-5</v>
      </c>
      <c r="CW42" s="56">
        <f t="shared" si="26"/>
        <v>-1</v>
      </c>
      <c r="CX42" s="56">
        <f t="shared" si="27"/>
        <v>0.20257224246735614</v>
      </c>
      <c r="CY42" s="68" t="str">
        <f t="shared" si="28"/>
        <v/>
      </c>
      <c r="CZ42" s="56">
        <f t="shared" si="29"/>
        <v>1.9572744082503588</v>
      </c>
      <c r="DA42" s="68" t="str">
        <f t="shared" si="30"/>
        <v/>
      </c>
      <c r="DB42" s="56" t="str">
        <f t="shared" si="31"/>
        <v/>
      </c>
      <c r="DC42" s="68">
        <f t="shared" si="32"/>
        <v>-2.6344808760740061E-4</v>
      </c>
      <c r="DD42" s="68" t="str">
        <f t="shared" si="33"/>
        <v/>
      </c>
      <c r="DE42" s="56">
        <f t="shared" si="34"/>
        <v>-1</v>
      </c>
      <c r="DF42" s="68">
        <f t="shared" si="18"/>
        <v>-2.6674988381980986E-4</v>
      </c>
      <c r="DG42" s="89"/>
      <c r="DH42" s="75">
        <f t="shared" si="35"/>
        <v>6.9472804550059664E-2</v>
      </c>
      <c r="DI42" s="75">
        <f t="shared" si="36"/>
        <v>0.12347636920799232</v>
      </c>
    </row>
    <row r="43" spans="1:113" x14ac:dyDescent="0.25">
      <c r="A43" s="89" t="s">
        <v>209</v>
      </c>
      <c r="B43" s="75">
        <v>2537.7753309</v>
      </c>
      <c r="C43" s="75">
        <v>47.60918667</v>
      </c>
      <c r="D43" s="75">
        <v>8262.0394097000008</v>
      </c>
      <c r="E43" s="75">
        <v>1982.6674241000001</v>
      </c>
      <c r="F43" s="75">
        <v>1802.7565347</v>
      </c>
      <c r="G43" s="75">
        <v>10143.816304</v>
      </c>
      <c r="H43" s="75">
        <v>398.52235259999998</v>
      </c>
      <c r="I43" s="65">
        <v>2.4973972400000002</v>
      </c>
      <c r="J43" s="65">
        <v>0.85939394999999996</v>
      </c>
      <c r="K43" s="75"/>
      <c r="L43" s="65">
        <v>8.1793980899999994</v>
      </c>
      <c r="M43" s="75">
        <v>210.76594657999999</v>
      </c>
      <c r="N43" s="65"/>
      <c r="O43" s="75">
        <v>0.66867220999999999</v>
      </c>
      <c r="P43" s="75">
        <v>2.7378909999999999E-2</v>
      </c>
      <c r="Q43" s="65">
        <v>0.1067922</v>
      </c>
      <c r="R43" s="73">
        <v>1.79654603</v>
      </c>
      <c r="S43" s="75"/>
      <c r="T43" s="75" t="s">
        <v>209</v>
      </c>
      <c r="U43" s="75">
        <v>0</v>
      </c>
      <c r="V43" s="75">
        <v>0</v>
      </c>
      <c r="W43" s="75">
        <v>0.66868269968352101</v>
      </c>
      <c r="X43" s="75">
        <v>0</v>
      </c>
      <c r="Y43" s="75">
        <v>0</v>
      </c>
      <c r="Z43" s="75">
        <v>0</v>
      </c>
      <c r="AA43" s="75">
        <v>0</v>
      </c>
      <c r="AB43" s="75">
        <v>1.42831518617485</v>
      </c>
      <c r="AC43" s="75">
        <v>2.73787036913818E-2</v>
      </c>
      <c r="AD43" s="75">
        <v>322.97552115129503</v>
      </c>
      <c r="AE43" s="75">
        <v>0</v>
      </c>
      <c r="AF43" s="75">
        <v>2537.9176276604599</v>
      </c>
      <c r="AG43" s="75">
        <v>0.43548873652237302</v>
      </c>
      <c r="AH43" s="75">
        <v>5.4133329891203896</v>
      </c>
      <c r="AI43" s="75">
        <v>0.171384098667208</v>
      </c>
      <c r="AJ43" s="75">
        <v>1.7965147188964099</v>
      </c>
      <c r="AK43" s="75">
        <v>0</v>
      </c>
      <c r="AL43" s="75">
        <v>0</v>
      </c>
      <c r="AM43" s="75">
        <v>133.27229216552601</v>
      </c>
      <c r="AN43" s="75">
        <v>133.27229216552601</v>
      </c>
      <c r="AO43" s="75">
        <v>0</v>
      </c>
      <c r="AP43" s="75">
        <v>0</v>
      </c>
      <c r="AQ43" s="75">
        <v>210.783839818801</v>
      </c>
      <c r="AR43" s="75">
        <v>0</v>
      </c>
      <c r="AS43" s="75">
        <v>2.16205075197264</v>
      </c>
      <c r="AT43" s="75">
        <v>0</v>
      </c>
      <c r="AU43" s="75">
        <v>0</v>
      </c>
      <c r="AV43" s="75">
        <v>0</v>
      </c>
      <c r="AW43" s="75">
        <v>0</v>
      </c>
      <c r="AX43" s="75">
        <v>0</v>
      </c>
      <c r="AY43" s="75">
        <v>0</v>
      </c>
      <c r="AZ43" s="75">
        <v>0</v>
      </c>
      <c r="BA43" s="75">
        <v>47.610782536738</v>
      </c>
      <c r="BB43" s="75">
        <v>0</v>
      </c>
      <c r="BC43" s="75">
        <v>403.95349405788198</v>
      </c>
      <c r="BD43" s="75">
        <v>7435.0516056043598</v>
      </c>
      <c r="BE43" s="75">
        <v>826.11686239631297</v>
      </c>
      <c r="BF43" s="75">
        <v>8261.1684680006801</v>
      </c>
      <c r="BG43" s="75">
        <v>0</v>
      </c>
      <c r="BH43" s="75">
        <v>7.2688413550403403</v>
      </c>
      <c r="BI43" s="75">
        <v>0</v>
      </c>
      <c r="BJ43" s="75">
        <v>92.657464897347197</v>
      </c>
      <c r="BK43" s="75">
        <v>83.267894541956196</v>
      </c>
      <c r="BL43" s="75">
        <v>55.354076268288303</v>
      </c>
      <c r="BM43" s="75">
        <v>8.8467734481941296</v>
      </c>
      <c r="BN43" s="75">
        <v>89.337776814420394</v>
      </c>
      <c r="BO43" s="75">
        <v>48.656369804133099</v>
      </c>
      <c r="BP43" s="75">
        <v>0</v>
      </c>
      <c r="BQ43" s="75">
        <v>8.0900620552204892</v>
      </c>
      <c r="BR43" s="75">
        <v>1982.82121894908</v>
      </c>
      <c r="BS43" s="75">
        <v>1802.9008653978201</v>
      </c>
      <c r="BT43" s="75">
        <v>179.92035355126001</v>
      </c>
      <c r="BU43" s="75">
        <v>0</v>
      </c>
      <c r="BV43" s="75">
        <v>0.42952861500134998</v>
      </c>
      <c r="BW43" s="75">
        <v>893.48818760747804</v>
      </c>
      <c r="BX43" s="75">
        <v>0</v>
      </c>
      <c r="BY43" s="75">
        <v>70.933318041733401</v>
      </c>
      <c r="BZ43" s="75">
        <v>18.025805478044699</v>
      </c>
      <c r="CA43" s="75">
        <v>7.7122166026775103</v>
      </c>
      <c r="CB43" s="75">
        <v>177.783106224937</v>
      </c>
      <c r="CC43" s="75">
        <v>5.8970668547121496</v>
      </c>
      <c r="CD43" s="75">
        <v>143.512371746198</v>
      </c>
      <c r="CE43" s="75">
        <v>181.53617013508801</v>
      </c>
      <c r="CF43" s="75">
        <v>6.5376376590663901</v>
      </c>
      <c r="CG43" s="75">
        <v>10145.3838018935</v>
      </c>
      <c r="CH43" s="75">
        <v>0</v>
      </c>
      <c r="CI43" s="75">
        <v>231.804375848419</v>
      </c>
      <c r="CJ43" s="75">
        <v>0</v>
      </c>
      <c r="CK43" s="75">
        <v>40.250085570867597</v>
      </c>
      <c r="CL43" s="75">
        <v>0</v>
      </c>
      <c r="CM43" s="75">
        <v>398.53457170819598</v>
      </c>
      <c r="CN43" s="75">
        <v>123.15632936973201</v>
      </c>
      <c r="CO43" s="39"/>
      <c r="CP43" s="68">
        <f t="shared" si="19"/>
        <v>5.6071457046365468E-5</v>
      </c>
      <c r="CQ43" s="68">
        <f t="shared" si="20"/>
        <v>3.3520142846844716E-5</v>
      </c>
      <c r="CR43" s="68">
        <f t="shared" si="21"/>
        <v>-1.0541485656653808E-4</v>
      </c>
      <c r="CS43" s="68">
        <f t="shared" si="22"/>
        <v>7.7569665598252813E-5</v>
      </c>
      <c r="CT43" s="68">
        <f t="shared" si="23"/>
        <v>8.0061114766194355E-5</v>
      </c>
      <c r="CU43" s="68">
        <f t="shared" si="24"/>
        <v>1.5452743292307267E-4</v>
      </c>
      <c r="CV43" s="68">
        <f t="shared" si="25"/>
        <v>3.0661035990297931E-5</v>
      </c>
      <c r="CW43" s="56">
        <f t="shared" si="26"/>
        <v>-1</v>
      </c>
      <c r="CX43" s="56">
        <f t="shared" si="27"/>
        <v>0.66200284069354931</v>
      </c>
      <c r="CY43" s="68" t="str">
        <f t="shared" si="28"/>
        <v/>
      </c>
      <c r="CZ43" s="56">
        <f t="shared" si="29"/>
        <v>15.293655193095757</v>
      </c>
      <c r="DA43" s="68">
        <f t="shared" si="30"/>
        <v>8.4896251464496126E-5</v>
      </c>
      <c r="DB43" s="56" t="str">
        <f t="shared" si="31"/>
        <v/>
      </c>
      <c r="DC43" s="68">
        <f t="shared" si="32"/>
        <v>1.5687332842828891E-5</v>
      </c>
      <c r="DD43" s="68">
        <f t="shared" si="33"/>
        <v>-7.5353116029660513E-6</v>
      </c>
      <c r="DE43" s="56">
        <f t="shared" si="34"/>
        <v>-1</v>
      </c>
      <c r="DF43" s="68">
        <f t="shared" si="18"/>
        <v>-1.7428500615770362E-5</v>
      </c>
      <c r="DG43" s="89"/>
      <c r="DH43" s="75">
        <f t="shared" si="35"/>
        <v>-0.8709416993206105</v>
      </c>
      <c r="DI43" s="75">
        <f t="shared" si="36"/>
        <v>1.567497893500331</v>
      </c>
    </row>
    <row r="44" spans="1:113" x14ac:dyDescent="0.25">
      <c r="A44" s="89" t="s">
        <v>210</v>
      </c>
      <c r="B44" s="75">
        <v>118454.22100000001</v>
      </c>
      <c r="C44" s="75">
        <v>1810.7898</v>
      </c>
      <c r="D44" s="75">
        <v>93611.210300000006</v>
      </c>
      <c r="E44" s="75">
        <v>14799.164699999999</v>
      </c>
      <c r="F44" s="75">
        <v>12483.209325</v>
      </c>
      <c r="G44" s="75">
        <v>129257.43429999999</v>
      </c>
      <c r="H44" s="75">
        <v>2829.6028000000001</v>
      </c>
      <c r="I44" s="65">
        <v>28.34203686</v>
      </c>
      <c r="J44" s="65">
        <v>25.381575009999999</v>
      </c>
      <c r="K44" s="75">
        <v>0.76749999999999996</v>
      </c>
      <c r="L44" s="65">
        <v>257.62474230999999</v>
      </c>
      <c r="M44" s="75">
        <v>241.4263</v>
      </c>
      <c r="N44" s="65">
        <v>0.2</v>
      </c>
      <c r="O44" s="75">
        <v>11.06502469</v>
      </c>
      <c r="P44" s="75">
        <v>7.1999999999999998E-3</v>
      </c>
      <c r="Q44" s="65">
        <v>3.5256178</v>
      </c>
      <c r="R44" s="73">
        <v>16.66333856</v>
      </c>
      <c r="S44" s="75"/>
      <c r="T44" s="75" t="s">
        <v>210</v>
      </c>
      <c r="U44" s="75">
        <v>0.41478642602997101</v>
      </c>
      <c r="V44" s="75">
        <v>0.83428913061919496</v>
      </c>
      <c r="W44" s="75">
        <v>11.063433719680001</v>
      </c>
      <c r="X44" s="75">
        <v>0.96838551650625804</v>
      </c>
      <c r="Y44" s="75">
        <v>0.96838551650625804</v>
      </c>
      <c r="Z44" s="75">
        <v>0.59879497028390005</v>
      </c>
      <c r="AA44" s="75">
        <v>0.33503197610542501</v>
      </c>
      <c r="AB44" s="75">
        <v>75.501139891158999</v>
      </c>
      <c r="AC44" s="75">
        <v>7.1989920029277401E-3</v>
      </c>
      <c r="AD44" s="75">
        <v>5110.5825804062697</v>
      </c>
      <c r="AE44" s="75">
        <v>0.76749907117952898</v>
      </c>
      <c r="AF44" s="75">
        <v>118433.107489306</v>
      </c>
      <c r="AG44" s="75">
        <v>23.565365627664001</v>
      </c>
      <c r="AH44" s="75">
        <v>249.16162617781001</v>
      </c>
      <c r="AI44" s="75">
        <v>8.3927756580569106</v>
      </c>
      <c r="AJ44" s="75">
        <v>16.6577509858074</v>
      </c>
      <c r="AK44" s="75">
        <v>4.3492518981975703</v>
      </c>
      <c r="AL44" s="75">
        <v>0.238567267095465</v>
      </c>
      <c r="AM44" s="75">
        <v>1389.7071572597799</v>
      </c>
      <c r="AN44" s="75">
        <v>1389.7071572597799</v>
      </c>
      <c r="AO44" s="75">
        <v>1.16473012872126E-2</v>
      </c>
      <c r="AP44" s="75">
        <v>0</v>
      </c>
      <c r="AQ44" s="75">
        <v>241.405606614704</v>
      </c>
      <c r="AR44" s="75">
        <v>0</v>
      </c>
      <c r="AS44" s="75">
        <v>5.8947480163961004</v>
      </c>
      <c r="AT44" s="75">
        <v>0.22714029007633499</v>
      </c>
      <c r="AU44" s="75">
        <v>5.6763800365625498E-3</v>
      </c>
      <c r="AV44" s="75">
        <v>3.2586418933203598</v>
      </c>
      <c r="AW44" s="75">
        <v>0.54525817577451097</v>
      </c>
      <c r="AX44" s="75">
        <v>0.85296582634887097</v>
      </c>
      <c r="AY44" s="75">
        <v>2.36794656178176E-4</v>
      </c>
      <c r="AZ44" s="75">
        <v>0.271217633382969</v>
      </c>
      <c r="BA44" s="75">
        <v>1810.42712122172</v>
      </c>
      <c r="BB44" s="75">
        <v>0</v>
      </c>
      <c r="BC44" s="75">
        <v>3081.7813378911501</v>
      </c>
      <c r="BD44" s="75">
        <v>84230.735213125605</v>
      </c>
      <c r="BE44" s="75">
        <v>9358.9708708299495</v>
      </c>
      <c r="BF44" s="75">
        <v>93589.706083955607</v>
      </c>
      <c r="BG44" s="75">
        <v>3.3914338696406999E-3</v>
      </c>
      <c r="BH44" s="75">
        <v>42.333830575652598</v>
      </c>
      <c r="BI44" s="75">
        <v>0.226393555755385</v>
      </c>
      <c r="BJ44" s="75">
        <v>387.81513803713</v>
      </c>
      <c r="BK44" s="75">
        <v>697.70329570179604</v>
      </c>
      <c r="BL44" s="75">
        <v>730.39056392114401</v>
      </c>
      <c r="BM44" s="75">
        <v>145.71062692499399</v>
      </c>
      <c r="BN44" s="75">
        <v>620.61620642741502</v>
      </c>
      <c r="BO44" s="75">
        <v>285.35274243515101</v>
      </c>
      <c r="BP44" s="75">
        <v>0.66618380043761605</v>
      </c>
      <c r="BQ44" s="75">
        <v>59.887091506062802</v>
      </c>
      <c r="BR44" s="75">
        <v>14796.3272064307</v>
      </c>
      <c r="BS44" s="75">
        <v>12480.7462765732</v>
      </c>
      <c r="BT44" s="75">
        <v>2315.5809298575</v>
      </c>
      <c r="BU44" s="75">
        <v>38.481593455733901</v>
      </c>
      <c r="BV44" s="75">
        <v>2.00444875062969</v>
      </c>
      <c r="BW44" s="75">
        <v>2967.00790043493</v>
      </c>
      <c r="BX44" s="75">
        <v>7.7142265226387101</v>
      </c>
      <c r="BY44" s="75">
        <v>1417.28309444209</v>
      </c>
      <c r="BZ44" s="75">
        <v>260.46861559577599</v>
      </c>
      <c r="CA44" s="75">
        <v>140.228029143052</v>
      </c>
      <c r="CB44" s="75">
        <v>3548.6049807775498</v>
      </c>
      <c r="CC44" s="75">
        <v>130.714106162278</v>
      </c>
      <c r="CD44" s="75">
        <v>688.54814925210997</v>
      </c>
      <c r="CE44" s="75">
        <v>1139.0589775333401</v>
      </c>
      <c r="CF44" s="75">
        <v>40.9077076130717</v>
      </c>
      <c r="CG44" s="75">
        <v>129239.723346308</v>
      </c>
      <c r="CH44" s="75">
        <v>1.82723206674182</v>
      </c>
      <c r="CI44" s="75">
        <v>3072.6847662445898</v>
      </c>
      <c r="CJ44" s="75">
        <v>3.9749466103760497E-2</v>
      </c>
      <c r="CK44" s="75">
        <v>132.45084242176799</v>
      </c>
      <c r="CL44" s="75">
        <v>1.35884246676036</v>
      </c>
      <c r="CM44" s="75">
        <v>2828.8827316953598</v>
      </c>
      <c r="CN44" s="75">
        <v>302.274312961399</v>
      </c>
      <c r="CO44" s="39"/>
      <c r="CP44" s="68">
        <f t="shared" si="19"/>
        <v>-1.7824194457372291E-4</v>
      </c>
      <c r="CQ44" s="68">
        <f t="shared" si="20"/>
        <v>-2.0028761940234146E-4</v>
      </c>
      <c r="CR44" s="68">
        <f t="shared" si="21"/>
        <v>-2.2971838496141172E-4</v>
      </c>
      <c r="CS44" s="68">
        <f t="shared" si="22"/>
        <v>-1.9173335974152062E-4</v>
      </c>
      <c r="CT44" s="68">
        <f t="shared" si="23"/>
        <v>-1.9730891012676458E-4</v>
      </c>
      <c r="CU44" s="68">
        <f t="shared" si="24"/>
        <v>-1.3702077399186652E-4</v>
      </c>
      <c r="CV44" s="68">
        <f t="shared" si="25"/>
        <v>-2.544768137211115E-4</v>
      </c>
      <c r="CW44" s="56">
        <f t="shared" si="26"/>
        <v>-0.96583218343516541</v>
      </c>
      <c r="CX44" s="56">
        <f t="shared" si="27"/>
        <v>1.9746436090515489</v>
      </c>
      <c r="CY44" s="68">
        <f t="shared" si="28"/>
        <v>-1.2101895387362673E-6</v>
      </c>
      <c r="CZ44" s="56">
        <f t="shared" si="29"/>
        <v>4.394307801335108</v>
      </c>
      <c r="DA44" s="68">
        <f t="shared" si="30"/>
        <v>-8.5713053200911325E-5</v>
      </c>
      <c r="DB44" s="56">
        <f t="shared" si="31"/>
        <v>3.2648291317443543</v>
      </c>
      <c r="DC44" s="68">
        <f t="shared" si="32"/>
        <v>-1.4378371170166586E-4</v>
      </c>
      <c r="DD44" s="68">
        <f t="shared" si="33"/>
        <v>-1.3999959336940881E-4</v>
      </c>
      <c r="DE44" s="56">
        <f t="shared" si="34"/>
        <v>-0.92307230994154577</v>
      </c>
      <c r="DF44" s="68">
        <f t="shared" si="18"/>
        <v>-3.3532141068131043E-4</v>
      </c>
      <c r="DG44" s="89"/>
      <c r="DH44" s="75">
        <f t="shared" si="35"/>
        <v>-21.504216044399072</v>
      </c>
      <c r="DI44" s="75">
        <f t="shared" si="36"/>
        <v>-17.710953691988834</v>
      </c>
    </row>
    <row r="45" spans="1:113" x14ac:dyDescent="0.25">
      <c r="A45" s="89" t="s">
        <v>211</v>
      </c>
      <c r="B45" s="75">
        <v>11862.726042</v>
      </c>
      <c r="C45" s="75">
        <v>290.77311615999997</v>
      </c>
      <c r="D45" s="75">
        <v>23395.824303000001</v>
      </c>
      <c r="E45" s="75">
        <v>1593.7524222</v>
      </c>
      <c r="F45" s="75">
        <v>1368.4453874000001</v>
      </c>
      <c r="G45" s="75">
        <v>7849.9267753000004</v>
      </c>
      <c r="H45" s="75">
        <v>359.32891942999998</v>
      </c>
      <c r="I45" s="65">
        <v>1.6507921000000001</v>
      </c>
      <c r="J45" s="65">
        <v>0.92377178000000004</v>
      </c>
      <c r="K45" s="75"/>
      <c r="L45" s="65">
        <v>22.882093090000001</v>
      </c>
      <c r="M45" s="75">
        <v>13.758554500000001</v>
      </c>
      <c r="N45" s="65">
        <v>2.2879549999999998E-2</v>
      </c>
      <c r="O45" s="75">
        <v>0.57145307000000001</v>
      </c>
      <c r="P45" s="75">
        <v>6.0836299999999996E-3</v>
      </c>
      <c r="Q45" s="65">
        <v>6.6463220000000003E-2</v>
      </c>
      <c r="R45" s="73">
        <v>1.2978736900000001</v>
      </c>
      <c r="S45" s="75"/>
      <c r="T45" s="75" t="s">
        <v>211</v>
      </c>
      <c r="U45" s="75">
        <v>0</v>
      </c>
      <c r="V45" s="75">
        <v>0</v>
      </c>
      <c r="W45" s="75">
        <v>0.57145429345459298</v>
      </c>
      <c r="X45" s="75">
        <v>1.2616840231749801E-2</v>
      </c>
      <c r="Y45" s="75">
        <v>1.2616840231749801E-2</v>
      </c>
      <c r="Z45" s="75">
        <v>4.2591306403875701E-3</v>
      </c>
      <c r="AA45" s="75">
        <v>0</v>
      </c>
      <c r="AB45" s="75">
        <v>0.56022098959830202</v>
      </c>
      <c r="AC45" s="75">
        <v>6.0831262862499303E-3</v>
      </c>
      <c r="AD45" s="75">
        <v>218.44096504137701</v>
      </c>
      <c r="AE45" s="75">
        <v>0</v>
      </c>
      <c r="AF45" s="75">
        <v>11864.6868394131</v>
      </c>
      <c r="AG45" s="75">
        <v>0.35265165200548898</v>
      </c>
      <c r="AH45" s="75">
        <v>11.7065921846058</v>
      </c>
      <c r="AI45" s="75">
        <v>0.169050704007671</v>
      </c>
      <c r="AJ45" s="75">
        <v>1.29766772443241</v>
      </c>
      <c r="AK45" s="75">
        <v>0</v>
      </c>
      <c r="AL45" s="75">
        <v>0</v>
      </c>
      <c r="AM45" s="75">
        <v>78.036347399782599</v>
      </c>
      <c r="AN45" s="75">
        <v>78.036347399782599</v>
      </c>
      <c r="AO45" s="75">
        <v>0</v>
      </c>
      <c r="AP45" s="75">
        <v>0</v>
      </c>
      <c r="AQ45" s="75">
        <v>13.7612458023966</v>
      </c>
      <c r="AR45" s="75">
        <v>0</v>
      </c>
      <c r="AS45" s="75">
        <v>2.3508657761146798</v>
      </c>
      <c r="AT45" s="75">
        <v>0</v>
      </c>
      <c r="AU45" s="75">
        <v>0</v>
      </c>
      <c r="AV45" s="75">
        <v>2.1997237988910698E-3</v>
      </c>
      <c r="AW45" s="75">
        <v>0</v>
      </c>
      <c r="AX45" s="75">
        <v>0</v>
      </c>
      <c r="AY45" s="75">
        <v>0</v>
      </c>
      <c r="AZ45" s="75">
        <v>4.1995295288612504E-3</v>
      </c>
      <c r="BA45" s="75">
        <v>290.73365213324701</v>
      </c>
      <c r="BB45" s="75">
        <v>0</v>
      </c>
      <c r="BC45" s="75">
        <v>371.05191395029601</v>
      </c>
      <c r="BD45" s="75">
        <v>21058.455484701499</v>
      </c>
      <c r="BE45" s="75">
        <v>2339.82816514457</v>
      </c>
      <c r="BF45" s="75">
        <v>23398.2836498461</v>
      </c>
      <c r="BG45" s="75">
        <v>0</v>
      </c>
      <c r="BH45" s="75">
        <v>8.0822945880222807</v>
      </c>
      <c r="BI45" s="75">
        <v>0</v>
      </c>
      <c r="BJ45" s="75">
        <v>73.897934357263296</v>
      </c>
      <c r="BK45" s="75">
        <v>84.655624148911102</v>
      </c>
      <c r="BL45" s="75">
        <v>43.688364565594597</v>
      </c>
      <c r="BM45" s="75">
        <v>4.9844467711767697</v>
      </c>
      <c r="BN45" s="75">
        <v>62.521454218334704</v>
      </c>
      <c r="BO45" s="75">
        <v>37.914363816120101</v>
      </c>
      <c r="BP45" s="75">
        <v>0</v>
      </c>
      <c r="BQ45" s="75">
        <v>6.2206720416464103</v>
      </c>
      <c r="BR45" s="75">
        <v>1593.80448386588</v>
      </c>
      <c r="BS45" s="75">
        <v>1368.4577096315099</v>
      </c>
      <c r="BT45" s="75">
        <v>225.34677423436199</v>
      </c>
      <c r="BU45" s="75">
        <v>0</v>
      </c>
      <c r="BV45" s="75">
        <v>0.34535958178320803</v>
      </c>
      <c r="BW45" s="75">
        <v>715.95389873893396</v>
      </c>
      <c r="BX45" s="75">
        <v>0</v>
      </c>
      <c r="BY45" s="75">
        <v>42.916881167126803</v>
      </c>
      <c r="BZ45" s="75">
        <v>11.0538328950324</v>
      </c>
      <c r="CA45" s="75">
        <v>4.3509209686447603</v>
      </c>
      <c r="CB45" s="75">
        <v>107.30348650561901</v>
      </c>
      <c r="CC45" s="75">
        <v>6.6772477058230004</v>
      </c>
      <c r="CD45" s="75">
        <v>113.50676476757199</v>
      </c>
      <c r="CE45" s="75">
        <v>138.54279434546399</v>
      </c>
      <c r="CF45" s="75">
        <v>5.2565348912052103</v>
      </c>
      <c r="CG45" s="75">
        <v>7851.15541814484</v>
      </c>
      <c r="CH45" s="75">
        <v>1.2869119370359901E-2</v>
      </c>
      <c r="CI45" s="75">
        <v>156.65842232422199</v>
      </c>
      <c r="CJ45" s="75">
        <v>0</v>
      </c>
      <c r="CK45" s="75">
        <v>43.1957860012647</v>
      </c>
      <c r="CL45" s="75">
        <v>0</v>
      </c>
      <c r="CM45" s="75">
        <v>359.33326229710502</v>
      </c>
      <c r="CN45" s="75">
        <v>133.567565977361</v>
      </c>
      <c r="CO45" s="39"/>
      <c r="CP45" s="68">
        <f t="shared" si="19"/>
        <v>1.6529062596213489E-4</v>
      </c>
      <c r="CQ45" s="68">
        <f t="shared" si="20"/>
        <v>-1.3572102976415232E-4</v>
      </c>
      <c r="CR45" s="68">
        <f t="shared" si="21"/>
        <v>1.0511905091472101E-4</v>
      </c>
      <c r="CS45" s="68">
        <f t="shared" si="22"/>
        <v>3.2666093650970546E-5</v>
      </c>
      <c r="CT45" s="68">
        <f t="shared" si="23"/>
        <v>9.004547513059276E-6</v>
      </c>
      <c r="CU45" s="68">
        <f t="shared" si="24"/>
        <v>1.565164720651441E-4</v>
      </c>
      <c r="CV45" s="68">
        <f t="shared" si="25"/>
        <v>1.2086049494504612E-5</v>
      </c>
      <c r="CW45" s="56">
        <f t="shared" si="26"/>
        <v>-0.99235709921815729</v>
      </c>
      <c r="CX45" s="56">
        <f t="shared" si="27"/>
        <v>-0.39355043991677036</v>
      </c>
      <c r="CY45" s="68" t="str">
        <f t="shared" si="28"/>
        <v/>
      </c>
      <c r="CZ45" s="56">
        <f t="shared" si="29"/>
        <v>2.4103675346852893</v>
      </c>
      <c r="DA45" s="68">
        <f t="shared" si="30"/>
        <v>1.956093858987055E-4</v>
      </c>
      <c r="DB45" s="56">
        <f t="shared" si="31"/>
        <v>-1</v>
      </c>
      <c r="DC45" s="68">
        <f t="shared" si="32"/>
        <v>2.1409537496561525E-6</v>
      </c>
      <c r="DD45" s="68">
        <f t="shared" si="33"/>
        <v>-8.2798222454234181E-5</v>
      </c>
      <c r="DE45" s="56">
        <f t="shared" si="34"/>
        <v>-0.93681423306211686</v>
      </c>
      <c r="DF45" s="68">
        <f t="shared" si="18"/>
        <v>-1.5869461656944149E-4</v>
      </c>
      <c r="DG45" s="89"/>
      <c r="DH45" s="75">
        <f t="shared" si="35"/>
        <v>2.4593468460989243</v>
      </c>
      <c r="DI45" s="75">
        <f t="shared" si="36"/>
        <v>1.2286428448396691</v>
      </c>
    </row>
    <row r="46" spans="1:113" x14ac:dyDescent="0.25">
      <c r="A46" s="89" t="s">
        <v>212</v>
      </c>
      <c r="B46" s="75">
        <v>1438.4425000000001</v>
      </c>
      <c r="C46" s="75">
        <v>15.514925</v>
      </c>
      <c r="D46" s="75">
        <v>193.63730000000001</v>
      </c>
      <c r="E46" s="75">
        <v>46.044840000000001</v>
      </c>
      <c r="F46" s="75">
        <v>44.457825</v>
      </c>
      <c r="G46" s="75">
        <v>1.727419</v>
      </c>
      <c r="H46" s="75">
        <v>38.013095</v>
      </c>
      <c r="I46" s="65">
        <v>1.9811179999999999</v>
      </c>
      <c r="J46" s="65">
        <v>10.024929999999999</v>
      </c>
      <c r="K46" s="75">
        <v>1.7094549999999999</v>
      </c>
      <c r="L46" s="65">
        <v>10.50231</v>
      </c>
      <c r="M46" s="75">
        <v>41.161029999999997</v>
      </c>
      <c r="N46" s="65"/>
      <c r="O46" s="75">
        <v>9.5475510000000003</v>
      </c>
      <c r="P46" s="75"/>
      <c r="Q46" s="65">
        <v>0.23152800000000001</v>
      </c>
      <c r="R46" s="73">
        <v>7.3993820000000002E-2</v>
      </c>
      <c r="S46" s="75"/>
      <c r="T46" s="75" t="s">
        <v>212</v>
      </c>
      <c r="U46" s="75">
        <v>0</v>
      </c>
      <c r="V46" s="75">
        <v>0</v>
      </c>
      <c r="W46" s="75">
        <v>9.5498505355737198</v>
      </c>
      <c r="X46" s="75">
        <v>0</v>
      </c>
      <c r="Y46" s="75">
        <v>0</v>
      </c>
      <c r="Z46" s="75">
        <v>0</v>
      </c>
      <c r="AA46" s="75">
        <v>0</v>
      </c>
      <c r="AB46" s="75">
        <v>12.7491640303544</v>
      </c>
      <c r="AC46" s="75">
        <v>0</v>
      </c>
      <c r="AD46" s="75">
        <v>25.951010842649001</v>
      </c>
      <c r="AE46" s="75">
        <v>1.7099054767774999</v>
      </c>
      <c r="AF46" s="75">
        <v>1438.76850243335</v>
      </c>
      <c r="AG46" s="75">
        <v>11.0623599270808</v>
      </c>
      <c r="AH46" s="75">
        <v>3.50834393331239</v>
      </c>
      <c r="AI46" s="75">
        <v>0</v>
      </c>
      <c r="AJ46" s="75">
        <v>7.4011827386359905E-2</v>
      </c>
      <c r="AK46" s="75">
        <v>11.0944875004057</v>
      </c>
      <c r="AL46" s="75">
        <v>0</v>
      </c>
      <c r="AM46" s="75">
        <v>7.2790224798690499E-4</v>
      </c>
      <c r="AN46" s="75">
        <v>7.2790224798690499E-4</v>
      </c>
      <c r="AO46" s="75">
        <v>0</v>
      </c>
      <c r="AP46" s="75">
        <v>0</v>
      </c>
      <c r="AQ46" s="75">
        <v>41.171941559395201</v>
      </c>
      <c r="AR46" s="75">
        <v>0</v>
      </c>
      <c r="AS46" s="75">
        <v>0</v>
      </c>
      <c r="AT46" s="75">
        <v>0</v>
      </c>
      <c r="AU46" s="75">
        <v>0</v>
      </c>
      <c r="AV46" s="75">
        <v>0</v>
      </c>
      <c r="AW46" s="75">
        <v>0</v>
      </c>
      <c r="AX46" s="75">
        <v>0</v>
      </c>
      <c r="AY46" s="75">
        <v>0</v>
      </c>
      <c r="AZ46" s="75">
        <v>0</v>
      </c>
      <c r="BA46" s="75">
        <v>15.519052770713801</v>
      </c>
      <c r="BB46" s="75">
        <v>0</v>
      </c>
      <c r="BC46" s="75">
        <v>41.5341470152174</v>
      </c>
      <c r="BD46" s="75">
        <v>174.31346370167</v>
      </c>
      <c r="BE46" s="75">
        <v>19.3681493743833</v>
      </c>
      <c r="BF46" s="75">
        <v>193.681613076053</v>
      </c>
      <c r="BG46" s="75">
        <v>0</v>
      </c>
      <c r="BH46" s="75">
        <v>0.79474978808071095</v>
      </c>
      <c r="BI46" s="75">
        <v>0</v>
      </c>
      <c r="BJ46" s="75">
        <v>2.2413509923554699E-5</v>
      </c>
      <c r="BK46" s="75">
        <v>1.02712509517022</v>
      </c>
      <c r="BL46" s="75">
        <v>0.28277259247011299</v>
      </c>
      <c r="BM46" s="75">
        <v>0.238178367477416</v>
      </c>
      <c r="BN46" s="75">
        <v>1.64937144573598</v>
      </c>
      <c r="BO46" s="75">
        <v>4.4827063939549201E-5</v>
      </c>
      <c r="BP46" s="75">
        <v>0</v>
      </c>
      <c r="BQ46" s="75">
        <v>3.94352248990007</v>
      </c>
      <c r="BR46" s="75">
        <v>46.056747076053902</v>
      </c>
      <c r="BS46" s="75">
        <v>44.469458010648303</v>
      </c>
      <c r="BT46" s="75">
        <v>1.58728906540562</v>
      </c>
      <c r="BU46" s="75">
        <v>6.3245012097863096E-2</v>
      </c>
      <c r="BV46" s="75">
        <v>0</v>
      </c>
      <c r="BW46" s="75">
        <v>7.4361131235635503</v>
      </c>
      <c r="BX46" s="75">
        <v>6.6965237189768295E-2</v>
      </c>
      <c r="BY46" s="75">
        <v>6.2457097185248802</v>
      </c>
      <c r="BZ46" s="75">
        <v>1.2788923979122199E-4</v>
      </c>
      <c r="CA46" s="75">
        <v>6.8559279529533694E-5</v>
      </c>
      <c r="CB46" s="75">
        <v>15.614268326747</v>
      </c>
      <c r="CC46" s="75">
        <v>0.92377125143541805</v>
      </c>
      <c r="CD46" s="75">
        <v>6.0269473084321303</v>
      </c>
      <c r="CE46" s="75">
        <v>2.9021006994163199</v>
      </c>
      <c r="CF46" s="75">
        <v>0</v>
      </c>
      <c r="CG46" s="75">
        <v>1.7276622801302901</v>
      </c>
      <c r="CH46" s="75">
        <v>0.17811830981393301</v>
      </c>
      <c r="CI46" s="75">
        <v>0</v>
      </c>
      <c r="CJ46" s="75">
        <v>0</v>
      </c>
      <c r="CK46" s="75">
        <v>1.81893392988199E-4</v>
      </c>
      <c r="CL46" s="75">
        <v>0</v>
      </c>
      <c r="CM46" s="75">
        <v>38.022180349101902</v>
      </c>
      <c r="CN46" s="75">
        <v>0</v>
      </c>
      <c r="CO46" s="39"/>
      <c r="CP46" s="68">
        <f t="shared" si="19"/>
        <v>2.2663570726665346E-4</v>
      </c>
      <c r="CQ46" s="68">
        <f t="shared" si="20"/>
        <v>2.6605160603746208E-4</v>
      </c>
      <c r="CR46" s="68">
        <f t="shared" si="21"/>
        <v>2.2884576501008247E-4</v>
      </c>
      <c r="CS46" s="68">
        <f t="shared" si="22"/>
        <v>2.5859740318137132E-4</v>
      </c>
      <c r="CT46" s="68">
        <f t="shared" si="23"/>
        <v>2.6166396238015141E-4</v>
      </c>
      <c r="CU46" s="68">
        <f t="shared" si="24"/>
        <v>1.4083446476510268E-4</v>
      </c>
      <c r="CV46" s="68">
        <f t="shared" si="25"/>
        <v>2.3900577161375155E-4</v>
      </c>
      <c r="CW46" s="56">
        <f t="shared" si="26"/>
        <v>-1</v>
      </c>
      <c r="CX46" s="56">
        <f t="shared" si="27"/>
        <v>0.27174594040600791</v>
      </c>
      <c r="CY46" s="68">
        <f t="shared" si="28"/>
        <v>2.6352069957968259E-4</v>
      </c>
      <c r="CZ46" s="56">
        <f t="shared" si="29"/>
        <v>-0.99993069122431288</v>
      </c>
      <c r="DA46" s="68">
        <f t="shared" si="30"/>
        <v>2.6509442050415288E-4</v>
      </c>
      <c r="DB46" s="56" t="str">
        <f t="shared" si="31"/>
        <v/>
      </c>
      <c r="DC46" s="68">
        <f t="shared" si="32"/>
        <v>2.4085082904709538E-4</v>
      </c>
      <c r="DD46" s="68" t="str">
        <f t="shared" si="33"/>
        <v/>
      </c>
      <c r="DE46" s="56">
        <f t="shared" si="34"/>
        <v>-1</v>
      </c>
      <c r="DF46" s="68">
        <f t="shared" si="18"/>
        <v>2.4336338304878493E-4</v>
      </c>
      <c r="DG46" s="89"/>
      <c r="DH46" s="75">
        <f t="shared" si="35"/>
        <v>4.4313076052986844E-2</v>
      </c>
      <c r="DI46" s="75">
        <f t="shared" si="36"/>
        <v>2.432801302900689E-4</v>
      </c>
    </row>
    <row r="47" spans="1:113" x14ac:dyDescent="0.25">
      <c r="A47" s="89" t="s">
        <v>213</v>
      </c>
      <c r="B47" s="75">
        <v>6620.0244328999997</v>
      </c>
      <c r="C47" s="75">
        <v>617.12130467999998</v>
      </c>
      <c r="D47" s="75">
        <v>12597.953052999999</v>
      </c>
      <c r="E47" s="75">
        <v>2083.2390602999999</v>
      </c>
      <c r="F47" s="75">
        <v>1858.8909755</v>
      </c>
      <c r="G47" s="75">
        <v>2662.6389313</v>
      </c>
      <c r="H47" s="75">
        <v>625.30610564000006</v>
      </c>
      <c r="I47" s="65">
        <v>5.28718355</v>
      </c>
      <c r="J47" s="65">
        <v>16.464504819999998</v>
      </c>
      <c r="K47" s="75">
        <v>4.1025869999999998</v>
      </c>
      <c r="L47" s="65">
        <v>76.014442560000006</v>
      </c>
      <c r="M47" s="75">
        <v>405.99708700000002</v>
      </c>
      <c r="N47" s="65">
        <v>0.67897193</v>
      </c>
      <c r="O47" s="75">
        <v>12.60903347</v>
      </c>
      <c r="P47" s="75">
        <v>7.3100000000000001E-5</v>
      </c>
      <c r="Q47" s="65">
        <v>1.86235927</v>
      </c>
      <c r="R47" s="73">
        <v>1.97475427</v>
      </c>
      <c r="S47" s="75"/>
      <c r="T47" s="75" t="s">
        <v>213</v>
      </c>
      <c r="U47" s="75">
        <v>3.0950810795592901E-3</v>
      </c>
      <c r="V47" s="75">
        <v>4.30012458746533</v>
      </c>
      <c r="W47" s="75">
        <v>12.6087693053589</v>
      </c>
      <c r="X47" s="75">
        <v>2.4296358175947601</v>
      </c>
      <c r="Y47" s="75">
        <v>2.4296358175947601</v>
      </c>
      <c r="Z47" s="75">
        <v>0.147227421560922</v>
      </c>
      <c r="AA47" s="75">
        <v>7.5988720762909798</v>
      </c>
      <c r="AB47" s="75">
        <v>33.3043281709908</v>
      </c>
      <c r="AC47" s="75">
        <v>7.3100043677089006E-5</v>
      </c>
      <c r="AD47" s="75">
        <v>1304.31666742636</v>
      </c>
      <c r="AE47" s="75">
        <v>4.1021242909825402</v>
      </c>
      <c r="AF47" s="75">
        <v>6619.2429403056703</v>
      </c>
      <c r="AG47" s="75">
        <v>35.430705793260699</v>
      </c>
      <c r="AH47" s="75">
        <v>108.113442761231</v>
      </c>
      <c r="AI47" s="75">
        <v>10.000416251619299</v>
      </c>
      <c r="AJ47" s="75">
        <v>1.9738166059387801</v>
      </c>
      <c r="AK47" s="75">
        <v>18.712629169718699</v>
      </c>
      <c r="AL47" s="75">
        <v>4.9372095619967197E-3</v>
      </c>
      <c r="AM47" s="75">
        <v>288.635752622246</v>
      </c>
      <c r="AN47" s="75">
        <v>288.635752622246</v>
      </c>
      <c r="AO47" s="75">
        <v>1.2510214660074899E-5</v>
      </c>
      <c r="AP47" s="75">
        <v>0</v>
      </c>
      <c r="AQ47" s="75">
        <v>405.98540954182198</v>
      </c>
      <c r="AR47" s="75">
        <v>0</v>
      </c>
      <c r="AS47" s="75">
        <v>0.38501048208368699</v>
      </c>
      <c r="AT47" s="75">
        <v>2.0609829826774999E-2</v>
      </c>
      <c r="AU47" s="75">
        <v>0</v>
      </c>
      <c r="AV47" s="75">
        <v>10.403591150362301</v>
      </c>
      <c r="AW47" s="75">
        <v>0.53422292097994795</v>
      </c>
      <c r="AX47" s="75">
        <v>29.4844865194157</v>
      </c>
      <c r="AY47" s="75">
        <v>7.0350947202665902E-6</v>
      </c>
      <c r="AZ47" s="75">
        <v>0.56328314255713297</v>
      </c>
      <c r="BA47" s="75">
        <v>617.01965146542295</v>
      </c>
      <c r="BB47" s="75">
        <v>0</v>
      </c>
      <c r="BC47" s="75">
        <v>740.73331775933195</v>
      </c>
      <c r="BD47" s="75">
        <v>11337.342313396701</v>
      </c>
      <c r="BE47" s="75">
        <v>1259.70537026582</v>
      </c>
      <c r="BF47" s="75">
        <v>12597.0476836625</v>
      </c>
      <c r="BG47" s="75">
        <v>5.3881741411068197E-4</v>
      </c>
      <c r="BH47" s="75">
        <v>15.2549965890158</v>
      </c>
      <c r="BI47" s="75">
        <v>5.2375133123894304E-3</v>
      </c>
      <c r="BJ47" s="75">
        <v>24.682016087040601</v>
      </c>
      <c r="BK47" s="75">
        <v>80.515848318522302</v>
      </c>
      <c r="BL47" s="75">
        <v>26.780519585014002</v>
      </c>
      <c r="BM47" s="75">
        <v>59.945117946336602</v>
      </c>
      <c r="BN47" s="75">
        <v>134.732367785843</v>
      </c>
      <c r="BO47" s="75">
        <v>28.9997980632272</v>
      </c>
      <c r="BP47" s="75">
        <v>0.134869219949624</v>
      </c>
      <c r="BQ47" s="75">
        <v>28.6857219111943</v>
      </c>
      <c r="BR47" s="75">
        <v>2082.8328993988798</v>
      </c>
      <c r="BS47" s="75">
        <v>1858.4788961479101</v>
      </c>
      <c r="BT47" s="75">
        <v>224.35400325096799</v>
      </c>
      <c r="BU47" s="75">
        <v>0.466393270611837</v>
      </c>
      <c r="BV47" s="75">
        <v>0.16290742650672099</v>
      </c>
      <c r="BW47" s="75">
        <v>259.39060350702403</v>
      </c>
      <c r="BX47" s="75">
        <v>9.7659639079409697</v>
      </c>
      <c r="BY47" s="75">
        <v>260.35139208849301</v>
      </c>
      <c r="BZ47" s="75">
        <v>69.557761277589407</v>
      </c>
      <c r="CA47" s="75">
        <v>31.836049249861901</v>
      </c>
      <c r="CB47" s="75">
        <v>653.78489353064595</v>
      </c>
      <c r="CC47" s="75">
        <v>27.154663616399699</v>
      </c>
      <c r="CD47" s="75">
        <v>88.202292745691295</v>
      </c>
      <c r="CE47" s="75">
        <v>179.669006080792</v>
      </c>
      <c r="CF47" s="75">
        <v>1.33122246414596</v>
      </c>
      <c r="CG47" s="75">
        <v>2661.9817578838401</v>
      </c>
      <c r="CH47" s="75">
        <v>1.6620895358936001</v>
      </c>
      <c r="CI47" s="75">
        <v>20.066284353246498</v>
      </c>
      <c r="CJ47" s="75">
        <v>6.17466937449365E-2</v>
      </c>
      <c r="CK47" s="75">
        <v>19.087168414987499</v>
      </c>
      <c r="CL47" s="75">
        <v>2.6193847579953502</v>
      </c>
      <c r="CM47" s="75">
        <v>625.21321097537896</v>
      </c>
      <c r="CN47" s="75">
        <v>20.748615134363298</v>
      </c>
      <c r="CO47" s="39"/>
      <c r="CP47" s="68">
        <f t="shared" si="19"/>
        <v>-1.1804980514053005E-4</v>
      </c>
      <c r="CQ47" s="68">
        <f t="shared" si="20"/>
        <v>-1.6472160952170974E-4</v>
      </c>
      <c r="CR47" s="68">
        <f t="shared" si="21"/>
        <v>-7.186638445865593E-5</v>
      </c>
      <c r="CS47" s="68">
        <f t="shared" si="22"/>
        <v>-1.949660549575067E-4</v>
      </c>
      <c r="CT47" s="68">
        <f t="shared" si="23"/>
        <v>-2.2168021552692951E-4</v>
      </c>
      <c r="CU47" s="68">
        <f t="shared" si="24"/>
        <v>-2.4681281732741919E-4</v>
      </c>
      <c r="CV47" s="68">
        <f t="shared" si="25"/>
        <v>-1.4855870394232161E-4</v>
      </c>
      <c r="CW47" s="56">
        <f t="shared" si="26"/>
        <v>-0.54046690556170307</v>
      </c>
      <c r="CX47" s="56">
        <f t="shared" si="27"/>
        <v>1.0227956160901293</v>
      </c>
      <c r="CY47" s="68">
        <f t="shared" si="28"/>
        <v>-1.1278469352620552E-4</v>
      </c>
      <c r="CZ47" s="56">
        <f t="shared" si="29"/>
        <v>2.7971172701084921</v>
      </c>
      <c r="DA47" s="68">
        <f t="shared" si="30"/>
        <v>-2.8762418627998403E-5</v>
      </c>
      <c r="DB47" s="56">
        <f t="shared" si="31"/>
        <v>42.425192142207855</v>
      </c>
      <c r="DC47" s="68">
        <f t="shared" si="32"/>
        <v>-2.0950427463680183E-5</v>
      </c>
      <c r="DD47" s="68">
        <f t="shared" si="33"/>
        <v>5.9749779759870083E-7</v>
      </c>
      <c r="DE47" s="56">
        <f t="shared" si="34"/>
        <v>-0.69754324440464543</v>
      </c>
      <c r="DF47" s="68">
        <f t="shared" si="18"/>
        <v>-4.7482569120864756E-4</v>
      </c>
      <c r="DG47" s="89"/>
      <c r="DH47" s="75">
        <f t="shared" si="35"/>
        <v>-0.90536933749899617</v>
      </c>
      <c r="DI47" s="75">
        <f t="shared" si="36"/>
        <v>-0.6571734161598215</v>
      </c>
    </row>
    <row r="48" spans="1:113" x14ac:dyDescent="0.25">
      <c r="A48" s="89" t="s">
        <v>214</v>
      </c>
      <c r="B48" s="75">
        <v>7288.5164999999997</v>
      </c>
      <c r="C48" s="75">
        <v>125.8235</v>
      </c>
      <c r="D48" s="75">
        <v>7658.5682999999999</v>
      </c>
      <c r="E48" s="75">
        <v>752.13800000000003</v>
      </c>
      <c r="F48" s="75">
        <v>705.5992</v>
      </c>
      <c r="G48" s="75">
        <v>1537.1878999999999</v>
      </c>
      <c r="H48" s="75">
        <v>285.09449999999998</v>
      </c>
      <c r="I48" s="65">
        <v>4.3818606400000002</v>
      </c>
      <c r="J48" s="65">
        <v>12.188058180000001</v>
      </c>
      <c r="K48" s="75">
        <v>2.3275000000000001</v>
      </c>
      <c r="L48" s="65">
        <v>23.707225390000001</v>
      </c>
      <c r="M48" s="75">
        <v>6.5842299999999998</v>
      </c>
      <c r="N48" s="65"/>
      <c r="O48" s="75">
        <v>9.6280048800000007</v>
      </c>
      <c r="P48" s="75">
        <v>5.6550000000000003E-3</v>
      </c>
      <c r="Q48" s="65">
        <v>0.66469223</v>
      </c>
      <c r="R48" s="73">
        <v>0.96256989000000004</v>
      </c>
      <c r="S48" s="75"/>
      <c r="T48" s="75" t="s">
        <v>214</v>
      </c>
      <c r="U48" s="75">
        <v>0</v>
      </c>
      <c r="V48" s="75">
        <v>1.2493078210122399</v>
      </c>
      <c r="W48" s="75">
        <v>9.6278614634348294</v>
      </c>
      <c r="X48" s="75">
        <v>0.95778807123331799</v>
      </c>
      <c r="Y48" s="75">
        <v>0.95778807123331799</v>
      </c>
      <c r="Z48" s="75">
        <v>3.1612129830188899E-2</v>
      </c>
      <c r="AA48" s="75">
        <v>3.7195462856969699</v>
      </c>
      <c r="AB48" s="75">
        <v>26.329946787413199</v>
      </c>
      <c r="AC48" s="75">
        <v>5.6533245975675097E-3</v>
      </c>
      <c r="AD48" s="75">
        <v>191.103443338294</v>
      </c>
      <c r="AE48" s="75">
        <v>2.3275002361809798</v>
      </c>
      <c r="AF48" s="75">
        <v>7288.7184484662703</v>
      </c>
      <c r="AG48" s="75">
        <v>21.2503920629979</v>
      </c>
      <c r="AH48" s="75">
        <v>8.7335404661313802</v>
      </c>
      <c r="AI48" s="75">
        <v>2.7753608757671501E-2</v>
      </c>
      <c r="AJ48" s="75">
        <v>0.96246376041260095</v>
      </c>
      <c r="AK48" s="75">
        <v>20.910432885575201</v>
      </c>
      <c r="AL48" s="75">
        <v>0</v>
      </c>
      <c r="AM48" s="75">
        <v>49.224314273538802</v>
      </c>
      <c r="AN48" s="75">
        <v>49.224314273538802</v>
      </c>
      <c r="AO48" s="75">
        <v>0</v>
      </c>
      <c r="AP48" s="75">
        <v>0</v>
      </c>
      <c r="AQ48" s="75">
        <v>6.58428750986522</v>
      </c>
      <c r="AR48" s="75">
        <v>0</v>
      </c>
      <c r="AS48" s="75">
        <v>0.81348745838467296</v>
      </c>
      <c r="AT48" s="75">
        <v>0</v>
      </c>
      <c r="AU48" s="75">
        <v>0</v>
      </c>
      <c r="AV48" s="75">
        <v>6.5666245032876196</v>
      </c>
      <c r="AW48" s="75">
        <v>0.233941180056988</v>
      </c>
      <c r="AX48" s="75">
        <v>17.6208942504561</v>
      </c>
      <c r="AY48" s="75">
        <v>0</v>
      </c>
      <c r="AZ48" s="75">
        <v>0.23596745919906001</v>
      </c>
      <c r="BA48" s="75">
        <v>125.81148859375899</v>
      </c>
      <c r="BB48" s="75">
        <v>0</v>
      </c>
      <c r="BC48" s="75">
        <v>296.45700736735</v>
      </c>
      <c r="BD48" s="75">
        <v>6892.6491979413204</v>
      </c>
      <c r="BE48" s="75">
        <v>765.84931588077302</v>
      </c>
      <c r="BF48" s="75">
        <v>7658.49851382209</v>
      </c>
      <c r="BG48" s="75">
        <v>3.54781750194284E-6</v>
      </c>
      <c r="BH48" s="75">
        <v>4.1641801383233599</v>
      </c>
      <c r="BI48" s="75">
        <v>0</v>
      </c>
      <c r="BJ48" s="75">
        <v>17.111025802016599</v>
      </c>
      <c r="BK48" s="75">
        <v>48.298248282798298</v>
      </c>
      <c r="BL48" s="75">
        <v>12.7144207426081</v>
      </c>
      <c r="BM48" s="75">
        <v>11.575500019187899</v>
      </c>
      <c r="BN48" s="75">
        <v>33.181896966913001</v>
      </c>
      <c r="BO48" s="75">
        <v>11.4173339320167</v>
      </c>
      <c r="BP48" s="75">
        <v>0</v>
      </c>
      <c r="BQ48" s="75">
        <v>14.0748420348098</v>
      </c>
      <c r="BR48" s="75">
        <v>752.12775199145699</v>
      </c>
      <c r="BS48" s="75">
        <v>705.58795193898698</v>
      </c>
      <c r="BT48" s="75">
        <v>46.5398000524699</v>
      </c>
      <c r="BU48" s="75">
        <v>0.16821953630295899</v>
      </c>
      <c r="BV48" s="75">
        <v>7.8083453099422898E-2</v>
      </c>
      <c r="BW48" s="75">
        <v>176.238303076514</v>
      </c>
      <c r="BX48" s="75">
        <v>25.871332340334199</v>
      </c>
      <c r="BY48" s="75">
        <v>64.946488052271604</v>
      </c>
      <c r="BZ48" s="75">
        <v>13.580609858587801</v>
      </c>
      <c r="CA48" s="75">
        <v>6.5347535975076703</v>
      </c>
      <c r="CB48" s="75">
        <v>162.39187999966899</v>
      </c>
      <c r="CC48" s="75">
        <v>5.3798977484012198</v>
      </c>
      <c r="CD48" s="75">
        <v>43.7182952301239</v>
      </c>
      <c r="CE48" s="75">
        <v>110.884331267327</v>
      </c>
      <c r="CF48" s="75">
        <v>1.10063602969634</v>
      </c>
      <c r="CG48" s="75">
        <v>1537.2355515909001</v>
      </c>
      <c r="CH48" s="75">
        <v>0.317770526615754</v>
      </c>
      <c r="CI48" s="75">
        <v>26.257886641609101</v>
      </c>
      <c r="CJ48" s="75">
        <v>0</v>
      </c>
      <c r="CK48" s="75">
        <v>22.0870324886675</v>
      </c>
      <c r="CL48" s="75">
        <v>1.1239504150531501</v>
      </c>
      <c r="CM48" s="75">
        <v>285.09182670045197</v>
      </c>
      <c r="CN48" s="75">
        <v>46.439553019596303</v>
      </c>
      <c r="CO48" s="39"/>
      <c r="CP48" s="68">
        <f t="shared" si="19"/>
        <v>2.7707760045621198E-5</v>
      </c>
      <c r="CQ48" s="68">
        <f t="shared" si="20"/>
        <v>-9.5462344005698902E-5</v>
      </c>
      <c r="CR48" s="68">
        <f t="shared" si="21"/>
        <v>-9.1121702094004276E-6</v>
      </c>
      <c r="CS48" s="68">
        <f t="shared" si="22"/>
        <v>-1.3625170571150914E-5</v>
      </c>
      <c r="CT48" s="68">
        <f t="shared" si="23"/>
        <v>-1.5941147627464092E-5</v>
      </c>
      <c r="CU48" s="68">
        <f t="shared" si="24"/>
        <v>3.0999197235522828E-5</v>
      </c>
      <c r="CV48" s="68">
        <f t="shared" si="25"/>
        <v>-9.3768892349990454E-6</v>
      </c>
      <c r="CW48" s="56">
        <f t="shared" si="26"/>
        <v>-0.78141977805270468</v>
      </c>
      <c r="CX48" s="56">
        <f t="shared" si="27"/>
        <v>1.1603069495204197</v>
      </c>
      <c r="CY48" s="68">
        <f t="shared" si="28"/>
        <v>1.014741051181493E-7</v>
      </c>
      <c r="CZ48" s="56">
        <f t="shared" si="29"/>
        <v>1.0763422738749606</v>
      </c>
      <c r="DA48" s="68">
        <f t="shared" si="30"/>
        <v>8.7344860705412672E-6</v>
      </c>
      <c r="DB48" s="56" t="str">
        <f t="shared" si="31"/>
        <v/>
      </c>
      <c r="DC48" s="68">
        <f t="shared" si="32"/>
        <v>-1.4895771965089661E-5</v>
      </c>
      <c r="DD48" s="68">
        <f t="shared" si="33"/>
        <v>-2.962692188312238E-4</v>
      </c>
      <c r="DE48" s="56">
        <f t="shared" si="34"/>
        <v>-0.6449974160235632</v>
      </c>
      <c r="DF48" s="68">
        <f t="shared" si="18"/>
        <v>-1.1025650033483198E-4</v>
      </c>
      <c r="DG48" s="89"/>
      <c r="DH48" s="75">
        <f t="shared" si="35"/>
        <v>-6.9786177909918479E-2</v>
      </c>
      <c r="DI48" s="75">
        <f t="shared" si="36"/>
        <v>4.7651590900159135E-2</v>
      </c>
    </row>
    <row r="49" spans="1:113" x14ac:dyDescent="0.25">
      <c r="A49" s="89" t="s">
        <v>215</v>
      </c>
      <c r="B49" s="75">
        <v>5589.2937985999997</v>
      </c>
      <c r="C49" s="75">
        <v>36.906972000000003</v>
      </c>
      <c r="D49" s="75">
        <v>30155.873701</v>
      </c>
      <c r="E49" s="75">
        <v>5939.8223107000003</v>
      </c>
      <c r="F49" s="75">
        <v>5225.3299252999996</v>
      </c>
      <c r="G49" s="75">
        <v>45041.107481999999</v>
      </c>
      <c r="H49" s="75">
        <v>620.17150391999996</v>
      </c>
      <c r="I49" s="65">
        <v>4.24847149</v>
      </c>
      <c r="J49" s="65">
        <v>9.3619291499999999</v>
      </c>
      <c r="K49" s="75"/>
      <c r="L49" s="65">
        <v>3.65147069</v>
      </c>
      <c r="M49" s="75">
        <v>98.352065999999994</v>
      </c>
      <c r="N49" s="65"/>
      <c r="O49" s="75">
        <v>1.73244888</v>
      </c>
      <c r="P49" s="75">
        <v>2.8481299999999999E-3</v>
      </c>
      <c r="Q49" s="65">
        <v>0.36091498</v>
      </c>
      <c r="R49" s="73">
        <v>0.30118900999999998</v>
      </c>
      <c r="S49" s="75"/>
      <c r="T49" s="75" t="s">
        <v>215</v>
      </c>
      <c r="U49" s="75">
        <v>0</v>
      </c>
      <c r="V49" s="75">
        <v>5.3449069413193401E-3</v>
      </c>
      <c r="W49" s="75">
        <v>1.7321848122212999</v>
      </c>
      <c r="X49" s="75">
        <v>8.9631459417384496E-6</v>
      </c>
      <c r="Y49" s="75">
        <v>8.9631459417384496E-6</v>
      </c>
      <c r="Z49" s="75">
        <v>2.3994910481323999E-6</v>
      </c>
      <c r="AA49" s="75">
        <v>0</v>
      </c>
      <c r="AB49" s="75">
        <v>0.751446182365899</v>
      </c>
      <c r="AC49" s="75">
        <v>2.8465673940686002E-3</v>
      </c>
      <c r="AD49" s="75">
        <v>34.212166193872001</v>
      </c>
      <c r="AE49" s="75">
        <v>0</v>
      </c>
      <c r="AF49" s="75">
        <v>5588.6633467358897</v>
      </c>
      <c r="AG49" s="75">
        <v>1.26300878385912E-2</v>
      </c>
      <c r="AH49" s="75">
        <v>12.8081238724562</v>
      </c>
      <c r="AI49" s="75">
        <v>4.9659816239194399E-3</v>
      </c>
      <c r="AJ49" s="75">
        <v>0.301077689284587</v>
      </c>
      <c r="AK49" s="75">
        <v>0</v>
      </c>
      <c r="AL49" s="75">
        <v>0</v>
      </c>
      <c r="AM49" s="75">
        <v>12.179526445804999</v>
      </c>
      <c r="AN49" s="75">
        <v>12.179526445804999</v>
      </c>
      <c r="AO49" s="75">
        <v>3.8080043897992098E-6</v>
      </c>
      <c r="AP49" s="75">
        <v>0</v>
      </c>
      <c r="AQ49" s="75">
        <v>98.348071910248095</v>
      </c>
      <c r="AR49" s="75">
        <v>0</v>
      </c>
      <c r="AS49" s="75">
        <v>5.1553377137286702</v>
      </c>
      <c r="AT49" s="75">
        <v>0</v>
      </c>
      <c r="AU49" s="75">
        <v>0</v>
      </c>
      <c r="AV49" s="75">
        <v>1.3983615034231101E-5</v>
      </c>
      <c r="AW49" s="75">
        <v>0</v>
      </c>
      <c r="AX49" s="75">
        <v>3.78722039934522E-6</v>
      </c>
      <c r="AY49" s="75">
        <v>3.1522141997056801E-6</v>
      </c>
      <c r="AZ49" s="75">
        <v>2.5077196185816499E-6</v>
      </c>
      <c r="BA49" s="75">
        <v>36.905859682721797</v>
      </c>
      <c r="BB49" s="75">
        <v>0</v>
      </c>
      <c r="BC49" s="75">
        <v>632.90976990179502</v>
      </c>
      <c r="BD49" s="75">
        <v>27135.975475548999</v>
      </c>
      <c r="BE49" s="75">
        <v>3015.1085320209199</v>
      </c>
      <c r="BF49" s="75">
        <v>30151.08400757</v>
      </c>
      <c r="BG49" s="75">
        <v>0</v>
      </c>
      <c r="BH49" s="75">
        <v>16.716474193516799</v>
      </c>
      <c r="BI49" s="75">
        <v>0</v>
      </c>
      <c r="BJ49" s="75">
        <v>306.91707580118202</v>
      </c>
      <c r="BK49" s="75">
        <v>181.76756258463899</v>
      </c>
      <c r="BL49" s="75">
        <v>178.11378296079101</v>
      </c>
      <c r="BM49" s="75">
        <v>5.5383325532157102</v>
      </c>
      <c r="BN49" s="75">
        <v>226.39062046378601</v>
      </c>
      <c r="BO49" s="75">
        <v>150.96152638349301</v>
      </c>
      <c r="BP49" s="75">
        <v>0</v>
      </c>
      <c r="BQ49" s="75">
        <v>24.1463663220133</v>
      </c>
      <c r="BR49" s="75">
        <v>5938.6499664494004</v>
      </c>
      <c r="BS49" s="75">
        <v>5224.2853144875698</v>
      </c>
      <c r="BT49" s="75">
        <v>714.36465196183804</v>
      </c>
      <c r="BU49" s="75">
        <v>0</v>
      </c>
      <c r="BV49" s="75">
        <v>1.4548401112562399</v>
      </c>
      <c r="BW49" s="75">
        <v>3002.1655899554999</v>
      </c>
      <c r="BX49" s="75">
        <v>0</v>
      </c>
      <c r="BY49" s="75">
        <v>80.990847360791903</v>
      </c>
      <c r="BZ49" s="75">
        <v>21.572632007550801</v>
      </c>
      <c r="CA49" s="75">
        <v>4.9302783672238801</v>
      </c>
      <c r="CB49" s="75">
        <v>202.50382151677999</v>
      </c>
      <c r="CC49" s="75">
        <v>11.678471776795501</v>
      </c>
      <c r="CD49" s="75">
        <v>464.55134888394298</v>
      </c>
      <c r="CE49" s="75">
        <v>531.90491860007603</v>
      </c>
      <c r="CF49" s="75">
        <v>22.143333199963799</v>
      </c>
      <c r="CG49" s="75">
        <v>45012.927091603997</v>
      </c>
      <c r="CH49" s="75">
        <v>1.41130462557912E-5</v>
      </c>
      <c r="CI49" s="75">
        <v>1017.16598896951</v>
      </c>
      <c r="CJ49" s="75">
        <v>0</v>
      </c>
      <c r="CK49" s="75">
        <v>94.788331068743204</v>
      </c>
      <c r="CL49" s="75">
        <v>0</v>
      </c>
      <c r="CM49" s="75">
        <v>620.08309119127796</v>
      </c>
      <c r="CN49" s="75">
        <v>293.66145663990301</v>
      </c>
      <c r="CO49" s="39"/>
      <c r="CP49" s="68">
        <f t="shared" si="19"/>
        <v>-1.1279633650102902E-4</v>
      </c>
      <c r="CQ49" s="68">
        <f t="shared" si="20"/>
        <v>-3.0138405236993598E-5</v>
      </c>
      <c r="CR49" s="68">
        <f t="shared" si="21"/>
        <v>-1.5883119413123798E-4</v>
      </c>
      <c r="CS49" s="68">
        <f t="shared" si="22"/>
        <v>-1.9737025609134823E-4</v>
      </c>
      <c r="CT49" s="68">
        <f t="shared" si="23"/>
        <v>-1.9991289112136513E-4</v>
      </c>
      <c r="CU49" s="68">
        <f t="shared" si="24"/>
        <v>-6.2565935811557233E-4</v>
      </c>
      <c r="CV49" s="68">
        <f t="shared" si="25"/>
        <v>-1.4256174003991369E-4</v>
      </c>
      <c r="CW49" s="56">
        <f t="shared" si="26"/>
        <v>-0.99999789026571961</v>
      </c>
      <c r="CX49" s="56">
        <f t="shared" si="27"/>
        <v>-0.91973383152916732</v>
      </c>
      <c r="CY49" s="68" t="str">
        <f t="shared" si="28"/>
        <v/>
      </c>
      <c r="CZ49" s="56">
        <f t="shared" si="29"/>
        <v>2.3355125865203097</v>
      </c>
      <c r="DA49" s="68">
        <f t="shared" si="30"/>
        <v>-4.0610125585962324E-5</v>
      </c>
      <c r="DB49" s="56" t="str">
        <f t="shared" si="31"/>
        <v/>
      </c>
      <c r="DC49" s="68">
        <f t="shared" si="32"/>
        <v>-1.5242457180036841E-4</v>
      </c>
      <c r="DD49" s="68">
        <f t="shared" si="33"/>
        <v>-5.4864276960664177E-4</v>
      </c>
      <c r="DE49" s="56">
        <f t="shared" si="34"/>
        <v>-0.99999305177186448</v>
      </c>
      <c r="DF49" s="68">
        <f t="shared" si="18"/>
        <v>-3.6960417451147021E-4</v>
      </c>
      <c r="DG49" s="89"/>
      <c r="DH49" s="75">
        <f t="shared" si="35"/>
        <v>-4.7896934300006251</v>
      </c>
      <c r="DI49" s="75">
        <f t="shared" si="36"/>
        <v>-28.180390396002622</v>
      </c>
    </row>
    <row r="50" spans="1:113" x14ac:dyDescent="0.25">
      <c r="A50" s="89" t="s">
        <v>216</v>
      </c>
      <c r="B50" s="75">
        <v>4984.8147196</v>
      </c>
      <c r="C50" s="75">
        <v>183.0690286</v>
      </c>
      <c r="D50" s="75">
        <v>10985.027346999999</v>
      </c>
      <c r="E50" s="75">
        <v>956.99063192000006</v>
      </c>
      <c r="F50" s="75">
        <v>838.03252367000005</v>
      </c>
      <c r="G50" s="75">
        <v>4586.1936489999998</v>
      </c>
      <c r="H50" s="75">
        <v>475.42622720999998</v>
      </c>
      <c r="I50" s="65">
        <v>6.4687595</v>
      </c>
      <c r="J50" s="65">
        <v>11.909590359999999</v>
      </c>
      <c r="K50" s="75">
        <v>15.55216736</v>
      </c>
      <c r="L50" s="65">
        <v>30.278762390000001</v>
      </c>
      <c r="M50" s="75">
        <v>33.405606980000002</v>
      </c>
      <c r="N50" s="65"/>
      <c r="O50" s="75">
        <v>5.31938829</v>
      </c>
      <c r="P50" s="75">
        <v>1.7435099999999999E-2</v>
      </c>
      <c r="Q50" s="65">
        <v>0.18249327000000001</v>
      </c>
      <c r="R50" s="73">
        <v>2.1778050499999999</v>
      </c>
      <c r="S50" s="75"/>
      <c r="T50" s="75" t="s">
        <v>216</v>
      </c>
      <c r="U50" s="75">
        <v>8.77183765048427E-3</v>
      </c>
      <c r="V50" s="75">
        <v>1.7642182808652599E-2</v>
      </c>
      <c r="W50" s="75">
        <v>5.3188810918953404</v>
      </c>
      <c r="X50" s="75">
        <v>1.01138715966621E-2</v>
      </c>
      <c r="Y50" s="75">
        <v>1.01138715966621E-2</v>
      </c>
      <c r="Z50" s="75">
        <v>9.1651202080475797E-3</v>
      </c>
      <c r="AA50" s="75">
        <v>7.0851915900596698E-3</v>
      </c>
      <c r="AB50" s="75">
        <v>29.092654581991699</v>
      </c>
      <c r="AC50" s="75">
        <v>1.7427490046887099E-2</v>
      </c>
      <c r="AD50" s="75">
        <v>569.63232188671498</v>
      </c>
      <c r="AE50" s="75">
        <v>15.5532160599476</v>
      </c>
      <c r="AF50" s="75">
        <v>4982.3291437596699</v>
      </c>
      <c r="AG50" s="75">
        <v>31.3999082820166</v>
      </c>
      <c r="AH50" s="75">
        <v>15.4593717108894</v>
      </c>
      <c r="AI50" s="75">
        <v>0.186036100878681</v>
      </c>
      <c r="AJ50" s="75">
        <v>2.1767058003109701</v>
      </c>
      <c r="AK50" s="75">
        <v>0.39801143022969598</v>
      </c>
      <c r="AL50" s="75">
        <v>5.0451873680184599E-3</v>
      </c>
      <c r="AM50" s="75">
        <v>112.39263718175199</v>
      </c>
      <c r="AN50" s="75">
        <v>112.39263718175199</v>
      </c>
      <c r="AO50" s="75">
        <v>2.4026890988960601E-4</v>
      </c>
      <c r="AP50" s="75">
        <v>0</v>
      </c>
      <c r="AQ50" s="75">
        <v>33.399121109814601</v>
      </c>
      <c r="AR50" s="75">
        <v>0</v>
      </c>
      <c r="AS50" s="75">
        <v>2.3943659387474301</v>
      </c>
      <c r="AT50" s="75">
        <v>4.8035222292051698E-3</v>
      </c>
      <c r="AU50" s="75">
        <v>1.20043449377165E-4</v>
      </c>
      <c r="AV50" s="75">
        <v>6.7086450756826801E-2</v>
      </c>
      <c r="AW50" s="75">
        <v>1.1531080971969801E-2</v>
      </c>
      <c r="AX50" s="75">
        <v>1.8032388824643902E-2</v>
      </c>
      <c r="AY50" s="75">
        <v>0</v>
      </c>
      <c r="AZ50" s="75">
        <v>2.28623585007575E-3</v>
      </c>
      <c r="BA50" s="75">
        <v>183.01709358099001</v>
      </c>
      <c r="BB50" s="75">
        <v>0</v>
      </c>
      <c r="BC50" s="75">
        <v>490.77769607983998</v>
      </c>
      <c r="BD50" s="75">
        <v>9883.3390261838504</v>
      </c>
      <c r="BE50" s="75">
        <v>1098.1488581652</v>
      </c>
      <c r="BF50" s="75">
        <v>10981.487884349001</v>
      </c>
      <c r="BG50" s="75">
        <v>7.1721191552039502E-5</v>
      </c>
      <c r="BH50" s="75">
        <v>8.7342592331500093</v>
      </c>
      <c r="BI50" s="75">
        <v>4.7877679185245499E-3</v>
      </c>
      <c r="BJ50" s="75">
        <v>34.894222211480503</v>
      </c>
      <c r="BK50" s="75">
        <v>100.10179968850601</v>
      </c>
      <c r="BL50" s="75">
        <v>21.979722066329501</v>
      </c>
      <c r="BM50" s="75">
        <v>8.15251902943454</v>
      </c>
      <c r="BN50" s="75">
        <v>43.809982964357403</v>
      </c>
      <c r="BO50" s="75">
        <v>20.238099701489698</v>
      </c>
      <c r="BP50" s="75">
        <v>0</v>
      </c>
      <c r="BQ50" s="75">
        <v>5.6185472078328198</v>
      </c>
      <c r="BR50" s="75">
        <v>956.59006686812597</v>
      </c>
      <c r="BS50" s="75">
        <v>837.70341891207102</v>
      </c>
      <c r="BT50" s="75">
        <v>118.886647956056</v>
      </c>
      <c r="BU50" s="75">
        <v>3.2664967211759398E-2</v>
      </c>
      <c r="BV50" s="75">
        <v>0.156996747855146</v>
      </c>
      <c r="BW50" s="75">
        <v>333.28375046828501</v>
      </c>
      <c r="BX50" s="75">
        <v>5.3077875637273501E-2</v>
      </c>
      <c r="BY50" s="75">
        <v>58.301322836556601</v>
      </c>
      <c r="BZ50" s="75">
        <v>14.0071927414009</v>
      </c>
      <c r="CA50" s="75">
        <v>6.7332643859874102</v>
      </c>
      <c r="CB50" s="75">
        <v>145.883833109276</v>
      </c>
      <c r="CC50" s="75">
        <v>7.7393140700455101</v>
      </c>
      <c r="CD50" s="75">
        <v>59.250298598545399</v>
      </c>
      <c r="CE50" s="75">
        <v>82.933740256078394</v>
      </c>
      <c r="CF50" s="75">
        <v>2.3741837443114302</v>
      </c>
      <c r="CG50" s="75">
        <v>4584.89406958572</v>
      </c>
      <c r="CH50" s="75">
        <v>3.0696785907301599E-2</v>
      </c>
      <c r="CI50" s="75">
        <v>101.033383163799</v>
      </c>
      <c r="CJ50" s="75">
        <v>8.4064916891706996E-4</v>
      </c>
      <c r="CK50" s="75">
        <v>45.065943827913998</v>
      </c>
      <c r="CL50" s="75">
        <v>2.8736575469192598E-2</v>
      </c>
      <c r="CM50" s="75">
        <v>475.228801535299</v>
      </c>
      <c r="CN50" s="75">
        <v>135.96304934362999</v>
      </c>
      <c r="CO50" s="39"/>
      <c r="CP50" s="68">
        <f t="shared" si="19"/>
        <v>-4.9862953392368185E-4</v>
      </c>
      <c r="CQ50" s="68">
        <f t="shared" si="20"/>
        <v>-2.8369090832652474E-4</v>
      </c>
      <c r="CR50" s="68">
        <f t="shared" si="21"/>
        <v>-3.2220790528713445E-4</v>
      </c>
      <c r="CS50" s="68">
        <f t="shared" si="22"/>
        <v>-4.1856736995474328E-4</v>
      </c>
      <c r="CT50" s="68">
        <f t="shared" si="23"/>
        <v>-3.9271119990400921E-4</v>
      </c>
      <c r="CU50" s="68">
        <f t="shared" si="24"/>
        <v>-2.8336775848163343E-4</v>
      </c>
      <c r="CV50" s="68">
        <f t="shared" si="25"/>
        <v>-4.152603777447383E-4</v>
      </c>
      <c r="CW50" s="56">
        <f t="shared" si="26"/>
        <v>-0.99843650523772576</v>
      </c>
      <c r="CX50" s="56">
        <f t="shared" si="27"/>
        <v>1.4427922122076835</v>
      </c>
      <c r="CY50" s="68">
        <f t="shared" si="28"/>
        <v>6.7431112546835023E-5</v>
      </c>
      <c r="CZ50" s="56">
        <f t="shared" si="29"/>
        <v>2.7119296929676127</v>
      </c>
      <c r="DA50" s="68">
        <f t="shared" si="30"/>
        <v>-1.9415513656985194E-4</v>
      </c>
      <c r="DB50" s="56" t="str">
        <f t="shared" si="31"/>
        <v/>
      </c>
      <c r="DC50" s="68">
        <f t="shared" si="32"/>
        <v>-9.5348953114231266E-5</v>
      </c>
      <c r="DD50" s="68">
        <f t="shared" si="33"/>
        <v>-4.3647315546798147E-4</v>
      </c>
      <c r="DE50" s="56">
        <f t="shared" si="34"/>
        <v>-0.9874722182901553</v>
      </c>
      <c r="DF50" s="68">
        <f t="shared" si="18"/>
        <v>-5.0475118929027075E-4</v>
      </c>
      <c r="DG50" s="89"/>
      <c r="DH50" s="75">
        <f t="shared" si="35"/>
        <v>-3.5394626509987575</v>
      </c>
      <c r="DI50" s="75">
        <f t="shared" si="36"/>
        <v>-1.2995794142798331</v>
      </c>
    </row>
    <row r="51" spans="1:113" s="21" customFormat="1" x14ac:dyDescent="0.25">
      <c r="A51" s="89" t="s">
        <v>217</v>
      </c>
      <c r="B51" s="75">
        <v>14586.783471999999</v>
      </c>
      <c r="C51" s="75">
        <v>141.93947539999999</v>
      </c>
      <c r="D51" s="75">
        <v>26411.002100000002</v>
      </c>
      <c r="E51" s="75">
        <v>2008.7961462000001</v>
      </c>
      <c r="F51" s="75">
        <v>1299.2148050999999</v>
      </c>
      <c r="G51" s="75">
        <v>27001.902300000002</v>
      </c>
      <c r="H51" s="75">
        <v>561.15965140000003</v>
      </c>
      <c r="I51" s="65">
        <v>0.82122395000000004</v>
      </c>
      <c r="J51" s="65">
        <v>1.48301361</v>
      </c>
      <c r="K51" s="75"/>
      <c r="L51" s="65">
        <v>1.2857755799999999</v>
      </c>
      <c r="M51" s="75">
        <v>22.183764</v>
      </c>
      <c r="N51" s="65"/>
      <c r="O51" s="75">
        <v>0.46871881999999998</v>
      </c>
      <c r="P51" s="75">
        <v>3.0889999999999997E-4</v>
      </c>
      <c r="Q51" s="65">
        <v>3.0560299999999999E-2</v>
      </c>
      <c r="R51" s="73">
        <v>0.14803879</v>
      </c>
      <c r="S51" s="75"/>
      <c r="T51" s="75" t="s">
        <v>217</v>
      </c>
      <c r="U51" s="75">
        <v>0</v>
      </c>
      <c r="V51" s="75">
        <v>5.9651169851739098E-3</v>
      </c>
      <c r="W51" s="75">
        <v>0.46871158737051799</v>
      </c>
      <c r="X51" s="75">
        <v>0</v>
      </c>
      <c r="Y51" s="75">
        <v>0</v>
      </c>
      <c r="Z51" s="75">
        <v>0</v>
      </c>
      <c r="AA51" s="75">
        <v>0</v>
      </c>
      <c r="AB51" s="75">
        <v>1.7693826550665901</v>
      </c>
      <c r="AC51" s="75">
        <v>3.0891855176324998E-4</v>
      </c>
      <c r="AD51" s="75">
        <v>57.751312129853197</v>
      </c>
      <c r="AE51" s="75">
        <v>0</v>
      </c>
      <c r="AF51" s="75">
        <v>14586.277271908901</v>
      </c>
      <c r="AG51" s="75">
        <v>0</v>
      </c>
      <c r="AH51" s="75">
        <v>11.2444633730861</v>
      </c>
      <c r="AI51" s="75">
        <v>0</v>
      </c>
      <c r="AJ51" s="75">
        <v>0.148039087770058</v>
      </c>
      <c r="AK51" s="75">
        <v>0</v>
      </c>
      <c r="AL51" s="75">
        <v>0</v>
      </c>
      <c r="AM51" s="75">
        <v>17.780989659843598</v>
      </c>
      <c r="AN51" s="75">
        <v>17.780989659843598</v>
      </c>
      <c r="AO51" s="75">
        <v>0</v>
      </c>
      <c r="AP51" s="75">
        <v>0</v>
      </c>
      <c r="AQ51" s="75">
        <v>22.183323567946999</v>
      </c>
      <c r="AR51" s="75">
        <v>0</v>
      </c>
      <c r="AS51" s="75">
        <v>4.5263877283178102</v>
      </c>
      <c r="AT51" s="75">
        <v>0</v>
      </c>
      <c r="AU51" s="75">
        <v>0</v>
      </c>
      <c r="AV51" s="75">
        <v>0</v>
      </c>
      <c r="AW51" s="75">
        <v>0</v>
      </c>
      <c r="AX51" s="75">
        <v>0</v>
      </c>
      <c r="AY51" s="75">
        <v>0</v>
      </c>
      <c r="AZ51" s="75">
        <v>0</v>
      </c>
      <c r="BA51" s="75">
        <v>141.93829118007801</v>
      </c>
      <c r="BB51" s="75">
        <v>0</v>
      </c>
      <c r="BC51" s="75">
        <v>572.42132540661498</v>
      </c>
      <c r="BD51" s="75">
        <v>23769.760609568501</v>
      </c>
      <c r="BE51" s="75">
        <v>2641.0845802970698</v>
      </c>
      <c r="BF51" s="75">
        <v>26410.8451898655</v>
      </c>
      <c r="BG51" s="75">
        <v>0</v>
      </c>
      <c r="BH51" s="75">
        <v>14.670421990922399</v>
      </c>
      <c r="BI51" s="75">
        <v>0</v>
      </c>
      <c r="BJ51" s="75">
        <v>75.155386170185693</v>
      </c>
      <c r="BK51" s="75">
        <v>166.70406299905699</v>
      </c>
      <c r="BL51" s="75">
        <v>43.769584539977998</v>
      </c>
      <c r="BM51" s="75">
        <v>2.0607061053699001</v>
      </c>
      <c r="BN51" s="75">
        <v>56.746678920727298</v>
      </c>
      <c r="BO51" s="75">
        <v>37.266910995772598</v>
      </c>
      <c r="BP51" s="75">
        <v>0</v>
      </c>
      <c r="BQ51" s="75">
        <v>5.9905814441376304</v>
      </c>
      <c r="BR51" s="75">
        <v>2008.86221516669</v>
      </c>
      <c r="BS51" s="75">
        <v>1299.2534581876901</v>
      </c>
      <c r="BT51" s="75">
        <v>709.60875697900599</v>
      </c>
      <c r="BU51" s="75">
        <v>0</v>
      </c>
      <c r="BV51" s="75">
        <v>0.35530909759310397</v>
      </c>
      <c r="BW51" s="75">
        <v>733.43520485126999</v>
      </c>
      <c r="BX51" s="75">
        <v>0</v>
      </c>
      <c r="BY51" s="75">
        <v>24.192322102327498</v>
      </c>
      <c r="BZ51" s="75">
        <v>6.4119645034915704</v>
      </c>
      <c r="CA51" s="75">
        <v>1.81697414507515</v>
      </c>
      <c r="CB51" s="75">
        <v>60.480811671268803</v>
      </c>
      <c r="CC51" s="75">
        <v>11.35823965004</v>
      </c>
      <c r="CD51" s="75">
        <v>114.062530335708</v>
      </c>
      <c r="CE51" s="75">
        <v>132.100502992994</v>
      </c>
      <c r="CF51" s="75">
        <v>5.4079903117886596</v>
      </c>
      <c r="CG51" s="75">
        <v>27001.5482468056</v>
      </c>
      <c r="CH51" s="75">
        <v>0</v>
      </c>
      <c r="CI51" s="75">
        <v>661.40937044130999</v>
      </c>
      <c r="CJ51" s="75">
        <v>0</v>
      </c>
      <c r="CK51" s="75">
        <v>83.780621128129297</v>
      </c>
      <c r="CL51" s="75">
        <v>0</v>
      </c>
      <c r="CM51" s="75">
        <v>561.15930872864897</v>
      </c>
      <c r="CN51" s="75">
        <v>257.83486243808198</v>
      </c>
      <c r="CO51" s="39"/>
      <c r="CP51" s="68">
        <f t="shared" si="19"/>
        <v>-3.4702653403343483E-5</v>
      </c>
      <c r="CQ51" s="68">
        <f t="shared" si="20"/>
        <v>-8.3431330054173687E-6</v>
      </c>
      <c r="CR51" s="68">
        <f t="shared" si="21"/>
        <v>-5.9410897741449715E-6</v>
      </c>
      <c r="CS51" s="68">
        <f t="shared" si="22"/>
        <v>3.2889831461960774E-5</v>
      </c>
      <c r="CT51" s="68">
        <f t="shared" si="23"/>
        <v>2.9751113933127462E-5</v>
      </c>
      <c r="CU51" s="68">
        <f t="shared" si="24"/>
        <v>-1.3112157449802554E-5</v>
      </c>
      <c r="CV51" s="68">
        <f t="shared" si="25"/>
        <v>-6.1064859208705519E-7</v>
      </c>
      <c r="CW51" s="56">
        <f t="shared" si="26"/>
        <v>-1</v>
      </c>
      <c r="CX51" s="56">
        <f t="shared" si="27"/>
        <v>0.19309940457430469</v>
      </c>
      <c r="CY51" s="68" t="str">
        <f t="shared" si="28"/>
        <v/>
      </c>
      <c r="CZ51" s="56">
        <f t="shared" si="29"/>
        <v>12.828999349827129</v>
      </c>
      <c r="DA51" s="68">
        <f t="shared" si="30"/>
        <v>-1.9853801771453463E-5</v>
      </c>
      <c r="DB51" s="56" t="str">
        <f t="shared" si="31"/>
        <v/>
      </c>
      <c r="DC51" s="68">
        <f t="shared" si="32"/>
        <v>-1.5430635966335248E-5</v>
      </c>
      <c r="DD51" s="68">
        <f t="shared" si="33"/>
        <v>6.0057504855975511E-5</v>
      </c>
      <c r="DE51" s="56">
        <f t="shared" si="34"/>
        <v>-1</v>
      </c>
      <c r="DF51" s="68">
        <f t="shared" si="18"/>
        <v>2.0114326657209383E-6</v>
      </c>
      <c r="DG51" s="89"/>
      <c r="DH51" s="75">
        <f t="shared" si="35"/>
        <v>-0.15691013450123137</v>
      </c>
      <c r="DI51" s="75">
        <f t="shared" si="36"/>
        <v>-0.35405319440178573</v>
      </c>
    </row>
    <row r="52" spans="1:113" s="21" customFormat="1" x14ac:dyDescent="0.25">
      <c r="A52" s="89"/>
      <c r="B52" s="75"/>
      <c r="C52" s="75"/>
      <c r="D52" s="75"/>
      <c r="E52" s="75"/>
      <c r="F52" s="75"/>
      <c r="G52" s="75"/>
      <c r="H52" s="75"/>
      <c r="I52" s="65"/>
      <c r="J52" s="65"/>
      <c r="K52" s="75"/>
      <c r="L52" s="65"/>
      <c r="M52" s="75"/>
      <c r="N52" s="65"/>
      <c r="O52" s="75"/>
      <c r="P52" s="75"/>
      <c r="Q52" s="65"/>
      <c r="R52" s="73"/>
      <c r="S52" s="75"/>
      <c r="T52" s="75"/>
      <c r="U52" s="75"/>
      <c r="V52" s="75"/>
      <c r="W52" s="75"/>
      <c r="X52" s="75"/>
      <c r="Y52" s="75"/>
      <c r="Z52" s="75"/>
      <c r="AA52" s="75"/>
      <c r="AB52" s="75"/>
      <c r="AC52" s="75"/>
      <c r="AD52" s="75"/>
      <c r="AE52" s="75"/>
      <c r="AF52" s="75"/>
      <c r="AG52" s="75"/>
      <c r="AH52" s="75"/>
      <c r="AI52" s="75"/>
      <c r="AJ52" s="75"/>
      <c r="AK52" s="75"/>
      <c r="AL52" s="75"/>
      <c r="AM52" s="75"/>
      <c r="AN52" s="75"/>
      <c r="AO52" s="75"/>
      <c r="AP52" s="75"/>
      <c r="AQ52" s="75"/>
      <c r="AR52" s="75"/>
      <c r="AS52" s="75"/>
      <c r="AT52" s="75"/>
      <c r="AU52" s="75"/>
      <c r="AV52" s="75"/>
      <c r="AW52" s="75"/>
      <c r="AX52" s="75"/>
      <c r="AY52" s="75"/>
      <c r="AZ52" s="75"/>
      <c r="BA52" s="75"/>
      <c r="BB52" s="75"/>
      <c r="BC52" s="75"/>
      <c r="BD52" s="75"/>
      <c r="BE52" s="75"/>
      <c r="BF52" s="75"/>
      <c r="BG52" s="75"/>
      <c r="BH52" s="75"/>
      <c r="BI52" s="75"/>
      <c r="BJ52" s="75"/>
      <c r="BK52" s="75"/>
      <c r="BL52" s="75"/>
      <c r="BM52" s="75"/>
      <c r="BN52" s="75"/>
      <c r="BO52" s="75"/>
      <c r="BP52" s="75"/>
      <c r="BQ52" s="75"/>
      <c r="BR52" s="75"/>
      <c r="BS52" s="75"/>
      <c r="BT52" s="75"/>
      <c r="BU52" s="75"/>
      <c r="BV52" s="75"/>
      <c r="BW52" s="75"/>
      <c r="BX52" s="75"/>
      <c r="BY52" s="75"/>
      <c r="BZ52" s="75"/>
      <c r="CA52" s="75"/>
      <c r="CB52" s="75"/>
      <c r="CC52" s="75"/>
      <c r="CD52" s="75"/>
      <c r="CE52" s="75"/>
      <c r="CF52" s="75"/>
      <c r="CG52" s="75"/>
      <c r="CH52" s="75"/>
      <c r="CI52" s="75"/>
      <c r="CJ52" s="75"/>
      <c r="CK52" s="75"/>
      <c r="CL52" s="75"/>
      <c r="CM52" s="75"/>
      <c r="CN52" s="75"/>
      <c r="CO52" s="39"/>
      <c r="CP52" s="68" t="str">
        <f t="shared" si="19"/>
        <v/>
      </c>
      <c r="CQ52" s="68" t="str">
        <f t="shared" si="20"/>
        <v/>
      </c>
      <c r="CR52" s="68" t="str">
        <f t="shared" si="21"/>
        <v/>
      </c>
      <c r="CS52" s="68" t="str">
        <f t="shared" si="22"/>
        <v/>
      </c>
      <c r="CT52" s="68" t="str">
        <f t="shared" si="23"/>
        <v/>
      </c>
      <c r="CU52" s="68" t="str">
        <f t="shared" si="24"/>
        <v/>
      </c>
      <c r="CV52" s="68" t="str">
        <f t="shared" si="25"/>
        <v/>
      </c>
      <c r="CW52" s="56" t="str">
        <f t="shared" si="26"/>
        <v/>
      </c>
      <c r="CX52" s="56" t="str">
        <f t="shared" si="27"/>
        <v/>
      </c>
      <c r="CY52" s="68" t="str">
        <f t="shared" si="28"/>
        <v/>
      </c>
      <c r="CZ52" s="56" t="str">
        <f t="shared" si="29"/>
        <v/>
      </c>
      <c r="DA52" s="68" t="str">
        <f t="shared" si="30"/>
        <v/>
      </c>
      <c r="DB52" s="56" t="str">
        <f t="shared" si="31"/>
        <v/>
      </c>
      <c r="DC52" s="68" t="str">
        <f t="shared" si="32"/>
        <v/>
      </c>
      <c r="DD52" s="68" t="str">
        <f t="shared" si="33"/>
        <v/>
      </c>
      <c r="DE52" s="56" t="str">
        <f t="shared" si="34"/>
        <v/>
      </c>
      <c r="DF52" s="68" t="str">
        <f t="shared" si="18"/>
        <v/>
      </c>
      <c r="DG52" s="89"/>
      <c r="DH52" s="89"/>
      <c r="DI52" s="89"/>
    </row>
    <row r="53" spans="1:113" s="21" customFormat="1" x14ac:dyDescent="0.25">
      <c r="A53" s="89"/>
      <c r="B53" s="75"/>
      <c r="C53" s="75"/>
      <c r="D53" s="75"/>
      <c r="E53" s="75"/>
      <c r="F53" s="75"/>
      <c r="G53" s="75"/>
      <c r="H53" s="75"/>
      <c r="I53" s="65"/>
      <c r="J53" s="65"/>
      <c r="K53" s="75"/>
      <c r="L53" s="65"/>
      <c r="M53" s="75"/>
      <c r="N53" s="65"/>
      <c r="O53" s="75"/>
      <c r="P53" s="75"/>
      <c r="Q53" s="65"/>
      <c r="R53" s="73"/>
      <c r="S53" s="75"/>
      <c r="T53" s="75"/>
      <c r="U53" s="75"/>
      <c r="V53" s="75"/>
      <c r="W53" s="75"/>
      <c r="X53" s="75"/>
      <c r="Y53" s="75"/>
      <c r="Z53" s="75"/>
      <c r="AA53" s="75"/>
      <c r="AB53" s="75"/>
      <c r="AC53" s="75"/>
      <c r="AD53" s="75"/>
      <c r="AE53" s="75"/>
      <c r="AF53" s="75"/>
      <c r="AG53" s="75"/>
      <c r="AH53" s="75"/>
      <c r="AI53" s="75"/>
      <c r="AJ53" s="75"/>
      <c r="AK53" s="75"/>
      <c r="AL53" s="75"/>
      <c r="AM53" s="75"/>
      <c r="AN53" s="75"/>
      <c r="AO53" s="75"/>
      <c r="AP53" s="75"/>
      <c r="AQ53" s="75"/>
      <c r="AR53" s="75"/>
      <c r="AS53" s="75"/>
      <c r="AT53" s="75"/>
      <c r="AU53" s="75"/>
      <c r="AV53" s="75"/>
      <c r="AW53" s="75"/>
      <c r="AX53" s="75"/>
      <c r="AY53" s="75"/>
      <c r="AZ53" s="75"/>
      <c r="BA53" s="75"/>
      <c r="BB53" s="75"/>
      <c r="BC53" s="75"/>
      <c r="BD53" s="75"/>
      <c r="BE53" s="75"/>
      <c r="BF53" s="75"/>
      <c r="BG53" s="75"/>
      <c r="BH53" s="75"/>
      <c r="BI53" s="75"/>
      <c r="BJ53" s="75"/>
      <c r="BK53" s="75"/>
      <c r="BL53" s="75"/>
      <c r="BM53" s="75"/>
      <c r="BN53" s="75"/>
      <c r="BO53" s="75"/>
      <c r="BP53" s="75"/>
      <c r="BQ53" s="75"/>
      <c r="BR53" s="75"/>
      <c r="BS53" s="75"/>
      <c r="BT53" s="75"/>
      <c r="BU53" s="75"/>
      <c r="BV53" s="75"/>
      <c r="BW53" s="75"/>
      <c r="BX53" s="75"/>
      <c r="BY53" s="75"/>
      <c r="BZ53" s="75"/>
      <c r="CA53" s="75"/>
      <c r="CB53" s="75"/>
      <c r="CC53" s="75"/>
      <c r="CD53" s="75"/>
      <c r="CE53" s="75"/>
      <c r="CF53" s="75"/>
      <c r="CG53" s="75"/>
      <c r="CH53" s="75"/>
      <c r="CI53" s="75"/>
      <c r="CJ53" s="75"/>
      <c r="CK53" s="75"/>
      <c r="CL53" s="75"/>
      <c r="CM53" s="75"/>
      <c r="CN53" s="75"/>
      <c r="CO53" s="39"/>
      <c r="CP53" s="68" t="str">
        <f t="shared" si="19"/>
        <v/>
      </c>
      <c r="CQ53" s="68" t="str">
        <f t="shared" si="20"/>
        <v/>
      </c>
      <c r="CR53" s="68" t="str">
        <f t="shared" si="21"/>
        <v/>
      </c>
      <c r="CS53" s="68" t="str">
        <f t="shared" si="22"/>
        <v/>
      </c>
      <c r="CT53" s="68" t="str">
        <f t="shared" si="23"/>
        <v/>
      </c>
      <c r="CU53" s="68" t="str">
        <f t="shared" si="24"/>
        <v/>
      </c>
      <c r="CV53" s="68" t="str">
        <f t="shared" si="25"/>
        <v/>
      </c>
      <c r="CW53" s="56" t="str">
        <f t="shared" si="26"/>
        <v/>
      </c>
      <c r="CX53" s="56" t="str">
        <f t="shared" si="27"/>
        <v/>
      </c>
      <c r="CY53" s="68" t="str">
        <f t="shared" si="28"/>
        <v/>
      </c>
      <c r="CZ53" s="56" t="str">
        <f t="shared" si="29"/>
        <v/>
      </c>
      <c r="DA53" s="68" t="str">
        <f t="shared" si="30"/>
        <v/>
      </c>
      <c r="DB53" s="56" t="str">
        <f t="shared" si="31"/>
        <v/>
      </c>
      <c r="DC53" s="68" t="str">
        <f t="shared" si="32"/>
        <v/>
      </c>
      <c r="DD53" s="68" t="str">
        <f t="shared" si="33"/>
        <v/>
      </c>
      <c r="DE53" s="56" t="str">
        <f t="shared" si="34"/>
        <v/>
      </c>
      <c r="DF53" s="68" t="str">
        <f t="shared" si="18"/>
        <v/>
      </c>
      <c r="DG53" s="89"/>
      <c r="DH53" s="89"/>
      <c r="DI53" s="89"/>
    </row>
    <row r="54" spans="1:113" x14ac:dyDescent="0.25">
      <c r="A54" s="89" t="s">
        <v>342</v>
      </c>
      <c r="B54" s="75">
        <v>1460.1180999999999</v>
      </c>
      <c r="C54" s="75"/>
      <c r="D54" s="75">
        <v>8412.0355</v>
      </c>
      <c r="E54" s="75">
        <v>2254.5540500000002</v>
      </c>
      <c r="F54" s="75">
        <v>1516.6165000000001</v>
      </c>
      <c r="G54" s="75">
        <v>3107.2786999999998</v>
      </c>
      <c r="H54" s="75">
        <v>186.876745</v>
      </c>
      <c r="I54" s="65">
        <v>0.4</v>
      </c>
      <c r="J54" s="65">
        <v>2.1</v>
      </c>
      <c r="K54" s="75">
        <v>0.4</v>
      </c>
      <c r="L54" s="65">
        <v>2.2000000000000002</v>
      </c>
      <c r="M54" s="75">
        <v>2.1</v>
      </c>
      <c r="N54" s="65"/>
      <c r="O54" s="75">
        <v>2</v>
      </c>
      <c r="P54" s="75"/>
      <c r="Q54" s="65">
        <v>6.45593E-2</v>
      </c>
      <c r="R54" s="73">
        <v>2.0632899999999999E-2</v>
      </c>
      <c r="S54" s="75"/>
      <c r="T54" s="75" t="s">
        <v>342</v>
      </c>
      <c r="U54" s="75">
        <v>0</v>
      </c>
      <c r="V54" s="75">
        <v>0</v>
      </c>
      <c r="W54" s="75">
        <v>1.9999902561137</v>
      </c>
      <c r="X54" s="75">
        <v>0</v>
      </c>
      <c r="Y54" s="75">
        <v>0</v>
      </c>
      <c r="Z54" s="75">
        <v>0</v>
      </c>
      <c r="AA54" s="75">
        <v>0</v>
      </c>
      <c r="AB54" s="75">
        <v>3.8228746765874502</v>
      </c>
      <c r="AC54" s="75">
        <v>0</v>
      </c>
      <c r="AD54" s="75">
        <v>7.7801272970783701</v>
      </c>
      <c r="AE54" s="75">
        <v>0.39999310284010597</v>
      </c>
      <c r="AF54" s="75">
        <v>1460.0355622193899</v>
      </c>
      <c r="AG54" s="75">
        <v>3.3171195533986899</v>
      </c>
      <c r="AH54" s="75">
        <v>4.7936828567314098</v>
      </c>
      <c r="AI54" s="75">
        <v>0</v>
      </c>
      <c r="AJ54" s="75">
        <v>2.0631247953835301E-2</v>
      </c>
      <c r="AK54" s="75">
        <v>3.3267195750370901</v>
      </c>
      <c r="AL54" s="75">
        <v>0</v>
      </c>
      <c r="AM54" s="75">
        <v>0</v>
      </c>
      <c r="AN54" s="75">
        <v>0</v>
      </c>
      <c r="AO54" s="75">
        <v>0</v>
      </c>
      <c r="AP54" s="75">
        <v>0</v>
      </c>
      <c r="AQ54" s="75">
        <v>2.0999309787970599</v>
      </c>
      <c r="AR54" s="75">
        <v>0</v>
      </c>
      <c r="AS54" s="75">
        <v>1.5061892768674501</v>
      </c>
      <c r="AT54" s="75">
        <v>0</v>
      </c>
      <c r="AU54" s="75">
        <v>0</v>
      </c>
      <c r="AV54" s="75">
        <v>0</v>
      </c>
      <c r="AW54" s="75">
        <v>0</v>
      </c>
      <c r="AX54" s="75">
        <v>0</v>
      </c>
      <c r="AY54" s="75">
        <v>0</v>
      </c>
      <c r="AZ54" s="75">
        <v>0</v>
      </c>
      <c r="BA54" s="75">
        <v>0</v>
      </c>
      <c r="BB54" s="75">
        <v>0</v>
      </c>
      <c r="BC54" s="75">
        <v>191.665457707082</v>
      </c>
      <c r="BD54" s="75">
        <v>7571.0133056148397</v>
      </c>
      <c r="BE54" s="75">
        <v>841.223659228933</v>
      </c>
      <c r="BF54" s="75">
        <v>8412.2369648437707</v>
      </c>
      <c r="BG54" s="75">
        <v>0</v>
      </c>
      <c r="BH54" s="75">
        <v>5.1200094385709596</v>
      </c>
      <c r="BI54" s="75">
        <v>0</v>
      </c>
      <c r="BJ54" s="75">
        <v>87.6299651008339</v>
      </c>
      <c r="BK54" s="75">
        <v>51.781539534125898</v>
      </c>
      <c r="BL54" s="75">
        <v>51.015728817165098</v>
      </c>
      <c r="BM54" s="75">
        <v>1.1817800855393299</v>
      </c>
      <c r="BN54" s="75">
        <v>64.578151179748303</v>
      </c>
      <c r="BO54" s="75">
        <v>42.816894313728703</v>
      </c>
      <c r="BP54" s="75">
        <v>0</v>
      </c>
      <c r="BQ54" s="75">
        <v>11.0961538607891</v>
      </c>
      <c r="BR54" s="75">
        <v>2254.4216921969601</v>
      </c>
      <c r="BS54" s="75">
        <v>1516.54020396688</v>
      </c>
      <c r="BT54" s="75">
        <v>737.88148823007396</v>
      </c>
      <c r="BU54" s="75">
        <v>6.8587498691005999E-2</v>
      </c>
      <c r="BV54" s="75">
        <v>0.4162681618413</v>
      </c>
      <c r="BW54" s="75">
        <v>865.31956877593802</v>
      </c>
      <c r="BX54" s="75">
        <v>7.2618980693022597E-2</v>
      </c>
      <c r="BY54" s="75">
        <v>25.3483019549486</v>
      </c>
      <c r="BZ54" s="75">
        <v>5.1038746105810802</v>
      </c>
      <c r="CA54" s="75">
        <v>0.83767689512062005</v>
      </c>
      <c r="CB54" s="75">
        <v>63.370775416260301</v>
      </c>
      <c r="CC54" s="75">
        <v>3.46658574626696</v>
      </c>
      <c r="CD54" s="75">
        <v>138.848969559681</v>
      </c>
      <c r="CE54" s="75">
        <v>152.49909580735999</v>
      </c>
      <c r="CF54" s="75">
        <v>6.3357929479654098</v>
      </c>
      <c r="CG54" s="75">
        <v>3107.4489405393601</v>
      </c>
      <c r="CH54" s="75">
        <v>5.3408926618826597E-2</v>
      </c>
      <c r="CI54" s="75">
        <v>73.380598960961606</v>
      </c>
      <c r="CJ54" s="75">
        <v>0</v>
      </c>
      <c r="CK54" s="75">
        <v>27.5841854794526</v>
      </c>
      <c r="CL54" s="75">
        <v>0</v>
      </c>
      <c r="CM54" s="75">
        <v>186.866827482817</v>
      </c>
      <c r="CN54" s="75">
        <v>85.796487849611694</v>
      </c>
      <c r="CO54" s="39"/>
      <c r="CP54" s="68">
        <f t="shared" si="19"/>
        <v>-5.6528153859596902E-5</v>
      </c>
      <c r="CQ54" s="68" t="str">
        <f t="shared" si="20"/>
        <v/>
      </c>
      <c r="CR54" s="68">
        <f t="shared" si="21"/>
        <v>2.3949595049942013E-5</v>
      </c>
      <c r="CS54" s="68">
        <f t="shared" si="22"/>
        <v>-5.8706866238191193E-5</v>
      </c>
      <c r="CT54" s="68">
        <f t="shared" si="23"/>
        <v>-5.030674077468871E-5</v>
      </c>
      <c r="CU54" s="68">
        <f t="shared" si="24"/>
        <v>5.4787663353239942E-5</v>
      </c>
      <c r="CV54" s="68">
        <f t="shared" si="25"/>
        <v>-5.3069830507794754E-5</v>
      </c>
      <c r="CW54" s="56">
        <f t="shared" si="26"/>
        <v>-1</v>
      </c>
      <c r="CX54" s="56">
        <f t="shared" si="27"/>
        <v>0.82041651266069049</v>
      </c>
      <c r="CY54" s="68">
        <f t="shared" si="28"/>
        <v>-1.7242899735120387E-5</v>
      </c>
      <c r="CZ54" s="56">
        <f t="shared" si="29"/>
        <v>-1</v>
      </c>
      <c r="DA54" s="68">
        <f t="shared" si="30"/>
        <v>-3.286723949531767E-5</v>
      </c>
      <c r="DB54" s="56" t="str">
        <f t="shared" si="31"/>
        <v/>
      </c>
      <c r="DC54" s="68">
        <f t="shared" si="32"/>
        <v>-4.8719431500199306E-6</v>
      </c>
      <c r="DD54" s="68" t="str">
        <f t="shared" si="33"/>
        <v/>
      </c>
      <c r="DE54" s="56">
        <f t="shared" si="34"/>
        <v>-1</v>
      </c>
      <c r="DF54" s="68">
        <f t="shared" si="18"/>
        <v>-8.006853930850033E-5</v>
      </c>
      <c r="DG54" s="89"/>
      <c r="DH54" s="89"/>
      <c r="DI54" s="89"/>
    </row>
    <row r="55" spans="1:113" x14ac:dyDescent="0.25">
      <c r="A55" s="89" t="s">
        <v>343</v>
      </c>
      <c r="B55" s="75">
        <v>2141.9771999999998</v>
      </c>
      <c r="C55" s="75">
        <v>23.4892</v>
      </c>
      <c r="D55" s="75">
        <v>6195.0513000000001</v>
      </c>
      <c r="E55" s="75">
        <v>237.56800000000001</v>
      </c>
      <c r="F55" s="75">
        <v>185.4283767</v>
      </c>
      <c r="G55" s="75">
        <v>778.59069999999997</v>
      </c>
      <c r="H55" s="75">
        <v>182.6807</v>
      </c>
      <c r="I55" s="65">
        <v>0.54326249000000004</v>
      </c>
      <c r="J55" s="65">
        <v>0.80357973999999999</v>
      </c>
      <c r="K55" s="75"/>
      <c r="L55" s="65">
        <v>7.98756691</v>
      </c>
      <c r="M55" s="75"/>
      <c r="N55" s="65"/>
      <c r="O55" s="75">
        <v>4.9171189999999997E-2</v>
      </c>
      <c r="P55" s="75"/>
      <c r="Q55" s="65">
        <v>0.30592183000000001</v>
      </c>
      <c r="R55" s="73">
        <v>0.24585765000000001</v>
      </c>
      <c r="S55" s="75"/>
      <c r="T55" s="75" t="s">
        <v>343</v>
      </c>
      <c r="U55" s="75">
        <v>0</v>
      </c>
      <c r="V55" s="75">
        <v>0</v>
      </c>
      <c r="W55" s="75">
        <v>0</v>
      </c>
      <c r="X55" s="75">
        <v>0</v>
      </c>
      <c r="Y55" s="75">
        <v>0</v>
      </c>
      <c r="Z55" s="75">
        <v>0</v>
      </c>
      <c r="AA55" s="75">
        <v>0</v>
      </c>
      <c r="AB55" s="75">
        <v>0.15894597728412599</v>
      </c>
      <c r="AC55" s="75">
        <v>0</v>
      </c>
      <c r="AD55" s="75">
        <v>0.23397116020105899</v>
      </c>
      <c r="AE55" s="75">
        <v>0</v>
      </c>
      <c r="AF55" s="75">
        <v>12.5568835463549</v>
      </c>
      <c r="AG55" s="75">
        <v>0.57844113394897201</v>
      </c>
      <c r="AH55" s="75">
        <v>5.6270529684683997E-2</v>
      </c>
      <c r="AI55" s="75">
        <v>0.22764581177268101</v>
      </c>
      <c r="AJ55" s="75">
        <v>0</v>
      </c>
      <c r="AK55" s="75">
        <v>0</v>
      </c>
      <c r="AL55" s="75">
        <v>0</v>
      </c>
      <c r="AM55" s="75">
        <v>0</v>
      </c>
      <c r="AN55" s="75">
        <v>0</v>
      </c>
      <c r="AO55" s="75">
        <v>0</v>
      </c>
      <c r="AP55" s="75">
        <v>0</v>
      </c>
      <c r="AQ55" s="75">
        <v>0</v>
      </c>
      <c r="AR55" s="75">
        <v>0</v>
      </c>
      <c r="AS55" s="75">
        <v>0</v>
      </c>
      <c r="AT55" s="75">
        <v>0</v>
      </c>
      <c r="AU55" s="75">
        <v>0</v>
      </c>
      <c r="AV55" s="75">
        <v>0</v>
      </c>
      <c r="AW55" s="75">
        <v>0</v>
      </c>
      <c r="AX55" s="75">
        <v>0</v>
      </c>
      <c r="AY55" s="75">
        <v>0</v>
      </c>
      <c r="AZ55" s="75">
        <v>0</v>
      </c>
      <c r="BA55" s="75">
        <v>0</v>
      </c>
      <c r="BB55" s="75">
        <v>0</v>
      </c>
      <c r="BC55" s="75">
        <v>1.7783020001432901</v>
      </c>
      <c r="BD55" s="75">
        <v>85.905256700673306</v>
      </c>
      <c r="BE55" s="75">
        <v>9.5450840457017705</v>
      </c>
      <c r="BF55" s="75">
        <v>95.450340746375105</v>
      </c>
      <c r="BG55" s="75">
        <v>0</v>
      </c>
      <c r="BH55" s="75">
        <v>0.34725278655952002</v>
      </c>
      <c r="BI55" s="75">
        <v>0</v>
      </c>
      <c r="BJ55" s="75">
        <v>0</v>
      </c>
      <c r="BK55" s="75">
        <v>0.236717669356306</v>
      </c>
      <c r="BL55" s="75">
        <v>1.1580653339726701E-3</v>
      </c>
      <c r="BM55" s="75">
        <v>4.0717163533347502E-4</v>
      </c>
      <c r="BN55" s="75">
        <v>1.5319430435908801</v>
      </c>
      <c r="BO55" s="75">
        <v>5.2042328742207995E-4</v>
      </c>
      <c r="BP55" s="75">
        <v>0</v>
      </c>
      <c r="BQ55" s="75">
        <v>7.5483666506831695E-5</v>
      </c>
      <c r="BR55" s="75">
        <v>2.0053639329409001</v>
      </c>
      <c r="BS55" s="75">
        <v>1.9863330847677101</v>
      </c>
      <c r="BT55" s="75">
        <v>1.9030848173194899E-2</v>
      </c>
      <c r="BU55" s="75">
        <v>0</v>
      </c>
      <c r="BV55" s="75">
        <v>0</v>
      </c>
      <c r="BW55" s="75">
        <v>8.1259307638464201E-3</v>
      </c>
      <c r="BX55" s="75">
        <v>0</v>
      </c>
      <c r="BY55" s="75">
        <v>8.7195081488340806E-2</v>
      </c>
      <c r="BZ55" s="75">
        <v>0</v>
      </c>
      <c r="CA55" s="75">
        <v>2.26640100971687E-3</v>
      </c>
      <c r="CB55" s="75">
        <v>0.34877388845715102</v>
      </c>
      <c r="CC55" s="75">
        <v>0</v>
      </c>
      <c r="CD55" s="75">
        <v>0</v>
      </c>
      <c r="CE55" s="75">
        <v>5.8596504571834596E-3</v>
      </c>
      <c r="CF55" s="75">
        <v>7.94507735467403E-6</v>
      </c>
      <c r="CG55" s="75">
        <v>5.9098790213682598E-2</v>
      </c>
      <c r="CH55" s="75">
        <v>0</v>
      </c>
      <c r="CI55" s="75">
        <v>0</v>
      </c>
      <c r="CJ55" s="75">
        <v>0</v>
      </c>
      <c r="CK55" s="75">
        <v>0</v>
      </c>
      <c r="CL55" s="75">
        <v>0</v>
      </c>
      <c r="CM55" s="75">
        <v>1.7219859786041301</v>
      </c>
      <c r="CN55" s="75">
        <v>0</v>
      </c>
      <c r="CO55" s="75"/>
      <c r="CP55" s="68">
        <f t="shared" si="19"/>
        <v>-0.99413771372246396</v>
      </c>
      <c r="CQ55" s="68">
        <f t="shared" si="20"/>
        <v>-1</v>
      </c>
      <c r="CR55" s="68">
        <f t="shared" si="21"/>
        <v>-0.98459248582067826</v>
      </c>
      <c r="CS55" s="68">
        <f t="shared" si="22"/>
        <v>-0.99155877924240265</v>
      </c>
      <c r="CT55" s="68">
        <f t="shared" si="23"/>
        <v>-0.98928786887898301</v>
      </c>
      <c r="CU55" s="68">
        <f t="shared" si="24"/>
        <v>-0.99992409517579173</v>
      </c>
      <c r="CV55" s="68">
        <f t="shared" si="25"/>
        <v>-0.99057379362678089</v>
      </c>
      <c r="CW55" s="56"/>
      <c r="CX55" s="56"/>
      <c r="CY55" s="68"/>
      <c r="CZ55" s="56"/>
      <c r="DA55" s="68" t="str">
        <f t="shared" ref="DA55:DA60" si="37">IF(M55=0,"",(AM55-M55)/M55)</f>
        <v/>
      </c>
      <c r="DB55" s="56"/>
      <c r="DC55" s="68">
        <f t="shared" si="32"/>
        <v>-1</v>
      </c>
      <c r="DD55" s="68" t="str">
        <f t="shared" si="33"/>
        <v/>
      </c>
      <c r="DE55" s="56">
        <f t="shared" si="34"/>
        <v>-1</v>
      </c>
      <c r="DF55" s="68">
        <f t="shared" si="18"/>
        <v>-1</v>
      </c>
      <c r="DG55" s="89"/>
      <c r="DH55" s="89"/>
      <c r="DI55" s="89"/>
    </row>
    <row r="56" spans="1:113" s="21" customFormat="1" x14ac:dyDescent="0.25">
      <c r="A56" s="89" t="s">
        <v>344</v>
      </c>
      <c r="B56" s="75">
        <v>1128.3168347999999</v>
      </c>
      <c r="C56" s="75">
        <v>176.85080933</v>
      </c>
      <c r="D56" s="75">
        <v>13580.533928000001</v>
      </c>
      <c r="E56" s="75">
        <v>1388.1703821999999</v>
      </c>
      <c r="F56" s="75">
        <v>1233.5188717999999</v>
      </c>
      <c r="G56" s="75">
        <v>16907.791157</v>
      </c>
      <c r="H56" s="75">
        <v>140.84456560999999</v>
      </c>
      <c r="I56" s="65">
        <v>0.16047539</v>
      </c>
      <c r="J56" s="65">
        <v>1.7029631599999999</v>
      </c>
      <c r="K56" s="75"/>
      <c r="L56" s="65">
        <v>8.0062015800000008</v>
      </c>
      <c r="M56" s="75"/>
      <c r="N56" s="65"/>
      <c r="O56" s="75"/>
      <c r="P56" s="75"/>
      <c r="Q56" s="65">
        <v>0.36115532</v>
      </c>
      <c r="R56" s="73"/>
      <c r="S56" s="75"/>
      <c r="T56" s="75" t="s">
        <v>344</v>
      </c>
      <c r="U56" s="75">
        <v>0</v>
      </c>
      <c r="V56" s="75">
        <v>0</v>
      </c>
      <c r="W56" s="75">
        <v>0</v>
      </c>
      <c r="X56" s="75">
        <v>0</v>
      </c>
      <c r="Y56" s="75">
        <v>0</v>
      </c>
      <c r="Z56" s="75">
        <v>0</v>
      </c>
      <c r="AA56" s="75">
        <v>0</v>
      </c>
      <c r="AB56" s="75">
        <v>0</v>
      </c>
      <c r="AC56" s="75">
        <v>0</v>
      </c>
      <c r="AD56" s="75">
        <v>0</v>
      </c>
      <c r="AE56" s="75">
        <v>0</v>
      </c>
      <c r="AF56" s="75">
        <v>0</v>
      </c>
      <c r="AG56" s="75">
        <v>0</v>
      </c>
      <c r="AH56" s="75">
        <v>0</v>
      </c>
      <c r="AI56" s="75">
        <v>0</v>
      </c>
      <c r="AJ56" s="75">
        <v>0</v>
      </c>
      <c r="AK56" s="75">
        <v>0</v>
      </c>
      <c r="AL56" s="75">
        <v>0</v>
      </c>
      <c r="AM56" s="75">
        <v>0</v>
      </c>
      <c r="AN56" s="75">
        <v>0</v>
      </c>
      <c r="AO56" s="75">
        <v>0</v>
      </c>
      <c r="AP56" s="75">
        <v>0</v>
      </c>
      <c r="AQ56" s="75">
        <v>0</v>
      </c>
      <c r="AR56" s="75">
        <v>0</v>
      </c>
      <c r="AS56" s="75">
        <v>0</v>
      </c>
      <c r="AT56" s="75">
        <v>0</v>
      </c>
      <c r="AU56" s="75">
        <v>0</v>
      </c>
      <c r="AV56" s="75">
        <v>0</v>
      </c>
      <c r="AW56" s="75">
        <v>0</v>
      </c>
      <c r="AX56" s="75">
        <v>0</v>
      </c>
      <c r="AY56" s="75">
        <v>0</v>
      </c>
      <c r="AZ56" s="75">
        <v>0</v>
      </c>
      <c r="BA56" s="75">
        <v>0</v>
      </c>
      <c r="BB56" s="75">
        <v>0</v>
      </c>
      <c r="BC56" s="75">
        <v>0</v>
      </c>
      <c r="BD56" s="75">
        <v>0</v>
      </c>
      <c r="BE56" s="75">
        <v>0</v>
      </c>
      <c r="BF56" s="75">
        <v>0</v>
      </c>
      <c r="BG56" s="75">
        <v>0</v>
      </c>
      <c r="BH56" s="75">
        <v>0</v>
      </c>
      <c r="BI56" s="75">
        <v>0</v>
      </c>
      <c r="BJ56" s="75">
        <v>0</v>
      </c>
      <c r="BK56" s="75">
        <v>0</v>
      </c>
      <c r="BL56" s="75">
        <v>0</v>
      </c>
      <c r="BM56" s="75">
        <v>0</v>
      </c>
      <c r="BN56" s="75">
        <v>0</v>
      </c>
      <c r="BO56" s="75">
        <v>0</v>
      </c>
      <c r="BP56" s="75">
        <v>0</v>
      </c>
      <c r="BQ56" s="75">
        <v>0</v>
      </c>
      <c r="BR56" s="75">
        <v>0</v>
      </c>
      <c r="BS56" s="75">
        <v>0</v>
      </c>
      <c r="BT56" s="75">
        <v>0</v>
      </c>
      <c r="BU56" s="75">
        <v>0</v>
      </c>
      <c r="BV56" s="75">
        <v>0</v>
      </c>
      <c r="BW56" s="75">
        <v>0</v>
      </c>
      <c r="BX56" s="75">
        <v>0</v>
      </c>
      <c r="BY56" s="75">
        <v>0</v>
      </c>
      <c r="BZ56" s="75">
        <v>0</v>
      </c>
      <c r="CA56" s="75">
        <v>0</v>
      </c>
      <c r="CB56" s="75">
        <v>0</v>
      </c>
      <c r="CC56" s="75">
        <v>0</v>
      </c>
      <c r="CD56" s="75">
        <v>0</v>
      </c>
      <c r="CE56" s="75">
        <v>0</v>
      </c>
      <c r="CF56" s="75">
        <v>0</v>
      </c>
      <c r="CG56" s="75">
        <v>0</v>
      </c>
      <c r="CH56" s="75">
        <v>0</v>
      </c>
      <c r="CI56" s="75">
        <v>0</v>
      </c>
      <c r="CJ56" s="75">
        <v>0</v>
      </c>
      <c r="CK56" s="75">
        <v>0</v>
      </c>
      <c r="CL56" s="75">
        <v>0</v>
      </c>
      <c r="CM56" s="75">
        <v>0</v>
      </c>
      <c r="CN56" s="75">
        <v>0</v>
      </c>
      <c r="CO56" s="75"/>
      <c r="CP56" s="68">
        <f t="shared" si="19"/>
        <v>-1</v>
      </c>
      <c r="CQ56" s="68">
        <f t="shared" si="20"/>
        <v>-1</v>
      </c>
      <c r="CR56" s="68">
        <f t="shared" si="21"/>
        <v>-1</v>
      </c>
      <c r="CS56" s="68">
        <f t="shared" si="22"/>
        <v>-1</v>
      </c>
      <c r="CT56" s="68">
        <f t="shared" si="23"/>
        <v>-1</v>
      </c>
      <c r="CU56" s="68">
        <f t="shared" si="24"/>
        <v>-1</v>
      </c>
      <c r="CV56" s="68">
        <f t="shared" si="25"/>
        <v>-1</v>
      </c>
      <c r="CW56" s="56"/>
      <c r="CX56" s="56"/>
      <c r="CY56" s="68"/>
      <c r="CZ56" s="56"/>
      <c r="DA56" s="68" t="str">
        <f t="shared" si="37"/>
        <v/>
      </c>
      <c r="DB56" s="56"/>
      <c r="DC56" s="68" t="str">
        <f t="shared" si="32"/>
        <v/>
      </c>
      <c r="DD56" s="68" t="str">
        <f t="shared" si="33"/>
        <v/>
      </c>
      <c r="DE56" s="56">
        <f t="shared" si="34"/>
        <v>-1</v>
      </c>
      <c r="DF56" s="68" t="str">
        <f t="shared" si="18"/>
        <v/>
      </c>
      <c r="DG56" s="89"/>
      <c r="DH56" s="89"/>
      <c r="DI56" s="89"/>
    </row>
    <row r="57" spans="1:113" s="21" customFormat="1" x14ac:dyDescent="0.25">
      <c r="A57" s="89" t="s">
        <v>345</v>
      </c>
      <c r="B57" s="75">
        <v>2012.329</v>
      </c>
      <c r="C57" s="75"/>
      <c r="D57" s="75">
        <v>21425.165000000001</v>
      </c>
      <c r="E57" s="75">
        <v>2339.0958999999998</v>
      </c>
      <c r="F57" s="75">
        <v>1271.4617000000001</v>
      </c>
      <c r="G57" s="75">
        <v>18381.971000000001</v>
      </c>
      <c r="H57" s="75">
        <v>249.55332000000001</v>
      </c>
      <c r="I57" s="65">
        <v>0.1045716</v>
      </c>
      <c r="J57" s="65">
        <v>14.640227960000001</v>
      </c>
      <c r="K57" s="75"/>
      <c r="L57" s="65">
        <v>76.228376690000005</v>
      </c>
      <c r="M57" s="75"/>
      <c r="N57" s="65"/>
      <c r="O57" s="75">
        <v>1.6731369999999999E-2</v>
      </c>
      <c r="P57" s="75"/>
      <c r="Q57" s="65">
        <v>1.9768893299999999</v>
      </c>
      <c r="R57" s="73">
        <v>8.3657200000000001E-2</v>
      </c>
      <c r="S57" s="75"/>
      <c r="T57" s="75" t="s">
        <v>345</v>
      </c>
      <c r="U57" s="75">
        <v>0</v>
      </c>
      <c r="V57" s="75">
        <v>0</v>
      </c>
      <c r="W57" s="75">
        <v>0</v>
      </c>
      <c r="X57" s="75">
        <v>0</v>
      </c>
      <c r="Y57" s="75">
        <v>0</v>
      </c>
      <c r="Z57" s="75">
        <v>0</v>
      </c>
      <c r="AA57" s="75">
        <v>0</v>
      </c>
      <c r="AB57" s="75">
        <v>0</v>
      </c>
      <c r="AC57" s="75">
        <v>0</v>
      </c>
      <c r="AD57" s="75">
        <v>0</v>
      </c>
      <c r="AE57" s="75">
        <v>0</v>
      </c>
      <c r="AF57" s="75">
        <v>0</v>
      </c>
      <c r="AG57" s="75">
        <v>0</v>
      </c>
      <c r="AH57" s="75">
        <v>0</v>
      </c>
      <c r="AI57" s="75">
        <v>0</v>
      </c>
      <c r="AJ57" s="75">
        <v>0</v>
      </c>
      <c r="AK57" s="75">
        <v>0</v>
      </c>
      <c r="AL57" s="75">
        <v>0</v>
      </c>
      <c r="AM57" s="75">
        <v>0</v>
      </c>
      <c r="AN57" s="75">
        <v>0</v>
      </c>
      <c r="AO57" s="75">
        <v>0</v>
      </c>
      <c r="AP57" s="75">
        <v>0</v>
      </c>
      <c r="AQ57" s="75">
        <v>0</v>
      </c>
      <c r="AR57" s="75">
        <v>0</v>
      </c>
      <c r="AS57" s="75">
        <v>0</v>
      </c>
      <c r="AT57" s="75">
        <v>0</v>
      </c>
      <c r="AU57" s="75">
        <v>0</v>
      </c>
      <c r="AV57" s="75">
        <v>0</v>
      </c>
      <c r="AW57" s="75">
        <v>0</v>
      </c>
      <c r="AX57" s="75">
        <v>0</v>
      </c>
      <c r="AY57" s="75">
        <v>0</v>
      </c>
      <c r="AZ57" s="75">
        <v>0</v>
      </c>
      <c r="BA57" s="75">
        <v>0</v>
      </c>
      <c r="BB57" s="75">
        <v>0</v>
      </c>
      <c r="BC57" s="75">
        <v>0</v>
      </c>
      <c r="BD57" s="75">
        <v>0</v>
      </c>
      <c r="BE57" s="75">
        <v>0</v>
      </c>
      <c r="BF57" s="75">
        <v>0</v>
      </c>
      <c r="BG57" s="75">
        <v>0</v>
      </c>
      <c r="BH57" s="75">
        <v>0</v>
      </c>
      <c r="BI57" s="75">
        <v>0</v>
      </c>
      <c r="BJ57" s="75">
        <v>0</v>
      </c>
      <c r="BK57" s="75">
        <v>0</v>
      </c>
      <c r="BL57" s="75">
        <v>0</v>
      </c>
      <c r="BM57" s="75">
        <v>0</v>
      </c>
      <c r="BN57" s="75">
        <v>0</v>
      </c>
      <c r="BO57" s="75">
        <v>0</v>
      </c>
      <c r="BP57" s="75">
        <v>0</v>
      </c>
      <c r="BQ57" s="75">
        <v>0</v>
      </c>
      <c r="BR57" s="75">
        <v>0</v>
      </c>
      <c r="BS57" s="75">
        <v>0</v>
      </c>
      <c r="BT57" s="75">
        <v>0</v>
      </c>
      <c r="BU57" s="75">
        <v>0</v>
      </c>
      <c r="BV57" s="75">
        <v>0</v>
      </c>
      <c r="BW57" s="75">
        <v>0</v>
      </c>
      <c r="BX57" s="75">
        <v>0</v>
      </c>
      <c r="BY57" s="75">
        <v>0</v>
      </c>
      <c r="BZ57" s="75">
        <v>0</v>
      </c>
      <c r="CA57" s="75">
        <v>0</v>
      </c>
      <c r="CB57" s="75">
        <v>0</v>
      </c>
      <c r="CC57" s="75">
        <v>0</v>
      </c>
      <c r="CD57" s="75">
        <v>0</v>
      </c>
      <c r="CE57" s="75">
        <v>0</v>
      </c>
      <c r="CF57" s="75">
        <v>0</v>
      </c>
      <c r="CG57" s="75">
        <v>0</v>
      </c>
      <c r="CH57" s="75">
        <v>0</v>
      </c>
      <c r="CI57" s="75">
        <v>0</v>
      </c>
      <c r="CJ57" s="75">
        <v>0</v>
      </c>
      <c r="CK57" s="75">
        <v>0</v>
      </c>
      <c r="CL57" s="75">
        <v>0</v>
      </c>
      <c r="CM57" s="75">
        <v>0</v>
      </c>
      <c r="CN57" s="75">
        <v>0</v>
      </c>
      <c r="CO57" s="75"/>
      <c r="CP57" s="68">
        <f t="shared" si="19"/>
        <v>-1</v>
      </c>
      <c r="CQ57" s="68" t="str">
        <f t="shared" si="20"/>
        <v/>
      </c>
      <c r="CR57" s="68">
        <f t="shared" si="21"/>
        <v>-1</v>
      </c>
      <c r="CS57" s="68">
        <f t="shared" si="22"/>
        <v>-1</v>
      </c>
      <c r="CT57" s="68">
        <f t="shared" si="23"/>
        <v>-1</v>
      </c>
      <c r="CU57" s="68">
        <f t="shared" si="24"/>
        <v>-1</v>
      </c>
      <c r="CV57" s="68">
        <f t="shared" si="25"/>
        <v>-1</v>
      </c>
      <c r="CW57" s="56"/>
      <c r="CX57" s="56"/>
      <c r="CY57" s="68"/>
      <c r="CZ57" s="56"/>
      <c r="DA57" s="68" t="str">
        <f t="shared" si="37"/>
        <v/>
      </c>
      <c r="DB57" s="56"/>
      <c r="DC57" s="68">
        <f t="shared" si="32"/>
        <v>-1</v>
      </c>
      <c r="DD57" s="68" t="str">
        <f t="shared" si="33"/>
        <v/>
      </c>
      <c r="DE57" s="56">
        <f t="shared" si="34"/>
        <v>-1</v>
      </c>
      <c r="DF57" s="68">
        <f t="shared" si="18"/>
        <v>-1</v>
      </c>
      <c r="DG57" s="89"/>
      <c r="DH57" s="89"/>
      <c r="DI57" s="89"/>
    </row>
    <row r="58" spans="1:113" s="21" customFormat="1" x14ac:dyDescent="0.25">
      <c r="A58" s="89" t="s">
        <v>382</v>
      </c>
      <c r="B58" s="75"/>
      <c r="C58" s="75"/>
      <c r="D58" s="75"/>
      <c r="E58" s="75"/>
      <c r="F58" s="75"/>
      <c r="G58" s="75"/>
      <c r="H58" s="75"/>
      <c r="I58" s="65"/>
      <c r="J58" s="65"/>
      <c r="K58" s="75"/>
      <c r="L58" s="65"/>
      <c r="M58" s="75"/>
      <c r="N58" s="65"/>
      <c r="O58" s="75"/>
      <c r="P58" s="75"/>
      <c r="Q58" s="65"/>
      <c r="R58" s="73"/>
      <c r="S58" s="75"/>
      <c r="T58" s="75"/>
      <c r="U58" s="75"/>
      <c r="V58" s="75"/>
      <c r="W58" s="75"/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  <c r="AI58" s="75"/>
      <c r="AJ58" s="75"/>
      <c r="AK58" s="75"/>
      <c r="AL58" s="75"/>
      <c r="AM58" s="75"/>
      <c r="AN58" s="75"/>
      <c r="AO58" s="75"/>
      <c r="AP58" s="75"/>
      <c r="AQ58" s="75"/>
      <c r="AR58" s="75"/>
      <c r="AS58" s="75"/>
      <c r="AT58" s="75"/>
      <c r="AU58" s="75"/>
      <c r="AV58" s="75"/>
      <c r="AW58" s="75"/>
      <c r="AX58" s="75"/>
      <c r="AY58" s="75"/>
      <c r="AZ58" s="75"/>
      <c r="BA58" s="75"/>
      <c r="BB58" s="75"/>
      <c r="BC58" s="75"/>
      <c r="BD58" s="75"/>
      <c r="BE58" s="75"/>
      <c r="BF58" s="75"/>
      <c r="BG58" s="75"/>
      <c r="BH58" s="75"/>
      <c r="BI58" s="75"/>
      <c r="BJ58" s="75"/>
      <c r="BK58" s="75"/>
      <c r="BL58" s="75"/>
      <c r="BM58" s="75"/>
      <c r="BN58" s="75"/>
      <c r="BO58" s="75"/>
      <c r="BP58" s="75"/>
      <c r="BQ58" s="75"/>
      <c r="BR58" s="75"/>
      <c r="BS58" s="75"/>
      <c r="BT58" s="75"/>
      <c r="BU58" s="75"/>
      <c r="BV58" s="75"/>
      <c r="BW58" s="75"/>
      <c r="BX58" s="75"/>
      <c r="BY58" s="75"/>
      <c r="BZ58" s="75"/>
      <c r="CA58" s="75"/>
      <c r="CB58" s="75"/>
      <c r="CC58" s="75"/>
      <c r="CD58" s="75"/>
      <c r="CE58" s="75"/>
      <c r="CF58" s="75"/>
      <c r="CG58" s="75"/>
      <c r="CH58" s="75"/>
      <c r="CI58" s="75"/>
      <c r="CJ58" s="75"/>
      <c r="CK58" s="75"/>
      <c r="CL58" s="75"/>
      <c r="CM58" s="75"/>
      <c r="CN58" s="75"/>
      <c r="CO58" s="75"/>
      <c r="CP58" s="68" t="str">
        <f t="shared" si="19"/>
        <v/>
      </c>
      <c r="CQ58" s="68" t="str">
        <f t="shared" si="20"/>
        <v/>
      </c>
      <c r="CR58" s="68" t="str">
        <f t="shared" si="21"/>
        <v/>
      </c>
      <c r="CS58" s="68" t="str">
        <f t="shared" si="22"/>
        <v/>
      </c>
      <c r="CT58" s="68" t="str">
        <f t="shared" si="23"/>
        <v/>
      </c>
      <c r="CU58" s="68" t="str">
        <f t="shared" si="24"/>
        <v/>
      </c>
      <c r="CV58" s="68" t="str">
        <f t="shared" si="25"/>
        <v/>
      </c>
      <c r="CW58" s="56"/>
      <c r="CX58" s="56"/>
      <c r="CY58" s="68"/>
      <c r="CZ58" s="56"/>
      <c r="DA58" s="68" t="str">
        <f t="shared" si="37"/>
        <v/>
      </c>
      <c r="DB58" s="56"/>
      <c r="DC58" s="68" t="str">
        <f>IF(O58=0,"",(#REF!-O58)/O58)</f>
        <v/>
      </c>
      <c r="DD58" s="68" t="str">
        <f>IF(P58=0,"",(#REF!-P58)/P58)</f>
        <v/>
      </c>
      <c r="DE58" s="56" t="str">
        <f t="shared" si="34"/>
        <v/>
      </c>
      <c r="DF58" s="68" t="str">
        <f t="shared" si="18"/>
        <v/>
      </c>
      <c r="DG58" s="89"/>
      <c r="DH58" s="89"/>
      <c r="DI58" s="89"/>
    </row>
    <row r="59" spans="1:113" s="21" customFormat="1" x14ac:dyDescent="0.25">
      <c r="A59" s="89" t="s">
        <v>379</v>
      </c>
      <c r="B59" s="75"/>
      <c r="C59" s="75"/>
      <c r="D59" s="75"/>
      <c r="E59" s="75"/>
      <c r="F59" s="75"/>
      <c r="G59" s="75"/>
      <c r="H59" s="75"/>
      <c r="I59" s="65"/>
      <c r="J59" s="65"/>
      <c r="K59" s="75"/>
      <c r="L59" s="65"/>
      <c r="M59" s="75"/>
      <c r="N59" s="65"/>
      <c r="O59" s="75"/>
      <c r="P59" s="75"/>
      <c r="Q59" s="65"/>
      <c r="R59" s="73"/>
      <c r="S59" s="75"/>
      <c r="T59" s="75"/>
      <c r="U59" s="75"/>
      <c r="V59" s="75"/>
      <c r="W59" s="75"/>
      <c r="X59" s="75"/>
      <c r="Y59" s="75"/>
      <c r="Z59" s="75"/>
      <c r="AA59" s="75"/>
      <c r="AB59" s="75"/>
      <c r="AC59" s="75"/>
      <c r="AD59" s="75"/>
      <c r="AE59" s="75"/>
      <c r="AF59" s="75"/>
      <c r="AG59" s="75"/>
      <c r="AH59" s="75"/>
      <c r="AI59" s="75"/>
      <c r="AJ59" s="75"/>
      <c r="AK59" s="75"/>
      <c r="AL59" s="75"/>
      <c r="AM59" s="75"/>
      <c r="AN59" s="75"/>
      <c r="AO59" s="75"/>
      <c r="AP59" s="75"/>
      <c r="AQ59" s="75"/>
      <c r="AR59" s="75"/>
      <c r="AS59" s="75"/>
      <c r="AT59" s="75"/>
      <c r="AU59" s="75"/>
      <c r="AV59" s="75"/>
      <c r="AW59" s="75"/>
      <c r="AX59" s="75"/>
      <c r="AY59" s="75"/>
      <c r="AZ59" s="75"/>
      <c r="BA59" s="75"/>
      <c r="BB59" s="75"/>
      <c r="BC59" s="75"/>
      <c r="BD59" s="75"/>
      <c r="BE59" s="75"/>
      <c r="BF59" s="75"/>
      <c r="BG59" s="75"/>
      <c r="BH59" s="75"/>
      <c r="BI59" s="75"/>
      <c r="BJ59" s="75"/>
      <c r="BK59" s="75"/>
      <c r="BL59" s="75"/>
      <c r="BM59" s="75"/>
      <c r="BN59" s="75"/>
      <c r="BO59" s="75"/>
      <c r="BP59" s="75"/>
      <c r="BQ59" s="75"/>
      <c r="BR59" s="75"/>
      <c r="BS59" s="75"/>
      <c r="BT59" s="75"/>
      <c r="BU59" s="75"/>
      <c r="BV59" s="75"/>
      <c r="BW59" s="75"/>
      <c r="BX59" s="75"/>
      <c r="BY59" s="75"/>
      <c r="BZ59" s="75"/>
      <c r="CA59" s="75"/>
      <c r="CB59" s="75"/>
      <c r="CC59" s="75"/>
      <c r="CD59" s="75"/>
      <c r="CE59" s="75"/>
      <c r="CF59" s="75"/>
      <c r="CG59" s="75"/>
      <c r="CH59" s="75"/>
      <c r="CI59" s="75"/>
      <c r="CJ59" s="75"/>
      <c r="CK59" s="75"/>
      <c r="CL59" s="75"/>
      <c r="CM59" s="75"/>
      <c r="CN59" s="75"/>
      <c r="CO59" s="75"/>
      <c r="CP59" s="68" t="str">
        <f t="shared" si="19"/>
        <v/>
      </c>
      <c r="CQ59" s="68" t="str">
        <f t="shared" si="20"/>
        <v/>
      </c>
      <c r="CR59" s="68" t="str">
        <f t="shared" si="21"/>
        <v/>
      </c>
      <c r="CS59" s="68" t="str">
        <f t="shared" si="22"/>
        <v/>
      </c>
      <c r="CT59" s="68" t="str">
        <f t="shared" si="23"/>
        <v/>
      </c>
      <c r="CU59" s="68" t="str">
        <f t="shared" si="24"/>
        <v/>
      </c>
      <c r="CV59" s="68" t="str">
        <f t="shared" si="25"/>
        <v/>
      </c>
      <c r="CW59" s="56"/>
      <c r="CX59" s="56"/>
      <c r="CY59" s="68"/>
      <c r="CZ59" s="56"/>
      <c r="DA59" s="68" t="str">
        <f t="shared" si="37"/>
        <v/>
      </c>
      <c r="DB59" s="56"/>
      <c r="DC59" s="68" t="str">
        <f>IF(O59=0,"",(#REF!-O59)/O59)</f>
        <v/>
      </c>
      <c r="DD59" s="68" t="str">
        <f>IF(P59=0,"",(#REF!-P59)/P59)</f>
        <v/>
      </c>
      <c r="DE59" s="56" t="str">
        <f t="shared" si="34"/>
        <v/>
      </c>
      <c r="DF59" s="68" t="str">
        <f t="shared" si="18"/>
        <v/>
      </c>
      <c r="DG59" s="89"/>
      <c r="DH59" s="89"/>
      <c r="DI59" s="89"/>
    </row>
    <row r="60" spans="1:113" s="21" customFormat="1" x14ac:dyDescent="0.25">
      <c r="A60" s="89"/>
      <c r="B60" s="89"/>
      <c r="C60" s="89"/>
      <c r="D60" s="89"/>
      <c r="E60" s="89"/>
      <c r="F60" s="89"/>
      <c r="G60" s="89"/>
      <c r="H60" s="89"/>
      <c r="I60" s="55"/>
      <c r="J60" s="55"/>
      <c r="K60" s="89"/>
      <c r="L60" s="55"/>
      <c r="M60" s="89"/>
      <c r="N60" s="55"/>
      <c r="O60" s="89"/>
      <c r="P60" s="22"/>
      <c r="Q60" s="55"/>
      <c r="R60" s="72"/>
      <c r="S60" s="89"/>
      <c r="T60" s="89"/>
      <c r="U60" s="89"/>
      <c r="V60" s="89"/>
      <c r="W60" s="89"/>
      <c r="X60" s="75"/>
      <c r="Y60" s="75"/>
      <c r="Z60" s="75"/>
      <c r="AA60" s="75"/>
      <c r="AB60" s="75"/>
      <c r="AC60" s="75"/>
      <c r="AD60" s="75"/>
      <c r="AE60" s="75"/>
      <c r="AF60" s="75"/>
      <c r="AG60" s="75"/>
      <c r="AH60" s="75"/>
      <c r="AI60" s="75"/>
      <c r="AJ60" s="75"/>
      <c r="AK60" s="75"/>
      <c r="AL60" s="75"/>
      <c r="AM60" s="75"/>
      <c r="AN60" s="75"/>
      <c r="AO60" s="75"/>
      <c r="AP60" s="75"/>
      <c r="AQ60" s="75"/>
      <c r="AR60" s="75"/>
      <c r="AS60" s="75"/>
      <c r="AT60" s="75"/>
      <c r="AU60" s="75"/>
      <c r="AV60" s="75"/>
      <c r="AW60" s="75"/>
      <c r="AX60" s="75"/>
      <c r="AY60" s="75"/>
      <c r="AZ60" s="75"/>
      <c r="BA60" s="75"/>
      <c r="BB60" s="75"/>
      <c r="BC60" s="75"/>
      <c r="BD60" s="75"/>
      <c r="BE60" s="75"/>
      <c r="BF60" s="75"/>
      <c r="BG60" s="75"/>
      <c r="BH60" s="75"/>
      <c r="BI60" s="75"/>
      <c r="BJ60" s="75"/>
      <c r="BK60" s="75"/>
      <c r="BL60" s="75"/>
      <c r="BM60" s="75"/>
      <c r="BN60" s="75"/>
      <c r="BO60" s="75"/>
      <c r="BP60" s="75"/>
      <c r="BQ60" s="75"/>
      <c r="BR60" s="75"/>
      <c r="BS60" s="75"/>
      <c r="BT60" s="75"/>
      <c r="BU60" s="75"/>
      <c r="BV60" s="75"/>
      <c r="BW60" s="75"/>
      <c r="BX60" s="75"/>
      <c r="BY60" s="75"/>
      <c r="BZ60" s="75"/>
      <c r="CA60" s="75"/>
      <c r="CB60" s="75"/>
      <c r="CC60" s="75"/>
      <c r="CD60" s="75"/>
      <c r="CE60" s="75"/>
      <c r="CF60" s="75"/>
      <c r="CG60" s="75"/>
      <c r="CH60" s="75"/>
      <c r="CI60" s="75"/>
      <c r="CJ60" s="75"/>
      <c r="CK60" s="75"/>
      <c r="CL60" s="75"/>
      <c r="CM60" s="75"/>
      <c r="CN60" s="75"/>
      <c r="CO60" s="75"/>
      <c r="CP60" s="68" t="str">
        <f t="shared" si="19"/>
        <v/>
      </c>
      <c r="CQ60" s="68" t="str">
        <f t="shared" si="20"/>
        <v/>
      </c>
      <c r="CR60" s="68" t="str">
        <f t="shared" si="21"/>
        <v/>
      </c>
      <c r="CS60" s="68" t="str">
        <f t="shared" si="22"/>
        <v/>
      </c>
      <c r="CT60" s="68" t="str">
        <f t="shared" si="23"/>
        <v/>
      </c>
      <c r="CU60" s="68" t="str">
        <f t="shared" si="24"/>
        <v/>
      </c>
      <c r="CV60" s="68" t="str">
        <f t="shared" si="25"/>
        <v/>
      </c>
      <c r="CW60" s="56"/>
      <c r="CX60" s="56"/>
      <c r="CY60" s="68"/>
      <c r="CZ60" s="56"/>
      <c r="DA60" s="68" t="str">
        <f t="shared" si="37"/>
        <v/>
      </c>
      <c r="DB60" s="56"/>
      <c r="DC60" s="68" t="str">
        <f>IF(O60=0,"",(#REF!-O60)/O60)</f>
        <v/>
      </c>
      <c r="DD60" s="68" t="str">
        <f>IF(P60=0,"",(#REF!-P60)/P60)</f>
        <v/>
      </c>
      <c r="DE60" s="56" t="str">
        <f t="shared" si="34"/>
        <v/>
      </c>
      <c r="DF60" s="56"/>
      <c r="DG60" s="89"/>
      <c r="DH60" s="89"/>
      <c r="DI60" s="89"/>
    </row>
    <row r="61" spans="1:113" x14ac:dyDescent="0.25">
      <c r="A61" s="1" t="s">
        <v>353</v>
      </c>
      <c r="B61" s="1">
        <f>SUM(B3:B54)</f>
        <v>466675.87566811999</v>
      </c>
      <c r="C61" s="1">
        <f t="shared" ref="C61:Q61" si="38">SUM(C3:C54)</f>
        <v>17913.34590158</v>
      </c>
      <c r="D61" s="1">
        <f t="shared" si="38"/>
        <v>850684.58203390008</v>
      </c>
      <c r="E61" s="1">
        <f t="shared" si="38"/>
        <v>106980.78409659003</v>
      </c>
      <c r="F61" s="1">
        <f t="shared" si="38"/>
        <v>91800.877195280016</v>
      </c>
      <c r="G61" s="1">
        <f t="shared" si="38"/>
        <v>879383.36631294002</v>
      </c>
      <c r="H61" s="1">
        <f t="shared" si="38"/>
        <v>26332.317583890002</v>
      </c>
      <c r="I61" s="1">
        <f t="shared" si="38"/>
        <v>259.33309814</v>
      </c>
      <c r="J61" s="1">
        <f t="shared" si="38"/>
        <v>287.26045293000004</v>
      </c>
      <c r="K61" s="1">
        <f t="shared" si="38"/>
        <v>171.69650884999999</v>
      </c>
      <c r="L61" s="1">
        <f t="shared" si="38"/>
        <v>2068.7719576</v>
      </c>
      <c r="M61" s="1">
        <f t="shared" si="38"/>
        <v>4753.7918329800023</v>
      </c>
      <c r="N61" s="1">
        <f t="shared" si="38"/>
        <v>94.429579730000015</v>
      </c>
      <c r="O61" s="1">
        <f t="shared" si="38"/>
        <v>201.90320449999996</v>
      </c>
      <c r="P61" s="1">
        <f t="shared" si="38"/>
        <v>2.4619110799999997</v>
      </c>
      <c r="Q61" s="1">
        <f t="shared" si="38"/>
        <v>25.743974509999997</v>
      </c>
      <c r="R61" s="58"/>
      <c r="S61" s="89"/>
      <c r="T61" s="89"/>
      <c r="U61" s="1">
        <f>SUM(U3:U56)</f>
        <v>1.4294095710702623</v>
      </c>
      <c r="V61" s="1">
        <f t="shared" ref="V61:CL61" si="39">SUM(V3:V56)</f>
        <v>47.575351834629785</v>
      </c>
      <c r="W61" s="1">
        <f t="shared" si="39"/>
        <v>201.94949731472551</v>
      </c>
      <c r="X61" s="1">
        <f t="shared" si="39"/>
        <v>13.86675188198136</v>
      </c>
      <c r="Y61" s="1">
        <f t="shared" si="39"/>
        <v>13.86675188198136</v>
      </c>
      <c r="Z61" s="1">
        <f t="shared" si="39"/>
        <v>3.3354913368135342</v>
      </c>
      <c r="AA61" s="1">
        <f t="shared" si="39"/>
        <v>40.31103164835563</v>
      </c>
      <c r="AB61" s="1">
        <f t="shared" si="39"/>
        <v>883.48247567621013</v>
      </c>
      <c r="AC61" s="1">
        <f t="shared" si="39"/>
        <v>2.4620763068359097</v>
      </c>
      <c r="AD61" s="1">
        <f t="shared" si="39"/>
        <v>39127.044781615143</v>
      </c>
      <c r="AE61" s="1">
        <f t="shared" si="39"/>
        <v>171.72473210796815</v>
      </c>
      <c r="AF61" s="1">
        <f t="shared" si="39"/>
        <v>466857.19320685364</v>
      </c>
      <c r="AG61" s="1">
        <f t="shared" si="39"/>
        <v>685.77538573510401</v>
      </c>
      <c r="AH61" s="1">
        <f t="shared" si="39"/>
        <v>1954.3778700206419</v>
      </c>
      <c r="AI61" s="1">
        <f t="shared" si="39"/>
        <v>78.214156683374242</v>
      </c>
      <c r="AJ61" s="1"/>
      <c r="AK61" s="1">
        <f t="shared" si="39"/>
        <v>340.42994004894877</v>
      </c>
      <c r="AL61" s="1">
        <f t="shared" si="39"/>
        <v>0.82529166255433162</v>
      </c>
      <c r="AM61" s="1">
        <f t="shared" si="39"/>
        <v>8252.5749095705487</v>
      </c>
      <c r="AN61" s="1">
        <f t="shared" si="39"/>
        <v>8252.5749095705487</v>
      </c>
      <c r="AO61" s="1"/>
      <c r="AP61" s="1"/>
      <c r="AQ61" s="1">
        <f t="shared" si="39"/>
        <v>4755.1344190586269</v>
      </c>
      <c r="AR61" s="1">
        <f t="shared" si="39"/>
        <v>0</v>
      </c>
      <c r="AS61" s="1">
        <f t="shared" si="39"/>
        <v>104.30394949870879</v>
      </c>
      <c r="AT61" s="1">
        <f t="shared" si="39"/>
        <v>0.85650145972918845</v>
      </c>
      <c r="AU61" s="1"/>
      <c r="AV61" s="1">
        <f t="shared" si="39"/>
        <v>82.537722576820912</v>
      </c>
      <c r="AW61" s="1">
        <f t="shared" si="39"/>
        <v>4.9440964218170356</v>
      </c>
      <c r="AX61" s="1">
        <f t="shared" si="39"/>
        <v>189.09918457741551</v>
      </c>
      <c r="AY61" s="1"/>
      <c r="AZ61" s="1">
        <f t="shared" si="39"/>
        <v>3.7343608577775305</v>
      </c>
      <c r="BA61" s="1">
        <f t="shared" si="39"/>
        <v>17923.038707526535</v>
      </c>
      <c r="BB61" s="1">
        <f t="shared" si="39"/>
        <v>0</v>
      </c>
      <c r="BC61" s="1">
        <f t="shared" si="39"/>
        <v>28377.968894001999</v>
      </c>
      <c r="BD61" s="1">
        <f t="shared" si="39"/>
        <v>766035.57748081279</v>
      </c>
      <c r="BE61" s="1">
        <f t="shared" si="39"/>
        <v>85115.070703503399</v>
      </c>
      <c r="BF61" s="1">
        <f t="shared" si="39"/>
        <v>851150.64818431647</v>
      </c>
      <c r="BG61" s="1">
        <f t="shared" si="39"/>
        <v>1.3793499150337221E-2</v>
      </c>
      <c r="BH61" s="1">
        <f t="shared" si="39"/>
        <v>530.54463759021905</v>
      </c>
      <c r="BI61" s="1"/>
      <c r="BJ61" s="1">
        <f t="shared" si="39"/>
        <v>3316.8899473389938</v>
      </c>
      <c r="BK61" s="1">
        <f t="shared" si="39"/>
        <v>6141.5384771037607</v>
      </c>
      <c r="BL61" s="1">
        <f t="shared" si="39"/>
        <v>2934.5970117311667</v>
      </c>
      <c r="BM61" s="1">
        <f t="shared" si="39"/>
        <v>1154.575400814052</v>
      </c>
      <c r="BN61" s="1">
        <f t="shared" si="39"/>
        <v>4914.8466976288282</v>
      </c>
      <c r="BO61" s="1">
        <f t="shared" si="39"/>
        <v>2090.6808597035833</v>
      </c>
      <c r="BP61" s="1">
        <f t="shared" si="39"/>
        <v>5.7940525075434346</v>
      </c>
      <c r="BQ61" s="1">
        <f t="shared" si="39"/>
        <v>602.7856117323322</v>
      </c>
      <c r="BR61" s="1">
        <f t="shared" si="39"/>
        <v>107117.18461399848</v>
      </c>
      <c r="BS61" s="1">
        <f t="shared" si="39"/>
        <v>91841.970793345419</v>
      </c>
      <c r="BT61" s="1">
        <f t="shared" si="39"/>
        <v>15275.213820653005</v>
      </c>
      <c r="BU61" s="1">
        <f t="shared" si="39"/>
        <v>66.594450809035138</v>
      </c>
      <c r="BV61" s="1">
        <f t="shared" si="39"/>
        <v>15.793073348429207</v>
      </c>
      <c r="BW61" s="1">
        <f t="shared" si="39"/>
        <v>31027.712174465771</v>
      </c>
      <c r="BX61" s="1">
        <f t="shared" si="39"/>
        <v>346.19889702693246</v>
      </c>
      <c r="BY61" s="1">
        <f t="shared" si="39"/>
        <v>7729.5608075390173</v>
      </c>
      <c r="BZ61" s="1">
        <f t="shared" si="39"/>
        <v>1802.8484354054749</v>
      </c>
      <c r="CA61" s="1">
        <f t="shared" si="39"/>
        <v>874.69137778267395</v>
      </c>
      <c r="CB61" s="1">
        <f t="shared" si="39"/>
        <v>19356.12975368253</v>
      </c>
      <c r="CC61" s="1">
        <f t="shared" si="39"/>
        <v>891.78795179526492</v>
      </c>
      <c r="CD61" s="1">
        <f t="shared" si="39"/>
        <v>5792.4129888228808</v>
      </c>
      <c r="CE61" s="1">
        <f t="shared" si="39"/>
        <v>9561.4738690299291</v>
      </c>
      <c r="CF61" s="1">
        <f t="shared" si="39"/>
        <v>248.38538397631191</v>
      </c>
      <c r="CG61" s="1">
        <f t="shared" si="39"/>
        <v>879719.16489720007</v>
      </c>
      <c r="CH61" s="1">
        <f t="shared" si="39"/>
        <v>21.303533084975225</v>
      </c>
      <c r="CI61" s="1">
        <f t="shared" si="39"/>
        <v>19704.677994269547</v>
      </c>
      <c r="CJ61" s="1">
        <f t="shared" si="39"/>
        <v>4.2574892436604515</v>
      </c>
      <c r="CK61" s="1">
        <f t="shared" si="39"/>
        <v>2123.0907464126594</v>
      </c>
      <c r="CL61" s="1">
        <f t="shared" si="39"/>
        <v>15.357066082810141</v>
      </c>
      <c r="CM61" s="1">
        <f t="shared" ref="CM61:CN61" si="40">SUM(CM3:CM56)</f>
        <v>26346.111816471675</v>
      </c>
      <c r="CN61" s="1">
        <f t="shared" si="40"/>
        <v>5755.0164323238259</v>
      </c>
      <c r="CO61" s="1"/>
      <c r="CP61" s="68"/>
      <c r="CQ61" s="68"/>
      <c r="CR61" s="68"/>
      <c r="CS61" s="68"/>
      <c r="CT61" s="68"/>
      <c r="CU61" s="68"/>
      <c r="CV61" s="68"/>
      <c r="CW61" s="56"/>
      <c r="CX61" s="56"/>
      <c r="CY61" s="68"/>
      <c r="CZ61" s="56"/>
      <c r="DA61" s="68"/>
      <c r="DB61" s="56"/>
      <c r="DC61" s="68"/>
      <c r="DD61" s="68"/>
      <c r="DE61" s="56"/>
      <c r="DF61" s="56"/>
      <c r="DG61" s="89"/>
      <c r="DH61" s="89"/>
      <c r="DI61" s="89"/>
    </row>
    <row r="62" spans="1:113" x14ac:dyDescent="0.25">
      <c r="A62" s="89" t="s">
        <v>219</v>
      </c>
      <c r="B62" s="1">
        <f>SUM(B2:B54)</f>
        <v>466675.87566811999</v>
      </c>
      <c r="C62" s="1">
        <f t="shared" ref="C62:Q62" si="41">SUM(C2:C54)</f>
        <v>17913.34590158</v>
      </c>
      <c r="D62" s="1">
        <f t="shared" si="41"/>
        <v>850684.58203390008</v>
      </c>
      <c r="E62" s="1">
        <f t="shared" si="41"/>
        <v>106980.78409659003</v>
      </c>
      <c r="F62" s="1">
        <f t="shared" si="41"/>
        <v>91800.877195280016</v>
      </c>
      <c r="G62" s="1">
        <f t="shared" si="41"/>
        <v>879383.36631294002</v>
      </c>
      <c r="H62" s="1">
        <f t="shared" si="41"/>
        <v>26332.317583890002</v>
      </c>
      <c r="I62" s="1">
        <f t="shared" si="41"/>
        <v>259.33309814</v>
      </c>
      <c r="J62" s="1">
        <f t="shared" si="41"/>
        <v>287.26045293000004</v>
      </c>
      <c r="K62" s="1">
        <f t="shared" si="41"/>
        <v>171.69650884999999</v>
      </c>
      <c r="L62" s="1">
        <f t="shared" si="41"/>
        <v>2068.7719576</v>
      </c>
      <c r="M62" s="1">
        <f t="shared" si="41"/>
        <v>4753.7918329800023</v>
      </c>
      <c r="N62" s="1">
        <f t="shared" si="41"/>
        <v>94.429579730000015</v>
      </c>
      <c r="O62" s="1">
        <f t="shared" si="41"/>
        <v>201.90320449999996</v>
      </c>
      <c r="P62" s="1">
        <f t="shared" si="41"/>
        <v>2.4619110799999997</v>
      </c>
      <c r="Q62" s="1">
        <f t="shared" si="41"/>
        <v>25.743974509999997</v>
      </c>
      <c r="R62" s="58"/>
      <c r="S62" s="89"/>
      <c r="T62" s="89"/>
      <c r="U62" s="1">
        <f>SUM(U2:U54)</f>
        <v>1.4294095710702623</v>
      </c>
      <c r="V62" s="1">
        <f t="shared" ref="V62:CL62" si="42">SUM(V2:V54)</f>
        <v>47.575351834629785</v>
      </c>
      <c r="W62" s="1">
        <f t="shared" si="42"/>
        <v>201.94949731472551</v>
      </c>
      <c r="X62" s="1">
        <f t="shared" si="42"/>
        <v>13.86675188198136</v>
      </c>
      <c r="Y62" s="1">
        <f t="shared" si="42"/>
        <v>13.86675188198136</v>
      </c>
      <c r="Z62" s="1">
        <f t="shared" si="42"/>
        <v>3.3354913368135342</v>
      </c>
      <c r="AA62" s="1">
        <f t="shared" si="42"/>
        <v>40.31103164835563</v>
      </c>
      <c r="AB62" s="1">
        <f t="shared" si="42"/>
        <v>883.323529698926</v>
      </c>
      <c r="AC62" s="1">
        <f t="shared" si="42"/>
        <v>2.4620763068359097</v>
      </c>
      <c r="AD62" s="1">
        <f t="shared" si="42"/>
        <v>39126.810810454939</v>
      </c>
      <c r="AE62" s="1">
        <f t="shared" si="42"/>
        <v>171.72473210796815</v>
      </c>
      <c r="AF62" s="1">
        <f t="shared" si="42"/>
        <v>466844.63632330729</v>
      </c>
      <c r="AG62" s="1">
        <f t="shared" si="42"/>
        <v>685.196944601155</v>
      </c>
      <c r="AH62" s="1">
        <f t="shared" si="42"/>
        <v>1954.3215994909572</v>
      </c>
      <c r="AI62" s="1">
        <f t="shared" si="42"/>
        <v>77.986510871601567</v>
      </c>
      <c r="AJ62" s="1"/>
      <c r="AK62" s="1">
        <f t="shared" si="42"/>
        <v>340.42994004894877</v>
      </c>
      <c r="AL62" s="1">
        <f t="shared" si="42"/>
        <v>0.82529166255433162</v>
      </c>
      <c r="AM62" s="1">
        <f t="shared" si="42"/>
        <v>8252.5749095705487</v>
      </c>
      <c r="AN62" s="1">
        <f t="shared" si="42"/>
        <v>8252.5749095705487</v>
      </c>
      <c r="AO62" s="1"/>
      <c r="AP62" s="1"/>
      <c r="AQ62" s="1">
        <f t="shared" si="42"/>
        <v>4755.1344190586269</v>
      </c>
      <c r="AR62" s="1">
        <f t="shared" si="42"/>
        <v>0</v>
      </c>
      <c r="AS62" s="1">
        <f t="shared" si="42"/>
        <v>104.30394949870879</v>
      </c>
      <c r="AT62" s="1">
        <f t="shared" si="42"/>
        <v>0.85650145972918845</v>
      </c>
      <c r="AU62" s="1"/>
      <c r="AV62" s="1">
        <f t="shared" si="42"/>
        <v>82.537722576820912</v>
      </c>
      <c r="AW62" s="1">
        <f t="shared" si="42"/>
        <v>4.9440964218170356</v>
      </c>
      <c r="AX62" s="1">
        <f t="shared" si="42"/>
        <v>189.09918457741551</v>
      </c>
      <c r="AY62" s="1"/>
      <c r="AZ62" s="1">
        <f t="shared" si="42"/>
        <v>3.7343608577775305</v>
      </c>
      <c r="BA62" s="1">
        <f t="shared" si="42"/>
        <v>17923.038707526535</v>
      </c>
      <c r="BB62" s="1">
        <f t="shared" si="42"/>
        <v>0</v>
      </c>
      <c r="BC62" s="1">
        <f t="shared" si="42"/>
        <v>28376.190592001854</v>
      </c>
      <c r="BD62" s="1">
        <f t="shared" si="42"/>
        <v>765949.67222411209</v>
      </c>
      <c r="BE62" s="1">
        <f t="shared" si="42"/>
        <v>85105.525619457694</v>
      </c>
      <c r="BF62" s="1">
        <f t="shared" si="42"/>
        <v>851055.19784357015</v>
      </c>
      <c r="BG62" s="1">
        <f t="shared" si="42"/>
        <v>1.3793499150337221E-2</v>
      </c>
      <c r="BH62" s="1">
        <f t="shared" si="42"/>
        <v>530.19738480365959</v>
      </c>
      <c r="BI62" s="1"/>
      <c r="BJ62" s="1">
        <f t="shared" si="42"/>
        <v>3316.8899473389938</v>
      </c>
      <c r="BK62" s="1">
        <f t="shared" si="42"/>
        <v>6141.3017594344046</v>
      </c>
      <c r="BL62" s="1">
        <f t="shared" si="42"/>
        <v>2934.5958536658327</v>
      </c>
      <c r="BM62" s="1">
        <f t="shared" si="42"/>
        <v>1154.5749936424168</v>
      </c>
      <c r="BN62" s="1">
        <f t="shared" si="42"/>
        <v>4913.3147545852371</v>
      </c>
      <c r="BO62" s="1">
        <f t="shared" si="42"/>
        <v>2090.6803392802958</v>
      </c>
      <c r="BP62" s="1">
        <f t="shared" si="42"/>
        <v>5.7940525075434346</v>
      </c>
      <c r="BQ62" s="1">
        <f t="shared" si="42"/>
        <v>602.78553624866572</v>
      </c>
      <c r="BR62" s="1">
        <f t="shared" si="42"/>
        <v>107115.17925006554</v>
      </c>
      <c r="BS62" s="1">
        <f t="shared" si="42"/>
        <v>91839.984460260646</v>
      </c>
      <c r="BT62" s="1">
        <f t="shared" si="42"/>
        <v>15275.194789804833</v>
      </c>
      <c r="BU62" s="1">
        <f t="shared" si="42"/>
        <v>66.594450809035138</v>
      </c>
      <c r="BV62" s="1">
        <f t="shared" si="42"/>
        <v>15.793073348429207</v>
      </c>
      <c r="BW62" s="1">
        <f t="shared" si="42"/>
        <v>31027.704048535008</v>
      </c>
      <c r="BX62" s="1">
        <f t="shared" si="42"/>
        <v>346.19889702693246</v>
      </c>
      <c r="BY62" s="1">
        <f t="shared" si="42"/>
        <v>7729.4736124575293</v>
      </c>
      <c r="BZ62" s="1">
        <f t="shared" si="42"/>
        <v>1802.8484354054749</v>
      </c>
      <c r="CA62" s="1">
        <f t="shared" si="42"/>
        <v>874.68911138166425</v>
      </c>
      <c r="CB62" s="1">
        <f t="shared" si="42"/>
        <v>19355.780979794072</v>
      </c>
      <c r="CC62" s="1">
        <f t="shared" si="42"/>
        <v>891.78795179526492</v>
      </c>
      <c r="CD62" s="1">
        <f t="shared" si="42"/>
        <v>5792.4129888228808</v>
      </c>
      <c r="CE62" s="1">
        <f t="shared" si="42"/>
        <v>9561.4680093794723</v>
      </c>
      <c r="CF62" s="1">
        <f t="shared" si="42"/>
        <v>248.38537603123456</v>
      </c>
      <c r="CG62" s="1">
        <f t="shared" si="42"/>
        <v>879719.1057984099</v>
      </c>
      <c r="CH62" s="1">
        <f t="shared" si="42"/>
        <v>21.303533084975225</v>
      </c>
      <c r="CI62" s="1">
        <f t="shared" si="42"/>
        <v>19704.677994269547</v>
      </c>
      <c r="CJ62" s="1">
        <f t="shared" si="42"/>
        <v>4.2574892436604515</v>
      </c>
      <c r="CK62" s="1">
        <f t="shared" si="42"/>
        <v>2123.0907464126594</v>
      </c>
      <c r="CL62" s="1">
        <f t="shared" si="42"/>
        <v>15.357066082810141</v>
      </c>
      <c r="CM62" s="1">
        <f>SUM(CM2:CM54)</f>
        <v>26344.38983049307</v>
      </c>
      <c r="CN62" s="1">
        <f>SUM(CN2:CN54)</f>
        <v>5755.0164323238259</v>
      </c>
      <c r="CO62" s="75"/>
      <c r="CP62" s="89"/>
      <c r="CQ62" s="89"/>
      <c r="CR62" s="89"/>
      <c r="CS62" s="89"/>
      <c r="CT62" s="89"/>
      <c r="CU62" s="89"/>
      <c r="CV62" s="89"/>
      <c r="CY62" s="89"/>
      <c r="DA62" s="89"/>
      <c r="DC62" s="89"/>
      <c r="DD62" s="89"/>
      <c r="DG62" s="89"/>
      <c r="DH62" s="89"/>
      <c r="DI62" s="89"/>
    </row>
    <row r="63" spans="1:113" x14ac:dyDescent="0.25">
      <c r="A63" s="89" t="s">
        <v>349</v>
      </c>
      <c r="B63" s="75">
        <f>+B3+B5+B8+B9+B11+B12+B14+B15+B16+B17+B18+B19+B20+B21+B22+B23+B24+B25+B26+B28+B30+B31+B33+B34+B35+B36+B37+B39+B40+B41+B42+B43+B44+B46+B47+B49+B50+B10</f>
        <v>393397.89780612005</v>
      </c>
      <c r="C63" s="75">
        <f t="shared" ref="C63:Q63" si="43">+C3+C5+C8+C9+C11+C12+C14+C15+C16+C17+C18+C19+C20+C21+C22+C23+C24+C25+C26+C28+C30+C31+C33+C34+C35+C36+C37+C39+C40+C41+C42+C43+C44+C46+C47+C49+C50+C10</f>
        <v>15001.918267570005</v>
      </c>
      <c r="D63" s="75">
        <f t="shared" si="43"/>
        <v>719799.85344869993</v>
      </c>
      <c r="E63" s="75">
        <f t="shared" si="43"/>
        <v>92002.51863518999</v>
      </c>
      <c r="F63" s="75">
        <f t="shared" si="43"/>
        <v>79321.673824879996</v>
      </c>
      <c r="G63" s="75">
        <f t="shared" si="43"/>
        <v>808339.32601554005</v>
      </c>
      <c r="H63" s="75">
        <f t="shared" si="43"/>
        <v>22069.133337829997</v>
      </c>
      <c r="I63" s="75">
        <f t="shared" si="43"/>
        <v>205.94373283000007</v>
      </c>
      <c r="J63" s="75">
        <f t="shared" si="43"/>
        <v>235.44903238000009</v>
      </c>
      <c r="K63" s="75">
        <f t="shared" si="43"/>
        <v>149.57581254999999</v>
      </c>
      <c r="L63" s="75">
        <f t="shared" si="43"/>
        <v>1706.3379654700007</v>
      </c>
      <c r="M63" s="75">
        <f t="shared" si="43"/>
        <v>4662.9145106800006</v>
      </c>
      <c r="N63" s="75">
        <f t="shared" si="43"/>
        <v>91.981500980000007</v>
      </c>
      <c r="O63" s="75">
        <f t="shared" si="43"/>
        <v>149.20297340000002</v>
      </c>
      <c r="P63" s="75">
        <f t="shared" si="43"/>
        <v>1.2012422700000001</v>
      </c>
      <c r="Q63" s="75">
        <f t="shared" si="43"/>
        <v>21.976705600000003</v>
      </c>
      <c r="R63" s="73"/>
      <c r="S63" s="89"/>
      <c r="T63" s="89"/>
      <c r="U63" s="75">
        <f t="shared" ref="U63:CK63" si="44">+U3+U5+U8+U9+U11+U12+U14+U15+U16+U17+U18+U19+U20+U21+U22+U23+U24+U25+U26+U28+U30+U31+U33+U34+U35+U36+U37+U39+U40+U41+U42+U43+U44+U46+U47+U49+U50+U10</f>
        <v>1.4247379614448414</v>
      </c>
      <c r="V63" s="75">
        <f t="shared" si="44"/>
        <v>44.51687496472443</v>
      </c>
      <c r="W63" s="75">
        <f t="shared" si="44"/>
        <v>149.24418862041597</v>
      </c>
      <c r="X63" s="75">
        <f t="shared" si="44"/>
        <v>12.130676039981672</v>
      </c>
      <c r="Y63" s="75">
        <f t="shared" si="44"/>
        <v>12.130676039981672</v>
      </c>
      <c r="Z63" s="75">
        <f t="shared" si="44"/>
        <v>3.0710376007906306</v>
      </c>
      <c r="AA63" s="75">
        <f t="shared" si="44"/>
        <v>35.496999319938219</v>
      </c>
      <c r="AB63" s="75">
        <f t="shared" si="44"/>
        <v>713.558288892424</v>
      </c>
      <c r="AC63" s="75">
        <f t="shared" si="44"/>
        <v>1.2012469245807273</v>
      </c>
      <c r="AD63" s="75">
        <f t="shared" si="44"/>
        <v>26868.875329182574</v>
      </c>
      <c r="AE63" s="75">
        <f t="shared" si="44"/>
        <v>149.57861444605487</v>
      </c>
      <c r="AF63" s="75">
        <f t="shared" si="44"/>
        <v>393537.33132196689</v>
      </c>
      <c r="AG63" s="75">
        <f t="shared" si="44"/>
        <v>557.14430045971017</v>
      </c>
      <c r="AH63" s="75">
        <f t="shared" si="44"/>
        <v>1526.8480683279211</v>
      </c>
      <c r="AI63" s="75">
        <f t="shared" si="44"/>
        <v>70.137152925264374</v>
      </c>
      <c r="AK63" s="75">
        <f t="shared" si="44"/>
        <v>235.61332626671722</v>
      </c>
      <c r="AL63" s="75">
        <f t="shared" si="44"/>
        <v>0.82260472664313911</v>
      </c>
      <c r="AM63" s="75">
        <f t="shared" si="44"/>
        <v>6911.8080249655577</v>
      </c>
      <c r="AN63" s="75">
        <f t="shared" si="44"/>
        <v>6911.8080249655577</v>
      </c>
      <c r="AQ63" s="75">
        <f t="shared" si="44"/>
        <v>4664.2276628054133</v>
      </c>
      <c r="AR63" s="75">
        <f t="shared" si="44"/>
        <v>0</v>
      </c>
      <c r="AS63" s="75">
        <f t="shared" si="44"/>
        <v>87.268493518151558</v>
      </c>
      <c r="AT63" s="75">
        <f t="shared" si="44"/>
        <v>0.85072589408256771</v>
      </c>
      <c r="AV63" s="75">
        <f t="shared" si="44"/>
        <v>71.35998902412193</v>
      </c>
      <c r="AW63" s="75">
        <f t="shared" si="44"/>
        <v>3.993912589587028</v>
      </c>
      <c r="AX63" s="75">
        <f t="shared" si="44"/>
        <v>161.41037815126487</v>
      </c>
      <c r="AZ63" s="75">
        <f t="shared" si="44"/>
        <v>3.2164589899909855</v>
      </c>
      <c r="BA63" s="75">
        <f t="shared" si="44"/>
        <v>15009.239299059043</v>
      </c>
      <c r="BB63" s="75">
        <f t="shared" si="44"/>
        <v>0</v>
      </c>
      <c r="BC63" s="75">
        <f t="shared" si="44"/>
        <v>23671.048516622359</v>
      </c>
      <c r="BD63" s="75">
        <f t="shared" si="44"/>
        <v>648107.16182560741</v>
      </c>
      <c r="BE63" s="75">
        <f t="shared" si="44"/>
        <v>72011.913123163322</v>
      </c>
      <c r="BF63" s="75">
        <f t="shared" si="44"/>
        <v>720119.07494877104</v>
      </c>
      <c r="BG63" s="75">
        <f t="shared" si="44"/>
        <v>1.375023024444259E-2</v>
      </c>
      <c r="BH63" s="75">
        <f t="shared" si="44"/>
        <v>446.41202974867548</v>
      </c>
      <c r="BJ63" s="75">
        <f t="shared" si="44"/>
        <v>2817.5405617309311</v>
      </c>
      <c r="BK63" s="75">
        <f t="shared" si="44"/>
        <v>5215.2962165452263</v>
      </c>
      <c r="BL63" s="75">
        <f t="shared" si="44"/>
        <v>2616.7626765949931</v>
      </c>
      <c r="BM63" s="75">
        <f t="shared" si="44"/>
        <v>1029.1475484654875</v>
      </c>
      <c r="BN63" s="75">
        <f t="shared" si="44"/>
        <v>4284.9029995720084</v>
      </c>
      <c r="BO63" s="75">
        <f t="shared" si="44"/>
        <v>1799.3730321292826</v>
      </c>
      <c r="BP63" s="75">
        <f t="shared" si="44"/>
        <v>5.3911220002047981</v>
      </c>
      <c r="BQ63" s="75">
        <f t="shared" si="44"/>
        <v>494.93717895462396</v>
      </c>
      <c r="BR63" s="75">
        <f t="shared" si="44"/>
        <v>92047.800746342604</v>
      </c>
      <c r="BS63" s="75">
        <f t="shared" si="44"/>
        <v>79355.466334532859</v>
      </c>
      <c r="BT63" s="75">
        <f t="shared" si="44"/>
        <v>12692.334411809697</v>
      </c>
      <c r="BU63" s="75">
        <f t="shared" si="44"/>
        <v>65.719408248755812</v>
      </c>
      <c r="BV63" s="75">
        <f t="shared" si="44"/>
        <v>13.550974132399098</v>
      </c>
      <c r="BW63" s="75">
        <f t="shared" si="44"/>
        <v>26212.091708420019</v>
      </c>
      <c r="BX63" s="75">
        <f t="shared" si="44"/>
        <v>313.77829143489316</v>
      </c>
      <c r="BY63" s="75">
        <f t="shared" si="44"/>
        <v>6829.4929591139544</v>
      </c>
      <c r="BZ63" s="75">
        <f t="shared" si="44"/>
        <v>1594.8303721741436</v>
      </c>
      <c r="CA63" s="75">
        <f t="shared" si="44"/>
        <v>774.39826439677131</v>
      </c>
      <c r="CB63" s="75">
        <f t="shared" si="44"/>
        <v>17105.579701331983</v>
      </c>
      <c r="CC63" s="75">
        <f t="shared" si="44"/>
        <v>743.86055707252785</v>
      </c>
      <c r="CD63" s="75">
        <f t="shared" si="44"/>
        <v>4905.9104884834414</v>
      </c>
      <c r="CE63" s="75">
        <f t="shared" si="44"/>
        <v>8278.053501563747</v>
      </c>
      <c r="CF63" s="75">
        <f t="shared" si="44"/>
        <v>214.00554578527428</v>
      </c>
      <c r="CG63" s="75">
        <f t="shared" si="44"/>
        <v>808650.28144542244</v>
      </c>
      <c r="CH63" s="75">
        <f t="shared" si="44"/>
        <v>14.89083795215392</v>
      </c>
      <c r="CI63" s="75">
        <f t="shared" si="44"/>
        <v>18109.134654721722</v>
      </c>
      <c r="CJ63" s="75">
        <f t="shared" si="44"/>
        <v>4.2527146262522146</v>
      </c>
      <c r="CK63" s="75">
        <f t="shared" si="44"/>
        <v>1771.3585837265414</v>
      </c>
      <c r="CL63" s="75">
        <f>+CL3+CL5+CL8+CL9+CL11+CL12+CL14+CL15+CL16+CL17+CL18+CL19+CL20+CL21+CL22+CL23+CL24+CL25+CL26+CL28+CL30+CL31+CL33+CL34+CL35+CL36+CL37+CL39+CL40+CL41+CL42+CL43+CL44+CL46+CL47+CL49+CL50+CL10</f>
        <v>12.238875587629845</v>
      </c>
      <c r="CM63" s="75">
        <f>+CM3+CM5+CM8+CM9+CM11+CM12+CM14+CM15+CM16+CM17+CM18+CM19+CM20+CM21+CM22+CM23+CM24+CM25+CM26+CM28+CM30+CM31+CM33+CM34+CM35+CM36+CM37+CM39+CM40+CM41+CM42+CM43+CM44+CM46+CM47+CM49+CM50+CM10</f>
        <v>22079.504465089987</v>
      </c>
      <c r="CN63" s="75">
        <f>+CN3+CN5+CN8+CN9+CN11+CN12+CN14+CN15+CN16+CN17+CN18+CN19+CN20+CN21+CN22+CN23+CN24+CN25+CN26+CN28+CN30+CN31+CN33+CN34+CN35+CN36+CN37+CN39+CN40+CN41+CN42+CN43+CN44+CN46+CN47+CN49+CN50+CN10</f>
        <v>4846.3514528394335</v>
      </c>
      <c r="CO63" s="75"/>
      <c r="CP63" s="89"/>
      <c r="CQ63" s="89"/>
      <c r="CR63" s="89"/>
      <c r="CS63" s="89"/>
      <c r="CT63" s="89"/>
      <c r="CU63" s="89"/>
      <c r="CV63" s="89"/>
      <c r="CY63" s="89"/>
      <c r="DA63" s="89"/>
      <c r="DC63" s="89"/>
      <c r="DD63" s="89"/>
      <c r="DG63" s="89"/>
      <c r="DH63" s="89"/>
      <c r="DI63" s="89"/>
    </row>
    <row r="64" spans="1:113" x14ac:dyDescent="0.25">
      <c r="A64" s="89"/>
      <c r="B64" s="89"/>
      <c r="C64" s="89"/>
      <c r="D64" s="89"/>
      <c r="E64" s="89"/>
      <c r="F64" s="89"/>
      <c r="G64" s="89"/>
      <c r="H64" s="89"/>
      <c r="K64" s="89"/>
      <c r="M64" s="89"/>
      <c r="O64" s="89"/>
      <c r="P64" s="22"/>
      <c r="S64" s="89"/>
      <c r="T64" s="89"/>
      <c r="U64" s="89"/>
      <c r="V64" s="89"/>
      <c r="W64" s="89"/>
      <c r="X64" s="75"/>
      <c r="Y64" s="75"/>
      <c r="AA64" s="75"/>
      <c r="AB64" s="75"/>
      <c r="AD64" s="75"/>
      <c r="AE64" s="75"/>
      <c r="AF64" s="75"/>
      <c r="AG64" s="75"/>
      <c r="AH64" s="75"/>
      <c r="AI64" s="75"/>
      <c r="AK64" s="75"/>
      <c r="AM64" s="75"/>
      <c r="AN64" s="75"/>
      <c r="AQ64" s="75"/>
      <c r="AR64" s="75"/>
      <c r="AS64" s="75"/>
      <c r="AT64" s="75"/>
      <c r="AW64" s="75"/>
      <c r="AX64" s="75"/>
      <c r="AZ64" s="75"/>
      <c r="BA64" s="75"/>
      <c r="BB64" s="75"/>
      <c r="BD64" s="75"/>
      <c r="BE64" s="75"/>
      <c r="BF64" s="75"/>
      <c r="BG64" s="75"/>
      <c r="BH64" s="75"/>
      <c r="BJ64" s="75"/>
      <c r="BK64" s="75"/>
      <c r="BL64" s="75"/>
      <c r="BM64" s="75"/>
      <c r="BN64" s="75"/>
      <c r="BO64" s="75"/>
      <c r="BP64" s="75"/>
      <c r="BQ64" s="75"/>
      <c r="BR64" s="75"/>
      <c r="BS64" s="75"/>
      <c r="BT64" s="75"/>
      <c r="BU64" s="75"/>
      <c r="BV64" s="75"/>
      <c r="BW64" s="75"/>
      <c r="BX64" s="75"/>
      <c r="BY64" s="75"/>
      <c r="BZ64" s="75"/>
      <c r="CA64" s="75"/>
      <c r="CB64" s="75"/>
      <c r="CC64" s="75"/>
      <c r="CD64" s="75"/>
      <c r="CE64" s="75"/>
      <c r="CF64" s="75"/>
      <c r="CG64" s="75"/>
      <c r="CH64" s="75"/>
      <c r="CI64" s="75"/>
      <c r="CJ64" s="75"/>
      <c r="CK64" s="75"/>
      <c r="CL64" s="75"/>
      <c r="CM64" s="75"/>
      <c r="CN64" s="75"/>
      <c r="CO64" s="75"/>
      <c r="CP64" s="89"/>
      <c r="CQ64" s="89"/>
      <c r="CR64" s="89"/>
      <c r="CS64" s="89"/>
      <c r="CT64" s="89"/>
      <c r="CU64" s="89"/>
      <c r="CV64" s="89"/>
      <c r="CY64" s="89"/>
      <c r="DA64" s="89"/>
      <c r="DC64" s="89"/>
      <c r="DD64" s="89"/>
      <c r="DG64" s="89"/>
      <c r="DH64" s="89"/>
      <c r="DI64" s="89"/>
    </row>
    <row r="65" spans="16:16" x14ac:dyDescent="0.25">
      <c r="P65" s="22"/>
    </row>
    <row r="66" spans="16:16" x14ac:dyDescent="0.25">
      <c r="P66" s="22"/>
    </row>
    <row r="67" spans="16:16" x14ac:dyDescent="0.25">
      <c r="P67" s="22"/>
    </row>
    <row r="68" spans="16:16" x14ac:dyDescent="0.25">
      <c r="P68" s="22"/>
    </row>
    <row r="69" spans="16:16" x14ac:dyDescent="0.25">
      <c r="P69" s="22"/>
    </row>
    <row r="70" spans="16:16" x14ac:dyDescent="0.25">
      <c r="P70" s="22"/>
    </row>
    <row r="71" spans="16:16" x14ac:dyDescent="0.25">
      <c r="P71" s="22"/>
    </row>
    <row r="72" spans="16:16" x14ac:dyDescent="0.25">
      <c r="P72" s="22"/>
    </row>
    <row r="73" spans="16:16" x14ac:dyDescent="0.25">
      <c r="P73" s="22"/>
    </row>
    <row r="74" spans="16:16" x14ac:dyDescent="0.25">
      <c r="P74" s="22"/>
    </row>
    <row r="75" spans="16:16" x14ac:dyDescent="0.25">
      <c r="P75" s="22"/>
    </row>
    <row r="76" spans="16:16" x14ac:dyDescent="0.25">
      <c r="P76" s="22"/>
    </row>
    <row r="77" spans="16:16" x14ac:dyDescent="0.25">
      <c r="P77" s="22"/>
    </row>
    <row r="78" spans="16:16" x14ac:dyDescent="0.25">
      <c r="P78" s="22"/>
    </row>
    <row r="79" spans="16:16" x14ac:dyDescent="0.25">
      <c r="P79" s="22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DF69"/>
  <sheetViews>
    <sheetView zoomScale="85" zoomScaleNormal="85" workbookViewId="0">
      <pane xSplit="1" ySplit="2" topLeftCell="T24" activePane="bottomRight" state="frozen"/>
      <selection pane="topRight" activeCell="L34" sqref="L34"/>
      <selection pane="bottomLeft" activeCell="L34" sqref="L34"/>
      <selection pane="bottomRight" activeCell="Y62" sqref="Y62"/>
    </sheetView>
  </sheetViews>
  <sheetFormatPr defaultRowHeight="15" x14ac:dyDescent="0.25"/>
  <cols>
    <col min="1" max="1" width="19" customWidth="1"/>
    <col min="2" max="2" width="9.42578125" bestFit="1" customWidth="1"/>
    <col min="3" max="4" width="9.28515625" bestFit="1" customWidth="1"/>
    <col min="5" max="5" width="9.28515625" style="20" bestFit="1" customWidth="1"/>
    <col min="6" max="6" width="9.7109375" customWidth="1"/>
    <col min="7" max="7" width="10.5703125" customWidth="1"/>
    <col min="8" max="8" width="9.28515625" bestFit="1" customWidth="1"/>
    <col min="9" max="9" width="10.42578125" style="41" customWidth="1"/>
    <col min="10" max="10" width="9.7109375" style="41" customWidth="1"/>
    <col min="11" max="11" width="9.28515625" bestFit="1" customWidth="1"/>
    <col min="12" max="12" width="11.42578125" style="41" customWidth="1"/>
    <col min="13" max="13" width="9.28515625" bestFit="1" customWidth="1"/>
    <col min="14" max="14" width="11.5703125" style="41" customWidth="1"/>
    <col min="15" max="16" width="9" style="52" customWidth="1"/>
    <col min="17" max="17" width="9" style="41" customWidth="1"/>
    <col min="18" max="18" width="9" style="70" customWidth="1"/>
    <col min="20" max="20" width="19.7109375" customWidth="1"/>
    <col min="21" max="21" width="6" style="75" bestFit="1" customWidth="1"/>
    <col min="22" max="22" width="5.7109375" style="21" bestFit="1" customWidth="1"/>
    <col min="23" max="23" width="9.85546875" style="74" bestFit="1" customWidth="1"/>
    <col min="24" max="24" width="5.7109375" style="19" bestFit="1" customWidth="1"/>
    <col min="25" max="25" width="14.5703125" style="19" bestFit="1" customWidth="1"/>
    <col min="26" max="26" width="5.7109375" style="19" bestFit="1" customWidth="1"/>
    <col min="27" max="27" width="5.7109375" style="75" customWidth="1"/>
    <col min="28" max="28" width="6.7109375" style="19" bestFit="1" customWidth="1"/>
    <col min="29" max="29" width="13.42578125" style="75" bestFit="1" customWidth="1"/>
    <col min="30" max="30" width="9.28515625" style="19" bestFit="1" customWidth="1"/>
    <col min="31" max="31" width="5.7109375" style="19" bestFit="1" customWidth="1"/>
    <col min="32" max="32" width="9.28515625" style="19" bestFit="1" customWidth="1"/>
    <col min="33" max="34" width="6.7109375" style="19" bestFit="1" customWidth="1"/>
    <col min="35" max="35" width="5.7109375" style="19" bestFit="1" customWidth="1"/>
    <col min="36" max="36" width="10.85546875" style="75" bestFit="1" customWidth="1"/>
    <col min="37" max="37" width="6.7109375" style="19" bestFit="1" customWidth="1"/>
    <col min="38" max="38" width="5.7109375" style="75" bestFit="1" customWidth="1"/>
    <col min="39" max="39" width="6.7109375" style="19" bestFit="1" customWidth="1"/>
    <col min="40" max="40" width="15.42578125" style="19" bestFit="1" customWidth="1"/>
    <col min="41" max="41" width="4.28515625" style="75" bestFit="1" customWidth="1"/>
    <col min="42" max="42" width="5.7109375" style="75" bestFit="1" customWidth="1"/>
    <col min="43" max="43" width="6.7109375" style="19" bestFit="1" customWidth="1"/>
    <col min="44" max="44" width="6.5703125" style="19" bestFit="1" customWidth="1"/>
    <col min="45" max="45" width="6.7109375" style="19" bestFit="1" customWidth="1"/>
    <col min="46" max="46" width="5.140625" style="19" bestFit="1" customWidth="1"/>
    <col min="47" max="47" width="5.140625" style="75" customWidth="1"/>
    <col min="48" max="48" width="6.7109375" style="75" bestFit="1" customWidth="1"/>
    <col min="49" max="49" width="5.7109375" style="19" bestFit="1" customWidth="1"/>
    <col min="50" max="50" width="6.7109375" style="19" bestFit="1" customWidth="1"/>
    <col min="51" max="51" width="6.7109375" style="75" customWidth="1"/>
    <col min="52" max="52" width="6.140625" style="19" bestFit="1" customWidth="1"/>
    <col min="53" max="53" width="6.7109375" style="19" bestFit="1" customWidth="1"/>
    <col min="54" max="54" width="10" style="19" bestFit="1" customWidth="1"/>
    <col min="55" max="55" width="7.7109375" style="75" bestFit="1" customWidth="1"/>
    <col min="56" max="56" width="7.7109375" style="19" bestFit="1" customWidth="1"/>
    <col min="57" max="57" width="6.7109375" style="19" bestFit="1" customWidth="1"/>
    <col min="58" max="58" width="7.7109375" style="19" bestFit="1" customWidth="1"/>
    <col min="59" max="59" width="6" style="19" bestFit="1" customWidth="1"/>
    <col min="60" max="60" width="6.7109375" style="19" bestFit="1" customWidth="1"/>
    <col min="61" max="61" width="6.7109375" style="75" customWidth="1"/>
    <col min="62" max="62" width="5.7109375" style="19" bestFit="1" customWidth="1"/>
    <col min="63" max="63" width="7.7109375" style="19" bestFit="1" customWidth="1"/>
    <col min="64" max="67" width="5.7109375" style="19" bestFit="1" customWidth="1"/>
    <col min="68" max="68" width="5.85546875" style="19" bestFit="1" customWidth="1"/>
    <col min="69" max="69" width="5.7109375" style="19" bestFit="1" customWidth="1"/>
    <col min="70" max="72" width="7.7109375" style="19" bestFit="1" customWidth="1"/>
    <col min="73" max="73" width="5.140625" style="19" bestFit="1" customWidth="1"/>
    <col min="74" max="74" width="5.28515625" style="19" bestFit="1" customWidth="1"/>
    <col min="75" max="75" width="8.7109375" style="19" bestFit="1" customWidth="1"/>
    <col min="76" max="76" width="5.7109375" style="19" bestFit="1" customWidth="1"/>
    <col min="77" max="77" width="7.85546875" style="19" bestFit="1" customWidth="1"/>
    <col min="78" max="78" width="5.85546875" style="19" bestFit="1" customWidth="1"/>
    <col min="79" max="79" width="6" style="19" bestFit="1" customWidth="1"/>
    <col min="80" max="83" width="6.7109375" style="19" bestFit="1" customWidth="1"/>
    <col min="84" max="84" width="4.140625" style="19" bestFit="1" customWidth="1"/>
    <col min="85" max="85" width="7.7109375" style="19" bestFit="1" customWidth="1"/>
    <col min="86" max="86" width="8" style="19" bestFit="1" customWidth="1"/>
    <col min="87" max="87" width="5.7109375" style="19" bestFit="1" customWidth="1"/>
    <col min="88" max="89" width="6.7109375" style="19" bestFit="1" customWidth="1"/>
    <col min="90" max="90" width="6.7109375" style="19" customWidth="1"/>
    <col min="91" max="91" width="9.140625" style="19" bestFit="1" customWidth="1"/>
    <col min="92" max="92" width="7.140625" style="19" bestFit="1" customWidth="1"/>
    <col min="93" max="93" width="6.7109375" style="19" customWidth="1"/>
    <col min="95" max="103" width="9.140625" style="21"/>
    <col min="104" max="104" width="9.140625" style="41"/>
    <col min="105" max="105" width="9.140625" style="21"/>
    <col min="106" max="106" width="9.140625" style="41"/>
    <col min="109" max="109" width="9.140625" style="41"/>
    <col min="110" max="110" width="9.140625" style="89"/>
  </cols>
  <sheetData>
    <row r="1" spans="1:110" x14ac:dyDescent="0.25">
      <c r="A1" s="89"/>
      <c r="B1" s="89" t="s">
        <v>329</v>
      </c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 t="s">
        <v>354</v>
      </c>
      <c r="V1" s="89"/>
      <c r="W1" s="89"/>
      <c r="X1" s="75"/>
      <c r="Y1" s="75"/>
      <c r="Z1" s="75"/>
      <c r="AB1" s="75"/>
      <c r="AD1" s="75"/>
      <c r="AE1" s="75"/>
      <c r="AF1" s="75"/>
      <c r="AG1" s="75"/>
      <c r="AH1" s="75"/>
      <c r="AI1" s="75"/>
      <c r="AK1" s="75"/>
      <c r="AM1" s="75"/>
      <c r="AN1" s="75"/>
      <c r="AQ1" s="75"/>
      <c r="AR1" s="75"/>
      <c r="AS1" s="75"/>
      <c r="AT1" s="75"/>
      <c r="AW1" s="75"/>
      <c r="AX1" s="75"/>
      <c r="AZ1" s="75"/>
      <c r="BA1" s="75"/>
      <c r="BB1" s="75"/>
      <c r="BD1" s="75"/>
      <c r="BE1" s="75"/>
      <c r="BF1" s="75"/>
      <c r="BG1" s="75"/>
      <c r="BH1" s="75"/>
      <c r="BJ1" s="75"/>
      <c r="BK1" s="75"/>
      <c r="BL1" s="75"/>
      <c r="BM1" s="75"/>
      <c r="BN1" s="75"/>
      <c r="BO1" s="75"/>
      <c r="BP1" s="75"/>
      <c r="BQ1" s="75"/>
      <c r="BR1" s="75"/>
      <c r="BS1" s="75"/>
      <c r="BT1" s="75"/>
      <c r="BU1" s="75"/>
      <c r="BV1" s="75"/>
      <c r="BW1" s="75"/>
      <c r="BX1" s="75"/>
      <c r="BY1" s="75"/>
      <c r="BZ1" s="75"/>
      <c r="CA1" s="75"/>
      <c r="CB1" s="75"/>
      <c r="CC1" s="75"/>
      <c r="CD1" s="75"/>
      <c r="CE1" s="75"/>
      <c r="CF1" s="75"/>
      <c r="CG1" s="75"/>
      <c r="CH1" s="75"/>
      <c r="CI1" s="75"/>
      <c r="CJ1" s="75"/>
      <c r="CK1" s="75"/>
      <c r="CL1" s="75"/>
      <c r="CM1" s="75"/>
      <c r="CN1" s="75"/>
      <c r="CO1" s="75"/>
      <c r="CP1" s="89"/>
      <c r="CQ1" s="89"/>
      <c r="CR1" s="89" t="s">
        <v>372</v>
      </c>
      <c r="CS1" s="89"/>
      <c r="CT1" s="89"/>
      <c r="CU1" s="89"/>
      <c r="CV1" s="89"/>
      <c r="CW1" s="89"/>
      <c r="CX1" s="89"/>
      <c r="CY1" s="89"/>
      <c r="CZ1" s="70"/>
      <c r="DA1" s="89"/>
      <c r="DB1" s="70"/>
      <c r="DC1" s="89"/>
      <c r="DD1" s="89"/>
      <c r="DE1" s="70"/>
    </row>
    <row r="2" spans="1:110" x14ac:dyDescent="0.25">
      <c r="A2" s="89" t="s">
        <v>373</v>
      </c>
      <c r="B2" s="89" t="s">
        <v>54</v>
      </c>
      <c r="C2" s="89" t="s">
        <v>82</v>
      </c>
      <c r="D2" s="89" t="s">
        <v>163</v>
      </c>
      <c r="E2" s="89" t="s">
        <v>164</v>
      </c>
      <c r="F2" s="89" t="s">
        <v>165</v>
      </c>
      <c r="G2" s="89" t="s">
        <v>140</v>
      </c>
      <c r="H2" s="89" t="s">
        <v>166</v>
      </c>
      <c r="I2" s="70" t="s">
        <v>355</v>
      </c>
      <c r="J2" s="70" t="s">
        <v>356</v>
      </c>
      <c r="K2" s="89" t="s">
        <v>383</v>
      </c>
      <c r="L2" s="70" t="s">
        <v>374</v>
      </c>
      <c r="M2" s="89" t="s">
        <v>68</v>
      </c>
      <c r="N2" s="70" t="s">
        <v>357</v>
      </c>
      <c r="O2" s="72" t="s">
        <v>375</v>
      </c>
      <c r="P2" s="72" t="s">
        <v>376</v>
      </c>
      <c r="Q2" s="70" t="s">
        <v>377</v>
      </c>
      <c r="R2" s="72" t="s">
        <v>378</v>
      </c>
      <c r="S2" s="89"/>
      <c r="T2" s="89" t="s">
        <v>336</v>
      </c>
      <c r="U2" s="75" t="s">
        <v>358</v>
      </c>
      <c r="V2" s="89" t="s">
        <v>36</v>
      </c>
      <c r="W2" s="89" t="s">
        <v>38</v>
      </c>
      <c r="X2" s="89" t="s">
        <v>40</v>
      </c>
      <c r="Y2" s="89" t="s">
        <v>42</v>
      </c>
      <c r="Z2" s="89" t="s">
        <v>44</v>
      </c>
      <c r="AA2" s="89" t="s">
        <v>359</v>
      </c>
      <c r="AB2" s="89" t="s">
        <v>46</v>
      </c>
      <c r="AC2" s="89" t="s">
        <v>48</v>
      </c>
      <c r="AD2" s="89" t="s">
        <v>50</v>
      </c>
      <c r="AE2" s="89" t="s">
        <v>52</v>
      </c>
      <c r="AF2" s="89" t="s">
        <v>54</v>
      </c>
      <c r="AG2" s="89" t="s">
        <v>56</v>
      </c>
      <c r="AH2" s="89" t="s">
        <v>58</v>
      </c>
      <c r="AI2" s="89" t="s">
        <v>60</v>
      </c>
      <c r="AJ2" s="89" t="s">
        <v>378</v>
      </c>
      <c r="AK2" s="89" t="s">
        <v>62</v>
      </c>
      <c r="AL2" s="89" t="s">
        <v>360</v>
      </c>
      <c r="AM2" s="89" t="s">
        <v>64</v>
      </c>
      <c r="AN2" s="89" t="s">
        <v>66</v>
      </c>
      <c r="AO2" s="89" t="s">
        <v>361</v>
      </c>
      <c r="AP2" s="89" t="s">
        <v>362</v>
      </c>
      <c r="AQ2" s="89" t="s">
        <v>68</v>
      </c>
      <c r="AR2" s="89" t="s">
        <v>70</v>
      </c>
      <c r="AS2" s="89" t="s">
        <v>72</v>
      </c>
      <c r="AT2" s="89" t="s">
        <v>74</v>
      </c>
      <c r="AU2" s="89" t="s">
        <v>363</v>
      </c>
      <c r="AV2" s="89" t="s">
        <v>364</v>
      </c>
      <c r="AW2" s="89" t="s">
        <v>76</v>
      </c>
      <c r="AX2" s="89" t="s">
        <v>78</v>
      </c>
      <c r="AY2" s="89" t="s">
        <v>365</v>
      </c>
      <c r="AZ2" s="89" t="s">
        <v>80</v>
      </c>
      <c r="BA2" s="89" t="s">
        <v>82</v>
      </c>
      <c r="BB2" s="89" t="s">
        <v>84</v>
      </c>
      <c r="BC2" s="89" t="s">
        <v>366</v>
      </c>
      <c r="BD2" s="89" t="s">
        <v>86</v>
      </c>
      <c r="BE2" s="89" t="s">
        <v>88</v>
      </c>
      <c r="BF2" s="89" t="s">
        <v>163</v>
      </c>
      <c r="BG2" s="89" t="s">
        <v>92</v>
      </c>
      <c r="BH2" s="89" t="s">
        <v>94</v>
      </c>
      <c r="BI2" s="89" t="s">
        <v>367</v>
      </c>
      <c r="BJ2" s="89" t="s">
        <v>96</v>
      </c>
      <c r="BK2" s="89" t="s">
        <v>98</v>
      </c>
      <c r="BL2" s="89" t="s">
        <v>100</v>
      </c>
      <c r="BM2" s="89" t="s">
        <v>102</v>
      </c>
      <c r="BN2" s="89" t="s">
        <v>104</v>
      </c>
      <c r="BO2" s="89" t="s">
        <v>106</v>
      </c>
      <c r="BP2" s="89" t="s">
        <v>108</v>
      </c>
      <c r="BQ2" s="89" t="s">
        <v>110</v>
      </c>
      <c r="BR2" s="89" t="s">
        <v>164</v>
      </c>
      <c r="BS2" s="89" t="s">
        <v>165</v>
      </c>
      <c r="BT2" s="89" t="s">
        <v>112</v>
      </c>
      <c r="BU2" s="89" t="s">
        <v>114</v>
      </c>
      <c r="BV2" s="89" t="s">
        <v>116</v>
      </c>
      <c r="BW2" s="89" t="s">
        <v>118</v>
      </c>
      <c r="BX2" s="89" t="s">
        <v>120</v>
      </c>
      <c r="BY2" s="89" t="s">
        <v>122</v>
      </c>
      <c r="BZ2" s="89" t="s">
        <v>124</v>
      </c>
      <c r="CA2" s="89" t="s">
        <v>126</v>
      </c>
      <c r="CB2" s="89" t="s">
        <v>128</v>
      </c>
      <c r="CC2" s="89" t="s">
        <v>130</v>
      </c>
      <c r="CD2" s="89" t="s">
        <v>132</v>
      </c>
      <c r="CE2" s="89" t="s">
        <v>134</v>
      </c>
      <c r="CF2" s="89" t="s">
        <v>136</v>
      </c>
      <c r="CG2" s="89" t="s">
        <v>140</v>
      </c>
      <c r="CH2" s="89" t="s">
        <v>142</v>
      </c>
      <c r="CI2" s="89" t="s">
        <v>144</v>
      </c>
      <c r="CJ2" s="89" t="s">
        <v>146</v>
      </c>
      <c r="CK2" s="89" t="s">
        <v>148</v>
      </c>
      <c r="CL2" s="89" t="s">
        <v>152</v>
      </c>
      <c r="CM2" s="89" t="s">
        <v>154</v>
      </c>
      <c r="CN2" s="89" t="s">
        <v>156</v>
      </c>
      <c r="CO2" s="75"/>
      <c r="CP2" s="89" t="s">
        <v>366</v>
      </c>
      <c r="CQ2" s="28" t="s">
        <v>70</v>
      </c>
      <c r="CR2" s="89" t="s">
        <v>54</v>
      </c>
      <c r="CS2" s="89" t="s">
        <v>82</v>
      </c>
      <c r="CT2" s="89" t="s">
        <v>163</v>
      </c>
      <c r="CU2" s="89" t="s">
        <v>164</v>
      </c>
      <c r="CV2" s="89" t="s">
        <v>165</v>
      </c>
      <c r="CW2" s="89" t="s">
        <v>140</v>
      </c>
      <c r="CX2" s="89" t="s">
        <v>166</v>
      </c>
      <c r="CY2" s="89" t="s">
        <v>383</v>
      </c>
      <c r="CZ2" s="70" t="s">
        <v>374</v>
      </c>
      <c r="DA2" s="89" t="s">
        <v>68</v>
      </c>
      <c r="DB2" s="70" t="s">
        <v>357</v>
      </c>
      <c r="DC2" s="89" t="s">
        <v>375</v>
      </c>
      <c r="DD2" s="89" t="s">
        <v>376</v>
      </c>
      <c r="DE2" s="70" t="s">
        <v>377</v>
      </c>
      <c r="DF2" s="89" t="s">
        <v>378</v>
      </c>
    </row>
    <row r="3" spans="1:110" x14ac:dyDescent="0.25">
      <c r="A3" s="89" t="s">
        <v>168</v>
      </c>
      <c r="B3" s="75">
        <v>52085.484766000001</v>
      </c>
      <c r="C3" s="75">
        <v>2233.5373211000001</v>
      </c>
      <c r="D3" s="75">
        <v>34866.971249000002</v>
      </c>
      <c r="E3" s="75">
        <v>13047.432048000001</v>
      </c>
      <c r="F3" s="75">
        <v>10350.837002</v>
      </c>
      <c r="G3" s="75">
        <v>17309.399184999998</v>
      </c>
      <c r="H3" s="75">
        <v>26583.487727</v>
      </c>
      <c r="I3" s="75">
        <v>379.45215603999998</v>
      </c>
      <c r="J3" s="75">
        <v>101.92884681</v>
      </c>
      <c r="K3" s="75">
        <v>28.7349912</v>
      </c>
      <c r="L3" s="75">
        <v>280.12009085</v>
      </c>
      <c r="M3" s="75">
        <v>756.35990499000002</v>
      </c>
      <c r="N3" s="75">
        <v>6105.1858341999996</v>
      </c>
      <c r="O3" s="75">
        <v>45.713875940999998</v>
      </c>
      <c r="P3" s="75">
        <v>4.8351346456000002</v>
      </c>
      <c r="Q3" s="75">
        <v>26.694489777000001</v>
      </c>
      <c r="R3" s="75">
        <v>111.32201972</v>
      </c>
      <c r="S3" s="75"/>
      <c r="T3" s="89" t="s">
        <v>168</v>
      </c>
      <c r="U3" s="75">
        <v>18.373700412171299</v>
      </c>
      <c r="V3" s="75">
        <v>339.24720322538298</v>
      </c>
      <c r="W3" s="75">
        <v>45.710775731595199</v>
      </c>
      <c r="X3" s="75">
        <v>112.601754659546</v>
      </c>
      <c r="Y3" s="75">
        <v>112.601754659546</v>
      </c>
      <c r="Z3" s="75">
        <v>66.335062040592504</v>
      </c>
      <c r="AA3" s="75">
        <v>901.00767542895301</v>
      </c>
      <c r="AB3" s="75">
        <v>559.64145247588704</v>
      </c>
      <c r="AC3" s="75">
        <v>4.8351341383227302</v>
      </c>
      <c r="AD3" s="75">
        <v>18474.395662118099</v>
      </c>
      <c r="AE3" s="75">
        <v>28.734951237523202</v>
      </c>
      <c r="AF3" s="75">
        <v>52084.314158337998</v>
      </c>
      <c r="AG3" s="75">
        <v>671.11711899649003</v>
      </c>
      <c r="AH3" s="75">
        <v>278.50228728077502</v>
      </c>
      <c r="AI3" s="75">
        <v>233.105655714211</v>
      </c>
      <c r="AJ3" s="75">
        <v>111.13485620552601</v>
      </c>
      <c r="AK3" s="75">
        <v>396.72566515342203</v>
      </c>
      <c r="AL3" s="75">
        <v>10.869579466207499</v>
      </c>
      <c r="AM3" s="75">
        <v>164.63967136703999</v>
      </c>
      <c r="AN3" s="75">
        <v>164.63967136703999</v>
      </c>
      <c r="AO3" s="75">
        <v>0.96849308377564003</v>
      </c>
      <c r="AP3" s="75">
        <v>0</v>
      </c>
      <c r="AQ3" s="75">
        <v>756.35791074789495</v>
      </c>
      <c r="AR3" s="75">
        <v>0</v>
      </c>
      <c r="AS3" s="75">
        <v>109.759657157603</v>
      </c>
      <c r="AT3" s="75">
        <v>53.312240030531797</v>
      </c>
      <c r="AU3" s="75">
        <v>0.24739291209561101</v>
      </c>
      <c r="AV3" s="75">
        <v>1341.9034574945599</v>
      </c>
      <c r="AW3" s="75">
        <v>239.95264161450601</v>
      </c>
      <c r="AX3" s="75">
        <v>1369.8774667479699</v>
      </c>
      <c r="AY3" s="75">
        <v>0.132294644470654</v>
      </c>
      <c r="AZ3" s="75">
        <v>105.10232495249799</v>
      </c>
      <c r="BA3" s="75">
        <v>2233.5307889774399</v>
      </c>
      <c r="BB3" s="75">
        <v>0</v>
      </c>
      <c r="BC3" s="75">
        <v>29394.756081835501</v>
      </c>
      <c r="BD3" s="75">
        <v>31379.6552073204</v>
      </c>
      <c r="BE3" s="75">
        <v>3486.6259500096398</v>
      </c>
      <c r="BF3" s="75">
        <v>34866.281157329999</v>
      </c>
      <c r="BG3" s="75">
        <v>0.78379640082675095</v>
      </c>
      <c r="BH3" s="75">
        <v>465.12809524275599</v>
      </c>
      <c r="BI3" s="75">
        <v>10.372003657724999</v>
      </c>
      <c r="BJ3" s="75">
        <v>81.914321664159004</v>
      </c>
      <c r="BK3" s="75">
        <v>12551.4269086902</v>
      </c>
      <c r="BL3" s="75">
        <v>300.33415946141002</v>
      </c>
      <c r="BM3" s="75">
        <v>326.28618334352899</v>
      </c>
      <c r="BN3" s="75">
        <v>306.91276859846602</v>
      </c>
      <c r="BO3" s="75">
        <v>217.83608062104099</v>
      </c>
      <c r="BP3" s="75">
        <v>89.332775664721098</v>
      </c>
      <c r="BQ3" s="75">
        <v>282.916004652634</v>
      </c>
      <c r="BR3" s="75">
        <v>13045.855361837301</v>
      </c>
      <c r="BS3" s="75">
        <v>10349.5015930305</v>
      </c>
      <c r="BT3" s="75">
        <v>2696.3537688068</v>
      </c>
      <c r="BU3" s="75">
        <v>23.917037990707499</v>
      </c>
      <c r="BV3" s="75">
        <v>20.305753173828901</v>
      </c>
      <c r="BW3" s="75">
        <v>3188.47390492567</v>
      </c>
      <c r="BX3" s="75">
        <v>798.75008819325603</v>
      </c>
      <c r="BY3" s="75">
        <v>606.56713027882904</v>
      </c>
      <c r="BZ3" s="75">
        <v>61.406541767114803</v>
      </c>
      <c r="CA3" s="75">
        <v>84.772544010868899</v>
      </c>
      <c r="CB3" s="75">
        <v>1522.2596330076001</v>
      </c>
      <c r="CC3" s="75">
        <v>343.58058088331302</v>
      </c>
      <c r="CD3" s="75">
        <v>337.56318432183099</v>
      </c>
      <c r="CE3" s="75">
        <v>2062.1014296367298</v>
      </c>
      <c r="CF3" s="75">
        <v>37.852051718117004</v>
      </c>
      <c r="CG3" s="75">
        <v>17309.329918116298</v>
      </c>
      <c r="CH3" s="75">
        <v>2456.1599339224399</v>
      </c>
      <c r="CI3" s="75">
        <v>20.838840438071401</v>
      </c>
      <c r="CJ3" s="75">
        <v>1958.25575676465</v>
      </c>
      <c r="CK3" s="75">
        <v>1534.01466912656</v>
      </c>
      <c r="CL3" s="75">
        <v>541.43006539533303</v>
      </c>
      <c r="CM3" s="75">
        <v>26578.203532961801</v>
      </c>
      <c r="CN3" s="75">
        <v>1659.83782777744</v>
      </c>
      <c r="CO3" s="75"/>
      <c r="CP3" s="91">
        <f>BC3/CM3</f>
        <v>1.1059722695471372</v>
      </c>
      <c r="CQ3" s="28">
        <f t="shared" ref="CQ3:CQ34" si="0">AR3/BF3</f>
        <v>0</v>
      </c>
      <c r="CR3" s="68">
        <f t="shared" ref="CR3:CR34" si="1">+(AF3-B3)/B3</f>
        <v>-2.2474738735025902E-5</v>
      </c>
      <c r="CS3" s="68">
        <f t="shared" ref="CS3:CS34" si="2">+(BA3-C3)/C3</f>
        <v>-2.9245638738577018E-6</v>
      </c>
      <c r="CT3" s="68">
        <f t="shared" ref="CT3:CT34" si="3">+(BF3-D3)/D3</f>
        <v>-1.9792131214239157E-5</v>
      </c>
      <c r="CU3" s="68">
        <f t="shared" ref="CU3:CU34" si="4">+(BR3-E3)/E3</f>
        <v>-1.2084264220724788E-4</v>
      </c>
      <c r="CV3" s="68">
        <f t="shared" ref="CV3:CV34" si="5">+(BS3-F3)/F3</f>
        <v>-1.2901458782920843E-4</v>
      </c>
      <c r="CW3" s="68">
        <f t="shared" ref="CW3:CW34" si="6">+(CG3-G3)/G3</f>
        <v>-4.0016919686076502E-6</v>
      </c>
      <c r="CX3" s="68">
        <f t="shared" ref="CX3:CX34" si="7">+(CM3-H3)/H3</f>
        <v>-1.9877730463605171E-4</v>
      </c>
      <c r="CY3" s="68">
        <f t="shared" ref="CY3:CY34" si="8">+(AE3-K3)/K3</f>
        <v>-1.3907252144186827E-6</v>
      </c>
      <c r="CZ3" s="61">
        <f t="shared" ref="CZ3:CZ34" si="9">+(AN3-L3)/L3</f>
        <v>-0.41225325585374734</v>
      </c>
      <c r="DA3" s="68">
        <f t="shared" ref="DA3:DA34" si="10">+(AQ3-M3)/M3</f>
        <v>-2.6366311750705629E-6</v>
      </c>
      <c r="DB3" s="61">
        <f t="shared" ref="DB3:DB34" si="11">+(AX3-N3)/N3</f>
        <v>-0.77562067659362677</v>
      </c>
      <c r="DC3" s="68">
        <f t="shared" ref="DC3:DC34" si="12">+(W3-O3)/O3</f>
        <v>-6.7817688633543192E-5</v>
      </c>
      <c r="DD3" s="68">
        <f t="shared" ref="DD3:DD34" si="13">+(AC3-P3)/P3</f>
        <v>-1.0491481771439658E-7</v>
      </c>
      <c r="DE3" s="61">
        <f t="shared" ref="DE3:DE34" si="14">+(AZ3-Q3)/Q3</f>
        <v>2.937229212114564</v>
      </c>
      <c r="DF3" s="68">
        <f>+(AJ3-R3)/R3</f>
        <v>-1.6812802619351726E-3</v>
      </c>
    </row>
    <row r="4" spans="1:110" x14ac:dyDescent="0.25">
      <c r="A4" s="89" t="s">
        <v>170</v>
      </c>
      <c r="B4" s="75">
        <v>7860.0931041000003</v>
      </c>
      <c r="C4" s="75">
        <v>1117.1001707999999</v>
      </c>
      <c r="D4" s="75">
        <v>5525.6255252000001</v>
      </c>
      <c r="E4" s="75">
        <v>9777.6266692000008</v>
      </c>
      <c r="F4" s="75">
        <v>2307.8819099000002</v>
      </c>
      <c r="G4" s="75">
        <v>2749.6200652000002</v>
      </c>
      <c r="H4" s="75">
        <v>1957.1672985</v>
      </c>
      <c r="I4" s="75">
        <v>2.9690240741</v>
      </c>
      <c r="J4" s="75">
        <v>18.667423925000001</v>
      </c>
      <c r="K4" s="75">
        <v>0.63007747199999997</v>
      </c>
      <c r="L4" s="75">
        <v>21.237698544000001</v>
      </c>
      <c r="M4" s="75">
        <v>21.958571584000001</v>
      </c>
      <c r="N4" s="75">
        <v>23.607546603999999</v>
      </c>
      <c r="O4" s="75">
        <v>1.8949932568000001</v>
      </c>
      <c r="P4" s="75">
        <v>6.0192544899999999E-2</v>
      </c>
      <c r="Q4" s="75">
        <v>1.8042700187</v>
      </c>
      <c r="R4" s="75">
        <v>10.468745214</v>
      </c>
      <c r="S4" s="75"/>
      <c r="T4" s="89" t="s">
        <v>170</v>
      </c>
      <c r="U4" s="75">
        <v>1.6547189886324101</v>
      </c>
      <c r="V4" s="75">
        <v>25.373042676274899</v>
      </c>
      <c r="W4" s="75">
        <v>1.8949927319093101</v>
      </c>
      <c r="X4" s="75">
        <v>4.3405000414044004</v>
      </c>
      <c r="Y4" s="75">
        <v>4.3405000414044004</v>
      </c>
      <c r="Z4" s="75">
        <v>2.5455799855081298</v>
      </c>
      <c r="AA4" s="75">
        <v>5.36505731775787</v>
      </c>
      <c r="AB4" s="75">
        <v>83.004186663503404</v>
      </c>
      <c r="AC4" s="75">
        <v>6.0191024900589897E-2</v>
      </c>
      <c r="AD4" s="75">
        <v>14843.2376023657</v>
      </c>
      <c r="AE4" s="75">
        <v>0.63008234858380696</v>
      </c>
      <c r="AF4" s="75">
        <v>7855.60616087169</v>
      </c>
      <c r="AG4" s="75">
        <v>51.973147230222601</v>
      </c>
      <c r="AH4" s="75">
        <v>119.673187593164</v>
      </c>
      <c r="AI4" s="75">
        <v>3.8141745593630798</v>
      </c>
      <c r="AJ4" s="75">
        <v>10.468746977534201</v>
      </c>
      <c r="AK4" s="75">
        <v>36.5080139600406</v>
      </c>
      <c r="AL4" s="75">
        <v>0.95172546626707799</v>
      </c>
      <c r="AM4" s="75">
        <v>37.149667694063801</v>
      </c>
      <c r="AN4" s="75">
        <v>37.149667694063801</v>
      </c>
      <c r="AO4" s="75">
        <v>0.47390571045754998</v>
      </c>
      <c r="AP4" s="75">
        <v>0</v>
      </c>
      <c r="AQ4" s="75">
        <v>21.957578701905199</v>
      </c>
      <c r="AR4" s="75">
        <v>0</v>
      </c>
      <c r="AS4" s="75">
        <v>13.251238977730599</v>
      </c>
      <c r="AT4" s="75">
        <v>1.2036463736478</v>
      </c>
      <c r="AU4" s="75">
        <v>2.26436196529885E-2</v>
      </c>
      <c r="AV4" s="75">
        <v>36.5777620483506</v>
      </c>
      <c r="AW4" s="75">
        <v>22.739822042703501</v>
      </c>
      <c r="AX4" s="75">
        <v>19.045746865790399</v>
      </c>
      <c r="AY4" s="75">
        <v>0.41318018514921301</v>
      </c>
      <c r="AZ4" s="75">
        <v>0.92994300633405602</v>
      </c>
      <c r="BA4" s="75">
        <v>1117.0996787579199</v>
      </c>
      <c r="BB4" s="75">
        <v>0</v>
      </c>
      <c r="BC4" s="75">
        <v>2138.4665463957199</v>
      </c>
      <c r="BD4" s="75">
        <v>4971.8350047044296</v>
      </c>
      <c r="BE4" s="75">
        <v>552.42633687461796</v>
      </c>
      <c r="BF4" s="75">
        <v>5524.2613415790502</v>
      </c>
      <c r="BG4" s="75">
        <v>1.67922943775917E-2</v>
      </c>
      <c r="BH4" s="75">
        <v>152.00638137642801</v>
      </c>
      <c r="BI4" s="75">
        <v>0.90363033898015199</v>
      </c>
      <c r="BJ4" s="75">
        <v>72.309196878255307</v>
      </c>
      <c r="BK4" s="75">
        <v>818.54453758583702</v>
      </c>
      <c r="BL4" s="75">
        <v>84.2496751124974</v>
      </c>
      <c r="BM4" s="75">
        <v>20.049944480187602</v>
      </c>
      <c r="BN4" s="75">
        <v>33.064616510965202</v>
      </c>
      <c r="BO4" s="75">
        <v>44.581464793141301</v>
      </c>
      <c r="BP4" s="75">
        <v>25.708214833799001</v>
      </c>
      <c r="BQ4" s="75">
        <v>43.175833041649298</v>
      </c>
      <c r="BR4" s="75">
        <v>9777.2291115749595</v>
      </c>
      <c r="BS4" s="75">
        <v>2307.7598424258899</v>
      </c>
      <c r="BT4" s="75">
        <v>7469.46926914907</v>
      </c>
      <c r="BU4" s="75">
        <v>6.1318897358311704</v>
      </c>
      <c r="BV4" s="75">
        <v>2.4891874496381701</v>
      </c>
      <c r="BW4" s="75">
        <v>1362.2763413795701</v>
      </c>
      <c r="BX4" s="75">
        <v>35.019807540909397</v>
      </c>
      <c r="BY4" s="75">
        <v>46.455617105441497</v>
      </c>
      <c r="BZ4" s="75">
        <v>23.821239781301401</v>
      </c>
      <c r="CA4" s="75">
        <v>68.967563840065907</v>
      </c>
      <c r="CB4" s="75">
        <v>118.40235351907199</v>
      </c>
      <c r="CC4" s="75">
        <v>54.373627974162602</v>
      </c>
      <c r="CD4" s="75">
        <v>188.053681338426</v>
      </c>
      <c r="CE4" s="75">
        <v>128.32544505576001</v>
      </c>
      <c r="CF4" s="75">
        <v>4.6777700293784701</v>
      </c>
      <c r="CG4" s="75">
        <v>2749.4241941090299</v>
      </c>
      <c r="CH4" s="75">
        <v>53.498469445818401</v>
      </c>
      <c r="CI4" s="75">
        <v>4.1272908717957302E-2</v>
      </c>
      <c r="CJ4" s="75">
        <v>26.554835090312402</v>
      </c>
      <c r="CK4" s="75">
        <v>373.30845955974303</v>
      </c>
      <c r="CL4" s="75">
        <v>11.690199313321401</v>
      </c>
      <c r="CM4" s="75">
        <v>1955.79475560993</v>
      </c>
      <c r="CN4" s="75">
        <v>95.860254314245296</v>
      </c>
      <c r="CO4" s="75"/>
      <c r="CP4" s="91">
        <f t="shared" ref="CP4:CP51" si="15">BC4/CM4</f>
        <v>1.0934002866414387</v>
      </c>
      <c r="CQ4" s="28">
        <f t="shared" si="0"/>
        <v>0</v>
      </c>
      <c r="CR4" s="68">
        <f t="shared" si="1"/>
        <v>-5.7085115518159038E-4</v>
      </c>
      <c r="CS4" s="68">
        <f t="shared" si="2"/>
        <v>-4.4046370486939515E-7</v>
      </c>
      <c r="CT4" s="68">
        <f t="shared" si="3"/>
        <v>-2.4688311119319646E-4</v>
      </c>
      <c r="CU4" s="68">
        <f t="shared" si="4"/>
        <v>-4.0659930931265578E-5</v>
      </c>
      <c r="CV4" s="68">
        <f t="shared" si="5"/>
        <v>-5.2891559826633556E-5</v>
      </c>
      <c r="CW4" s="68">
        <f t="shared" si="6"/>
        <v>-7.1235693050573776E-5</v>
      </c>
      <c r="CX4" s="68">
        <f t="shared" si="7"/>
        <v>-7.0129052898132102E-4</v>
      </c>
      <c r="CY4" s="68">
        <f t="shared" si="8"/>
        <v>7.7396574607094401E-6</v>
      </c>
      <c r="CZ4" s="61">
        <f t="shared" si="9"/>
        <v>0.74923227284244476</v>
      </c>
      <c r="DA4" s="68">
        <f t="shared" si="10"/>
        <v>-4.5216151287640986E-5</v>
      </c>
      <c r="DB4" s="61">
        <f t="shared" si="11"/>
        <v>-0.19323480812007215</v>
      </c>
      <c r="DC4" s="68">
        <f t="shared" si="12"/>
        <v>-2.7698815715568559E-7</v>
      </c>
      <c r="DD4" s="68">
        <f t="shared" si="13"/>
        <v>-2.525228685092071E-5</v>
      </c>
      <c r="DE4" s="61">
        <f t="shared" si="14"/>
        <v>-0.48458767440801792</v>
      </c>
      <c r="DF4" s="68">
        <f t="shared" ref="DF4:DF51" si="16">+(AJ4-R4)/R4</f>
        <v>1.684570752654495E-7</v>
      </c>
    </row>
    <row r="5" spans="1:110" x14ac:dyDescent="0.25">
      <c r="A5" s="89" t="s">
        <v>171</v>
      </c>
      <c r="B5" s="75">
        <v>21464.121910000002</v>
      </c>
      <c r="C5" s="75">
        <v>929.56532570000002</v>
      </c>
      <c r="D5" s="75">
        <v>13592.889958</v>
      </c>
      <c r="E5" s="75">
        <v>6122.5789607999995</v>
      </c>
      <c r="F5" s="75">
        <v>4276.7069439999996</v>
      </c>
      <c r="G5" s="75">
        <v>6184.3305521000002</v>
      </c>
      <c r="H5" s="75">
        <v>19643.625221999999</v>
      </c>
      <c r="I5" s="75">
        <v>142.38318368</v>
      </c>
      <c r="J5" s="75">
        <v>41.211164877000002</v>
      </c>
      <c r="K5" s="75">
        <v>22.044328791000002</v>
      </c>
      <c r="L5" s="75">
        <v>167.23654476999999</v>
      </c>
      <c r="M5" s="75">
        <v>380.86230383999998</v>
      </c>
      <c r="N5" s="75">
        <v>2678.1356759999999</v>
      </c>
      <c r="O5" s="75">
        <v>20.056398788999999</v>
      </c>
      <c r="P5" s="75">
        <v>0.24662028990000001</v>
      </c>
      <c r="Q5" s="75">
        <v>4.4362329350999996</v>
      </c>
      <c r="R5" s="75">
        <v>23.890896515000001</v>
      </c>
      <c r="S5" s="75"/>
      <c r="T5" s="89" t="s">
        <v>171</v>
      </c>
      <c r="U5" s="75">
        <v>14.6238740785106</v>
      </c>
      <c r="V5" s="75">
        <v>448.73020624920201</v>
      </c>
      <c r="W5" s="75">
        <v>20.052781887782299</v>
      </c>
      <c r="X5" s="75">
        <v>120.507153605737</v>
      </c>
      <c r="Y5" s="75">
        <v>120.507153605737</v>
      </c>
      <c r="Z5" s="75">
        <v>31.7971694273058</v>
      </c>
      <c r="AA5" s="75">
        <v>1006.81660967756</v>
      </c>
      <c r="AB5" s="75">
        <v>326.49376236358</v>
      </c>
      <c r="AC5" s="75">
        <v>0.24662043462619701</v>
      </c>
      <c r="AD5" s="75">
        <v>1649.4249407131799</v>
      </c>
      <c r="AE5" s="75">
        <v>22.043727593079598</v>
      </c>
      <c r="AF5" s="75">
        <v>21462.765008533199</v>
      </c>
      <c r="AG5" s="75">
        <v>310.31372440876299</v>
      </c>
      <c r="AH5" s="75">
        <v>91.324269803680593</v>
      </c>
      <c r="AI5" s="75">
        <v>82.018553851788198</v>
      </c>
      <c r="AJ5" s="75">
        <v>23.888387276347999</v>
      </c>
      <c r="AK5" s="75">
        <v>141.60658702711399</v>
      </c>
      <c r="AL5" s="75">
        <v>8.5256081983259797</v>
      </c>
      <c r="AM5" s="75">
        <v>115.191630237143</v>
      </c>
      <c r="AN5" s="75">
        <v>115.191630237143</v>
      </c>
      <c r="AO5" s="75">
        <v>0.67423038821055004</v>
      </c>
      <c r="AP5" s="75">
        <v>0</v>
      </c>
      <c r="AQ5" s="75">
        <v>380.84214082005701</v>
      </c>
      <c r="AR5" s="75">
        <v>0</v>
      </c>
      <c r="AS5" s="75">
        <v>77.003276015396295</v>
      </c>
      <c r="AT5" s="75">
        <v>33.684465369201497</v>
      </c>
      <c r="AU5" s="75">
        <v>0.19859349204666499</v>
      </c>
      <c r="AV5" s="75">
        <v>1281.41326754378</v>
      </c>
      <c r="AW5" s="75">
        <v>210.77833988828701</v>
      </c>
      <c r="AX5" s="75">
        <v>1639.9889029020501</v>
      </c>
      <c r="AY5" s="75">
        <v>3.7337472321191098E-2</v>
      </c>
      <c r="AZ5" s="75">
        <v>33.891686557321101</v>
      </c>
      <c r="BA5" s="75">
        <v>929.56420960315904</v>
      </c>
      <c r="BB5" s="75">
        <v>0</v>
      </c>
      <c r="BC5" s="75">
        <v>20327.082548322502</v>
      </c>
      <c r="BD5" s="75">
        <v>12233.0562794171</v>
      </c>
      <c r="BE5" s="75">
        <v>1359.2273999638401</v>
      </c>
      <c r="BF5" s="75">
        <v>13592.2836793809</v>
      </c>
      <c r="BG5" s="75">
        <v>0.246587609276222</v>
      </c>
      <c r="BH5" s="75">
        <v>531.67703103613906</v>
      </c>
      <c r="BI5" s="75">
        <v>8.1115248530928099</v>
      </c>
      <c r="BJ5" s="75">
        <v>25.104745385450499</v>
      </c>
      <c r="BK5" s="75">
        <v>8237.5750791735809</v>
      </c>
      <c r="BL5" s="75">
        <v>116.049026389655</v>
      </c>
      <c r="BM5" s="75">
        <v>73.593946876711996</v>
      </c>
      <c r="BN5" s="75">
        <v>143.038782634743</v>
      </c>
      <c r="BO5" s="75">
        <v>80.381646800156602</v>
      </c>
      <c r="BP5" s="75">
        <v>25.426833809697001</v>
      </c>
      <c r="BQ5" s="75">
        <v>150.07826887156401</v>
      </c>
      <c r="BR5" s="75">
        <v>6366.00951399517</v>
      </c>
      <c r="BS5" s="75">
        <v>4276.2996611050203</v>
      </c>
      <c r="BT5" s="75">
        <v>2089.7098528901402</v>
      </c>
      <c r="BU5" s="75">
        <v>10.8137386927693</v>
      </c>
      <c r="BV5" s="75">
        <v>7.5825808622045203</v>
      </c>
      <c r="BW5" s="75">
        <v>1114.0047807812</v>
      </c>
      <c r="BX5" s="75">
        <v>305.20991590227402</v>
      </c>
      <c r="BY5" s="75">
        <v>332.93968211665702</v>
      </c>
      <c r="BZ5" s="75">
        <v>33.256948196092303</v>
      </c>
      <c r="CA5" s="75">
        <v>44.7332366501319</v>
      </c>
      <c r="CB5" s="75">
        <v>836.47209302843305</v>
      </c>
      <c r="CC5" s="75">
        <v>211.53369124998</v>
      </c>
      <c r="CD5" s="75">
        <v>201.92948747003001</v>
      </c>
      <c r="CE5" s="75">
        <v>764.26810723457902</v>
      </c>
      <c r="CF5" s="75">
        <v>11.415839402662799</v>
      </c>
      <c r="CG5" s="75">
        <v>6184.2808996189297</v>
      </c>
      <c r="CH5" s="75">
        <v>1369.4960211106099</v>
      </c>
      <c r="CI5" s="75">
        <v>56.065290978265999</v>
      </c>
      <c r="CJ5" s="75">
        <v>2033.7213841175001</v>
      </c>
      <c r="CK5" s="75">
        <v>1099.15371870376</v>
      </c>
      <c r="CL5" s="75">
        <v>91.925090690011203</v>
      </c>
      <c r="CM5" s="75">
        <v>19642.4920463852</v>
      </c>
      <c r="CN5" s="75">
        <v>528.91070430766297</v>
      </c>
      <c r="CO5" s="75"/>
      <c r="CP5" s="91">
        <f t="shared" si="15"/>
        <v>1.034852527893134</v>
      </c>
      <c r="CQ5" s="28">
        <f t="shared" si="0"/>
        <v>0</v>
      </c>
      <c r="CR5" s="68">
        <f t="shared" si="1"/>
        <v>-6.3217189712784776E-5</v>
      </c>
      <c r="CS5" s="68">
        <f t="shared" si="2"/>
        <v>-1.2006653111050133E-6</v>
      </c>
      <c r="CT5" s="68">
        <f t="shared" si="3"/>
        <v>-4.460262835739291E-5</v>
      </c>
      <c r="CU5" s="68">
        <f t="shared" si="4"/>
        <v>3.9759479584296431E-2</v>
      </c>
      <c r="CV5" s="68">
        <f t="shared" si="5"/>
        <v>-9.5232827573253821E-5</v>
      </c>
      <c r="CW5" s="68">
        <f t="shared" si="6"/>
        <v>-8.028756007178809E-6</v>
      </c>
      <c r="CX5" s="68">
        <f t="shared" si="7"/>
        <v>-5.7686684712868045E-5</v>
      </c>
      <c r="CY5" s="68">
        <f t="shared" si="8"/>
        <v>-2.7272226163161809E-5</v>
      </c>
      <c r="CZ5" s="61">
        <f t="shared" si="9"/>
        <v>-0.31120539236465472</v>
      </c>
      <c r="DA5" s="68">
        <f t="shared" si="10"/>
        <v>-5.2940445246690962E-5</v>
      </c>
      <c r="DB5" s="61">
        <f t="shared" si="11"/>
        <v>-0.38763785658854344</v>
      </c>
      <c r="DC5" s="68">
        <f t="shared" si="12"/>
        <v>-1.8033652281007853E-4</v>
      </c>
      <c r="DD5" s="68">
        <f t="shared" si="13"/>
        <v>5.8683815941334316E-7</v>
      </c>
      <c r="DE5" s="61">
        <f t="shared" si="14"/>
        <v>6.6397445880639108</v>
      </c>
      <c r="DF5" s="68">
        <f t="shared" si="16"/>
        <v>-1.0502907040041317E-4</v>
      </c>
    </row>
    <row r="6" spans="1:110" x14ac:dyDescent="0.25">
      <c r="A6" s="89" t="s">
        <v>172</v>
      </c>
      <c r="B6" s="75">
        <v>28934.096115</v>
      </c>
      <c r="C6" s="75">
        <v>6576.6236449999997</v>
      </c>
      <c r="D6" s="75">
        <v>27884.118688999999</v>
      </c>
      <c r="E6" s="75">
        <v>15636.619865999999</v>
      </c>
      <c r="F6" s="75">
        <v>9309.0422992999993</v>
      </c>
      <c r="G6" s="75">
        <v>6815.8375871999997</v>
      </c>
      <c r="H6" s="75">
        <v>24349.644927000001</v>
      </c>
      <c r="I6" s="75">
        <v>55.783313739999997</v>
      </c>
      <c r="J6" s="75">
        <v>60.593234909000003</v>
      </c>
      <c r="K6" s="75">
        <v>2.8242954185000002</v>
      </c>
      <c r="L6" s="75">
        <v>242.34546134999999</v>
      </c>
      <c r="M6" s="75">
        <v>158.3435384</v>
      </c>
      <c r="N6" s="75">
        <v>184.95366107999999</v>
      </c>
      <c r="O6" s="75">
        <v>8.9819493641000001</v>
      </c>
      <c r="P6" s="75">
        <v>2.1176482322000001</v>
      </c>
      <c r="Q6" s="75">
        <v>11.415646401</v>
      </c>
      <c r="R6" s="75">
        <v>77.553052644000005</v>
      </c>
      <c r="S6" s="75"/>
      <c r="T6" s="89" t="s">
        <v>172</v>
      </c>
      <c r="U6" s="75">
        <v>31.143389303815699</v>
      </c>
      <c r="V6" s="75">
        <v>481.11147507821897</v>
      </c>
      <c r="W6" s="75">
        <v>8.9802327903468004</v>
      </c>
      <c r="X6" s="75">
        <v>58.258905723146199</v>
      </c>
      <c r="Y6" s="75">
        <v>58.258905723146199</v>
      </c>
      <c r="Z6" s="75">
        <v>65.691665965401398</v>
      </c>
      <c r="AA6" s="75">
        <v>124.96199116715999</v>
      </c>
      <c r="AB6" s="75">
        <v>820.830051859013</v>
      </c>
      <c r="AC6" s="75">
        <v>2.1167990986676899</v>
      </c>
      <c r="AD6" s="75">
        <v>30163.7045048775</v>
      </c>
      <c r="AE6" s="75">
        <v>2.8241069997559798</v>
      </c>
      <c r="AF6" s="75">
        <v>28922.030177865301</v>
      </c>
      <c r="AG6" s="75">
        <v>1041.5861159292399</v>
      </c>
      <c r="AH6" s="75">
        <v>1525.92968853054</v>
      </c>
      <c r="AI6" s="75">
        <v>95.877631029502695</v>
      </c>
      <c r="AJ6" s="75">
        <v>77.505619815432098</v>
      </c>
      <c r="AK6" s="75">
        <v>1920.93985674548</v>
      </c>
      <c r="AL6" s="75">
        <v>18.919888592898701</v>
      </c>
      <c r="AM6" s="75">
        <v>670.27355161077003</v>
      </c>
      <c r="AN6" s="75">
        <v>670.27355161077003</v>
      </c>
      <c r="AO6" s="75">
        <v>2.7227814540329698</v>
      </c>
      <c r="AP6" s="75">
        <v>0</v>
      </c>
      <c r="AQ6" s="75">
        <v>158.29203077550901</v>
      </c>
      <c r="AR6" s="75">
        <v>0</v>
      </c>
      <c r="AS6" s="75">
        <v>266.77657743464403</v>
      </c>
      <c r="AT6" s="75">
        <v>17.9455728844855</v>
      </c>
      <c r="AU6" s="75">
        <v>1.9365985277956199</v>
      </c>
      <c r="AV6" s="75">
        <v>500.13406244068801</v>
      </c>
      <c r="AW6" s="75">
        <v>191.94588733752201</v>
      </c>
      <c r="AX6" s="75">
        <v>205.553004415511</v>
      </c>
      <c r="AY6" s="75">
        <v>0.50426988871589695</v>
      </c>
      <c r="AZ6" s="75">
        <v>14.1242500475584</v>
      </c>
      <c r="BA6" s="75">
        <v>6575.2888623050803</v>
      </c>
      <c r="BB6" s="75">
        <v>0</v>
      </c>
      <c r="BC6" s="75">
        <v>26935.442760329399</v>
      </c>
      <c r="BD6" s="75">
        <v>25089.378255115698</v>
      </c>
      <c r="BE6" s="75">
        <v>2787.6682815879899</v>
      </c>
      <c r="BF6" s="75">
        <v>27877.0465367037</v>
      </c>
      <c r="BG6" s="75">
        <v>0.53174155733788797</v>
      </c>
      <c r="BH6" s="75">
        <v>781.60013762617905</v>
      </c>
      <c r="BI6" s="75">
        <v>18.148980376336201</v>
      </c>
      <c r="BJ6" s="75">
        <v>171.85243170345601</v>
      </c>
      <c r="BK6" s="75">
        <v>11918.6239792223</v>
      </c>
      <c r="BL6" s="75">
        <v>287.85980539118202</v>
      </c>
      <c r="BM6" s="75">
        <v>135.38278872795499</v>
      </c>
      <c r="BN6" s="75">
        <v>454.579234182113</v>
      </c>
      <c r="BO6" s="75">
        <v>105.31084107265799</v>
      </c>
      <c r="BP6" s="75">
        <v>164.793121761272</v>
      </c>
      <c r="BQ6" s="75">
        <v>115.194844937779</v>
      </c>
      <c r="BR6" s="75">
        <v>15611.5878957638</v>
      </c>
      <c r="BS6" s="75">
        <v>9296.3279722973293</v>
      </c>
      <c r="BT6" s="75">
        <v>6315.2599234665404</v>
      </c>
      <c r="BU6" s="75">
        <v>8.4019953233353704</v>
      </c>
      <c r="BV6" s="75">
        <v>3.6402049973720798</v>
      </c>
      <c r="BW6" s="75">
        <v>3525.7982100894501</v>
      </c>
      <c r="BX6" s="75">
        <v>57.560747998148102</v>
      </c>
      <c r="BY6" s="75">
        <v>679.99239434911203</v>
      </c>
      <c r="BZ6" s="75">
        <v>161.50989572306599</v>
      </c>
      <c r="CA6" s="75">
        <v>121.830922375843</v>
      </c>
      <c r="CB6" s="75">
        <v>1716.503673207</v>
      </c>
      <c r="CC6" s="75">
        <v>1005.40119806564</v>
      </c>
      <c r="CD6" s="75">
        <v>489.153574932786</v>
      </c>
      <c r="CE6" s="75">
        <v>1003.45102369527</v>
      </c>
      <c r="CF6" s="75">
        <v>93.512261829505505</v>
      </c>
      <c r="CG6" s="75">
        <v>6813.9425816671901</v>
      </c>
      <c r="CH6" s="75">
        <v>1216.5344615715601</v>
      </c>
      <c r="CI6" s="75">
        <v>0.65958903772880895</v>
      </c>
      <c r="CJ6" s="75">
        <v>156.133864386081</v>
      </c>
      <c r="CK6" s="75">
        <v>2134.8976133112601</v>
      </c>
      <c r="CL6" s="75">
        <v>225.979287290852</v>
      </c>
      <c r="CM6" s="75">
        <v>24314.512695691599</v>
      </c>
      <c r="CN6" s="75">
        <v>1130.55975174028</v>
      </c>
      <c r="CO6" s="75"/>
      <c r="CP6" s="91">
        <f t="shared" si="15"/>
        <v>1.1077928271662305</v>
      </c>
      <c r="CQ6" s="28">
        <f t="shared" si="0"/>
        <v>0</v>
      </c>
      <c r="CR6" s="44">
        <f t="shared" si="1"/>
        <v>-4.1701448307707737E-4</v>
      </c>
      <c r="CS6" s="44">
        <f t="shared" si="2"/>
        <v>-2.0295865583461412E-4</v>
      </c>
      <c r="CT6" s="44">
        <f t="shared" si="3"/>
        <v>-2.5362653111533901E-4</v>
      </c>
      <c r="CU6" s="44">
        <f t="shared" si="4"/>
        <v>-1.600855584564571E-3</v>
      </c>
      <c r="CV6" s="44">
        <f t="shared" si="5"/>
        <v>-1.3658039778835279E-3</v>
      </c>
      <c r="CW6" s="44">
        <f t="shared" si="6"/>
        <v>-2.7802973714754765E-4</v>
      </c>
      <c r="CX6" s="44">
        <f t="shared" si="7"/>
        <v>-1.4428231464453818E-3</v>
      </c>
      <c r="CY6" s="68">
        <f t="shared" si="8"/>
        <v>-6.6713539520768213E-5</v>
      </c>
      <c r="CZ6" s="61">
        <f t="shared" si="9"/>
        <v>1.7657772003526322</v>
      </c>
      <c r="DA6" s="68">
        <f t="shared" si="10"/>
        <v>-3.2529034661887336E-4</v>
      </c>
      <c r="DB6" s="61">
        <f t="shared" si="11"/>
        <v>0.11137569927097012</v>
      </c>
      <c r="DC6" s="68">
        <f t="shared" si="12"/>
        <v>-1.9111371970773414E-4</v>
      </c>
      <c r="DD6" s="68">
        <f t="shared" si="13"/>
        <v>-4.0097950141041269E-4</v>
      </c>
      <c r="DE6" s="61">
        <f t="shared" si="14"/>
        <v>0.23727115849708946</v>
      </c>
      <c r="DF6" s="68">
        <f t="shared" si="16"/>
        <v>-6.1161781452552706E-4</v>
      </c>
    </row>
    <row r="7" spans="1:110" x14ac:dyDescent="0.25">
      <c r="A7" s="89" t="s">
        <v>173</v>
      </c>
      <c r="B7" s="75">
        <v>10309.744783</v>
      </c>
      <c r="C7" s="75">
        <v>154.60445573999999</v>
      </c>
      <c r="D7" s="75">
        <v>10535.081716999999</v>
      </c>
      <c r="E7" s="75">
        <v>10506.211601000001</v>
      </c>
      <c r="F7" s="75">
        <v>4284.0568137999999</v>
      </c>
      <c r="G7" s="75">
        <v>1896.4511593</v>
      </c>
      <c r="H7" s="75">
        <v>13916.58714</v>
      </c>
      <c r="I7" s="75">
        <v>62.934051547999999</v>
      </c>
      <c r="J7" s="75">
        <v>42.894788902999998</v>
      </c>
      <c r="K7" s="75">
        <v>1.6247151</v>
      </c>
      <c r="L7" s="75">
        <v>110.44457370000001</v>
      </c>
      <c r="M7" s="75">
        <v>87.060959999999994</v>
      </c>
      <c r="N7" s="75">
        <v>69.543747721000003</v>
      </c>
      <c r="O7" s="75">
        <v>3.4337738356999998</v>
      </c>
      <c r="P7" s="75">
        <v>2.0626564647999999</v>
      </c>
      <c r="Q7" s="75">
        <v>4.1816345193000002</v>
      </c>
      <c r="R7" s="75">
        <v>31.377920718999999</v>
      </c>
      <c r="S7" s="75"/>
      <c r="T7" s="89" t="s">
        <v>173</v>
      </c>
      <c r="U7" s="75">
        <v>17.5762348444634</v>
      </c>
      <c r="V7" s="75">
        <v>169.846751292763</v>
      </c>
      <c r="W7" s="75">
        <v>3.43373145812452</v>
      </c>
      <c r="X7" s="75">
        <v>46.795756606862398</v>
      </c>
      <c r="Y7" s="75">
        <v>46.795756606862398</v>
      </c>
      <c r="Z7" s="75">
        <v>20.335753794596702</v>
      </c>
      <c r="AA7" s="75">
        <v>39.570209509128198</v>
      </c>
      <c r="AB7" s="75">
        <v>388.87531710693099</v>
      </c>
      <c r="AC7" s="75">
        <v>2.0626475216433202</v>
      </c>
      <c r="AD7" s="75">
        <v>112010.004270993</v>
      </c>
      <c r="AE7" s="75">
        <v>1.6245549355181099</v>
      </c>
      <c r="AF7" s="75">
        <v>10306.9218544746</v>
      </c>
      <c r="AG7" s="75">
        <v>170.77890132020499</v>
      </c>
      <c r="AH7" s="75">
        <v>1059.1754248776799</v>
      </c>
      <c r="AI7" s="75">
        <v>58.6134933824885</v>
      </c>
      <c r="AJ7" s="75">
        <v>31.368345117100301</v>
      </c>
      <c r="AK7" s="75">
        <v>613.80162514911001</v>
      </c>
      <c r="AL7" s="75">
        <v>10.301179256746099</v>
      </c>
      <c r="AM7" s="75">
        <v>336.84073746817398</v>
      </c>
      <c r="AN7" s="75">
        <v>336.84073746817398</v>
      </c>
      <c r="AO7" s="75">
        <v>1.7645077207561899</v>
      </c>
      <c r="AP7" s="75">
        <v>0</v>
      </c>
      <c r="AQ7" s="75">
        <v>86.829787006013106</v>
      </c>
      <c r="AR7" s="75">
        <v>0</v>
      </c>
      <c r="AS7" s="75">
        <v>421.84979590461302</v>
      </c>
      <c r="AT7" s="75">
        <v>11.552435718284199</v>
      </c>
      <c r="AU7" s="75">
        <v>2.1339990445366102</v>
      </c>
      <c r="AV7" s="75">
        <v>244.32603713190801</v>
      </c>
      <c r="AW7" s="75">
        <v>84.599390065312903</v>
      </c>
      <c r="AX7" s="75">
        <v>106.212425010117</v>
      </c>
      <c r="AY7" s="75">
        <v>0.67378626227872596</v>
      </c>
      <c r="AZ7" s="75">
        <v>7.8595756041642799</v>
      </c>
      <c r="BA7" s="75">
        <v>154.60122342906899</v>
      </c>
      <c r="BB7" s="75">
        <v>0</v>
      </c>
      <c r="BC7" s="75">
        <v>15470.0784763802</v>
      </c>
      <c r="BD7" s="75">
        <v>9480.3735558608205</v>
      </c>
      <c r="BE7" s="75">
        <v>1053.37641546277</v>
      </c>
      <c r="BF7" s="75">
        <v>10533.749971323599</v>
      </c>
      <c r="BG7" s="75">
        <v>0.190915223070137</v>
      </c>
      <c r="BH7" s="75">
        <v>372.537533812194</v>
      </c>
      <c r="BI7" s="75">
        <v>9.8098941237614508</v>
      </c>
      <c r="BJ7" s="75">
        <v>129.43955325595101</v>
      </c>
      <c r="BK7" s="75">
        <v>7725.2694380179</v>
      </c>
      <c r="BL7" s="75">
        <v>214.801938122433</v>
      </c>
      <c r="BM7" s="75">
        <v>43.126675441304599</v>
      </c>
      <c r="BN7" s="75">
        <v>117.05300413069</v>
      </c>
      <c r="BO7" s="75">
        <v>68.465962309616998</v>
      </c>
      <c r="BP7" s="75">
        <v>60.018815459536903</v>
      </c>
      <c r="BQ7" s="75">
        <v>66.444264808004903</v>
      </c>
      <c r="BR7" s="75">
        <v>10453.595838339001</v>
      </c>
      <c r="BS7" s="75">
        <v>4265.8803256784304</v>
      </c>
      <c r="BT7" s="75">
        <v>6187.7155126605903</v>
      </c>
      <c r="BU7" s="75">
        <v>10.638756187244001</v>
      </c>
      <c r="BV7" s="75">
        <v>3.83179292047928</v>
      </c>
      <c r="BW7" s="75">
        <v>2141.5362720767998</v>
      </c>
      <c r="BX7" s="75">
        <v>49.449595694538502</v>
      </c>
      <c r="BY7" s="75">
        <v>152.45463706002599</v>
      </c>
      <c r="BZ7" s="75">
        <v>30.074071269895299</v>
      </c>
      <c r="CA7" s="75">
        <v>34.949684198210903</v>
      </c>
      <c r="CB7" s="75">
        <v>386.410525924811</v>
      </c>
      <c r="CC7" s="75">
        <v>439.598354048739</v>
      </c>
      <c r="CD7" s="75">
        <v>360.832646532404</v>
      </c>
      <c r="CE7" s="75">
        <v>360.64103633560899</v>
      </c>
      <c r="CF7" s="75">
        <v>35.711093950864402</v>
      </c>
      <c r="CG7" s="75">
        <v>1896.40155495622</v>
      </c>
      <c r="CH7" s="75">
        <v>556.67416991718198</v>
      </c>
      <c r="CI7" s="75">
        <v>1.8591466445051501</v>
      </c>
      <c r="CJ7" s="75">
        <v>49.866162976020497</v>
      </c>
      <c r="CK7" s="75">
        <v>1439.13401249547</v>
      </c>
      <c r="CL7" s="75">
        <v>121.446116074852</v>
      </c>
      <c r="CM7" s="75">
        <v>13913.3672984562</v>
      </c>
      <c r="CN7" s="75">
        <v>792.34427297691195</v>
      </c>
      <c r="CO7" s="75"/>
      <c r="CP7" s="91">
        <f t="shared" si="15"/>
        <v>1.1118860118137419</v>
      </c>
      <c r="CQ7" s="28">
        <f t="shared" si="0"/>
        <v>0</v>
      </c>
      <c r="CR7" s="44">
        <f t="shared" si="1"/>
        <v>-2.7381167864164087E-4</v>
      </c>
      <c r="CS7" s="44">
        <f t="shared" si="2"/>
        <v>-2.090697137754481E-5</v>
      </c>
      <c r="CT7" s="44">
        <f t="shared" si="3"/>
        <v>-1.2641056919860676E-4</v>
      </c>
      <c r="CU7" s="44">
        <f t="shared" si="4"/>
        <v>-5.008062340567377E-3</v>
      </c>
      <c r="CV7" s="44">
        <f t="shared" si="5"/>
        <v>-4.2428214450888129E-3</v>
      </c>
      <c r="CW7" s="44">
        <f t="shared" si="6"/>
        <v>-2.6156404575299814E-5</v>
      </c>
      <c r="CX7" s="44">
        <f t="shared" si="7"/>
        <v>-2.3136718158039019E-4</v>
      </c>
      <c r="CY7" s="68">
        <f t="shared" si="8"/>
        <v>-9.8580041442371082E-5</v>
      </c>
      <c r="CZ7" s="61">
        <f t="shared" si="9"/>
        <v>2.0498622628861121</v>
      </c>
      <c r="DA7" s="68">
        <f t="shared" si="10"/>
        <v>-2.655300308966135E-3</v>
      </c>
      <c r="DB7" s="61">
        <f t="shared" si="11"/>
        <v>0.52727496706428179</v>
      </c>
      <c r="DC7" s="68">
        <f t="shared" si="12"/>
        <v>-1.2341399727402063E-5</v>
      </c>
      <c r="DD7" s="68">
        <f t="shared" si="13"/>
        <v>-4.335747048658382E-6</v>
      </c>
      <c r="DE7" s="61">
        <f t="shared" si="14"/>
        <v>0.87954627978342836</v>
      </c>
      <c r="DF7" s="68">
        <f t="shared" si="16"/>
        <v>-3.0517005844494155E-4</v>
      </c>
    </row>
    <row r="8" spans="1:110" x14ac:dyDescent="0.25">
      <c r="A8" s="89" t="s">
        <v>174</v>
      </c>
      <c r="B8" s="75">
        <v>332.14642746999999</v>
      </c>
      <c r="C8" s="75">
        <v>252.94748551999999</v>
      </c>
      <c r="D8" s="75">
        <v>630.01234706000002</v>
      </c>
      <c r="E8" s="75">
        <v>168.97477368</v>
      </c>
      <c r="F8" s="75">
        <v>167.35675606000001</v>
      </c>
      <c r="G8" s="75">
        <v>150.82630669</v>
      </c>
      <c r="H8" s="75">
        <v>729.53127286999995</v>
      </c>
      <c r="I8" s="75">
        <v>0.1600824522</v>
      </c>
      <c r="J8" s="75">
        <v>1.7158693415999999</v>
      </c>
      <c r="K8" s="75">
        <v>0.125</v>
      </c>
      <c r="L8" s="75">
        <v>3.3497735729999998</v>
      </c>
      <c r="M8" s="75">
        <v>0.18364394000000001</v>
      </c>
      <c r="N8" s="75">
        <v>18.195372039999999</v>
      </c>
      <c r="O8" s="75">
        <v>5.3398285300000001E-2</v>
      </c>
      <c r="P8" s="75">
        <v>6.3774048999999996E-3</v>
      </c>
      <c r="Q8" s="75">
        <v>0.84218319689999999</v>
      </c>
      <c r="R8" s="75">
        <v>3.6669350413999999</v>
      </c>
      <c r="S8" s="75"/>
      <c r="T8" s="89" t="s">
        <v>174</v>
      </c>
      <c r="U8" s="75">
        <v>0.204690903630627</v>
      </c>
      <c r="V8" s="75">
        <v>12.6713310309236</v>
      </c>
      <c r="W8" s="75">
        <v>5.3378990685360603E-2</v>
      </c>
      <c r="X8" s="75">
        <v>0.62154777904912395</v>
      </c>
      <c r="Y8" s="75">
        <v>0.62154777904912395</v>
      </c>
      <c r="Z8" s="75">
        <v>0.37723823035599002</v>
      </c>
      <c r="AA8" s="75">
        <v>0.10185016626703899</v>
      </c>
      <c r="AB8" s="75">
        <v>23.777126081582701</v>
      </c>
      <c r="AC8" s="75">
        <v>6.3764739852928097E-3</v>
      </c>
      <c r="AD8" s="75">
        <v>475.12965904894099</v>
      </c>
      <c r="AE8" s="75">
        <v>0.12499927114645799</v>
      </c>
      <c r="AF8" s="75">
        <v>332.05139613198997</v>
      </c>
      <c r="AG8" s="75">
        <v>10.1028478102627</v>
      </c>
      <c r="AH8" s="75">
        <v>7.1076723215618598</v>
      </c>
      <c r="AI8" s="75">
        <v>0.7744477097786</v>
      </c>
      <c r="AJ8" s="75">
        <v>3.6668648698710902</v>
      </c>
      <c r="AK8" s="75">
        <v>7.5885091760463599</v>
      </c>
      <c r="AL8" s="75">
        <v>0.29369576144481202</v>
      </c>
      <c r="AM8" s="75">
        <v>13.5190829269996</v>
      </c>
      <c r="AN8" s="75">
        <v>13.5190829269996</v>
      </c>
      <c r="AO8" s="75">
        <v>0.116264538189255</v>
      </c>
      <c r="AP8" s="75">
        <v>0</v>
      </c>
      <c r="AQ8" s="75">
        <v>0.18364270832079399</v>
      </c>
      <c r="AR8" s="75">
        <v>0</v>
      </c>
      <c r="AS8" s="75">
        <v>13.357482528272399</v>
      </c>
      <c r="AT8" s="75">
        <v>7.1302366522279295E-2</v>
      </c>
      <c r="AU8" s="75">
        <v>1.40844157272248E-3</v>
      </c>
      <c r="AV8" s="75">
        <v>15.0643825789864</v>
      </c>
      <c r="AW8" s="75">
        <v>4.8975399483016204</v>
      </c>
      <c r="AX8" s="75">
        <v>6.4697487716688604</v>
      </c>
      <c r="AY8" s="75">
        <v>9.6152840482701604E-2</v>
      </c>
      <c r="AZ8" s="75">
        <v>4.5508024722267101E-2</v>
      </c>
      <c r="BA8" s="75">
        <v>252.91911811868499</v>
      </c>
      <c r="BB8" s="75">
        <v>0</v>
      </c>
      <c r="BC8" s="75">
        <v>782.51202356740998</v>
      </c>
      <c r="BD8" s="75">
        <v>566.92357364815302</v>
      </c>
      <c r="BE8" s="75">
        <v>62.991752581887901</v>
      </c>
      <c r="BF8" s="75">
        <v>629.91532623004105</v>
      </c>
      <c r="BG8" s="75">
        <v>3.0024828372425798E-2</v>
      </c>
      <c r="BH8" s="75">
        <v>14.4362736097764</v>
      </c>
      <c r="BI8" s="75">
        <v>0.309514273270317</v>
      </c>
      <c r="BJ8" s="75">
        <v>0.559206684413873</v>
      </c>
      <c r="BK8" s="75">
        <v>410.50199111592502</v>
      </c>
      <c r="BL8" s="75">
        <v>0.786081439838622</v>
      </c>
      <c r="BM8" s="75">
        <v>1.9747046412804401</v>
      </c>
      <c r="BN8" s="75">
        <v>9.6610080413586807</v>
      </c>
      <c r="BO8" s="75">
        <v>1.1384371434712801</v>
      </c>
      <c r="BP8" s="75">
        <v>1.3839195937983999</v>
      </c>
      <c r="BQ8" s="75">
        <v>0.45210370211147699</v>
      </c>
      <c r="BR8" s="75">
        <v>168.943724461269</v>
      </c>
      <c r="BS8" s="75">
        <v>167.326939124706</v>
      </c>
      <c r="BT8" s="75">
        <v>1.6167853365631</v>
      </c>
      <c r="BU8" s="75">
        <v>2.74106368601773E-2</v>
      </c>
      <c r="BV8" s="75">
        <v>1.0529254440935399E-2</v>
      </c>
      <c r="BW8" s="75">
        <v>55.863829615789399</v>
      </c>
      <c r="BX8" s="75">
        <v>2.0133715199545699</v>
      </c>
      <c r="BY8" s="75">
        <v>20.175801440720399</v>
      </c>
      <c r="BZ8" s="75">
        <v>2.9364947149699301</v>
      </c>
      <c r="CA8" s="75">
        <v>1.75245609219728</v>
      </c>
      <c r="CB8" s="75">
        <v>50.724039980819697</v>
      </c>
      <c r="CC8" s="75">
        <v>11.0023760518791</v>
      </c>
      <c r="CD8" s="75">
        <v>1.92597583734299</v>
      </c>
      <c r="CE8" s="75">
        <v>15.8496175091078</v>
      </c>
      <c r="CF8" s="75">
        <v>9.1951276229765802E-2</v>
      </c>
      <c r="CG8" s="75">
        <v>150.82137473437001</v>
      </c>
      <c r="CH8" s="75">
        <v>46.649775976421402</v>
      </c>
      <c r="CI8" s="75">
        <v>3.9461687012020602E-2</v>
      </c>
      <c r="CJ8" s="75">
        <v>0.41236890694489198</v>
      </c>
      <c r="CK8" s="75">
        <v>103.51208261919</v>
      </c>
      <c r="CL8" s="75">
        <v>12.284392223296701</v>
      </c>
      <c r="CM8" s="75">
        <v>729.49002739242803</v>
      </c>
      <c r="CN8" s="75">
        <v>50.872576306713597</v>
      </c>
      <c r="CO8" s="75"/>
      <c r="CP8" s="91">
        <f t="shared" si="15"/>
        <v>1.0726836477319777</v>
      </c>
      <c r="CQ8" s="28">
        <f t="shared" si="0"/>
        <v>0</v>
      </c>
      <c r="CR8" s="44">
        <f t="shared" si="1"/>
        <v>-2.8611278084151708E-4</v>
      </c>
      <c r="CS8" s="44">
        <f t="shared" si="2"/>
        <v>-1.1214739398052596E-4</v>
      </c>
      <c r="CT8" s="44">
        <f t="shared" si="3"/>
        <v>-1.5399829925831379E-4</v>
      </c>
      <c r="CU8" s="44">
        <f t="shared" si="4"/>
        <v>-1.8375061587476465E-4</v>
      </c>
      <c r="CV8" s="44">
        <f t="shared" si="5"/>
        <v>-1.7816391758524542E-4</v>
      </c>
      <c r="CW8" s="44">
        <f t="shared" si="6"/>
        <v>-3.2699571700855926E-5</v>
      </c>
      <c r="CX8" s="44">
        <f t="shared" si="7"/>
        <v>-5.6536956133023201E-5</v>
      </c>
      <c r="CY8" s="68">
        <f t="shared" si="8"/>
        <v>-5.8308283360508639E-6</v>
      </c>
      <c r="CZ8" s="61">
        <f t="shared" si="9"/>
        <v>3.0358199240589685</v>
      </c>
      <c r="DA8" s="68">
        <f t="shared" si="10"/>
        <v>-6.7068872842479335E-6</v>
      </c>
      <c r="DB8" s="61">
        <f t="shared" si="11"/>
        <v>-0.64442888238580576</v>
      </c>
      <c r="DC8" s="68">
        <f t="shared" si="12"/>
        <v>-3.6133397413414632E-4</v>
      </c>
      <c r="DD8" s="68">
        <f t="shared" si="13"/>
        <v>-1.4597077052295692E-4</v>
      </c>
      <c r="DE8" s="61">
        <f t="shared" si="14"/>
        <v>-0.94596422145469294</v>
      </c>
      <c r="DF8" s="68">
        <f t="shared" si="16"/>
        <v>-1.9136289058168394E-5</v>
      </c>
    </row>
    <row r="9" spans="1:110" x14ac:dyDescent="0.25">
      <c r="A9" s="89" t="s">
        <v>175</v>
      </c>
      <c r="B9" s="75">
        <v>2405.2324514000002</v>
      </c>
      <c r="C9" s="75">
        <v>72.617592783000006</v>
      </c>
      <c r="D9" s="75">
        <v>1714.3251865</v>
      </c>
      <c r="E9" s="75">
        <v>688.14716912999995</v>
      </c>
      <c r="F9" s="75">
        <v>634.83554764999997</v>
      </c>
      <c r="G9" s="75">
        <v>530.82169665000004</v>
      </c>
      <c r="H9" s="75">
        <v>503.59983037000001</v>
      </c>
      <c r="I9" s="75">
        <v>7.6544996000000004E-2</v>
      </c>
      <c r="J9" s="75">
        <v>2.736455587</v>
      </c>
      <c r="K9" s="75">
        <v>4.4600000000000004E-3</v>
      </c>
      <c r="L9" s="75">
        <v>2.7225260347</v>
      </c>
      <c r="M9" s="75">
        <v>0.31796429999999998</v>
      </c>
      <c r="N9" s="75">
        <v>20.557602973000002</v>
      </c>
      <c r="O9" s="75">
        <v>1.358777E-3</v>
      </c>
      <c r="P9" s="75">
        <v>4.5017000000000001E-2</v>
      </c>
      <c r="Q9" s="75">
        <v>1.0008495387</v>
      </c>
      <c r="R9" s="75">
        <v>1.43437181</v>
      </c>
      <c r="S9" s="75"/>
      <c r="T9" s="89" t="s">
        <v>175</v>
      </c>
      <c r="U9" s="75">
        <v>0.60908787144716803</v>
      </c>
      <c r="V9" s="75">
        <v>5.2684406844062597</v>
      </c>
      <c r="W9" s="75">
        <v>1.35875243958392E-3</v>
      </c>
      <c r="X9" s="75">
        <v>5.4490681701913104</v>
      </c>
      <c r="Y9" s="75">
        <v>5.4490681701913104</v>
      </c>
      <c r="Z9" s="75">
        <v>0.84327046777063197</v>
      </c>
      <c r="AA9" s="75">
        <v>0.50107820145249504</v>
      </c>
      <c r="AB9" s="75">
        <v>30.4508215719882</v>
      </c>
      <c r="AC9" s="75">
        <v>4.5016191938111003E-2</v>
      </c>
      <c r="AD9" s="75">
        <v>2787.5312698626599</v>
      </c>
      <c r="AE9" s="75">
        <v>4.4605097240364598E-3</v>
      </c>
      <c r="AF9" s="75">
        <v>2405.19478386435</v>
      </c>
      <c r="AG9" s="75">
        <v>9.13327729591491</v>
      </c>
      <c r="AH9" s="75">
        <v>43.002555070516998</v>
      </c>
      <c r="AI9" s="75">
        <v>2.67165480920153</v>
      </c>
      <c r="AJ9" s="75">
        <v>1.4343754982589001</v>
      </c>
      <c r="AK9" s="75">
        <v>3.7347628139553501</v>
      </c>
      <c r="AL9" s="75">
        <v>0.35769674072543001</v>
      </c>
      <c r="AM9" s="75">
        <v>14.4756864039308</v>
      </c>
      <c r="AN9" s="75">
        <v>14.4756864039308</v>
      </c>
      <c r="AO9" s="75">
        <v>3.70649006740345E-2</v>
      </c>
      <c r="AP9" s="75">
        <v>0</v>
      </c>
      <c r="AQ9" s="75">
        <v>0.317965960554904</v>
      </c>
      <c r="AR9" s="75">
        <v>0</v>
      </c>
      <c r="AS9" s="75">
        <v>4.2323819975583801</v>
      </c>
      <c r="AT9" s="75">
        <v>0.34311518930902202</v>
      </c>
      <c r="AU9" s="75">
        <v>8.2250705865104506E-3</v>
      </c>
      <c r="AV9" s="75">
        <v>7.0881624394959299</v>
      </c>
      <c r="AW9" s="75">
        <v>3.1756403351201699</v>
      </c>
      <c r="AX9" s="75">
        <v>2.2377202129101499</v>
      </c>
      <c r="AY9" s="75">
        <v>1.6678851610624299E-2</v>
      </c>
      <c r="AZ9" s="75">
        <v>0.17650715243908299</v>
      </c>
      <c r="BA9" s="75">
        <v>72.6173007049277</v>
      </c>
      <c r="BB9" s="75">
        <v>0</v>
      </c>
      <c r="BC9" s="75">
        <v>559.31694836224005</v>
      </c>
      <c r="BD9" s="75">
        <v>1542.8353096667099</v>
      </c>
      <c r="BE9" s="75">
        <v>171.42739075271299</v>
      </c>
      <c r="BF9" s="75">
        <v>1714.2627004194201</v>
      </c>
      <c r="BG9" s="75">
        <v>6.4334177313880503E-3</v>
      </c>
      <c r="BH9" s="75">
        <v>28.056328960608901</v>
      </c>
      <c r="BI9" s="75">
        <v>0.34079224127631003</v>
      </c>
      <c r="BJ9" s="75">
        <v>38.964578239278602</v>
      </c>
      <c r="BK9" s="75">
        <v>272.40531956877498</v>
      </c>
      <c r="BL9" s="75">
        <v>4.31683994995507</v>
      </c>
      <c r="BM9" s="75">
        <v>2.21950505134014</v>
      </c>
      <c r="BN9" s="75">
        <v>12.5757116795361</v>
      </c>
      <c r="BO9" s="75">
        <v>7.4500736564206704</v>
      </c>
      <c r="BP9" s="75">
        <v>37.254973935856597</v>
      </c>
      <c r="BQ9" s="75">
        <v>1.1903971185590501</v>
      </c>
      <c r="BR9" s="75">
        <v>690.50089184124499</v>
      </c>
      <c r="BS9" s="75">
        <v>634.80148708918205</v>
      </c>
      <c r="BT9" s="75">
        <v>55.699404752062698</v>
      </c>
      <c r="BU9" s="75">
        <v>0.189883055826541</v>
      </c>
      <c r="BV9" s="75">
        <v>0.126967772835749</v>
      </c>
      <c r="BW9" s="75">
        <v>203.631665206104</v>
      </c>
      <c r="BX9" s="75">
        <v>0.870820450073584</v>
      </c>
      <c r="BY9" s="75">
        <v>15.5910534235023</v>
      </c>
      <c r="BZ9" s="75">
        <v>4.8164219095333296</v>
      </c>
      <c r="CA9" s="75">
        <v>1.87662710472505</v>
      </c>
      <c r="CB9" s="75">
        <v>39.444827019847096</v>
      </c>
      <c r="CC9" s="75">
        <v>40.013198954039197</v>
      </c>
      <c r="CD9" s="75">
        <v>98.456748403026694</v>
      </c>
      <c r="CE9" s="75">
        <v>161.60262250808699</v>
      </c>
      <c r="CF9" s="75">
        <v>4.2217706046726802</v>
      </c>
      <c r="CG9" s="75">
        <v>530.80390597287203</v>
      </c>
      <c r="CH9" s="75">
        <v>25.597626048032399</v>
      </c>
      <c r="CI9" s="75">
        <v>1.0220016774968601E-3</v>
      </c>
      <c r="CJ9" s="75">
        <v>0.14787519849115899</v>
      </c>
      <c r="CK9" s="75">
        <v>43.370864683900002</v>
      </c>
      <c r="CL9" s="75">
        <v>3.30025581997057</v>
      </c>
      <c r="CM9" s="75">
        <v>503.551179968805</v>
      </c>
      <c r="CN9" s="75">
        <v>10.426346330006499</v>
      </c>
      <c r="CO9" s="75"/>
      <c r="CP9" s="91">
        <f t="shared" si="15"/>
        <v>1.1107449860347656</v>
      </c>
      <c r="CQ9" s="28">
        <f t="shared" si="0"/>
        <v>0</v>
      </c>
      <c r="CR9" s="44">
        <f t="shared" si="1"/>
        <v>-1.5660663329325511E-5</v>
      </c>
      <c r="CS9" s="44">
        <f t="shared" si="2"/>
        <v>-4.0221392793715517E-6</v>
      </c>
      <c r="CT9" s="44">
        <f t="shared" si="3"/>
        <v>-3.6449374408057607E-5</v>
      </c>
      <c r="CU9" s="44">
        <f t="shared" si="4"/>
        <v>3.4203769438167844E-3</v>
      </c>
      <c r="CV9" s="44">
        <f t="shared" si="5"/>
        <v>-5.3652573401101835E-5</v>
      </c>
      <c r="CW9" s="44">
        <f t="shared" si="6"/>
        <v>-3.3515354101539947E-5</v>
      </c>
      <c r="CX9" s="44">
        <f t="shared" si="7"/>
        <v>-9.6605277168700955E-5</v>
      </c>
      <c r="CY9" s="68">
        <f t="shared" si="8"/>
        <v>1.1428790055142587E-4</v>
      </c>
      <c r="CZ9" s="61">
        <f t="shared" si="9"/>
        <v>4.3170056849523943</v>
      </c>
      <c r="DA9" s="68">
        <f t="shared" si="10"/>
        <v>5.2224570620854511E-6</v>
      </c>
      <c r="DB9" s="61">
        <f t="shared" si="11"/>
        <v>-0.89114877761531175</v>
      </c>
      <c r="DC9" s="68">
        <f t="shared" si="12"/>
        <v>-1.8075384025504351E-5</v>
      </c>
      <c r="DD9" s="68">
        <f t="shared" si="13"/>
        <v>-1.7950149698976955E-5</v>
      </c>
      <c r="DE9" s="61">
        <f t="shared" si="14"/>
        <v>-0.82364266993783353</v>
      </c>
      <c r="DF9" s="68">
        <f t="shared" si="16"/>
        <v>2.5713408994490351E-6</v>
      </c>
    </row>
    <row r="10" spans="1:110" x14ac:dyDescent="0.25">
      <c r="A10" s="89" t="s">
        <v>176</v>
      </c>
      <c r="B10" s="75">
        <v>298.97760525000001</v>
      </c>
      <c r="C10" s="75">
        <v>1.3134869115000001</v>
      </c>
      <c r="D10" s="75">
        <v>475.84149043000002</v>
      </c>
      <c r="E10" s="75">
        <v>104.57933695</v>
      </c>
      <c r="F10" s="75">
        <v>94.196823686000002</v>
      </c>
      <c r="G10" s="75">
        <v>20.055593786999999</v>
      </c>
      <c r="H10" s="75">
        <v>103.82181294</v>
      </c>
      <c r="I10" s="75">
        <v>0.9221849499</v>
      </c>
      <c r="J10" s="75">
        <v>0.36023612179999998</v>
      </c>
      <c r="K10" s="75"/>
      <c r="L10" s="75">
        <v>6.2515035288999998</v>
      </c>
      <c r="M10" s="75">
        <v>1.06E-4</v>
      </c>
      <c r="N10" s="75">
        <v>1.015644802</v>
      </c>
      <c r="O10" s="75">
        <v>0.19292411719999999</v>
      </c>
      <c r="P10" s="75">
        <v>3.3337446499999999E-2</v>
      </c>
      <c r="Q10" s="75">
        <v>0.12986121319999999</v>
      </c>
      <c r="R10" s="75">
        <v>0.38563087350000003</v>
      </c>
      <c r="S10" s="75"/>
      <c r="T10" s="89" t="s">
        <v>176</v>
      </c>
      <c r="U10" s="75">
        <v>3.6902226561946999E-2</v>
      </c>
      <c r="V10" s="75">
        <v>0.42268843500719</v>
      </c>
      <c r="W10" s="75">
        <v>0.192924377708901</v>
      </c>
      <c r="X10" s="75">
        <v>0.36269160625605501</v>
      </c>
      <c r="Y10" s="75">
        <v>0.36269160625605501</v>
      </c>
      <c r="Z10" s="75">
        <v>8.8869693811074804E-2</v>
      </c>
      <c r="AA10" s="75">
        <v>3.3181516667052602E-2</v>
      </c>
      <c r="AB10" s="75">
        <v>2.5870937099343498</v>
      </c>
      <c r="AC10" s="75">
        <v>3.33370037231214E-2</v>
      </c>
      <c r="AD10" s="75">
        <v>52.264649795135398</v>
      </c>
      <c r="AE10" s="75">
        <v>0</v>
      </c>
      <c r="AF10" s="75">
        <v>298.96099560729101</v>
      </c>
      <c r="AG10" s="75">
        <v>1.77813967635047</v>
      </c>
      <c r="AH10" s="75">
        <v>1.29482529625158</v>
      </c>
      <c r="AI10" s="75">
        <v>0.42666485781841601</v>
      </c>
      <c r="AJ10" s="75">
        <v>0.38562312066447202</v>
      </c>
      <c r="AK10" s="75">
        <v>3.6601903287422002</v>
      </c>
      <c r="AL10" s="75">
        <v>2.1223684852042402E-2</v>
      </c>
      <c r="AM10" s="75">
        <v>20.555000250445001</v>
      </c>
      <c r="AN10" s="75">
        <v>20.555000250445001</v>
      </c>
      <c r="AO10" s="75">
        <v>2.8869152343568402E-2</v>
      </c>
      <c r="AP10" s="75">
        <v>0</v>
      </c>
      <c r="AQ10" s="75">
        <v>1.06001405887443E-4</v>
      </c>
      <c r="AR10" s="75">
        <v>0</v>
      </c>
      <c r="AS10" s="75">
        <v>0.71347166124880501</v>
      </c>
      <c r="AT10" s="75">
        <v>2.8373872666325101E-2</v>
      </c>
      <c r="AU10" s="75">
        <v>5.0497336524523405E-4</v>
      </c>
      <c r="AV10" s="75">
        <v>4.7932843048735396</v>
      </c>
      <c r="AW10" s="75">
        <v>0.23068297626173201</v>
      </c>
      <c r="AX10" s="75">
        <v>0.112630149216752</v>
      </c>
      <c r="AY10" s="75">
        <v>2.9508983686899501E-4</v>
      </c>
      <c r="AZ10" s="75">
        <v>0.36833038498090098</v>
      </c>
      <c r="BA10" s="75">
        <v>1.31347747151903</v>
      </c>
      <c r="BB10" s="75">
        <v>0</v>
      </c>
      <c r="BC10" s="75">
        <v>106.75955742213399</v>
      </c>
      <c r="BD10" s="75">
        <v>428.21791630152501</v>
      </c>
      <c r="BE10" s="75">
        <v>47.579400012125298</v>
      </c>
      <c r="BF10" s="75">
        <v>475.79731631365001</v>
      </c>
      <c r="BG10" s="75">
        <v>1.7912175359160499E-3</v>
      </c>
      <c r="BH10" s="75">
        <v>6.7481166300148097</v>
      </c>
      <c r="BI10" s="75">
        <v>2.0150190226855502E-2</v>
      </c>
      <c r="BJ10" s="75">
        <v>0.50236787424836105</v>
      </c>
      <c r="BK10" s="75">
        <v>41.855979133252497</v>
      </c>
      <c r="BL10" s="75">
        <v>0.601877125393388</v>
      </c>
      <c r="BM10" s="75">
        <v>1.0216938110749101</v>
      </c>
      <c r="BN10" s="75">
        <v>5.6766106141525503</v>
      </c>
      <c r="BO10" s="75">
        <v>0.65370811907163595</v>
      </c>
      <c r="BP10" s="75">
        <v>1.1513760699305999</v>
      </c>
      <c r="BQ10" s="75">
        <v>0.172087005406835</v>
      </c>
      <c r="BR10" s="75">
        <v>104.612914333239</v>
      </c>
      <c r="BS10" s="75">
        <v>94.181860027888405</v>
      </c>
      <c r="BT10" s="75">
        <v>10.4310543053511</v>
      </c>
      <c r="BU10" s="75">
        <v>1.1521600335102499E-2</v>
      </c>
      <c r="BV10" s="75">
        <v>1.96491167733152E-3</v>
      </c>
      <c r="BW10" s="75">
        <v>40.4793727850439</v>
      </c>
      <c r="BX10" s="75">
        <v>3.2347402128562401E-2</v>
      </c>
      <c r="BY10" s="75">
        <v>8.6216384750629302</v>
      </c>
      <c r="BZ10" s="75">
        <v>1.6737355666154099</v>
      </c>
      <c r="CA10" s="75">
        <v>1.05550246090929</v>
      </c>
      <c r="CB10" s="75">
        <v>22.042102327529602</v>
      </c>
      <c r="CC10" s="75">
        <v>2.7563600600979998</v>
      </c>
      <c r="CD10" s="75">
        <v>1.32435390796804</v>
      </c>
      <c r="CE10" s="75">
        <v>8.5735971163544207</v>
      </c>
      <c r="CF10" s="75">
        <v>0.586002854985476</v>
      </c>
      <c r="CG10" s="75">
        <v>20.055036359728099</v>
      </c>
      <c r="CH10" s="75">
        <v>5.3555364121033397</v>
      </c>
      <c r="CI10" s="75">
        <v>8.7080251547368807E-3</v>
      </c>
      <c r="CJ10" s="75">
        <v>9.0796596766480997E-2</v>
      </c>
      <c r="CK10" s="75">
        <v>6.2565813848112404</v>
      </c>
      <c r="CL10" s="75">
        <v>0.36963253400354001</v>
      </c>
      <c r="CM10" s="75">
        <v>103.812540771728</v>
      </c>
      <c r="CN10" s="75">
        <v>2.7430208163274101</v>
      </c>
      <c r="CO10" s="75"/>
      <c r="CP10" s="91">
        <f t="shared" si="15"/>
        <v>1.0283878674820814</v>
      </c>
      <c r="CQ10" s="28">
        <f t="shared" si="0"/>
        <v>0</v>
      </c>
      <c r="CR10" s="44">
        <f t="shared" si="1"/>
        <v>-5.5554805501605951E-5</v>
      </c>
      <c r="CS10" s="44">
        <f t="shared" si="2"/>
        <v>-7.1869623422794234E-6</v>
      </c>
      <c r="CT10" s="44">
        <f t="shared" si="3"/>
        <v>-9.2833679362613823E-5</v>
      </c>
      <c r="CU10" s="44">
        <f t="shared" si="4"/>
        <v>3.2107091341628604E-4</v>
      </c>
      <c r="CV10" s="44">
        <f t="shared" si="5"/>
        <v>-1.5885523020900999E-4</v>
      </c>
      <c r="CW10" s="44">
        <f t="shared" si="6"/>
        <v>-2.7794104618410609E-5</v>
      </c>
      <c r="CX10" s="44">
        <f t="shared" si="7"/>
        <v>-8.9308479686864034E-5</v>
      </c>
      <c r="CY10" s="68" t="e">
        <f t="shared" si="8"/>
        <v>#DIV/0!</v>
      </c>
      <c r="CZ10" s="61">
        <f t="shared" si="9"/>
        <v>2.2880090614076343</v>
      </c>
      <c r="DA10" s="68">
        <f t="shared" si="10"/>
        <v>1.3263089084924621E-5</v>
      </c>
      <c r="DB10" s="61">
        <f t="shared" si="11"/>
        <v>-0.88910478447291663</v>
      </c>
      <c r="DC10" s="68">
        <f t="shared" si="12"/>
        <v>1.3503179632877715E-6</v>
      </c>
      <c r="DD10" s="68">
        <f t="shared" si="13"/>
        <v>-1.3281667466626427E-5</v>
      </c>
      <c r="DE10" s="61">
        <f t="shared" si="14"/>
        <v>1.8363387027166709</v>
      </c>
      <c r="DF10" s="68">
        <f t="shared" si="16"/>
        <v>-2.0104291592741604E-5</v>
      </c>
    </row>
    <row r="11" spans="1:110" x14ac:dyDescent="0.25">
      <c r="A11" s="89" t="s">
        <v>177</v>
      </c>
      <c r="B11" s="75">
        <v>31465.493234000001</v>
      </c>
      <c r="C11" s="75">
        <v>1176.1454839</v>
      </c>
      <c r="D11" s="75">
        <v>20315.631206999999</v>
      </c>
      <c r="E11" s="75">
        <v>7213.2031514999999</v>
      </c>
      <c r="F11" s="75">
        <v>5469.6331299000003</v>
      </c>
      <c r="G11" s="75">
        <v>16897.925193999999</v>
      </c>
      <c r="H11" s="75">
        <v>22574.152507999999</v>
      </c>
      <c r="I11" s="75">
        <v>122.11665954999999</v>
      </c>
      <c r="J11" s="75">
        <v>38.996690684999997</v>
      </c>
      <c r="K11" s="75">
        <v>26.007359999999998</v>
      </c>
      <c r="L11" s="75">
        <v>134.84151356000001</v>
      </c>
      <c r="M11" s="75">
        <v>198.82358500000001</v>
      </c>
      <c r="N11" s="75">
        <v>1824.2352877000001</v>
      </c>
      <c r="O11" s="75">
        <v>8.9122709049999997</v>
      </c>
      <c r="P11" s="75">
        <v>3.1078373199999999E-2</v>
      </c>
      <c r="Q11" s="75">
        <v>12.765422723</v>
      </c>
      <c r="R11" s="75">
        <v>68.464389983000004</v>
      </c>
      <c r="S11" s="75"/>
      <c r="T11" s="89" t="s">
        <v>177</v>
      </c>
      <c r="U11" s="75">
        <v>26.027636242410001</v>
      </c>
      <c r="V11" s="75">
        <v>462.557959423054</v>
      </c>
      <c r="W11" s="75">
        <v>8.91219050859908</v>
      </c>
      <c r="X11" s="75">
        <v>243.633084846776</v>
      </c>
      <c r="Y11" s="75">
        <v>243.633084846776</v>
      </c>
      <c r="Z11" s="75">
        <v>39.912144095685598</v>
      </c>
      <c r="AA11" s="75">
        <v>1329.9505125635201</v>
      </c>
      <c r="AB11" s="75">
        <v>605.21935015142196</v>
      </c>
      <c r="AC11" s="75">
        <v>3.10781218308019E-2</v>
      </c>
      <c r="AD11" s="75">
        <v>76851.783490796894</v>
      </c>
      <c r="AE11" s="75">
        <v>26.007849030444198</v>
      </c>
      <c r="AF11" s="75">
        <v>31460.888509287401</v>
      </c>
      <c r="AG11" s="75">
        <v>511.30613356078197</v>
      </c>
      <c r="AH11" s="75">
        <v>796.81444842154701</v>
      </c>
      <c r="AI11" s="75">
        <v>94.821409293739606</v>
      </c>
      <c r="AJ11" s="75">
        <v>68.434003299607596</v>
      </c>
      <c r="AK11" s="75">
        <v>401.84942663840798</v>
      </c>
      <c r="AL11" s="75">
        <v>15.2642362767604</v>
      </c>
      <c r="AM11" s="75">
        <v>219.984861815431</v>
      </c>
      <c r="AN11" s="75">
        <v>219.984861815431</v>
      </c>
      <c r="AO11" s="75">
        <v>2.67014168282744</v>
      </c>
      <c r="AP11" s="75">
        <v>0</v>
      </c>
      <c r="AQ11" s="75">
        <v>198.78850500904599</v>
      </c>
      <c r="AR11" s="75">
        <v>0</v>
      </c>
      <c r="AS11" s="75">
        <v>146.86476552432001</v>
      </c>
      <c r="AT11" s="75">
        <v>29.8733926748809</v>
      </c>
      <c r="AU11" s="75">
        <v>2.54429346840418</v>
      </c>
      <c r="AV11" s="75">
        <v>629.99771691897297</v>
      </c>
      <c r="AW11" s="75">
        <v>242.55469902413199</v>
      </c>
      <c r="AX11" s="75">
        <v>1415.94516853802</v>
      </c>
      <c r="AY11" s="75">
        <v>0.23461072901672</v>
      </c>
      <c r="AZ11" s="75">
        <v>31.462099272367801</v>
      </c>
      <c r="BA11" s="75">
        <v>1176.0237833953299</v>
      </c>
      <c r="BB11" s="75">
        <v>0</v>
      </c>
      <c r="BC11" s="75">
        <v>24247.5654760826</v>
      </c>
      <c r="BD11" s="75">
        <v>18281.318583062901</v>
      </c>
      <c r="BE11" s="75">
        <v>2031.25781901552</v>
      </c>
      <c r="BF11" s="75">
        <v>20312.576402078499</v>
      </c>
      <c r="BG11" s="75">
        <v>0.52195110086295005</v>
      </c>
      <c r="BH11" s="75">
        <v>728.69013922563704</v>
      </c>
      <c r="BI11" s="75">
        <v>14.4905712800822</v>
      </c>
      <c r="BJ11" s="75">
        <v>23.064092883039201</v>
      </c>
      <c r="BK11" s="75">
        <v>9099.5175599816594</v>
      </c>
      <c r="BL11" s="75">
        <v>88.591968926382094</v>
      </c>
      <c r="BM11" s="75">
        <v>94.151187505808593</v>
      </c>
      <c r="BN11" s="75">
        <v>195.648903139271</v>
      </c>
      <c r="BO11" s="75">
        <v>62.557196754656303</v>
      </c>
      <c r="BP11" s="75">
        <v>55.500151596466097</v>
      </c>
      <c r="BQ11" s="75">
        <v>128.57996919734401</v>
      </c>
      <c r="BR11" s="75">
        <v>7210.9401448285598</v>
      </c>
      <c r="BS11" s="75">
        <v>5467.8804926336998</v>
      </c>
      <c r="BT11" s="75">
        <v>1743.0596521948601</v>
      </c>
      <c r="BU11" s="75">
        <v>7.4704757526524297</v>
      </c>
      <c r="BV11" s="75">
        <v>4.7507966579914802</v>
      </c>
      <c r="BW11" s="75">
        <v>1902.8295971402699</v>
      </c>
      <c r="BX11" s="75">
        <v>230.680167027783</v>
      </c>
      <c r="BY11" s="75">
        <v>443.52853443377001</v>
      </c>
      <c r="BZ11" s="75">
        <v>51.772659171062102</v>
      </c>
      <c r="CA11" s="75">
        <v>49.890784283668701</v>
      </c>
      <c r="CB11" s="75">
        <v>1111.53206986689</v>
      </c>
      <c r="CC11" s="75">
        <v>314.63994846923202</v>
      </c>
      <c r="CD11" s="75">
        <v>196.40386750662699</v>
      </c>
      <c r="CE11" s="75">
        <v>804.25995939799395</v>
      </c>
      <c r="CF11" s="75">
        <v>16.6681113920122</v>
      </c>
      <c r="CG11" s="75">
        <v>16897.591488304501</v>
      </c>
      <c r="CH11" s="75">
        <v>1201.2859224930501</v>
      </c>
      <c r="CI11" s="75">
        <v>11.5982579486886</v>
      </c>
      <c r="CJ11" s="75">
        <v>962.85332452161799</v>
      </c>
      <c r="CK11" s="75">
        <v>3319.0736732949099</v>
      </c>
      <c r="CL11" s="75">
        <v>197.60630917268799</v>
      </c>
      <c r="CM11" s="75">
        <v>22570.654336811102</v>
      </c>
      <c r="CN11" s="75">
        <v>805.17318202889999</v>
      </c>
      <c r="CO11" s="75"/>
      <c r="CP11" s="91">
        <f t="shared" si="15"/>
        <v>1.0742960799562014</v>
      </c>
      <c r="CQ11" s="28">
        <f t="shared" si="0"/>
        <v>0</v>
      </c>
      <c r="CR11" s="44">
        <f t="shared" si="1"/>
        <v>-1.4634204772690797E-4</v>
      </c>
      <c r="CS11" s="44">
        <f t="shared" si="2"/>
        <v>-1.0347402284500329E-4</v>
      </c>
      <c r="CT11" s="44">
        <f t="shared" si="3"/>
        <v>-1.5036721676887319E-4</v>
      </c>
      <c r="CU11" s="44">
        <f t="shared" si="4"/>
        <v>-3.1373117100818877E-4</v>
      </c>
      <c r="CV11" s="44">
        <f t="shared" si="5"/>
        <v>-3.2043049774575945E-4</v>
      </c>
      <c r="CW11" s="44">
        <f t="shared" si="6"/>
        <v>-1.9748323635453355E-5</v>
      </c>
      <c r="CX11" s="44">
        <f t="shared" si="7"/>
        <v>-1.5496356674555013E-4</v>
      </c>
      <c r="CY11" s="68">
        <f t="shared" si="8"/>
        <v>1.8803540390105398E-5</v>
      </c>
      <c r="CZ11" s="61">
        <f t="shared" si="9"/>
        <v>0.63143275396078247</v>
      </c>
      <c r="DA11" s="68">
        <f t="shared" si="10"/>
        <v>-1.7643777499544205E-4</v>
      </c>
      <c r="DB11" s="61">
        <f t="shared" si="11"/>
        <v>-0.22381439604578265</v>
      </c>
      <c r="DC11" s="68">
        <f t="shared" si="12"/>
        <v>-9.0208659248250761E-6</v>
      </c>
      <c r="DD11" s="68">
        <f t="shared" si="13"/>
        <v>-8.0882353938300634E-6</v>
      </c>
      <c r="DE11" s="61">
        <f t="shared" si="14"/>
        <v>1.4646343450641248</v>
      </c>
      <c r="DF11" s="68">
        <f t="shared" si="16"/>
        <v>-4.4383194533614801E-4</v>
      </c>
    </row>
    <row r="12" spans="1:110" x14ac:dyDescent="0.25">
      <c r="A12" s="89" t="s">
        <v>178</v>
      </c>
      <c r="B12" s="75">
        <v>23363.311346999999</v>
      </c>
      <c r="C12" s="75">
        <v>5331.4756699</v>
      </c>
      <c r="D12" s="75">
        <v>24049.170854</v>
      </c>
      <c r="E12" s="75">
        <v>12362.272684</v>
      </c>
      <c r="F12" s="75">
        <v>10306.629251</v>
      </c>
      <c r="G12" s="75">
        <v>13159.060358999999</v>
      </c>
      <c r="H12" s="75">
        <v>27727.308503</v>
      </c>
      <c r="I12" s="75">
        <v>289.98313618999998</v>
      </c>
      <c r="J12" s="75">
        <v>68.968630757</v>
      </c>
      <c r="K12" s="75">
        <v>1.7842727</v>
      </c>
      <c r="L12" s="75">
        <v>206.27879385</v>
      </c>
      <c r="M12" s="75">
        <v>438.69088590000001</v>
      </c>
      <c r="N12" s="75">
        <v>4970.1855335</v>
      </c>
      <c r="O12" s="75">
        <v>64.669118233999995</v>
      </c>
      <c r="P12" s="75">
        <v>0.29653640279999999</v>
      </c>
      <c r="Q12" s="75">
        <v>4.2695957634999999</v>
      </c>
      <c r="R12" s="75">
        <v>16.351329319000001</v>
      </c>
      <c r="S12" s="75"/>
      <c r="T12" s="89" t="s">
        <v>178</v>
      </c>
      <c r="U12" s="75">
        <v>28.405483771497</v>
      </c>
      <c r="V12" s="75">
        <v>701.728308221308</v>
      </c>
      <c r="W12" s="75">
        <v>64.668150346723706</v>
      </c>
      <c r="X12" s="75">
        <v>343.50295138889197</v>
      </c>
      <c r="Y12" s="75">
        <v>343.50295138889197</v>
      </c>
      <c r="Z12" s="75">
        <v>52.514584667659001</v>
      </c>
      <c r="AA12" s="75">
        <v>2154.5975458272801</v>
      </c>
      <c r="AB12" s="75">
        <v>361.86027501745099</v>
      </c>
      <c r="AC12" s="75">
        <v>0.29650548244597902</v>
      </c>
      <c r="AD12" s="75">
        <v>6821.9686655949999</v>
      </c>
      <c r="AE12" s="75">
        <v>1.7842611023931201</v>
      </c>
      <c r="AF12" s="75">
        <v>23356.496300891398</v>
      </c>
      <c r="AG12" s="75">
        <v>507.474729867973</v>
      </c>
      <c r="AH12" s="75">
        <v>272.29417821770198</v>
      </c>
      <c r="AI12" s="75">
        <v>98.147285912769306</v>
      </c>
      <c r="AJ12" s="75">
        <v>16.351261305032398</v>
      </c>
      <c r="AK12" s="75">
        <v>290.19704900775901</v>
      </c>
      <c r="AL12" s="75">
        <v>17.1446948645142</v>
      </c>
      <c r="AM12" s="75">
        <v>202.08432725493699</v>
      </c>
      <c r="AN12" s="75">
        <v>202.08432725493699</v>
      </c>
      <c r="AO12" s="75">
        <v>1.8899266037729101</v>
      </c>
      <c r="AP12" s="75">
        <v>0</v>
      </c>
      <c r="AQ12" s="75">
        <v>438.64551793125901</v>
      </c>
      <c r="AR12" s="75">
        <v>0</v>
      </c>
      <c r="AS12" s="75">
        <v>154.134714019596</v>
      </c>
      <c r="AT12" s="75">
        <v>47.067913716194603</v>
      </c>
      <c r="AU12" s="75">
        <v>0.37790654329580697</v>
      </c>
      <c r="AV12" s="75">
        <v>1471.3069823175099</v>
      </c>
      <c r="AW12" s="75">
        <v>268.88877523670601</v>
      </c>
      <c r="AX12" s="75">
        <v>2582.0975928593998</v>
      </c>
      <c r="AY12" s="75">
        <v>5.8188767757412302E-2</v>
      </c>
      <c r="AZ12" s="75">
        <v>50.719324915861101</v>
      </c>
      <c r="BA12" s="75">
        <v>5330.5899305494404</v>
      </c>
      <c r="BB12" s="75">
        <v>0</v>
      </c>
      <c r="BC12" s="75">
        <v>29036.746556998201</v>
      </c>
      <c r="BD12" s="75">
        <v>21640.286585305901</v>
      </c>
      <c r="BE12" s="75">
        <v>2404.4735973304801</v>
      </c>
      <c r="BF12" s="75">
        <v>24044.760182636401</v>
      </c>
      <c r="BG12" s="75">
        <v>0.53365208576532297</v>
      </c>
      <c r="BH12" s="75">
        <v>705.15714833203401</v>
      </c>
      <c r="BI12" s="75">
        <v>16.4128613910609</v>
      </c>
      <c r="BJ12" s="75">
        <v>76.679603073744502</v>
      </c>
      <c r="BK12" s="75">
        <v>10397.175422881301</v>
      </c>
      <c r="BL12" s="75">
        <v>133.94503574868901</v>
      </c>
      <c r="BM12" s="75">
        <v>178.605301355699</v>
      </c>
      <c r="BN12" s="75">
        <v>265.61551195814502</v>
      </c>
      <c r="BO12" s="75">
        <v>63.847946112553601</v>
      </c>
      <c r="BP12" s="75">
        <v>130.68158608099799</v>
      </c>
      <c r="BQ12" s="75">
        <v>158.96657158056701</v>
      </c>
      <c r="BR12" s="75">
        <v>12359.021371828199</v>
      </c>
      <c r="BS12" s="75">
        <v>10303.6594609491</v>
      </c>
      <c r="BT12" s="75">
        <v>2055.3619108790599</v>
      </c>
      <c r="BU12" s="75">
        <v>5.9163913830695902</v>
      </c>
      <c r="BV12" s="75">
        <v>2.82902018663194</v>
      </c>
      <c r="BW12" s="75">
        <v>4335.4233453891302</v>
      </c>
      <c r="BX12" s="75">
        <v>482.45483281941398</v>
      </c>
      <c r="BY12" s="75">
        <v>667.17080717163503</v>
      </c>
      <c r="BZ12" s="75">
        <v>46.701714017868397</v>
      </c>
      <c r="CA12" s="75">
        <v>74.226454092533402</v>
      </c>
      <c r="CB12" s="75">
        <v>1671.40271986684</v>
      </c>
      <c r="CC12" s="75">
        <v>292.41793262573998</v>
      </c>
      <c r="CD12" s="75">
        <v>273.688494765467</v>
      </c>
      <c r="CE12" s="75">
        <v>1666.85140394671</v>
      </c>
      <c r="CF12" s="75">
        <v>68.652721399480697</v>
      </c>
      <c r="CG12" s="75">
        <v>13158.3476040592</v>
      </c>
      <c r="CH12" s="75">
        <v>1663.0900480795799</v>
      </c>
      <c r="CI12" s="75">
        <v>26.640656143921401</v>
      </c>
      <c r="CJ12" s="75">
        <v>2660.5565276473399</v>
      </c>
      <c r="CK12" s="75">
        <v>1821.9842932228701</v>
      </c>
      <c r="CL12" s="75">
        <v>206.06274430059801</v>
      </c>
      <c r="CM12" s="75">
        <v>27712.2991378554</v>
      </c>
      <c r="CN12" s="75">
        <v>1021.46948337637</v>
      </c>
      <c r="CO12" s="75"/>
      <c r="CP12" s="91">
        <f t="shared" si="15"/>
        <v>1.047792765679755</v>
      </c>
      <c r="CQ12" s="28">
        <f t="shared" si="0"/>
        <v>0</v>
      </c>
      <c r="CR12" s="44">
        <f t="shared" si="1"/>
        <v>-2.9169863840708312E-4</v>
      </c>
      <c r="CS12" s="44">
        <f t="shared" si="2"/>
        <v>-1.6613399467621962E-4</v>
      </c>
      <c r="CT12" s="44">
        <f t="shared" si="3"/>
        <v>-1.8340222165562269E-4</v>
      </c>
      <c r="CU12" s="44">
        <f t="shared" si="4"/>
        <v>-2.6300278718235047E-4</v>
      </c>
      <c r="CV12" s="44">
        <f t="shared" si="5"/>
        <v>-2.881436771010105E-4</v>
      </c>
      <c r="CW12" s="44">
        <f t="shared" si="6"/>
        <v>-5.4164577207988869E-5</v>
      </c>
      <c r="CX12" s="44">
        <f t="shared" si="7"/>
        <v>-5.4132066741986479E-4</v>
      </c>
      <c r="CY12" s="68">
        <f t="shared" si="8"/>
        <v>-6.4999071498235818E-6</v>
      </c>
      <c r="CZ12" s="61">
        <f t="shared" si="9"/>
        <v>-2.0333968978474348E-2</v>
      </c>
      <c r="DA12" s="68">
        <f t="shared" si="10"/>
        <v>-1.0341671140016829E-4</v>
      </c>
      <c r="DB12" s="61">
        <f t="shared" si="11"/>
        <v>-0.48048265493198017</v>
      </c>
      <c r="DC12" s="68">
        <f t="shared" si="12"/>
        <v>-1.496676161234835E-5</v>
      </c>
      <c r="DD12" s="68">
        <f t="shared" si="13"/>
        <v>-1.0427169726552388E-4</v>
      </c>
      <c r="DE12" s="61">
        <f t="shared" si="14"/>
        <v>10.879186631542829</v>
      </c>
      <c r="DF12" s="68">
        <f t="shared" si="16"/>
        <v>-4.159537507680056E-6</v>
      </c>
    </row>
    <row r="13" spans="1:110" x14ac:dyDescent="0.25">
      <c r="A13" s="89" t="s">
        <v>179</v>
      </c>
      <c r="B13" s="75">
        <v>8498.0410451999996</v>
      </c>
      <c r="C13" s="75">
        <v>1538.1313129</v>
      </c>
      <c r="D13" s="75">
        <v>4157.3182428</v>
      </c>
      <c r="E13" s="75">
        <v>1812.0521776000001</v>
      </c>
      <c r="F13" s="75">
        <v>1054.4323770999999</v>
      </c>
      <c r="G13" s="75">
        <v>1931.8846191</v>
      </c>
      <c r="H13" s="75">
        <v>1778.212579</v>
      </c>
      <c r="I13" s="75">
        <v>63.610831822000002</v>
      </c>
      <c r="J13" s="75">
        <v>9.0708548338000003</v>
      </c>
      <c r="K13" s="75">
        <v>1.881734</v>
      </c>
      <c r="L13" s="75">
        <v>55.370359589000003</v>
      </c>
      <c r="M13" s="75">
        <v>22.534701000999998</v>
      </c>
      <c r="N13" s="75">
        <v>455.76529135999999</v>
      </c>
      <c r="O13" s="75">
        <v>8.5888473784000006</v>
      </c>
      <c r="P13" s="75">
        <v>3.8636011999999997E-2</v>
      </c>
      <c r="Q13" s="75">
        <v>0.3765338332</v>
      </c>
      <c r="R13" s="75">
        <v>1.2260134078</v>
      </c>
      <c r="S13" s="75"/>
      <c r="T13" s="89" t="s">
        <v>179</v>
      </c>
      <c r="U13" s="75">
        <v>2.1921720414272698</v>
      </c>
      <c r="V13" s="75">
        <v>14.2812638012793</v>
      </c>
      <c r="W13" s="75">
        <v>8.5888687560763906</v>
      </c>
      <c r="X13" s="75">
        <v>13.5090156704617</v>
      </c>
      <c r="Y13" s="75">
        <v>13.5090156704617</v>
      </c>
      <c r="Z13" s="75">
        <v>5.1379498921857198</v>
      </c>
      <c r="AA13" s="75">
        <v>129.08930546543399</v>
      </c>
      <c r="AB13" s="75">
        <v>32.723127913752002</v>
      </c>
      <c r="AC13" s="75">
        <v>3.8635069213899101E-2</v>
      </c>
      <c r="AD13" s="75">
        <v>3478.2034708395199</v>
      </c>
      <c r="AE13" s="75">
        <v>1.8817378809256</v>
      </c>
      <c r="AF13" s="75">
        <v>8497.9145878099898</v>
      </c>
      <c r="AG13" s="75">
        <v>34.358451017078501</v>
      </c>
      <c r="AH13" s="75">
        <v>42.097939687249401</v>
      </c>
      <c r="AI13" s="75">
        <v>8.2896957608417097</v>
      </c>
      <c r="AJ13" s="75">
        <v>1.2260159125599399</v>
      </c>
      <c r="AK13" s="75">
        <v>29.834633271590501</v>
      </c>
      <c r="AL13" s="75">
        <v>1.26148515573862</v>
      </c>
      <c r="AM13" s="75">
        <v>23.983530116994</v>
      </c>
      <c r="AN13" s="75">
        <v>23.983530116994</v>
      </c>
      <c r="AO13" s="75">
        <v>0.910855609861283</v>
      </c>
      <c r="AP13" s="75">
        <v>0</v>
      </c>
      <c r="AQ13" s="75">
        <v>22.535218230170798</v>
      </c>
      <c r="AR13" s="75">
        <v>0</v>
      </c>
      <c r="AS13" s="75">
        <v>7.2674630181682804</v>
      </c>
      <c r="AT13" s="75">
        <v>3.2351998272766802</v>
      </c>
      <c r="AU13" s="75">
        <v>2.9993671270356501E-2</v>
      </c>
      <c r="AV13" s="75">
        <v>76.171013829395804</v>
      </c>
      <c r="AW13" s="75">
        <v>7.1564331749301102</v>
      </c>
      <c r="AX13" s="75">
        <v>146.90319026463499</v>
      </c>
      <c r="AY13" s="75">
        <v>0.67252713959782096</v>
      </c>
      <c r="AZ13" s="75">
        <v>2.9113412555733298</v>
      </c>
      <c r="BA13" s="75">
        <v>1537.9194603020701</v>
      </c>
      <c r="BB13" s="75">
        <v>0</v>
      </c>
      <c r="BC13" s="75">
        <v>1854.0187349879</v>
      </c>
      <c r="BD13" s="75">
        <v>3741.5498208710401</v>
      </c>
      <c r="BE13" s="75">
        <v>415.72659558912102</v>
      </c>
      <c r="BF13" s="75">
        <v>4157.2764164601704</v>
      </c>
      <c r="BG13" s="75">
        <v>2.7178510609390499E-2</v>
      </c>
      <c r="BH13" s="75">
        <v>74.149596107767493</v>
      </c>
      <c r="BI13" s="75">
        <v>1.1972277789658801</v>
      </c>
      <c r="BJ13" s="75">
        <v>4.8208991442759697</v>
      </c>
      <c r="BK13" s="75">
        <v>602.16705507177596</v>
      </c>
      <c r="BL13" s="75">
        <v>9.6856844387859393</v>
      </c>
      <c r="BM13" s="75">
        <v>5.8970674446777602</v>
      </c>
      <c r="BN13" s="75">
        <v>28.3263653860018</v>
      </c>
      <c r="BO13" s="75">
        <v>4.0828581785853997</v>
      </c>
      <c r="BP13" s="75">
        <v>7.9436897248080403</v>
      </c>
      <c r="BQ13" s="75">
        <v>11.6782217821612</v>
      </c>
      <c r="BR13" s="75">
        <v>1811.1018255336401</v>
      </c>
      <c r="BS13" s="75">
        <v>1054.1697652724999</v>
      </c>
      <c r="BT13" s="75">
        <v>756.93206026113705</v>
      </c>
      <c r="BU13" s="75">
        <v>1.27551228911412</v>
      </c>
      <c r="BV13" s="75">
        <v>0.16917045630163599</v>
      </c>
      <c r="BW13" s="75">
        <v>573.644957439221</v>
      </c>
      <c r="BX13" s="75">
        <v>28.3789580647829</v>
      </c>
      <c r="BY13" s="75">
        <v>64.704336979557596</v>
      </c>
      <c r="BZ13" s="75">
        <v>10.226253634594901</v>
      </c>
      <c r="CA13" s="75">
        <v>4.0575699195864203</v>
      </c>
      <c r="CB13" s="75">
        <v>163.275923238259</v>
      </c>
      <c r="CC13" s="75">
        <v>28.247029806313201</v>
      </c>
      <c r="CD13" s="75">
        <v>42.618533446540702</v>
      </c>
      <c r="CE13" s="75">
        <v>92.001715184884901</v>
      </c>
      <c r="CF13" s="75">
        <v>1.38204852036794</v>
      </c>
      <c r="CG13" s="75">
        <v>1931.8386504701</v>
      </c>
      <c r="CH13" s="75">
        <v>91.442379727176501</v>
      </c>
      <c r="CI13" s="75">
        <v>3.52291756596505</v>
      </c>
      <c r="CJ13" s="75">
        <v>168.49921158856401</v>
      </c>
      <c r="CK13" s="75">
        <v>208.99421179543199</v>
      </c>
      <c r="CL13" s="75">
        <v>10.9220612784867</v>
      </c>
      <c r="CM13" s="75">
        <v>1778.2100283845</v>
      </c>
      <c r="CN13" s="75">
        <v>38.628822201147599</v>
      </c>
      <c r="CO13" s="75"/>
      <c r="CP13" s="91">
        <f t="shared" si="15"/>
        <v>1.0426320318709887</v>
      </c>
      <c r="CQ13" s="28">
        <f t="shared" si="0"/>
        <v>0</v>
      </c>
      <c r="CR13" s="44">
        <f t="shared" si="1"/>
        <v>-1.4880769501724893E-5</v>
      </c>
      <c r="CS13" s="44">
        <f t="shared" si="2"/>
        <v>-1.3773375273824404E-4</v>
      </c>
      <c r="CT13" s="44">
        <f t="shared" si="3"/>
        <v>-1.006089440039352E-5</v>
      </c>
      <c r="CU13" s="44">
        <f t="shared" si="4"/>
        <v>-5.244617556315024E-4</v>
      </c>
      <c r="CV13" s="44">
        <f t="shared" si="5"/>
        <v>-2.4905516295151646E-4</v>
      </c>
      <c r="CW13" s="44">
        <f t="shared" si="6"/>
        <v>-2.379470774058549E-5</v>
      </c>
      <c r="CX13" s="44">
        <f t="shared" si="7"/>
        <v>-1.4343704066289868E-6</v>
      </c>
      <c r="CY13" s="68">
        <f t="shared" si="8"/>
        <v>2.0624198744334736E-6</v>
      </c>
      <c r="CZ13" s="61">
        <f t="shared" si="9"/>
        <v>-0.56685254899882176</v>
      </c>
      <c r="DA13" s="68">
        <f t="shared" si="10"/>
        <v>2.2952564171010774E-5</v>
      </c>
      <c r="DB13" s="61">
        <f t="shared" si="11"/>
        <v>-0.67767797800864338</v>
      </c>
      <c r="DC13" s="68">
        <f t="shared" si="12"/>
        <v>2.4890041059235901E-6</v>
      </c>
      <c r="DD13" s="68">
        <f t="shared" si="13"/>
        <v>-2.4401744696023149E-5</v>
      </c>
      <c r="DE13" s="61">
        <f t="shared" si="14"/>
        <v>6.7319512853097043</v>
      </c>
      <c r="DF13" s="68">
        <f t="shared" si="16"/>
        <v>2.0430118659123747E-6</v>
      </c>
    </row>
    <row r="14" spans="1:110" x14ac:dyDescent="0.25">
      <c r="A14" s="89" t="s">
        <v>180</v>
      </c>
      <c r="B14" s="75">
        <v>35190.421440999999</v>
      </c>
      <c r="C14" s="75">
        <v>1309.6460281</v>
      </c>
      <c r="D14" s="75">
        <v>28294.89587</v>
      </c>
      <c r="E14" s="75">
        <v>13708.971299999999</v>
      </c>
      <c r="F14" s="75">
        <v>9027.9308101000006</v>
      </c>
      <c r="G14" s="75">
        <v>20325.926473</v>
      </c>
      <c r="H14" s="75">
        <v>31656.388376999999</v>
      </c>
      <c r="I14" s="75">
        <v>292.18065108000002</v>
      </c>
      <c r="J14" s="75">
        <v>66.701487224999994</v>
      </c>
      <c r="K14" s="75">
        <v>3.2766150000000001</v>
      </c>
      <c r="L14" s="75">
        <v>107.39259543999999</v>
      </c>
      <c r="M14" s="75">
        <v>548.92544870999996</v>
      </c>
      <c r="N14" s="75">
        <v>263.47387822000002</v>
      </c>
      <c r="O14" s="75">
        <v>10.536043597000001</v>
      </c>
      <c r="P14" s="75">
        <v>30.813464364000001</v>
      </c>
      <c r="Q14" s="75">
        <v>35.425667468</v>
      </c>
      <c r="R14" s="75">
        <v>49.380096942000002</v>
      </c>
      <c r="S14" s="75"/>
      <c r="T14" s="89" t="s">
        <v>180</v>
      </c>
      <c r="U14" s="75">
        <v>90.904930376976793</v>
      </c>
      <c r="V14" s="75">
        <v>721.924470143186</v>
      </c>
      <c r="W14" s="75">
        <v>10.535912683456999</v>
      </c>
      <c r="X14" s="75">
        <v>129.614515361331</v>
      </c>
      <c r="Y14" s="75">
        <v>129.614515361331</v>
      </c>
      <c r="Z14" s="75">
        <v>136.860195101882</v>
      </c>
      <c r="AA14" s="75">
        <v>71.578179231980997</v>
      </c>
      <c r="AB14" s="75">
        <v>1111.1460201838199</v>
      </c>
      <c r="AC14" s="75">
        <v>30.814097575273301</v>
      </c>
      <c r="AD14" s="75">
        <v>41596.784132079702</v>
      </c>
      <c r="AE14" s="75">
        <v>3.27649674759612</v>
      </c>
      <c r="AF14" s="75">
        <v>35187.6061106751</v>
      </c>
      <c r="AG14" s="75">
        <v>843.80996349731197</v>
      </c>
      <c r="AH14" s="75">
        <v>607.799388717841</v>
      </c>
      <c r="AI14" s="75">
        <v>129.143676440413</v>
      </c>
      <c r="AJ14" s="75">
        <v>49.375384891167997</v>
      </c>
      <c r="AK14" s="75">
        <v>964.52303232073803</v>
      </c>
      <c r="AL14" s="75">
        <v>55.078726583207001</v>
      </c>
      <c r="AM14" s="75">
        <v>887.46279953092801</v>
      </c>
      <c r="AN14" s="75">
        <v>887.46279953092801</v>
      </c>
      <c r="AO14" s="75">
        <v>6.3986936146672999</v>
      </c>
      <c r="AP14" s="75">
        <v>0</v>
      </c>
      <c r="AQ14" s="75">
        <v>548.77349641174203</v>
      </c>
      <c r="AR14" s="75">
        <v>0</v>
      </c>
      <c r="AS14" s="75">
        <v>178.28943588787499</v>
      </c>
      <c r="AT14" s="75">
        <v>46.714432890977498</v>
      </c>
      <c r="AU14" s="75">
        <v>2.7543412098933699</v>
      </c>
      <c r="AV14" s="75">
        <v>1182.3892207802701</v>
      </c>
      <c r="AW14" s="75">
        <v>532.37991038895802</v>
      </c>
      <c r="AX14" s="75">
        <v>250.269889576244</v>
      </c>
      <c r="AY14" s="75">
        <v>1.38878007866167</v>
      </c>
      <c r="AZ14" s="75">
        <v>27.154532227926001</v>
      </c>
      <c r="BA14" s="75">
        <v>1309.6079418153299</v>
      </c>
      <c r="BB14" s="75">
        <v>0</v>
      </c>
      <c r="BC14" s="75">
        <v>33932.185489703297</v>
      </c>
      <c r="BD14" s="75">
        <v>25463.433290930599</v>
      </c>
      <c r="BE14" s="75">
        <v>2829.2627482026001</v>
      </c>
      <c r="BF14" s="75">
        <v>28292.6960391332</v>
      </c>
      <c r="BG14" s="75">
        <v>1.4126563497511899</v>
      </c>
      <c r="BH14" s="75">
        <v>1316.72430148791</v>
      </c>
      <c r="BI14" s="75">
        <v>52.709361962209698</v>
      </c>
      <c r="BJ14" s="75">
        <v>171.80804038657999</v>
      </c>
      <c r="BK14" s="75">
        <v>14719.494428693</v>
      </c>
      <c r="BL14" s="75">
        <v>143.379072297161</v>
      </c>
      <c r="BM14" s="75">
        <v>215.80146444043899</v>
      </c>
      <c r="BN14" s="75">
        <v>254.01910579606101</v>
      </c>
      <c r="BO14" s="75">
        <v>167.699723927093</v>
      </c>
      <c r="BP14" s="75">
        <v>113.300673416392</v>
      </c>
      <c r="BQ14" s="75">
        <v>91.686656208821901</v>
      </c>
      <c r="BR14" s="75">
        <v>13723.0691393344</v>
      </c>
      <c r="BS14" s="75">
        <v>9025.4924559678002</v>
      </c>
      <c r="BT14" s="75">
        <v>4697.5766833666703</v>
      </c>
      <c r="BU14" s="75">
        <v>9.9260718654960094</v>
      </c>
      <c r="BV14" s="75">
        <v>7.2532692446413796</v>
      </c>
      <c r="BW14" s="75">
        <v>4494.1311147814404</v>
      </c>
      <c r="BX14" s="75">
        <v>62.635893445769099</v>
      </c>
      <c r="BY14" s="75">
        <v>437.37443762407901</v>
      </c>
      <c r="BZ14" s="75">
        <v>88.5144268488786</v>
      </c>
      <c r="CA14" s="75">
        <v>67.606196099031607</v>
      </c>
      <c r="CB14" s="75">
        <v>1105.3247828799999</v>
      </c>
      <c r="CC14" s="75">
        <v>881.32691904451701</v>
      </c>
      <c r="CD14" s="75">
        <v>540.14044624690496</v>
      </c>
      <c r="CE14" s="75">
        <v>956.63926720073505</v>
      </c>
      <c r="CF14" s="75">
        <v>98.251813258265997</v>
      </c>
      <c r="CG14" s="75">
        <v>20325.041909777501</v>
      </c>
      <c r="CH14" s="75">
        <v>1411.79036426743</v>
      </c>
      <c r="CI14" s="75">
        <v>248.16872740060899</v>
      </c>
      <c r="CJ14" s="75">
        <v>54.0568854616617</v>
      </c>
      <c r="CK14" s="75">
        <v>2985.3152451368801</v>
      </c>
      <c r="CL14" s="75">
        <v>467.50338517455702</v>
      </c>
      <c r="CM14" s="75">
        <v>31649.8587227153</v>
      </c>
      <c r="CN14" s="75">
        <v>2025.2610825628201</v>
      </c>
      <c r="CO14" s="75"/>
      <c r="CP14" s="91">
        <f t="shared" si="15"/>
        <v>1.0721117521245034</v>
      </c>
      <c r="CQ14" s="28">
        <f t="shared" si="0"/>
        <v>0</v>
      </c>
      <c r="CR14" s="44">
        <f t="shared" si="1"/>
        <v>-8.0002745338483746E-5</v>
      </c>
      <c r="CS14" s="44">
        <f t="shared" si="2"/>
        <v>-2.9081357750764459E-5</v>
      </c>
      <c r="CT14" s="44">
        <f t="shared" si="3"/>
        <v>-7.7746561673448797E-5</v>
      </c>
      <c r="CU14" s="44">
        <f t="shared" si="4"/>
        <v>1.0283659529144405E-3</v>
      </c>
      <c r="CV14" s="44">
        <f t="shared" si="5"/>
        <v>-2.7009003319703031E-4</v>
      </c>
      <c r="CW14" s="44">
        <f t="shared" si="6"/>
        <v>-4.3518962034690625E-5</v>
      </c>
      <c r="CX14" s="44">
        <f t="shared" si="7"/>
        <v>-2.0626655848849751E-4</v>
      </c>
      <c r="CY14" s="68">
        <f t="shared" si="8"/>
        <v>-3.6089807279793753E-5</v>
      </c>
      <c r="CZ14" s="61">
        <f t="shared" si="9"/>
        <v>7.2637242902538048</v>
      </c>
      <c r="DA14" s="68">
        <f t="shared" si="10"/>
        <v>-2.7681773292715717E-4</v>
      </c>
      <c r="DB14" s="61">
        <f t="shared" si="11"/>
        <v>-5.0114981921398384E-2</v>
      </c>
      <c r="DC14" s="68">
        <f t="shared" si="12"/>
        <v>-1.2425303843553743E-5</v>
      </c>
      <c r="DD14" s="68">
        <f t="shared" si="13"/>
        <v>2.0549824122977983E-5</v>
      </c>
      <c r="DE14" s="61">
        <f t="shared" si="14"/>
        <v>-0.23347859987522646</v>
      </c>
      <c r="DF14" s="68">
        <f t="shared" si="16"/>
        <v>-9.5424090348374046E-5</v>
      </c>
    </row>
    <row r="15" spans="1:110" x14ac:dyDescent="0.25">
      <c r="A15" s="89" t="s">
        <v>181</v>
      </c>
      <c r="B15" s="75">
        <v>173336.09505</v>
      </c>
      <c r="C15" s="75">
        <v>750.10612645000003</v>
      </c>
      <c r="D15" s="75">
        <v>34533.388405999998</v>
      </c>
      <c r="E15" s="75">
        <v>18465.387417000002</v>
      </c>
      <c r="F15" s="75">
        <v>14375.459736000001</v>
      </c>
      <c r="G15" s="75">
        <v>31685.396895999998</v>
      </c>
      <c r="H15" s="75">
        <v>34210.382862999999</v>
      </c>
      <c r="I15" s="75">
        <v>82.341239228999996</v>
      </c>
      <c r="J15" s="75">
        <v>52.567836317999998</v>
      </c>
      <c r="K15" s="75">
        <v>7.0207507299999996</v>
      </c>
      <c r="L15" s="75">
        <v>243.22335126999999</v>
      </c>
      <c r="M15" s="75">
        <v>647.25296772000002</v>
      </c>
      <c r="N15" s="75">
        <v>253.29007043999999</v>
      </c>
      <c r="O15" s="75">
        <v>14.537707032</v>
      </c>
      <c r="P15" s="75">
        <v>1.6696558651</v>
      </c>
      <c r="Q15" s="75">
        <v>18.828372431999998</v>
      </c>
      <c r="R15" s="75">
        <v>114.0930046</v>
      </c>
      <c r="S15" s="75"/>
      <c r="T15" s="89" t="s">
        <v>181</v>
      </c>
      <c r="U15" s="75">
        <v>61.408134793272403</v>
      </c>
      <c r="V15" s="75">
        <v>691.25347870232201</v>
      </c>
      <c r="W15" s="75">
        <v>14.534591539428099</v>
      </c>
      <c r="X15" s="75">
        <v>100.55968219496999</v>
      </c>
      <c r="Y15" s="75">
        <v>100.55968219496999</v>
      </c>
      <c r="Z15" s="75">
        <v>135.483646008835</v>
      </c>
      <c r="AA15" s="75">
        <v>111.399191610123</v>
      </c>
      <c r="AB15" s="75">
        <v>1086.1165458370699</v>
      </c>
      <c r="AC15" s="75">
        <v>1.66965570484614</v>
      </c>
      <c r="AD15" s="75">
        <v>15173.6607569889</v>
      </c>
      <c r="AE15" s="75">
        <v>7.0207619677772497</v>
      </c>
      <c r="AF15" s="75">
        <v>173331.59202839501</v>
      </c>
      <c r="AG15" s="75">
        <v>963.17038863084599</v>
      </c>
      <c r="AH15" s="75">
        <v>719.50791143865899</v>
      </c>
      <c r="AI15" s="75">
        <v>112.88123753740901</v>
      </c>
      <c r="AJ15" s="75">
        <v>114.048020646971</v>
      </c>
      <c r="AK15" s="75">
        <v>3970.4813612542198</v>
      </c>
      <c r="AL15" s="75">
        <v>35.313830055518402</v>
      </c>
      <c r="AM15" s="75">
        <v>290.03468286242298</v>
      </c>
      <c r="AN15" s="75">
        <v>290.03468286242298</v>
      </c>
      <c r="AO15" s="75">
        <v>2.9388269986748501</v>
      </c>
      <c r="AP15" s="75">
        <v>0</v>
      </c>
      <c r="AQ15" s="75">
        <v>646.56210697554002</v>
      </c>
      <c r="AR15" s="75">
        <v>0</v>
      </c>
      <c r="AS15" s="75">
        <v>126.750935429799</v>
      </c>
      <c r="AT15" s="75">
        <v>31.7519222770695</v>
      </c>
      <c r="AU15" s="75">
        <v>7.8311479950578304</v>
      </c>
      <c r="AV15" s="75">
        <v>969.77126479270896</v>
      </c>
      <c r="AW15" s="75">
        <v>609.70237706841999</v>
      </c>
      <c r="AX15" s="75">
        <v>260.57778432398499</v>
      </c>
      <c r="AY15" s="75">
        <v>0.36614925487968702</v>
      </c>
      <c r="AZ15" s="75">
        <v>30.891041312837299</v>
      </c>
      <c r="BA15" s="75">
        <v>750.08325860062496</v>
      </c>
      <c r="BB15" s="75">
        <v>0</v>
      </c>
      <c r="BC15" s="75">
        <v>36006.299015393699</v>
      </c>
      <c r="BD15" s="75">
        <v>31077.136910109799</v>
      </c>
      <c r="BE15" s="75">
        <v>3453.0248825968101</v>
      </c>
      <c r="BF15" s="75">
        <v>34530.161792706604</v>
      </c>
      <c r="BG15" s="75">
        <v>0.928381018915726</v>
      </c>
      <c r="BH15" s="75">
        <v>996.54519920156804</v>
      </c>
      <c r="BI15" s="75">
        <v>33.0891640863276</v>
      </c>
      <c r="BJ15" s="75">
        <v>244.78790938700499</v>
      </c>
      <c r="BK15" s="75">
        <v>13526.413790959399</v>
      </c>
      <c r="BL15" s="75">
        <v>396.45168947055902</v>
      </c>
      <c r="BM15" s="75">
        <v>595.042866672012</v>
      </c>
      <c r="BN15" s="75">
        <v>477.43255971406001</v>
      </c>
      <c r="BO15" s="75">
        <v>496.87297538826101</v>
      </c>
      <c r="BP15" s="75">
        <v>98.510578686949003</v>
      </c>
      <c r="BQ15" s="75">
        <v>352.73969294592001</v>
      </c>
      <c r="BR15" s="75">
        <v>18459.087567857699</v>
      </c>
      <c r="BS15" s="75">
        <v>14369.944670987499</v>
      </c>
      <c r="BT15" s="75">
        <v>4089.1428968702598</v>
      </c>
      <c r="BU15" s="75">
        <v>30.621399597876898</v>
      </c>
      <c r="BV15" s="75">
        <v>24.018717805278499</v>
      </c>
      <c r="BW15" s="75">
        <v>4372.4043896936701</v>
      </c>
      <c r="BX15" s="75">
        <v>248.27548077996201</v>
      </c>
      <c r="BY15" s="75">
        <v>1174.12311440092</v>
      </c>
      <c r="BZ15" s="75">
        <v>222.845964661121</v>
      </c>
      <c r="CA15" s="75">
        <v>161.92936547258799</v>
      </c>
      <c r="CB15" s="75">
        <v>2941.7300508507001</v>
      </c>
      <c r="CC15" s="75">
        <v>537.68112943878202</v>
      </c>
      <c r="CD15" s="75">
        <v>592.06220979541195</v>
      </c>
      <c r="CE15" s="75">
        <v>1768.1497113692301</v>
      </c>
      <c r="CF15" s="75">
        <v>171.94599429597</v>
      </c>
      <c r="CG15" s="75">
        <v>31684.748298312599</v>
      </c>
      <c r="CH15" s="75">
        <v>1469.00704779482</v>
      </c>
      <c r="CI15" s="75">
        <v>12.2679484229089</v>
      </c>
      <c r="CJ15" s="75">
        <v>69.556773670094103</v>
      </c>
      <c r="CK15" s="75">
        <v>5001.3717176003702</v>
      </c>
      <c r="CL15" s="75">
        <v>253.04674877363399</v>
      </c>
      <c r="CM15" s="75">
        <v>34166.4074995177</v>
      </c>
      <c r="CN15" s="75">
        <v>3068.9965494694802</v>
      </c>
      <c r="CO15" s="75"/>
      <c r="CP15" s="91">
        <f t="shared" si="15"/>
        <v>1.0538508918709693</v>
      </c>
      <c r="CQ15" s="28">
        <f t="shared" si="0"/>
        <v>0</v>
      </c>
      <c r="CR15" s="44">
        <f t="shared" si="1"/>
        <v>-2.5978556882187486E-5</v>
      </c>
      <c r="CS15" s="44">
        <f t="shared" si="2"/>
        <v>-3.0486151983987586E-5</v>
      </c>
      <c r="CT15" s="44">
        <f t="shared" si="3"/>
        <v>-9.3434598871682496E-5</v>
      </c>
      <c r="CU15" s="44">
        <f t="shared" si="4"/>
        <v>-3.4117069953822695E-4</v>
      </c>
      <c r="CV15" s="44">
        <f t="shared" si="5"/>
        <v>-3.8364442694589513E-4</v>
      </c>
      <c r="CW15" s="44">
        <f t="shared" si="6"/>
        <v>-2.0469924663656024E-5</v>
      </c>
      <c r="CX15" s="44">
        <f t="shared" si="7"/>
        <v>-1.2854390919389677E-3</v>
      </c>
      <c r="CY15" s="68">
        <f t="shared" si="8"/>
        <v>1.6006517938424079E-6</v>
      </c>
      <c r="CZ15" s="61">
        <f t="shared" si="9"/>
        <v>0.19246232464109977</v>
      </c>
      <c r="DA15" s="68">
        <f t="shared" si="10"/>
        <v>-1.0673736219296273E-3</v>
      </c>
      <c r="DB15" s="61">
        <f t="shared" si="11"/>
        <v>2.8772205208539056E-2</v>
      </c>
      <c r="DC15" s="68">
        <f t="shared" si="12"/>
        <v>-2.1430426167228886E-4</v>
      </c>
      <c r="DD15" s="68">
        <f t="shared" si="13"/>
        <v>-9.5980173705006071E-8</v>
      </c>
      <c r="DE15" s="61">
        <f t="shared" si="14"/>
        <v>0.64066445065299638</v>
      </c>
      <c r="DF15" s="68">
        <f t="shared" si="16"/>
        <v>-3.942744183722153E-4</v>
      </c>
    </row>
    <row r="16" spans="1:110" x14ac:dyDescent="0.25">
      <c r="A16" s="89" t="s">
        <v>182</v>
      </c>
      <c r="B16" s="75">
        <v>9931.8914258000004</v>
      </c>
      <c r="C16" s="75">
        <v>2846.9472869000001</v>
      </c>
      <c r="D16" s="75">
        <v>12801.783713999999</v>
      </c>
      <c r="E16" s="75">
        <v>5457.1458174999998</v>
      </c>
      <c r="F16" s="75">
        <v>4385.4183075000001</v>
      </c>
      <c r="G16" s="75">
        <v>5202.9938125999997</v>
      </c>
      <c r="H16" s="75">
        <v>20955.384505000002</v>
      </c>
      <c r="I16" s="75">
        <v>395.03424440999999</v>
      </c>
      <c r="J16" s="75">
        <v>53.959770020000001</v>
      </c>
      <c r="K16" s="75">
        <v>11.710729175999999</v>
      </c>
      <c r="L16" s="75">
        <v>144.21432762000001</v>
      </c>
      <c r="M16" s="75">
        <v>165.98223368999999</v>
      </c>
      <c r="N16" s="75">
        <v>197.08536230000001</v>
      </c>
      <c r="O16" s="75">
        <v>85.21222161</v>
      </c>
      <c r="P16" s="75">
        <v>7.0517561651999996</v>
      </c>
      <c r="Q16" s="75">
        <v>21.717685330999998</v>
      </c>
      <c r="R16" s="75">
        <v>36.996033515999997</v>
      </c>
      <c r="S16" s="75"/>
      <c r="T16" s="89" t="s">
        <v>182</v>
      </c>
      <c r="U16" s="75">
        <v>59.6905134235639</v>
      </c>
      <c r="V16" s="75">
        <v>353.43244701665299</v>
      </c>
      <c r="W16" s="75">
        <v>85.204283249137703</v>
      </c>
      <c r="X16" s="75">
        <v>84.525118511785095</v>
      </c>
      <c r="Y16" s="75">
        <v>84.525118511785095</v>
      </c>
      <c r="Z16" s="75">
        <v>116.369464811509</v>
      </c>
      <c r="AA16" s="75">
        <v>58.791022260083501</v>
      </c>
      <c r="AB16" s="75">
        <v>579.97734273779304</v>
      </c>
      <c r="AC16" s="75">
        <v>7.0514533196131604</v>
      </c>
      <c r="AD16" s="75">
        <v>15162.8279532455</v>
      </c>
      <c r="AE16" s="75">
        <v>11.710895270328599</v>
      </c>
      <c r="AF16" s="75">
        <v>9931.1277048347092</v>
      </c>
      <c r="AG16" s="75">
        <v>558.64164636186399</v>
      </c>
      <c r="AH16" s="75">
        <v>589.47988465866797</v>
      </c>
      <c r="AI16" s="75">
        <v>78.223055250502298</v>
      </c>
      <c r="AJ16" s="75">
        <v>36.955457824671903</v>
      </c>
      <c r="AK16" s="75">
        <v>3739.6851678278199</v>
      </c>
      <c r="AL16" s="75">
        <v>35.870025090448998</v>
      </c>
      <c r="AM16" s="75">
        <v>218.98354974067399</v>
      </c>
      <c r="AN16" s="75">
        <v>218.98354974067399</v>
      </c>
      <c r="AO16" s="75">
        <v>4.0568839155189202</v>
      </c>
      <c r="AP16" s="75">
        <v>0</v>
      </c>
      <c r="AQ16" s="75">
        <v>165.96898122007701</v>
      </c>
      <c r="AR16" s="75">
        <v>0</v>
      </c>
      <c r="AS16" s="75">
        <v>113.3803546964</v>
      </c>
      <c r="AT16" s="75">
        <v>32.611280928948801</v>
      </c>
      <c r="AU16" s="75">
        <v>0.94332206039977495</v>
      </c>
      <c r="AV16" s="75">
        <v>714.78979949009295</v>
      </c>
      <c r="AW16" s="75">
        <v>275.75867805238403</v>
      </c>
      <c r="AX16" s="75">
        <v>184.62236116312701</v>
      </c>
      <c r="AY16" s="75">
        <v>5.9184394136727603E-2</v>
      </c>
      <c r="AZ16" s="75">
        <v>16.292136564993999</v>
      </c>
      <c r="BA16" s="75">
        <v>2845.2769058093199</v>
      </c>
      <c r="BB16" s="75">
        <v>0</v>
      </c>
      <c r="BC16" s="75">
        <v>22399.273159056302</v>
      </c>
      <c r="BD16" s="75">
        <v>11520.641238525999</v>
      </c>
      <c r="BE16" s="75">
        <v>1280.06790945835</v>
      </c>
      <c r="BF16" s="75">
        <v>12800.7091479843</v>
      </c>
      <c r="BG16" s="75">
        <v>0.74020484469633696</v>
      </c>
      <c r="BH16" s="75">
        <v>514.35600488729801</v>
      </c>
      <c r="BI16" s="75">
        <v>34.309720694306002</v>
      </c>
      <c r="BJ16" s="75">
        <v>30.386322186139498</v>
      </c>
      <c r="BK16" s="75">
        <v>8749.1505384156699</v>
      </c>
      <c r="BL16" s="75">
        <v>116.419955236004</v>
      </c>
      <c r="BM16" s="75">
        <v>108.175615800966</v>
      </c>
      <c r="BN16" s="75">
        <v>107.946592999608</v>
      </c>
      <c r="BO16" s="75">
        <v>76.303204353114296</v>
      </c>
      <c r="BP16" s="75">
        <v>62.175607445620201</v>
      </c>
      <c r="BQ16" s="75">
        <v>53.505634554143199</v>
      </c>
      <c r="BR16" s="75">
        <v>5454.9012514870201</v>
      </c>
      <c r="BS16" s="75">
        <v>4383.6366763046099</v>
      </c>
      <c r="BT16" s="75">
        <v>1071.2645751824</v>
      </c>
      <c r="BU16" s="75">
        <v>7.2069831058273301</v>
      </c>
      <c r="BV16" s="75">
        <v>5.4502903892063799</v>
      </c>
      <c r="BW16" s="75">
        <v>2220.55961425855</v>
      </c>
      <c r="BX16" s="75">
        <v>46.8009159373225</v>
      </c>
      <c r="BY16" s="75">
        <v>250.08249866543099</v>
      </c>
      <c r="BZ16" s="75">
        <v>39.471403253347397</v>
      </c>
      <c r="CA16" s="75">
        <v>40.630613413317</v>
      </c>
      <c r="CB16" s="75">
        <v>628.29808500228705</v>
      </c>
      <c r="CC16" s="75">
        <v>555.12038017340103</v>
      </c>
      <c r="CD16" s="75">
        <v>136.84135572050801</v>
      </c>
      <c r="CE16" s="75">
        <v>396.46328714429802</v>
      </c>
      <c r="CF16" s="75">
        <v>56.918696838914002</v>
      </c>
      <c r="CG16" s="75">
        <v>5202.4584121248799</v>
      </c>
      <c r="CH16" s="75">
        <v>895.44458210059099</v>
      </c>
      <c r="CI16" s="75">
        <v>16.4600357705033</v>
      </c>
      <c r="CJ16" s="75">
        <v>64.616520246770605</v>
      </c>
      <c r="CK16" s="75">
        <v>1465.80810104854</v>
      </c>
      <c r="CL16" s="75">
        <v>261.65984116227003</v>
      </c>
      <c r="CM16" s="75">
        <v>20946.374101822599</v>
      </c>
      <c r="CN16" s="75">
        <v>1077.01260938993</v>
      </c>
      <c r="CO16" s="75"/>
      <c r="CP16" s="91">
        <f t="shared" si="15"/>
        <v>1.0693627952108085</v>
      </c>
      <c r="CQ16" s="28">
        <f t="shared" si="0"/>
        <v>0</v>
      </c>
      <c r="CR16" s="44">
        <f t="shared" si="1"/>
        <v>-7.6895823015876019E-5</v>
      </c>
      <c r="CS16" s="44">
        <f t="shared" si="2"/>
        <v>-5.8672708777092258E-4</v>
      </c>
      <c r="CT16" s="44">
        <f t="shared" si="3"/>
        <v>-8.3938772885521962E-5</v>
      </c>
      <c r="CU16" s="44">
        <f t="shared" si="4"/>
        <v>-4.1130768501399011E-4</v>
      </c>
      <c r="CV16" s="44">
        <f t="shared" si="5"/>
        <v>-4.0626254338001222E-4</v>
      </c>
      <c r="CW16" s="44">
        <f t="shared" si="6"/>
        <v>-1.0290238551182134E-4</v>
      </c>
      <c r="CX16" s="44">
        <f t="shared" si="7"/>
        <v>-4.2998033155882776E-4</v>
      </c>
      <c r="CY16" s="68">
        <f t="shared" si="8"/>
        <v>1.4183090233232169E-5</v>
      </c>
      <c r="CZ16" s="61">
        <f t="shared" si="9"/>
        <v>0.51845904186225111</v>
      </c>
      <c r="DA16" s="68">
        <f t="shared" si="10"/>
        <v>-7.9842701404573432E-5</v>
      </c>
      <c r="DB16" s="61">
        <f t="shared" si="11"/>
        <v>-6.3236564052392863E-2</v>
      </c>
      <c r="DC16" s="68">
        <f t="shared" si="12"/>
        <v>-9.3159886132648386E-5</v>
      </c>
      <c r="DD16" s="68">
        <f t="shared" si="13"/>
        <v>-4.2946122886915032E-5</v>
      </c>
      <c r="DE16" s="61">
        <f t="shared" si="14"/>
        <v>-0.24982168602754029</v>
      </c>
      <c r="DF16" s="68">
        <f t="shared" si="16"/>
        <v>-1.096757881099491E-3</v>
      </c>
    </row>
    <row r="17" spans="1:110" x14ac:dyDescent="0.25">
      <c r="A17" s="89" t="s">
        <v>183</v>
      </c>
      <c r="B17" s="75">
        <v>10770.00801</v>
      </c>
      <c r="C17" s="75">
        <v>1319.1677568</v>
      </c>
      <c r="D17" s="75">
        <v>10827.990658999999</v>
      </c>
      <c r="E17" s="75">
        <v>7623.6896212000001</v>
      </c>
      <c r="F17" s="75">
        <v>4719.3942070000003</v>
      </c>
      <c r="G17" s="75">
        <v>3115.6847502999999</v>
      </c>
      <c r="H17" s="75">
        <v>12011.341511000001</v>
      </c>
      <c r="I17" s="75">
        <v>48.244420394000002</v>
      </c>
      <c r="J17" s="75">
        <v>41.228943217999998</v>
      </c>
      <c r="K17" s="75">
        <v>3.5195506999999999</v>
      </c>
      <c r="L17" s="75">
        <v>44.225801079</v>
      </c>
      <c r="M17" s="75">
        <v>89.805199977000001</v>
      </c>
      <c r="N17" s="75">
        <v>111.11569127999999</v>
      </c>
      <c r="O17" s="75">
        <v>16.943288033999998</v>
      </c>
      <c r="P17" s="75">
        <v>0.90371620259999996</v>
      </c>
      <c r="Q17" s="75">
        <v>9.3451967199000006</v>
      </c>
      <c r="R17" s="75">
        <v>70.745359124000004</v>
      </c>
      <c r="S17" s="75"/>
      <c r="T17" s="89" t="s">
        <v>183</v>
      </c>
      <c r="U17" s="75">
        <v>15.7008688168682</v>
      </c>
      <c r="V17" s="75">
        <v>535.13227795394198</v>
      </c>
      <c r="W17" s="75">
        <v>16.942970571995001</v>
      </c>
      <c r="X17" s="75">
        <v>34.089523444689902</v>
      </c>
      <c r="Y17" s="75">
        <v>34.089523444689902</v>
      </c>
      <c r="Z17" s="75">
        <v>34.451294992666803</v>
      </c>
      <c r="AA17" s="75">
        <v>26.583446751403901</v>
      </c>
      <c r="AB17" s="75">
        <v>278.67261069846302</v>
      </c>
      <c r="AC17" s="75">
        <v>0.90369975313260797</v>
      </c>
      <c r="AD17" s="75">
        <v>10883.7545805723</v>
      </c>
      <c r="AE17" s="75">
        <v>3.5195587203842802</v>
      </c>
      <c r="AF17" s="75">
        <v>10767.733870724</v>
      </c>
      <c r="AG17" s="75">
        <v>144.192378233364</v>
      </c>
      <c r="AH17" s="75">
        <v>216.95449084412201</v>
      </c>
      <c r="AI17" s="75">
        <v>43.780936733889398</v>
      </c>
      <c r="AJ17" s="75">
        <v>70.728733696244007</v>
      </c>
      <c r="AK17" s="75">
        <v>573.18802328993297</v>
      </c>
      <c r="AL17" s="75">
        <v>10.367380715611199</v>
      </c>
      <c r="AM17" s="75">
        <v>113.735807069608</v>
      </c>
      <c r="AN17" s="75">
        <v>113.735807069608</v>
      </c>
      <c r="AO17" s="75">
        <v>2.4705895577288399</v>
      </c>
      <c r="AP17" s="75">
        <v>0</v>
      </c>
      <c r="AQ17" s="75">
        <v>89.446084070432804</v>
      </c>
      <c r="AR17" s="75">
        <v>0</v>
      </c>
      <c r="AS17" s="75">
        <v>70.998525360314204</v>
      </c>
      <c r="AT17" s="75">
        <v>8.1702966654484594</v>
      </c>
      <c r="AU17" s="75">
        <v>5.5178453668408798</v>
      </c>
      <c r="AV17" s="75">
        <v>288.52610174382102</v>
      </c>
      <c r="AW17" s="75">
        <v>382.37167658475101</v>
      </c>
      <c r="AX17" s="75">
        <v>105.581549378604</v>
      </c>
      <c r="AY17" s="75">
        <v>1.5011145984404299</v>
      </c>
      <c r="AZ17" s="75">
        <v>5.2398545460811699</v>
      </c>
      <c r="BA17" s="75">
        <v>1319.16492316936</v>
      </c>
      <c r="BB17" s="75">
        <v>0</v>
      </c>
      <c r="BC17" s="75">
        <v>13042.9908378814</v>
      </c>
      <c r="BD17" s="75">
        <v>9743.6665541816092</v>
      </c>
      <c r="BE17" s="75">
        <v>1082.6293489229199</v>
      </c>
      <c r="BF17" s="75">
        <v>10826.295903104499</v>
      </c>
      <c r="BG17" s="75">
        <v>0.372654015430121</v>
      </c>
      <c r="BH17" s="75">
        <v>249.445670252578</v>
      </c>
      <c r="BI17" s="75">
        <v>10.079737694535</v>
      </c>
      <c r="BJ17" s="75">
        <v>69.3394525097968</v>
      </c>
      <c r="BK17" s="75">
        <v>6075.7144341538296</v>
      </c>
      <c r="BL17" s="75">
        <v>106.759309915312</v>
      </c>
      <c r="BM17" s="75">
        <v>169.56750965027999</v>
      </c>
      <c r="BN17" s="75">
        <v>134.97330426182</v>
      </c>
      <c r="BO17" s="75">
        <v>73.223555667266993</v>
      </c>
      <c r="BP17" s="75">
        <v>66.260283509753705</v>
      </c>
      <c r="BQ17" s="75">
        <v>41.0520235319444</v>
      </c>
      <c r="BR17" s="75">
        <v>7616.7207139706097</v>
      </c>
      <c r="BS17" s="75">
        <v>4714.9328011798798</v>
      </c>
      <c r="BT17" s="75">
        <v>2901.7879127907199</v>
      </c>
      <c r="BU17" s="75">
        <v>6.3291546616346199</v>
      </c>
      <c r="BV17" s="75">
        <v>3.7721633073964602</v>
      </c>
      <c r="BW17" s="75">
        <v>2188.3052198913101</v>
      </c>
      <c r="BX17" s="75">
        <v>29.190919722118899</v>
      </c>
      <c r="BY17" s="75">
        <v>276.30190863556999</v>
      </c>
      <c r="BZ17" s="75">
        <v>47.601734828111098</v>
      </c>
      <c r="CA17" s="75">
        <v>51.477433335709797</v>
      </c>
      <c r="CB17" s="75">
        <v>692.10955580120901</v>
      </c>
      <c r="CC17" s="75">
        <v>311.05595991918898</v>
      </c>
      <c r="CD17" s="75">
        <v>206.74687130508099</v>
      </c>
      <c r="CE17" s="75">
        <v>414.05469985510598</v>
      </c>
      <c r="CF17" s="75">
        <v>137.86770079045999</v>
      </c>
      <c r="CG17" s="75">
        <v>3115.1921522695998</v>
      </c>
      <c r="CH17" s="75">
        <v>775.38112855563395</v>
      </c>
      <c r="CI17" s="75">
        <v>0.24237478084552899</v>
      </c>
      <c r="CJ17" s="75">
        <v>74.544537264203001</v>
      </c>
      <c r="CK17" s="75">
        <v>1533.0836476683901</v>
      </c>
      <c r="CL17" s="75">
        <v>130.93939428304401</v>
      </c>
      <c r="CM17" s="75">
        <v>12008.113976708701</v>
      </c>
      <c r="CN17" s="75">
        <v>959.75199897131097</v>
      </c>
      <c r="CO17" s="75"/>
      <c r="CP17" s="91">
        <f t="shared" si="15"/>
        <v>1.0861814655640325</v>
      </c>
      <c r="CQ17" s="28">
        <f t="shared" si="0"/>
        <v>0</v>
      </c>
      <c r="CR17" s="44">
        <f t="shared" si="1"/>
        <v>-2.1115483608632102E-4</v>
      </c>
      <c r="CS17" s="44">
        <f t="shared" si="2"/>
        <v>-2.1480441933113991E-6</v>
      </c>
      <c r="CT17" s="44">
        <f t="shared" si="3"/>
        <v>-1.5651619482061457E-4</v>
      </c>
      <c r="CU17" s="44">
        <f t="shared" si="4"/>
        <v>-9.1411213935195458E-4</v>
      </c>
      <c r="CV17" s="44">
        <f t="shared" si="5"/>
        <v>-9.4533442735153354E-4</v>
      </c>
      <c r="CW17" s="44">
        <f t="shared" si="6"/>
        <v>-1.581026547543684E-4</v>
      </c>
      <c r="CX17" s="44">
        <f t="shared" si="7"/>
        <v>-2.6870722877574583E-4</v>
      </c>
      <c r="CY17" s="68">
        <f t="shared" si="8"/>
        <v>2.2788091332998108E-6</v>
      </c>
      <c r="CZ17" s="61">
        <f t="shared" si="9"/>
        <v>1.5717071097580151</v>
      </c>
      <c r="DA17" s="68">
        <f t="shared" si="10"/>
        <v>-3.998831990343215E-3</v>
      </c>
      <c r="DB17" s="61">
        <f t="shared" si="11"/>
        <v>-4.9805224065524061E-2</v>
      </c>
      <c r="DC17" s="68">
        <f t="shared" si="12"/>
        <v>-1.8736741319617402E-5</v>
      </c>
      <c r="DD17" s="68">
        <f t="shared" si="13"/>
        <v>-1.8202027743513578E-5</v>
      </c>
      <c r="DE17" s="61">
        <f t="shared" si="14"/>
        <v>-0.43929970624125719</v>
      </c>
      <c r="DF17" s="68">
        <f t="shared" si="16"/>
        <v>-2.3500379334928117E-4</v>
      </c>
    </row>
    <row r="18" spans="1:110" x14ac:dyDescent="0.25">
      <c r="A18" s="89" t="s">
        <v>184</v>
      </c>
      <c r="B18" s="75">
        <v>47502.618257000002</v>
      </c>
      <c r="C18" s="75">
        <v>429.83303301000001</v>
      </c>
      <c r="D18" s="75">
        <v>15980.21804</v>
      </c>
      <c r="E18" s="75">
        <v>13351.546961</v>
      </c>
      <c r="F18" s="75">
        <v>8899.5075164000009</v>
      </c>
      <c r="G18" s="75">
        <v>10023.326271</v>
      </c>
      <c r="H18" s="75">
        <v>64725.017402999998</v>
      </c>
      <c r="I18" s="75">
        <v>69.643773033000002</v>
      </c>
      <c r="J18" s="75">
        <v>52.308143801</v>
      </c>
      <c r="K18" s="75">
        <v>16.318079176000001</v>
      </c>
      <c r="L18" s="75">
        <v>142.24251494999999</v>
      </c>
      <c r="M18" s="75">
        <v>822.84001102000002</v>
      </c>
      <c r="N18" s="75">
        <v>979.89030376000005</v>
      </c>
      <c r="O18" s="75">
        <v>11.556675851</v>
      </c>
      <c r="P18" s="75">
        <v>4.2625748360999998</v>
      </c>
      <c r="Q18" s="75">
        <v>184.09769236</v>
      </c>
      <c r="R18" s="75">
        <v>111.37903867</v>
      </c>
      <c r="S18" s="75"/>
      <c r="T18" s="89" t="s">
        <v>184</v>
      </c>
      <c r="U18" s="75">
        <v>19.651636086715499</v>
      </c>
      <c r="V18" s="75">
        <v>1643.71260840021</v>
      </c>
      <c r="W18" s="75">
        <v>11.549591947522201</v>
      </c>
      <c r="X18" s="75">
        <v>86.494283591199306</v>
      </c>
      <c r="Y18" s="75">
        <v>86.494283591199306</v>
      </c>
      <c r="Z18" s="75">
        <v>47.743745974777298</v>
      </c>
      <c r="AA18" s="75">
        <v>119.955267438018</v>
      </c>
      <c r="AB18" s="75">
        <v>381.63526514064301</v>
      </c>
      <c r="AC18" s="75">
        <v>4.26254649113383</v>
      </c>
      <c r="AD18" s="75">
        <v>4689.1232383230399</v>
      </c>
      <c r="AE18" s="75">
        <v>16.3180271478961</v>
      </c>
      <c r="AF18" s="75">
        <v>47499.5418381614</v>
      </c>
      <c r="AG18" s="75">
        <v>473.61010281256</v>
      </c>
      <c r="AH18" s="75">
        <v>555.44248897681803</v>
      </c>
      <c r="AI18" s="75">
        <v>113.599400313559</v>
      </c>
      <c r="AJ18" s="75">
        <v>111.37111179279199</v>
      </c>
      <c r="AK18" s="75">
        <v>43662.617717484398</v>
      </c>
      <c r="AL18" s="75">
        <v>12.3396522096832</v>
      </c>
      <c r="AM18" s="75">
        <v>163.69655534285201</v>
      </c>
      <c r="AN18" s="75">
        <v>163.69655534285201</v>
      </c>
      <c r="AO18" s="75">
        <v>6.8043035842658197</v>
      </c>
      <c r="AP18" s="75">
        <v>0</v>
      </c>
      <c r="AQ18" s="75">
        <v>822.57082710381496</v>
      </c>
      <c r="AR18" s="75">
        <v>0</v>
      </c>
      <c r="AS18" s="75">
        <v>66.605914409187207</v>
      </c>
      <c r="AT18" s="75">
        <v>11.637820539651999</v>
      </c>
      <c r="AU18" s="75">
        <v>2.6937448472161298</v>
      </c>
      <c r="AV18" s="75">
        <v>1307.7914975701799</v>
      </c>
      <c r="AW18" s="75">
        <v>327.90174538375601</v>
      </c>
      <c r="AX18" s="75">
        <v>862.96896351510895</v>
      </c>
      <c r="AY18" s="75">
        <v>0.33830751849686802</v>
      </c>
      <c r="AZ18" s="75">
        <v>15.971302229306801</v>
      </c>
      <c r="BA18" s="75">
        <v>429.80846385489099</v>
      </c>
      <c r="BB18" s="75">
        <v>0</v>
      </c>
      <c r="BC18" s="75">
        <v>67322.461529012202</v>
      </c>
      <c r="BD18" s="75">
        <v>14380.609831600599</v>
      </c>
      <c r="BE18" s="75">
        <v>1597.8459049845201</v>
      </c>
      <c r="BF18" s="75">
        <v>15978.4557365851</v>
      </c>
      <c r="BG18" s="75">
        <v>0.49630906506327499</v>
      </c>
      <c r="BH18" s="75">
        <v>331.747214981561</v>
      </c>
      <c r="BI18" s="75">
        <v>11.8929815061811</v>
      </c>
      <c r="BJ18" s="75">
        <v>376.33924805292497</v>
      </c>
      <c r="BK18" s="75">
        <v>8801.7058945507797</v>
      </c>
      <c r="BL18" s="75">
        <v>226.73839722726899</v>
      </c>
      <c r="BM18" s="75">
        <v>219.72927633362499</v>
      </c>
      <c r="BN18" s="75">
        <v>228.60030977871099</v>
      </c>
      <c r="BO18" s="75">
        <v>376.57341507113301</v>
      </c>
      <c r="BP18" s="75">
        <v>71.775853766291903</v>
      </c>
      <c r="BQ18" s="75">
        <v>183.654098894567</v>
      </c>
      <c r="BR18" s="75">
        <v>13346.534083607099</v>
      </c>
      <c r="BS18" s="75">
        <v>8896.8119014149506</v>
      </c>
      <c r="BT18" s="75">
        <v>4449.7221821921603</v>
      </c>
      <c r="BU18" s="75">
        <v>69.346333295254098</v>
      </c>
      <c r="BV18" s="75">
        <v>35.154658261665297</v>
      </c>
      <c r="BW18" s="75">
        <v>3819.6001155276999</v>
      </c>
      <c r="BX18" s="75">
        <v>289.13922558058601</v>
      </c>
      <c r="BY18" s="75">
        <v>459.868005375309</v>
      </c>
      <c r="BZ18" s="75">
        <v>64.510407940472902</v>
      </c>
      <c r="CA18" s="75">
        <v>67.013346840661001</v>
      </c>
      <c r="CB18" s="75">
        <v>1151.50986026896</v>
      </c>
      <c r="CC18" s="75">
        <v>485.88472986194898</v>
      </c>
      <c r="CD18" s="75">
        <v>449.34119021205203</v>
      </c>
      <c r="CE18" s="75">
        <v>732.20606284637097</v>
      </c>
      <c r="CF18" s="75">
        <v>75.712096141392095</v>
      </c>
      <c r="CG18" s="75">
        <v>10022.927260816699</v>
      </c>
      <c r="CH18" s="75">
        <v>1053.39850509435</v>
      </c>
      <c r="CI18" s="75">
        <v>10.4287795399846</v>
      </c>
      <c r="CJ18" s="75">
        <v>136.06666956116601</v>
      </c>
      <c r="CK18" s="75">
        <v>3439.82702010004</v>
      </c>
      <c r="CL18" s="75">
        <v>166.82673052864601</v>
      </c>
      <c r="CM18" s="75">
        <v>64704.1634666545</v>
      </c>
      <c r="CN18" s="75">
        <v>2183.27955152399</v>
      </c>
      <c r="CO18" s="75"/>
      <c r="CP18" s="91">
        <f t="shared" si="15"/>
        <v>1.0404656813731477</v>
      </c>
      <c r="CQ18" s="28">
        <f t="shared" si="0"/>
        <v>0</v>
      </c>
      <c r="CR18" s="44">
        <f t="shared" si="1"/>
        <v>-6.4763142569486154E-5</v>
      </c>
      <c r="CS18" s="44">
        <f t="shared" si="2"/>
        <v>-5.7159764890495884E-5</v>
      </c>
      <c r="CT18" s="44">
        <f t="shared" si="3"/>
        <v>-1.1028031097503653E-4</v>
      </c>
      <c r="CU18" s="44">
        <f t="shared" si="4"/>
        <v>-3.7545292748050713E-4</v>
      </c>
      <c r="CV18" s="44">
        <f t="shared" si="5"/>
        <v>-3.0289484896583253E-4</v>
      </c>
      <c r="CW18" s="44">
        <f t="shared" si="6"/>
        <v>-3.9808160735523269E-5</v>
      </c>
      <c r="CX18" s="44">
        <f t="shared" si="7"/>
        <v>-3.2219282716688447E-4</v>
      </c>
      <c r="CY18" s="68">
        <f t="shared" si="8"/>
        <v>-3.188371826146806E-6</v>
      </c>
      <c r="CZ18" s="61">
        <f t="shared" si="9"/>
        <v>0.1508272009981923</v>
      </c>
      <c r="DA18" s="68">
        <f t="shared" si="10"/>
        <v>-3.2714004251126996E-4</v>
      </c>
      <c r="DB18" s="61">
        <f t="shared" si="11"/>
        <v>-0.11932084621742323</v>
      </c>
      <c r="DC18" s="68">
        <f t="shared" si="12"/>
        <v>-6.1297068197910904E-4</v>
      </c>
      <c r="DD18" s="68">
        <f t="shared" si="13"/>
        <v>-6.6497286873918498E-6</v>
      </c>
      <c r="DE18" s="61">
        <f t="shared" si="14"/>
        <v>-0.91324550555432726</v>
      </c>
      <c r="DF18" s="68">
        <f t="shared" si="16"/>
        <v>-7.117027856106023E-5</v>
      </c>
    </row>
    <row r="19" spans="1:110" x14ac:dyDescent="0.25">
      <c r="A19" s="89" t="s">
        <v>185</v>
      </c>
      <c r="B19" s="75">
        <v>57292.039871000001</v>
      </c>
      <c r="C19" s="75">
        <v>7998.1087958999997</v>
      </c>
      <c r="D19" s="75">
        <v>60550.020982000002</v>
      </c>
      <c r="E19" s="75">
        <v>17143.474116000001</v>
      </c>
      <c r="F19" s="75">
        <v>13009.397421</v>
      </c>
      <c r="G19" s="75">
        <v>61592.937786000002</v>
      </c>
      <c r="H19" s="75">
        <v>40111.476498000004</v>
      </c>
      <c r="I19" s="75">
        <v>317.36979588000003</v>
      </c>
      <c r="J19" s="75">
        <v>258.35977958000001</v>
      </c>
      <c r="K19" s="75">
        <v>192.79372584000001</v>
      </c>
      <c r="L19" s="75">
        <v>238.54269816999999</v>
      </c>
      <c r="M19" s="75">
        <v>795.67183635000004</v>
      </c>
      <c r="N19" s="75">
        <v>5066.5522941999998</v>
      </c>
      <c r="O19" s="75">
        <v>42.710972843</v>
      </c>
      <c r="P19" s="75">
        <v>44.523254129000001</v>
      </c>
      <c r="Q19" s="75">
        <v>43.783390605000001</v>
      </c>
      <c r="R19" s="75">
        <v>110.66406435</v>
      </c>
      <c r="S19" s="75"/>
      <c r="T19" s="89" t="s">
        <v>185</v>
      </c>
      <c r="U19" s="75">
        <v>19.416840937685699</v>
      </c>
      <c r="V19" s="75">
        <v>1056.9675544198899</v>
      </c>
      <c r="W19" s="75">
        <v>42.7075553272837</v>
      </c>
      <c r="X19" s="75">
        <v>561.79661889298904</v>
      </c>
      <c r="Y19" s="75">
        <v>561.79661889298904</v>
      </c>
      <c r="Z19" s="75">
        <v>30.875526016994201</v>
      </c>
      <c r="AA19" s="75">
        <v>2012.75544159633</v>
      </c>
      <c r="AB19" s="75">
        <v>1685.29512325323</v>
      </c>
      <c r="AC19" s="75">
        <v>44.523179151450002</v>
      </c>
      <c r="AD19" s="75">
        <v>39985.987927805902</v>
      </c>
      <c r="AE19" s="75">
        <v>192.793858209771</v>
      </c>
      <c r="AF19" s="75">
        <v>57282.638325205902</v>
      </c>
      <c r="AG19" s="75">
        <v>1420.40055340092</v>
      </c>
      <c r="AH19" s="75">
        <v>1038.4097979815599</v>
      </c>
      <c r="AI19" s="75">
        <v>460.18630959558499</v>
      </c>
      <c r="AJ19" s="75">
        <v>110.663387918127</v>
      </c>
      <c r="AK19" s="75">
        <v>262.99199471874698</v>
      </c>
      <c r="AL19" s="75">
        <v>14.0948535285702</v>
      </c>
      <c r="AM19" s="75">
        <v>1075.39361434994</v>
      </c>
      <c r="AN19" s="75">
        <v>1075.39361434994</v>
      </c>
      <c r="AO19" s="75">
        <v>0.78243956517558999</v>
      </c>
      <c r="AP19" s="75">
        <v>0</v>
      </c>
      <c r="AQ19" s="75">
        <v>795.52651119414202</v>
      </c>
      <c r="AR19" s="75">
        <v>0</v>
      </c>
      <c r="AS19" s="75">
        <v>194.540987594379</v>
      </c>
      <c r="AT19" s="75">
        <v>37.089189310032502</v>
      </c>
      <c r="AU19" s="75">
        <v>0.37645500708393198</v>
      </c>
      <c r="AV19" s="75">
        <v>1265.22471222787</v>
      </c>
      <c r="AW19" s="75">
        <v>122.27898450518001</v>
      </c>
      <c r="AX19" s="75">
        <v>2477.76583076005</v>
      </c>
      <c r="AY19" s="75">
        <v>2.1860961037709899E-2</v>
      </c>
      <c r="AZ19" s="75">
        <v>21.366075300253701</v>
      </c>
      <c r="BA19" s="75">
        <v>7998.0549676385499</v>
      </c>
      <c r="BB19" s="75">
        <v>0</v>
      </c>
      <c r="BC19" s="75">
        <v>42900.4900241957</v>
      </c>
      <c r="BD19" s="75">
        <v>54490.259559538499</v>
      </c>
      <c r="BE19" s="75">
        <v>6054.4702781165897</v>
      </c>
      <c r="BF19" s="75">
        <v>60544.729837655097</v>
      </c>
      <c r="BG19" s="75">
        <v>0.68947490536220701</v>
      </c>
      <c r="BH19" s="75">
        <v>1466.8126454447399</v>
      </c>
      <c r="BI19" s="75">
        <v>13.5264015097355</v>
      </c>
      <c r="BJ19" s="75">
        <v>202.822926786708</v>
      </c>
      <c r="BK19" s="75">
        <v>17791.358747664501</v>
      </c>
      <c r="BL19" s="75">
        <v>148.30608436742099</v>
      </c>
      <c r="BM19" s="75">
        <v>167.41513630844</v>
      </c>
      <c r="BN19" s="75">
        <v>493.04223198459999</v>
      </c>
      <c r="BO19" s="75">
        <v>106.38241207666699</v>
      </c>
      <c r="BP19" s="75">
        <v>159.34463796612599</v>
      </c>
      <c r="BQ19" s="75">
        <v>250.670877950994</v>
      </c>
      <c r="BR19" s="75">
        <v>17141.7628824809</v>
      </c>
      <c r="BS19" s="75">
        <v>13008.0989632323</v>
      </c>
      <c r="BT19" s="75">
        <v>4133.66391924855</v>
      </c>
      <c r="BU19" s="75">
        <v>20.150335167975602</v>
      </c>
      <c r="BV19" s="75">
        <v>3.7789184558276299</v>
      </c>
      <c r="BW19" s="75">
        <v>4870.28779693447</v>
      </c>
      <c r="BX19" s="75">
        <v>337.97435779885001</v>
      </c>
      <c r="BY19" s="75">
        <v>953.89613276850901</v>
      </c>
      <c r="BZ19" s="75">
        <v>177.720785809425</v>
      </c>
      <c r="CA19" s="75">
        <v>100.58404557378</v>
      </c>
      <c r="CB19" s="75">
        <v>2388.8090025582401</v>
      </c>
      <c r="CC19" s="75">
        <v>1474.3507874848899</v>
      </c>
      <c r="CD19" s="75">
        <v>649.35616741844296</v>
      </c>
      <c r="CE19" s="75">
        <v>1952.0928215344099</v>
      </c>
      <c r="CF19" s="75">
        <v>25.464291771433199</v>
      </c>
      <c r="CG19" s="75">
        <v>61591.823236378797</v>
      </c>
      <c r="CH19" s="75">
        <v>2260.64928585081</v>
      </c>
      <c r="CI19" s="75">
        <v>0.15664039611876199</v>
      </c>
      <c r="CJ19" s="75">
        <v>929.18133319352296</v>
      </c>
      <c r="CK19" s="75">
        <v>2639.1822977506799</v>
      </c>
      <c r="CL19" s="75">
        <v>440.055817901247</v>
      </c>
      <c r="CM19" s="75">
        <v>40109.305520593902</v>
      </c>
      <c r="CN19" s="75">
        <v>1159.5846940003401</v>
      </c>
      <c r="CO19" s="75"/>
      <c r="CP19" s="91">
        <f t="shared" si="15"/>
        <v>1.0695894498140508</v>
      </c>
      <c r="CQ19" s="28">
        <f t="shared" si="0"/>
        <v>0</v>
      </c>
      <c r="CR19" s="44">
        <f t="shared" si="1"/>
        <v>-1.6409863944916891E-4</v>
      </c>
      <c r="CS19" s="44">
        <f t="shared" si="2"/>
        <v>-6.7301236859110699E-6</v>
      </c>
      <c r="CT19" s="44">
        <f t="shared" si="3"/>
        <v>-8.7384682269188237E-5</v>
      </c>
      <c r="CU19" s="44">
        <f t="shared" si="4"/>
        <v>-9.9818362808053944E-5</v>
      </c>
      <c r="CV19" s="44">
        <f t="shared" si="5"/>
        <v>-9.9809216805369318E-5</v>
      </c>
      <c r="CW19" s="44">
        <f t="shared" si="6"/>
        <v>-1.809541257923442E-5</v>
      </c>
      <c r="CX19" s="44">
        <f t="shared" si="7"/>
        <v>-5.4123597425044436E-5</v>
      </c>
      <c r="CY19" s="68">
        <f t="shared" si="8"/>
        <v>6.8658754541011159E-7</v>
      </c>
      <c r="CZ19" s="61">
        <f t="shared" si="9"/>
        <v>3.5081808103954173</v>
      </c>
      <c r="DA19" s="68">
        <f t="shared" si="10"/>
        <v>-1.8264458941348295E-4</v>
      </c>
      <c r="DB19" s="61">
        <f t="shared" si="11"/>
        <v>-0.51095623080876829</v>
      </c>
      <c r="DC19" s="68">
        <f t="shared" si="12"/>
        <v>-8.0014935011265173E-5</v>
      </c>
      <c r="DD19" s="68">
        <f t="shared" si="13"/>
        <v>-1.684008760512134E-6</v>
      </c>
      <c r="DE19" s="61">
        <f t="shared" si="14"/>
        <v>-0.51200500909096502</v>
      </c>
      <c r="DF19" s="68">
        <f t="shared" si="16"/>
        <v>-6.1124799362520444E-6</v>
      </c>
    </row>
    <row r="20" spans="1:110" x14ac:dyDescent="0.25">
      <c r="A20" s="89" t="s">
        <v>186</v>
      </c>
      <c r="B20" s="75">
        <v>4944.7334380000002</v>
      </c>
      <c r="C20" s="75">
        <v>306.75442800000002</v>
      </c>
      <c r="D20" s="75">
        <v>4218.7350630000001</v>
      </c>
      <c r="E20" s="75">
        <v>1589.7865879999999</v>
      </c>
      <c r="F20" s="75">
        <v>1338.5775925999999</v>
      </c>
      <c r="G20" s="75">
        <v>1685.4481383</v>
      </c>
      <c r="H20" s="75">
        <v>2341.3561948000001</v>
      </c>
      <c r="I20" s="75">
        <v>54.162312538000002</v>
      </c>
      <c r="J20" s="75">
        <v>9.2385995821000009</v>
      </c>
      <c r="K20" s="75">
        <v>0.72863476999999999</v>
      </c>
      <c r="L20" s="75">
        <v>32.536732639999997</v>
      </c>
      <c r="M20" s="75">
        <v>88.619127169999999</v>
      </c>
      <c r="N20" s="75">
        <v>332.90431910000001</v>
      </c>
      <c r="O20" s="75">
        <v>8.2408220945000004</v>
      </c>
      <c r="P20" s="75"/>
      <c r="Q20" s="75">
        <v>0.2888814985</v>
      </c>
      <c r="R20" s="75">
        <v>0.45259540440000001</v>
      </c>
      <c r="S20" s="75"/>
      <c r="T20" s="89" t="s">
        <v>186</v>
      </c>
      <c r="U20" s="75">
        <v>3.2965753338121599</v>
      </c>
      <c r="V20" s="75">
        <v>39.450118467251102</v>
      </c>
      <c r="W20" s="75">
        <v>8.2407920419306908</v>
      </c>
      <c r="X20" s="75">
        <v>36.373768589491497</v>
      </c>
      <c r="Y20" s="75">
        <v>36.373768589491497</v>
      </c>
      <c r="Z20" s="75">
        <v>5.6326308647629704</v>
      </c>
      <c r="AA20" s="75">
        <v>106.828905911411</v>
      </c>
      <c r="AB20" s="75">
        <v>60.055259994186898</v>
      </c>
      <c r="AC20" s="75">
        <v>0</v>
      </c>
      <c r="AD20" s="75">
        <v>2021.80733655119</v>
      </c>
      <c r="AE20" s="75">
        <v>0.72864078825707901</v>
      </c>
      <c r="AF20" s="75">
        <v>4944.2669047658401</v>
      </c>
      <c r="AG20" s="75">
        <v>58.509856292967797</v>
      </c>
      <c r="AH20" s="75">
        <v>65.037834118119093</v>
      </c>
      <c r="AI20" s="75">
        <v>10.319475497407</v>
      </c>
      <c r="AJ20" s="75">
        <v>0.45256630614350801</v>
      </c>
      <c r="AK20" s="75">
        <v>38.036088876392903</v>
      </c>
      <c r="AL20" s="75">
        <v>1.9005973246975401</v>
      </c>
      <c r="AM20" s="75">
        <v>33.1815797832706</v>
      </c>
      <c r="AN20" s="75">
        <v>33.1815797832706</v>
      </c>
      <c r="AO20" s="75">
        <v>0.18826447744904201</v>
      </c>
      <c r="AP20" s="75">
        <v>0</v>
      </c>
      <c r="AQ20" s="75">
        <v>88.616659037836598</v>
      </c>
      <c r="AR20" s="75">
        <v>0</v>
      </c>
      <c r="AS20" s="75">
        <v>22.607569440526401</v>
      </c>
      <c r="AT20" s="75">
        <v>4.2365999962140304</v>
      </c>
      <c r="AU20" s="75">
        <v>4.5056060052477503E-2</v>
      </c>
      <c r="AV20" s="75">
        <v>84.906475721159794</v>
      </c>
      <c r="AW20" s="75">
        <v>24.431812231070801</v>
      </c>
      <c r="AX20" s="75">
        <v>208.227693692446</v>
      </c>
      <c r="AY20" s="75">
        <v>0.112423920977109</v>
      </c>
      <c r="AZ20" s="75">
        <v>4.1425144666807796</v>
      </c>
      <c r="BA20" s="75">
        <v>306.75164049813299</v>
      </c>
      <c r="BB20" s="75">
        <v>0</v>
      </c>
      <c r="BC20" s="75">
        <v>2475.8110769027198</v>
      </c>
      <c r="BD20" s="75">
        <v>3796.5520845252099</v>
      </c>
      <c r="BE20" s="75">
        <v>421.83960356487302</v>
      </c>
      <c r="BF20" s="75">
        <v>4218.3916880900797</v>
      </c>
      <c r="BG20" s="75">
        <v>3.90941385792202E-2</v>
      </c>
      <c r="BH20" s="75">
        <v>47.826374904622497</v>
      </c>
      <c r="BI20" s="75">
        <v>1.80442369207148</v>
      </c>
      <c r="BJ20" s="75">
        <v>5.5421755099566097</v>
      </c>
      <c r="BK20" s="75">
        <v>1022.42886977562</v>
      </c>
      <c r="BL20" s="75">
        <v>16.8970842815963</v>
      </c>
      <c r="BM20" s="75">
        <v>24.693018139629601</v>
      </c>
      <c r="BN20" s="75">
        <v>60.899038266726201</v>
      </c>
      <c r="BO20" s="75">
        <v>8.5140708951316402</v>
      </c>
      <c r="BP20" s="75">
        <v>1.9585211698826499</v>
      </c>
      <c r="BQ20" s="75">
        <v>48.572591731565097</v>
      </c>
      <c r="BR20" s="75">
        <v>1589.6303233818801</v>
      </c>
      <c r="BS20" s="75">
        <v>1338.4243073212101</v>
      </c>
      <c r="BT20" s="75">
        <v>251.206016060671</v>
      </c>
      <c r="BU20" s="75">
        <v>1.00933015977998</v>
      </c>
      <c r="BV20" s="75">
        <v>0.105411545384899</v>
      </c>
      <c r="BW20" s="75">
        <v>161.969011833308</v>
      </c>
      <c r="BX20" s="75">
        <v>60.658330467875899</v>
      </c>
      <c r="BY20" s="75">
        <v>181.89177958189299</v>
      </c>
      <c r="BZ20" s="75">
        <v>23.644205036458899</v>
      </c>
      <c r="CA20" s="75">
        <v>13.461847611016401</v>
      </c>
      <c r="CB20" s="75">
        <v>454.91239173928102</v>
      </c>
      <c r="CC20" s="75">
        <v>33.786155568974301</v>
      </c>
      <c r="CD20" s="75">
        <v>75.295633128854504</v>
      </c>
      <c r="CE20" s="75">
        <v>197.993175691837</v>
      </c>
      <c r="CF20" s="75">
        <v>0.40669053103424302</v>
      </c>
      <c r="CG20" s="75">
        <v>1685.3508830414901</v>
      </c>
      <c r="CH20" s="75">
        <v>140.60071433523299</v>
      </c>
      <c r="CI20" s="75">
        <v>4.1913244239307099</v>
      </c>
      <c r="CJ20" s="75">
        <v>180.94305446306899</v>
      </c>
      <c r="CK20" s="75">
        <v>109.170104056716</v>
      </c>
      <c r="CL20" s="75">
        <v>19.943619385102298</v>
      </c>
      <c r="CM20" s="75">
        <v>2341.2830394020998</v>
      </c>
      <c r="CN20" s="75">
        <v>93.678130439927003</v>
      </c>
      <c r="CO20" s="75"/>
      <c r="CP20" s="91">
        <f t="shared" si="15"/>
        <v>1.0574591090596952</v>
      </c>
      <c r="CQ20" s="28">
        <f t="shared" si="0"/>
        <v>0</v>
      </c>
      <c r="CR20" s="44">
        <f t="shared" si="1"/>
        <v>-9.4349521568714393E-5</v>
      </c>
      <c r="CS20" s="44">
        <f t="shared" si="2"/>
        <v>-9.0870794765932935E-6</v>
      </c>
      <c r="CT20" s="44">
        <f t="shared" si="3"/>
        <v>-8.139285942175438E-5</v>
      </c>
      <c r="CU20" s="44">
        <f t="shared" si="4"/>
        <v>-9.8292827036888314E-5</v>
      </c>
      <c r="CV20" s="44">
        <f t="shared" si="5"/>
        <v>-1.145135550133076E-4</v>
      </c>
      <c r="CW20" s="44">
        <f t="shared" si="6"/>
        <v>-5.7702907790446015E-5</v>
      </c>
      <c r="CX20" s="44">
        <f t="shared" si="7"/>
        <v>-3.1244881946117348E-5</v>
      </c>
      <c r="CY20" s="68">
        <f t="shared" si="8"/>
        <v>8.2596347673900622E-6</v>
      </c>
      <c r="CZ20" s="61">
        <f t="shared" si="9"/>
        <v>1.9819050376245859E-2</v>
      </c>
      <c r="DA20" s="68">
        <f t="shared" si="10"/>
        <v>-2.7851009620822725E-5</v>
      </c>
      <c r="DB20" s="61">
        <f t="shared" si="11"/>
        <v>-0.3745118890154826</v>
      </c>
      <c r="DC20" s="68">
        <f t="shared" si="12"/>
        <v>-3.6467926336625981E-6</v>
      </c>
      <c r="DD20" s="68" t="e">
        <f t="shared" si="13"/>
        <v>#DIV/0!</v>
      </c>
      <c r="DE20" s="61">
        <f t="shared" si="14"/>
        <v>13.339839997336416</v>
      </c>
      <c r="DF20" s="68">
        <f t="shared" si="16"/>
        <v>-6.4291983986392162E-5</v>
      </c>
    </row>
    <row r="21" spans="1:110" x14ac:dyDescent="0.25">
      <c r="A21" s="89" t="s">
        <v>187</v>
      </c>
      <c r="B21" s="75">
        <v>7716.5280019000002</v>
      </c>
      <c r="C21" s="75">
        <v>282.42465912</v>
      </c>
      <c r="D21" s="75">
        <v>5388.8858768999999</v>
      </c>
      <c r="E21" s="75">
        <v>1701.0870861000001</v>
      </c>
      <c r="F21" s="75">
        <v>1127.964815</v>
      </c>
      <c r="G21" s="75">
        <v>610.40968243999998</v>
      </c>
      <c r="H21" s="75">
        <v>2965.5953064</v>
      </c>
      <c r="I21" s="75">
        <v>9.6064341895999998</v>
      </c>
      <c r="J21" s="75">
        <v>9.9623015488999993</v>
      </c>
      <c r="K21" s="75">
        <v>0.73697500000000005</v>
      </c>
      <c r="L21" s="75">
        <v>39.524568414999997</v>
      </c>
      <c r="M21" s="75">
        <v>32.567763329999998</v>
      </c>
      <c r="N21" s="75">
        <v>38.266044200000003</v>
      </c>
      <c r="O21" s="75">
        <v>2.0264736731999999</v>
      </c>
      <c r="P21" s="75">
        <v>0.13026345619999999</v>
      </c>
      <c r="Q21" s="75">
        <v>1.0589963366999999</v>
      </c>
      <c r="R21" s="75">
        <v>7.3801069926</v>
      </c>
      <c r="S21" s="75"/>
      <c r="T21" s="89" t="s">
        <v>187</v>
      </c>
      <c r="U21" s="75">
        <v>5.6478709728919698</v>
      </c>
      <c r="V21" s="75">
        <v>73.470696508178094</v>
      </c>
      <c r="W21" s="75">
        <v>2.0253317749258199</v>
      </c>
      <c r="X21" s="75">
        <v>9.3738531401593406</v>
      </c>
      <c r="Y21" s="75">
        <v>9.3738531401593406</v>
      </c>
      <c r="Z21" s="75">
        <v>6.5326062399808196</v>
      </c>
      <c r="AA21" s="75">
        <v>38.4857595895907</v>
      </c>
      <c r="AB21" s="75">
        <v>60.6914218890605</v>
      </c>
      <c r="AC21" s="75">
        <v>0.13019103540572599</v>
      </c>
      <c r="AD21" s="75">
        <v>5107.8197803467201</v>
      </c>
      <c r="AE21" s="75">
        <v>0.73697673581684098</v>
      </c>
      <c r="AF21" s="75">
        <v>7715.9307956590801</v>
      </c>
      <c r="AG21" s="75">
        <v>35.107584456651402</v>
      </c>
      <c r="AH21" s="75">
        <v>101.87906676712601</v>
      </c>
      <c r="AI21" s="75">
        <v>9.2992568360049006</v>
      </c>
      <c r="AJ21" s="75">
        <v>7.3800751176888397</v>
      </c>
      <c r="AK21" s="75">
        <v>134.323419035641</v>
      </c>
      <c r="AL21" s="75">
        <v>3.25849257758752</v>
      </c>
      <c r="AM21" s="75">
        <v>98.617961957711898</v>
      </c>
      <c r="AN21" s="75">
        <v>98.617961957711898</v>
      </c>
      <c r="AO21" s="75">
        <v>0.62726206514437099</v>
      </c>
      <c r="AP21" s="75">
        <v>0</v>
      </c>
      <c r="AQ21" s="75">
        <v>32.567296906652899</v>
      </c>
      <c r="AR21" s="75">
        <v>0</v>
      </c>
      <c r="AS21" s="75">
        <v>59.310492895140598</v>
      </c>
      <c r="AT21" s="75">
        <v>3.3039193419400101</v>
      </c>
      <c r="AU21" s="75">
        <v>7.71567735899336E-2</v>
      </c>
      <c r="AV21" s="75">
        <v>63.922476100632103</v>
      </c>
      <c r="AW21" s="75">
        <v>56.436058274072003</v>
      </c>
      <c r="AX21" s="75">
        <v>16.243117322552902</v>
      </c>
      <c r="AY21" s="75">
        <v>2.5515041300920899E-3</v>
      </c>
      <c r="AZ21" s="75">
        <v>2.2442397259573199</v>
      </c>
      <c r="BA21" s="75">
        <v>282.421814163926</v>
      </c>
      <c r="BB21" s="75">
        <v>0</v>
      </c>
      <c r="BC21" s="75">
        <v>3203.4988363564198</v>
      </c>
      <c r="BD21" s="75">
        <v>4849.4402019345498</v>
      </c>
      <c r="BE21" s="75">
        <v>538.82785395613996</v>
      </c>
      <c r="BF21" s="75">
        <v>5388.2680558906904</v>
      </c>
      <c r="BG21" s="75">
        <v>5.1122821168691997E-2</v>
      </c>
      <c r="BH21" s="75">
        <v>122.17116593113801</v>
      </c>
      <c r="BI21" s="75">
        <v>3.09398968931337</v>
      </c>
      <c r="BJ21" s="75">
        <v>15.346689491448799</v>
      </c>
      <c r="BK21" s="75">
        <v>1465.50686082481</v>
      </c>
      <c r="BL21" s="75">
        <v>112.202313499341</v>
      </c>
      <c r="BM21" s="75">
        <v>18.100259871095702</v>
      </c>
      <c r="BN21" s="75">
        <v>58.657382165710303</v>
      </c>
      <c r="BO21" s="75">
        <v>10.9508731662229</v>
      </c>
      <c r="BP21" s="75">
        <v>18.250318468074202</v>
      </c>
      <c r="BQ21" s="75">
        <v>22.950987194783899</v>
      </c>
      <c r="BR21" s="75">
        <v>1700.81821230121</v>
      </c>
      <c r="BS21" s="75">
        <v>1127.72489379176</v>
      </c>
      <c r="BT21" s="75">
        <v>573.09331850945398</v>
      </c>
      <c r="BU21" s="75">
        <v>5.0647752866284197</v>
      </c>
      <c r="BV21" s="75">
        <v>0.471338633156412</v>
      </c>
      <c r="BW21" s="75">
        <v>374.78981353197003</v>
      </c>
      <c r="BX21" s="75">
        <v>9.2305847941709604</v>
      </c>
      <c r="BY21" s="75">
        <v>82.986292552235597</v>
      </c>
      <c r="BZ21" s="75">
        <v>17.795285990949999</v>
      </c>
      <c r="CA21" s="75">
        <v>19.875109076318399</v>
      </c>
      <c r="CB21" s="75">
        <v>209.78002239895901</v>
      </c>
      <c r="CC21" s="75">
        <v>79.041275811664804</v>
      </c>
      <c r="CD21" s="75">
        <v>41.278348600671301</v>
      </c>
      <c r="CE21" s="75">
        <v>103.960178620677</v>
      </c>
      <c r="CF21" s="75">
        <v>6.03432044934363</v>
      </c>
      <c r="CG21" s="75">
        <v>610.37315331977402</v>
      </c>
      <c r="CH21" s="75">
        <v>75.419785909589606</v>
      </c>
      <c r="CI21" s="75">
        <v>1.1637655666154101</v>
      </c>
      <c r="CJ21" s="75">
        <v>4.97382517805418</v>
      </c>
      <c r="CK21" s="75">
        <v>381.51875855445098</v>
      </c>
      <c r="CL21" s="75">
        <v>27.589483814003099</v>
      </c>
      <c r="CM21" s="75">
        <v>2964.5883754691699</v>
      </c>
      <c r="CN21" s="75">
        <v>141.832941091545</v>
      </c>
      <c r="CO21" s="75"/>
      <c r="CP21" s="91">
        <f t="shared" si="15"/>
        <v>1.0805880718092744</v>
      </c>
      <c r="CQ21" s="28">
        <f t="shared" si="0"/>
        <v>0</v>
      </c>
      <c r="CR21" s="44">
        <f t="shared" si="1"/>
        <v>-7.7393128201311772E-5</v>
      </c>
      <c r="CS21" s="44">
        <f t="shared" si="2"/>
        <v>-1.0073327459665053E-5</v>
      </c>
      <c r="CT21" s="44">
        <f t="shared" si="3"/>
        <v>-1.1464726168311732E-4</v>
      </c>
      <c r="CU21" s="44">
        <f t="shared" si="4"/>
        <v>-1.5805998469279792E-4</v>
      </c>
      <c r="CV21" s="44">
        <f t="shared" si="5"/>
        <v>-2.1270274129964607E-4</v>
      </c>
      <c r="CW21" s="44">
        <f t="shared" si="6"/>
        <v>-5.9843612047478823E-5</v>
      </c>
      <c r="CX21" s="44">
        <f t="shared" si="7"/>
        <v>-3.3953753860381899E-4</v>
      </c>
      <c r="CY21" s="68">
        <f t="shared" si="8"/>
        <v>2.3553266269967599E-6</v>
      </c>
      <c r="CZ21" s="61">
        <f t="shared" si="9"/>
        <v>1.4951053461797024</v>
      </c>
      <c r="DA21" s="68">
        <f t="shared" si="10"/>
        <v>-1.4321626645737781E-5</v>
      </c>
      <c r="DB21" s="61">
        <f t="shared" si="11"/>
        <v>-0.57552138816186027</v>
      </c>
      <c r="DC21" s="68">
        <f t="shared" si="12"/>
        <v>-5.6349030795787127E-4</v>
      </c>
      <c r="DD21" s="68">
        <f t="shared" si="13"/>
        <v>-5.5595633945721605E-4</v>
      </c>
      <c r="DE21" s="61">
        <f t="shared" si="14"/>
        <v>1.1192138708909285</v>
      </c>
      <c r="DF21" s="68">
        <f t="shared" si="16"/>
        <v>-4.3190310373903792E-6</v>
      </c>
    </row>
    <row r="22" spans="1:110" x14ac:dyDescent="0.25">
      <c r="A22" s="89" t="s">
        <v>188</v>
      </c>
      <c r="B22" s="75">
        <v>3079.8196914</v>
      </c>
      <c r="C22" s="75">
        <v>85.800075872999997</v>
      </c>
      <c r="D22" s="75">
        <v>3924.2994985999999</v>
      </c>
      <c r="E22" s="75">
        <v>1393.4989378</v>
      </c>
      <c r="F22" s="75">
        <v>1120.4238264999999</v>
      </c>
      <c r="G22" s="75">
        <v>560.84769259999996</v>
      </c>
      <c r="H22" s="75">
        <v>3270.0922343000002</v>
      </c>
      <c r="I22" s="75">
        <v>1.0948325525</v>
      </c>
      <c r="J22" s="75">
        <v>2.6103884233999999</v>
      </c>
      <c r="K22" s="75">
        <v>0.59960000000000002</v>
      </c>
      <c r="L22" s="75">
        <v>26.049781045</v>
      </c>
      <c r="M22" s="75">
        <v>5.0509105999999999</v>
      </c>
      <c r="N22" s="75">
        <v>20.189642743</v>
      </c>
      <c r="O22" s="75">
        <v>1.0869003442</v>
      </c>
      <c r="P22" s="75">
        <v>1.5352274500000001E-2</v>
      </c>
      <c r="Q22" s="75">
        <v>0.31413356510000001</v>
      </c>
      <c r="R22" s="75">
        <v>1.5917471401000001</v>
      </c>
      <c r="S22" s="75"/>
      <c r="T22" s="89" t="s">
        <v>339</v>
      </c>
      <c r="U22" s="75">
        <v>3.6080547514290799</v>
      </c>
      <c r="V22" s="75">
        <v>162.232361605568</v>
      </c>
      <c r="W22" s="75">
        <v>1.0868768475458099</v>
      </c>
      <c r="X22" s="75">
        <v>12.724590467736901</v>
      </c>
      <c r="Y22" s="75">
        <v>12.724590467736901</v>
      </c>
      <c r="Z22" s="75">
        <v>5.9139484013955199</v>
      </c>
      <c r="AA22" s="75">
        <v>13.720519103198701</v>
      </c>
      <c r="AB22" s="75">
        <v>110.48186784297999</v>
      </c>
      <c r="AC22" s="75">
        <v>1.53526921913312E-2</v>
      </c>
      <c r="AD22" s="75">
        <v>3971.9813070564501</v>
      </c>
      <c r="AE22" s="75">
        <v>0.599606607301711</v>
      </c>
      <c r="AF22" s="75">
        <v>3079.2326591952001</v>
      </c>
      <c r="AG22" s="75">
        <v>114.968907672817</v>
      </c>
      <c r="AH22" s="75">
        <v>200.72355678946701</v>
      </c>
      <c r="AI22" s="75">
        <v>20.069667761086301</v>
      </c>
      <c r="AJ22" s="75">
        <v>1.59167502981169</v>
      </c>
      <c r="AK22" s="75">
        <v>56.988609415517999</v>
      </c>
      <c r="AL22" s="75">
        <v>2.30702324985532</v>
      </c>
      <c r="AM22" s="75">
        <v>95.816038241480499</v>
      </c>
      <c r="AN22" s="75">
        <v>95.816038241480499</v>
      </c>
      <c r="AO22" s="75">
        <v>0.82459555271782603</v>
      </c>
      <c r="AP22" s="75">
        <v>0</v>
      </c>
      <c r="AQ22" s="75">
        <v>5.0015673725672203</v>
      </c>
      <c r="AR22" s="75">
        <v>0</v>
      </c>
      <c r="AS22" s="75">
        <v>23.126678488795498</v>
      </c>
      <c r="AT22" s="75">
        <v>1.9281260683119701</v>
      </c>
      <c r="AU22" s="75">
        <v>0.96749469860062198</v>
      </c>
      <c r="AV22" s="75">
        <v>79.654212077094598</v>
      </c>
      <c r="AW22" s="75">
        <v>60.092111106707002</v>
      </c>
      <c r="AX22" s="75">
        <v>54.4601157632599</v>
      </c>
      <c r="AY22" s="75">
        <v>0.39077953897952</v>
      </c>
      <c r="AZ22" s="75">
        <v>2.0130971854995199</v>
      </c>
      <c r="BA22" s="75">
        <v>85.797005285360697</v>
      </c>
      <c r="BB22" s="75">
        <v>0</v>
      </c>
      <c r="BC22" s="75">
        <v>3737.6554323539299</v>
      </c>
      <c r="BD22" s="75">
        <v>3530.7676963353601</v>
      </c>
      <c r="BE22" s="75">
        <v>392.30797702188602</v>
      </c>
      <c r="BF22" s="75">
        <v>3923.0756733572498</v>
      </c>
      <c r="BG22" s="75">
        <v>8.6429281128705904E-2</v>
      </c>
      <c r="BH22" s="75">
        <v>103.310490091332</v>
      </c>
      <c r="BI22" s="75">
        <v>2.3101001155294498</v>
      </c>
      <c r="BJ22" s="75">
        <v>24.367589519006501</v>
      </c>
      <c r="BK22" s="75">
        <v>1528.98034882653</v>
      </c>
      <c r="BL22" s="75">
        <v>26.699872535039699</v>
      </c>
      <c r="BM22" s="75">
        <v>18.387845916003901</v>
      </c>
      <c r="BN22" s="75">
        <v>78.675541070454102</v>
      </c>
      <c r="BO22" s="75">
        <v>18.260323782029001</v>
      </c>
      <c r="BP22" s="75">
        <v>4.8686467338304702</v>
      </c>
      <c r="BQ22" s="75">
        <v>7.5898605298808999</v>
      </c>
      <c r="BR22" s="75">
        <v>1392.7172146032799</v>
      </c>
      <c r="BS22" s="75">
        <v>1119.8296869876301</v>
      </c>
      <c r="BT22" s="75">
        <v>272.88752761564598</v>
      </c>
      <c r="BU22" s="75">
        <v>1.4399978439458301</v>
      </c>
      <c r="BV22" s="75">
        <v>0.34785487389010999</v>
      </c>
      <c r="BW22" s="75">
        <v>327.70306363641299</v>
      </c>
      <c r="BX22" s="75">
        <v>6.5264523886527996</v>
      </c>
      <c r="BY22" s="75">
        <v>115.43565949944001</v>
      </c>
      <c r="BZ22" s="75">
        <v>25.171741172087302</v>
      </c>
      <c r="CA22" s="75">
        <v>14.505987563914699</v>
      </c>
      <c r="CB22" s="75">
        <v>291.24275065725197</v>
      </c>
      <c r="CC22" s="75">
        <v>107.440802349336</v>
      </c>
      <c r="CD22" s="75">
        <v>58.633939095443502</v>
      </c>
      <c r="CE22" s="75">
        <v>88.195708290480994</v>
      </c>
      <c r="CF22" s="75">
        <v>11.776851879870099</v>
      </c>
      <c r="CG22" s="75">
        <v>560.78061093161602</v>
      </c>
      <c r="CH22" s="75">
        <v>154.64202694604199</v>
      </c>
      <c r="CI22" s="75">
        <v>4.6315984598907702</v>
      </c>
      <c r="CJ22" s="75">
        <v>16.349356351377601</v>
      </c>
      <c r="CK22" s="75">
        <v>447.78439496119302</v>
      </c>
      <c r="CL22" s="75">
        <v>37.697985334248202</v>
      </c>
      <c r="CM22" s="75">
        <v>3268.8144338806301</v>
      </c>
      <c r="CN22" s="75">
        <v>225.49298803632101</v>
      </c>
      <c r="CO22" s="75"/>
      <c r="CP22" s="91">
        <f t="shared" si="15"/>
        <v>1.1434284533297006</v>
      </c>
      <c r="CQ22" s="28">
        <f t="shared" si="0"/>
        <v>0</v>
      </c>
      <c r="CR22" s="44">
        <f t="shared" si="1"/>
        <v>-1.9060603009946885E-4</v>
      </c>
      <c r="CS22" s="44">
        <f t="shared" si="2"/>
        <v>-3.578770307668555E-5</v>
      </c>
      <c r="CT22" s="44">
        <f t="shared" si="3"/>
        <v>-3.1185826749122555E-4</v>
      </c>
      <c r="CU22" s="44">
        <f t="shared" si="4"/>
        <v>-5.6097868144361525E-4</v>
      </c>
      <c r="CV22" s="44">
        <f t="shared" si="5"/>
        <v>-5.3028104036824766E-4</v>
      </c>
      <c r="CW22" s="44">
        <f t="shared" si="6"/>
        <v>-1.1960763905964373E-4</v>
      </c>
      <c r="CX22" s="44">
        <f t="shared" si="7"/>
        <v>-3.9075363256341027E-4</v>
      </c>
      <c r="CY22" s="68">
        <f t="shared" si="8"/>
        <v>1.1019515862210371E-5</v>
      </c>
      <c r="CZ22" s="61">
        <f t="shared" si="9"/>
        <v>2.67818977349414</v>
      </c>
      <c r="DA22" s="68">
        <f t="shared" si="10"/>
        <v>-9.7691745786947087E-3</v>
      </c>
      <c r="DB22" s="61">
        <f t="shared" si="11"/>
        <v>1.6974284021019588</v>
      </c>
      <c r="DC22" s="68">
        <f t="shared" si="12"/>
        <v>-2.161803914727541E-5</v>
      </c>
      <c r="DD22" s="68">
        <f t="shared" si="13"/>
        <v>2.7207130200785841E-5</v>
      </c>
      <c r="DE22" s="61">
        <f t="shared" si="14"/>
        <v>5.408411609433327</v>
      </c>
      <c r="DF22" s="68">
        <f t="shared" si="16"/>
        <v>-4.5302602714638372E-5</v>
      </c>
    </row>
    <row r="23" spans="1:110" x14ac:dyDescent="0.25">
      <c r="A23" s="89" t="s">
        <v>189</v>
      </c>
      <c r="B23" s="75">
        <v>32572.459493999999</v>
      </c>
      <c r="C23" s="75">
        <v>733.09408941000004</v>
      </c>
      <c r="D23" s="75">
        <v>32778.574010999997</v>
      </c>
      <c r="E23" s="75">
        <v>9611.1165562000006</v>
      </c>
      <c r="F23" s="75">
        <v>6951.2508606000001</v>
      </c>
      <c r="G23" s="75">
        <v>12819.193112999999</v>
      </c>
      <c r="H23" s="75">
        <v>17773.025349</v>
      </c>
      <c r="I23" s="75">
        <v>41.418100977000002</v>
      </c>
      <c r="J23" s="75">
        <v>65.582505115000004</v>
      </c>
      <c r="K23" s="75">
        <v>5.5654875800000001</v>
      </c>
      <c r="L23" s="75">
        <v>89.240962918999998</v>
      </c>
      <c r="M23" s="75">
        <v>402.20646856000002</v>
      </c>
      <c r="N23" s="75">
        <v>534.10960009999997</v>
      </c>
      <c r="O23" s="75">
        <v>6.8889415434999997</v>
      </c>
      <c r="P23" s="75">
        <v>2.8535895773000002</v>
      </c>
      <c r="Q23" s="75">
        <v>2.9413707933</v>
      </c>
      <c r="R23" s="75">
        <v>65.901895597000006</v>
      </c>
      <c r="S23" s="75"/>
      <c r="T23" s="89" t="s">
        <v>189</v>
      </c>
      <c r="U23" s="75">
        <v>21.583398925582301</v>
      </c>
      <c r="V23" s="75">
        <v>653.80923430204996</v>
      </c>
      <c r="W23" s="75">
        <v>6.8887889242315596</v>
      </c>
      <c r="X23" s="75">
        <v>54.739876048900598</v>
      </c>
      <c r="Y23" s="75">
        <v>54.739876048900598</v>
      </c>
      <c r="Z23" s="75">
        <v>98.849114982390503</v>
      </c>
      <c r="AA23" s="75">
        <v>160.190101482975</v>
      </c>
      <c r="AB23" s="75">
        <v>524.68770753035699</v>
      </c>
      <c r="AC23" s="75">
        <v>2.8535915341856799</v>
      </c>
      <c r="AD23" s="75">
        <v>9371.6836010227598</v>
      </c>
      <c r="AE23" s="75">
        <v>5.56547465269571</v>
      </c>
      <c r="AF23" s="75">
        <v>32562.8618420516</v>
      </c>
      <c r="AG23" s="75">
        <v>354.70336370136903</v>
      </c>
      <c r="AH23" s="75">
        <v>787.03025572017896</v>
      </c>
      <c r="AI23" s="75">
        <v>64.959945467998594</v>
      </c>
      <c r="AJ23" s="75">
        <v>65.845867875783298</v>
      </c>
      <c r="AK23" s="75">
        <v>359.147927584728</v>
      </c>
      <c r="AL23" s="75">
        <v>13.1222249241578</v>
      </c>
      <c r="AM23" s="75">
        <v>277.64916828785903</v>
      </c>
      <c r="AN23" s="75">
        <v>277.64916828785903</v>
      </c>
      <c r="AO23" s="75">
        <v>2.7828235769834002</v>
      </c>
      <c r="AP23" s="75">
        <v>0</v>
      </c>
      <c r="AQ23" s="75">
        <v>402.10901304748103</v>
      </c>
      <c r="AR23" s="75">
        <v>0</v>
      </c>
      <c r="AS23" s="75">
        <v>63.347093340699097</v>
      </c>
      <c r="AT23" s="75">
        <v>14.3439161418654</v>
      </c>
      <c r="AU23" s="75">
        <v>1.01520548059881</v>
      </c>
      <c r="AV23" s="75">
        <v>471.56042564563899</v>
      </c>
      <c r="AW23" s="75">
        <v>414.75152764043901</v>
      </c>
      <c r="AX23" s="75">
        <v>314.40528596030202</v>
      </c>
      <c r="AY23" s="75">
        <v>5.8136305483761599E-2</v>
      </c>
      <c r="AZ23" s="75">
        <v>11.5976277671231</v>
      </c>
      <c r="BA23" s="75">
        <v>732.893265765043</v>
      </c>
      <c r="BB23" s="75">
        <v>0</v>
      </c>
      <c r="BC23" s="75">
        <v>19496.368417356902</v>
      </c>
      <c r="BD23" s="75">
        <v>29495.614947031401</v>
      </c>
      <c r="BE23" s="75">
        <v>3277.3145191056001</v>
      </c>
      <c r="BF23" s="75">
        <v>32772.929466137</v>
      </c>
      <c r="BG23" s="75">
        <v>0.36397918232644599</v>
      </c>
      <c r="BH23" s="75">
        <v>672.07195707859705</v>
      </c>
      <c r="BI23" s="75">
        <v>12.580398628822801</v>
      </c>
      <c r="BJ23" s="75">
        <v>94.6549112299586</v>
      </c>
      <c r="BK23" s="75">
        <v>7763.5476486854004</v>
      </c>
      <c r="BL23" s="75">
        <v>279.58308634703002</v>
      </c>
      <c r="BM23" s="75">
        <v>298.82076207546402</v>
      </c>
      <c r="BN23" s="75">
        <v>228.52480488433901</v>
      </c>
      <c r="BO23" s="75">
        <v>162.611698317818</v>
      </c>
      <c r="BP23" s="75">
        <v>84.644607759128505</v>
      </c>
      <c r="BQ23" s="75">
        <v>152.93203761624099</v>
      </c>
      <c r="BR23" s="75">
        <v>9619.1136082596095</v>
      </c>
      <c r="BS23" s="75">
        <v>6946.8549630202197</v>
      </c>
      <c r="BT23" s="75">
        <v>2672.2586452393898</v>
      </c>
      <c r="BU23" s="75">
        <v>8.5568893936352399</v>
      </c>
      <c r="BV23" s="75">
        <v>11.2893828433428</v>
      </c>
      <c r="BW23" s="75">
        <v>2215.1636160897701</v>
      </c>
      <c r="BX23" s="75">
        <v>164.744758246873</v>
      </c>
      <c r="BY23" s="75">
        <v>491.51524635253003</v>
      </c>
      <c r="BZ23" s="75">
        <v>83.082259221437596</v>
      </c>
      <c r="CA23" s="75">
        <v>92.210285853061805</v>
      </c>
      <c r="CB23" s="75">
        <v>1237.0810254811299</v>
      </c>
      <c r="CC23" s="75">
        <v>455.34452172060901</v>
      </c>
      <c r="CD23" s="75">
        <v>312.44037818350102</v>
      </c>
      <c r="CE23" s="75">
        <v>905.94848056339094</v>
      </c>
      <c r="CF23" s="75">
        <v>123.050732561565</v>
      </c>
      <c r="CG23" s="75">
        <v>12815.047026893601</v>
      </c>
      <c r="CH23" s="75">
        <v>884.607044219974</v>
      </c>
      <c r="CI23" s="75">
        <v>23.3501357594035</v>
      </c>
      <c r="CJ23" s="75">
        <v>314.02557624657499</v>
      </c>
      <c r="CK23" s="75">
        <v>2374.53041452662</v>
      </c>
      <c r="CL23" s="75">
        <v>136.090319515277</v>
      </c>
      <c r="CM23" s="75">
        <v>17743.901848388101</v>
      </c>
      <c r="CN23" s="75">
        <v>1923.6297980660399</v>
      </c>
      <c r="CO23" s="75"/>
      <c r="CP23" s="91">
        <f t="shared" si="15"/>
        <v>1.0987644422259921</v>
      </c>
      <c r="CQ23" s="28">
        <f t="shared" si="0"/>
        <v>0</v>
      </c>
      <c r="CR23" s="44">
        <f t="shared" si="1"/>
        <v>-2.9465542662405401E-4</v>
      </c>
      <c r="CS23" s="44">
        <f t="shared" si="2"/>
        <v>-2.7393979552974555E-4</v>
      </c>
      <c r="CT23" s="44">
        <f t="shared" si="3"/>
        <v>-1.7220227033373477E-4</v>
      </c>
      <c r="CU23" s="44">
        <f t="shared" si="4"/>
        <v>8.3206274867721956E-4</v>
      </c>
      <c r="CV23" s="44">
        <f t="shared" si="5"/>
        <v>-6.3238943147579533E-4</v>
      </c>
      <c r="CW23" s="44">
        <f t="shared" si="6"/>
        <v>-3.2342800906823331E-4</v>
      </c>
      <c r="CX23" s="44">
        <f t="shared" si="7"/>
        <v>-1.6386349560648813E-3</v>
      </c>
      <c r="CY23" s="68">
        <f t="shared" si="8"/>
        <v>-2.3227622206183321E-6</v>
      </c>
      <c r="CZ23" s="61">
        <f t="shared" si="9"/>
        <v>2.1112300809648219</v>
      </c>
      <c r="DA23" s="68">
        <f t="shared" si="10"/>
        <v>-2.4230220082711756E-4</v>
      </c>
      <c r="DB23" s="61">
        <f t="shared" si="11"/>
        <v>-0.41134687356033905</v>
      </c>
      <c r="DC23" s="68">
        <f t="shared" si="12"/>
        <v>-2.2154240600867854E-5</v>
      </c>
      <c r="DD23" s="68">
        <f t="shared" si="13"/>
        <v>6.8576283544355011E-7</v>
      </c>
      <c r="DE23" s="61">
        <f t="shared" si="14"/>
        <v>2.9429329323391502</v>
      </c>
      <c r="DF23" s="68">
        <f t="shared" si="16"/>
        <v>-8.5016858330336795E-4</v>
      </c>
    </row>
    <row r="24" spans="1:110" x14ac:dyDescent="0.25">
      <c r="A24" s="89" t="s">
        <v>190</v>
      </c>
      <c r="B24" s="75">
        <v>14171.848916000001</v>
      </c>
      <c r="C24" s="75">
        <v>488.84571025999998</v>
      </c>
      <c r="D24" s="75">
        <v>35961.651620999997</v>
      </c>
      <c r="E24" s="75">
        <v>15243.755598</v>
      </c>
      <c r="F24" s="75">
        <v>9324.2944637000001</v>
      </c>
      <c r="G24" s="75">
        <v>9810.4644270000008</v>
      </c>
      <c r="H24" s="75">
        <v>17185.890500000001</v>
      </c>
      <c r="I24" s="75">
        <v>143.95515270000001</v>
      </c>
      <c r="J24" s="75">
        <v>24.216112464999998</v>
      </c>
      <c r="K24" s="75">
        <v>0.82325000000000004</v>
      </c>
      <c r="L24" s="75">
        <v>112.9698484</v>
      </c>
      <c r="M24" s="75">
        <v>112.20725409000001</v>
      </c>
      <c r="N24" s="75">
        <v>339.89944400000002</v>
      </c>
      <c r="O24" s="75">
        <v>18.416447845</v>
      </c>
      <c r="P24" s="75">
        <v>0.2267352393</v>
      </c>
      <c r="Q24" s="75">
        <v>1.6895127242000001</v>
      </c>
      <c r="R24" s="75">
        <v>27.813824988</v>
      </c>
      <c r="S24" s="75"/>
      <c r="T24" s="89" t="s">
        <v>190</v>
      </c>
      <c r="U24" s="75">
        <v>22.672434671650301</v>
      </c>
      <c r="V24" s="75">
        <v>604.31440655226299</v>
      </c>
      <c r="W24" s="75">
        <v>18.416380583482301</v>
      </c>
      <c r="X24" s="75">
        <v>51.428067407450598</v>
      </c>
      <c r="Y24" s="75">
        <v>51.428067407450598</v>
      </c>
      <c r="Z24" s="75">
        <v>53.219492633591898</v>
      </c>
      <c r="AA24" s="75">
        <v>91.766767372440995</v>
      </c>
      <c r="AB24" s="75">
        <v>338.43578390933101</v>
      </c>
      <c r="AC24" s="75">
        <v>0.22673761264934</v>
      </c>
      <c r="AD24" s="75">
        <v>17355.876582321798</v>
      </c>
      <c r="AE24" s="75">
        <v>0.82324757543554705</v>
      </c>
      <c r="AF24" s="75">
        <v>14170.6730245826</v>
      </c>
      <c r="AG24" s="75">
        <v>440.89140914882103</v>
      </c>
      <c r="AH24" s="75">
        <v>335.41476730811598</v>
      </c>
      <c r="AI24" s="75">
        <v>49.887216902014998</v>
      </c>
      <c r="AJ24" s="75">
        <v>27.813662533344601</v>
      </c>
      <c r="AK24" s="75">
        <v>1166.04975675942</v>
      </c>
      <c r="AL24" s="75">
        <v>13.5715192295091</v>
      </c>
      <c r="AM24" s="75">
        <v>193.51403724400899</v>
      </c>
      <c r="AN24" s="75">
        <v>193.51403724400899</v>
      </c>
      <c r="AO24" s="75">
        <v>3.7673256223904898</v>
      </c>
      <c r="AP24" s="75">
        <v>0</v>
      </c>
      <c r="AQ24" s="75">
        <v>112.123605509271</v>
      </c>
      <c r="AR24" s="75">
        <v>0</v>
      </c>
      <c r="AS24" s="75">
        <v>109.110146848602</v>
      </c>
      <c r="AT24" s="75">
        <v>14.534455597175199</v>
      </c>
      <c r="AU24" s="75">
        <v>33.6442673310912</v>
      </c>
      <c r="AV24" s="75">
        <v>400.80803337645801</v>
      </c>
      <c r="AW24" s="75">
        <v>387.61957446996399</v>
      </c>
      <c r="AX24" s="75">
        <v>196.72137589913601</v>
      </c>
      <c r="AY24" s="75">
        <v>0.99483998903100801</v>
      </c>
      <c r="AZ24" s="75">
        <v>11.896114433194899</v>
      </c>
      <c r="BA24" s="75">
        <v>488.487434449533</v>
      </c>
      <c r="BB24" s="75">
        <v>0</v>
      </c>
      <c r="BC24" s="75">
        <v>18449.593040526401</v>
      </c>
      <c r="BD24" s="75">
        <v>32363.414678445901</v>
      </c>
      <c r="BE24" s="75">
        <v>3595.9392669153399</v>
      </c>
      <c r="BF24" s="75">
        <v>35959.353945361203</v>
      </c>
      <c r="BG24" s="75">
        <v>0.31753416869742501</v>
      </c>
      <c r="BH24" s="75">
        <v>325.47465983259701</v>
      </c>
      <c r="BI24" s="75">
        <v>12.976795824558099</v>
      </c>
      <c r="BJ24" s="75">
        <v>191.19786665202901</v>
      </c>
      <c r="BK24" s="75">
        <v>9372.2489075904905</v>
      </c>
      <c r="BL24" s="75">
        <v>204.187850357424</v>
      </c>
      <c r="BM24" s="75">
        <v>168.61945206694301</v>
      </c>
      <c r="BN24" s="75">
        <v>254.08158947722799</v>
      </c>
      <c r="BO24" s="75">
        <v>184.48979693861099</v>
      </c>
      <c r="BP24" s="75">
        <v>58.0679599505062</v>
      </c>
      <c r="BQ24" s="75">
        <v>91.095294422405502</v>
      </c>
      <c r="BR24" s="75">
        <v>15235.7551762321</v>
      </c>
      <c r="BS24" s="75">
        <v>9321.0724135908404</v>
      </c>
      <c r="BT24" s="75">
        <v>5914.6827626413497</v>
      </c>
      <c r="BU24" s="75">
        <v>17.744543702331899</v>
      </c>
      <c r="BV24" s="75">
        <v>7.1541548120835303</v>
      </c>
      <c r="BW24" s="75">
        <v>4340.7034070468499</v>
      </c>
      <c r="BX24" s="75">
        <v>82.593978746782597</v>
      </c>
      <c r="BY24" s="75">
        <v>603.78386837061896</v>
      </c>
      <c r="BZ24" s="75">
        <v>90.153582360759998</v>
      </c>
      <c r="CA24" s="75">
        <v>56.1879354007594</v>
      </c>
      <c r="CB24" s="75">
        <v>1516.8044956476299</v>
      </c>
      <c r="CC24" s="75">
        <v>294.03201172549899</v>
      </c>
      <c r="CD24" s="75">
        <v>602.25110433439704</v>
      </c>
      <c r="CE24" s="75">
        <v>661.98615882162801</v>
      </c>
      <c r="CF24" s="75">
        <v>189.96937448184201</v>
      </c>
      <c r="CG24" s="75">
        <v>9810.3338439440995</v>
      </c>
      <c r="CH24" s="75">
        <v>1624.7244623701299</v>
      </c>
      <c r="CI24" s="75">
        <v>76.962330581392706</v>
      </c>
      <c r="CJ24" s="75">
        <v>177.51177756715299</v>
      </c>
      <c r="CK24" s="75">
        <v>1774.99794412305</v>
      </c>
      <c r="CL24" s="75">
        <v>136.182650523511</v>
      </c>
      <c r="CM24" s="75">
        <v>17176.3718849242</v>
      </c>
      <c r="CN24" s="75">
        <v>970.20719408258697</v>
      </c>
      <c r="CO24" s="75"/>
      <c r="CP24" s="91">
        <f t="shared" si="15"/>
        <v>1.074126315157377</v>
      </c>
      <c r="CQ24" s="28">
        <f t="shared" si="0"/>
        <v>0</v>
      </c>
      <c r="CR24" s="44">
        <f t="shared" si="1"/>
        <v>-8.2973747770698775E-5</v>
      </c>
      <c r="CS24" s="44">
        <f t="shared" si="2"/>
        <v>-7.3290161486008222E-4</v>
      </c>
      <c r="CT24" s="44">
        <f t="shared" si="3"/>
        <v>-6.3892383559285059E-5</v>
      </c>
      <c r="CU24" s="44">
        <f t="shared" si="4"/>
        <v>-5.2483272356776813E-4</v>
      </c>
      <c r="CV24" s="44">
        <f t="shared" si="5"/>
        <v>-3.4555430673101356E-4</v>
      </c>
      <c r="CW24" s="44">
        <f t="shared" si="6"/>
        <v>-1.3310588593737885E-5</v>
      </c>
      <c r="CX24" s="44">
        <f t="shared" si="7"/>
        <v>-5.5386219735321777E-4</v>
      </c>
      <c r="CY24" s="68">
        <f t="shared" si="8"/>
        <v>-2.9451132134651959E-6</v>
      </c>
      <c r="CZ24" s="61">
        <f t="shared" si="9"/>
        <v>0.71297067301374717</v>
      </c>
      <c r="DA24" s="68">
        <f t="shared" si="10"/>
        <v>-7.4548282468360862E-4</v>
      </c>
      <c r="DB24" s="61">
        <f t="shared" si="11"/>
        <v>-0.42123654695023272</v>
      </c>
      <c r="DC24" s="68">
        <f t="shared" si="12"/>
        <v>-3.6522525008967078E-6</v>
      </c>
      <c r="DD24" s="68">
        <f t="shared" si="13"/>
        <v>1.0467492161026993E-5</v>
      </c>
      <c r="DE24" s="61">
        <f t="shared" si="14"/>
        <v>6.0411511335777712</v>
      </c>
      <c r="DF24" s="68">
        <f t="shared" si="16"/>
        <v>-5.8407880062951384E-6</v>
      </c>
    </row>
    <row r="25" spans="1:110" x14ac:dyDescent="0.25">
      <c r="A25" s="89" t="s">
        <v>191</v>
      </c>
      <c r="B25" s="75">
        <v>17944.403920000001</v>
      </c>
      <c r="C25" s="75">
        <v>1283.2350254999999</v>
      </c>
      <c r="D25" s="75">
        <v>11620.816268</v>
      </c>
      <c r="E25" s="75">
        <v>6361.0242195999999</v>
      </c>
      <c r="F25" s="75">
        <v>5207.2564616</v>
      </c>
      <c r="G25" s="75">
        <v>2947.6938534000001</v>
      </c>
      <c r="H25" s="75">
        <v>20029.764562</v>
      </c>
      <c r="I25" s="75">
        <v>197.53138974000001</v>
      </c>
      <c r="J25" s="75">
        <v>49.968067267999999</v>
      </c>
      <c r="K25" s="75">
        <v>20.463295599999999</v>
      </c>
      <c r="L25" s="75">
        <v>159.31706467999999</v>
      </c>
      <c r="M25" s="75">
        <v>152.21984</v>
      </c>
      <c r="N25" s="75">
        <v>2851.9720925000001</v>
      </c>
      <c r="O25" s="75">
        <v>35.828908325999997</v>
      </c>
      <c r="P25" s="75">
        <v>1.3189759678999999</v>
      </c>
      <c r="Q25" s="75">
        <v>21.535736947</v>
      </c>
      <c r="R25" s="75">
        <v>41.979353001</v>
      </c>
      <c r="S25" s="75"/>
      <c r="T25" s="89" t="s">
        <v>191</v>
      </c>
      <c r="U25" s="75">
        <v>7.9853221891322601</v>
      </c>
      <c r="V25" s="75">
        <v>333.78534736138101</v>
      </c>
      <c r="W25" s="75">
        <v>35.829016790287397</v>
      </c>
      <c r="X25" s="75">
        <v>312.30464601710497</v>
      </c>
      <c r="Y25" s="75">
        <v>312.30464601710497</v>
      </c>
      <c r="Z25" s="75">
        <v>47.358044509753803</v>
      </c>
      <c r="AA25" s="75">
        <v>1337.5581503118599</v>
      </c>
      <c r="AB25" s="75">
        <v>847.01847045152999</v>
      </c>
      <c r="AC25" s="75">
        <v>1.31896696554698</v>
      </c>
      <c r="AD25" s="75">
        <v>2350.39655568336</v>
      </c>
      <c r="AE25" s="75">
        <v>20.4634581151882</v>
      </c>
      <c r="AF25" s="75">
        <v>17943.5139261896</v>
      </c>
      <c r="AG25" s="75">
        <v>572.48851745726301</v>
      </c>
      <c r="AH25" s="75">
        <v>239.09431936170299</v>
      </c>
      <c r="AI25" s="75">
        <v>46.904384678512002</v>
      </c>
      <c r="AJ25" s="75">
        <v>41.745185454307801</v>
      </c>
      <c r="AK25" s="75">
        <v>533.70487413995295</v>
      </c>
      <c r="AL25" s="75">
        <v>5.8747459852576798</v>
      </c>
      <c r="AM25" s="75">
        <v>246.40568336952001</v>
      </c>
      <c r="AN25" s="75">
        <v>246.40568336952001</v>
      </c>
      <c r="AO25" s="75">
        <v>5.9268226589789297</v>
      </c>
      <c r="AP25" s="75">
        <v>0</v>
      </c>
      <c r="AQ25" s="75">
        <v>152.215466282607</v>
      </c>
      <c r="AR25" s="75">
        <v>0</v>
      </c>
      <c r="AS25" s="75">
        <v>72.469789301597899</v>
      </c>
      <c r="AT25" s="75">
        <v>17.498001587168101</v>
      </c>
      <c r="AU25" s="75">
        <v>0.57249444239967595</v>
      </c>
      <c r="AV25" s="75">
        <v>878.56803485195098</v>
      </c>
      <c r="AW25" s="75">
        <v>142.29460899787799</v>
      </c>
      <c r="AX25" s="75">
        <v>1508.4828872331</v>
      </c>
      <c r="AY25" s="75">
        <v>7.8330825278554901</v>
      </c>
      <c r="AZ25" s="75">
        <v>23.729120014027099</v>
      </c>
      <c r="BA25" s="75">
        <v>1283.2356404101699</v>
      </c>
      <c r="BB25" s="75">
        <v>0</v>
      </c>
      <c r="BC25" s="75">
        <v>20812.676335565498</v>
      </c>
      <c r="BD25" s="75">
        <v>10457.923362591</v>
      </c>
      <c r="BE25" s="75">
        <v>1161.99220817385</v>
      </c>
      <c r="BF25" s="75">
        <v>11619.915570764901</v>
      </c>
      <c r="BG25" s="75">
        <v>0.767924133902946</v>
      </c>
      <c r="BH25" s="75">
        <v>375.04174316707702</v>
      </c>
      <c r="BI25" s="75">
        <v>5.8027666836444203</v>
      </c>
      <c r="BJ25" s="75">
        <v>30.647566983360601</v>
      </c>
      <c r="BK25" s="75">
        <v>7852.5389241197099</v>
      </c>
      <c r="BL25" s="75">
        <v>58.353495762959</v>
      </c>
      <c r="BM25" s="75">
        <v>128.67176111749899</v>
      </c>
      <c r="BN25" s="75">
        <v>161.74541763532201</v>
      </c>
      <c r="BO25" s="75">
        <v>62.658158707057503</v>
      </c>
      <c r="BP25" s="75">
        <v>40.929717550444501</v>
      </c>
      <c r="BQ25" s="75">
        <v>104.359876076427</v>
      </c>
      <c r="BR25" s="75">
        <v>6359.8220760031199</v>
      </c>
      <c r="BS25" s="75">
        <v>5206.1738460445104</v>
      </c>
      <c r="BT25" s="75">
        <v>1153.6482299586</v>
      </c>
      <c r="BU25" s="75">
        <v>7.4510039033383499</v>
      </c>
      <c r="BV25" s="75">
        <v>3.36202278582648</v>
      </c>
      <c r="BW25" s="75">
        <v>1596.3735383962401</v>
      </c>
      <c r="BX25" s="75">
        <v>213.637720738768</v>
      </c>
      <c r="BY25" s="75">
        <v>489.49197152741698</v>
      </c>
      <c r="BZ25" s="75">
        <v>52.967862398077202</v>
      </c>
      <c r="CA25" s="75">
        <v>118.950643470957</v>
      </c>
      <c r="CB25" s="75">
        <v>1225.03516924111</v>
      </c>
      <c r="CC25" s="75">
        <v>476.26952411316603</v>
      </c>
      <c r="CD25" s="75">
        <v>161.74999594680199</v>
      </c>
      <c r="CE25" s="75">
        <v>684.88361531385499</v>
      </c>
      <c r="CF25" s="75">
        <v>64.904308489038499</v>
      </c>
      <c r="CG25" s="75">
        <v>2946.7781936464899</v>
      </c>
      <c r="CH25" s="75">
        <v>1069.3048872675899</v>
      </c>
      <c r="CI25" s="75">
        <v>0</v>
      </c>
      <c r="CJ25" s="75">
        <v>1068.5362500399101</v>
      </c>
      <c r="CK25" s="75">
        <v>1258.73602935702</v>
      </c>
      <c r="CL25" s="75">
        <v>149.68099807432699</v>
      </c>
      <c r="CM25" s="75">
        <v>20010.214952330502</v>
      </c>
      <c r="CN25" s="75">
        <v>962.16536577633997</v>
      </c>
      <c r="CO25" s="75"/>
      <c r="CP25" s="91">
        <f t="shared" si="15"/>
        <v>1.040102586861094</v>
      </c>
      <c r="CQ25" s="28">
        <f t="shared" si="0"/>
        <v>0</v>
      </c>
      <c r="CR25" s="44">
        <f t="shared" si="1"/>
        <v>-4.9597290295529815E-5</v>
      </c>
      <c r="CS25" s="44">
        <f t="shared" si="2"/>
        <v>4.7918748929363894E-7</v>
      </c>
      <c r="CT25" s="44">
        <f t="shared" si="3"/>
        <v>-7.7507226198911749E-5</v>
      </c>
      <c r="CU25" s="44">
        <f t="shared" si="4"/>
        <v>-1.8898585438110031E-4</v>
      </c>
      <c r="CV25" s="44">
        <f t="shared" si="5"/>
        <v>-2.0790517299717597E-4</v>
      </c>
      <c r="CW25" s="44">
        <f t="shared" si="6"/>
        <v>-3.1063597478213828E-4</v>
      </c>
      <c r="CX25" s="44">
        <f t="shared" si="7"/>
        <v>-9.7602793128121986E-4</v>
      </c>
      <c r="CY25" s="68">
        <f t="shared" si="8"/>
        <v>7.9417896011327002E-6</v>
      </c>
      <c r="CZ25" s="61">
        <f t="shared" si="9"/>
        <v>0.546637102964732</v>
      </c>
      <c r="DA25" s="68">
        <f t="shared" si="10"/>
        <v>-2.8732899686455404E-5</v>
      </c>
      <c r="DB25" s="61">
        <f t="shared" si="11"/>
        <v>-0.4710737558757862</v>
      </c>
      <c r="DC25" s="68">
        <f t="shared" si="12"/>
        <v>3.0272841810760177E-6</v>
      </c>
      <c r="DD25" s="68">
        <f t="shared" si="13"/>
        <v>-6.8252593216386237E-6</v>
      </c>
      <c r="DE25" s="61">
        <f t="shared" si="14"/>
        <v>0.10184852612311672</v>
      </c>
      <c r="DF25" s="68">
        <f t="shared" si="16"/>
        <v>-5.5781599751339728E-3</v>
      </c>
    </row>
    <row r="26" spans="1:110" x14ac:dyDescent="0.25">
      <c r="A26" s="89" t="s">
        <v>192</v>
      </c>
      <c r="B26" s="75">
        <v>59187.131183999998</v>
      </c>
      <c r="C26" s="75">
        <v>1279.8698546999999</v>
      </c>
      <c r="D26" s="75">
        <v>20967.249317000002</v>
      </c>
      <c r="E26" s="75">
        <v>6722.1271919999999</v>
      </c>
      <c r="F26" s="75">
        <v>3670.2561946999999</v>
      </c>
      <c r="G26" s="75">
        <v>16616.795134</v>
      </c>
      <c r="H26" s="75">
        <v>13367.924633000001</v>
      </c>
      <c r="I26" s="75">
        <v>42.840214635000002</v>
      </c>
      <c r="J26" s="75">
        <v>44.274544517999999</v>
      </c>
      <c r="K26" s="75">
        <v>3.8078769000000001</v>
      </c>
      <c r="L26" s="75">
        <v>72.387512014999999</v>
      </c>
      <c r="M26" s="75">
        <v>191.99369200000001</v>
      </c>
      <c r="N26" s="75">
        <v>110.55484505</v>
      </c>
      <c r="O26" s="75">
        <v>5.1551387524000001</v>
      </c>
      <c r="P26" s="75">
        <v>1.0505901355</v>
      </c>
      <c r="Q26" s="75">
        <v>22.258277834000001</v>
      </c>
      <c r="R26" s="75">
        <v>63.501823139000003</v>
      </c>
      <c r="S26" s="75"/>
      <c r="T26" s="89" t="s">
        <v>192</v>
      </c>
      <c r="U26" s="75">
        <v>29.938165304275401</v>
      </c>
      <c r="V26" s="75">
        <v>455.01886159382201</v>
      </c>
      <c r="W26" s="75">
        <v>5.1551208041315899</v>
      </c>
      <c r="X26" s="75">
        <v>51.423778911967801</v>
      </c>
      <c r="Y26" s="75">
        <v>51.423778911967801</v>
      </c>
      <c r="Z26" s="75">
        <v>39.040815433900001</v>
      </c>
      <c r="AA26" s="75">
        <v>42.420457047761097</v>
      </c>
      <c r="AB26" s="75">
        <v>294.01394321822198</v>
      </c>
      <c r="AC26" s="75">
        <v>1.0505904672637201</v>
      </c>
      <c r="AD26" s="75">
        <v>18142.567160697701</v>
      </c>
      <c r="AE26" s="75">
        <v>3.8077591723398299</v>
      </c>
      <c r="AF26" s="75">
        <v>59183.748898153099</v>
      </c>
      <c r="AG26" s="75">
        <v>206.60223060206599</v>
      </c>
      <c r="AH26" s="75">
        <v>191.59556018964901</v>
      </c>
      <c r="AI26" s="75">
        <v>38.7965617534731</v>
      </c>
      <c r="AJ26" s="75">
        <v>62.638682680666399</v>
      </c>
      <c r="AK26" s="75">
        <v>450.02828058126801</v>
      </c>
      <c r="AL26" s="75">
        <v>18.2140402209142</v>
      </c>
      <c r="AM26" s="75">
        <v>240.10431223164801</v>
      </c>
      <c r="AN26" s="75">
        <v>240.10431223164801</v>
      </c>
      <c r="AO26" s="75">
        <v>2.1450075008918201</v>
      </c>
      <c r="AP26" s="75">
        <v>0</v>
      </c>
      <c r="AQ26" s="75">
        <v>191.9795748407</v>
      </c>
      <c r="AR26" s="75">
        <v>0</v>
      </c>
      <c r="AS26" s="75">
        <v>58.047541898105898</v>
      </c>
      <c r="AT26" s="75">
        <v>16.182979297870801</v>
      </c>
      <c r="AU26" s="75">
        <v>3.1870212623354099</v>
      </c>
      <c r="AV26" s="75">
        <v>420.08994181926698</v>
      </c>
      <c r="AW26" s="75">
        <v>429.84156743373399</v>
      </c>
      <c r="AX26" s="75">
        <v>119.707438673742</v>
      </c>
      <c r="AY26" s="75">
        <v>0.29230850165222699</v>
      </c>
      <c r="AZ26" s="75">
        <v>22.3661550752932</v>
      </c>
      <c r="BA26" s="75">
        <v>1279.8205011295299</v>
      </c>
      <c r="BB26" s="75">
        <v>0</v>
      </c>
      <c r="BC26" s="75">
        <v>14322.0412157338</v>
      </c>
      <c r="BD26" s="75">
        <v>18867.450398988902</v>
      </c>
      <c r="BE26" s="75">
        <v>2096.3838471590602</v>
      </c>
      <c r="BF26" s="75">
        <v>20963.834246147999</v>
      </c>
      <c r="BG26" s="75">
        <v>0.62387916584978398</v>
      </c>
      <c r="BH26" s="75">
        <v>520.68517128059</v>
      </c>
      <c r="BI26" s="75">
        <v>17.466038761157801</v>
      </c>
      <c r="BJ26" s="75">
        <v>93.469429164229993</v>
      </c>
      <c r="BK26" s="75">
        <v>6028.1126531351401</v>
      </c>
      <c r="BL26" s="75">
        <v>284.74566801226598</v>
      </c>
      <c r="BM26" s="75">
        <v>61.128076549656903</v>
      </c>
      <c r="BN26" s="75">
        <v>92.675826159052406</v>
      </c>
      <c r="BO26" s="75">
        <v>38.167807384141703</v>
      </c>
      <c r="BP26" s="75">
        <v>55.994247771747801</v>
      </c>
      <c r="BQ26" s="75">
        <v>86.145424496849301</v>
      </c>
      <c r="BR26" s="75">
        <v>6718.28807820573</v>
      </c>
      <c r="BS26" s="75">
        <v>3666.2852615266602</v>
      </c>
      <c r="BT26" s="75">
        <v>3052.0028166790698</v>
      </c>
      <c r="BU26" s="75">
        <v>24.8842399367824</v>
      </c>
      <c r="BV26" s="75">
        <v>3.0894786782481001</v>
      </c>
      <c r="BW26" s="75">
        <v>1411.5844477452899</v>
      </c>
      <c r="BX26" s="75">
        <v>152.096588846282</v>
      </c>
      <c r="BY26" s="75">
        <v>165.829869961209</v>
      </c>
      <c r="BZ26" s="75">
        <v>42.390955219497599</v>
      </c>
      <c r="CA26" s="75">
        <v>91.923809272815106</v>
      </c>
      <c r="CB26" s="75">
        <v>418.16822499765698</v>
      </c>
      <c r="CC26" s="75">
        <v>211.570168776766</v>
      </c>
      <c r="CD26" s="75">
        <v>162.94119170830601</v>
      </c>
      <c r="CE26" s="75">
        <v>439.38548458958599</v>
      </c>
      <c r="CF26" s="75">
        <v>41.664491033042701</v>
      </c>
      <c r="CG26" s="75">
        <v>16616.642052925599</v>
      </c>
      <c r="CH26" s="75">
        <v>615.52282090062499</v>
      </c>
      <c r="CI26" s="75">
        <v>14.8742050737337</v>
      </c>
      <c r="CJ26" s="75">
        <v>50.655633463974198</v>
      </c>
      <c r="CK26" s="75">
        <v>1652.5151457163699</v>
      </c>
      <c r="CL26" s="75">
        <v>155.79757306142699</v>
      </c>
      <c r="CM26" s="75">
        <v>13328.059591380799</v>
      </c>
      <c r="CN26" s="75">
        <v>1351.3883767315799</v>
      </c>
      <c r="CO26" s="75"/>
      <c r="CP26" s="91">
        <f t="shared" si="15"/>
        <v>1.0745781197583935</v>
      </c>
      <c r="CQ26" s="28">
        <f t="shared" si="0"/>
        <v>0</v>
      </c>
      <c r="CR26" s="44">
        <f t="shared" si="1"/>
        <v>-5.7145629112932101E-5</v>
      </c>
      <c r="CS26" s="44">
        <f t="shared" si="2"/>
        <v>-3.8561397698943119E-5</v>
      </c>
      <c r="CT26" s="44">
        <f t="shared" si="3"/>
        <v>-1.6287643650204168E-4</v>
      </c>
      <c r="CU26" s="44">
        <f t="shared" si="4"/>
        <v>-5.7111591087399144E-4</v>
      </c>
      <c r="CV26" s="44">
        <f t="shared" si="5"/>
        <v>-1.0819226132153757E-3</v>
      </c>
      <c r="CW26" s="44">
        <f t="shared" si="6"/>
        <v>-9.2124307464961085E-6</v>
      </c>
      <c r="CX26" s="44">
        <f t="shared" si="7"/>
        <v>-2.9821414104019275E-3</v>
      </c>
      <c r="CY26" s="68">
        <f t="shared" si="8"/>
        <v>-3.0916876585549204E-5</v>
      </c>
      <c r="CZ26" s="61">
        <f t="shared" si="9"/>
        <v>2.3169300276806593</v>
      </c>
      <c r="DA26" s="68">
        <f t="shared" si="10"/>
        <v>-7.3529287097691629E-5</v>
      </c>
      <c r="DB26" s="61">
        <f t="shared" si="11"/>
        <v>8.2787811059774147E-2</v>
      </c>
      <c r="DC26" s="68">
        <f t="shared" si="12"/>
        <v>-3.4816266394026591E-6</v>
      </c>
      <c r="DD26" s="68">
        <f t="shared" si="13"/>
        <v>3.1578796415581364E-7</v>
      </c>
      <c r="DE26" s="61">
        <f t="shared" si="14"/>
        <v>4.8466122176089544E-3</v>
      </c>
      <c r="DF26" s="68">
        <f t="shared" si="16"/>
        <v>-1.3592372874779731E-2</v>
      </c>
    </row>
    <row r="27" spans="1:110" x14ac:dyDescent="0.25">
      <c r="A27" s="89" t="s">
        <v>193</v>
      </c>
      <c r="B27" s="75">
        <v>6500.2204776999997</v>
      </c>
      <c r="C27" s="75">
        <v>126.75407250000001</v>
      </c>
      <c r="D27" s="75">
        <v>6435.6113486000004</v>
      </c>
      <c r="E27" s="75">
        <v>7069.5429106000001</v>
      </c>
      <c r="F27" s="75">
        <v>2193.1178347999999</v>
      </c>
      <c r="G27" s="75">
        <v>2735.4374852000001</v>
      </c>
      <c r="H27" s="75">
        <v>3909.0154355999998</v>
      </c>
      <c r="I27" s="75">
        <v>11.941328094999999</v>
      </c>
      <c r="J27" s="75">
        <v>37.969416269</v>
      </c>
      <c r="K27" s="75"/>
      <c r="L27" s="75">
        <v>92.30914319</v>
      </c>
      <c r="M27" s="75">
        <v>26.599525</v>
      </c>
      <c r="N27" s="75">
        <v>59.022050900000004</v>
      </c>
      <c r="O27" s="75">
        <v>28.249131181999999</v>
      </c>
      <c r="P27" s="75">
        <v>3.0116456128000002</v>
      </c>
      <c r="Q27" s="75">
        <v>2.6868344703</v>
      </c>
      <c r="R27" s="75">
        <v>4.4764111786000003</v>
      </c>
      <c r="S27" s="75"/>
      <c r="T27" s="89" t="s">
        <v>193</v>
      </c>
      <c r="U27" s="75">
        <v>0.69150479986240898</v>
      </c>
      <c r="V27" s="75">
        <v>9.8929885834884299</v>
      </c>
      <c r="W27" s="75">
        <v>28.2492645751441</v>
      </c>
      <c r="X27" s="75">
        <v>5.1275191123602397</v>
      </c>
      <c r="Y27" s="75">
        <v>5.1275191123602397</v>
      </c>
      <c r="Z27" s="75">
        <v>2.16813499832173</v>
      </c>
      <c r="AA27" s="75">
        <v>95.460046990777798</v>
      </c>
      <c r="AB27" s="75">
        <v>286.06659210426301</v>
      </c>
      <c r="AC27" s="75">
        <v>3.0115871174200399</v>
      </c>
      <c r="AD27" s="75">
        <v>9226.0635084140795</v>
      </c>
      <c r="AE27" s="75">
        <v>0</v>
      </c>
      <c r="AF27" s="75">
        <v>6499.96298475408</v>
      </c>
      <c r="AG27" s="75">
        <v>117.153358072423</v>
      </c>
      <c r="AH27" s="75">
        <v>295.73181412834202</v>
      </c>
      <c r="AI27" s="75">
        <v>8.7785929642913096</v>
      </c>
      <c r="AJ27" s="75">
        <v>4.47613244384699</v>
      </c>
      <c r="AK27" s="75">
        <v>49.982865766075399</v>
      </c>
      <c r="AL27" s="75">
        <v>0.431263840678831</v>
      </c>
      <c r="AM27" s="75">
        <v>75.733295230933706</v>
      </c>
      <c r="AN27" s="75">
        <v>75.733295230933706</v>
      </c>
      <c r="AO27" s="75">
        <v>6.3048014440732894E-2</v>
      </c>
      <c r="AP27" s="75">
        <v>0</v>
      </c>
      <c r="AQ27" s="75">
        <v>26.562503476655699</v>
      </c>
      <c r="AR27" s="75">
        <v>0</v>
      </c>
      <c r="AS27" s="75">
        <v>25.728971231871299</v>
      </c>
      <c r="AT27" s="75">
        <v>1.62466502658777</v>
      </c>
      <c r="AU27" s="75">
        <v>9.0128961376368302E-3</v>
      </c>
      <c r="AV27" s="75">
        <v>45.8455018893412</v>
      </c>
      <c r="AW27" s="75">
        <v>4.9334331935806803</v>
      </c>
      <c r="AX27" s="75">
        <v>78.118458043549396</v>
      </c>
      <c r="AY27" s="75">
        <v>2.1065652088492499E-3</v>
      </c>
      <c r="AZ27" s="75">
        <v>2.10216489661381</v>
      </c>
      <c r="BA27" s="75">
        <v>126.753868516785</v>
      </c>
      <c r="BB27" s="75">
        <v>0</v>
      </c>
      <c r="BC27" s="75">
        <v>4254.8904429539698</v>
      </c>
      <c r="BD27" s="75">
        <v>5791.9818267293904</v>
      </c>
      <c r="BE27" s="75">
        <v>643.55337334522596</v>
      </c>
      <c r="BF27" s="75">
        <v>6435.5352000746097</v>
      </c>
      <c r="BG27" s="75">
        <v>1.8281994595690802E-2</v>
      </c>
      <c r="BH27" s="75">
        <v>148.53070415408499</v>
      </c>
      <c r="BI27" s="75">
        <v>0.41512617137511698</v>
      </c>
      <c r="BJ27" s="75">
        <v>58.978924775222197</v>
      </c>
      <c r="BK27" s="75">
        <v>2048.81984163368</v>
      </c>
      <c r="BL27" s="75">
        <v>58.9366656525957</v>
      </c>
      <c r="BM27" s="75">
        <v>15.1105542638822</v>
      </c>
      <c r="BN27" s="75">
        <v>70.966923700347706</v>
      </c>
      <c r="BO27" s="75">
        <v>38.099765159465797</v>
      </c>
      <c r="BP27" s="75">
        <v>28.887368494110898</v>
      </c>
      <c r="BQ27" s="75">
        <v>34.212977579357997</v>
      </c>
      <c r="BR27" s="75">
        <v>7064.9215209393897</v>
      </c>
      <c r="BS27" s="75">
        <v>2192.0350184244799</v>
      </c>
      <c r="BT27" s="75">
        <v>4872.8865025149098</v>
      </c>
      <c r="BU27" s="75">
        <v>5.8609185262046903</v>
      </c>
      <c r="BV27" s="75">
        <v>1.2816668600285399</v>
      </c>
      <c r="BW27" s="75">
        <v>980.44125802454801</v>
      </c>
      <c r="BX27" s="75">
        <v>13.560695371149199</v>
      </c>
      <c r="BY27" s="75">
        <v>145.36741054426599</v>
      </c>
      <c r="BZ27" s="75">
        <v>15.9454200303686</v>
      </c>
      <c r="CA27" s="75">
        <v>14.6358552570864</v>
      </c>
      <c r="CB27" s="75">
        <v>365.09404312957099</v>
      </c>
      <c r="CC27" s="75">
        <v>324.94943459974502</v>
      </c>
      <c r="CD27" s="75">
        <v>183.54293352050499</v>
      </c>
      <c r="CE27" s="75">
        <v>154.99397681409999</v>
      </c>
      <c r="CF27" s="75">
        <v>6.1176607216694201</v>
      </c>
      <c r="CG27" s="75">
        <v>2735.4258166014602</v>
      </c>
      <c r="CH27" s="75">
        <v>277.534419246742</v>
      </c>
      <c r="CI27" s="75">
        <v>3.2506749389815801</v>
      </c>
      <c r="CJ27" s="75">
        <v>125.610191961162</v>
      </c>
      <c r="CK27" s="75">
        <v>289.30967915750102</v>
      </c>
      <c r="CL27" s="75">
        <v>17.690078707382199</v>
      </c>
      <c r="CM27" s="75">
        <v>3908.9584902833399</v>
      </c>
      <c r="CN27" s="75">
        <v>62.672116368585598</v>
      </c>
      <c r="CO27" s="75"/>
      <c r="CP27" s="91">
        <f t="shared" si="15"/>
        <v>1.0884972182566091</v>
      </c>
      <c r="CQ27" s="28">
        <f t="shared" si="0"/>
        <v>0</v>
      </c>
      <c r="CR27" s="44">
        <f t="shared" si="1"/>
        <v>-3.9612955714819621E-5</v>
      </c>
      <c r="CS27" s="44">
        <f t="shared" si="2"/>
        <v>-1.6092833230412602E-6</v>
      </c>
      <c r="CT27" s="44">
        <f t="shared" si="3"/>
        <v>-1.1832368560789657E-5</v>
      </c>
      <c r="CU27" s="44">
        <f t="shared" si="4"/>
        <v>-6.5370416716492531E-4</v>
      </c>
      <c r="CV27" s="44">
        <f t="shared" si="5"/>
        <v>-4.9373378773272508E-4</v>
      </c>
      <c r="CW27" s="44">
        <f t="shared" si="6"/>
        <v>-4.265715668173658E-6</v>
      </c>
      <c r="CX27" s="44">
        <f t="shared" si="7"/>
        <v>-1.456768784828503E-5</v>
      </c>
      <c r="CY27" s="68" t="e">
        <f t="shared" si="8"/>
        <v>#DIV/0!</v>
      </c>
      <c r="CZ27" s="61">
        <f t="shared" si="9"/>
        <v>-0.17956886377927059</v>
      </c>
      <c r="DA27" s="68">
        <f t="shared" si="10"/>
        <v>-1.3918114456668129E-3</v>
      </c>
      <c r="DB27" s="61">
        <f t="shared" si="11"/>
        <v>0.32354699391764769</v>
      </c>
      <c r="DC27" s="68">
        <f t="shared" si="12"/>
        <v>4.7220264312171451E-6</v>
      </c>
      <c r="DD27" s="68">
        <f t="shared" si="13"/>
        <v>-1.9423062166299384E-5</v>
      </c>
      <c r="DE27" s="61">
        <f t="shared" si="14"/>
        <v>-0.21760535684243637</v>
      </c>
      <c r="DF27" s="68">
        <f t="shared" si="16"/>
        <v>-6.2267459777318057E-5</v>
      </c>
    </row>
    <row r="28" spans="1:110" x14ac:dyDescent="0.25">
      <c r="A28" s="89" t="s">
        <v>194</v>
      </c>
      <c r="B28" s="75">
        <v>7869.7469328999996</v>
      </c>
      <c r="C28" s="75">
        <v>751.03614500000003</v>
      </c>
      <c r="D28" s="75">
        <v>8279.1664122000002</v>
      </c>
      <c r="E28" s="75">
        <v>6139.9485832999999</v>
      </c>
      <c r="F28" s="75">
        <v>2782.6362755999999</v>
      </c>
      <c r="G28" s="75">
        <v>2544.9286631999998</v>
      </c>
      <c r="H28" s="75">
        <v>8100.0265093999997</v>
      </c>
      <c r="I28" s="75">
        <v>135.72463042999999</v>
      </c>
      <c r="J28" s="75">
        <v>12.907825226</v>
      </c>
      <c r="K28" s="75">
        <v>2.7993182462999999</v>
      </c>
      <c r="L28" s="75">
        <v>81.585178721000005</v>
      </c>
      <c r="M28" s="75">
        <v>46.896686260999999</v>
      </c>
      <c r="N28" s="75">
        <v>74.703411173999996</v>
      </c>
      <c r="O28" s="75">
        <v>32.476686358999999</v>
      </c>
      <c r="P28" s="75">
        <v>0.28311888899999998</v>
      </c>
      <c r="Q28" s="75">
        <v>2.0497447155000001</v>
      </c>
      <c r="R28" s="75">
        <v>12.111185024999999</v>
      </c>
      <c r="S28" s="75"/>
      <c r="T28" s="89" t="s">
        <v>194</v>
      </c>
      <c r="U28" s="75">
        <v>31.829305631039698</v>
      </c>
      <c r="V28" s="75">
        <v>231.91779643789801</v>
      </c>
      <c r="W28" s="75">
        <v>32.473816648499898</v>
      </c>
      <c r="X28" s="75">
        <v>34.745458591975002</v>
      </c>
      <c r="Y28" s="75">
        <v>34.745458591975002</v>
      </c>
      <c r="Z28" s="75">
        <v>29.758919262165101</v>
      </c>
      <c r="AA28" s="75">
        <v>23.553495748145401</v>
      </c>
      <c r="AB28" s="75">
        <v>201.515839889663</v>
      </c>
      <c r="AC28" s="75">
        <v>0.28311543799052102</v>
      </c>
      <c r="AD28" s="75">
        <v>17558.160813722599</v>
      </c>
      <c r="AE28" s="75">
        <v>2.79933290030865</v>
      </c>
      <c r="AF28" s="75">
        <v>7866.9460878760601</v>
      </c>
      <c r="AG28" s="75">
        <v>137.17888619917301</v>
      </c>
      <c r="AH28" s="75">
        <v>228.668719131432</v>
      </c>
      <c r="AI28" s="75">
        <v>47.956040009623102</v>
      </c>
      <c r="AJ28" s="75">
        <v>12.110415040396299</v>
      </c>
      <c r="AK28" s="75">
        <v>1423.2240669200201</v>
      </c>
      <c r="AL28" s="75">
        <v>16.324341094867901</v>
      </c>
      <c r="AM28" s="75">
        <v>135.80606879550399</v>
      </c>
      <c r="AN28" s="75">
        <v>135.80606879550399</v>
      </c>
      <c r="AO28" s="75">
        <v>1.2136826430007299</v>
      </c>
      <c r="AP28" s="75">
        <v>0</v>
      </c>
      <c r="AQ28" s="75">
        <v>46.883566611478301</v>
      </c>
      <c r="AR28" s="75">
        <v>0</v>
      </c>
      <c r="AS28" s="75">
        <v>67.455907347051294</v>
      </c>
      <c r="AT28" s="75">
        <v>14.3935110725555</v>
      </c>
      <c r="AU28" s="75">
        <v>0.37552623171168098</v>
      </c>
      <c r="AV28" s="75">
        <v>287.05668634791101</v>
      </c>
      <c r="AW28" s="75">
        <v>59.807877851542003</v>
      </c>
      <c r="AX28" s="75">
        <v>121.24498418616299</v>
      </c>
      <c r="AY28" s="75">
        <v>8.0407975680240204E-2</v>
      </c>
      <c r="AZ28" s="75">
        <v>8.2118513133132307</v>
      </c>
      <c r="BA28" s="75">
        <v>751.00589330357002</v>
      </c>
      <c r="BB28" s="75">
        <v>0</v>
      </c>
      <c r="BC28" s="75">
        <v>8837.8754274624298</v>
      </c>
      <c r="BD28" s="75">
        <v>7448.3642669015799</v>
      </c>
      <c r="BE28" s="75">
        <v>827.59543106052195</v>
      </c>
      <c r="BF28" s="75">
        <v>8275.9596979621001</v>
      </c>
      <c r="BG28" s="75">
        <v>0.27982252179002998</v>
      </c>
      <c r="BH28" s="75">
        <v>358.78407819552802</v>
      </c>
      <c r="BI28" s="75">
        <v>14.4241147043855</v>
      </c>
      <c r="BJ28" s="75">
        <v>33.216666738316903</v>
      </c>
      <c r="BK28" s="75">
        <v>3002.70996856902</v>
      </c>
      <c r="BL28" s="75">
        <v>54.595153496475398</v>
      </c>
      <c r="BM28" s="75">
        <v>47.589493788091701</v>
      </c>
      <c r="BN28" s="75">
        <v>75.251494532537393</v>
      </c>
      <c r="BO28" s="75">
        <v>37.116312693441699</v>
      </c>
      <c r="BP28" s="75">
        <v>24.153962522418201</v>
      </c>
      <c r="BQ28" s="75">
        <v>26.959638007242098</v>
      </c>
      <c r="BR28" s="75">
        <v>6147.1914223969898</v>
      </c>
      <c r="BS28" s="75">
        <v>2780.6786775874898</v>
      </c>
      <c r="BT28" s="75">
        <v>3366.51274480949</v>
      </c>
      <c r="BU28" s="75">
        <v>3.2290106924166402</v>
      </c>
      <c r="BV28" s="75">
        <v>1.66859641390675</v>
      </c>
      <c r="BW28" s="75">
        <v>1597.01099250428</v>
      </c>
      <c r="BX28" s="75">
        <v>8.2505697867028402</v>
      </c>
      <c r="BY28" s="75">
        <v>136.275296755347</v>
      </c>
      <c r="BZ28" s="75">
        <v>28.8665945727167</v>
      </c>
      <c r="CA28" s="75">
        <v>24.4604738005401</v>
      </c>
      <c r="CB28" s="75">
        <v>344.66615813312598</v>
      </c>
      <c r="CC28" s="75">
        <v>155.97077386922899</v>
      </c>
      <c r="CD28" s="75">
        <v>150.85319654425501</v>
      </c>
      <c r="CE28" s="75">
        <v>178.04837626944899</v>
      </c>
      <c r="CF28" s="75">
        <v>8.4666903362269998</v>
      </c>
      <c r="CG28" s="75">
        <v>2544.4128316552901</v>
      </c>
      <c r="CH28" s="75">
        <v>255.631222220246</v>
      </c>
      <c r="CI28" s="75">
        <v>16.657242514250001</v>
      </c>
      <c r="CJ28" s="75">
        <v>41.068217029053599</v>
      </c>
      <c r="CK28" s="75">
        <v>853.35166133757605</v>
      </c>
      <c r="CL28" s="75">
        <v>114.45265465022899</v>
      </c>
      <c r="CM28" s="75">
        <v>8098.9021201168398</v>
      </c>
      <c r="CN28" s="75">
        <v>323.88858737895998</v>
      </c>
      <c r="CO28" s="75"/>
      <c r="CP28" s="91">
        <f t="shared" si="15"/>
        <v>1.0912436397410035</v>
      </c>
      <c r="CQ28" s="28">
        <f t="shared" si="0"/>
        <v>0</v>
      </c>
      <c r="CR28" s="44">
        <f t="shared" si="1"/>
        <v>-3.5590026564010017E-4</v>
      </c>
      <c r="CS28" s="44">
        <f t="shared" si="2"/>
        <v>-4.0279947418527913E-5</v>
      </c>
      <c r="CT28" s="44">
        <f t="shared" si="3"/>
        <v>-3.8732332196810812E-4</v>
      </c>
      <c r="CU28" s="44">
        <f t="shared" si="4"/>
        <v>1.1796253663572407E-3</v>
      </c>
      <c r="CV28" s="44">
        <f t="shared" si="5"/>
        <v>-7.0350481292707167E-4</v>
      </c>
      <c r="CW28" s="44">
        <f t="shared" si="6"/>
        <v>-2.0268998191136668E-4</v>
      </c>
      <c r="CX28" s="44">
        <f t="shared" si="7"/>
        <v>-1.388130374456218E-4</v>
      </c>
      <c r="CY28" s="68">
        <f t="shared" si="8"/>
        <v>5.2348491170849994E-6</v>
      </c>
      <c r="CZ28" s="61">
        <f t="shared" si="9"/>
        <v>0.66459240421505061</v>
      </c>
      <c r="DA28" s="68">
        <f t="shared" si="10"/>
        <v>-2.7975642988252686E-4</v>
      </c>
      <c r="DB28" s="61">
        <f t="shared" si="11"/>
        <v>0.62301804269363104</v>
      </c>
      <c r="DC28" s="68">
        <f t="shared" si="12"/>
        <v>-8.8362170585326306E-5</v>
      </c>
      <c r="DD28" s="68">
        <f t="shared" si="13"/>
        <v>-1.2189259046438334E-5</v>
      </c>
      <c r="DE28" s="61">
        <f t="shared" si="14"/>
        <v>3.0062800265886231</v>
      </c>
      <c r="DF28" s="68">
        <f t="shared" si="16"/>
        <v>-6.357632239211248E-5</v>
      </c>
    </row>
    <row r="29" spans="1:110" x14ac:dyDescent="0.25">
      <c r="A29" s="89" t="s">
        <v>195</v>
      </c>
      <c r="B29" s="75">
        <v>2664.4883174000001</v>
      </c>
      <c r="C29" s="75">
        <v>37.630136161000003</v>
      </c>
      <c r="D29" s="75">
        <v>5199.8971811000001</v>
      </c>
      <c r="E29" s="75">
        <v>2862.7614431000002</v>
      </c>
      <c r="F29" s="75">
        <v>1680.6146129000001</v>
      </c>
      <c r="G29" s="75">
        <v>1039.8700512</v>
      </c>
      <c r="H29" s="75">
        <v>1903.0230108999999</v>
      </c>
      <c r="I29" s="75">
        <v>2.0253625835000002</v>
      </c>
      <c r="J29" s="75">
        <v>0.81256191129999999</v>
      </c>
      <c r="K29" s="75">
        <v>0.20691355089999999</v>
      </c>
      <c r="L29" s="75">
        <v>12.614798596</v>
      </c>
      <c r="M29" s="75">
        <v>12.015925395</v>
      </c>
      <c r="N29" s="75">
        <v>3.6310486489999998</v>
      </c>
      <c r="O29" s="75">
        <v>0.78154766210000004</v>
      </c>
      <c r="P29" s="75">
        <v>4.8818392199999998E-2</v>
      </c>
      <c r="Q29" s="75">
        <v>1.2561703424999999</v>
      </c>
      <c r="R29" s="75">
        <v>1.4347643087999999</v>
      </c>
      <c r="S29" s="75"/>
      <c r="T29" s="89" t="s">
        <v>195</v>
      </c>
      <c r="U29" s="75">
        <v>3.9869651869082801</v>
      </c>
      <c r="V29" s="75">
        <v>20.686863350863401</v>
      </c>
      <c r="W29" s="75">
        <v>0.78129999520443105</v>
      </c>
      <c r="X29" s="75">
        <v>7.0422516675798699</v>
      </c>
      <c r="Y29" s="75">
        <v>7.0422516675798699</v>
      </c>
      <c r="Z29" s="75">
        <v>4.6162757347806496</v>
      </c>
      <c r="AA29" s="75">
        <v>4.5016681632453999</v>
      </c>
      <c r="AB29" s="75">
        <v>64.657967006952802</v>
      </c>
      <c r="AC29" s="75">
        <v>4.8815514906512099E-2</v>
      </c>
      <c r="AD29" s="75">
        <v>10022.4595069111</v>
      </c>
      <c r="AE29" s="75">
        <v>0.20691511115191999</v>
      </c>
      <c r="AF29" s="75">
        <v>2659.5685348721499</v>
      </c>
      <c r="AG29" s="75">
        <v>32.8065644963024</v>
      </c>
      <c r="AH29" s="75">
        <v>104.070568761638</v>
      </c>
      <c r="AI29" s="75">
        <v>11.2726015266538</v>
      </c>
      <c r="AJ29" s="75">
        <v>1.4343650289201599</v>
      </c>
      <c r="AK29" s="75">
        <v>20.0546347251782</v>
      </c>
      <c r="AL29" s="75">
        <v>2.29430302738642</v>
      </c>
      <c r="AM29" s="75">
        <v>97.344172698295296</v>
      </c>
      <c r="AN29" s="75">
        <v>97.344172698295296</v>
      </c>
      <c r="AO29" s="75">
        <v>0.28012079781020899</v>
      </c>
      <c r="AP29" s="75">
        <v>0</v>
      </c>
      <c r="AQ29" s="75">
        <v>12.0158798768437</v>
      </c>
      <c r="AR29" s="75">
        <v>0</v>
      </c>
      <c r="AS29" s="75">
        <v>31.850631022170202</v>
      </c>
      <c r="AT29" s="75">
        <v>2.31099648545803</v>
      </c>
      <c r="AU29" s="75">
        <v>5.4545806978008399E-2</v>
      </c>
      <c r="AV29" s="75">
        <v>52.640606000100703</v>
      </c>
      <c r="AW29" s="75">
        <v>17.244712132817401</v>
      </c>
      <c r="AX29" s="75">
        <v>9.9333031242895693</v>
      </c>
      <c r="AY29" s="75">
        <v>1.3671325536237899E-3</v>
      </c>
      <c r="AZ29" s="75">
        <v>3.25263027173945</v>
      </c>
      <c r="BA29" s="75">
        <v>37.630158114386703</v>
      </c>
      <c r="BB29" s="75">
        <v>0</v>
      </c>
      <c r="BC29" s="75">
        <v>2058.87857107425</v>
      </c>
      <c r="BD29" s="75">
        <v>4677.4424080380504</v>
      </c>
      <c r="BE29" s="75">
        <v>519.71521131896998</v>
      </c>
      <c r="BF29" s="75">
        <v>5197.1576193570199</v>
      </c>
      <c r="BG29" s="75">
        <v>4.1976494087548298E-2</v>
      </c>
      <c r="BH29" s="75">
        <v>65.759590420046607</v>
      </c>
      <c r="BI29" s="75">
        <v>2.1774153633604998</v>
      </c>
      <c r="BJ29" s="75">
        <v>47.534341028566402</v>
      </c>
      <c r="BK29" s="75">
        <v>1010.26591609657</v>
      </c>
      <c r="BL29" s="75">
        <v>108.714834941053</v>
      </c>
      <c r="BM29" s="75">
        <v>27.255171512976901</v>
      </c>
      <c r="BN29" s="75">
        <v>46.671577059805799</v>
      </c>
      <c r="BO29" s="75">
        <v>24.133592198944999</v>
      </c>
      <c r="BP29" s="75">
        <v>27.115958319416599</v>
      </c>
      <c r="BQ29" s="75">
        <v>35.282728681360297</v>
      </c>
      <c r="BR29" s="75">
        <v>2848.4102839427401</v>
      </c>
      <c r="BS29" s="75">
        <v>1673.1724666177199</v>
      </c>
      <c r="BT29" s="75">
        <v>1175.2378173250199</v>
      </c>
      <c r="BU29" s="75">
        <v>7.1955547931237804</v>
      </c>
      <c r="BV29" s="75">
        <v>1.2620952127735701</v>
      </c>
      <c r="BW29" s="75">
        <v>688.35695553056905</v>
      </c>
      <c r="BX29" s="75">
        <v>36.182007079041099</v>
      </c>
      <c r="BY29" s="75">
        <v>81.255925519050507</v>
      </c>
      <c r="BZ29" s="75">
        <v>19.4304997588143</v>
      </c>
      <c r="CA29" s="75">
        <v>23.108985227930301</v>
      </c>
      <c r="CB29" s="75">
        <v>204.51601081366999</v>
      </c>
      <c r="CC29" s="75">
        <v>66.626683759294906</v>
      </c>
      <c r="CD29" s="75">
        <v>121.62664317641899</v>
      </c>
      <c r="CE29" s="75">
        <v>163.04577197594699</v>
      </c>
      <c r="CF29" s="75">
        <v>10.483813788257001</v>
      </c>
      <c r="CG29" s="75">
        <v>1039.4130143580401</v>
      </c>
      <c r="CH29" s="75">
        <v>56.663907529359101</v>
      </c>
      <c r="CI29" s="75">
        <v>0.145850803529599</v>
      </c>
      <c r="CJ29" s="75">
        <v>1.67098427637285</v>
      </c>
      <c r="CK29" s="75">
        <v>175.853802100736</v>
      </c>
      <c r="CL29" s="75">
        <v>15.9237635051902</v>
      </c>
      <c r="CM29" s="75">
        <v>1897.2886127526299</v>
      </c>
      <c r="CN29" s="75">
        <v>105.721010552838</v>
      </c>
      <c r="CO29" s="75"/>
      <c r="CP29" s="91">
        <f t="shared" si="15"/>
        <v>1.0851688863968785</v>
      </c>
      <c r="CQ29" s="28">
        <f t="shared" si="0"/>
        <v>0</v>
      </c>
      <c r="CR29" s="44">
        <f t="shared" si="1"/>
        <v>-1.8464267588348489E-3</v>
      </c>
      <c r="CS29" s="44">
        <f t="shared" si="2"/>
        <v>5.8339907689168337E-7</v>
      </c>
      <c r="CT29" s="44">
        <f t="shared" si="3"/>
        <v>-5.2684921404554618E-4</v>
      </c>
      <c r="CU29" s="44">
        <f t="shared" si="4"/>
        <v>-5.0130475215984646E-3</v>
      </c>
      <c r="CV29" s="44">
        <f t="shared" si="5"/>
        <v>-4.4282289497877964E-3</v>
      </c>
      <c r="CW29" s="44">
        <f t="shared" si="6"/>
        <v>-4.3951341942442292E-4</v>
      </c>
      <c r="CX29" s="44">
        <f t="shared" si="7"/>
        <v>-3.0133099360990126E-3</v>
      </c>
      <c r="CY29" s="68">
        <f t="shared" si="8"/>
        <v>7.5405980575457081E-6</v>
      </c>
      <c r="CZ29" s="61">
        <f t="shared" si="9"/>
        <v>6.7166648327752103</v>
      </c>
      <c r="DA29" s="68">
        <f t="shared" si="10"/>
        <v>-3.7881523731083092E-6</v>
      </c>
      <c r="DB29" s="61">
        <f t="shared" si="11"/>
        <v>1.7356568541226309</v>
      </c>
      <c r="DC29" s="68">
        <f t="shared" si="12"/>
        <v>-3.1689288776517158E-4</v>
      </c>
      <c r="DD29" s="68">
        <f t="shared" si="13"/>
        <v>-5.893871875401505E-5</v>
      </c>
      <c r="DE29" s="61">
        <f t="shared" si="14"/>
        <v>1.5893226115067671</v>
      </c>
      <c r="DF29" s="68">
        <f t="shared" si="16"/>
        <v>-2.7828952629436137E-4</v>
      </c>
    </row>
    <row r="30" spans="1:110" x14ac:dyDescent="0.25">
      <c r="A30" s="89" t="s">
        <v>196</v>
      </c>
      <c r="B30" s="75">
        <v>510.41986214999997</v>
      </c>
      <c r="C30" s="75">
        <v>68.651214159999995</v>
      </c>
      <c r="D30" s="75">
        <v>341.63250806000002</v>
      </c>
      <c r="E30" s="75">
        <v>181.94729255999999</v>
      </c>
      <c r="F30" s="75">
        <v>175.47064109999999</v>
      </c>
      <c r="G30" s="75">
        <v>345.56411376</v>
      </c>
      <c r="H30" s="75">
        <v>114.31697033</v>
      </c>
      <c r="I30" s="75">
        <v>0.78547720769999996</v>
      </c>
      <c r="J30" s="75">
        <v>0.28819608359999999</v>
      </c>
      <c r="K30" s="75"/>
      <c r="L30" s="75">
        <v>17.702640506000002</v>
      </c>
      <c r="M30" s="75">
        <v>5.4630432229999997</v>
      </c>
      <c r="N30" s="75">
        <v>11.6650002</v>
      </c>
      <c r="O30" s="75">
        <v>0.40540338120000002</v>
      </c>
      <c r="P30" s="75">
        <v>2.10093298E-2</v>
      </c>
      <c r="Q30" s="75">
        <v>1.4665560100000001E-2</v>
      </c>
      <c r="R30" s="75">
        <v>0.76972130760000002</v>
      </c>
      <c r="S30" s="75"/>
      <c r="T30" s="89" t="s">
        <v>196</v>
      </c>
      <c r="U30" s="75">
        <v>0.44423994002744499</v>
      </c>
      <c r="V30" s="75">
        <v>3.75527488023612</v>
      </c>
      <c r="W30" s="75">
        <v>0.40539566186764298</v>
      </c>
      <c r="X30" s="75">
        <v>2.9755324530288298</v>
      </c>
      <c r="Y30" s="75">
        <v>2.9755324530288298</v>
      </c>
      <c r="Z30" s="75">
        <v>0.46712982571884198</v>
      </c>
      <c r="AA30" s="75">
        <v>5.0505236198629699</v>
      </c>
      <c r="AB30" s="75">
        <v>2.4989946362804698</v>
      </c>
      <c r="AC30" s="75">
        <v>2.1009364009149201E-2</v>
      </c>
      <c r="AD30" s="75">
        <v>78.093271299678804</v>
      </c>
      <c r="AE30" s="75">
        <v>0</v>
      </c>
      <c r="AF30" s="75">
        <v>510.37697062451298</v>
      </c>
      <c r="AG30" s="75">
        <v>2.4567586875874099</v>
      </c>
      <c r="AH30" s="75">
        <v>6.6569692099909998</v>
      </c>
      <c r="AI30" s="75">
        <v>0.82113030275203103</v>
      </c>
      <c r="AJ30" s="75">
        <v>0.76972098362407104</v>
      </c>
      <c r="AK30" s="75">
        <v>17.659009720271801</v>
      </c>
      <c r="AL30" s="75">
        <v>0.25550740813753398</v>
      </c>
      <c r="AM30" s="75">
        <v>5.7031524106615503</v>
      </c>
      <c r="AN30" s="75">
        <v>5.7031524106615503</v>
      </c>
      <c r="AO30" s="75">
        <v>1.2167977580057001E-2</v>
      </c>
      <c r="AP30" s="75">
        <v>0</v>
      </c>
      <c r="AQ30" s="75">
        <v>5.4630800150575798</v>
      </c>
      <c r="AR30" s="75">
        <v>0</v>
      </c>
      <c r="AS30" s="75">
        <v>0.44302080563170698</v>
      </c>
      <c r="AT30" s="75">
        <v>0.24373464090517799</v>
      </c>
      <c r="AU30" s="75">
        <v>6.0796439386260597E-3</v>
      </c>
      <c r="AV30" s="75">
        <v>4.1214789556521998</v>
      </c>
      <c r="AW30" s="75">
        <v>0.78849508729752205</v>
      </c>
      <c r="AX30" s="75">
        <v>7.2434866757364702</v>
      </c>
      <c r="AY30" s="75">
        <v>1.09162713421186E-7</v>
      </c>
      <c r="AZ30" s="75">
        <v>0.11900521324129799</v>
      </c>
      <c r="BA30" s="75">
        <v>68.650894645524701</v>
      </c>
      <c r="BB30" s="75">
        <v>0</v>
      </c>
      <c r="BC30" s="75">
        <v>128.136140484024</v>
      </c>
      <c r="BD30" s="75">
        <v>307.41212978168699</v>
      </c>
      <c r="BE30" s="75">
        <v>34.156823855112201</v>
      </c>
      <c r="BF30" s="75">
        <v>341.56895363679899</v>
      </c>
      <c r="BG30" s="75">
        <v>3.63403527534626E-3</v>
      </c>
      <c r="BH30" s="75">
        <v>3.1318639799930601</v>
      </c>
      <c r="BI30" s="75">
        <v>0.24246844969960599</v>
      </c>
      <c r="BJ30" s="75">
        <v>0.76382557802432505</v>
      </c>
      <c r="BK30" s="75">
        <v>32.464018887861798</v>
      </c>
      <c r="BL30" s="75">
        <v>5.0880352328962699</v>
      </c>
      <c r="BM30" s="75">
        <v>3.2259433781147102</v>
      </c>
      <c r="BN30" s="75">
        <v>6.76639429664292</v>
      </c>
      <c r="BO30" s="75">
        <v>1.53139722619972</v>
      </c>
      <c r="BP30" s="75">
        <v>3.4157035304816499</v>
      </c>
      <c r="BQ30" s="75">
        <v>1.46042134751015</v>
      </c>
      <c r="BR30" s="75">
        <v>181.789683150933</v>
      </c>
      <c r="BS30" s="75">
        <v>175.31308422734</v>
      </c>
      <c r="BT30" s="75">
        <v>6.4765989235933299</v>
      </c>
      <c r="BU30" s="75">
        <v>0.105531180740422</v>
      </c>
      <c r="BV30" s="75">
        <v>1.6867847462204402E-2</v>
      </c>
      <c r="BW30" s="75">
        <v>35.179234086762797</v>
      </c>
      <c r="BX30" s="75">
        <v>10.5902583574464</v>
      </c>
      <c r="BY30" s="75">
        <v>15.437491528188801</v>
      </c>
      <c r="BZ30" s="75">
        <v>3.7046015200868601</v>
      </c>
      <c r="CA30" s="75">
        <v>2.0361108601883799</v>
      </c>
      <c r="CB30" s="75">
        <v>38.662116536318401</v>
      </c>
      <c r="CC30" s="75">
        <v>4.19029262690895</v>
      </c>
      <c r="CD30" s="75">
        <v>2.2496325071512402</v>
      </c>
      <c r="CE30" s="75">
        <v>45.064708251348797</v>
      </c>
      <c r="CF30" s="75">
        <v>1.48109617757678E-2</v>
      </c>
      <c r="CG30" s="75">
        <v>345.56229656883698</v>
      </c>
      <c r="CH30" s="75">
        <v>1.77548888642444</v>
      </c>
      <c r="CI30" s="75">
        <v>2.0904885142611298</v>
      </c>
      <c r="CJ30" s="75">
        <v>7.8124208254071695E-2</v>
      </c>
      <c r="CK30" s="75">
        <v>8.2032554090488503</v>
      </c>
      <c r="CL30" s="75">
        <v>1.8563969268248399</v>
      </c>
      <c r="CM30" s="75">
        <v>114.313173399031</v>
      </c>
      <c r="CN30" s="75">
        <v>3.6695820460104498</v>
      </c>
      <c r="CO30" s="75"/>
      <c r="CP30" s="91">
        <f t="shared" si="15"/>
        <v>1.120921908420313</v>
      </c>
      <c r="CQ30" s="28">
        <f t="shared" si="0"/>
        <v>0</v>
      </c>
      <c r="CR30" s="44">
        <f t="shared" si="1"/>
        <v>-8.4031850379656092E-5</v>
      </c>
      <c r="CS30" s="44">
        <f t="shared" si="2"/>
        <v>-4.6541707849331145E-6</v>
      </c>
      <c r="CT30" s="44">
        <f t="shared" si="3"/>
        <v>-1.8603154472016526E-4</v>
      </c>
      <c r="CU30" s="44">
        <f t="shared" si="4"/>
        <v>-8.6623662737393258E-4</v>
      </c>
      <c r="CV30" s="44">
        <f t="shared" si="5"/>
        <v>-8.979101670358883E-4</v>
      </c>
      <c r="CW30" s="44">
        <f t="shared" si="6"/>
        <v>-5.2586223240629837E-6</v>
      </c>
      <c r="CX30" s="44">
        <f t="shared" si="7"/>
        <v>-3.3214062252017761E-5</v>
      </c>
      <c r="CY30" s="68" t="e">
        <f t="shared" si="8"/>
        <v>#DIV/0!</v>
      </c>
      <c r="CZ30" s="61">
        <f t="shared" si="9"/>
        <v>-0.67783606017822218</v>
      </c>
      <c r="DA30" s="68">
        <f t="shared" si="10"/>
        <v>6.7347183755047981E-6</v>
      </c>
      <c r="DB30" s="61">
        <f t="shared" si="11"/>
        <v>-0.37904101572698901</v>
      </c>
      <c r="DC30" s="68">
        <f t="shared" si="12"/>
        <v>-1.9041114887099796E-5</v>
      </c>
      <c r="DD30" s="68">
        <f t="shared" si="13"/>
        <v>1.6282836971258903E-6</v>
      </c>
      <c r="DE30" s="61">
        <f t="shared" si="14"/>
        <v>7.114604040339243</v>
      </c>
      <c r="DF30" s="68">
        <f t="shared" si="16"/>
        <v>-4.2090029959441065E-7</v>
      </c>
    </row>
    <row r="31" spans="1:110" x14ac:dyDescent="0.25">
      <c r="A31" s="89" t="s">
        <v>197</v>
      </c>
      <c r="B31" s="75">
        <v>3481.1158445999999</v>
      </c>
      <c r="C31" s="75">
        <v>614.56350371999997</v>
      </c>
      <c r="D31" s="75">
        <v>4347.4105821000003</v>
      </c>
      <c r="E31" s="75">
        <v>1484.0305169000001</v>
      </c>
      <c r="F31" s="75">
        <v>1044.2881239000001</v>
      </c>
      <c r="G31" s="75">
        <v>474.18352530999999</v>
      </c>
      <c r="H31" s="75">
        <v>6007.2121791</v>
      </c>
      <c r="I31" s="75">
        <v>15.930754699</v>
      </c>
      <c r="J31" s="75">
        <v>17.031714616999999</v>
      </c>
      <c r="K31" s="75">
        <v>2.427</v>
      </c>
      <c r="L31" s="75">
        <v>114.48182783</v>
      </c>
      <c r="M31" s="75">
        <v>29.106896899999999</v>
      </c>
      <c r="N31" s="75">
        <v>20.381636042</v>
      </c>
      <c r="O31" s="75">
        <v>5.8015946406000003</v>
      </c>
      <c r="P31" s="75">
        <v>0.39065906080000001</v>
      </c>
      <c r="Q31" s="75">
        <v>2.9252226561999999</v>
      </c>
      <c r="R31" s="75">
        <v>8.4646121392999998</v>
      </c>
      <c r="S31" s="75"/>
      <c r="T31" s="89" t="s">
        <v>197</v>
      </c>
      <c r="U31" s="75">
        <v>2.80999428405786</v>
      </c>
      <c r="V31" s="75">
        <v>268.63894261484899</v>
      </c>
      <c r="W31" s="75">
        <v>5.7935235127581102</v>
      </c>
      <c r="X31" s="75">
        <v>7.7270806995105303</v>
      </c>
      <c r="Y31" s="75">
        <v>7.7270806995105303</v>
      </c>
      <c r="Z31" s="75">
        <v>5.0862838891871602</v>
      </c>
      <c r="AA31" s="75">
        <v>2.7097230476422198</v>
      </c>
      <c r="AB31" s="75">
        <v>265.28938650015999</v>
      </c>
      <c r="AC31" s="75">
        <v>0.39025008415103002</v>
      </c>
      <c r="AD31" s="75">
        <v>7098.6527905953099</v>
      </c>
      <c r="AE31" s="75">
        <v>2.4270203472715002</v>
      </c>
      <c r="AF31" s="75">
        <v>3479.50504384442</v>
      </c>
      <c r="AG31" s="75">
        <v>118.77956689271301</v>
      </c>
      <c r="AH31" s="75">
        <v>237.08495095263899</v>
      </c>
      <c r="AI31" s="75">
        <v>20.8178223649534</v>
      </c>
      <c r="AJ31" s="75">
        <v>8.46416795585926</v>
      </c>
      <c r="AK31" s="75">
        <v>45.7264378192341</v>
      </c>
      <c r="AL31" s="75">
        <v>1.8090822358687499</v>
      </c>
      <c r="AM31" s="75">
        <v>94.577955947535003</v>
      </c>
      <c r="AN31" s="75">
        <v>94.577955947535003</v>
      </c>
      <c r="AO31" s="75">
        <v>0.33723347971436801</v>
      </c>
      <c r="AP31" s="75">
        <v>0</v>
      </c>
      <c r="AQ31" s="75">
        <v>29.097486445860401</v>
      </c>
      <c r="AR31" s="75">
        <v>0</v>
      </c>
      <c r="AS31" s="75">
        <v>89.1560374590793</v>
      </c>
      <c r="AT31" s="75">
        <v>1.8240331194569901</v>
      </c>
      <c r="AU31" s="75">
        <v>3.5865291904979599E-2</v>
      </c>
      <c r="AV31" s="75">
        <v>149.17848064467501</v>
      </c>
      <c r="AW31" s="75">
        <v>43.3140250700176</v>
      </c>
      <c r="AX31" s="75">
        <v>144.10422103614201</v>
      </c>
      <c r="AY31" s="75">
        <v>3.25776364061812E-2</v>
      </c>
      <c r="AZ31" s="75">
        <v>1.4326171512408601</v>
      </c>
      <c r="BA31" s="75">
        <v>614.55063769793298</v>
      </c>
      <c r="BB31" s="75">
        <v>0</v>
      </c>
      <c r="BC31" s="75">
        <v>6579.8370115246598</v>
      </c>
      <c r="BD31" s="75">
        <v>3911.7445864514898</v>
      </c>
      <c r="BE31" s="75">
        <v>434.63951604799303</v>
      </c>
      <c r="BF31" s="75">
        <v>4346.3841024994799</v>
      </c>
      <c r="BG31" s="75">
        <v>7.7318877965658103E-2</v>
      </c>
      <c r="BH31" s="75">
        <v>175.86717465649201</v>
      </c>
      <c r="BI31" s="75">
        <v>1.7505950126752601</v>
      </c>
      <c r="BJ31" s="75">
        <v>15.3628007947662</v>
      </c>
      <c r="BK31" s="75">
        <v>3096.6985726337998</v>
      </c>
      <c r="BL31" s="75">
        <v>5.7087029525400004</v>
      </c>
      <c r="BM31" s="75">
        <v>11.2073866014098</v>
      </c>
      <c r="BN31" s="75">
        <v>40.372373606265498</v>
      </c>
      <c r="BO31" s="75">
        <v>8.6995536257764297</v>
      </c>
      <c r="BP31" s="75">
        <v>25.874031505150501</v>
      </c>
      <c r="BQ31" s="75">
        <v>2.3074587477747102</v>
      </c>
      <c r="BR31" s="75">
        <v>1483.89699151082</v>
      </c>
      <c r="BS31" s="75">
        <v>1044.15985893367</v>
      </c>
      <c r="BT31" s="75">
        <v>439.73713257714701</v>
      </c>
      <c r="BU31" s="75">
        <v>0.28604111162552098</v>
      </c>
      <c r="BV31" s="75">
        <v>0.33743503223708599</v>
      </c>
      <c r="BW31" s="75">
        <v>476.46669179935702</v>
      </c>
      <c r="BX31" s="75">
        <v>4.4743965791431402</v>
      </c>
      <c r="BY31" s="75">
        <v>69.674487078159302</v>
      </c>
      <c r="BZ31" s="75">
        <v>12.0768607682005</v>
      </c>
      <c r="CA31" s="75">
        <v>7.7637719065019697</v>
      </c>
      <c r="CB31" s="75">
        <v>176.889828535525</v>
      </c>
      <c r="CC31" s="75">
        <v>183.50881920200999</v>
      </c>
      <c r="CD31" s="75">
        <v>40.164734896410401</v>
      </c>
      <c r="CE31" s="75">
        <v>143.41250730556601</v>
      </c>
      <c r="CF31" s="75">
        <v>3.0807960872697402</v>
      </c>
      <c r="CG31" s="75">
        <v>474.12016624437001</v>
      </c>
      <c r="CH31" s="75">
        <v>307.72880053178</v>
      </c>
      <c r="CI31" s="75">
        <v>0.114412769415279</v>
      </c>
      <c r="CJ31" s="75">
        <v>4.0149568896351102</v>
      </c>
      <c r="CK31" s="75">
        <v>845.70790942723295</v>
      </c>
      <c r="CL31" s="75">
        <v>35.994633634334498</v>
      </c>
      <c r="CM31" s="75">
        <v>6005.4706345453096</v>
      </c>
      <c r="CN31" s="75">
        <v>445.07876998508902</v>
      </c>
      <c r="CO31" s="75"/>
      <c r="CP31" s="91">
        <f t="shared" si="15"/>
        <v>1.0956405271013097</v>
      </c>
      <c r="CQ31" s="28">
        <f t="shared" si="0"/>
        <v>0</v>
      </c>
      <c r="CR31" s="44">
        <f t="shared" si="1"/>
        <v>-4.6272540975005115E-4</v>
      </c>
      <c r="CS31" s="44">
        <f t="shared" si="2"/>
        <v>-2.0935219857847323E-5</v>
      </c>
      <c r="CT31" s="44">
        <f t="shared" si="3"/>
        <v>-2.3611287251008246E-4</v>
      </c>
      <c r="CU31" s="44">
        <f t="shared" si="4"/>
        <v>-8.9974827107291609E-5</v>
      </c>
      <c r="CV31" s="44">
        <f t="shared" si="5"/>
        <v>-1.2282526574283796E-4</v>
      </c>
      <c r="CW31" s="44">
        <f t="shared" si="6"/>
        <v>-1.3361718037032243E-4</v>
      </c>
      <c r="CX31" s="44">
        <f t="shared" si="7"/>
        <v>-2.8990894657415843E-4</v>
      </c>
      <c r="CY31" s="68">
        <f t="shared" si="8"/>
        <v>8.3837130202438499E-6</v>
      </c>
      <c r="CZ31" s="61">
        <f t="shared" si="9"/>
        <v>-0.17386053542070701</v>
      </c>
      <c r="DA31" s="68">
        <f t="shared" si="10"/>
        <v>-3.233066778615568E-4</v>
      </c>
      <c r="DB31" s="61">
        <f t="shared" si="11"/>
        <v>6.0702970428472733</v>
      </c>
      <c r="DC31" s="68">
        <f t="shared" si="12"/>
        <v>-1.3911912744485383E-3</v>
      </c>
      <c r="DD31" s="68">
        <f t="shared" si="13"/>
        <v>-1.0468889372039216E-3</v>
      </c>
      <c r="DE31" s="61">
        <f t="shared" si="14"/>
        <v>-0.51025363891379938</v>
      </c>
      <c r="DF31" s="68">
        <f t="shared" si="16"/>
        <v>-5.2475344815569206E-5</v>
      </c>
    </row>
    <row r="32" spans="1:110" x14ac:dyDescent="0.25">
      <c r="A32" s="89" t="s">
        <v>198</v>
      </c>
      <c r="B32" s="75">
        <v>2067.7699327</v>
      </c>
      <c r="C32" s="75">
        <v>23.08736923</v>
      </c>
      <c r="D32" s="75">
        <v>2555.2117122999998</v>
      </c>
      <c r="E32" s="75">
        <v>1783.5266022000001</v>
      </c>
      <c r="F32" s="75">
        <v>634.18437376999998</v>
      </c>
      <c r="G32" s="75">
        <v>245.37807654</v>
      </c>
      <c r="H32" s="75">
        <v>1988.9621775999999</v>
      </c>
      <c r="I32" s="75">
        <v>1.3333021096</v>
      </c>
      <c r="J32" s="75">
        <v>13.46688383</v>
      </c>
      <c r="K32" s="75">
        <v>2.7109999999999999</v>
      </c>
      <c r="L32" s="75">
        <v>9.8758196056000003</v>
      </c>
      <c r="M32" s="75">
        <v>11.022</v>
      </c>
      <c r="N32" s="75">
        <v>2.5358429999999998</v>
      </c>
      <c r="O32" s="75">
        <v>0.30536752140000001</v>
      </c>
      <c r="P32" s="75">
        <v>4.1277739899999999E-2</v>
      </c>
      <c r="Q32" s="75">
        <v>0.91568445030000001</v>
      </c>
      <c r="R32" s="75">
        <v>4.4851214901000001</v>
      </c>
      <c r="S32" s="75"/>
      <c r="T32" s="89" t="s">
        <v>198</v>
      </c>
      <c r="U32" s="75">
        <v>0.87432285795375297</v>
      </c>
      <c r="V32" s="75">
        <v>17.2830517409339</v>
      </c>
      <c r="W32" s="75">
        <v>0.30533534866230999</v>
      </c>
      <c r="X32" s="75">
        <v>1.91238873939118</v>
      </c>
      <c r="Y32" s="75">
        <v>1.91238873939118</v>
      </c>
      <c r="Z32" s="75">
        <v>1.1689355534739301</v>
      </c>
      <c r="AA32" s="75">
        <v>0.71162847391985695</v>
      </c>
      <c r="AB32" s="75">
        <v>140.86762370085199</v>
      </c>
      <c r="AC32" s="75">
        <v>4.1279834617059002E-2</v>
      </c>
      <c r="AD32" s="75">
        <v>7932.9315983201404</v>
      </c>
      <c r="AE32" s="75">
        <v>2.7110088883469099</v>
      </c>
      <c r="AF32" s="75">
        <v>2066.3457213185702</v>
      </c>
      <c r="AG32" s="75">
        <v>24.456307779558902</v>
      </c>
      <c r="AH32" s="75">
        <v>235.01719485019399</v>
      </c>
      <c r="AI32" s="75">
        <v>5.2689506452895101</v>
      </c>
      <c r="AJ32" s="75">
        <v>4.4846230700755303</v>
      </c>
      <c r="AK32" s="75">
        <v>9.3227747208127596</v>
      </c>
      <c r="AL32" s="75">
        <v>0.502871645953887</v>
      </c>
      <c r="AM32" s="75">
        <v>98.296963175576906</v>
      </c>
      <c r="AN32" s="75">
        <v>98.296963175576906</v>
      </c>
      <c r="AO32" s="75">
        <v>8.0390454505594094E-2</v>
      </c>
      <c r="AP32" s="75">
        <v>0</v>
      </c>
      <c r="AQ32" s="75">
        <v>11.0220044733985</v>
      </c>
      <c r="AR32" s="75">
        <v>0</v>
      </c>
      <c r="AS32" s="75">
        <v>17.1985557307443</v>
      </c>
      <c r="AT32" s="75">
        <v>0.55083299734336599</v>
      </c>
      <c r="AU32" s="75">
        <v>1.1965773111244801E-2</v>
      </c>
      <c r="AV32" s="75">
        <v>13.4517142977368</v>
      </c>
      <c r="AW32" s="75">
        <v>16.759789047579801</v>
      </c>
      <c r="AX32" s="75">
        <v>3.7155892847634999</v>
      </c>
      <c r="AY32" s="75">
        <v>8.6383380235737807E-3</v>
      </c>
      <c r="AZ32" s="75">
        <v>0.555195435934694</v>
      </c>
      <c r="BA32" s="75">
        <v>23.087539181313598</v>
      </c>
      <c r="BB32" s="75">
        <v>0</v>
      </c>
      <c r="BC32" s="75">
        <v>2255.2518009975802</v>
      </c>
      <c r="BD32" s="75">
        <v>2298.6684672623501</v>
      </c>
      <c r="BE32" s="75">
        <v>255.40748695569201</v>
      </c>
      <c r="BF32" s="75">
        <v>2554.0759542180399</v>
      </c>
      <c r="BG32" s="75">
        <v>8.2955550720793404E-3</v>
      </c>
      <c r="BH32" s="75">
        <v>53.652914194918097</v>
      </c>
      <c r="BI32" s="75">
        <v>0.47721225842235598</v>
      </c>
      <c r="BJ32" s="75">
        <v>20.2656958365714</v>
      </c>
      <c r="BK32" s="75">
        <v>1145.7224664155799</v>
      </c>
      <c r="BL32" s="75">
        <v>18.279213336484698</v>
      </c>
      <c r="BM32" s="75">
        <v>8.4442363393047799</v>
      </c>
      <c r="BN32" s="75">
        <v>23.431755177279101</v>
      </c>
      <c r="BO32" s="75">
        <v>9.4432745874013708</v>
      </c>
      <c r="BP32" s="75">
        <v>13.255225066441801</v>
      </c>
      <c r="BQ32" s="75">
        <v>6.2452005038366103</v>
      </c>
      <c r="BR32" s="75">
        <v>1780.5634802468401</v>
      </c>
      <c r="BS32" s="75">
        <v>633.12747058068499</v>
      </c>
      <c r="BT32" s="75">
        <v>1147.4360096661601</v>
      </c>
      <c r="BU32" s="75">
        <v>1.5858313934643899</v>
      </c>
      <c r="BV32" s="75">
        <v>0.43626550767924899</v>
      </c>
      <c r="BW32" s="75">
        <v>314.16600725066002</v>
      </c>
      <c r="BX32" s="75">
        <v>6.4582100917674197</v>
      </c>
      <c r="BY32" s="75">
        <v>22.6571855900395</v>
      </c>
      <c r="BZ32" s="75">
        <v>6.0500169064744203</v>
      </c>
      <c r="CA32" s="75">
        <v>4.5546189066011902</v>
      </c>
      <c r="CB32" s="75">
        <v>58.059430586264</v>
      </c>
      <c r="CC32" s="75">
        <v>267.64180598661602</v>
      </c>
      <c r="CD32" s="75">
        <v>52.7436708426617</v>
      </c>
      <c r="CE32" s="75">
        <v>64.962465350667202</v>
      </c>
      <c r="CF32" s="75">
        <v>2.0891673070860102</v>
      </c>
      <c r="CG32" s="75">
        <v>245.24870089342301</v>
      </c>
      <c r="CH32" s="75">
        <v>104.629182630168</v>
      </c>
      <c r="CI32" s="75">
        <v>5.6102105160469101E-3</v>
      </c>
      <c r="CJ32" s="75">
        <v>0.163125661177876</v>
      </c>
      <c r="CK32" s="75">
        <v>126.76513315130499</v>
      </c>
      <c r="CL32" s="75">
        <v>5.7509577495709099</v>
      </c>
      <c r="CM32" s="75">
        <v>1988.7006190749401</v>
      </c>
      <c r="CN32" s="75">
        <v>36.200255687191401</v>
      </c>
      <c r="CO32" s="75"/>
      <c r="CP32" s="91">
        <f t="shared" si="15"/>
        <v>1.1340328349908337</v>
      </c>
      <c r="CQ32" s="28">
        <f t="shared" si="0"/>
        <v>0</v>
      </c>
      <c r="CR32" s="44">
        <f t="shared" si="1"/>
        <v>-6.8876684920654747E-4</v>
      </c>
      <c r="CS32" s="44">
        <f t="shared" si="2"/>
        <v>7.3612247417677945E-6</v>
      </c>
      <c r="CT32" s="44">
        <f t="shared" si="3"/>
        <v>-4.4448688008619095E-4</v>
      </c>
      <c r="CU32" s="44">
        <f t="shared" si="4"/>
        <v>-1.6613836594895496E-3</v>
      </c>
      <c r="CV32" s="44">
        <f t="shared" si="5"/>
        <v>-1.6665550792935521E-3</v>
      </c>
      <c r="CW32" s="44">
        <f t="shared" si="6"/>
        <v>-5.2725022708334274E-4</v>
      </c>
      <c r="CX32" s="44">
        <f t="shared" si="7"/>
        <v>-1.3150502709682811E-4</v>
      </c>
      <c r="CY32" s="68">
        <f t="shared" si="8"/>
        <v>3.2786229841537896E-6</v>
      </c>
      <c r="CZ32" s="61">
        <f t="shared" si="9"/>
        <v>8.9532967491466167</v>
      </c>
      <c r="DA32" s="68">
        <f t="shared" si="10"/>
        <v>4.0586086913691016E-7</v>
      </c>
      <c r="DB32" s="61">
        <f t="shared" si="11"/>
        <v>0.46522844070531977</v>
      </c>
      <c r="DC32" s="68">
        <f t="shared" si="12"/>
        <v>-1.0535743140762566E-4</v>
      </c>
      <c r="DD32" s="68">
        <f t="shared" si="13"/>
        <v>5.0746893218432925E-5</v>
      </c>
      <c r="DE32" s="61">
        <f t="shared" si="14"/>
        <v>-0.39368257727561196</v>
      </c>
      <c r="DF32" s="68">
        <f t="shared" si="16"/>
        <v>-1.1112743000828863E-4</v>
      </c>
    </row>
    <row r="33" spans="1:110" x14ac:dyDescent="0.25">
      <c r="A33" s="89" t="s">
        <v>199</v>
      </c>
      <c r="B33" s="75">
        <v>23660.728964000002</v>
      </c>
      <c r="C33" s="75">
        <v>468.42320933000002</v>
      </c>
      <c r="D33" s="75">
        <v>9009.9416351</v>
      </c>
      <c r="E33" s="75">
        <v>2057.1627097000001</v>
      </c>
      <c r="F33" s="75">
        <v>1560.1505222999999</v>
      </c>
      <c r="G33" s="75">
        <v>4975.5086305000004</v>
      </c>
      <c r="H33" s="75">
        <v>4470.3814014</v>
      </c>
      <c r="I33" s="75">
        <v>22.061233297000001</v>
      </c>
      <c r="J33" s="75">
        <v>15.510499801</v>
      </c>
      <c r="K33" s="75">
        <v>6.2006299286999997</v>
      </c>
      <c r="L33" s="75">
        <v>182.51503215</v>
      </c>
      <c r="M33" s="75">
        <v>107.83928394</v>
      </c>
      <c r="N33" s="75">
        <v>160.27680303</v>
      </c>
      <c r="O33" s="75">
        <v>3.6938512119000002</v>
      </c>
      <c r="P33" s="75">
        <v>0.15517269040000001</v>
      </c>
      <c r="Q33" s="75">
        <v>3.7639536408000001</v>
      </c>
      <c r="R33" s="75">
        <v>11.170276421000001</v>
      </c>
      <c r="S33" s="75"/>
      <c r="T33" s="89" t="s">
        <v>199</v>
      </c>
      <c r="U33" s="75">
        <v>5.0937783313896601</v>
      </c>
      <c r="V33" s="75">
        <v>174.931589038364</v>
      </c>
      <c r="W33" s="75">
        <v>3.69382308834169</v>
      </c>
      <c r="X33" s="75">
        <v>11.538689828144699</v>
      </c>
      <c r="Y33" s="75">
        <v>11.538689828144699</v>
      </c>
      <c r="Z33" s="75">
        <v>14.1778597325433</v>
      </c>
      <c r="AA33" s="75">
        <v>47.099941990519198</v>
      </c>
      <c r="AB33" s="75">
        <v>115.44425456501</v>
      </c>
      <c r="AC33" s="75">
        <v>0.15517499425992401</v>
      </c>
      <c r="AD33" s="75">
        <v>25903.567307185702</v>
      </c>
      <c r="AE33" s="75">
        <v>6.2005914782100202</v>
      </c>
      <c r="AF33" s="75">
        <v>23656.0736218821</v>
      </c>
      <c r="AG33" s="75">
        <v>163.90993016617901</v>
      </c>
      <c r="AH33" s="75">
        <v>552.50131337363405</v>
      </c>
      <c r="AI33" s="75">
        <v>23.073631924174901</v>
      </c>
      <c r="AJ33" s="75">
        <v>11.1660764473184</v>
      </c>
      <c r="AK33" s="75">
        <v>75.827055153893198</v>
      </c>
      <c r="AL33" s="75">
        <v>3.0186483756724898</v>
      </c>
      <c r="AM33" s="75">
        <v>107.288126075745</v>
      </c>
      <c r="AN33" s="75">
        <v>107.288126075745</v>
      </c>
      <c r="AO33" s="75">
        <v>0.91216650226448204</v>
      </c>
      <c r="AP33" s="75">
        <v>0</v>
      </c>
      <c r="AQ33" s="75">
        <v>107.801587767489</v>
      </c>
      <c r="AR33" s="75">
        <v>0</v>
      </c>
      <c r="AS33" s="75">
        <v>45.062973358512501</v>
      </c>
      <c r="AT33" s="75">
        <v>3.3400705641889701</v>
      </c>
      <c r="AU33" s="75">
        <v>8.8697380820863495E-2</v>
      </c>
      <c r="AV33" s="75">
        <v>130.46317261916201</v>
      </c>
      <c r="AW33" s="75">
        <v>114.555896629762</v>
      </c>
      <c r="AX33" s="75">
        <v>58.223023359992602</v>
      </c>
      <c r="AY33" s="75">
        <v>0.25349059637649102</v>
      </c>
      <c r="AZ33" s="75">
        <v>2.7610444443834301</v>
      </c>
      <c r="BA33" s="75">
        <v>468.39675340155497</v>
      </c>
      <c r="BB33" s="75">
        <v>0</v>
      </c>
      <c r="BC33" s="75">
        <v>5297.9595441879001</v>
      </c>
      <c r="BD33" s="75">
        <v>8106.3227318879799</v>
      </c>
      <c r="BE33" s="75">
        <v>900.70246463268302</v>
      </c>
      <c r="BF33" s="75">
        <v>9007.0251965206608</v>
      </c>
      <c r="BG33" s="75">
        <v>6.3072273896470299E-2</v>
      </c>
      <c r="BH33" s="75">
        <v>211.26419862234201</v>
      </c>
      <c r="BI33" s="75">
        <v>2.8802210349404902</v>
      </c>
      <c r="BJ33" s="75">
        <v>40.997547388900998</v>
      </c>
      <c r="BK33" s="75">
        <v>2015.9685819393401</v>
      </c>
      <c r="BL33" s="75">
        <v>52.380331765406197</v>
      </c>
      <c r="BM33" s="75">
        <v>105.79075112154599</v>
      </c>
      <c r="BN33" s="75">
        <v>65.118730468096302</v>
      </c>
      <c r="BO33" s="75">
        <v>20.333356812557401</v>
      </c>
      <c r="BP33" s="75">
        <v>21.955179625891098</v>
      </c>
      <c r="BQ33" s="75">
        <v>38.864386937074599</v>
      </c>
      <c r="BR33" s="75">
        <v>2056.87879222019</v>
      </c>
      <c r="BS33" s="75">
        <v>1559.8889015227201</v>
      </c>
      <c r="BT33" s="75">
        <v>496.98989069747302</v>
      </c>
      <c r="BU33" s="75">
        <v>6.2636825179417697</v>
      </c>
      <c r="BV33" s="75">
        <v>0.57945814978879595</v>
      </c>
      <c r="BW33" s="75">
        <v>417.33818609148102</v>
      </c>
      <c r="BX33" s="75">
        <v>79.071295753480399</v>
      </c>
      <c r="BY33" s="75">
        <v>110.009259543312</v>
      </c>
      <c r="BZ33" s="75">
        <v>18.890464305516499</v>
      </c>
      <c r="CA33" s="75">
        <v>19.561487251222101</v>
      </c>
      <c r="CB33" s="75">
        <v>278.27273598031297</v>
      </c>
      <c r="CC33" s="75">
        <v>158.184066185749</v>
      </c>
      <c r="CD33" s="75">
        <v>41.771749790836502</v>
      </c>
      <c r="CE33" s="75">
        <v>235.15184317212001</v>
      </c>
      <c r="CF33" s="75">
        <v>7.5384548472353101</v>
      </c>
      <c r="CG33" s="75">
        <v>4974.33241433082</v>
      </c>
      <c r="CH33" s="75">
        <v>171.618780987788</v>
      </c>
      <c r="CI33" s="75">
        <v>1.87070546338417</v>
      </c>
      <c r="CJ33" s="75">
        <v>37.535239775707602</v>
      </c>
      <c r="CK33" s="75">
        <v>588.71976874574898</v>
      </c>
      <c r="CL33" s="75">
        <v>35.588299149092997</v>
      </c>
      <c r="CM33" s="75">
        <v>4469.3708400420001</v>
      </c>
      <c r="CN33" s="75">
        <v>272.70871554843598</v>
      </c>
      <c r="CO33" s="75"/>
      <c r="CP33" s="91">
        <f t="shared" si="15"/>
        <v>1.1853926948111815</v>
      </c>
      <c r="CQ33" s="28">
        <f t="shared" si="0"/>
        <v>0</v>
      </c>
      <c r="CR33" s="44">
        <f t="shared" si="1"/>
        <v>-1.9675395990481092E-4</v>
      </c>
      <c r="CS33" s="44">
        <f t="shared" si="2"/>
        <v>-5.6478688327349E-5</v>
      </c>
      <c r="CT33" s="44">
        <f t="shared" si="3"/>
        <v>-3.236911733121187E-4</v>
      </c>
      <c r="CU33" s="44">
        <f t="shared" si="4"/>
        <v>-1.3801410966245213E-4</v>
      </c>
      <c r="CV33" s="44">
        <f t="shared" si="5"/>
        <v>-1.6768944633250717E-4</v>
      </c>
      <c r="CW33" s="44">
        <f t="shared" si="6"/>
        <v>-2.3640119162293685E-4</v>
      </c>
      <c r="CX33" s="44">
        <f t="shared" si="7"/>
        <v>-2.2605707819100727E-4</v>
      </c>
      <c r="CY33" s="68">
        <f t="shared" si="8"/>
        <v>-6.2010618955913062E-6</v>
      </c>
      <c r="CZ33" s="61">
        <f t="shared" si="9"/>
        <v>-0.41216827561047004</v>
      </c>
      <c r="DA33" s="68">
        <f t="shared" si="10"/>
        <v>-3.4955881691479441E-4</v>
      </c>
      <c r="DB33" s="61">
        <f t="shared" si="11"/>
        <v>-0.63673456009042906</v>
      </c>
      <c r="DC33" s="68">
        <f t="shared" si="12"/>
        <v>-7.6136142732454607E-6</v>
      </c>
      <c r="DD33" s="68">
        <f t="shared" si="13"/>
        <v>1.4847070821955483E-5</v>
      </c>
      <c r="DE33" s="61">
        <f t="shared" si="14"/>
        <v>-0.26645099598076055</v>
      </c>
      <c r="DF33" s="68">
        <f t="shared" si="16"/>
        <v>-3.7599550121293867E-4</v>
      </c>
    </row>
    <row r="34" spans="1:110" x14ac:dyDescent="0.25">
      <c r="A34" s="89" t="s">
        <v>200</v>
      </c>
      <c r="B34" s="75">
        <v>25068.616481000001</v>
      </c>
      <c r="C34" s="75">
        <v>1192.4329326</v>
      </c>
      <c r="D34" s="75">
        <v>25278.968444999999</v>
      </c>
      <c r="E34" s="75">
        <v>10657.254518</v>
      </c>
      <c r="F34" s="75">
        <v>7828.9637171000004</v>
      </c>
      <c r="G34" s="75">
        <v>9954.4760007000004</v>
      </c>
      <c r="H34" s="75">
        <v>36507.549289000002</v>
      </c>
      <c r="I34" s="75">
        <v>289.35366144</v>
      </c>
      <c r="J34" s="75">
        <v>59.873859480999997</v>
      </c>
      <c r="K34" s="75">
        <v>85.767918004999999</v>
      </c>
      <c r="L34" s="75">
        <v>434.21584216999997</v>
      </c>
      <c r="M34" s="75">
        <v>490.40454452</v>
      </c>
      <c r="N34" s="75">
        <v>3115.9559402</v>
      </c>
      <c r="O34" s="75">
        <v>64.356291827999996</v>
      </c>
      <c r="P34" s="75">
        <v>1.9999907431999999</v>
      </c>
      <c r="Q34" s="75">
        <v>14.604884154000001</v>
      </c>
      <c r="R34" s="75">
        <v>65.080959586000006</v>
      </c>
      <c r="S34" s="75"/>
      <c r="T34" s="89" t="s">
        <v>200</v>
      </c>
      <c r="U34" s="75">
        <v>35.044167166854898</v>
      </c>
      <c r="V34" s="75">
        <v>1347.8551569272399</v>
      </c>
      <c r="W34" s="75">
        <v>64.353514425447798</v>
      </c>
      <c r="X34" s="75">
        <v>175.58565449997599</v>
      </c>
      <c r="Y34" s="75">
        <v>175.58565449997599</v>
      </c>
      <c r="Z34" s="75">
        <v>81.217151726562804</v>
      </c>
      <c r="AA34" s="75">
        <v>2376.1322651926298</v>
      </c>
      <c r="AB34" s="75">
        <v>916.67136810755505</v>
      </c>
      <c r="AC34" s="75">
        <v>1.9957379732726199</v>
      </c>
      <c r="AD34" s="75">
        <v>40571.5486758974</v>
      </c>
      <c r="AE34" s="75">
        <v>85.767761223243298</v>
      </c>
      <c r="AF34" s="75">
        <v>25060.245781042198</v>
      </c>
      <c r="AG34" s="75">
        <v>972.32888049149699</v>
      </c>
      <c r="AH34" s="75">
        <v>728.98147428092705</v>
      </c>
      <c r="AI34" s="75">
        <v>162.58494034446301</v>
      </c>
      <c r="AJ34" s="75">
        <v>64.970948172162295</v>
      </c>
      <c r="AK34" s="75">
        <v>594.57761797301305</v>
      </c>
      <c r="AL34" s="75">
        <v>21.050961771531</v>
      </c>
      <c r="AM34" s="75">
        <v>320.12721929980302</v>
      </c>
      <c r="AN34" s="75">
        <v>320.12721929980302</v>
      </c>
      <c r="AO34" s="75">
        <v>15.2692593870072</v>
      </c>
      <c r="AP34" s="75">
        <v>0</v>
      </c>
      <c r="AQ34" s="75">
        <v>490.13299632201301</v>
      </c>
      <c r="AR34" s="75">
        <v>0</v>
      </c>
      <c r="AS34" s="75">
        <v>145.626359106699</v>
      </c>
      <c r="AT34" s="75">
        <v>45.192846545551099</v>
      </c>
      <c r="AU34" s="75">
        <v>0.46218225227993698</v>
      </c>
      <c r="AV34" s="75">
        <v>1355.8129327839199</v>
      </c>
      <c r="AW34" s="75">
        <v>739.33426191702301</v>
      </c>
      <c r="AX34" s="75">
        <v>2113.7146368480999</v>
      </c>
      <c r="AY34" s="75">
        <v>17.677623170214002</v>
      </c>
      <c r="AZ34" s="75">
        <v>51.349734674344397</v>
      </c>
      <c r="BA34" s="75">
        <v>1192.2469052097399</v>
      </c>
      <c r="BB34" s="75">
        <v>0</v>
      </c>
      <c r="BC34" s="75">
        <v>39505.229248459698</v>
      </c>
      <c r="BD34" s="75">
        <v>22743.472339641801</v>
      </c>
      <c r="BE34" s="75">
        <v>2527.0580163413201</v>
      </c>
      <c r="BF34" s="75">
        <v>25270.530355983101</v>
      </c>
      <c r="BG34" s="75">
        <v>1.1928445966299199</v>
      </c>
      <c r="BH34" s="75">
        <v>704.92857474549703</v>
      </c>
      <c r="BI34" s="75">
        <v>20.170651027878399</v>
      </c>
      <c r="BJ34" s="75">
        <v>70.762536293589505</v>
      </c>
      <c r="BK34" s="75">
        <v>15514.5524188743</v>
      </c>
      <c r="BL34" s="75">
        <v>147.28924714121101</v>
      </c>
      <c r="BM34" s="75">
        <v>159.15890102316499</v>
      </c>
      <c r="BN34" s="75">
        <v>266.62163328725597</v>
      </c>
      <c r="BO34" s="75">
        <v>92.466129831732204</v>
      </c>
      <c r="BP34" s="75">
        <v>39.124887174633599</v>
      </c>
      <c r="BQ34" s="75">
        <v>158.02026638910399</v>
      </c>
      <c r="BR34" s="75">
        <v>10649.252327693801</v>
      </c>
      <c r="BS34" s="75">
        <v>7823.1155191553198</v>
      </c>
      <c r="BT34" s="75">
        <v>2826.1368085385002</v>
      </c>
      <c r="BU34" s="75">
        <v>11.6203529557918</v>
      </c>
      <c r="BV34" s="75">
        <v>5.73852266560844</v>
      </c>
      <c r="BW34" s="75">
        <v>2892.6911690575798</v>
      </c>
      <c r="BX34" s="75">
        <v>280.95902410158902</v>
      </c>
      <c r="BY34" s="75">
        <v>644.17123675325297</v>
      </c>
      <c r="BZ34" s="75">
        <v>49.264794257400602</v>
      </c>
      <c r="CA34" s="75">
        <v>39.890551468112797</v>
      </c>
      <c r="CB34" s="75">
        <v>1607.5045229771199</v>
      </c>
      <c r="CC34" s="75">
        <v>649.15906197213701</v>
      </c>
      <c r="CD34" s="75">
        <v>338.74610878828503</v>
      </c>
      <c r="CE34" s="75">
        <v>962.99707178072902</v>
      </c>
      <c r="CF34" s="75">
        <v>56.088563209160199</v>
      </c>
      <c r="CG34" s="75">
        <v>9950.5353229006305</v>
      </c>
      <c r="CH34" s="75">
        <v>2138.1299605515101</v>
      </c>
      <c r="CI34" s="75">
        <v>31.0854244504924</v>
      </c>
      <c r="CJ34" s="75">
        <v>1824.04052810404</v>
      </c>
      <c r="CK34" s="75">
        <v>3339.7491398297998</v>
      </c>
      <c r="CL34" s="75">
        <v>342.76204555519502</v>
      </c>
      <c r="CM34" s="75">
        <v>36487.804446285998</v>
      </c>
      <c r="CN34" s="75">
        <v>2194.9163783623098</v>
      </c>
      <c r="CO34" s="75"/>
      <c r="CP34" s="91">
        <f t="shared" si="15"/>
        <v>1.0826968037119273</v>
      </c>
      <c r="CQ34" s="28">
        <f t="shared" si="0"/>
        <v>0</v>
      </c>
      <c r="CR34" s="44">
        <f t="shared" si="1"/>
        <v>-3.3391152495977953E-4</v>
      </c>
      <c r="CS34" s="44">
        <f t="shared" si="2"/>
        <v>-1.5600658550618356E-4</v>
      </c>
      <c r="CT34" s="44">
        <f t="shared" si="3"/>
        <v>-3.3379878752792677E-4</v>
      </c>
      <c r="CU34" s="44">
        <f t="shared" si="4"/>
        <v>-7.5086789873350635E-4</v>
      </c>
      <c r="CV34" s="44">
        <f t="shared" si="5"/>
        <v>-7.4699515236058137E-4</v>
      </c>
      <c r="CW34" s="44">
        <f t="shared" si="6"/>
        <v>-3.9586993821601874E-4</v>
      </c>
      <c r="CX34" s="44">
        <f t="shared" si="7"/>
        <v>-5.4084273249077293E-4</v>
      </c>
      <c r="CY34" s="68">
        <f t="shared" si="8"/>
        <v>-1.8279767114273716E-6</v>
      </c>
      <c r="CZ34" s="61">
        <f t="shared" si="9"/>
        <v>-0.26274633900973626</v>
      </c>
      <c r="DA34" s="68">
        <f t="shared" si="10"/>
        <v>-5.5372284172605863E-4</v>
      </c>
      <c r="DB34" s="61">
        <f t="shared" si="11"/>
        <v>-0.32164809855673715</v>
      </c>
      <c r="DC34" s="68">
        <f t="shared" si="12"/>
        <v>-4.3156659175155288E-5</v>
      </c>
      <c r="DD34" s="68">
        <f t="shared" si="13"/>
        <v>-2.1263948054957159E-3</v>
      </c>
      <c r="DE34" s="61">
        <f t="shared" si="14"/>
        <v>2.5159289271240595</v>
      </c>
      <c r="DF34" s="68">
        <f t="shared" si="16"/>
        <v>-1.6903778699258166E-3</v>
      </c>
    </row>
    <row r="35" spans="1:110" x14ac:dyDescent="0.25">
      <c r="A35" s="89" t="s">
        <v>201</v>
      </c>
      <c r="B35" s="75">
        <v>6524.0461527999996</v>
      </c>
      <c r="C35" s="75">
        <v>181.79034340999999</v>
      </c>
      <c r="D35" s="75">
        <v>3874.6596908000001</v>
      </c>
      <c r="E35" s="75">
        <v>1466.1664876</v>
      </c>
      <c r="F35" s="75">
        <v>1177.8958207000001</v>
      </c>
      <c r="G35" s="75">
        <v>2907.1828952000001</v>
      </c>
      <c r="H35" s="75">
        <v>2821.1812189000002</v>
      </c>
      <c r="I35" s="75">
        <v>36.795293317999999</v>
      </c>
      <c r="J35" s="75">
        <v>2.8705179440999999</v>
      </c>
      <c r="K35" s="75">
        <v>0.120764</v>
      </c>
      <c r="L35" s="75">
        <v>16.725590580999999</v>
      </c>
      <c r="M35" s="75">
        <v>21.123151</v>
      </c>
      <c r="N35" s="75">
        <v>48.103130262000001</v>
      </c>
      <c r="O35" s="75">
        <v>15.504938775999999</v>
      </c>
      <c r="P35" s="75">
        <v>0.10307667450000001</v>
      </c>
      <c r="Q35" s="75">
        <v>0.39875053570000002</v>
      </c>
      <c r="R35" s="75">
        <v>3.4597192428999999</v>
      </c>
      <c r="S35" s="75"/>
      <c r="T35" s="89" t="s">
        <v>201</v>
      </c>
      <c r="U35" s="75">
        <v>11.9869127726957</v>
      </c>
      <c r="V35" s="75">
        <v>28.566948043242</v>
      </c>
      <c r="W35" s="75">
        <v>15.5048493088415</v>
      </c>
      <c r="X35" s="75">
        <v>31.962381617858199</v>
      </c>
      <c r="Y35" s="75">
        <v>31.962381617858199</v>
      </c>
      <c r="Z35" s="75">
        <v>25.483046960564899</v>
      </c>
      <c r="AA35" s="75">
        <v>11.8797200684541</v>
      </c>
      <c r="AB35" s="75">
        <v>107.18711359996</v>
      </c>
      <c r="AC35" s="75">
        <v>0.103077466442323</v>
      </c>
      <c r="AD35" s="75">
        <v>207.050333828833</v>
      </c>
      <c r="AE35" s="75">
        <v>0.120762539636347</v>
      </c>
      <c r="AF35" s="75">
        <v>6523.64376910994</v>
      </c>
      <c r="AG35" s="75">
        <v>61.627273698534999</v>
      </c>
      <c r="AH35" s="75">
        <v>46.4174546240504</v>
      </c>
      <c r="AI35" s="75">
        <v>16.429906308230901</v>
      </c>
      <c r="AJ35" s="75">
        <v>3.45271558806499</v>
      </c>
      <c r="AK35" s="75">
        <v>415.48660709874599</v>
      </c>
      <c r="AL35" s="75">
        <v>6.8943544436085302</v>
      </c>
      <c r="AM35" s="75">
        <v>50.718850962374802</v>
      </c>
      <c r="AN35" s="75">
        <v>50.718850962374802</v>
      </c>
      <c r="AO35" s="75">
        <v>5.7053720172432598</v>
      </c>
      <c r="AP35" s="75">
        <v>0</v>
      </c>
      <c r="AQ35" s="75">
        <v>21.123254134933799</v>
      </c>
      <c r="AR35" s="75">
        <v>0</v>
      </c>
      <c r="AS35" s="75">
        <v>16.742952073529601</v>
      </c>
      <c r="AT35" s="75">
        <v>6.5936910941744404</v>
      </c>
      <c r="AU35" s="75">
        <v>0.164043672151231</v>
      </c>
      <c r="AV35" s="75">
        <v>110.59036364341701</v>
      </c>
      <c r="AW35" s="75">
        <v>17.1847078990955</v>
      </c>
      <c r="AX35" s="75">
        <v>28.857315744367401</v>
      </c>
      <c r="AY35" s="75">
        <v>4.5891830757783403</v>
      </c>
      <c r="AZ35" s="75">
        <v>3.4198844279018199</v>
      </c>
      <c r="BA35" s="75">
        <v>181.789885823178</v>
      </c>
      <c r="BB35" s="75">
        <v>0</v>
      </c>
      <c r="BC35" s="75">
        <v>2971.6052675584401</v>
      </c>
      <c r="BD35" s="75">
        <v>3486.6816134525998</v>
      </c>
      <c r="BE35" s="75">
        <v>387.409785402095</v>
      </c>
      <c r="BF35" s="75">
        <v>3874.0913988546899</v>
      </c>
      <c r="BG35" s="75">
        <v>0.104705791765284</v>
      </c>
      <c r="BH35" s="75">
        <v>96.429152625952696</v>
      </c>
      <c r="BI35" s="75">
        <v>6.5425027732307699</v>
      </c>
      <c r="BJ35" s="75">
        <v>15.6484007661061</v>
      </c>
      <c r="BK35" s="75">
        <v>1093.7691533862401</v>
      </c>
      <c r="BL35" s="75">
        <v>15.939343617784701</v>
      </c>
      <c r="BM35" s="75">
        <v>5.8706947251111803</v>
      </c>
      <c r="BN35" s="75">
        <v>41.389277369004098</v>
      </c>
      <c r="BO35" s="75">
        <v>22.794473540237</v>
      </c>
      <c r="BP35" s="75">
        <v>6.73049916059019</v>
      </c>
      <c r="BQ35" s="75">
        <v>9.6102463311783008</v>
      </c>
      <c r="BR35" s="75">
        <v>1466.0450237376899</v>
      </c>
      <c r="BS35" s="75">
        <v>1177.8049543995701</v>
      </c>
      <c r="BT35" s="75">
        <v>288.24006933811597</v>
      </c>
      <c r="BU35" s="75">
        <v>1.0249795322894399</v>
      </c>
      <c r="BV35" s="75">
        <v>1.7404079783065201</v>
      </c>
      <c r="BW35" s="75">
        <v>681.46594401913705</v>
      </c>
      <c r="BX35" s="75">
        <v>4.1908183584384799</v>
      </c>
      <c r="BY35" s="75">
        <v>61.636214474445701</v>
      </c>
      <c r="BZ35" s="75">
        <v>7.7397520726202602</v>
      </c>
      <c r="CA35" s="75">
        <v>3.9705201455050498</v>
      </c>
      <c r="CB35" s="75">
        <v>155.964825630935</v>
      </c>
      <c r="CC35" s="75">
        <v>114.130555167658</v>
      </c>
      <c r="CD35" s="75">
        <v>72.397799974646603</v>
      </c>
      <c r="CE35" s="75">
        <v>67.594346698854295</v>
      </c>
      <c r="CF35" s="75">
        <v>2.0964100043882898</v>
      </c>
      <c r="CG35" s="75">
        <v>2907.1503355033401</v>
      </c>
      <c r="CH35" s="75">
        <v>104.58273228076</v>
      </c>
      <c r="CI35" s="75">
        <v>47.8806242387164</v>
      </c>
      <c r="CJ35" s="75">
        <v>1.15025919267597</v>
      </c>
      <c r="CK35" s="75">
        <v>231.55309876262999</v>
      </c>
      <c r="CL35" s="75">
        <v>40.6610714365912</v>
      </c>
      <c r="CM35" s="75">
        <v>2820.1103520230099</v>
      </c>
      <c r="CN35" s="75">
        <v>72.010458348482999</v>
      </c>
      <c r="CO35" s="75"/>
      <c r="CP35" s="91">
        <f t="shared" si="15"/>
        <v>1.0537194991063932</v>
      </c>
      <c r="CQ35" s="28">
        <f t="shared" ref="CQ35:CQ51" si="17">AR35/BF35</f>
        <v>0</v>
      </c>
      <c r="CR35" s="44">
        <f t="shared" ref="CR35:CR51" si="18">+(AF35-B35)/B35</f>
        <v>-6.167701463714432E-5</v>
      </c>
      <c r="CS35" s="44">
        <f t="shared" ref="CS35:CS51" si="19">+(BA35-C35)/C35</f>
        <v>-2.5171129192625268E-6</v>
      </c>
      <c r="CT35" s="44">
        <f t="shared" ref="CT35:CT51" si="20">+(BF35-D35)/D35</f>
        <v>-1.4666886659996144E-4</v>
      </c>
      <c r="CU35" s="44">
        <f t="shared" ref="CU35:CU51" si="21">+(BR35-E35)/E35</f>
        <v>-8.2844522322217523E-5</v>
      </c>
      <c r="CV35" s="44">
        <f t="shared" ref="CV35:CV51" si="22">+(BS35-F35)/F35</f>
        <v>-7.7142900783856795E-5</v>
      </c>
      <c r="CW35" s="44">
        <f t="shared" ref="CW35:CW51" si="23">+(CG35-G35)/G35</f>
        <v>-1.1199741410742347E-5</v>
      </c>
      <c r="CX35" s="44">
        <f t="shared" ref="CX35:CX51" si="24">+(CM35-H35)/H35</f>
        <v>-3.7958103145455975E-4</v>
      </c>
      <c r="CY35" s="68">
        <f t="shared" ref="CY35:CY51" si="25">+(AE35-K35)/K35</f>
        <v>-1.2092706874494082E-5</v>
      </c>
      <c r="CZ35" s="61">
        <f t="shared" ref="CZ35:CZ51" si="26">+(AN35-L35)/L35</f>
        <v>2.0324101691207601</v>
      </c>
      <c r="DA35" s="68">
        <f t="shared" ref="DA35:DA51" si="27">+(AQ35-M35)/M35</f>
        <v>4.8825543972366256E-6</v>
      </c>
      <c r="DB35" s="61">
        <f t="shared" ref="DB35:DB51" si="28">+(AX35-N35)/N35</f>
        <v>-0.40009484648520272</v>
      </c>
      <c r="DC35" s="68">
        <f t="shared" ref="DC35:DC51" si="29">+(W35-O35)/O35</f>
        <v>-5.7702361674546693E-6</v>
      </c>
      <c r="DD35" s="68">
        <f t="shared" ref="DD35:DD51" si="30">+(AC35-P35)/P35</f>
        <v>7.6830410647114584E-6</v>
      </c>
      <c r="DE35" s="61">
        <f t="shared" ref="DE35:DE51" si="31">+(AZ35-Q35)/Q35</f>
        <v>7.5765011497684105</v>
      </c>
      <c r="DF35" s="68">
        <f t="shared" si="16"/>
        <v>-2.0243419605167944E-3</v>
      </c>
    </row>
    <row r="36" spans="1:110" x14ac:dyDescent="0.25">
      <c r="A36" s="89" t="s">
        <v>202</v>
      </c>
      <c r="B36" s="75">
        <v>152173.22112999999</v>
      </c>
      <c r="C36" s="75">
        <v>2593.7781653000002</v>
      </c>
      <c r="D36" s="75">
        <v>31705.817653999999</v>
      </c>
      <c r="E36" s="75">
        <v>12455.907335</v>
      </c>
      <c r="F36" s="75">
        <v>10063.698343</v>
      </c>
      <c r="G36" s="75">
        <v>29557.224376999999</v>
      </c>
      <c r="H36" s="75">
        <v>24900.711417999999</v>
      </c>
      <c r="I36" s="75">
        <v>26.036225644999998</v>
      </c>
      <c r="J36" s="75">
        <v>46.278433737</v>
      </c>
      <c r="K36" s="75">
        <v>7.1544837000000001</v>
      </c>
      <c r="L36" s="75">
        <v>277.364509</v>
      </c>
      <c r="M36" s="75">
        <v>680.50931219999995</v>
      </c>
      <c r="N36" s="75">
        <v>511.55468479000001</v>
      </c>
      <c r="O36" s="75">
        <v>11.809751308999999</v>
      </c>
      <c r="P36" s="75">
        <v>11.915063155</v>
      </c>
      <c r="Q36" s="75">
        <v>8.1239235914000005</v>
      </c>
      <c r="R36" s="75">
        <v>60.998594678000003</v>
      </c>
      <c r="S36" s="75"/>
      <c r="T36" s="89" t="s">
        <v>202</v>
      </c>
      <c r="U36" s="75">
        <v>44.806604088955098</v>
      </c>
      <c r="V36" s="75">
        <v>565.61726753763196</v>
      </c>
      <c r="W36" s="75">
        <v>11.809518555589399</v>
      </c>
      <c r="X36" s="75">
        <v>90.837503722599294</v>
      </c>
      <c r="Y36" s="75">
        <v>90.837503722599294</v>
      </c>
      <c r="Z36" s="75">
        <v>120.560003878619</v>
      </c>
      <c r="AA36" s="75">
        <v>84.280025545239795</v>
      </c>
      <c r="AB36" s="75">
        <v>706.39552402883896</v>
      </c>
      <c r="AC36" s="75">
        <v>11.9149897039532</v>
      </c>
      <c r="AD36" s="75">
        <v>33817.404326210897</v>
      </c>
      <c r="AE36" s="75">
        <v>7.1543604172443596</v>
      </c>
      <c r="AF36" s="75">
        <v>152166.855134821</v>
      </c>
      <c r="AG36" s="75">
        <v>618.97757470803197</v>
      </c>
      <c r="AH36" s="75">
        <v>568.67655687422405</v>
      </c>
      <c r="AI36" s="75">
        <v>82.740722789459895</v>
      </c>
      <c r="AJ36" s="75">
        <v>60.958909545113102</v>
      </c>
      <c r="AK36" s="75">
        <v>736.66600588662504</v>
      </c>
      <c r="AL36" s="75">
        <v>30.607481647962501</v>
      </c>
      <c r="AM36" s="75">
        <v>364.02444104888599</v>
      </c>
      <c r="AN36" s="75">
        <v>364.02444104888599</v>
      </c>
      <c r="AO36" s="75">
        <v>4.2781710878523</v>
      </c>
      <c r="AP36" s="75">
        <v>0</v>
      </c>
      <c r="AQ36" s="75">
        <v>680.34175280747195</v>
      </c>
      <c r="AR36" s="75">
        <v>0</v>
      </c>
      <c r="AS36" s="75">
        <v>112.771243425539</v>
      </c>
      <c r="AT36" s="75">
        <v>22.2823235835838</v>
      </c>
      <c r="AU36" s="75">
        <v>0.74713156345058995</v>
      </c>
      <c r="AV36" s="75">
        <v>933.16798187903805</v>
      </c>
      <c r="AW36" s="75">
        <v>510.779342840212</v>
      </c>
      <c r="AX36" s="75">
        <v>228.285056427293</v>
      </c>
      <c r="AY36" s="75">
        <v>0.67422289289200299</v>
      </c>
      <c r="AZ36" s="75">
        <v>20.8049636374475</v>
      </c>
      <c r="BA36" s="75">
        <v>2593.7644828113298</v>
      </c>
      <c r="BB36" s="75">
        <v>0</v>
      </c>
      <c r="BC36" s="75">
        <v>26610.7375465533</v>
      </c>
      <c r="BD36" s="75">
        <v>28532.164898066399</v>
      </c>
      <c r="BE36" s="75">
        <v>3170.2268150443401</v>
      </c>
      <c r="BF36" s="75">
        <v>31702.391713110701</v>
      </c>
      <c r="BG36" s="75">
        <v>1.2179379786456599</v>
      </c>
      <c r="BH36" s="75">
        <v>876.65507252718999</v>
      </c>
      <c r="BI36" s="75">
        <v>30.1815777269607</v>
      </c>
      <c r="BJ36" s="75">
        <v>164.41802402906799</v>
      </c>
      <c r="BK36" s="75">
        <v>11196.451265578</v>
      </c>
      <c r="BL36" s="75">
        <v>223.30903386596901</v>
      </c>
      <c r="BM36" s="75">
        <v>448.21570089287098</v>
      </c>
      <c r="BN36" s="75">
        <v>329.66841237619599</v>
      </c>
      <c r="BO36" s="75">
        <v>323.99653093139699</v>
      </c>
      <c r="BP36" s="75">
        <v>72.874515378230498</v>
      </c>
      <c r="BQ36" s="75">
        <v>179.44213062572601</v>
      </c>
      <c r="BR36" s="75">
        <v>12449.433804181701</v>
      </c>
      <c r="BS36" s="75">
        <v>10058.7802741575</v>
      </c>
      <c r="BT36" s="75">
        <v>2390.6535300241899</v>
      </c>
      <c r="BU36" s="75">
        <v>35.016687414915303</v>
      </c>
      <c r="BV36" s="75">
        <v>18.695024551331802</v>
      </c>
      <c r="BW36" s="75">
        <v>3773.0052589240299</v>
      </c>
      <c r="BX36" s="75">
        <v>285.91918017191603</v>
      </c>
      <c r="BY36" s="75">
        <v>605.31577347619202</v>
      </c>
      <c r="BZ36" s="75">
        <v>109.194142534433</v>
      </c>
      <c r="CA36" s="75">
        <v>113.83463390686499</v>
      </c>
      <c r="CB36" s="75">
        <v>1518.9566977330901</v>
      </c>
      <c r="CC36" s="75">
        <v>579.29149122843103</v>
      </c>
      <c r="CD36" s="75">
        <v>461.38393798872301</v>
      </c>
      <c r="CE36" s="75">
        <v>1304.9682935432099</v>
      </c>
      <c r="CF36" s="75">
        <v>90.566295813376001</v>
      </c>
      <c r="CG36" s="75">
        <v>29556.868603405801</v>
      </c>
      <c r="CH36" s="75">
        <v>1186.6001146597901</v>
      </c>
      <c r="CI36" s="75">
        <v>0.178738209037405</v>
      </c>
      <c r="CJ36" s="75">
        <v>17.992125468362801</v>
      </c>
      <c r="CK36" s="75">
        <v>2779.3481765165802</v>
      </c>
      <c r="CL36" s="75">
        <v>333.88368581725098</v>
      </c>
      <c r="CM36" s="75">
        <v>24886.216553470302</v>
      </c>
      <c r="CN36" s="75">
        <v>2423.9500219546499</v>
      </c>
      <c r="CO36" s="75"/>
      <c r="CP36" s="91">
        <f t="shared" si="15"/>
        <v>1.0692962302798301</v>
      </c>
      <c r="CQ36" s="28">
        <f t="shared" si="17"/>
        <v>0</v>
      </c>
      <c r="CR36" s="44">
        <f t="shared" si="18"/>
        <v>-4.1833872817545646E-5</v>
      </c>
      <c r="CS36" s="44">
        <f t="shared" si="19"/>
        <v>-5.2751190727989361E-6</v>
      </c>
      <c r="CT36" s="44">
        <f t="shared" si="20"/>
        <v>-1.0805401477685656E-4</v>
      </c>
      <c r="CU36" s="44">
        <f t="shared" si="21"/>
        <v>-5.1971571754623751E-4</v>
      </c>
      <c r="CV36" s="44">
        <f t="shared" si="22"/>
        <v>-4.886939845450772E-4</v>
      </c>
      <c r="CW36" s="44">
        <f t="shared" si="23"/>
        <v>-1.2036772792323402E-5</v>
      </c>
      <c r="CX36" s="44">
        <f t="shared" si="24"/>
        <v>-5.8210644211632075E-4</v>
      </c>
      <c r="CY36" s="68">
        <f t="shared" si="25"/>
        <v>-1.7231537705586282E-5</v>
      </c>
      <c r="CZ36" s="61">
        <f t="shared" si="26"/>
        <v>0.31244059436921684</v>
      </c>
      <c r="DA36" s="68">
        <f t="shared" si="27"/>
        <v>-2.4622645057759352E-4</v>
      </c>
      <c r="DB36" s="61">
        <f t="shared" si="28"/>
        <v>-0.55374261400615055</v>
      </c>
      <c r="DC36" s="68">
        <f t="shared" si="29"/>
        <v>-1.970857848824998E-5</v>
      </c>
      <c r="DD36" s="68">
        <f t="shared" si="30"/>
        <v>-6.1645537119558417E-6</v>
      </c>
      <c r="DE36" s="61">
        <f t="shared" si="31"/>
        <v>1.5609501866156976</v>
      </c>
      <c r="DF36" s="68">
        <f t="shared" si="16"/>
        <v>-6.505909373222806E-4</v>
      </c>
    </row>
    <row r="37" spans="1:110" x14ac:dyDescent="0.25">
      <c r="A37" s="89" t="s">
        <v>203</v>
      </c>
      <c r="B37" s="75">
        <v>10818.673145999999</v>
      </c>
      <c r="C37" s="75">
        <v>4598.0978930000001</v>
      </c>
      <c r="D37" s="75">
        <v>15901.712976000001</v>
      </c>
      <c r="E37" s="75">
        <v>4782.4533506999996</v>
      </c>
      <c r="F37" s="75">
        <v>3185.9744827</v>
      </c>
      <c r="G37" s="75">
        <v>19579.217087000001</v>
      </c>
      <c r="H37" s="75">
        <v>13868.363359000001</v>
      </c>
      <c r="I37" s="75">
        <v>60.683776743999999</v>
      </c>
      <c r="J37" s="75">
        <v>59.939544410000003</v>
      </c>
      <c r="K37" s="75">
        <v>1.2522721000000001</v>
      </c>
      <c r="L37" s="75">
        <v>110.95608831</v>
      </c>
      <c r="M37" s="75">
        <v>185.82184892000001</v>
      </c>
      <c r="N37" s="75">
        <v>2545.7800207999999</v>
      </c>
      <c r="O37" s="75">
        <v>8.8586151173999994</v>
      </c>
      <c r="P37" s="75">
        <v>1.0081375601</v>
      </c>
      <c r="Q37" s="75">
        <v>12.077278720000001</v>
      </c>
      <c r="R37" s="75">
        <v>39.979267038000003</v>
      </c>
      <c r="S37" s="75"/>
      <c r="T37" s="89" t="s">
        <v>203</v>
      </c>
      <c r="U37" s="75">
        <v>6.5841668444702401</v>
      </c>
      <c r="V37" s="75">
        <v>227.82670895834499</v>
      </c>
      <c r="W37" s="75">
        <v>8.8583868984701493</v>
      </c>
      <c r="X37" s="75">
        <v>59.859831219537803</v>
      </c>
      <c r="Y37" s="75">
        <v>59.859831219537803</v>
      </c>
      <c r="Z37" s="75">
        <v>34.134938083550999</v>
      </c>
      <c r="AA37" s="75">
        <v>336.76879388435498</v>
      </c>
      <c r="AB37" s="75">
        <v>384.26407316398399</v>
      </c>
      <c r="AC37" s="75">
        <v>1.0081493395108601</v>
      </c>
      <c r="AD37" s="75">
        <v>1393.4653406503501</v>
      </c>
      <c r="AE37" s="75">
        <v>1.2522688491068501</v>
      </c>
      <c r="AF37" s="75">
        <v>10818.2605799024</v>
      </c>
      <c r="AG37" s="75">
        <v>308.44633672110899</v>
      </c>
      <c r="AH37" s="75">
        <v>254.01558466432999</v>
      </c>
      <c r="AI37" s="75">
        <v>102.32710635659301</v>
      </c>
      <c r="AJ37" s="75">
        <v>39.979467637724802</v>
      </c>
      <c r="AK37" s="75">
        <v>86.447595351778702</v>
      </c>
      <c r="AL37" s="75">
        <v>4.3281065220291204</v>
      </c>
      <c r="AM37" s="75">
        <v>170.841247790252</v>
      </c>
      <c r="AN37" s="75">
        <v>170.841247790252</v>
      </c>
      <c r="AO37" s="75">
        <v>2.2242399274147902</v>
      </c>
      <c r="AP37" s="75">
        <v>0</v>
      </c>
      <c r="AQ37" s="75">
        <v>185.82171065985401</v>
      </c>
      <c r="AR37" s="75">
        <v>0</v>
      </c>
      <c r="AS37" s="75">
        <v>71.197570658914501</v>
      </c>
      <c r="AT37" s="75">
        <v>17.553613398118198</v>
      </c>
      <c r="AU37" s="75">
        <v>1.05011954033185</v>
      </c>
      <c r="AV37" s="75">
        <v>368.84051955032203</v>
      </c>
      <c r="AW37" s="75">
        <v>117.257703164229</v>
      </c>
      <c r="AX37" s="75">
        <v>611.32016445374597</v>
      </c>
      <c r="AY37" s="75">
        <v>1.4619374763030999</v>
      </c>
      <c r="AZ37" s="75">
        <v>8.4192900799450499</v>
      </c>
      <c r="BA37" s="75">
        <v>4598.0995740686103</v>
      </c>
      <c r="BB37" s="75">
        <v>0</v>
      </c>
      <c r="BC37" s="75">
        <v>14478.8965886691</v>
      </c>
      <c r="BD37" s="75">
        <v>14311.0810121505</v>
      </c>
      <c r="BE37" s="75">
        <v>1590.1180296596499</v>
      </c>
      <c r="BF37" s="75">
        <v>15901.1990418102</v>
      </c>
      <c r="BG37" s="75">
        <v>0.17065884049668401</v>
      </c>
      <c r="BH37" s="75">
        <v>382.540138949545</v>
      </c>
      <c r="BI37" s="75">
        <v>4.20593226966768</v>
      </c>
      <c r="BJ37" s="75">
        <v>39.044630923065299</v>
      </c>
      <c r="BK37" s="75">
        <v>7940.4580841094103</v>
      </c>
      <c r="BL37" s="75">
        <v>127.366319355497</v>
      </c>
      <c r="BM37" s="75">
        <v>92.423645554528505</v>
      </c>
      <c r="BN37" s="75">
        <v>111.912353124665</v>
      </c>
      <c r="BO37" s="75">
        <v>49.809762930671198</v>
      </c>
      <c r="BP37" s="75">
        <v>47.097382439656798</v>
      </c>
      <c r="BQ37" s="75">
        <v>73.2623023539537</v>
      </c>
      <c r="BR37" s="75">
        <v>4780.7589510726102</v>
      </c>
      <c r="BS37" s="75">
        <v>3185.6295331782599</v>
      </c>
      <c r="BT37" s="75">
        <v>1595.1294178943399</v>
      </c>
      <c r="BU37" s="75">
        <v>7.2931166978069699</v>
      </c>
      <c r="BV37" s="75">
        <v>2.5181561907549201</v>
      </c>
      <c r="BW37" s="75">
        <v>1000.79769375313</v>
      </c>
      <c r="BX37" s="75">
        <v>132.57883512072999</v>
      </c>
      <c r="BY37" s="75">
        <v>185.62055603388501</v>
      </c>
      <c r="BZ37" s="75">
        <v>45.766700930317398</v>
      </c>
      <c r="CA37" s="75">
        <v>39.667644479080799</v>
      </c>
      <c r="CB37" s="75">
        <v>468.29813325341502</v>
      </c>
      <c r="CC37" s="75">
        <v>684.07949086796896</v>
      </c>
      <c r="CD37" s="75">
        <v>124.59438658240499</v>
      </c>
      <c r="CE37" s="75">
        <v>616.06736407071401</v>
      </c>
      <c r="CF37" s="75">
        <v>21.510549383981001</v>
      </c>
      <c r="CG37" s="75">
        <v>19579.129918590999</v>
      </c>
      <c r="CH37" s="75">
        <v>1157.8121686371801</v>
      </c>
      <c r="CI37" s="75">
        <v>6.4751639681431801</v>
      </c>
      <c r="CJ37" s="75">
        <v>386.166618812781</v>
      </c>
      <c r="CK37" s="75">
        <v>817.529935552952</v>
      </c>
      <c r="CL37" s="75">
        <v>75.905205513482798</v>
      </c>
      <c r="CM37" s="75">
        <v>13868.2130261284</v>
      </c>
      <c r="CN37" s="75">
        <v>377.78431805813898</v>
      </c>
      <c r="CO37" s="75"/>
      <c r="CP37" s="91">
        <f t="shared" si="15"/>
        <v>1.0440347693960383</v>
      </c>
      <c r="CQ37" s="28">
        <f t="shared" si="17"/>
        <v>0</v>
      </c>
      <c r="CR37" s="44">
        <f t="shared" si="18"/>
        <v>-3.8134630007866931E-5</v>
      </c>
      <c r="CS37" s="44">
        <f t="shared" si="19"/>
        <v>3.656008743866547E-7</v>
      </c>
      <c r="CT37" s="44">
        <f t="shared" si="20"/>
        <v>-3.231942310723468E-5</v>
      </c>
      <c r="CU37" s="44">
        <f t="shared" si="21"/>
        <v>-3.5429506638918362E-4</v>
      </c>
      <c r="CV37" s="44">
        <f t="shared" si="22"/>
        <v>-1.0827127574724278E-4</v>
      </c>
      <c r="CW37" s="44">
        <f t="shared" si="23"/>
        <v>-4.4520885903800108E-6</v>
      </c>
      <c r="CX37" s="44">
        <f t="shared" si="24"/>
        <v>-1.0839986500873397E-5</v>
      </c>
      <c r="CY37" s="68">
        <f t="shared" si="25"/>
        <v>-2.5959958303060441E-6</v>
      </c>
      <c r="CZ37" s="61">
        <f t="shared" si="26"/>
        <v>0.5397194547174281</v>
      </c>
      <c r="DA37" s="68">
        <f t="shared" si="27"/>
        <v>-7.440467674056495E-7</v>
      </c>
      <c r="DB37" s="61">
        <f t="shared" si="28"/>
        <v>-0.75986921122051965</v>
      </c>
      <c r="DC37" s="68">
        <f t="shared" si="29"/>
        <v>-2.5762371073315777E-5</v>
      </c>
      <c r="DD37" s="68">
        <f t="shared" si="30"/>
        <v>1.1684328931152317E-5</v>
      </c>
      <c r="DE37" s="61">
        <f t="shared" si="31"/>
        <v>-0.30288185980152244</v>
      </c>
      <c r="DF37" s="68">
        <f t="shared" si="16"/>
        <v>5.0175938595488645E-6</v>
      </c>
    </row>
    <row r="38" spans="1:110" x14ac:dyDescent="0.25">
      <c r="A38" s="89" t="s">
        <v>204</v>
      </c>
      <c r="B38" s="75">
        <v>14357.100914000001</v>
      </c>
      <c r="C38" s="75">
        <v>3864.4020777999999</v>
      </c>
      <c r="D38" s="75">
        <v>8783.4577903000009</v>
      </c>
      <c r="E38" s="75">
        <v>4278.7841117999997</v>
      </c>
      <c r="F38" s="75">
        <v>3313.8895496</v>
      </c>
      <c r="G38" s="75">
        <v>1492.0785370000001</v>
      </c>
      <c r="H38" s="75">
        <v>10271.766113</v>
      </c>
      <c r="I38" s="75">
        <v>153.36187498000001</v>
      </c>
      <c r="J38" s="75">
        <v>49.675388253999998</v>
      </c>
      <c r="K38" s="75">
        <v>9.8849501400000008</v>
      </c>
      <c r="L38" s="75">
        <v>155.96081061999999</v>
      </c>
      <c r="M38" s="75">
        <v>131.93906333000001</v>
      </c>
      <c r="N38" s="75">
        <v>1231.8319733000001</v>
      </c>
      <c r="O38" s="75">
        <v>45.170912176000002</v>
      </c>
      <c r="P38" s="75">
        <v>0.59782104400000002</v>
      </c>
      <c r="Q38" s="75">
        <v>4.6771821880999997</v>
      </c>
      <c r="R38" s="75">
        <v>22.181517380999999</v>
      </c>
      <c r="S38" s="75"/>
      <c r="T38" s="89" t="s">
        <v>204</v>
      </c>
      <c r="U38" s="75">
        <v>8.8292075338195204</v>
      </c>
      <c r="V38" s="75">
        <v>156.29771509486599</v>
      </c>
      <c r="W38" s="75">
        <v>45.168564616477397</v>
      </c>
      <c r="X38" s="75">
        <v>124.405153071783</v>
      </c>
      <c r="Y38" s="75">
        <v>124.405153071783</v>
      </c>
      <c r="Z38" s="75">
        <v>36.129559887481498</v>
      </c>
      <c r="AA38" s="75">
        <v>1465.7217807419399</v>
      </c>
      <c r="AB38" s="75">
        <v>212.65754623424101</v>
      </c>
      <c r="AC38" s="75">
        <v>0.59747295768715103</v>
      </c>
      <c r="AD38" s="75">
        <v>33617.158619164802</v>
      </c>
      <c r="AE38" s="75">
        <v>9.8832722173361898</v>
      </c>
      <c r="AF38" s="75">
        <v>14356.24420417</v>
      </c>
      <c r="AG38" s="75">
        <v>193.49441281485099</v>
      </c>
      <c r="AH38" s="75">
        <v>395.37443924193002</v>
      </c>
      <c r="AI38" s="75">
        <v>31.1505893420882</v>
      </c>
      <c r="AJ38" s="75">
        <v>22.181402898600901</v>
      </c>
      <c r="AK38" s="75">
        <v>224.032731207067</v>
      </c>
      <c r="AL38" s="75">
        <v>5.2177341850141996</v>
      </c>
      <c r="AM38" s="75">
        <v>159.72797532253901</v>
      </c>
      <c r="AN38" s="75">
        <v>159.72797532253901</v>
      </c>
      <c r="AO38" s="75">
        <v>7.6847532185190701</v>
      </c>
      <c r="AP38" s="75">
        <v>0</v>
      </c>
      <c r="AQ38" s="75">
        <v>131.929168412987</v>
      </c>
      <c r="AR38" s="75">
        <v>0</v>
      </c>
      <c r="AS38" s="75">
        <v>37.413761538459099</v>
      </c>
      <c r="AT38" s="75">
        <v>13.6029647573363</v>
      </c>
      <c r="AU38" s="75">
        <v>0.13525087452263601</v>
      </c>
      <c r="AV38" s="75">
        <v>401.10880751308201</v>
      </c>
      <c r="AW38" s="75">
        <v>90.490110572991995</v>
      </c>
      <c r="AX38" s="75">
        <v>853.03533151259296</v>
      </c>
      <c r="AY38" s="75">
        <v>6.3025322410020204</v>
      </c>
      <c r="AZ38" s="75">
        <v>19.677743445620099</v>
      </c>
      <c r="BA38" s="75">
        <v>3864.38427797141</v>
      </c>
      <c r="BB38" s="75">
        <v>0</v>
      </c>
      <c r="BC38" s="75">
        <v>10979.853854946899</v>
      </c>
      <c r="BD38" s="75">
        <v>7904.3723427084797</v>
      </c>
      <c r="BE38" s="75">
        <v>878.26316183909603</v>
      </c>
      <c r="BF38" s="75">
        <v>8782.6355045475793</v>
      </c>
      <c r="BG38" s="75">
        <v>0.15334914941692099</v>
      </c>
      <c r="BH38" s="75">
        <v>124.940307568522</v>
      </c>
      <c r="BI38" s="75">
        <v>4.9759071673294404</v>
      </c>
      <c r="BJ38" s="75">
        <v>14.1225883522324</v>
      </c>
      <c r="BK38" s="75">
        <v>3346.9250476571901</v>
      </c>
      <c r="BL38" s="75">
        <v>55.085335624376498</v>
      </c>
      <c r="BM38" s="75">
        <v>78.6962537386202</v>
      </c>
      <c r="BN38" s="75">
        <v>114.11305621079499</v>
      </c>
      <c r="BO38" s="75">
        <v>29.737281796237799</v>
      </c>
      <c r="BP38" s="75">
        <v>12.6003210420256</v>
      </c>
      <c r="BQ38" s="75">
        <v>95.996880754752297</v>
      </c>
      <c r="BR38" s="75">
        <v>4276.8865704510299</v>
      </c>
      <c r="BS38" s="75">
        <v>3312.9919621374002</v>
      </c>
      <c r="BT38" s="75">
        <v>963.89460831363101</v>
      </c>
      <c r="BU38" s="75">
        <v>5.0996851146568796</v>
      </c>
      <c r="BV38" s="75">
        <v>2.37704777970314</v>
      </c>
      <c r="BW38" s="75">
        <v>702.95282765367494</v>
      </c>
      <c r="BX38" s="75">
        <v>304.51884568081402</v>
      </c>
      <c r="BY38" s="75">
        <v>304.55022494915499</v>
      </c>
      <c r="BZ38" s="75">
        <v>15.9424417415301</v>
      </c>
      <c r="CA38" s="75">
        <v>23.5345433042874</v>
      </c>
      <c r="CB38" s="75">
        <v>763.81001579181702</v>
      </c>
      <c r="CC38" s="75">
        <v>198.85579598495099</v>
      </c>
      <c r="CD38" s="75">
        <v>98.232142679166998</v>
      </c>
      <c r="CE38" s="75">
        <v>674.04108153827303</v>
      </c>
      <c r="CF38" s="75">
        <v>17.581388385279698</v>
      </c>
      <c r="CG38" s="75">
        <v>1491.8980992534</v>
      </c>
      <c r="CH38" s="75">
        <v>476.17219202799998</v>
      </c>
      <c r="CI38" s="75">
        <v>0.257768029171006</v>
      </c>
      <c r="CJ38" s="75">
        <v>833.28837145669297</v>
      </c>
      <c r="CK38" s="75">
        <v>706.58771292413996</v>
      </c>
      <c r="CL38" s="75">
        <v>70.077912205525905</v>
      </c>
      <c r="CM38" s="75">
        <v>10269.5694819689</v>
      </c>
      <c r="CN38" s="75">
        <v>609.42119641545901</v>
      </c>
      <c r="CO38" s="75"/>
      <c r="CP38" s="91">
        <f t="shared" si="15"/>
        <v>1.0691639872757182</v>
      </c>
      <c r="CQ38" s="28">
        <f t="shared" si="17"/>
        <v>0</v>
      </c>
      <c r="CR38" s="44">
        <f t="shared" si="18"/>
        <v>-5.967150576795822E-5</v>
      </c>
      <c r="CS38" s="44">
        <f t="shared" si="19"/>
        <v>-4.6061015990396177E-6</v>
      </c>
      <c r="CT38" s="44">
        <f t="shared" si="20"/>
        <v>-9.3617544713382874E-5</v>
      </c>
      <c r="CU38" s="44">
        <f t="shared" si="21"/>
        <v>-4.4347676802312307E-4</v>
      </c>
      <c r="CV38" s="44">
        <f t="shared" si="22"/>
        <v>-2.7085617947291004E-4</v>
      </c>
      <c r="CW38" s="44">
        <f t="shared" si="23"/>
        <v>-1.2093046185282101E-4</v>
      </c>
      <c r="CX38" s="44">
        <f t="shared" si="24"/>
        <v>-2.1385134814546657E-4</v>
      </c>
      <c r="CY38" s="68">
        <f t="shared" si="25"/>
        <v>-1.697451823273496E-4</v>
      </c>
      <c r="CZ38" s="61">
        <f t="shared" si="26"/>
        <v>2.4154559645869968E-2</v>
      </c>
      <c r="DA38" s="68">
        <f t="shared" si="27"/>
        <v>-7.4996113836774166E-5</v>
      </c>
      <c r="DB38" s="61">
        <f t="shared" si="28"/>
        <v>-0.30750674604803024</v>
      </c>
      <c r="DC38" s="68">
        <f t="shared" si="29"/>
        <v>-5.1970602529737359E-5</v>
      </c>
      <c r="DD38" s="68">
        <f t="shared" si="30"/>
        <v>-5.8225838040086477E-4</v>
      </c>
      <c r="DE38" s="61">
        <f t="shared" si="31"/>
        <v>3.2071791634898319</v>
      </c>
      <c r="DF38" s="68">
        <f t="shared" si="16"/>
        <v>-5.1611617515605305E-6</v>
      </c>
    </row>
    <row r="39" spans="1:110" x14ac:dyDescent="0.25">
      <c r="A39" s="89" t="s">
        <v>205</v>
      </c>
      <c r="B39" s="75">
        <v>35708.045604999999</v>
      </c>
      <c r="C39" s="75">
        <v>849.82143360999999</v>
      </c>
      <c r="D39" s="75">
        <v>27035.318064999999</v>
      </c>
      <c r="E39" s="75">
        <v>14419.343161999999</v>
      </c>
      <c r="F39" s="75">
        <v>10369.518431</v>
      </c>
      <c r="G39" s="75">
        <v>13258.597243</v>
      </c>
      <c r="H39" s="75">
        <v>16806.524867</v>
      </c>
      <c r="I39" s="75">
        <v>33.381938843999997</v>
      </c>
      <c r="J39" s="75">
        <v>93.907548079999998</v>
      </c>
      <c r="K39" s="75">
        <v>46.558674099999998</v>
      </c>
      <c r="L39" s="75">
        <v>250.20480427999999</v>
      </c>
      <c r="M39" s="75">
        <v>354.8913824</v>
      </c>
      <c r="N39" s="75">
        <v>382.76287317999999</v>
      </c>
      <c r="O39" s="75">
        <v>8.6221855024000007</v>
      </c>
      <c r="P39" s="75">
        <v>22.972963582999999</v>
      </c>
      <c r="Q39" s="75">
        <v>14.670697967000001</v>
      </c>
      <c r="R39" s="75">
        <v>73.974402307999995</v>
      </c>
      <c r="S39" s="75"/>
      <c r="T39" s="89" t="s">
        <v>340</v>
      </c>
      <c r="U39" s="75">
        <v>22.804940590805</v>
      </c>
      <c r="V39" s="75">
        <v>302.42332396499398</v>
      </c>
      <c r="W39" s="75">
        <v>8.6204871087500496</v>
      </c>
      <c r="X39" s="75">
        <v>60.214134389124197</v>
      </c>
      <c r="Y39" s="75">
        <v>60.214134389124197</v>
      </c>
      <c r="Z39" s="75">
        <v>61.268845734229899</v>
      </c>
      <c r="AA39" s="75">
        <v>71.727953100852304</v>
      </c>
      <c r="AB39" s="75">
        <v>1028.23205681113</v>
      </c>
      <c r="AC39" s="75">
        <v>22.972740686006301</v>
      </c>
      <c r="AD39" s="75">
        <v>8689.6050214086699</v>
      </c>
      <c r="AE39" s="75">
        <v>46.558601472185401</v>
      </c>
      <c r="AF39" s="75">
        <v>35703.967261213496</v>
      </c>
      <c r="AG39" s="75">
        <v>453.61044669855397</v>
      </c>
      <c r="AH39" s="75">
        <v>617.46001325490795</v>
      </c>
      <c r="AI39" s="75">
        <v>59.547641477153</v>
      </c>
      <c r="AJ39" s="75">
        <v>73.8212669076417</v>
      </c>
      <c r="AK39" s="75">
        <v>175.87721116711799</v>
      </c>
      <c r="AL39" s="75">
        <v>11.639096786577401</v>
      </c>
      <c r="AM39" s="75">
        <v>424.45869032049001</v>
      </c>
      <c r="AN39" s="75">
        <v>424.45869032049001</v>
      </c>
      <c r="AO39" s="75">
        <v>3.2344146829734601</v>
      </c>
      <c r="AP39" s="75">
        <v>0</v>
      </c>
      <c r="AQ39" s="75">
        <v>354.87957113096502</v>
      </c>
      <c r="AR39" s="75">
        <v>0</v>
      </c>
      <c r="AS39" s="75">
        <v>76.007327482745495</v>
      </c>
      <c r="AT39" s="75">
        <v>13.094097256401801</v>
      </c>
      <c r="AU39" s="75">
        <v>1.7642745482333499</v>
      </c>
      <c r="AV39" s="75">
        <v>445.37078250795599</v>
      </c>
      <c r="AW39" s="75">
        <v>185.79154125221601</v>
      </c>
      <c r="AX39" s="75">
        <v>220.836077498859</v>
      </c>
      <c r="AY39" s="75">
        <v>0.28607414672297099</v>
      </c>
      <c r="AZ39" s="75">
        <v>8.4908018394191895</v>
      </c>
      <c r="BA39" s="75">
        <v>849.75172790434101</v>
      </c>
      <c r="BB39" s="75">
        <v>0</v>
      </c>
      <c r="BC39" s="75">
        <v>18032.935970832801</v>
      </c>
      <c r="BD39" s="75">
        <v>24329.951179064901</v>
      </c>
      <c r="BE39" s="75">
        <v>2703.3308131249901</v>
      </c>
      <c r="BF39" s="75">
        <v>27033.281992189801</v>
      </c>
      <c r="BG39" s="75">
        <v>0.23351145223467101</v>
      </c>
      <c r="BH39" s="75">
        <v>836.65080140014197</v>
      </c>
      <c r="BI39" s="75">
        <v>10.2382704148917</v>
      </c>
      <c r="BJ39" s="75">
        <v>177.62195444644601</v>
      </c>
      <c r="BK39" s="75">
        <v>7624.7775549472899</v>
      </c>
      <c r="BL39" s="75">
        <v>229.51792094126299</v>
      </c>
      <c r="BM39" s="75">
        <v>401.10965476622601</v>
      </c>
      <c r="BN39" s="75">
        <v>335.09407215066301</v>
      </c>
      <c r="BO39" s="75">
        <v>295.674579290552</v>
      </c>
      <c r="BP39" s="75">
        <v>75.438930531269804</v>
      </c>
      <c r="BQ39" s="75">
        <v>183.19448314279799</v>
      </c>
      <c r="BR39" s="75">
        <v>14415.483081852601</v>
      </c>
      <c r="BS39" s="75">
        <v>10366.2164336067</v>
      </c>
      <c r="BT39" s="75">
        <v>4049.2666482459399</v>
      </c>
      <c r="BU39" s="75">
        <v>16.257049651394102</v>
      </c>
      <c r="BV39" s="75">
        <v>13.5974876478667</v>
      </c>
      <c r="BW39" s="75">
        <v>3716.8941399824698</v>
      </c>
      <c r="BX39" s="75">
        <v>261.71173833311798</v>
      </c>
      <c r="BY39" s="75">
        <v>649.59850945286701</v>
      </c>
      <c r="BZ39" s="75">
        <v>130.68684184592999</v>
      </c>
      <c r="CA39" s="75">
        <v>92.7351596200334</v>
      </c>
      <c r="CB39" s="75">
        <v>1629.8217948929901</v>
      </c>
      <c r="CC39" s="75">
        <v>685.47931456659296</v>
      </c>
      <c r="CD39" s="75">
        <v>458.15421726538699</v>
      </c>
      <c r="CE39" s="75">
        <v>1610.8424479924099</v>
      </c>
      <c r="CF39" s="75">
        <v>88.265451653007503</v>
      </c>
      <c r="CG39" s="75">
        <v>13257.8964198429</v>
      </c>
      <c r="CH39" s="75">
        <v>792.61267370389601</v>
      </c>
      <c r="CI39" s="75">
        <v>2.15162560797918</v>
      </c>
      <c r="CJ39" s="75">
        <v>89.343238281900895</v>
      </c>
      <c r="CK39" s="75">
        <v>2088.7958738340599</v>
      </c>
      <c r="CL39" s="75">
        <v>130.393063650817</v>
      </c>
      <c r="CM39" s="75">
        <v>16798.299097152099</v>
      </c>
      <c r="CN39" s="75">
        <v>1134.0359874471999</v>
      </c>
      <c r="CO39" s="75"/>
      <c r="CP39" s="91">
        <f t="shared" si="15"/>
        <v>1.0734977313203107</v>
      </c>
      <c r="CQ39" s="28">
        <f t="shared" si="17"/>
        <v>0</v>
      </c>
      <c r="CR39" s="44">
        <f t="shared" si="18"/>
        <v>-1.1421358176858292E-4</v>
      </c>
      <c r="CS39" s="44">
        <f t="shared" si="19"/>
        <v>-8.2023943974758519E-5</v>
      </c>
      <c r="CT39" s="44">
        <f t="shared" si="20"/>
        <v>-7.5311590760775284E-5</v>
      </c>
      <c r="CU39" s="44">
        <f t="shared" si="21"/>
        <v>-2.6770152454455809E-4</v>
      </c>
      <c r="CV39" s="44">
        <f t="shared" si="22"/>
        <v>-3.1843305118481959E-4</v>
      </c>
      <c r="CW39" s="44">
        <f t="shared" si="23"/>
        <v>-5.2858016896914343E-5</v>
      </c>
      <c r="CX39" s="44">
        <f t="shared" si="24"/>
        <v>-4.8943906685028945E-4</v>
      </c>
      <c r="CY39" s="68">
        <f t="shared" si="25"/>
        <v>-1.5599201652557388E-6</v>
      </c>
      <c r="CZ39" s="61">
        <f t="shared" si="26"/>
        <v>0.69644500449114244</v>
      </c>
      <c r="DA39" s="68">
        <f t="shared" si="27"/>
        <v>-3.3281363314892869E-5</v>
      </c>
      <c r="DB39" s="61">
        <f t="shared" si="28"/>
        <v>-0.42304728861462088</v>
      </c>
      <c r="DC39" s="68">
        <f t="shared" si="29"/>
        <v>-1.9697948385340432E-4</v>
      </c>
      <c r="DD39" s="68">
        <f t="shared" si="30"/>
        <v>-9.7025789856243687E-6</v>
      </c>
      <c r="DE39" s="61">
        <f t="shared" si="31"/>
        <v>-0.42124077133083621</v>
      </c>
      <c r="DF39" s="68">
        <f t="shared" si="16"/>
        <v>-2.0701133849071176E-3</v>
      </c>
    </row>
    <row r="40" spans="1:110" x14ac:dyDescent="0.25">
      <c r="A40" s="89" t="s">
        <v>206</v>
      </c>
      <c r="B40" s="75">
        <v>1145.1888058</v>
      </c>
      <c r="C40" s="75">
        <v>9.9937295185000004</v>
      </c>
      <c r="D40" s="75">
        <v>990.45223506000002</v>
      </c>
      <c r="E40" s="75">
        <v>211.12153878999999</v>
      </c>
      <c r="F40" s="75">
        <v>147.08243311999999</v>
      </c>
      <c r="G40" s="75">
        <v>252.69475979000001</v>
      </c>
      <c r="H40" s="75">
        <v>785.07695323999997</v>
      </c>
      <c r="I40" s="75">
        <v>3.1243233677000002</v>
      </c>
      <c r="J40" s="75">
        <v>1.031181562</v>
      </c>
      <c r="K40" s="75">
        <v>0.10872999999999999</v>
      </c>
      <c r="L40" s="75">
        <v>16.911270223999999</v>
      </c>
      <c r="M40" s="75">
        <v>5.4500837415000003</v>
      </c>
      <c r="N40" s="75">
        <v>10.028024174</v>
      </c>
      <c r="O40" s="75">
        <v>0.78417811729999998</v>
      </c>
      <c r="P40" s="75">
        <v>2.64771876E-2</v>
      </c>
      <c r="Q40" s="75">
        <v>1.1119831280000001</v>
      </c>
      <c r="R40" s="75">
        <v>5.0098923456</v>
      </c>
      <c r="S40" s="75"/>
      <c r="T40" s="89" t="s">
        <v>206</v>
      </c>
      <c r="U40" s="75">
        <v>0.50616374720128599</v>
      </c>
      <c r="V40" s="75">
        <v>36.5235655034354</v>
      </c>
      <c r="W40" s="75">
        <v>0.78398843510383298</v>
      </c>
      <c r="X40" s="75">
        <v>1.2998869267936899</v>
      </c>
      <c r="Y40" s="75">
        <v>1.2998869267936899</v>
      </c>
      <c r="Z40" s="75">
        <v>2.4518020162866399</v>
      </c>
      <c r="AA40" s="75">
        <v>0.356479619915892</v>
      </c>
      <c r="AB40" s="75">
        <v>21.926969712112498</v>
      </c>
      <c r="AC40" s="75">
        <v>2.6461358834954499E-2</v>
      </c>
      <c r="AD40" s="75">
        <v>3055.9875260533099</v>
      </c>
      <c r="AE40" s="75">
        <v>0.10872972953697201</v>
      </c>
      <c r="AF40" s="75">
        <v>1143.7630385863899</v>
      </c>
      <c r="AG40" s="75">
        <v>20.214902061075701</v>
      </c>
      <c r="AH40" s="75">
        <v>47.917321411908098</v>
      </c>
      <c r="AI40" s="75">
        <v>2.72390457333786</v>
      </c>
      <c r="AJ40" s="75">
        <v>5.0088765431168802</v>
      </c>
      <c r="AK40" s="75">
        <v>11.3849079631153</v>
      </c>
      <c r="AL40" s="75">
        <v>0.36363195336673199</v>
      </c>
      <c r="AM40" s="75">
        <v>31.888331583399101</v>
      </c>
      <c r="AN40" s="75">
        <v>31.888331583399101</v>
      </c>
      <c r="AO40" s="75">
        <v>0.118197280578272</v>
      </c>
      <c r="AP40" s="75">
        <v>0</v>
      </c>
      <c r="AQ40" s="75">
        <v>5.4490739409326698</v>
      </c>
      <c r="AR40" s="75">
        <v>0</v>
      </c>
      <c r="AS40" s="75">
        <v>7.0116429950782004</v>
      </c>
      <c r="AT40" s="75">
        <v>0.26359909053776198</v>
      </c>
      <c r="AU40" s="75">
        <v>5.9542114628438397E-3</v>
      </c>
      <c r="AV40" s="75">
        <v>16.3165042308373</v>
      </c>
      <c r="AW40" s="75">
        <v>18.663634716975999</v>
      </c>
      <c r="AX40" s="75">
        <v>5.2557518626476503</v>
      </c>
      <c r="AY40" s="75">
        <v>1.66041807487696E-3</v>
      </c>
      <c r="AZ40" s="75">
        <v>0.42293930709859501</v>
      </c>
      <c r="BA40" s="75">
        <v>9.9868493138664896</v>
      </c>
      <c r="BB40" s="75">
        <v>0</v>
      </c>
      <c r="BC40" s="75">
        <v>887.47495725789202</v>
      </c>
      <c r="BD40" s="75">
        <v>890.82145438912596</v>
      </c>
      <c r="BE40" s="75">
        <v>98.980064394803705</v>
      </c>
      <c r="BF40" s="75">
        <v>989.80151878392996</v>
      </c>
      <c r="BG40" s="75">
        <v>3.4041321636545899E-2</v>
      </c>
      <c r="BH40" s="75">
        <v>33.5589733806776</v>
      </c>
      <c r="BI40" s="75">
        <v>0.35827432862778802</v>
      </c>
      <c r="BJ40" s="75">
        <v>1.5434186709436299</v>
      </c>
      <c r="BK40" s="75">
        <v>350.49045347971901</v>
      </c>
      <c r="BL40" s="75">
        <v>2.3999033614973801</v>
      </c>
      <c r="BM40" s="75">
        <v>4.3617510662103101</v>
      </c>
      <c r="BN40" s="75">
        <v>14.311104956541399</v>
      </c>
      <c r="BO40" s="75">
        <v>2.4391522269437802</v>
      </c>
      <c r="BP40" s="75">
        <v>0.42568278631150203</v>
      </c>
      <c r="BQ40" s="75">
        <v>1.0874171453452099</v>
      </c>
      <c r="BR40" s="75">
        <v>210.97777127745701</v>
      </c>
      <c r="BS40" s="75">
        <v>146.94522245885801</v>
      </c>
      <c r="BT40" s="75">
        <v>64.032548818598201</v>
      </c>
      <c r="BU40" s="75">
        <v>7.3607842104972704E-2</v>
      </c>
      <c r="BV40" s="75">
        <v>1.6635000578713199E-2</v>
      </c>
      <c r="BW40" s="75">
        <v>28.551958310598099</v>
      </c>
      <c r="BX40" s="75">
        <v>0.25096028141999799</v>
      </c>
      <c r="BY40" s="75">
        <v>18.576539956017701</v>
      </c>
      <c r="BZ40" s="75">
        <v>4.14839802135175</v>
      </c>
      <c r="CA40" s="75">
        <v>2.4068448706713501</v>
      </c>
      <c r="CB40" s="75">
        <v>47.061264339688101</v>
      </c>
      <c r="CC40" s="75">
        <v>18.035101889107899</v>
      </c>
      <c r="CD40" s="75">
        <v>4.9486979414342098</v>
      </c>
      <c r="CE40" s="75">
        <v>13.6197888413057</v>
      </c>
      <c r="CF40" s="75">
        <v>0.72209683989483897</v>
      </c>
      <c r="CG40" s="75">
        <v>252.60787040349999</v>
      </c>
      <c r="CH40" s="75">
        <v>33.617598599638796</v>
      </c>
      <c r="CI40" s="75">
        <v>0.74709756626818102</v>
      </c>
      <c r="CJ40" s="75">
        <v>5.0458996117285704</v>
      </c>
      <c r="CK40" s="75">
        <v>112.46651769125999</v>
      </c>
      <c r="CL40" s="75">
        <v>8.1776002101225398</v>
      </c>
      <c r="CM40" s="75">
        <v>784.23938667416303</v>
      </c>
      <c r="CN40" s="75">
        <v>73.624195148789795</v>
      </c>
      <c r="CO40" s="75"/>
      <c r="CP40" s="91">
        <f t="shared" si="15"/>
        <v>1.1316378293897416</v>
      </c>
      <c r="CQ40" s="28">
        <f t="shared" si="17"/>
        <v>0</v>
      </c>
      <c r="CR40" s="44">
        <f t="shared" si="18"/>
        <v>-1.2450062438516508E-3</v>
      </c>
      <c r="CS40" s="44">
        <f t="shared" si="19"/>
        <v>-6.8845215600186452E-4</v>
      </c>
      <c r="CT40" s="44">
        <f t="shared" si="20"/>
        <v>-6.5698905311737451E-4</v>
      </c>
      <c r="CU40" s="44">
        <f t="shared" si="21"/>
        <v>-6.8097037074925327E-4</v>
      </c>
      <c r="CV40" s="44">
        <f t="shared" si="22"/>
        <v>-9.3288272590671788E-4</v>
      </c>
      <c r="CW40" s="44">
        <f t="shared" si="23"/>
        <v>-3.438511608718266E-4</v>
      </c>
      <c r="CX40" s="44">
        <f t="shared" si="24"/>
        <v>-1.066859194350711E-3</v>
      </c>
      <c r="CY40" s="68">
        <f t="shared" si="25"/>
        <v>-2.4874738157602391E-6</v>
      </c>
      <c r="CZ40" s="61">
        <f t="shared" si="26"/>
        <v>0.88562604470384942</v>
      </c>
      <c r="DA40" s="68">
        <f t="shared" si="27"/>
        <v>-1.8528166083784669E-4</v>
      </c>
      <c r="DB40" s="61">
        <f t="shared" si="28"/>
        <v>-0.47589357868976651</v>
      </c>
      <c r="DC40" s="68">
        <f t="shared" si="29"/>
        <v>-2.418866224169705E-4</v>
      </c>
      <c r="DD40" s="68">
        <f t="shared" si="30"/>
        <v>-5.9782652465330667E-4</v>
      </c>
      <c r="DE40" s="61">
        <f t="shared" si="31"/>
        <v>-0.61965312561955088</v>
      </c>
      <c r="DF40" s="68">
        <f t="shared" si="16"/>
        <v>-2.027593435239905E-4</v>
      </c>
    </row>
    <row r="41" spans="1:110" x14ac:dyDescent="0.25">
      <c r="A41" s="89" t="s">
        <v>207</v>
      </c>
      <c r="B41" s="75">
        <v>55903.077266</v>
      </c>
      <c r="C41" s="75">
        <v>825.54799009999999</v>
      </c>
      <c r="D41" s="75">
        <v>17696.139254000002</v>
      </c>
      <c r="E41" s="75">
        <v>6819.7868089000003</v>
      </c>
      <c r="F41" s="75">
        <v>4998.4907004999995</v>
      </c>
      <c r="G41" s="75">
        <v>8404.1374216000004</v>
      </c>
      <c r="H41" s="75">
        <v>23433.751219999998</v>
      </c>
      <c r="I41" s="75">
        <v>369.65747293999999</v>
      </c>
      <c r="J41" s="75">
        <v>101.44923622</v>
      </c>
      <c r="K41" s="75">
        <v>103.62968958</v>
      </c>
      <c r="L41" s="75">
        <v>274.91080987999999</v>
      </c>
      <c r="M41" s="75">
        <v>374.09353183000002</v>
      </c>
      <c r="N41" s="75">
        <v>2614.2610467999998</v>
      </c>
      <c r="O41" s="75">
        <v>61.168207791999997</v>
      </c>
      <c r="P41" s="75">
        <v>2.9273367387999998</v>
      </c>
      <c r="Q41" s="75">
        <v>43.696703747000001</v>
      </c>
      <c r="R41" s="75">
        <v>66.229554379999996</v>
      </c>
      <c r="S41" s="75"/>
      <c r="T41" s="89" t="s">
        <v>207</v>
      </c>
      <c r="U41" s="75">
        <v>25.300028877025799</v>
      </c>
      <c r="V41" s="75">
        <v>379.74213291834201</v>
      </c>
      <c r="W41" s="75">
        <v>61.167704270021801</v>
      </c>
      <c r="X41" s="75">
        <v>202.07968900442901</v>
      </c>
      <c r="Y41" s="75">
        <v>202.07968900442901</v>
      </c>
      <c r="Z41" s="75">
        <v>59.754478349278202</v>
      </c>
      <c r="AA41" s="75">
        <v>1562.7675297307801</v>
      </c>
      <c r="AB41" s="75">
        <v>402.36621278369103</v>
      </c>
      <c r="AC41" s="75">
        <v>2.9273165004332702</v>
      </c>
      <c r="AD41" s="75">
        <v>5414.8291375899598</v>
      </c>
      <c r="AE41" s="75">
        <v>103.62979865365899</v>
      </c>
      <c r="AF41" s="75">
        <v>55902.484238710298</v>
      </c>
      <c r="AG41" s="75">
        <v>495.40861707989899</v>
      </c>
      <c r="AH41" s="75">
        <v>186.445852323228</v>
      </c>
      <c r="AI41" s="75">
        <v>82.246210445043204</v>
      </c>
      <c r="AJ41" s="75">
        <v>66.225488337203799</v>
      </c>
      <c r="AK41" s="75">
        <v>207.07416450181501</v>
      </c>
      <c r="AL41" s="75">
        <v>15.7636894406926</v>
      </c>
      <c r="AM41" s="75">
        <v>172.10410389497801</v>
      </c>
      <c r="AN41" s="75">
        <v>172.10410389497801</v>
      </c>
      <c r="AO41" s="75">
        <v>1.1965009220773299</v>
      </c>
      <c r="AP41" s="75">
        <v>0</v>
      </c>
      <c r="AQ41" s="75">
        <v>374.08944583775201</v>
      </c>
      <c r="AR41" s="75">
        <v>0</v>
      </c>
      <c r="AS41" s="75">
        <v>62.7392082182417</v>
      </c>
      <c r="AT41" s="75">
        <v>31.417079438533701</v>
      </c>
      <c r="AU41" s="75">
        <v>0.34380760910504898</v>
      </c>
      <c r="AV41" s="75">
        <v>1105.23369060909</v>
      </c>
      <c r="AW41" s="75">
        <v>206.34549838082799</v>
      </c>
      <c r="AX41" s="75">
        <v>1531.4324754075001</v>
      </c>
      <c r="AY41" s="75">
        <v>0.49230087192997801</v>
      </c>
      <c r="AZ41" s="75">
        <v>51.332198635501697</v>
      </c>
      <c r="BA41" s="75">
        <v>825.53275273312499</v>
      </c>
      <c r="BB41" s="75">
        <v>0</v>
      </c>
      <c r="BC41" s="75">
        <v>24653.255942172698</v>
      </c>
      <c r="BD41" s="75">
        <v>15926.2613824452</v>
      </c>
      <c r="BE41" s="75">
        <v>1769.58394387164</v>
      </c>
      <c r="BF41" s="75">
        <v>17695.845326316801</v>
      </c>
      <c r="BG41" s="75">
        <v>1.31146223253894</v>
      </c>
      <c r="BH41" s="75">
        <v>617.96260760304904</v>
      </c>
      <c r="BI41" s="75">
        <v>15.2711051106049</v>
      </c>
      <c r="BJ41" s="75">
        <v>45.592919493818698</v>
      </c>
      <c r="BK41" s="75">
        <v>10251.5770123814</v>
      </c>
      <c r="BL41" s="75">
        <v>158.90273689048999</v>
      </c>
      <c r="BM41" s="75">
        <v>115.119395546663</v>
      </c>
      <c r="BN41" s="75">
        <v>170.12020989103601</v>
      </c>
      <c r="BO41" s="75">
        <v>92.919269458159107</v>
      </c>
      <c r="BP41" s="75">
        <v>47.829593631397998</v>
      </c>
      <c r="BQ41" s="75">
        <v>135.769692145813</v>
      </c>
      <c r="BR41" s="75">
        <v>6819.1302766351801</v>
      </c>
      <c r="BS41" s="75">
        <v>4998.2223409963599</v>
      </c>
      <c r="BT41" s="75">
        <v>1820.9079356388099</v>
      </c>
      <c r="BU41" s="75">
        <v>12.0474770922359</v>
      </c>
      <c r="BV41" s="75">
        <v>8.9516044802328203</v>
      </c>
      <c r="BW41" s="75">
        <v>1445.11749496519</v>
      </c>
      <c r="BX41" s="75">
        <v>302.44607432105897</v>
      </c>
      <c r="BY41" s="75">
        <v>379.93094113659299</v>
      </c>
      <c r="BZ41" s="75">
        <v>40.5959852908722</v>
      </c>
      <c r="CA41" s="75">
        <v>50.939027677320503</v>
      </c>
      <c r="CB41" s="75">
        <v>954.20418821960095</v>
      </c>
      <c r="CC41" s="75">
        <v>269.330095275958</v>
      </c>
      <c r="CD41" s="75">
        <v>148.51909996968601</v>
      </c>
      <c r="CE41" s="75">
        <v>833.88781127605603</v>
      </c>
      <c r="CF41" s="75">
        <v>55.328819510132902</v>
      </c>
      <c r="CG41" s="75">
        <v>8404.0812335011597</v>
      </c>
      <c r="CH41" s="75">
        <v>1751.65254955611</v>
      </c>
      <c r="CI41" s="75">
        <v>14.446616155320299</v>
      </c>
      <c r="CJ41" s="75">
        <v>1374.8876573156299</v>
      </c>
      <c r="CK41" s="75">
        <v>2013.5413177268399</v>
      </c>
      <c r="CL41" s="75">
        <v>263.35455582613298</v>
      </c>
      <c r="CM41" s="75">
        <v>23430.791806853002</v>
      </c>
      <c r="CN41" s="75">
        <v>792.28909193043296</v>
      </c>
      <c r="CO41" s="75"/>
      <c r="CP41" s="91">
        <f t="shared" si="15"/>
        <v>1.0521734026488234</v>
      </c>
      <c r="CQ41" s="28">
        <f t="shared" si="17"/>
        <v>0</v>
      </c>
      <c r="CR41" s="44">
        <f t="shared" si="18"/>
        <v>-1.0608133195966764E-5</v>
      </c>
      <c r="CS41" s="44">
        <f t="shared" si="19"/>
        <v>-1.8457275721975948E-5</v>
      </c>
      <c r="CT41" s="44">
        <f t="shared" si="20"/>
        <v>-1.6609706726503633E-5</v>
      </c>
      <c r="CU41" s="44">
        <f t="shared" si="21"/>
        <v>-9.6268737310597322E-5</v>
      </c>
      <c r="CV41" s="44">
        <f t="shared" si="22"/>
        <v>-5.368810701454625E-5</v>
      </c>
      <c r="CW41" s="44">
        <f t="shared" si="23"/>
        <v>-6.685766310330494E-6</v>
      </c>
      <c r="CX41" s="44">
        <f t="shared" si="24"/>
        <v>-1.2628849385713786E-4</v>
      </c>
      <c r="CY41" s="68">
        <f t="shared" si="25"/>
        <v>1.0525329124522049E-6</v>
      </c>
      <c r="CZ41" s="61">
        <f t="shared" si="26"/>
        <v>-0.37396385405833132</v>
      </c>
      <c r="DA41" s="68">
        <f t="shared" si="27"/>
        <v>-1.0922381437658487E-5</v>
      </c>
      <c r="DB41" s="61">
        <f t="shared" si="28"/>
        <v>-0.4142006295499609</v>
      </c>
      <c r="DC41" s="68">
        <f t="shared" si="29"/>
        <v>-8.231759542606283E-6</v>
      </c>
      <c r="DD41" s="68">
        <f t="shared" si="30"/>
        <v>-6.9135765835717223E-6</v>
      </c>
      <c r="DE41" s="61">
        <f t="shared" si="31"/>
        <v>0.17473846386012382</v>
      </c>
      <c r="DF41" s="68">
        <f t="shared" si="16"/>
        <v>-6.1393177626823582E-5</v>
      </c>
    </row>
    <row r="42" spans="1:110" x14ac:dyDescent="0.25">
      <c r="A42" s="89" t="s">
        <v>208</v>
      </c>
      <c r="B42" s="75">
        <v>2575.8885888999998</v>
      </c>
      <c r="C42" s="75">
        <v>44.407486245000001</v>
      </c>
      <c r="D42" s="75">
        <v>2492.6865948999998</v>
      </c>
      <c r="E42" s="75">
        <v>917.32194049999998</v>
      </c>
      <c r="F42" s="75">
        <v>859.61920815999997</v>
      </c>
      <c r="G42" s="75">
        <v>470.84187524999999</v>
      </c>
      <c r="H42" s="75">
        <v>4489.6459691999999</v>
      </c>
      <c r="I42" s="75">
        <v>87.744189358</v>
      </c>
      <c r="J42" s="75">
        <v>11.262478224000001</v>
      </c>
      <c r="K42" s="75"/>
      <c r="L42" s="75">
        <v>15.551989212000001</v>
      </c>
      <c r="M42" s="75">
        <v>24.694459999999999</v>
      </c>
      <c r="N42" s="75">
        <v>23.668769999999999</v>
      </c>
      <c r="O42" s="75">
        <v>17.554144428000001</v>
      </c>
      <c r="P42" s="75">
        <v>1.7851866E-3</v>
      </c>
      <c r="Q42" s="75">
        <v>0.204275072</v>
      </c>
      <c r="R42" s="75">
        <v>6.6813670534999998</v>
      </c>
      <c r="S42" s="75"/>
      <c r="T42" s="89" t="s">
        <v>208</v>
      </c>
      <c r="U42" s="75">
        <v>14.5342401731075</v>
      </c>
      <c r="V42" s="75">
        <v>100.731755201056</v>
      </c>
      <c r="W42" s="75">
        <v>17.553860568867901</v>
      </c>
      <c r="X42" s="75">
        <v>20.107548863695701</v>
      </c>
      <c r="Y42" s="75">
        <v>20.107548863695701</v>
      </c>
      <c r="Z42" s="75">
        <v>16.351421553974401</v>
      </c>
      <c r="AA42" s="75">
        <v>47.658876741580002</v>
      </c>
      <c r="AB42" s="75">
        <v>107.046444659364</v>
      </c>
      <c r="AC42" s="75">
        <v>1.7852124559819499E-3</v>
      </c>
      <c r="AD42" s="75">
        <v>372.28315115272102</v>
      </c>
      <c r="AE42" s="75">
        <v>0</v>
      </c>
      <c r="AF42" s="75">
        <v>2575.7949426712298</v>
      </c>
      <c r="AG42" s="75">
        <v>74.026212470291696</v>
      </c>
      <c r="AH42" s="75">
        <v>40.557046714922897</v>
      </c>
      <c r="AI42" s="75">
        <v>18.5327455489054</v>
      </c>
      <c r="AJ42" s="75">
        <v>6.6813389569689496</v>
      </c>
      <c r="AK42" s="75">
        <v>540.65389416917105</v>
      </c>
      <c r="AL42" s="75">
        <v>8.3594468820020396</v>
      </c>
      <c r="AM42" s="75">
        <v>38.136750633315899</v>
      </c>
      <c r="AN42" s="75">
        <v>38.136750633315899</v>
      </c>
      <c r="AO42" s="75">
        <v>0.483683443597063</v>
      </c>
      <c r="AP42" s="75">
        <v>0</v>
      </c>
      <c r="AQ42" s="75">
        <v>24.689196947810899</v>
      </c>
      <c r="AR42" s="75">
        <v>0</v>
      </c>
      <c r="AS42" s="75">
        <v>46.244095943803501</v>
      </c>
      <c r="AT42" s="75">
        <v>9.5495067316092808</v>
      </c>
      <c r="AU42" s="75">
        <v>0.19890253033012301</v>
      </c>
      <c r="AV42" s="75">
        <v>183.85371907955599</v>
      </c>
      <c r="AW42" s="75">
        <v>49.993343042493898</v>
      </c>
      <c r="AX42" s="75">
        <v>128.65207978168999</v>
      </c>
      <c r="AY42" s="75">
        <v>2.0822829960138699E-2</v>
      </c>
      <c r="AZ42" s="75">
        <v>5.68291896515617</v>
      </c>
      <c r="BA42" s="75">
        <v>44.393544218103202</v>
      </c>
      <c r="BB42" s="75">
        <v>0</v>
      </c>
      <c r="BC42" s="75">
        <v>4725.0184833159701</v>
      </c>
      <c r="BD42" s="75">
        <v>2243.10353890331</v>
      </c>
      <c r="BE42" s="75">
        <v>249.23324809250599</v>
      </c>
      <c r="BF42" s="75">
        <v>2492.3367869958201</v>
      </c>
      <c r="BG42" s="75">
        <v>0.126251949428452</v>
      </c>
      <c r="BH42" s="75">
        <v>135.77066735637899</v>
      </c>
      <c r="BI42" s="75">
        <v>7.9328786650420797</v>
      </c>
      <c r="BJ42" s="75">
        <v>2.4740913487326099</v>
      </c>
      <c r="BK42" s="75">
        <v>1948.9575783482001</v>
      </c>
      <c r="BL42" s="75">
        <v>10.493067579920201</v>
      </c>
      <c r="BM42" s="75">
        <v>7.2771304460743904</v>
      </c>
      <c r="BN42" s="75">
        <v>18.690411310813101</v>
      </c>
      <c r="BO42" s="75">
        <v>16.341403524878601</v>
      </c>
      <c r="BP42" s="75">
        <v>4.8061223773541197</v>
      </c>
      <c r="BQ42" s="75">
        <v>11.645735162320999</v>
      </c>
      <c r="BR42" s="75">
        <v>917.104061903863</v>
      </c>
      <c r="BS42" s="75">
        <v>859.45041082277203</v>
      </c>
      <c r="BT42" s="75">
        <v>57.653651081091603</v>
      </c>
      <c r="BU42" s="75">
        <v>0.52860023876056095</v>
      </c>
      <c r="BV42" s="75">
        <v>1.61195883066849</v>
      </c>
      <c r="BW42" s="75">
        <v>483.78574371699301</v>
      </c>
      <c r="BX42" s="75">
        <v>3.0253509651283799</v>
      </c>
      <c r="BY42" s="75">
        <v>60.821050396005198</v>
      </c>
      <c r="BZ42" s="75">
        <v>5.0666280844590696</v>
      </c>
      <c r="CA42" s="75">
        <v>4.4238783829648902</v>
      </c>
      <c r="CB42" s="75">
        <v>152.20395641517399</v>
      </c>
      <c r="CC42" s="75">
        <v>68.221888753261098</v>
      </c>
      <c r="CD42" s="75">
        <v>39.710881650380003</v>
      </c>
      <c r="CE42" s="75">
        <v>34.3291062897313</v>
      </c>
      <c r="CF42" s="75">
        <v>2.2152941024124</v>
      </c>
      <c r="CG42" s="75">
        <v>470.80306014583499</v>
      </c>
      <c r="CH42" s="75">
        <v>224.938082390202</v>
      </c>
      <c r="CI42" s="75">
        <v>4.63659687935758E-4</v>
      </c>
      <c r="CJ42" s="75">
        <v>148.847660613241</v>
      </c>
      <c r="CK42" s="75">
        <v>312.04560140830603</v>
      </c>
      <c r="CL42" s="75">
        <v>49.045754147257703</v>
      </c>
      <c r="CM42" s="75">
        <v>4489.6273884091897</v>
      </c>
      <c r="CN42" s="75">
        <v>199.983707102305</v>
      </c>
      <c r="CO42" s="75"/>
      <c r="CP42" s="91">
        <f t="shared" si="15"/>
        <v>1.0524299846162037</v>
      </c>
      <c r="CQ42" s="28">
        <f t="shared" si="17"/>
        <v>0</v>
      </c>
      <c r="CR42" s="44">
        <f t="shared" si="18"/>
        <v>-3.6354922015475367E-5</v>
      </c>
      <c r="CS42" s="44">
        <f t="shared" si="19"/>
        <v>-3.1395667883293794E-4</v>
      </c>
      <c r="CT42" s="44">
        <f t="shared" si="20"/>
        <v>-1.4033368851718939E-4</v>
      </c>
      <c r="CU42" s="44">
        <f t="shared" si="21"/>
        <v>-2.3751595434229561E-4</v>
      </c>
      <c r="CV42" s="44">
        <f t="shared" si="22"/>
        <v>-1.963629193317478E-4</v>
      </c>
      <c r="CW42" s="44">
        <f t="shared" si="23"/>
        <v>-8.243766369417931E-5</v>
      </c>
      <c r="CX42" s="44">
        <f t="shared" si="24"/>
        <v>-4.1385870818296439E-6</v>
      </c>
      <c r="CY42" s="68" t="e">
        <f t="shared" si="25"/>
        <v>#DIV/0!</v>
      </c>
      <c r="CZ42" s="61">
        <f t="shared" si="26"/>
        <v>1.4522104608900686</v>
      </c>
      <c r="DA42" s="68">
        <f t="shared" si="27"/>
        <v>-2.1312683853384089E-4</v>
      </c>
      <c r="DB42" s="61">
        <f t="shared" si="28"/>
        <v>4.4355202987603501</v>
      </c>
      <c r="DC42" s="68">
        <f t="shared" si="29"/>
        <v>-1.6170490864105448E-5</v>
      </c>
      <c r="DD42" s="68">
        <f t="shared" si="30"/>
        <v>1.4483629862495025E-5</v>
      </c>
      <c r="DE42" s="61">
        <f t="shared" si="31"/>
        <v>26.819933727186108</v>
      </c>
      <c r="DF42" s="68">
        <f t="shared" si="16"/>
        <v>-4.2052069322344834E-6</v>
      </c>
    </row>
    <row r="43" spans="1:110" x14ac:dyDescent="0.25">
      <c r="A43" s="89" t="s">
        <v>209</v>
      </c>
      <c r="B43" s="75">
        <v>27627.528654000002</v>
      </c>
      <c r="C43" s="75">
        <v>805.35922129999994</v>
      </c>
      <c r="D43" s="75">
        <v>18549.999702000001</v>
      </c>
      <c r="E43" s="75">
        <v>7694.3590253000002</v>
      </c>
      <c r="F43" s="75">
        <v>5412.5386941999996</v>
      </c>
      <c r="G43" s="75">
        <v>6584.8253340000001</v>
      </c>
      <c r="H43" s="75">
        <v>31867.602701</v>
      </c>
      <c r="I43" s="75">
        <v>378.59449318999998</v>
      </c>
      <c r="J43" s="75">
        <v>38.307397453</v>
      </c>
      <c r="K43" s="75">
        <v>77.163085879999997</v>
      </c>
      <c r="L43" s="75">
        <v>78.439113214000002</v>
      </c>
      <c r="M43" s="75">
        <v>226.17190016999999</v>
      </c>
      <c r="N43" s="75">
        <v>975.61595611999996</v>
      </c>
      <c r="O43" s="75">
        <v>11.152280801</v>
      </c>
      <c r="P43" s="75">
        <v>1.2734445891999999</v>
      </c>
      <c r="Q43" s="75">
        <v>13.112909691</v>
      </c>
      <c r="R43" s="75">
        <v>106.87703242000001</v>
      </c>
      <c r="S43" s="75"/>
      <c r="T43" s="89" t="s">
        <v>209</v>
      </c>
      <c r="U43" s="75">
        <v>220.14797478666</v>
      </c>
      <c r="V43" s="75">
        <v>779.85608295582699</v>
      </c>
      <c r="W43" s="75">
        <v>11.151763786644</v>
      </c>
      <c r="X43" s="75">
        <v>98.178272225607699</v>
      </c>
      <c r="Y43" s="75">
        <v>98.178272225607699</v>
      </c>
      <c r="Z43" s="75">
        <v>81.883947422996101</v>
      </c>
      <c r="AA43" s="75">
        <v>193.36288134872399</v>
      </c>
      <c r="AB43" s="75">
        <v>622.06302817893197</v>
      </c>
      <c r="AC43" s="75">
        <v>1.2734580101905</v>
      </c>
      <c r="AD43" s="75">
        <v>6932.92480472027</v>
      </c>
      <c r="AE43" s="75">
        <v>77.163016837487007</v>
      </c>
      <c r="AF43" s="75">
        <v>27623.116176195999</v>
      </c>
      <c r="AG43" s="75">
        <v>606.16209352597696</v>
      </c>
      <c r="AH43" s="75">
        <v>181.55060905137199</v>
      </c>
      <c r="AI43" s="75">
        <v>68.921661534801601</v>
      </c>
      <c r="AJ43" s="75">
        <v>106.86948963643199</v>
      </c>
      <c r="AK43" s="75">
        <v>11612.296411703799</v>
      </c>
      <c r="AL43" s="75">
        <v>28.070552860746499</v>
      </c>
      <c r="AM43" s="75">
        <v>261.24529805466801</v>
      </c>
      <c r="AN43" s="75">
        <v>261.24529805466801</v>
      </c>
      <c r="AO43" s="75">
        <v>2.9262080606139498</v>
      </c>
      <c r="AP43" s="75">
        <v>0</v>
      </c>
      <c r="AQ43" s="75">
        <v>226.16306402047601</v>
      </c>
      <c r="AR43" s="75">
        <v>0</v>
      </c>
      <c r="AS43" s="75">
        <v>59.937015587318903</v>
      </c>
      <c r="AT43" s="75">
        <v>22.795397643611</v>
      </c>
      <c r="AU43" s="75">
        <v>0.58459572622933897</v>
      </c>
      <c r="AV43" s="75">
        <v>972.47367585064399</v>
      </c>
      <c r="AW43" s="75">
        <v>302.09816563580102</v>
      </c>
      <c r="AX43" s="75">
        <v>594.05391412091797</v>
      </c>
      <c r="AY43" s="75">
        <v>0.18824999949176999</v>
      </c>
      <c r="AZ43" s="75">
        <v>16.602305753080401</v>
      </c>
      <c r="BA43" s="75">
        <v>805.335095419347</v>
      </c>
      <c r="BB43" s="75">
        <v>0</v>
      </c>
      <c r="BC43" s="75">
        <v>33174.678952600603</v>
      </c>
      <c r="BD43" s="75">
        <v>16692.791448387899</v>
      </c>
      <c r="BE43" s="75">
        <v>1854.74901995454</v>
      </c>
      <c r="BF43" s="75">
        <v>18547.540468342399</v>
      </c>
      <c r="BG43" s="75">
        <v>0.46303328613052402</v>
      </c>
      <c r="BH43" s="75">
        <v>783.65175228431895</v>
      </c>
      <c r="BI43" s="75">
        <v>23.4007255627203</v>
      </c>
      <c r="BJ43" s="75">
        <v>77.200785619801906</v>
      </c>
      <c r="BK43" s="75">
        <v>8629.0613944835604</v>
      </c>
      <c r="BL43" s="75">
        <v>158.37627929297801</v>
      </c>
      <c r="BM43" s="75">
        <v>199.12118197633299</v>
      </c>
      <c r="BN43" s="75">
        <v>160.88850126082301</v>
      </c>
      <c r="BO43" s="75">
        <v>148.63897315790001</v>
      </c>
      <c r="BP43" s="75">
        <v>51.043858262978198</v>
      </c>
      <c r="BQ43" s="75">
        <v>103.411871472908</v>
      </c>
      <c r="BR43" s="75">
        <v>7687.8964655621803</v>
      </c>
      <c r="BS43" s="75">
        <v>5407.9561012535096</v>
      </c>
      <c r="BT43" s="75">
        <v>2279.9403643086598</v>
      </c>
      <c r="BU43" s="75">
        <v>12.836023934203</v>
      </c>
      <c r="BV43" s="75">
        <v>9.4517968601762608</v>
      </c>
      <c r="BW43" s="75">
        <v>2049.3655576464498</v>
      </c>
      <c r="BX43" s="75">
        <v>168.94230207763499</v>
      </c>
      <c r="BY43" s="75">
        <v>324.13126642140099</v>
      </c>
      <c r="BZ43" s="75">
        <v>43.203051684717003</v>
      </c>
      <c r="CA43" s="75">
        <v>39.611303294035899</v>
      </c>
      <c r="CB43" s="75">
        <v>814.54220092483899</v>
      </c>
      <c r="CC43" s="75">
        <v>502.30729933469001</v>
      </c>
      <c r="CD43" s="75">
        <v>233.043855533656</v>
      </c>
      <c r="CE43" s="75">
        <v>714.59341084078699</v>
      </c>
      <c r="CF43" s="75">
        <v>99.553880991887098</v>
      </c>
      <c r="CG43" s="75">
        <v>6584.5622508933702</v>
      </c>
      <c r="CH43" s="75">
        <v>864.02092772832498</v>
      </c>
      <c r="CI43" s="75">
        <v>75.759433390671106</v>
      </c>
      <c r="CJ43" s="75">
        <v>84.480390355863605</v>
      </c>
      <c r="CK43" s="75">
        <v>3169.8476753417599</v>
      </c>
      <c r="CL43" s="75">
        <v>173.78063182179</v>
      </c>
      <c r="CM43" s="75">
        <v>31859.474804934998</v>
      </c>
      <c r="CN43" s="75">
        <v>1244.33400110241</v>
      </c>
      <c r="CO43" s="75"/>
      <c r="CP43" s="91">
        <f t="shared" si="15"/>
        <v>1.0412814133226667</v>
      </c>
      <c r="CQ43" s="28">
        <f t="shared" si="17"/>
        <v>0</v>
      </c>
      <c r="CR43" s="44">
        <f t="shared" si="18"/>
        <v>-1.5971308397732536E-4</v>
      </c>
      <c r="CS43" s="44">
        <f t="shared" si="19"/>
        <v>-2.9956670284351104E-5</v>
      </c>
      <c r="CT43" s="44">
        <f t="shared" si="20"/>
        <v>-1.3257324512718494E-4</v>
      </c>
      <c r="CU43" s="44">
        <f t="shared" si="21"/>
        <v>-8.3990878467851704E-4</v>
      </c>
      <c r="CV43" s="44">
        <f t="shared" si="22"/>
        <v>-8.4666238994293187E-4</v>
      </c>
      <c r="CW43" s="44">
        <f t="shared" si="23"/>
        <v>-3.9952936226188507E-5</v>
      </c>
      <c r="CX43" s="44">
        <f t="shared" si="24"/>
        <v>-2.5505200818718939E-4</v>
      </c>
      <c r="CY43" s="68">
        <f t="shared" si="25"/>
        <v>-8.9476091064718883E-7</v>
      </c>
      <c r="CZ43" s="61">
        <f t="shared" si="26"/>
        <v>2.3305488467460176</v>
      </c>
      <c r="DA43" s="68">
        <f t="shared" si="27"/>
        <v>-3.9068290611392358E-5</v>
      </c>
      <c r="DB43" s="61">
        <f t="shared" si="28"/>
        <v>-0.39109860760841242</v>
      </c>
      <c r="DC43" s="68">
        <f t="shared" si="29"/>
        <v>-4.6359517413964275E-5</v>
      </c>
      <c r="DD43" s="68">
        <f t="shared" si="30"/>
        <v>1.0539124052887431E-5</v>
      </c>
      <c r="DE43" s="61">
        <f t="shared" si="31"/>
        <v>0.26610387353428777</v>
      </c>
      <c r="DF43" s="68">
        <f t="shared" si="16"/>
        <v>-7.0574410584042275E-5</v>
      </c>
    </row>
    <row r="44" spans="1:110" x14ac:dyDescent="0.25">
      <c r="A44" s="89" t="s">
        <v>210</v>
      </c>
      <c r="B44" s="75">
        <v>87608.468997000004</v>
      </c>
      <c r="C44" s="75">
        <v>2689.9587191999999</v>
      </c>
      <c r="D44" s="75">
        <v>89584.605786999993</v>
      </c>
      <c r="E44" s="75">
        <v>24581.704401999999</v>
      </c>
      <c r="F44" s="75">
        <v>17731.500544999999</v>
      </c>
      <c r="G44" s="75">
        <v>49386.350357000003</v>
      </c>
      <c r="H44" s="75">
        <v>63368.647184000001</v>
      </c>
      <c r="I44" s="75">
        <v>287.99547584999999</v>
      </c>
      <c r="J44" s="75">
        <v>638.78215603000001</v>
      </c>
      <c r="K44" s="75">
        <v>50.167775880000001</v>
      </c>
      <c r="L44" s="75">
        <v>466.85142636</v>
      </c>
      <c r="M44" s="75">
        <v>533.0951</v>
      </c>
      <c r="N44" s="75">
        <v>2413.3300121000002</v>
      </c>
      <c r="O44" s="75">
        <v>31.046644537999999</v>
      </c>
      <c r="P44" s="75">
        <v>428.50854035999998</v>
      </c>
      <c r="Q44" s="75">
        <v>86.828169712000005</v>
      </c>
      <c r="R44" s="75">
        <v>248.73900517000001</v>
      </c>
      <c r="S44" s="75"/>
      <c r="T44" s="89" t="s">
        <v>210</v>
      </c>
      <c r="U44" s="75">
        <v>60.639447704793596</v>
      </c>
      <c r="V44" s="75">
        <v>709.47188498273795</v>
      </c>
      <c r="W44" s="75">
        <v>31.043510479230299</v>
      </c>
      <c r="X44" s="75">
        <v>169.10561486293599</v>
      </c>
      <c r="Y44" s="75">
        <v>169.10561486293599</v>
      </c>
      <c r="Z44" s="75">
        <v>82.188985786472898</v>
      </c>
      <c r="AA44" s="75">
        <v>1163.1023782196301</v>
      </c>
      <c r="AB44" s="75">
        <v>2797.1686786666701</v>
      </c>
      <c r="AC44" s="75">
        <v>428.49988043491402</v>
      </c>
      <c r="AD44" s="75">
        <v>128067.48573942301</v>
      </c>
      <c r="AE44" s="75">
        <v>50.166671052969399</v>
      </c>
      <c r="AF44" s="75">
        <v>87597.326948109097</v>
      </c>
      <c r="AG44" s="75">
        <v>2823.27069218824</v>
      </c>
      <c r="AH44" s="75">
        <v>3617.9610985478198</v>
      </c>
      <c r="AI44" s="75">
        <v>247.40581135231901</v>
      </c>
      <c r="AJ44" s="75">
        <v>248.72146545063299</v>
      </c>
      <c r="AK44" s="75">
        <v>678.71707461782705</v>
      </c>
      <c r="AL44" s="75">
        <v>35.743449639789098</v>
      </c>
      <c r="AM44" s="75">
        <v>2012.11600373651</v>
      </c>
      <c r="AN44" s="75">
        <v>2012.11600373651</v>
      </c>
      <c r="AO44" s="75">
        <v>4.08000589413846</v>
      </c>
      <c r="AP44" s="75">
        <v>0</v>
      </c>
      <c r="AQ44" s="75">
        <v>532.87382373245703</v>
      </c>
      <c r="AR44" s="75">
        <v>0</v>
      </c>
      <c r="AS44" s="75">
        <v>477.48560871340101</v>
      </c>
      <c r="AT44" s="75">
        <v>38.454956889328102</v>
      </c>
      <c r="AU44" s="75">
        <v>0.56157773738889505</v>
      </c>
      <c r="AV44" s="75">
        <v>1513.4700304314599</v>
      </c>
      <c r="AW44" s="75">
        <v>326.98144220572999</v>
      </c>
      <c r="AX44" s="75">
        <v>1230.85749605613</v>
      </c>
      <c r="AY44" s="75">
        <v>0.63011640863693796</v>
      </c>
      <c r="AZ44" s="75">
        <v>41.706266174179902</v>
      </c>
      <c r="BA44" s="75">
        <v>2689.4827117897098</v>
      </c>
      <c r="BB44" s="75">
        <v>0</v>
      </c>
      <c r="BC44" s="75">
        <v>68737.689469767996</v>
      </c>
      <c r="BD44" s="75">
        <v>80614.882293451999</v>
      </c>
      <c r="BE44" s="75">
        <v>8957.1974236167298</v>
      </c>
      <c r="BF44" s="75">
        <v>89572.079717068802</v>
      </c>
      <c r="BG44" s="75">
        <v>2.8548215126910899</v>
      </c>
      <c r="BH44" s="75">
        <v>2179.3711680547999</v>
      </c>
      <c r="BI44" s="75">
        <v>36.137916290057298</v>
      </c>
      <c r="BJ44" s="75">
        <v>228.683319198459</v>
      </c>
      <c r="BK44" s="75">
        <v>31135.645451876499</v>
      </c>
      <c r="BL44" s="75">
        <v>479.23928477840099</v>
      </c>
      <c r="BM44" s="75">
        <v>318.36874537254198</v>
      </c>
      <c r="BN44" s="75">
        <v>868.366240645733</v>
      </c>
      <c r="BO44" s="75">
        <v>416.267897585887</v>
      </c>
      <c r="BP44" s="75">
        <v>228.41181413097399</v>
      </c>
      <c r="BQ44" s="75">
        <v>245.48902075068401</v>
      </c>
      <c r="BR44" s="75">
        <v>24573.5651828021</v>
      </c>
      <c r="BS44" s="75">
        <v>17724.747292071101</v>
      </c>
      <c r="BT44" s="75">
        <v>6848.8178907311003</v>
      </c>
      <c r="BU44" s="75">
        <v>38.3415627282969</v>
      </c>
      <c r="BV44" s="75">
        <v>30.160455411658901</v>
      </c>
      <c r="BW44" s="75">
        <v>5372.6412047377198</v>
      </c>
      <c r="BX44" s="75">
        <v>341.37962408235302</v>
      </c>
      <c r="BY44" s="75">
        <v>1478.8140605161</v>
      </c>
      <c r="BZ44" s="75">
        <v>378.63084900365402</v>
      </c>
      <c r="CA44" s="75">
        <v>219.48273921290601</v>
      </c>
      <c r="CB44" s="75">
        <v>3723.2188695336599</v>
      </c>
      <c r="CC44" s="75">
        <v>3843.09081792813</v>
      </c>
      <c r="CD44" s="75">
        <v>717.46809186141797</v>
      </c>
      <c r="CE44" s="75">
        <v>2584.61230666642</v>
      </c>
      <c r="CF44" s="75">
        <v>55.171205854223203</v>
      </c>
      <c r="CG44" s="75">
        <v>49370.773073438002</v>
      </c>
      <c r="CH44" s="75">
        <v>3633.0201253161599</v>
      </c>
      <c r="CI44" s="75">
        <v>4.2636998484542901E-2</v>
      </c>
      <c r="CJ44" s="75">
        <v>1433.63303706599</v>
      </c>
      <c r="CK44" s="75">
        <v>5403.8889646688503</v>
      </c>
      <c r="CL44" s="75">
        <v>592.99693221538496</v>
      </c>
      <c r="CM44" s="75">
        <v>63349.515683096601</v>
      </c>
      <c r="CN44" s="75">
        <v>1706.1334790965</v>
      </c>
      <c r="CO44" s="75"/>
      <c r="CP44" s="91">
        <f t="shared" si="15"/>
        <v>1.0850546958184419</v>
      </c>
      <c r="CQ44" s="28">
        <f t="shared" si="17"/>
        <v>0</v>
      </c>
      <c r="CR44" s="44">
        <f t="shared" si="18"/>
        <v>-1.2718004341894952E-4</v>
      </c>
      <c r="CS44" s="44">
        <f t="shared" si="19"/>
        <v>-1.7695714320540209E-4</v>
      </c>
      <c r="CT44" s="44">
        <f t="shared" si="20"/>
        <v>-1.3982391082876061E-4</v>
      </c>
      <c r="CU44" s="44">
        <f t="shared" si="21"/>
        <v>-3.3110882243125286E-4</v>
      </c>
      <c r="CV44" s="44">
        <f t="shared" si="22"/>
        <v>-3.8086189669957746E-4</v>
      </c>
      <c r="CW44" s="44">
        <f t="shared" si="23"/>
        <v>-3.1541677911805924E-4</v>
      </c>
      <c r="CX44" s="44">
        <f t="shared" si="24"/>
        <v>-3.0190799004828876E-4</v>
      </c>
      <c r="CY44" s="68">
        <f t="shared" si="25"/>
        <v>-2.2022643245032689E-5</v>
      </c>
      <c r="CZ44" s="61">
        <f t="shared" si="26"/>
        <v>3.3099707746955036</v>
      </c>
      <c r="DA44" s="68">
        <f t="shared" si="27"/>
        <v>-4.150784119812315E-4</v>
      </c>
      <c r="DB44" s="61">
        <f t="shared" si="28"/>
        <v>-0.48997547377075112</v>
      </c>
      <c r="DC44" s="68">
        <f t="shared" si="29"/>
        <v>-1.0094677915558778E-4</v>
      </c>
      <c r="DD44" s="68">
        <f t="shared" si="30"/>
        <v>-2.0209457386052355E-5</v>
      </c>
      <c r="DE44" s="61">
        <f t="shared" si="31"/>
        <v>-0.51966894715718137</v>
      </c>
      <c r="DF44" s="68">
        <f t="shared" si="16"/>
        <v>-7.0514551407145295E-5</v>
      </c>
    </row>
    <row r="45" spans="1:110" x14ac:dyDescent="0.25">
      <c r="A45" s="89" t="s">
        <v>211</v>
      </c>
      <c r="B45" s="75">
        <v>7888.9188610000001</v>
      </c>
      <c r="C45" s="75">
        <v>384.05181620000002</v>
      </c>
      <c r="D45" s="75">
        <v>7077.6104359000001</v>
      </c>
      <c r="E45" s="75">
        <v>4443.9540145000001</v>
      </c>
      <c r="F45" s="75">
        <v>1817.6210676999999</v>
      </c>
      <c r="G45" s="75">
        <v>1455.7917103</v>
      </c>
      <c r="H45" s="75">
        <v>3769.3336341999998</v>
      </c>
      <c r="I45" s="75">
        <v>5.0396603491</v>
      </c>
      <c r="J45" s="75">
        <v>45.349728040000002</v>
      </c>
      <c r="K45" s="75">
        <v>921.37900206999996</v>
      </c>
      <c r="L45" s="75">
        <v>58.015237947999999</v>
      </c>
      <c r="M45" s="75">
        <v>543.57174189</v>
      </c>
      <c r="N45" s="75">
        <v>18.958050708999998</v>
      </c>
      <c r="O45" s="75">
        <v>1.6715724071</v>
      </c>
      <c r="P45" s="75">
        <v>3.6703261331000001</v>
      </c>
      <c r="Q45" s="75">
        <v>2.8567854977999998</v>
      </c>
      <c r="R45" s="75">
        <v>19.869726127</v>
      </c>
      <c r="S45" s="75"/>
      <c r="T45" s="89" t="s">
        <v>211</v>
      </c>
      <c r="U45" s="75">
        <v>8.1159452869494295</v>
      </c>
      <c r="V45" s="75">
        <v>77.925131053072207</v>
      </c>
      <c r="W45" s="75">
        <v>1.67125554641426</v>
      </c>
      <c r="X45" s="75">
        <v>15.0298050867722</v>
      </c>
      <c r="Y45" s="75">
        <v>15.0298050867722</v>
      </c>
      <c r="Z45" s="75">
        <v>12.019754942260899</v>
      </c>
      <c r="AA45" s="75">
        <v>8.2263105538357006</v>
      </c>
      <c r="AB45" s="75">
        <v>191.137440120165</v>
      </c>
      <c r="AC45" s="75">
        <v>3.67029298093142</v>
      </c>
      <c r="AD45" s="75">
        <v>7443.2174339836201</v>
      </c>
      <c r="AE45" s="75">
        <v>921.37883154992903</v>
      </c>
      <c r="AF45" s="75">
        <v>7886.7683448602002</v>
      </c>
      <c r="AG45" s="75">
        <v>85.038064050166795</v>
      </c>
      <c r="AH45" s="75">
        <v>171.61370576005601</v>
      </c>
      <c r="AI45" s="75">
        <v>16.965950072062999</v>
      </c>
      <c r="AJ45" s="75">
        <v>19.869158045133499</v>
      </c>
      <c r="AK45" s="75">
        <v>36.781251595357098</v>
      </c>
      <c r="AL45" s="75">
        <v>5.0217736181406503</v>
      </c>
      <c r="AM45" s="75">
        <v>97.891949485797596</v>
      </c>
      <c r="AN45" s="75">
        <v>97.891949485797596</v>
      </c>
      <c r="AO45" s="75">
        <v>0.95701672353334699</v>
      </c>
      <c r="AP45" s="75">
        <v>0</v>
      </c>
      <c r="AQ45" s="75">
        <v>543.48932905717299</v>
      </c>
      <c r="AR45" s="75">
        <v>0</v>
      </c>
      <c r="AS45" s="75">
        <v>20.0391344777609</v>
      </c>
      <c r="AT45" s="75">
        <v>4.4328566312201696</v>
      </c>
      <c r="AU45" s="75">
        <v>0.13208775746464299</v>
      </c>
      <c r="AV45" s="75">
        <v>111.824292158002</v>
      </c>
      <c r="AW45" s="75">
        <v>40.591828646227597</v>
      </c>
      <c r="AX45" s="75">
        <v>45.317945151756298</v>
      </c>
      <c r="AY45" s="75">
        <v>7.3719159359182398E-2</v>
      </c>
      <c r="AZ45" s="75">
        <v>2.71833461627218</v>
      </c>
      <c r="BA45" s="75">
        <v>383.99123201519001</v>
      </c>
      <c r="BB45" s="75">
        <v>0</v>
      </c>
      <c r="BC45" s="75">
        <v>4133.7722701102803</v>
      </c>
      <c r="BD45" s="75">
        <v>6368.23463420802</v>
      </c>
      <c r="BE45" s="75">
        <v>707.58228703671</v>
      </c>
      <c r="BF45" s="75">
        <v>7075.8169212447301</v>
      </c>
      <c r="BG45" s="75">
        <v>0.128474159369527</v>
      </c>
      <c r="BH45" s="75">
        <v>168.63683178861501</v>
      </c>
      <c r="BI45" s="75">
        <v>4.8284497151058297</v>
      </c>
      <c r="BJ45" s="75">
        <v>30.2175538886776</v>
      </c>
      <c r="BK45" s="75">
        <v>1861.2064592418501</v>
      </c>
      <c r="BL45" s="75">
        <v>58.0764054098115</v>
      </c>
      <c r="BM45" s="75">
        <v>38.687443359408398</v>
      </c>
      <c r="BN45" s="75">
        <v>177.50653726307101</v>
      </c>
      <c r="BO45" s="75">
        <v>42.707747299211299</v>
      </c>
      <c r="BP45" s="75">
        <v>15.027359112860101</v>
      </c>
      <c r="BQ45" s="75">
        <v>36.893887069893601</v>
      </c>
      <c r="BR45" s="75">
        <v>4439.2377723887503</v>
      </c>
      <c r="BS45" s="75">
        <v>1816.18611351597</v>
      </c>
      <c r="BT45" s="75">
        <v>2623.0516588727701</v>
      </c>
      <c r="BU45" s="75">
        <v>7.7853313794870997</v>
      </c>
      <c r="BV45" s="75">
        <v>2.52614710505574</v>
      </c>
      <c r="BW45" s="75">
        <v>823.19828595463002</v>
      </c>
      <c r="BX45" s="75">
        <v>28.369620550824699</v>
      </c>
      <c r="BY45" s="75">
        <v>87.230832094886793</v>
      </c>
      <c r="BZ45" s="75">
        <v>15.1517568979866</v>
      </c>
      <c r="CA45" s="75">
        <v>11.2671782233502</v>
      </c>
      <c r="CB45" s="75">
        <v>231.423432470774</v>
      </c>
      <c r="CC45" s="75">
        <v>183.45132705608901</v>
      </c>
      <c r="CD45" s="75">
        <v>82.704377511202296</v>
      </c>
      <c r="CE45" s="75">
        <v>123.23458725601699</v>
      </c>
      <c r="CF45" s="75">
        <v>4.1776306688257501</v>
      </c>
      <c r="CG45" s="75">
        <v>1455.71736030732</v>
      </c>
      <c r="CH45" s="75">
        <v>211.017838510953</v>
      </c>
      <c r="CI45" s="75">
        <v>2.9311240023148599</v>
      </c>
      <c r="CJ45" s="75">
        <v>21.964663402979902</v>
      </c>
      <c r="CK45" s="75">
        <v>338.53516376286399</v>
      </c>
      <c r="CL45" s="75">
        <v>52.927369247727498</v>
      </c>
      <c r="CM45" s="75">
        <v>3769.0093022371402</v>
      </c>
      <c r="CN45" s="75">
        <v>181.81418849312499</v>
      </c>
      <c r="CO45" s="75"/>
      <c r="CP45" s="91">
        <f t="shared" si="15"/>
        <v>1.09677953505093</v>
      </c>
      <c r="CQ45" s="28">
        <f t="shared" si="17"/>
        <v>0</v>
      </c>
      <c r="CR45" s="44">
        <f t="shared" si="18"/>
        <v>-2.7259960175675423E-4</v>
      </c>
      <c r="CS45" s="44">
        <f t="shared" si="19"/>
        <v>-1.5775002813282169E-4</v>
      </c>
      <c r="CT45" s="44">
        <f t="shared" si="20"/>
        <v>-2.5340680608424972E-4</v>
      </c>
      <c r="CU45" s="44">
        <f t="shared" si="21"/>
        <v>-1.0612715828879809E-3</v>
      </c>
      <c r="CV45" s="44">
        <f t="shared" si="22"/>
        <v>-7.8946828331260773E-4</v>
      </c>
      <c r="CW45" s="44">
        <f t="shared" si="23"/>
        <v>-5.1071861554085432E-5</v>
      </c>
      <c r="CX45" s="44">
        <f t="shared" si="24"/>
        <v>-8.6044907226259887E-5</v>
      </c>
      <c r="CY45" s="68">
        <f t="shared" si="25"/>
        <v>-1.8507049817804541E-7</v>
      </c>
      <c r="CZ45" s="61">
        <f t="shared" si="26"/>
        <v>0.68734892673438208</v>
      </c>
      <c r="DA45" s="68">
        <f t="shared" si="27"/>
        <v>-1.5161353410398769E-4</v>
      </c>
      <c r="DB45" s="61">
        <f t="shared" si="28"/>
        <v>1.3904327426575775</v>
      </c>
      <c r="DC45" s="68">
        <f t="shared" si="29"/>
        <v>-1.895584566927102E-4</v>
      </c>
      <c r="DD45" s="68">
        <f t="shared" si="30"/>
        <v>-9.0324857731729373E-6</v>
      </c>
      <c r="DE45" s="61">
        <f t="shared" si="31"/>
        <v>-4.8463870190618208E-2</v>
      </c>
      <c r="DF45" s="68">
        <f t="shared" si="16"/>
        <v>-2.8590321923393442E-5</v>
      </c>
    </row>
    <row r="46" spans="1:110" x14ac:dyDescent="0.25">
      <c r="A46" s="89" t="s">
        <v>212</v>
      </c>
      <c r="B46" s="75">
        <v>129.33896644000001</v>
      </c>
      <c r="C46" s="75">
        <v>12.128500000000001</v>
      </c>
      <c r="D46" s="75">
        <v>86.966725944999993</v>
      </c>
      <c r="E46" s="75">
        <v>166.84194058</v>
      </c>
      <c r="F46" s="75">
        <v>130.84471794000001</v>
      </c>
      <c r="G46" s="75">
        <v>16.436473400000001</v>
      </c>
      <c r="H46" s="75">
        <v>176.03899629</v>
      </c>
      <c r="I46" s="75">
        <v>2.4869261499999999</v>
      </c>
      <c r="J46" s="75">
        <v>1.9138087734</v>
      </c>
      <c r="K46" s="75">
        <v>0.66600000000000004</v>
      </c>
      <c r="L46" s="75">
        <v>30.214870803</v>
      </c>
      <c r="M46" s="75">
        <v>0.75068564999999998</v>
      </c>
      <c r="N46" s="75">
        <v>1.8971245000000001</v>
      </c>
      <c r="O46" s="75">
        <v>1.5345211000000001</v>
      </c>
      <c r="P46" s="75">
        <v>5.4120000000000004E-4</v>
      </c>
      <c r="Q46" s="75">
        <v>6.4661360799999998E-2</v>
      </c>
      <c r="R46" s="75">
        <v>1.6378993449999999</v>
      </c>
      <c r="S46" s="75"/>
      <c r="T46" s="89" t="s">
        <v>212</v>
      </c>
      <c r="U46" s="75">
        <v>9.9172218851722505E-2</v>
      </c>
      <c r="V46" s="75">
        <v>1.8819280171600501</v>
      </c>
      <c r="W46" s="75">
        <v>1.5345299399377701</v>
      </c>
      <c r="X46" s="75">
        <v>0.165029740763633</v>
      </c>
      <c r="Y46" s="75">
        <v>0.165029740763633</v>
      </c>
      <c r="Z46" s="75">
        <v>0.19593403547595001</v>
      </c>
      <c r="AA46" s="75">
        <v>3.1924054704156299</v>
      </c>
      <c r="AB46" s="75">
        <v>2.82990276334414</v>
      </c>
      <c r="AC46" s="75">
        <v>5.4120033347993804E-4</v>
      </c>
      <c r="AD46" s="75">
        <v>9.2374095900461004</v>
      </c>
      <c r="AE46" s="75">
        <v>0.66600848735373697</v>
      </c>
      <c r="AF46" s="75">
        <v>129.338283502042</v>
      </c>
      <c r="AG46" s="75">
        <v>2.43072660692471</v>
      </c>
      <c r="AH46" s="75">
        <v>0.84202063077101097</v>
      </c>
      <c r="AI46" s="75">
        <v>0.13767739117379499</v>
      </c>
      <c r="AJ46" s="75">
        <v>1.6379050366074199</v>
      </c>
      <c r="AK46" s="75">
        <v>16.702097010807702</v>
      </c>
      <c r="AL46" s="75">
        <v>5.8138859043359199E-2</v>
      </c>
      <c r="AM46" s="75">
        <v>0.72533724644124598</v>
      </c>
      <c r="AN46" s="75">
        <v>0.72533724644124598</v>
      </c>
      <c r="AO46" s="75">
        <v>2.7052381835678601E-3</v>
      </c>
      <c r="AP46" s="75">
        <v>0</v>
      </c>
      <c r="AQ46" s="75">
        <v>0.75068388373925599</v>
      </c>
      <c r="AR46" s="75">
        <v>0</v>
      </c>
      <c r="AS46" s="75">
        <v>0.125414299420019</v>
      </c>
      <c r="AT46" s="75">
        <v>7.9697907416899499E-2</v>
      </c>
      <c r="AU46" s="75">
        <v>1.3424952004238301E-3</v>
      </c>
      <c r="AV46" s="75">
        <v>2.2905158766815701</v>
      </c>
      <c r="AW46" s="75">
        <v>6.71590488599346</v>
      </c>
      <c r="AX46" s="75">
        <v>1.6193761933453299</v>
      </c>
      <c r="AY46" s="75">
        <v>7.9269816332941206E-6</v>
      </c>
      <c r="AZ46" s="75">
        <v>5.9035254593936999E-2</v>
      </c>
      <c r="BA46" s="75">
        <v>12.1284037985636</v>
      </c>
      <c r="BB46" s="75">
        <v>0</v>
      </c>
      <c r="BC46" s="75">
        <v>179.44644618462499</v>
      </c>
      <c r="BD46" s="75">
        <v>78.2703238807959</v>
      </c>
      <c r="BE46" s="75">
        <v>8.6964833463957092</v>
      </c>
      <c r="BF46" s="75">
        <v>86.966807227191694</v>
      </c>
      <c r="BG46" s="75">
        <v>1.1148041725227E-3</v>
      </c>
      <c r="BH46" s="75">
        <v>0.82259872385456001</v>
      </c>
      <c r="BI46" s="75">
        <v>5.5365510748317699E-2</v>
      </c>
      <c r="BJ46" s="75">
        <v>1.5135179160810501E-2</v>
      </c>
      <c r="BK46" s="75">
        <v>67.105355035906996</v>
      </c>
      <c r="BL46" s="75">
        <v>0.74350799766310105</v>
      </c>
      <c r="BM46" s="75">
        <v>3.7948483556055299</v>
      </c>
      <c r="BN46" s="75">
        <v>7.8213674600880996</v>
      </c>
      <c r="BO46" s="75">
        <v>0.80357734226205102</v>
      </c>
      <c r="BP46" s="75">
        <v>0.70795008405121096</v>
      </c>
      <c r="BQ46" s="75">
        <v>5.9142967902919299</v>
      </c>
      <c r="BR46" s="75">
        <v>166.84201680872999</v>
      </c>
      <c r="BS46" s="75">
        <v>130.84466707774899</v>
      </c>
      <c r="BT46" s="75">
        <v>35.997349730980901</v>
      </c>
      <c r="BU46" s="75">
        <v>4.3585068095261699E-2</v>
      </c>
      <c r="BV46" s="75">
        <v>0.146197969245523</v>
      </c>
      <c r="BW46" s="75">
        <v>21.6832061562415</v>
      </c>
      <c r="BX46" s="75">
        <v>2.9247446772157901</v>
      </c>
      <c r="BY46" s="75">
        <v>21.207055303934698</v>
      </c>
      <c r="BZ46" s="75">
        <v>8.6359693943352397E-2</v>
      </c>
      <c r="CA46" s="75">
        <v>1.0372651680969101</v>
      </c>
      <c r="CB46" s="75">
        <v>53.0176383079529</v>
      </c>
      <c r="CC46" s="75">
        <v>0.80639670101077898</v>
      </c>
      <c r="CD46" s="75">
        <v>5.1141055145422296</v>
      </c>
      <c r="CE46" s="75">
        <v>5.7837938500415804</v>
      </c>
      <c r="CF46" s="75">
        <v>3.2159317008107503E-5</v>
      </c>
      <c r="CG46" s="75">
        <v>16.436346128368601</v>
      </c>
      <c r="CH46" s="75">
        <v>3.0711206690993702</v>
      </c>
      <c r="CI46" s="75">
        <v>1.00349284214355E-2</v>
      </c>
      <c r="CJ46" s="75">
        <v>2.9354646789386698</v>
      </c>
      <c r="CK46" s="75">
        <v>38.248986559915899</v>
      </c>
      <c r="CL46" s="75">
        <v>0.37676152042857902</v>
      </c>
      <c r="CM46" s="75">
        <v>176.03889949679501</v>
      </c>
      <c r="CN46" s="75">
        <v>26.642324916714099</v>
      </c>
      <c r="CO46" s="75"/>
      <c r="CP46" s="91">
        <f t="shared" si="15"/>
        <v>1.0193567824927923</v>
      </c>
      <c r="CQ46" s="28">
        <f t="shared" si="17"/>
        <v>0</v>
      </c>
      <c r="CR46" s="44">
        <f t="shared" si="18"/>
        <v>-5.280218149267623E-6</v>
      </c>
      <c r="CS46" s="44">
        <f t="shared" si="19"/>
        <v>-7.9318494785825852E-6</v>
      </c>
      <c r="CT46" s="44">
        <f t="shared" si="20"/>
        <v>9.3463552660701741E-7</v>
      </c>
      <c r="CU46" s="44">
        <f t="shared" si="21"/>
        <v>4.5689189258954959E-7</v>
      </c>
      <c r="CV46" s="44">
        <f t="shared" si="22"/>
        <v>-3.8872223362263158E-7</v>
      </c>
      <c r="CW46" s="44">
        <f t="shared" si="23"/>
        <v>-7.7432444479932992E-6</v>
      </c>
      <c r="CX46" s="44">
        <f t="shared" si="24"/>
        <v>-5.4983956412387842E-7</v>
      </c>
      <c r="CY46" s="68">
        <f t="shared" si="25"/>
        <v>1.2743774379774929E-5</v>
      </c>
      <c r="CZ46" s="61">
        <f t="shared" si="26"/>
        <v>-0.97599403117854044</v>
      </c>
      <c r="DA46" s="68">
        <f t="shared" si="27"/>
        <v>-2.3528633376648487E-6</v>
      </c>
      <c r="DB46" s="61">
        <f t="shared" si="28"/>
        <v>-0.14640489153699202</v>
      </c>
      <c r="DC46" s="68">
        <f t="shared" si="29"/>
        <v>5.7607143818426599E-6</v>
      </c>
      <c r="DD46" s="68">
        <f t="shared" si="30"/>
        <v>6.1618613821112882E-7</v>
      </c>
      <c r="DE46" s="61">
        <f t="shared" si="31"/>
        <v>-8.7008781387461903E-2</v>
      </c>
      <c r="DF46" s="68">
        <f t="shared" si="16"/>
        <v>3.4749433397160628E-6</v>
      </c>
    </row>
    <row r="47" spans="1:110" x14ac:dyDescent="0.25">
      <c r="A47" s="89" t="s">
        <v>213</v>
      </c>
      <c r="B47" s="75">
        <v>13311.023777</v>
      </c>
      <c r="C47" s="75">
        <v>1004.8255807</v>
      </c>
      <c r="D47" s="75">
        <v>13496.380735000001</v>
      </c>
      <c r="E47" s="75">
        <v>4262.0058448999998</v>
      </c>
      <c r="F47" s="75">
        <v>2938.4166968</v>
      </c>
      <c r="G47" s="75">
        <v>11959.779984000001</v>
      </c>
      <c r="H47" s="75">
        <v>14028.963271000001</v>
      </c>
      <c r="I47" s="75">
        <v>126.3245476</v>
      </c>
      <c r="J47" s="75">
        <v>20.317015789999999</v>
      </c>
      <c r="K47" s="75">
        <v>6.4710312459999999</v>
      </c>
      <c r="L47" s="75">
        <v>59.201898384000003</v>
      </c>
      <c r="M47" s="75">
        <v>713.05470358000002</v>
      </c>
      <c r="N47" s="75">
        <v>2033.7529214000001</v>
      </c>
      <c r="O47" s="75">
        <v>17.415800983</v>
      </c>
      <c r="P47" s="75">
        <v>0.1576835301</v>
      </c>
      <c r="Q47" s="75">
        <v>70.141058443000006</v>
      </c>
      <c r="R47" s="75">
        <v>31.383436001</v>
      </c>
      <c r="S47" s="75"/>
      <c r="T47" s="89" t="s">
        <v>213</v>
      </c>
      <c r="U47" s="75">
        <v>112.845841408365</v>
      </c>
      <c r="V47" s="75">
        <v>503.81057985684703</v>
      </c>
      <c r="W47" s="75">
        <v>17.415119759732601</v>
      </c>
      <c r="X47" s="75">
        <v>77.792098835906501</v>
      </c>
      <c r="Y47" s="75">
        <v>77.792098835906501</v>
      </c>
      <c r="Z47" s="75">
        <v>31.825828762398899</v>
      </c>
      <c r="AA47" s="75">
        <v>448.10286952909399</v>
      </c>
      <c r="AB47" s="75">
        <v>1015.35226385524</v>
      </c>
      <c r="AC47" s="75">
        <v>0.157684140050974</v>
      </c>
      <c r="AD47" s="75">
        <v>10558.961719901599</v>
      </c>
      <c r="AE47" s="75">
        <v>6.4710404088824198</v>
      </c>
      <c r="AF47" s="75">
        <v>13309.893310703301</v>
      </c>
      <c r="AG47" s="75">
        <v>329.464948186024</v>
      </c>
      <c r="AH47" s="75">
        <v>183.14129748709701</v>
      </c>
      <c r="AI47" s="75">
        <v>28.803921797544302</v>
      </c>
      <c r="AJ47" s="75">
        <v>31.3708028274634</v>
      </c>
      <c r="AK47" s="75">
        <v>182.91020057584001</v>
      </c>
      <c r="AL47" s="75">
        <v>7.7996446102560899</v>
      </c>
      <c r="AM47" s="75">
        <v>141.482773650973</v>
      </c>
      <c r="AN47" s="75">
        <v>141.482773650973</v>
      </c>
      <c r="AO47" s="75">
        <v>3.36255028919674</v>
      </c>
      <c r="AP47" s="75">
        <v>0</v>
      </c>
      <c r="AQ47" s="75">
        <v>713.05581229357699</v>
      </c>
      <c r="AR47" s="75">
        <v>0</v>
      </c>
      <c r="AS47" s="75">
        <v>65.090435016251504</v>
      </c>
      <c r="AT47" s="75">
        <v>10.3306069553737</v>
      </c>
      <c r="AU47" s="75">
        <v>6.38238549642496</v>
      </c>
      <c r="AV47" s="75">
        <v>407.21159694159098</v>
      </c>
      <c r="AW47" s="75">
        <v>140.981232102077</v>
      </c>
      <c r="AX47" s="75">
        <v>584.329756723174</v>
      </c>
      <c r="AY47" s="75">
        <v>3.1164109001192E-2</v>
      </c>
      <c r="AZ47" s="75">
        <v>14.6408499428341</v>
      </c>
      <c r="BA47" s="75">
        <v>1004.59217395138</v>
      </c>
      <c r="BB47" s="75">
        <v>0</v>
      </c>
      <c r="BC47" s="75">
        <v>14961.3294877191</v>
      </c>
      <c r="BD47" s="75">
        <v>12146.0936890378</v>
      </c>
      <c r="BE47" s="75">
        <v>1349.5643787797101</v>
      </c>
      <c r="BF47" s="75">
        <v>13495.6580678175</v>
      </c>
      <c r="BG47" s="75">
        <v>0.341920990317646</v>
      </c>
      <c r="BH47" s="75">
        <v>429.87638437314598</v>
      </c>
      <c r="BI47" s="75">
        <v>7.5624864612970697</v>
      </c>
      <c r="BJ47" s="75">
        <v>32.172186360665101</v>
      </c>
      <c r="BK47" s="75">
        <v>6318.6314207027799</v>
      </c>
      <c r="BL47" s="75">
        <v>77.751451611565997</v>
      </c>
      <c r="BM47" s="75">
        <v>53.886223072922597</v>
      </c>
      <c r="BN47" s="75">
        <v>111.265983716992</v>
      </c>
      <c r="BO47" s="75">
        <v>43.713400771977398</v>
      </c>
      <c r="BP47" s="75">
        <v>25.063196194800401</v>
      </c>
      <c r="BQ47" s="75">
        <v>51.7018281385526</v>
      </c>
      <c r="BR47" s="75">
        <v>4261.5405543736497</v>
      </c>
      <c r="BS47" s="75">
        <v>2937.96669904491</v>
      </c>
      <c r="BT47" s="75">
        <v>1323.5738553287299</v>
      </c>
      <c r="BU47" s="75">
        <v>7.4375397643369299</v>
      </c>
      <c r="BV47" s="75">
        <v>3.6693794576149301</v>
      </c>
      <c r="BW47" s="75">
        <v>1080.7930919114599</v>
      </c>
      <c r="BX47" s="75">
        <v>121.154218328208</v>
      </c>
      <c r="BY47" s="75">
        <v>215.86552056217801</v>
      </c>
      <c r="BZ47" s="75">
        <v>23.8822441862464</v>
      </c>
      <c r="CA47" s="75">
        <v>17.4239906898813</v>
      </c>
      <c r="CB47" s="75">
        <v>542.91574345475203</v>
      </c>
      <c r="CC47" s="75">
        <v>360.25974818994899</v>
      </c>
      <c r="CD47" s="75">
        <v>117.15613573437</v>
      </c>
      <c r="CE47" s="75">
        <v>394.21893194045299</v>
      </c>
      <c r="CF47" s="75">
        <v>17.895633147935602</v>
      </c>
      <c r="CG47" s="75">
        <v>11959.661914582801</v>
      </c>
      <c r="CH47" s="75">
        <v>908.28705036790802</v>
      </c>
      <c r="CI47" s="75">
        <v>1.93238598857149</v>
      </c>
      <c r="CJ47" s="75">
        <v>397.45551534318002</v>
      </c>
      <c r="CK47" s="75">
        <v>1461.59063953381</v>
      </c>
      <c r="CL47" s="75">
        <v>106.684036639795</v>
      </c>
      <c r="CM47" s="75">
        <v>14024.5491228557</v>
      </c>
      <c r="CN47" s="75">
        <v>693.32476106617901</v>
      </c>
      <c r="CO47" s="75"/>
      <c r="CP47" s="91">
        <f t="shared" si="15"/>
        <v>1.0667957562597672</v>
      </c>
      <c r="CQ47" s="28">
        <f t="shared" si="17"/>
        <v>0</v>
      </c>
      <c r="CR47" s="44">
        <f t="shared" si="18"/>
        <v>-8.4927073652504961E-5</v>
      </c>
      <c r="CS47" s="44">
        <f t="shared" si="19"/>
        <v>-2.3228583457980933E-4</v>
      </c>
      <c r="CT47" s="44">
        <f t="shared" si="20"/>
        <v>-5.354525755389688E-5</v>
      </c>
      <c r="CU47" s="44">
        <f t="shared" si="21"/>
        <v>-1.091717241324108E-4</v>
      </c>
      <c r="CV47" s="44">
        <f t="shared" si="22"/>
        <v>-1.5314293428158449E-4</v>
      </c>
      <c r="CW47" s="44">
        <f t="shared" si="23"/>
        <v>-9.8722064584659524E-6</v>
      </c>
      <c r="CX47" s="44">
        <f t="shared" si="24"/>
        <v>-3.1464535611301983E-4</v>
      </c>
      <c r="CY47" s="68">
        <f t="shared" si="25"/>
        <v>1.4159848827164686E-6</v>
      </c>
      <c r="CZ47" s="61">
        <f t="shared" si="26"/>
        <v>1.3898350815251956</v>
      </c>
      <c r="DA47" s="68">
        <f t="shared" si="27"/>
        <v>1.5548787090275769E-6</v>
      </c>
      <c r="DB47" s="61">
        <f t="shared" si="28"/>
        <v>-0.71268399884046318</v>
      </c>
      <c r="DC47" s="68">
        <f t="shared" si="29"/>
        <v>-3.9115241846432909E-5</v>
      </c>
      <c r="DD47" s="68">
        <f t="shared" si="30"/>
        <v>3.8681971009888768E-6</v>
      </c>
      <c r="DE47" s="61">
        <f t="shared" si="31"/>
        <v>-0.79126562575710258</v>
      </c>
      <c r="DF47" s="68">
        <f t="shared" si="16"/>
        <v>-4.0254271508692949E-4</v>
      </c>
    </row>
    <row r="48" spans="1:110" x14ac:dyDescent="0.25">
      <c r="A48" s="89" t="s">
        <v>214</v>
      </c>
      <c r="B48" s="75">
        <v>8599.0218263000006</v>
      </c>
      <c r="C48" s="75">
        <v>320.21602966</v>
      </c>
      <c r="D48" s="75">
        <v>14552.462898</v>
      </c>
      <c r="E48" s="75">
        <v>2634.4680447000001</v>
      </c>
      <c r="F48" s="75">
        <v>2212.4047200999998</v>
      </c>
      <c r="G48" s="75">
        <v>3440.7283265000001</v>
      </c>
      <c r="H48" s="75">
        <v>7729.7601787000003</v>
      </c>
      <c r="I48" s="75">
        <v>283.15840435000001</v>
      </c>
      <c r="J48" s="75">
        <v>54.613696013999999</v>
      </c>
      <c r="K48" s="75">
        <v>2.05288</v>
      </c>
      <c r="L48" s="75">
        <v>67.561710801999993</v>
      </c>
      <c r="M48" s="75">
        <v>225.64573999999999</v>
      </c>
      <c r="N48" s="75">
        <v>1108.1297023</v>
      </c>
      <c r="O48" s="75">
        <v>25.454761481999999</v>
      </c>
      <c r="P48" s="75">
        <v>1.3520187152000001</v>
      </c>
      <c r="Q48" s="75">
        <v>3.1648770274000002</v>
      </c>
      <c r="R48" s="75">
        <v>17.335546791999999</v>
      </c>
      <c r="S48" s="75"/>
      <c r="T48" s="89" t="s">
        <v>214</v>
      </c>
      <c r="U48" s="75">
        <v>5.1868692687657099</v>
      </c>
      <c r="V48" s="75">
        <v>102.56762229172401</v>
      </c>
      <c r="W48" s="75">
        <v>25.451944946838299</v>
      </c>
      <c r="X48" s="75">
        <v>68.488441204377395</v>
      </c>
      <c r="Y48" s="75">
        <v>68.488441204377395</v>
      </c>
      <c r="Z48" s="75">
        <v>18.503517776996901</v>
      </c>
      <c r="AA48" s="75">
        <v>391.34551548570403</v>
      </c>
      <c r="AB48" s="75">
        <v>295.763191265464</v>
      </c>
      <c r="AC48" s="75">
        <v>1.3520141577382701</v>
      </c>
      <c r="AD48" s="75">
        <v>16175.503949137101</v>
      </c>
      <c r="AE48" s="75">
        <v>2.0528856186312501</v>
      </c>
      <c r="AF48" s="75">
        <v>8597.8461588275895</v>
      </c>
      <c r="AG48" s="75">
        <v>95.779819837612294</v>
      </c>
      <c r="AH48" s="75">
        <v>220.00391007630699</v>
      </c>
      <c r="AI48" s="75">
        <v>13.333303469734</v>
      </c>
      <c r="AJ48" s="75">
        <v>17.335499623666198</v>
      </c>
      <c r="AK48" s="75">
        <v>88.340606579219397</v>
      </c>
      <c r="AL48" s="75">
        <v>3.0040186044000801</v>
      </c>
      <c r="AM48" s="75">
        <v>102.147901547329</v>
      </c>
      <c r="AN48" s="75">
        <v>102.147901547329</v>
      </c>
      <c r="AO48" s="75">
        <v>1.00929001879841</v>
      </c>
      <c r="AP48" s="75">
        <v>0</v>
      </c>
      <c r="AQ48" s="75">
        <v>225.64485069751601</v>
      </c>
      <c r="AR48" s="75">
        <v>0</v>
      </c>
      <c r="AS48" s="75">
        <v>78.580490398239505</v>
      </c>
      <c r="AT48" s="75">
        <v>6.6907214417823502</v>
      </c>
      <c r="AU48" s="75">
        <v>0.45840359778130402</v>
      </c>
      <c r="AV48" s="75">
        <v>199.41656375987799</v>
      </c>
      <c r="AW48" s="75">
        <v>51.596296436594599</v>
      </c>
      <c r="AX48" s="75">
        <v>383.22342095158501</v>
      </c>
      <c r="AY48" s="75">
        <v>0.50235842736265102</v>
      </c>
      <c r="AZ48" s="75">
        <v>7.38804672017414</v>
      </c>
      <c r="BA48" s="75">
        <v>320.21600958712997</v>
      </c>
      <c r="BB48" s="75">
        <v>0</v>
      </c>
      <c r="BC48" s="75">
        <v>8129.8095035742399</v>
      </c>
      <c r="BD48" s="75">
        <v>13096.9281481285</v>
      </c>
      <c r="BE48" s="75">
        <v>1455.2144827923701</v>
      </c>
      <c r="BF48" s="75">
        <v>14552.1426309209</v>
      </c>
      <c r="BG48" s="75">
        <v>6.60047735856822E-2</v>
      </c>
      <c r="BH48" s="75">
        <v>170.57422177528301</v>
      </c>
      <c r="BI48" s="75">
        <v>2.8548470263105599</v>
      </c>
      <c r="BJ48" s="75">
        <v>19.299221942051499</v>
      </c>
      <c r="BK48" s="75">
        <v>3586.8125518571001</v>
      </c>
      <c r="BL48" s="75">
        <v>39.3376373749566</v>
      </c>
      <c r="BM48" s="75">
        <v>45.558078630047703</v>
      </c>
      <c r="BN48" s="75">
        <v>82.964509870643695</v>
      </c>
      <c r="BO48" s="75">
        <v>12.603374605289901</v>
      </c>
      <c r="BP48" s="75">
        <v>25.0948105369907</v>
      </c>
      <c r="BQ48" s="75">
        <v>45.630784960729997</v>
      </c>
      <c r="BR48" s="75">
        <v>2638.1177453891401</v>
      </c>
      <c r="BS48" s="75">
        <v>2212.3550778274998</v>
      </c>
      <c r="BT48" s="75">
        <v>425.76266756163301</v>
      </c>
      <c r="BU48" s="75">
        <v>2.5926795074874298</v>
      </c>
      <c r="BV48" s="75">
        <v>0.45575087402238801</v>
      </c>
      <c r="BW48" s="75">
        <v>493.77944932951903</v>
      </c>
      <c r="BX48" s="75">
        <v>213.989382854654</v>
      </c>
      <c r="BY48" s="75">
        <v>143.956657969432</v>
      </c>
      <c r="BZ48" s="75">
        <v>26.199623604667099</v>
      </c>
      <c r="CA48" s="75">
        <v>14.4309184348285</v>
      </c>
      <c r="CB48" s="75">
        <v>364.81521923312198</v>
      </c>
      <c r="CC48" s="75">
        <v>237.80893745725001</v>
      </c>
      <c r="CD48" s="75">
        <v>74.671015388261196</v>
      </c>
      <c r="CE48" s="75">
        <v>605.116578261325</v>
      </c>
      <c r="CF48" s="75">
        <v>1.85938444947832</v>
      </c>
      <c r="CG48" s="75">
        <v>3440.3293325846398</v>
      </c>
      <c r="CH48" s="75">
        <v>397.75066782212201</v>
      </c>
      <c r="CI48" s="75">
        <v>2.47956311548714</v>
      </c>
      <c r="CJ48" s="75">
        <v>351.65122814177801</v>
      </c>
      <c r="CK48" s="75">
        <v>612.543141713409</v>
      </c>
      <c r="CL48" s="75">
        <v>37.550960225364101</v>
      </c>
      <c r="CM48" s="75">
        <v>7729.7110084492197</v>
      </c>
      <c r="CN48" s="75">
        <v>668.13255059031701</v>
      </c>
      <c r="CO48" s="75"/>
      <c r="CP48" s="91">
        <f t="shared" si="15"/>
        <v>1.0517611194891605</v>
      </c>
      <c r="CQ48" s="28">
        <f t="shared" si="17"/>
        <v>0</v>
      </c>
      <c r="CR48" s="68">
        <f t="shared" si="18"/>
        <v>-1.3672107085660763E-4</v>
      </c>
      <c r="CS48" s="68">
        <f t="shared" si="19"/>
        <v>-6.2685400386001878E-8</v>
      </c>
      <c r="CT48" s="68">
        <f t="shared" si="20"/>
        <v>-2.2007757816976622E-5</v>
      </c>
      <c r="CU48" s="68">
        <f t="shared" si="21"/>
        <v>1.3853653288687356E-3</v>
      </c>
      <c r="CV48" s="68">
        <f t="shared" si="22"/>
        <v>-2.2438151595418375E-5</v>
      </c>
      <c r="CW48" s="68">
        <f t="shared" si="23"/>
        <v>-1.1596205148987924E-4</v>
      </c>
      <c r="CX48" s="68">
        <f t="shared" si="24"/>
        <v>-6.3611612319040508E-6</v>
      </c>
      <c r="CY48" s="68">
        <f t="shared" si="25"/>
        <v>2.7369506498369383E-6</v>
      </c>
      <c r="CZ48" s="61">
        <f t="shared" si="26"/>
        <v>0.51191999632290497</v>
      </c>
      <c r="DA48" s="68">
        <f t="shared" si="27"/>
        <v>-3.9411445746042279E-6</v>
      </c>
      <c r="DB48" s="61">
        <f t="shared" si="28"/>
        <v>-0.65417096919595397</v>
      </c>
      <c r="DC48" s="68">
        <f t="shared" si="29"/>
        <v>-1.1064865658595087E-4</v>
      </c>
      <c r="DD48" s="68">
        <f t="shared" si="30"/>
        <v>-3.370856985015579E-6</v>
      </c>
      <c r="DE48" s="61">
        <f t="shared" si="31"/>
        <v>1.3343866621710558</v>
      </c>
      <c r="DF48" s="68">
        <f t="shared" si="16"/>
        <v>-2.7209025689545499E-6</v>
      </c>
    </row>
    <row r="49" spans="1:110" x14ac:dyDescent="0.25">
      <c r="A49" s="89" t="s">
        <v>215</v>
      </c>
      <c r="B49" s="75">
        <v>5125.5300315000004</v>
      </c>
      <c r="C49" s="75">
        <v>230.57200369</v>
      </c>
      <c r="D49" s="75">
        <v>5621.0904790000004</v>
      </c>
      <c r="E49" s="75">
        <v>3560.7784983000001</v>
      </c>
      <c r="F49" s="75">
        <v>2278.9432694000002</v>
      </c>
      <c r="G49" s="75">
        <v>2556.6852643000002</v>
      </c>
      <c r="H49" s="75">
        <v>4777.8873394000002</v>
      </c>
      <c r="I49" s="75">
        <v>28.939379273</v>
      </c>
      <c r="J49" s="75">
        <v>13.922807075</v>
      </c>
      <c r="K49" s="75">
        <v>8.7962713000000008</v>
      </c>
      <c r="L49" s="75">
        <v>29.275629420000001</v>
      </c>
      <c r="M49" s="75">
        <v>230.63800201000001</v>
      </c>
      <c r="N49" s="75">
        <v>221.77584955</v>
      </c>
      <c r="O49" s="75">
        <v>2.3018288017000001</v>
      </c>
      <c r="P49" s="75">
        <v>1.53029667E-2</v>
      </c>
      <c r="Q49" s="75">
        <v>10.404061922</v>
      </c>
      <c r="R49" s="75">
        <v>7.3498425859000003</v>
      </c>
      <c r="S49" s="75"/>
      <c r="T49" s="89" t="s">
        <v>215</v>
      </c>
      <c r="U49" s="75">
        <v>9.1734299859179096</v>
      </c>
      <c r="V49" s="75">
        <v>45.650010136813897</v>
      </c>
      <c r="W49" s="75">
        <v>2.30176775965406</v>
      </c>
      <c r="X49" s="75">
        <v>10.755556043424599</v>
      </c>
      <c r="Y49" s="75">
        <v>10.755556043424599</v>
      </c>
      <c r="Z49" s="75">
        <v>9.0477745400851592</v>
      </c>
      <c r="AA49" s="75">
        <v>241.84883710230801</v>
      </c>
      <c r="AB49" s="75">
        <v>161.86807355158999</v>
      </c>
      <c r="AC49" s="75">
        <v>1.5299780599355699E-2</v>
      </c>
      <c r="AD49" s="75">
        <v>38438.6862958559</v>
      </c>
      <c r="AE49" s="75">
        <v>8.7962533036591193</v>
      </c>
      <c r="AF49" s="75">
        <v>5124.9185554655296</v>
      </c>
      <c r="AG49" s="75">
        <v>303.68135270960801</v>
      </c>
      <c r="AH49" s="75">
        <v>278.49074886545401</v>
      </c>
      <c r="AI49" s="75">
        <v>15.239936086699901</v>
      </c>
      <c r="AJ49" s="75">
        <v>7.3176894865041699</v>
      </c>
      <c r="AK49" s="75">
        <v>63.702142845786803</v>
      </c>
      <c r="AL49" s="75">
        <v>5.2040934298219899</v>
      </c>
      <c r="AM49" s="75">
        <v>48.518252478187797</v>
      </c>
      <c r="AN49" s="75">
        <v>48.518252478187797</v>
      </c>
      <c r="AO49" s="75">
        <v>0.225252632654943</v>
      </c>
      <c r="AP49" s="75">
        <v>0</v>
      </c>
      <c r="AQ49" s="75">
        <v>230.638703950186</v>
      </c>
      <c r="AR49" s="75">
        <v>0</v>
      </c>
      <c r="AS49" s="75">
        <v>15.765408020001299</v>
      </c>
      <c r="AT49" s="75">
        <v>4.6819718663700298</v>
      </c>
      <c r="AU49" s="75">
        <v>0.107106570025951</v>
      </c>
      <c r="AV49" s="75">
        <v>233.00245286225999</v>
      </c>
      <c r="AW49" s="75">
        <v>28.6802661473222</v>
      </c>
      <c r="AX49" s="75">
        <v>47.750265699971102</v>
      </c>
      <c r="AY49" s="75">
        <v>6.2142404052762204E-4</v>
      </c>
      <c r="AZ49" s="75">
        <v>2.5381094786157901</v>
      </c>
      <c r="BA49" s="75">
        <v>230.57092096143501</v>
      </c>
      <c r="BB49" s="75">
        <v>0</v>
      </c>
      <c r="BC49" s="75">
        <v>5399.0092960862503</v>
      </c>
      <c r="BD49" s="75">
        <v>5058.7222518516</v>
      </c>
      <c r="BE49" s="75">
        <v>562.07909295149295</v>
      </c>
      <c r="BF49" s="75">
        <v>5620.8013448030897</v>
      </c>
      <c r="BG49" s="75">
        <v>0.12090499476104</v>
      </c>
      <c r="BH49" s="75">
        <v>118.516874999476</v>
      </c>
      <c r="BI49" s="75">
        <v>4.7973025289628399</v>
      </c>
      <c r="BJ49" s="75">
        <v>30.971788987251699</v>
      </c>
      <c r="BK49" s="75">
        <v>2022.73515169505</v>
      </c>
      <c r="BL49" s="75">
        <v>69.1618277192633</v>
      </c>
      <c r="BM49" s="75">
        <v>43.554919568775802</v>
      </c>
      <c r="BN49" s="75">
        <v>121.589606761575</v>
      </c>
      <c r="BO49" s="75">
        <v>41.522049612041499</v>
      </c>
      <c r="BP49" s="75">
        <v>19.724389090428101</v>
      </c>
      <c r="BQ49" s="75">
        <v>96.153374714639398</v>
      </c>
      <c r="BR49" s="75">
        <v>3556.4178929304899</v>
      </c>
      <c r="BS49" s="75">
        <v>2276.44569116403</v>
      </c>
      <c r="BT49" s="75">
        <v>1279.9722017664501</v>
      </c>
      <c r="BU49" s="75">
        <v>22.196637900759001</v>
      </c>
      <c r="BV49" s="75">
        <v>1.81462356685792</v>
      </c>
      <c r="BW49" s="75">
        <v>1000.01451256083</v>
      </c>
      <c r="BX49" s="75">
        <v>46.846499823189397</v>
      </c>
      <c r="BY49" s="75">
        <v>116.579277953229</v>
      </c>
      <c r="BZ49" s="75">
        <v>11.230292778209501</v>
      </c>
      <c r="CA49" s="75">
        <v>56.4148693893748</v>
      </c>
      <c r="CB49" s="75">
        <v>291.86165704900202</v>
      </c>
      <c r="CC49" s="75">
        <v>173.70516785174601</v>
      </c>
      <c r="CD49" s="75">
        <v>117.904340599216</v>
      </c>
      <c r="CE49" s="75">
        <v>185.59982751754001</v>
      </c>
      <c r="CF49" s="75">
        <v>3.3051955718513901</v>
      </c>
      <c r="CG49" s="75">
        <v>2556.64809855365</v>
      </c>
      <c r="CH49" s="75">
        <v>233.63928464585001</v>
      </c>
      <c r="CI49" s="75">
        <v>0.441682134899057</v>
      </c>
      <c r="CJ49" s="75">
        <v>67.354377429037797</v>
      </c>
      <c r="CK49" s="75">
        <v>577.55753328703202</v>
      </c>
      <c r="CL49" s="75">
        <v>104.891717257122</v>
      </c>
      <c r="CM49" s="75">
        <v>4774.08436743332</v>
      </c>
      <c r="CN49" s="75">
        <v>154.055073814309</v>
      </c>
      <c r="CO49" s="75"/>
      <c r="CP49" s="91">
        <f t="shared" si="15"/>
        <v>1.1308994312953264</v>
      </c>
      <c r="CQ49" s="28">
        <f t="shared" si="17"/>
        <v>0</v>
      </c>
      <c r="CR49" s="68">
        <f t="shared" si="18"/>
        <v>-1.1930005886471166E-4</v>
      </c>
      <c r="CS49" s="68">
        <f t="shared" si="19"/>
        <v>-4.6958370819857187E-6</v>
      </c>
      <c r="CT49" s="68">
        <f t="shared" si="20"/>
        <v>-5.143738532423449E-5</v>
      </c>
      <c r="CU49" s="68">
        <f t="shared" si="21"/>
        <v>-1.2246213494021387E-3</v>
      </c>
      <c r="CV49" s="68">
        <f t="shared" si="22"/>
        <v>-1.095936993915499E-3</v>
      </c>
      <c r="CW49" s="68">
        <f t="shared" si="23"/>
        <v>-1.4536692047763262E-5</v>
      </c>
      <c r="CX49" s="68">
        <f t="shared" si="24"/>
        <v>-7.9595262435755388E-4</v>
      </c>
      <c r="CY49" s="68">
        <f t="shared" si="25"/>
        <v>-2.0459056192945988E-6</v>
      </c>
      <c r="CZ49" s="61">
        <f t="shared" si="26"/>
        <v>0.65729152333927154</v>
      </c>
      <c r="DA49" s="68">
        <f t="shared" si="27"/>
        <v>3.0434715002441125E-6</v>
      </c>
      <c r="DB49" s="61">
        <f t="shared" si="28"/>
        <v>-0.78469131874881781</v>
      </c>
      <c r="DC49" s="68">
        <f t="shared" si="29"/>
        <v>-2.6518933942902066E-5</v>
      </c>
      <c r="DD49" s="68">
        <f t="shared" si="30"/>
        <v>-2.0820150149713736E-4</v>
      </c>
      <c r="DE49" s="61">
        <f t="shared" si="31"/>
        <v>-0.75604629253034261</v>
      </c>
      <c r="DF49" s="68">
        <f t="shared" si="16"/>
        <v>-4.3746650380666798E-3</v>
      </c>
    </row>
    <row r="50" spans="1:110" x14ac:dyDescent="0.25">
      <c r="A50" s="89" t="s">
        <v>216</v>
      </c>
      <c r="B50" s="75">
        <v>16207.276086</v>
      </c>
      <c r="C50" s="75">
        <v>289.67672641000001</v>
      </c>
      <c r="D50" s="75">
        <v>14236.190296999999</v>
      </c>
      <c r="E50" s="75">
        <v>5976.5087040999997</v>
      </c>
      <c r="F50" s="75">
        <v>3562.0543422999999</v>
      </c>
      <c r="G50" s="75">
        <v>9690.0281510000004</v>
      </c>
      <c r="H50" s="75">
        <v>18550.517873000001</v>
      </c>
      <c r="I50" s="75">
        <v>75.511487353999996</v>
      </c>
      <c r="J50" s="75">
        <v>102.53576145</v>
      </c>
      <c r="K50" s="75">
        <v>9.0248872749999993</v>
      </c>
      <c r="L50" s="75">
        <v>149.89075432999999</v>
      </c>
      <c r="M50" s="75">
        <v>310.71908997999998</v>
      </c>
      <c r="N50" s="75">
        <v>915.96560898999996</v>
      </c>
      <c r="O50" s="75">
        <v>11.298231417</v>
      </c>
      <c r="P50" s="75">
        <v>0.25356874460000001</v>
      </c>
      <c r="Q50" s="75">
        <v>12.803119247</v>
      </c>
      <c r="R50" s="75">
        <v>30.609045789</v>
      </c>
      <c r="S50" s="75"/>
      <c r="T50" s="89" t="s">
        <v>216</v>
      </c>
      <c r="U50" s="75">
        <v>14.961784249709</v>
      </c>
      <c r="V50" s="75">
        <v>1012.94142623249</v>
      </c>
      <c r="W50" s="75">
        <v>11.2954161132176</v>
      </c>
      <c r="X50" s="75">
        <v>132.39330408491199</v>
      </c>
      <c r="Y50" s="75">
        <v>132.39330408491199</v>
      </c>
      <c r="Z50" s="75">
        <v>126.341381716657</v>
      </c>
      <c r="AA50" s="75">
        <v>420.81315366960598</v>
      </c>
      <c r="AB50" s="75">
        <v>487.54590417167901</v>
      </c>
      <c r="AC50" s="75">
        <v>0.25352088571905701</v>
      </c>
      <c r="AD50" s="75">
        <v>30915.093228618502</v>
      </c>
      <c r="AE50" s="75">
        <v>9.0244504102279404</v>
      </c>
      <c r="AF50" s="75">
        <v>16204.267373164201</v>
      </c>
      <c r="AG50" s="75">
        <v>322.17177512002502</v>
      </c>
      <c r="AH50" s="75">
        <v>468.04914397112799</v>
      </c>
      <c r="AI50" s="75">
        <v>60.291833104479799</v>
      </c>
      <c r="AJ50" s="75">
        <v>30.602751657684198</v>
      </c>
      <c r="AK50" s="75">
        <v>240.041911071676</v>
      </c>
      <c r="AL50" s="75">
        <v>9.0069218210601694</v>
      </c>
      <c r="AM50" s="75">
        <v>200.443913190779</v>
      </c>
      <c r="AN50" s="75">
        <v>200.443913190779</v>
      </c>
      <c r="AO50" s="75">
        <v>5.7010160131380898</v>
      </c>
      <c r="AP50" s="75">
        <v>0</v>
      </c>
      <c r="AQ50" s="75">
        <v>310.70761240122999</v>
      </c>
      <c r="AR50" s="75">
        <v>0</v>
      </c>
      <c r="AS50" s="75">
        <v>71.3015861981483</v>
      </c>
      <c r="AT50" s="75">
        <v>13.339408598945999</v>
      </c>
      <c r="AU50" s="75">
        <v>2.9113033341374401</v>
      </c>
      <c r="AV50" s="75">
        <v>536.16894216387698</v>
      </c>
      <c r="AW50" s="75">
        <v>897.08688261751604</v>
      </c>
      <c r="AX50" s="75">
        <v>438.76395462866498</v>
      </c>
      <c r="AY50" s="75">
        <v>2.3027929639195999</v>
      </c>
      <c r="AZ50" s="75">
        <v>9.8577989390153498</v>
      </c>
      <c r="BA50" s="75">
        <v>289.588442029134</v>
      </c>
      <c r="BB50" s="75">
        <v>0</v>
      </c>
      <c r="BC50" s="75">
        <v>20276.270723385998</v>
      </c>
      <c r="BD50" s="75">
        <v>12810.0192774241</v>
      </c>
      <c r="BE50" s="75">
        <v>1423.33577175305</v>
      </c>
      <c r="BF50" s="75">
        <v>14233.3550491771</v>
      </c>
      <c r="BG50" s="75">
        <v>2.8291067744272098</v>
      </c>
      <c r="BH50" s="75">
        <v>253.25239127545399</v>
      </c>
      <c r="BI50" s="75">
        <v>9.38662171058483</v>
      </c>
      <c r="BJ50" s="75">
        <v>40.038572306122703</v>
      </c>
      <c r="BK50" s="75">
        <v>9380.7886314552998</v>
      </c>
      <c r="BL50" s="75">
        <v>52.400302961226103</v>
      </c>
      <c r="BM50" s="75">
        <v>188.78150212126499</v>
      </c>
      <c r="BN50" s="75">
        <v>98.702832424588195</v>
      </c>
      <c r="BO50" s="75">
        <v>91.728554538589094</v>
      </c>
      <c r="BP50" s="75">
        <v>14.687316926977401</v>
      </c>
      <c r="BQ50" s="75">
        <v>72.891252031609795</v>
      </c>
      <c r="BR50" s="75">
        <v>5970.95957167897</v>
      </c>
      <c r="BS50" s="75">
        <v>3559.7783223534202</v>
      </c>
      <c r="BT50" s="75">
        <v>2411.1812493255502</v>
      </c>
      <c r="BU50" s="75">
        <v>7.4936489007203502</v>
      </c>
      <c r="BV50" s="75">
        <v>4.98750181429366</v>
      </c>
      <c r="BW50" s="75">
        <v>1250.20562086528</v>
      </c>
      <c r="BX50" s="75">
        <v>198.60140743516399</v>
      </c>
      <c r="BY50" s="75">
        <v>207.50279317184399</v>
      </c>
      <c r="BZ50" s="75">
        <v>21.284305886693399</v>
      </c>
      <c r="CA50" s="75">
        <v>20.897141148200099</v>
      </c>
      <c r="CB50" s="75">
        <v>534.83163984589601</v>
      </c>
      <c r="CC50" s="75">
        <v>223.974657766794</v>
      </c>
      <c r="CD50" s="75">
        <v>162.98805700196701</v>
      </c>
      <c r="CE50" s="75">
        <v>578.90903757700903</v>
      </c>
      <c r="CF50" s="75">
        <v>12.8468353959715</v>
      </c>
      <c r="CG50" s="75">
        <v>9689.3655221844001</v>
      </c>
      <c r="CH50" s="75">
        <v>1481.16890993635</v>
      </c>
      <c r="CI50" s="75">
        <v>118.507133762385</v>
      </c>
      <c r="CJ50" s="75">
        <v>225.58347653453799</v>
      </c>
      <c r="CK50" s="75">
        <v>2135.17624242279</v>
      </c>
      <c r="CL50" s="75">
        <v>117.52002442252</v>
      </c>
      <c r="CM50" s="75">
        <v>18509.6495159146</v>
      </c>
      <c r="CN50" s="75">
        <v>1199.5887593821601</v>
      </c>
      <c r="CO50" s="75"/>
      <c r="CP50" s="91">
        <f t="shared" si="15"/>
        <v>1.0954432554734468</v>
      </c>
      <c r="CQ50" s="28">
        <f t="shared" si="17"/>
        <v>0</v>
      </c>
      <c r="CR50" s="68">
        <f t="shared" si="18"/>
        <v>-1.8563963616304672E-4</v>
      </c>
      <c r="CS50" s="68">
        <f t="shared" si="19"/>
        <v>-3.0476863626613534E-4</v>
      </c>
      <c r="CT50" s="68">
        <f t="shared" si="20"/>
        <v>-1.9915776368179325E-4</v>
      </c>
      <c r="CU50" s="68">
        <f t="shared" si="21"/>
        <v>-9.2849064491831864E-4</v>
      </c>
      <c r="CV50" s="68">
        <f t="shared" si="22"/>
        <v>-6.3896272427727604E-4</v>
      </c>
      <c r="CW50" s="68">
        <f t="shared" si="23"/>
        <v>-6.8382548045739768E-5</v>
      </c>
      <c r="CX50" s="68">
        <f t="shared" si="24"/>
        <v>-2.2030844295125693E-3</v>
      </c>
      <c r="CY50" s="68">
        <f t="shared" si="25"/>
        <v>-4.8406673540302318E-5</v>
      </c>
      <c r="CZ50" s="61">
        <f t="shared" si="26"/>
        <v>0.33726669191003605</v>
      </c>
      <c r="DA50" s="68">
        <f t="shared" si="27"/>
        <v>-3.6938762825042056E-5</v>
      </c>
      <c r="DB50" s="61">
        <f t="shared" si="28"/>
        <v>-0.52098206491347077</v>
      </c>
      <c r="DC50" s="68">
        <f t="shared" si="29"/>
        <v>-2.4918092739400436E-4</v>
      </c>
      <c r="DD50" s="68">
        <f t="shared" si="30"/>
        <v>-1.8874124655423699E-4</v>
      </c>
      <c r="DE50" s="61">
        <f t="shared" si="31"/>
        <v>-0.23004708861668935</v>
      </c>
      <c r="DF50" s="68">
        <f t="shared" si="16"/>
        <v>-2.0562977883039051E-4</v>
      </c>
    </row>
    <row r="51" spans="1:110" x14ac:dyDescent="0.25">
      <c r="A51" s="89" t="s">
        <v>217</v>
      </c>
      <c r="B51" s="75">
        <v>26338.033791999998</v>
      </c>
      <c r="C51" s="75">
        <v>456.97932285000002</v>
      </c>
      <c r="D51" s="75">
        <v>13790.598124</v>
      </c>
      <c r="E51" s="75">
        <v>18295.527781000001</v>
      </c>
      <c r="F51" s="75">
        <v>4544.7339923999998</v>
      </c>
      <c r="G51" s="75">
        <v>6499.9098556999998</v>
      </c>
      <c r="H51" s="75">
        <v>5516.3801702999999</v>
      </c>
      <c r="I51" s="75">
        <v>37.363462562999999</v>
      </c>
      <c r="J51" s="75">
        <v>210.12804774</v>
      </c>
      <c r="K51" s="75">
        <v>11.4149086</v>
      </c>
      <c r="L51" s="75">
        <v>45.521669256999999</v>
      </c>
      <c r="M51" s="75">
        <v>53.781755599999997</v>
      </c>
      <c r="N51" s="75">
        <v>4.8819095638999999</v>
      </c>
      <c r="O51" s="75">
        <v>21.772168141000002</v>
      </c>
      <c r="P51" s="75">
        <v>67.829216884999994</v>
      </c>
      <c r="Q51" s="75">
        <v>10.674436177</v>
      </c>
      <c r="R51" s="75">
        <v>16.727918276</v>
      </c>
      <c r="S51" s="75"/>
      <c r="T51" s="89" t="s">
        <v>217</v>
      </c>
      <c r="U51" s="75">
        <v>12.839337251169299</v>
      </c>
      <c r="V51" s="75">
        <v>38.2132315896121</v>
      </c>
      <c r="W51" s="75">
        <v>21.772080932386601</v>
      </c>
      <c r="X51" s="75">
        <v>17.065277436612401</v>
      </c>
      <c r="Y51" s="75">
        <v>17.065277436612401</v>
      </c>
      <c r="Z51" s="75">
        <v>13.6634442284534</v>
      </c>
      <c r="AA51" s="75">
        <v>13.661925743780101</v>
      </c>
      <c r="AB51" s="75">
        <v>331.99814934908699</v>
      </c>
      <c r="AC51" s="75">
        <v>67.829990899991998</v>
      </c>
      <c r="AD51" s="75">
        <v>12389.6830492393</v>
      </c>
      <c r="AE51" s="75">
        <v>11.4149763661159</v>
      </c>
      <c r="AF51" s="75">
        <v>26081.995226806899</v>
      </c>
      <c r="AG51" s="75">
        <v>100.26417223456301</v>
      </c>
      <c r="AH51" s="75">
        <v>244.13123750906001</v>
      </c>
      <c r="AI51" s="75">
        <v>37.096927330990901</v>
      </c>
      <c r="AJ51" s="75">
        <v>16.727763534061999</v>
      </c>
      <c r="AK51" s="75">
        <v>36.082354494738702</v>
      </c>
      <c r="AL51" s="75">
        <v>7.4902358808596503</v>
      </c>
      <c r="AM51" s="75">
        <v>521.931025314664</v>
      </c>
      <c r="AN51" s="75">
        <v>521.931025314664</v>
      </c>
      <c r="AO51" s="75">
        <v>0.39229036740420298</v>
      </c>
      <c r="AP51" s="75">
        <v>0</v>
      </c>
      <c r="AQ51" s="75">
        <v>53.775294284285899</v>
      </c>
      <c r="AR51" s="75">
        <v>0</v>
      </c>
      <c r="AS51" s="75">
        <v>28.4576344543283</v>
      </c>
      <c r="AT51" s="75">
        <v>7.2287526193480103</v>
      </c>
      <c r="AU51" s="75">
        <v>0.174286812743328</v>
      </c>
      <c r="AV51" s="75">
        <v>119.340791067918</v>
      </c>
      <c r="AW51" s="75">
        <v>18.175508796647001</v>
      </c>
      <c r="AX51" s="75">
        <v>43.7088884884243</v>
      </c>
      <c r="AY51" s="75">
        <v>8.2206815813191597E-5</v>
      </c>
      <c r="AZ51" s="75">
        <v>3.6383805259404398</v>
      </c>
      <c r="BA51" s="75">
        <v>456.97889101142499</v>
      </c>
      <c r="BB51" s="75">
        <v>0</v>
      </c>
      <c r="BC51" s="75">
        <v>5895.0162961624101</v>
      </c>
      <c r="BD51" s="75">
        <v>12352.8747418107</v>
      </c>
      <c r="BE51" s="75">
        <v>1372.5435825376201</v>
      </c>
      <c r="BF51" s="75">
        <v>13725.4183243483</v>
      </c>
      <c r="BG51" s="75">
        <v>0.12269617907797301</v>
      </c>
      <c r="BH51" s="75">
        <v>125.18067469445501</v>
      </c>
      <c r="BI51" s="75">
        <v>7.1266464548872701</v>
      </c>
      <c r="BJ51" s="75">
        <v>109.435329146478</v>
      </c>
      <c r="BK51" s="75">
        <v>2982.3195367887902</v>
      </c>
      <c r="BL51" s="75">
        <v>107.94565622261401</v>
      </c>
      <c r="BM51" s="75">
        <v>12.1300008502058</v>
      </c>
      <c r="BN51" s="75">
        <v>90.014027533964907</v>
      </c>
      <c r="BO51" s="75">
        <v>70.4934599350551</v>
      </c>
      <c r="BP51" s="75">
        <v>52.702141307010201</v>
      </c>
      <c r="BQ51" s="75">
        <v>39.909804683226</v>
      </c>
      <c r="BR51" s="75">
        <v>18285.789353238099</v>
      </c>
      <c r="BS51" s="75">
        <v>4542.0390909156804</v>
      </c>
      <c r="BT51" s="75">
        <v>13743.750262322401</v>
      </c>
      <c r="BU51" s="75">
        <v>10.2745740032077</v>
      </c>
      <c r="BV51" s="75">
        <v>1.7251310862723599</v>
      </c>
      <c r="BW51" s="75">
        <v>3084.7186954625199</v>
      </c>
      <c r="BX51" s="75">
        <v>9.4079868198878795</v>
      </c>
      <c r="BY51" s="75">
        <v>92.549626330461706</v>
      </c>
      <c r="BZ51" s="75">
        <v>14.020697938109601</v>
      </c>
      <c r="CA51" s="75">
        <v>22.132064623351301</v>
      </c>
      <c r="CB51" s="75">
        <v>235.25957459184201</v>
      </c>
      <c r="CC51" s="75">
        <v>428.402145773435</v>
      </c>
      <c r="CD51" s="75">
        <v>325.378393125976</v>
      </c>
      <c r="CE51" s="75">
        <v>255.84147000747299</v>
      </c>
      <c r="CF51" s="75">
        <v>8.1004572480272294</v>
      </c>
      <c r="CG51" s="75">
        <v>6492.2562333907999</v>
      </c>
      <c r="CH51" s="75">
        <v>109.23208534718999</v>
      </c>
      <c r="CI51" s="75">
        <v>107.84569007785601</v>
      </c>
      <c r="CJ51" s="75">
        <v>19.454620518657102</v>
      </c>
      <c r="CK51" s="75">
        <v>298.811398966875</v>
      </c>
      <c r="CL51" s="75">
        <v>48.694329763073497</v>
      </c>
      <c r="CM51" s="75">
        <v>5516.3269640548497</v>
      </c>
      <c r="CN51" s="75">
        <v>85.776175622889895</v>
      </c>
      <c r="CO51" s="75"/>
      <c r="CP51" s="91">
        <f t="shared" si="15"/>
        <v>1.0686488191463546</v>
      </c>
      <c r="CQ51" s="28">
        <f t="shared" si="17"/>
        <v>0</v>
      </c>
      <c r="CR51" s="68">
        <f t="shared" si="18"/>
        <v>-9.7212482607896573E-3</v>
      </c>
      <c r="CS51" s="68">
        <f t="shared" si="19"/>
        <v>-9.4498493352403836E-7</v>
      </c>
      <c r="CT51" s="68">
        <f t="shared" si="20"/>
        <v>-4.7263939580884703E-3</v>
      </c>
      <c r="CU51" s="68">
        <f t="shared" si="21"/>
        <v>-5.32284604110494E-4</v>
      </c>
      <c r="CV51" s="68">
        <f t="shared" si="22"/>
        <v>-5.9297232551476194E-4</v>
      </c>
      <c r="CW51" s="68">
        <f t="shared" si="23"/>
        <v>-1.1774966852021935E-3</v>
      </c>
      <c r="CX51" s="68">
        <f t="shared" si="24"/>
        <v>-9.6451374828570233E-6</v>
      </c>
      <c r="CY51" s="68">
        <f t="shared" si="25"/>
        <v>5.9366323703374879E-6</v>
      </c>
      <c r="CZ51" s="61">
        <f t="shared" si="26"/>
        <v>10.465551106397646</v>
      </c>
      <c r="DA51" s="68">
        <f t="shared" si="27"/>
        <v>-1.201395462460182E-4</v>
      </c>
      <c r="DB51" s="61">
        <f t="shared" si="28"/>
        <v>7.9532360065897407</v>
      </c>
      <c r="DC51" s="68">
        <f t="shared" si="29"/>
        <v>-4.0055089064244625E-6</v>
      </c>
      <c r="DD51" s="68">
        <f t="shared" si="30"/>
        <v>1.1411232910387347E-5</v>
      </c>
      <c r="DE51" s="61">
        <f t="shared" si="31"/>
        <v>-0.65915009789650647</v>
      </c>
      <c r="DF51" s="68">
        <f t="shared" si="16"/>
        <v>-9.2505197268351342E-6</v>
      </c>
    </row>
    <row r="52" spans="1:110" s="21" customFormat="1" x14ac:dyDescent="0.25">
      <c r="A52" s="89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89"/>
      <c r="U52" s="75"/>
      <c r="V52" s="75"/>
      <c r="W52" s="75"/>
      <c r="X52" s="75"/>
      <c r="Y52" s="75"/>
      <c r="Z52" s="75"/>
      <c r="AA52" s="75"/>
      <c r="AB52" s="75"/>
      <c r="AC52" s="75"/>
      <c r="AD52" s="75"/>
      <c r="AE52" s="75"/>
      <c r="AF52" s="75"/>
      <c r="AG52" s="75"/>
      <c r="AH52" s="75"/>
      <c r="AI52" s="75"/>
      <c r="AJ52" s="75"/>
      <c r="AK52" s="75"/>
      <c r="AL52" s="75"/>
      <c r="AM52" s="75"/>
      <c r="AN52" s="75"/>
      <c r="AO52" s="75"/>
      <c r="AP52" s="75"/>
      <c r="AQ52" s="75"/>
      <c r="AR52" s="75"/>
      <c r="AS52" s="75"/>
      <c r="AT52" s="75"/>
      <c r="AU52" s="75"/>
      <c r="AV52" s="75"/>
      <c r="AW52" s="75"/>
      <c r="AX52" s="75"/>
      <c r="AY52" s="75"/>
      <c r="AZ52" s="75"/>
      <c r="BA52" s="75"/>
      <c r="BB52" s="75"/>
      <c r="BC52" s="75"/>
      <c r="BD52" s="75"/>
      <c r="BE52" s="75"/>
      <c r="BF52" s="75"/>
      <c r="BG52" s="75"/>
      <c r="BH52" s="75"/>
      <c r="BI52" s="75"/>
      <c r="BJ52" s="75"/>
      <c r="BK52" s="75"/>
      <c r="BL52" s="75"/>
      <c r="BM52" s="75"/>
      <c r="BN52" s="75"/>
      <c r="BO52" s="75"/>
      <c r="BP52" s="75"/>
      <c r="BQ52" s="75"/>
      <c r="BR52" s="75"/>
      <c r="BS52" s="75"/>
      <c r="BT52" s="75"/>
      <c r="BU52" s="75"/>
      <c r="BV52" s="75"/>
      <c r="BW52" s="75"/>
      <c r="BX52" s="75"/>
      <c r="BY52" s="75"/>
      <c r="BZ52" s="75"/>
      <c r="CA52" s="75"/>
      <c r="CB52" s="75"/>
      <c r="CC52" s="75"/>
      <c r="CD52" s="75"/>
      <c r="CE52" s="75"/>
      <c r="CF52" s="75"/>
      <c r="CG52" s="75"/>
      <c r="CH52" s="75"/>
      <c r="CI52" s="75"/>
      <c r="CJ52" s="75"/>
      <c r="CK52" s="75"/>
      <c r="CL52" s="75"/>
      <c r="CM52" s="75"/>
      <c r="CN52" s="75"/>
      <c r="CO52" s="75"/>
      <c r="CP52" s="89"/>
      <c r="CQ52" s="89"/>
      <c r="CR52" s="68"/>
      <c r="CS52" s="68"/>
      <c r="CT52" s="68"/>
      <c r="CU52" s="68"/>
      <c r="CV52" s="68"/>
      <c r="CW52" s="68"/>
      <c r="CX52" s="68"/>
      <c r="CY52" s="68"/>
      <c r="CZ52" s="61"/>
      <c r="DA52" s="68"/>
      <c r="DB52" s="61"/>
      <c r="DC52" s="68"/>
      <c r="DD52" s="68"/>
      <c r="DE52" s="61"/>
      <c r="DF52" s="68"/>
    </row>
    <row r="53" spans="1:110" s="21" customFormat="1" x14ac:dyDescent="0.25">
      <c r="A53" s="89"/>
      <c r="B53" s="75"/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89"/>
      <c r="U53" s="75"/>
      <c r="V53" s="75"/>
      <c r="W53" s="75"/>
      <c r="X53" s="75"/>
      <c r="Y53" s="75"/>
      <c r="Z53" s="75"/>
      <c r="AA53" s="75"/>
      <c r="AB53" s="75"/>
      <c r="AC53" s="75"/>
      <c r="AD53" s="75"/>
      <c r="AE53" s="75"/>
      <c r="AF53" s="75"/>
      <c r="AG53" s="75"/>
      <c r="AH53" s="75"/>
      <c r="AI53" s="75"/>
      <c r="AJ53" s="75"/>
      <c r="AK53" s="75"/>
      <c r="AL53" s="75"/>
      <c r="AM53" s="75"/>
      <c r="AN53" s="75"/>
      <c r="AO53" s="75"/>
      <c r="AP53" s="75"/>
      <c r="AQ53" s="75"/>
      <c r="AR53" s="75"/>
      <c r="AS53" s="75"/>
      <c r="AT53" s="75"/>
      <c r="AU53" s="75"/>
      <c r="AV53" s="75"/>
      <c r="AW53" s="75"/>
      <c r="AX53" s="75"/>
      <c r="AY53" s="75"/>
      <c r="AZ53" s="75"/>
      <c r="BA53" s="75"/>
      <c r="BB53" s="75"/>
      <c r="BC53" s="75"/>
      <c r="BD53" s="75"/>
      <c r="BE53" s="75"/>
      <c r="BF53" s="75"/>
      <c r="BG53" s="75"/>
      <c r="BH53" s="75"/>
      <c r="BI53" s="75"/>
      <c r="BJ53" s="75"/>
      <c r="BK53" s="75"/>
      <c r="BL53" s="75"/>
      <c r="BM53" s="75"/>
      <c r="BN53" s="75"/>
      <c r="BO53" s="75"/>
      <c r="BP53" s="75"/>
      <c r="BQ53" s="75"/>
      <c r="BR53" s="75"/>
      <c r="BS53" s="75"/>
      <c r="BT53" s="75"/>
      <c r="BU53" s="75"/>
      <c r="BV53" s="75"/>
      <c r="BW53" s="75"/>
      <c r="BX53" s="75"/>
      <c r="BY53" s="75"/>
      <c r="BZ53" s="75"/>
      <c r="CA53" s="75"/>
      <c r="CB53" s="75"/>
      <c r="CC53" s="75"/>
      <c r="CD53" s="75"/>
      <c r="CE53" s="75"/>
      <c r="CF53" s="75"/>
      <c r="CG53" s="75"/>
      <c r="CH53" s="75"/>
      <c r="CI53" s="75"/>
      <c r="CJ53" s="75"/>
      <c r="CK53" s="75"/>
      <c r="CL53" s="75"/>
      <c r="CM53" s="75"/>
      <c r="CN53" s="75"/>
      <c r="CO53" s="75"/>
      <c r="CP53" s="89"/>
      <c r="CQ53" s="89"/>
      <c r="CR53" s="68"/>
      <c r="CS53" s="68"/>
      <c r="CT53" s="68"/>
      <c r="CU53" s="68"/>
      <c r="CV53" s="68"/>
      <c r="CW53" s="68"/>
      <c r="CX53" s="68"/>
      <c r="CY53" s="68"/>
      <c r="CZ53" s="61"/>
      <c r="DA53" s="68"/>
      <c r="DB53" s="61"/>
      <c r="DC53" s="68"/>
      <c r="DD53" s="68"/>
      <c r="DE53" s="61"/>
      <c r="DF53" s="68"/>
    </row>
    <row r="54" spans="1:110" s="21" customFormat="1" x14ac:dyDescent="0.25">
      <c r="A54" s="89" t="s">
        <v>342</v>
      </c>
      <c r="B54" s="75">
        <v>5.2645312999999998</v>
      </c>
      <c r="C54" s="75">
        <v>14.504770000000001</v>
      </c>
      <c r="D54" s="75">
        <v>91.02</v>
      </c>
      <c r="E54" s="75">
        <v>136.7081</v>
      </c>
      <c r="F54" s="75">
        <v>80.126962000000006</v>
      </c>
      <c r="G54" s="75">
        <v>10.43</v>
      </c>
      <c r="H54" s="75">
        <v>190.223062</v>
      </c>
      <c r="I54" s="75">
        <v>9.81</v>
      </c>
      <c r="J54" s="75">
        <v>1.8072279950000001</v>
      </c>
      <c r="K54" s="75"/>
      <c r="L54" s="75">
        <v>1.8</v>
      </c>
      <c r="M54" s="75">
        <v>14.88908</v>
      </c>
      <c r="N54" s="75">
        <v>34.525210000000001</v>
      </c>
      <c r="O54" s="75">
        <v>1.77223329</v>
      </c>
      <c r="P54" s="75"/>
      <c r="Q54" s="75">
        <v>3.8740410000000003E-2</v>
      </c>
      <c r="R54" s="75">
        <v>0.38165485999999998</v>
      </c>
      <c r="S54" s="75"/>
      <c r="T54" s="89" t="s">
        <v>342</v>
      </c>
      <c r="U54" s="75">
        <v>0</v>
      </c>
      <c r="V54" s="75">
        <v>1.8604809002529801</v>
      </c>
      <c r="W54" s="75">
        <v>1.7722419719101901</v>
      </c>
      <c r="X54" s="75">
        <v>0.74803542231849096</v>
      </c>
      <c r="Y54" s="75">
        <v>0.74803542231849096</v>
      </c>
      <c r="Z54" s="75">
        <v>0.181818920947767</v>
      </c>
      <c r="AA54" s="75">
        <v>17.612908661937801</v>
      </c>
      <c r="AB54" s="75">
        <v>2.8646482000684501</v>
      </c>
      <c r="AC54" s="75">
        <v>0</v>
      </c>
      <c r="AD54" s="75">
        <v>825.65452084522406</v>
      </c>
      <c r="AE54" s="75">
        <v>0</v>
      </c>
      <c r="AF54" s="75">
        <v>5.2645811824490103</v>
      </c>
      <c r="AG54" s="75">
        <v>4.1084931728038203</v>
      </c>
      <c r="AH54" s="75">
        <v>5.9462629381718903</v>
      </c>
      <c r="AI54" s="75">
        <v>0.29970038259561199</v>
      </c>
      <c r="AJ54" s="75">
        <v>0.38165672974641301</v>
      </c>
      <c r="AK54" s="75">
        <v>3.5724238021748702</v>
      </c>
      <c r="AL54" s="75">
        <v>0</v>
      </c>
      <c r="AM54" s="75">
        <v>0.13544471974735001</v>
      </c>
      <c r="AN54" s="75">
        <v>0.13544471974735001</v>
      </c>
      <c r="AO54" s="75">
        <v>2.5904942780138402E-4</v>
      </c>
      <c r="AP54" s="75">
        <v>0</v>
      </c>
      <c r="AQ54" s="75">
        <v>14.848217192303601</v>
      </c>
      <c r="AR54" s="75">
        <v>0</v>
      </c>
      <c r="AS54" s="75">
        <v>1.01629232474632</v>
      </c>
      <c r="AT54" s="75">
        <v>0.379295989800703</v>
      </c>
      <c r="AU54" s="75">
        <v>0</v>
      </c>
      <c r="AV54" s="75">
        <v>9.3328273633324201</v>
      </c>
      <c r="AW54" s="75">
        <v>0.139319254143312</v>
      </c>
      <c r="AX54" s="75">
        <v>20.652731789017501</v>
      </c>
      <c r="AY54" s="75">
        <v>1.15152890471072E-4</v>
      </c>
      <c r="AZ54" s="75">
        <v>0.486317392363461</v>
      </c>
      <c r="BA54" s="75">
        <v>14.4645907189272</v>
      </c>
      <c r="BB54" s="75">
        <v>0</v>
      </c>
      <c r="BC54" s="75">
        <v>199.109839007478</v>
      </c>
      <c r="BD54" s="75">
        <v>81.918232554550301</v>
      </c>
      <c r="BE54" s="75">
        <v>9.1020103176308496</v>
      </c>
      <c r="BF54" s="75">
        <v>91.0202428721811</v>
      </c>
      <c r="BG54" s="75">
        <v>1.8759532693441801E-3</v>
      </c>
      <c r="BH54" s="75">
        <v>1.98371795350452</v>
      </c>
      <c r="BI54" s="75">
        <v>0</v>
      </c>
      <c r="BJ54" s="75">
        <v>0.111536059348424</v>
      </c>
      <c r="BK54" s="75">
        <v>69.336695190066095</v>
      </c>
      <c r="BL54" s="75">
        <v>0.317176242993434</v>
      </c>
      <c r="BM54" s="75">
        <v>1.01282572297822</v>
      </c>
      <c r="BN54" s="75">
        <v>3.9178039143063401</v>
      </c>
      <c r="BO54" s="75">
        <v>0.22998196619212199</v>
      </c>
      <c r="BP54" s="75">
        <v>0.25097914758290801</v>
      </c>
      <c r="BQ54" s="75">
        <v>1.6689748066822001</v>
      </c>
      <c r="BR54" s="75">
        <v>136.70798823723899</v>
      </c>
      <c r="BS54" s="75">
        <v>80.126943025953693</v>
      </c>
      <c r="BT54" s="75">
        <v>56.581045211285399</v>
      </c>
      <c r="BU54" s="75">
        <v>1.6264897457519599E-2</v>
      </c>
      <c r="BV54" s="75">
        <v>3.4400008267332499E-2</v>
      </c>
      <c r="BW54" s="75">
        <v>17.8859314252331</v>
      </c>
      <c r="BX54" s="75">
        <v>0.91271473073298703</v>
      </c>
      <c r="BY54" s="75">
        <v>14.3049503188433</v>
      </c>
      <c r="BZ54" s="75">
        <v>2.6566742174970003E-4</v>
      </c>
      <c r="CA54" s="75">
        <v>0.53628346753969602</v>
      </c>
      <c r="CB54" s="75">
        <v>35.763698991936302</v>
      </c>
      <c r="CC54" s="75">
        <v>1.17189973580956</v>
      </c>
      <c r="CD54" s="75">
        <v>1.50049185116596</v>
      </c>
      <c r="CE54" s="75">
        <v>1.6361830861401001</v>
      </c>
      <c r="CF54" s="75">
        <v>2.6480721131852999E-2</v>
      </c>
      <c r="CG54" s="75">
        <v>10.4300726312714</v>
      </c>
      <c r="CH54" s="75">
        <v>15.1410064043329</v>
      </c>
      <c r="CI54" s="75">
        <v>0</v>
      </c>
      <c r="CJ54" s="75">
        <v>38.901239252302297</v>
      </c>
      <c r="CK54" s="75">
        <v>4.8791237439155299</v>
      </c>
      <c r="CL54" s="75">
        <v>0.52439171632136705</v>
      </c>
      <c r="CM54" s="75">
        <v>190.22302595391099</v>
      </c>
      <c r="CN54" s="75">
        <v>3.16849409439916</v>
      </c>
      <c r="CO54" s="75"/>
      <c r="CP54" s="91">
        <f t="shared" ref="CP54:CP57" si="32">BC54/CM54</f>
        <v>1.0467178618834514</v>
      </c>
      <c r="CQ54" s="28">
        <f t="shared" ref="CQ54:CQ57" si="33">AR54/BF54</f>
        <v>0</v>
      </c>
      <c r="CR54" s="68">
        <f>+(AF54-B54)/B54</f>
        <v>9.4751927888616689E-6</v>
      </c>
      <c r="CS54" s="68">
        <f>+(BA54-C54)/C54</f>
        <v>-2.7700736428637458E-3</v>
      </c>
      <c r="CT54" s="68">
        <f>+(BF54-D54)/D54</f>
        <v>2.6683386190321173E-6</v>
      </c>
      <c r="CU54" s="68">
        <f t="shared" ref="CU54:CV58" si="34">+(BR54-E54)/E54</f>
        <v>-8.1752844936436983E-7</v>
      </c>
      <c r="CV54" s="68">
        <f t="shared" si="34"/>
        <v>-2.3679977175213343E-7</v>
      </c>
      <c r="CW54" s="68">
        <f>+(CG54-G54)/G54</f>
        <v>6.9636885331524843E-6</v>
      </c>
      <c r="CX54" s="68">
        <f>+(CM54-H54)/H54</f>
        <v>-1.8949379023174609E-7</v>
      </c>
      <c r="CY54" s="68" t="e">
        <f>+(AE54-K54)/K54</f>
        <v>#DIV/0!</v>
      </c>
      <c r="CZ54" s="61">
        <f>+(AN54-L54)/L54</f>
        <v>-0.92475293347369436</v>
      </c>
      <c r="DA54" s="68">
        <f>+(AQ54-M54)/M54</f>
        <v>-2.7444817071571427E-3</v>
      </c>
      <c r="DB54" s="61">
        <f>+(AX54-N54)/N54</f>
        <v>-0.40180720728367764</v>
      </c>
      <c r="DC54" s="68">
        <f>+(W54-O54)/O54</f>
        <v>4.898852898819173E-6</v>
      </c>
      <c r="DD54" s="68" t="e">
        <f>+(AC54-P54)/P54</f>
        <v>#DIV/0!</v>
      </c>
      <c r="DE54" s="61">
        <f>+(AZ54-Q54)/Q54</f>
        <v>11.553232977231293</v>
      </c>
      <c r="DF54" s="68">
        <f t="shared" ref="DF54:DF58" si="35">+(AJ54-R54)/R54</f>
        <v>4.8990504484344077E-6</v>
      </c>
    </row>
    <row r="55" spans="1:110" s="21" customFormat="1" x14ac:dyDescent="0.25">
      <c r="A55" s="89" t="s">
        <v>343</v>
      </c>
      <c r="B55" s="75">
        <v>1750.8272346000001</v>
      </c>
      <c r="C55" s="75">
        <v>38.284888549999998</v>
      </c>
      <c r="D55" s="75">
        <v>7127.0582000000004</v>
      </c>
      <c r="E55" s="75">
        <v>381.31192800000002</v>
      </c>
      <c r="F55" s="75">
        <v>341.21367670000001</v>
      </c>
      <c r="G55" s="75">
        <v>1324.9196999999999</v>
      </c>
      <c r="H55" s="75">
        <v>636.26404130000003</v>
      </c>
      <c r="I55" s="75">
        <v>0.60803474639999999</v>
      </c>
      <c r="J55" s="75">
        <v>3.9139912721000001</v>
      </c>
      <c r="K55" s="75"/>
      <c r="L55" s="75">
        <v>4.2738058599000004</v>
      </c>
      <c r="M55" s="75"/>
      <c r="N55" s="75">
        <v>39.461836249999998</v>
      </c>
      <c r="O55" s="75">
        <v>1.6165816999999999E-2</v>
      </c>
      <c r="P55" s="75"/>
      <c r="Q55" s="75">
        <v>83.864850282999996</v>
      </c>
      <c r="R55" s="75">
        <v>1.75998144</v>
      </c>
      <c r="S55" s="75"/>
      <c r="T55" s="89" t="s">
        <v>343</v>
      </c>
      <c r="U55" s="75">
        <v>0</v>
      </c>
      <c r="V55" s="75">
        <v>7.6921824162656596E-2</v>
      </c>
      <c r="W55" s="75">
        <v>1.5963380186676199E-4</v>
      </c>
      <c r="X55" s="75">
        <v>3.2258185684287198E-7</v>
      </c>
      <c r="Y55" s="75">
        <v>3.2258185684287198E-7</v>
      </c>
      <c r="Z55" s="75">
        <v>1.08903787265E-7</v>
      </c>
      <c r="AA55" s="75">
        <v>0</v>
      </c>
      <c r="AB55" s="75">
        <v>0.36290324591940698</v>
      </c>
      <c r="AC55" s="75">
        <v>0</v>
      </c>
      <c r="AD55" s="75">
        <v>0.54671615570362797</v>
      </c>
      <c r="AE55" s="75">
        <v>0</v>
      </c>
      <c r="AF55" s="75">
        <v>6.6001409194376004</v>
      </c>
      <c r="AG55" s="75">
        <v>1.32051600119049</v>
      </c>
      <c r="AH55" s="75">
        <v>0.13148451113940299</v>
      </c>
      <c r="AI55" s="75">
        <v>0.51967106474643898</v>
      </c>
      <c r="AJ55" s="75">
        <v>2.56673227649265E-2</v>
      </c>
      <c r="AK55" s="75">
        <v>0</v>
      </c>
      <c r="AL55" s="75">
        <v>0</v>
      </c>
      <c r="AM55" s="75">
        <v>1.4631125321516499E-2</v>
      </c>
      <c r="AN55" s="75">
        <v>1.4631125321516499E-2</v>
      </c>
      <c r="AO55" s="75">
        <v>0</v>
      </c>
      <c r="AP55" s="75">
        <v>0</v>
      </c>
      <c r="AQ55" s="75">
        <v>0</v>
      </c>
      <c r="AR55" s="75">
        <v>0</v>
      </c>
      <c r="AS55" s="75">
        <v>1.71957541791365E-7</v>
      </c>
      <c r="AT55" s="75">
        <v>0</v>
      </c>
      <c r="AU55" s="75">
        <v>0</v>
      </c>
      <c r="AV55" s="75">
        <v>2.6511751987962798E-2</v>
      </c>
      <c r="AW55" s="75">
        <v>3.2479107679249599E-3</v>
      </c>
      <c r="AX55" s="75">
        <v>3.8246372582218198E-2</v>
      </c>
      <c r="AY55" s="75">
        <v>0</v>
      </c>
      <c r="AZ55" s="75">
        <v>1.07365761189835E-7</v>
      </c>
      <c r="BA55" s="75">
        <v>0</v>
      </c>
      <c r="BB55" s="75">
        <v>0</v>
      </c>
      <c r="BC55" s="75">
        <v>4.6279560398374997</v>
      </c>
      <c r="BD55" s="75">
        <v>85.979052122775499</v>
      </c>
      <c r="BE55" s="75">
        <v>9.5532282390030794</v>
      </c>
      <c r="BF55" s="75">
        <v>95.532280361778604</v>
      </c>
      <c r="BG55" s="75">
        <v>0</v>
      </c>
      <c r="BH55" s="75">
        <v>0.792742386833996</v>
      </c>
      <c r="BI55" s="75">
        <v>0</v>
      </c>
      <c r="BJ55" s="75">
        <v>0.36659371572501598</v>
      </c>
      <c r="BK55" s="75">
        <v>0.70337964781163798</v>
      </c>
      <c r="BL55" s="75">
        <v>8.7376687224766603E-2</v>
      </c>
      <c r="BM55" s="75">
        <v>1.2635180255405399E-2</v>
      </c>
      <c r="BN55" s="75">
        <v>1.4010743122957301</v>
      </c>
      <c r="BO55" s="75">
        <v>0.13463318948174699</v>
      </c>
      <c r="BP55" s="75">
        <v>3.47006961093934E-3</v>
      </c>
      <c r="BQ55" s="75">
        <v>6.3981558337053199E-2</v>
      </c>
      <c r="BR55" s="75">
        <v>35.356233696159002</v>
      </c>
      <c r="BS55" s="75">
        <v>6.3962456011177302</v>
      </c>
      <c r="BT55" s="75">
        <v>28.9599880950413</v>
      </c>
      <c r="BU55" s="75">
        <v>1.87537525422047E-2</v>
      </c>
      <c r="BV55" s="75">
        <v>5.8916329083924003E-3</v>
      </c>
      <c r="BW55" s="75">
        <v>2.9584732992719101</v>
      </c>
      <c r="BX55" s="75">
        <v>2.2699572854489501E-2</v>
      </c>
      <c r="BY55" s="75">
        <v>8.2869701328835602E-2</v>
      </c>
      <c r="BZ55" s="75">
        <v>6.2242541488229797E-6</v>
      </c>
      <c r="CA55" s="75">
        <v>4.4298395586346798E-3</v>
      </c>
      <c r="CB55" s="75">
        <v>0.32649487149809697</v>
      </c>
      <c r="CC55" s="75">
        <v>8.8552716299321703E-3</v>
      </c>
      <c r="CD55" s="75">
        <v>0.86606072631271003</v>
      </c>
      <c r="CE55" s="75">
        <v>2.9898136543262701E-2</v>
      </c>
      <c r="CF55" s="75">
        <v>1.09031311143813E-2</v>
      </c>
      <c r="CG55" s="75">
        <v>6.4000077602694105E-2</v>
      </c>
      <c r="CH55" s="75">
        <v>1.88207825086395E-2</v>
      </c>
      <c r="CI55" s="75">
        <v>1.86004418062468E-4</v>
      </c>
      <c r="CJ55" s="75">
        <v>0</v>
      </c>
      <c r="CK55" s="75">
        <v>0.15173582835584901</v>
      </c>
      <c r="CL55" s="75">
        <v>1.32140392532944E-6</v>
      </c>
      <c r="CM55" s="75">
        <v>4.4193984688900096</v>
      </c>
      <c r="CN55" s="75">
        <v>6.2906084599612694E-2</v>
      </c>
      <c r="CO55" s="75"/>
      <c r="CP55" s="91">
        <f t="shared" si="32"/>
        <v>1.047191393221411</v>
      </c>
      <c r="CQ55" s="28">
        <f t="shared" si="33"/>
        <v>0</v>
      </c>
      <c r="CR55" s="68">
        <f>+(AF55-B55)/B55</f>
        <v>-0.99623027287387067</v>
      </c>
      <c r="CS55" s="68">
        <f>+(BA55-C55)/C55</f>
        <v>-1</v>
      </c>
      <c r="CT55" s="68">
        <f>+(BF55-D55)/D55</f>
        <v>-0.98659583271513362</v>
      </c>
      <c r="CU55" s="68">
        <f t="shared" si="34"/>
        <v>-0.90727739915820571</v>
      </c>
      <c r="CV55" s="68">
        <f t="shared" si="34"/>
        <v>-0.98125442783250028</v>
      </c>
      <c r="CW55" s="68">
        <f>+(CG55-G55)/G55</f>
        <v>-0.99995169512718185</v>
      </c>
      <c r="CX55" s="68">
        <f>+(CM55-H55)/H55</f>
        <v>-0.99305414390563329</v>
      </c>
      <c r="CY55" s="68" t="e">
        <f>+(AE55-K55)/K55</f>
        <v>#DIV/0!</v>
      </c>
      <c r="CZ55" s="61">
        <f>+(AN55-L55)/L55</f>
        <v>-0.99657655827121294</v>
      </c>
      <c r="DA55" s="68" t="e">
        <f>+(AQ55-M55)/M55</f>
        <v>#DIV/0!</v>
      </c>
      <c r="DB55" s="61">
        <f>+(AX55-N55)/N55</f>
        <v>-0.99903080099111674</v>
      </c>
      <c r="DC55" s="68">
        <f>+(W55-O55)/O55</f>
        <v>-0.99012522522884161</v>
      </c>
      <c r="DD55" s="68" t="e">
        <f>+(AC55-P55)/P55</f>
        <v>#DIV/0!</v>
      </c>
      <c r="DE55" s="61">
        <f>+(AZ55-Q55)/Q55</f>
        <v>-0.99999999871977641</v>
      </c>
      <c r="DF55" s="68">
        <f t="shared" si="35"/>
        <v>-0.98541614009013279</v>
      </c>
    </row>
    <row r="56" spans="1:110" x14ac:dyDescent="0.25">
      <c r="A56" s="89" t="s">
        <v>344</v>
      </c>
      <c r="B56" s="75">
        <v>444.61485920000001</v>
      </c>
      <c r="C56" s="75">
        <v>45.767289236000003</v>
      </c>
      <c r="D56" s="75">
        <v>1936.6212190000001</v>
      </c>
      <c r="E56" s="75">
        <v>246.06452483000001</v>
      </c>
      <c r="F56" s="75">
        <v>209.11908097</v>
      </c>
      <c r="G56" s="75">
        <v>372.99265981000002</v>
      </c>
      <c r="H56" s="75">
        <v>934.72812225999996</v>
      </c>
      <c r="I56" s="75">
        <v>0.76203389119999998</v>
      </c>
      <c r="J56" s="75">
        <v>9.8566891255000009</v>
      </c>
      <c r="K56" s="75">
        <v>4.2744200000000003E-2</v>
      </c>
      <c r="L56" s="75">
        <v>2.2026750666999999</v>
      </c>
      <c r="M56" s="75">
        <v>6.0336160000000003</v>
      </c>
      <c r="N56" s="75"/>
      <c r="O56" s="75">
        <v>0.27431365369999999</v>
      </c>
      <c r="P56" s="75">
        <v>0.60155756999999999</v>
      </c>
      <c r="Q56" s="75">
        <v>1.6724761665000001</v>
      </c>
      <c r="R56" s="75">
        <v>5.9545023811000002</v>
      </c>
      <c r="S56" s="75"/>
      <c r="T56" s="89" t="s">
        <v>344</v>
      </c>
      <c r="U56" s="75">
        <v>0</v>
      </c>
      <c r="V56" s="75">
        <v>0</v>
      </c>
      <c r="W56" s="75">
        <v>0</v>
      </c>
      <c r="X56" s="75">
        <v>0</v>
      </c>
      <c r="Y56" s="75">
        <v>0</v>
      </c>
      <c r="Z56" s="75">
        <v>0</v>
      </c>
      <c r="AA56" s="75">
        <v>0</v>
      </c>
      <c r="AB56" s="75">
        <v>0</v>
      </c>
      <c r="AC56" s="75">
        <v>0</v>
      </c>
      <c r="AD56" s="75">
        <v>0</v>
      </c>
      <c r="AE56" s="75">
        <v>0</v>
      </c>
      <c r="AF56" s="75">
        <v>0</v>
      </c>
      <c r="AG56" s="75">
        <v>0</v>
      </c>
      <c r="AH56" s="75">
        <v>0</v>
      </c>
      <c r="AI56" s="75">
        <v>0</v>
      </c>
      <c r="AJ56" s="75">
        <v>0</v>
      </c>
      <c r="AK56" s="75">
        <v>0</v>
      </c>
      <c r="AL56" s="75">
        <v>0</v>
      </c>
      <c r="AM56" s="75">
        <v>0</v>
      </c>
      <c r="AN56" s="75">
        <v>0</v>
      </c>
      <c r="AO56" s="75">
        <v>0</v>
      </c>
      <c r="AP56" s="75">
        <v>0</v>
      </c>
      <c r="AQ56" s="75">
        <v>0</v>
      </c>
      <c r="AR56" s="75">
        <v>0</v>
      </c>
      <c r="AS56" s="75">
        <v>0</v>
      </c>
      <c r="AT56" s="75">
        <v>0</v>
      </c>
      <c r="AU56" s="75">
        <v>0</v>
      </c>
      <c r="AV56" s="75">
        <v>0</v>
      </c>
      <c r="AW56" s="75">
        <v>0</v>
      </c>
      <c r="AX56" s="75">
        <v>0</v>
      </c>
      <c r="AY56" s="75">
        <v>0</v>
      </c>
      <c r="AZ56" s="75">
        <v>0</v>
      </c>
      <c r="BA56" s="75">
        <v>0</v>
      </c>
      <c r="BB56" s="75">
        <v>0</v>
      </c>
      <c r="BC56" s="75">
        <v>0</v>
      </c>
      <c r="BD56" s="75">
        <v>0</v>
      </c>
      <c r="BE56" s="75">
        <v>0</v>
      </c>
      <c r="BF56" s="75">
        <v>0</v>
      </c>
      <c r="BG56" s="75">
        <v>0</v>
      </c>
      <c r="BH56" s="75">
        <v>0</v>
      </c>
      <c r="BI56" s="75">
        <v>0</v>
      </c>
      <c r="BJ56" s="75">
        <v>0</v>
      </c>
      <c r="BK56" s="75">
        <v>0</v>
      </c>
      <c r="BL56" s="75">
        <v>0</v>
      </c>
      <c r="BM56" s="75">
        <v>0</v>
      </c>
      <c r="BN56" s="75">
        <v>0</v>
      </c>
      <c r="BO56" s="75">
        <v>0</v>
      </c>
      <c r="BP56" s="75">
        <v>0</v>
      </c>
      <c r="BQ56" s="75">
        <v>0</v>
      </c>
      <c r="BR56" s="75">
        <v>0</v>
      </c>
      <c r="BS56" s="75">
        <v>0</v>
      </c>
      <c r="BT56" s="75">
        <v>0</v>
      </c>
      <c r="BU56" s="75">
        <v>0</v>
      </c>
      <c r="BV56" s="75">
        <v>0</v>
      </c>
      <c r="BW56" s="75">
        <v>0</v>
      </c>
      <c r="BX56" s="75">
        <v>0</v>
      </c>
      <c r="BY56" s="75">
        <v>0</v>
      </c>
      <c r="BZ56" s="75">
        <v>0</v>
      </c>
      <c r="CA56" s="75">
        <v>0</v>
      </c>
      <c r="CB56" s="75">
        <v>0</v>
      </c>
      <c r="CC56" s="75">
        <v>0</v>
      </c>
      <c r="CD56" s="75">
        <v>0</v>
      </c>
      <c r="CE56" s="75">
        <v>0</v>
      </c>
      <c r="CF56" s="75">
        <v>0</v>
      </c>
      <c r="CG56" s="75">
        <v>0</v>
      </c>
      <c r="CH56" s="75">
        <v>0</v>
      </c>
      <c r="CI56" s="75">
        <v>0</v>
      </c>
      <c r="CJ56" s="75">
        <v>0</v>
      </c>
      <c r="CK56" s="75">
        <v>0</v>
      </c>
      <c r="CL56" s="75">
        <v>0</v>
      </c>
      <c r="CM56" s="75">
        <v>0</v>
      </c>
      <c r="CN56" s="75">
        <v>0</v>
      </c>
      <c r="CO56" s="75"/>
      <c r="CP56" s="91" t="e">
        <f t="shared" si="32"/>
        <v>#DIV/0!</v>
      </c>
      <c r="CQ56" s="28" t="e">
        <f t="shared" si="33"/>
        <v>#DIV/0!</v>
      </c>
      <c r="CR56" s="68">
        <f>+(AF56-B56)/B56</f>
        <v>-1</v>
      </c>
      <c r="CS56" s="68">
        <f>+(BA56-C56)/C56</f>
        <v>-1</v>
      </c>
      <c r="CT56" s="68">
        <f>+(BF56-D56)/D56</f>
        <v>-1</v>
      </c>
      <c r="CU56" s="68">
        <f t="shared" si="34"/>
        <v>-1</v>
      </c>
      <c r="CV56" s="68">
        <f t="shared" si="34"/>
        <v>-1</v>
      </c>
      <c r="CW56" s="68">
        <f>+(CG56-G56)/G56</f>
        <v>-1</v>
      </c>
      <c r="CX56" s="68">
        <f>+(CM56-H56)/H56</f>
        <v>-1</v>
      </c>
      <c r="CY56" s="68">
        <f>+(AE56-K56)/K56</f>
        <v>-1</v>
      </c>
      <c r="CZ56" s="61">
        <f>+(AN56-L56)/L56</f>
        <v>-1</v>
      </c>
      <c r="DA56" s="68">
        <f>+(AQ56-M56)/M56</f>
        <v>-1</v>
      </c>
      <c r="DB56" s="61" t="e">
        <f>+(AX56-N56)/N56</f>
        <v>#DIV/0!</v>
      </c>
      <c r="DC56" s="68">
        <f>+(W56-O56)/O56</f>
        <v>-1</v>
      </c>
      <c r="DD56" s="68">
        <f>+(AC56-P56)/P56</f>
        <v>-1</v>
      </c>
      <c r="DE56" s="61">
        <f>+(AZ56-Q56)/Q56</f>
        <v>-1</v>
      </c>
      <c r="DF56" s="68">
        <f t="shared" si="35"/>
        <v>-1</v>
      </c>
    </row>
    <row r="57" spans="1:110" s="21" customFormat="1" x14ac:dyDescent="0.25">
      <c r="A57" s="89" t="s">
        <v>345</v>
      </c>
      <c r="B57" s="75">
        <v>956.97776109999995</v>
      </c>
      <c r="C57" s="75">
        <v>224.34567095</v>
      </c>
      <c r="D57" s="75">
        <v>2829.5364831000002</v>
      </c>
      <c r="E57" s="75">
        <v>392.64921571999997</v>
      </c>
      <c r="F57" s="75">
        <v>149.19431195000001</v>
      </c>
      <c r="G57" s="75">
        <v>2126.0654150999999</v>
      </c>
      <c r="H57" s="75">
        <v>211.60823834000001</v>
      </c>
      <c r="I57" s="75">
        <v>0.1322793585</v>
      </c>
      <c r="J57" s="75">
        <v>12.375938073</v>
      </c>
      <c r="K57" s="75">
        <v>0.12881000000000001</v>
      </c>
      <c r="L57" s="75">
        <v>71.776039026999996</v>
      </c>
      <c r="M57" s="75">
        <v>49.501330000000003</v>
      </c>
      <c r="N57" s="75">
        <v>7.2229617006</v>
      </c>
      <c r="O57" s="75">
        <v>8.0488289300000002E-2</v>
      </c>
      <c r="P57" s="75">
        <v>4.1573493E-3</v>
      </c>
      <c r="Q57" s="75">
        <v>0.87657039790000002</v>
      </c>
      <c r="R57" s="75">
        <v>1.7698689698000001</v>
      </c>
      <c r="S57" s="75"/>
      <c r="T57" s="89" t="s">
        <v>345</v>
      </c>
      <c r="U57" s="75">
        <v>0</v>
      </c>
      <c r="V57" s="75">
        <v>0</v>
      </c>
      <c r="W57" s="75">
        <v>0</v>
      </c>
      <c r="X57" s="75">
        <v>0</v>
      </c>
      <c r="Y57" s="75">
        <v>0</v>
      </c>
      <c r="Z57" s="75">
        <v>0</v>
      </c>
      <c r="AA57" s="75">
        <v>0</v>
      </c>
      <c r="AB57" s="75">
        <v>0</v>
      </c>
      <c r="AC57" s="75">
        <v>0</v>
      </c>
      <c r="AD57" s="75">
        <v>0</v>
      </c>
      <c r="AE57" s="75">
        <v>0</v>
      </c>
      <c r="AF57" s="75">
        <v>0</v>
      </c>
      <c r="AG57" s="75">
        <v>0</v>
      </c>
      <c r="AH57" s="75">
        <v>0</v>
      </c>
      <c r="AI57" s="75">
        <v>0</v>
      </c>
      <c r="AJ57" s="75">
        <v>0</v>
      </c>
      <c r="AK57" s="75">
        <v>0</v>
      </c>
      <c r="AL57" s="75">
        <v>0</v>
      </c>
      <c r="AM57" s="75">
        <v>0</v>
      </c>
      <c r="AN57" s="75">
        <v>0</v>
      </c>
      <c r="AO57" s="75">
        <v>0</v>
      </c>
      <c r="AP57" s="75">
        <v>0</v>
      </c>
      <c r="AQ57" s="75">
        <v>0</v>
      </c>
      <c r="AR57" s="75">
        <v>0</v>
      </c>
      <c r="AS57" s="75">
        <v>0</v>
      </c>
      <c r="AT57" s="75">
        <v>0</v>
      </c>
      <c r="AU57" s="75">
        <v>0</v>
      </c>
      <c r="AV57" s="75">
        <v>0</v>
      </c>
      <c r="AW57" s="75">
        <v>0</v>
      </c>
      <c r="AX57" s="75">
        <v>0</v>
      </c>
      <c r="AY57" s="75">
        <v>0</v>
      </c>
      <c r="AZ57" s="75">
        <v>0</v>
      </c>
      <c r="BA57" s="75">
        <v>0</v>
      </c>
      <c r="BB57" s="75">
        <v>0</v>
      </c>
      <c r="BC57" s="75">
        <v>0</v>
      </c>
      <c r="BD57" s="75">
        <v>0</v>
      </c>
      <c r="BE57" s="75">
        <v>0</v>
      </c>
      <c r="BF57" s="75">
        <v>0</v>
      </c>
      <c r="BG57" s="75">
        <v>0</v>
      </c>
      <c r="BH57" s="75">
        <v>0</v>
      </c>
      <c r="BI57" s="75">
        <v>0</v>
      </c>
      <c r="BJ57" s="75">
        <v>0</v>
      </c>
      <c r="BK57" s="75">
        <v>0</v>
      </c>
      <c r="BL57" s="75">
        <v>0</v>
      </c>
      <c r="BM57" s="75">
        <v>0</v>
      </c>
      <c r="BN57" s="75">
        <v>0</v>
      </c>
      <c r="BO57" s="75">
        <v>0</v>
      </c>
      <c r="BP57" s="75">
        <v>0</v>
      </c>
      <c r="BQ57" s="75">
        <v>0</v>
      </c>
      <c r="BR57" s="75">
        <v>0</v>
      </c>
      <c r="BS57" s="75">
        <v>0</v>
      </c>
      <c r="BT57" s="75">
        <v>0</v>
      </c>
      <c r="BU57" s="75">
        <v>0</v>
      </c>
      <c r="BV57" s="75">
        <v>0</v>
      </c>
      <c r="BW57" s="75">
        <v>0</v>
      </c>
      <c r="BX57" s="75">
        <v>0</v>
      </c>
      <c r="BY57" s="75">
        <v>0</v>
      </c>
      <c r="BZ57" s="75">
        <v>0</v>
      </c>
      <c r="CA57" s="75">
        <v>0</v>
      </c>
      <c r="CB57" s="75">
        <v>0</v>
      </c>
      <c r="CC57" s="75">
        <v>0</v>
      </c>
      <c r="CD57" s="75">
        <v>0</v>
      </c>
      <c r="CE57" s="75">
        <v>0</v>
      </c>
      <c r="CF57" s="75">
        <v>0</v>
      </c>
      <c r="CG57" s="75">
        <v>0</v>
      </c>
      <c r="CH57" s="75">
        <v>0</v>
      </c>
      <c r="CI57" s="75">
        <v>0</v>
      </c>
      <c r="CJ57" s="75">
        <v>0</v>
      </c>
      <c r="CK57" s="75">
        <v>0</v>
      </c>
      <c r="CL57" s="75">
        <v>0</v>
      </c>
      <c r="CM57" s="75">
        <v>0</v>
      </c>
      <c r="CN57" s="75">
        <v>0</v>
      </c>
      <c r="CO57" s="75"/>
      <c r="CP57" s="91" t="e">
        <f t="shared" si="32"/>
        <v>#DIV/0!</v>
      </c>
      <c r="CQ57" s="28" t="e">
        <f t="shared" si="33"/>
        <v>#DIV/0!</v>
      </c>
      <c r="CR57" s="68">
        <f>+(AF57-B57)/B57</f>
        <v>-1</v>
      </c>
      <c r="CS57" s="68">
        <f>+(BA57-C57)/C57</f>
        <v>-1</v>
      </c>
      <c r="CT57" s="68">
        <f>+(BF57-D57)/D57</f>
        <v>-1</v>
      </c>
      <c r="CU57" s="68">
        <f t="shared" si="34"/>
        <v>-1</v>
      </c>
      <c r="CV57" s="68">
        <f t="shared" si="34"/>
        <v>-1</v>
      </c>
      <c r="CW57" s="68">
        <f>+(CG57-G57)/G57</f>
        <v>-1</v>
      </c>
      <c r="CX57" s="68">
        <f>+(CM57-H57)/H57</f>
        <v>-1</v>
      </c>
      <c r="CY57" s="68">
        <f>+(AE57-K57)/K57</f>
        <v>-1</v>
      </c>
      <c r="CZ57" s="61">
        <f>+(AN57-L57)/L57</f>
        <v>-1</v>
      </c>
      <c r="DA57" s="68">
        <f>+(AQ57-M57)/M57</f>
        <v>-1</v>
      </c>
      <c r="DB57" s="61">
        <f>+(AX57-N57)/N57</f>
        <v>-1</v>
      </c>
      <c r="DC57" s="68">
        <f>+(W57-O57)/O57</f>
        <v>-1</v>
      </c>
      <c r="DD57" s="68">
        <f>+(AC57-P57)/P57</f>
        <v>-1</v>
      </c>
      <c r="DE57" s="61">
        <f>+(AZ57-Q57)/Q57</f>
        <v>-1</v>
      </c>
      <c r="DF57" s="68">
        <f t="shared" si="35"/>
        <v>-1</v>
      </c>
    </row>
    <row r="58" spans="1:110" s="21" customFormat="1" x14ac:dyDescent="0.25">
      <c r="A58" s="89" t="s">
        <v>382</v>
      </c>
      <c r="B58" s="75"/>
      <c r="C58" s="75">
        <v>55.087499999999999</v>
      </c>
      <c r="D58" s="75"/>
      <c r="E58" s="75"/>
      <c r="F58" s="75"/>
      <c r="G58" s="75"/>
      <c r="H58" s="75"/>
      <c r="I58" s="75"/>
      <c r="J58" s="75">
        <v>11.48495</v>
      </c>
      <c r="K58" s="75"/>
      <c r="L58" s="75"/>
      <c r="M58" s="75"/>
      <c r="N58" s="75"/>
      <c r="O58" s="75"/>
      <c r="P58" s="75">
        <v>6.0000000000000001E-3</v>
      </c>
      <c r="Q58" s="75">
        <v>0.26122000000000001</v>
      </c>
      <c r="R58" s="75">
        <v>1.7293000000000001</v>
      </c>
      <c r="S58" s="75"/>
      <c r="T58" s="89" t="s">
        <v>346</v>
      </c>
      <c r="U58" s="75">
        <v>0</v>
      </c>
      <c r="V58" s="75">
        <v>0</v>
      </c>
      <c r="W58" s="75">
        <v>0</v>
      </c>
      <c r="X58" s="75">
        <v>0</v>
      </c>
      <c r="Y58" s="75">
        <v>0</v>
      </c>
      <c r="Z58" s="75">
        <v>0</v>
      </c>
      <c r="AA58" s="75">
        <v>0</v>
      </c>
      <c r="AB58" s="75">
        <v>0</v>
      </c>
      <c r="AC58" s="75">
        <v>0</v>
      </c>
      <c r="AD58" s="75">
        <v>0</v>
      </c>
      <c r="AE58" s="75">
        <v>0</v>
      </c>
      <c r="AF58" s="75">
        <v>0</v>
      </c>
      <c r="AG58" s="75">
        <v>0</v>
      </c>
      <c r="AH58" s="75">
        <v>0</v>
      </c>
      <c r="AI58" s="75">
        <v>0</v>
      </c>
      <c r="AJ58" s="75">
        <v>0</v>
      </c>
      <c r="AK58" s="75">
        <v>0</v>
      </c>
      <c r="AL58" s="75">
        <v>0</v>
      </c>
      <c r="AM58" s="75">
        <v>0</v>
      </c>
      <c r="AN58" s="75">
        <v>0</v>
      </c>
      <c r="AO58" s="75">
        <v>0</v>
      </c>
      <c r="AP58" s="75">
        <v>0</v>
      </c>
      <c r="AQ58" s="75">
        <v>0</v>
      </c>
      <c r="AR58" s="75">
        <v>0</v>
      </c>
      <c r="AS58" s="75">
        <v>0</v>
      </c>
      <c r="AT58" s="75">
        <v>0</v>
      </c>
      <c r="AU58" s="75">
        <v>0</v>
      </c>
      <c r="AV58" s="75">
        <v>0</v>
      </c>
      <c r="AW58" s="75">
        <v>0</v>
      </c>
      <c r="AX58" s="75">
        <v>0</v>
      </c>
      <c r="AY58" s="75">
        <v>0</v>
      </c>
      <c r="AZ58" s="75">
        <v>0</v>
      </c>
      <c r="BA58" s="75">
        <v>0</v>
      </c>
      <c r="BB58" s="75">
        <v>0</v>
      </c>
      <c r="BC58" s="75">
        <v>0</v>
      </c>
      <c r="BD58" s="75">
        <v>0</v>
      </c>
      <c r="BE58" s="75">
        <v>0</v>
      </c>
      <c r="BF58" s="75">
        <v>0</v>
      </c>
      <c r="BG58" s="75">
        <v>0</v>
      </c>
      <c r="BH58" s="75">
        <v>0</v>
      </c>
      <c r="BI58" s="75">
        <v>0</v>
      </c>
      <c r="BJ58" s="75">
        <v>0</v>
      </c>
      <c r="BK58" s="75">
        <v>0</v>
      </c>
      <c r="BL58" s="75">
        <v>0</v>
      </c>
      <c r="BM58" s="75">
        <v>0</v>
      </c>
      <c r="BN58" s="75">
        <v>0</v>
      </c>
      <c r="BO58" s="75">
        <v>0</v>
      </c>
      <c r="BP58" s="75">
        <v>0</v>
      </c>
      <c r="BQ58" s="75">
        <v>0</v>
      </c>
      <c r="BR58" s="75">
        <v>0</v>
      </c>
      <c r="BS58" s="75">
        <v>0</v>
      </c>
      <c r="BT58" s="75">
        <v>0</v>
      </c>
      <c r="BU58" s="75">
        <v>0</v>
      </c>
      <c r="BV58" s="75">
        <v>0</v>
      </c>
      <c r="BW58" s="75">
        <v>0</v>
      </c>
      <c r="BX58" s="75">
        <v>0</v>
      </c>
      <c r="BY58" s="75">
        <v>0</v>
      </c>
      <c r="BZ58" s="75">
        <v>0</v>
      </c>
      <c r="CA58" s="75">
        <v>0</v>
      </c>
      <c r="CB58" s="75">
        <v>0</v>
      </c>
      <c r="CC58" s="75">
        <v>0</v>
      </c>
      <c r="CD58" s="75">
        <v>0</v>
      </c>
      <c r="CE58" s="75">
        <v>0</v>
      </c>
      <c r="CF58" s="75">
        <v>0</v>
      </c>
      <c r="CG58" s="75">
        <v>0</v>
      </c>
      <c r="CH58" s="75">
        <v>0</v>
      </c>
      <c r="CI58" s="75">
        <v>0</v>
      </c>
      <c r="CJ58" s="75">
        <v>0</v>
      </c>
      <c r="CK58" s="75">
        <v>0</v>
      </c>
      <c r="CL58" s="75">
        <v>0</v>
      </c>
      <c r="CM58" s="75">
        <v>0</v>
      </c>
      <c r="CN58" s="75">
        <v>0</v>
      </c>
      <c r="CO58" s="75"/>
      <c r="CP58" s="91" t="e">
        <f t="shared" ref="CP58" si="36">BC58/CM58</f>
        <v>#DIV/0!</v>
      </c>
      <c r="CQ58" s="28" t="e">
        <f t="shared" ref="CQ58" si="37">AR58/BF58</f>
        <v>#DIV/0!</v>
      </c>
      <c r="CR58" s="68" t="e">
        <f>+(AF58-B58)/B58</f>
        <v>#DIV/0!</v>
      </c>
      <c r="CS58" s="68">
        <f>+(BA58-C58)/C58</f>
        <v>-1</v>
      </c>
      <c r="CT58" s="68" t="e">
        <f>+(BF58-D58)/D58</f>
        <v>#DIV/0!</v>
      </c>
      <c r="CU58" s="68" t="e">
        <f t="shared" si="34"/>
        <v>#DIV/0!</v>
      </c>
      <c r="CV58" s="68" t="e">
        <f t="shared" si="34"/>
        <v>#DIV/0!</v>
      </c>
      <c r="CW58" s="68" t="e">
        <f>+(CG58-G58)/G58</f>
        <v>#DIV/0!</v>
      </c>
      <c r="CX58" s="68" t="e">
        <f>+(CM58-H58)/H58</f>
        <v>#DIV/0!</v>
      </c>
      <c r="CY58" s="68" t="e">
        <f>+(AE58-K58)/K58</f>
        <v>#DIV/0!</v>
      </c>
      <c r="CZ58" s="61" t="e">
        <f>+(AN58-L58)/L58</f>
        <v>#DIV/0!</v>
      </c>
      <c r="DA58" s="68" t="e">
        <f>+(AQ58-M58)/M58</f>
        <v>#DIV/0!</v>
      </c>
      <c r="DB58" s="61" t="e">
        <f>+(AX58-N58)/N58</f>
        <v>#DIV/0!</v>
      </c>
      <c r="DC58" s="68" t="e">
        <f>+(W58-O58)/O58</f>
        <v>#DIV/0!</v>
      </c>
      <c r="DD58" s="68">
        <f>+(AC58-P58)/P58</f>
        <v>-1</v>
      </c>
      <c r="DE58" s="61">
        <f>+(AZ58-Q58)/Q58</f>
        <v>-1</v>
      </c>
      <c r="DF58" s="68">
        <f t="shared" si="35"/>
        <v>-1</v>
      </c>
    </row>
    <row r="59" spans="1:110" s="21" customFormat="1" x14ac:dyDescent="0.25">
      <c r="A59" s="89" t="s">
        <v>379</v>
      </c>
      <c r="B59" s="75"/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89"/>
      <c r="U59" s="75"/>
      <c r="V59" s="75"/>
      <c r="W59" s="75"/>
      <c r="X59" s="75"/>
      <c r="Y59" s="75"/>
      <c r="Z59" s="75"/>
      <c r="AA59" s="75"/>
      <c r="AB59" s="75"/>
      <c r="AC59" s="75"/>
      <c r="AD59" s="75"/>
      <c r="AE59" s="75"/>
      <c r="AF59" s="75"/>
      <c r="AG59" s="75"/>
      <c r="AH59" s="75"/>
      <c r="AI59" s="75"/>
      <c r="AJ59" s="75"/>
      <c r="AK59" s="75"/>
      <c r="AL59" s="75"/>
      <c r="AM59" s="75"/>
      <c r="AN59" s="75"/>
      <c r="AO59" s="75"/>
      <c r="AP59" s="75"/>
      <c r="AQ59" s="75"/>
      <c r="AR59" s="75"/>
      <c r="AS59" s="75"/>
      <c r="AT59" s="75"/>
      <c r="AU59" s="75"/>
      <c r="AV59" s="75"/>
      <c r="AW59" s="75"/>
      <c r="AX59" s="75"/>
      <c r="AY59" s="75"/>
      <c r="AZ59" s="75"/>
      <c r="BA59" s="75"/>
      <c r="BB59" s="75"/>
      <c r="BC59" s="75"/>
      <c r="BD59" s="75"/>
      <c r="BE59" s="75"/>
      <c r="BF59" s="75"/>
      <c r="BG59" s="75"/>
      <c r="BH59" s="75"/>
      <c r="BI59" s="75"/>
      <c r="BJ59" s="75"/>
      <c r="BK59" s="75"/>
      <c r="BL59" s="75"/>
      <c r="BM59" s="75"/>
      <c r="BN59" s="75"/>
      <c r="BO59" s="75"/>
      <c r="BP59" s="75"/>
      <c r="BQ59" s="75"/>
      <c r="BR59" s="75"/>
      <c r="BS59" s="75"/>
      <c r="BT59" s="75"/>
      <c r="BU59" s="75"/>
      <c r="BV59" s="75"/>
      <c r="BW59" s="75"/>
      <c r="BX59" s="75"/>
      <c r="BY59" s="75"/>
      <c r="BZ59" s="75"/>
      <c r="CA59" s="75"/>
      <c r="CB59" s="75"/>
      <c r="CC59" s="75"/>
      <c r="CD59" s="75"/>
      <c r="CE59" s="75"/>
      <c r="CF59" s="75"/>
      <c r="CG59" s="75"/>
      <c r="CH59" s="75"/>
      <c r="CI59" s="75"/>
      <c r="CJ59" s="75"/>
      <c r="CK59" s="75"/>
      <c r="CL59" s="75"/>
      <c r="CM59" s="75"/>
      <c r="CN59" s="75"/>
      <c r="CO59" s="75"/>
      <c r="CP59" s="89"/>
      <c r="CQ59" s="89"/>
      <c r="CR59" s="68"/>
      <c r="CS59" s="68"/>
      <c r="CT59" s="68"/>
      <c r="CU59" s="68"/>
      <c r="CV59" s="68"/>
      <c r="CW59" s="68"/>
      <c r="CX59" s="68"/>
      <c r="CY59" s="68"/>
      <c r="CZ59" s="61"/>
      <c r="DA59" s="68"/>
      <c r="DB59" s="61"/>
      <c r="DC59" s="68"/>
      <c r="DD59" s="68"/>
      <c r="DE59" s="61"/>
      <c r="DF59" s="68"/>
    </row>
    <row r="60" spans="1:110" s="21" customFormat="1" x14ac:dyDescent="0.25">
      <c r="A60" s="89"/>
      <c r="B60" s="89"/>
      <c r="C60" s="89"/>
      <c r="D60" s="89"/>
      <c r="E60" s="89"/>
      <c r="F60" s="89"/>
      <c r="G60" s="89"/>
      <c r="H60" s="89"/>
      <c r="I60" s="70"/>
      <c r="J60" s="70"/>
      <c r="K60" s="89"/>
      <c r="L60" s="70"/>
      <c r="M60" s="89"/>
      <c r="N60" s="70"/>
      <c r="O60" s="72"/>
      <c r="P60" s="72"/>
      <c r="Q60" s="70"/>
      <c r="R60" s="70"/>
      <c r="S60" s="75"/>
      <c r="T60" s="89"/>
      <c r="U60" s="75"/>
      <c r="V60" s="89"/>
      <c r="W60" s="89"/>
      <c r="X60" s="75"/>
      <c r="Y60" s="75"/>
      <c r="Z60" s="75"/>
      <c r="AA60" s="75"/>
      <c r="AB60" s="75"/>
      <c r="AC60" s="75"/>
      <c r="AD60" s="75"/>
      <c r="AE60" s="75"/>
      <c r="AF60" s="75"/>
      <c r="AG60" s="75"/>
      <c r="AH60" s="75"/>
      <c r="AI60" s="75"/>
      <c r="AJ60" s="75"/>
      <c r="AK60" s="75"/>
      <c r="AL60" s="75"/>
      <c r="AM60" s="75"/>
      <c r="AN60" s="75"/>
      <c r="AO60" s="75"/>
      <c r="AP60" s="75"/>
      <c r="AQ60" s="75"/>
      <c r="AR60" s="75"/>
      <c r="AS60" s="75"/>
      <c r="AT60" s="75"/>
      <c r="AU60" s="75"/>
      <c r="AV60" s="75"/>
      <c r="AW60" s="75"/>
      <c r="AX60" s="75"/>
      <c r="AY60" s="75"/>
      <c r="AZ60" s="75"/>
      <c r="BA60" s="75"/>
      <c r="BB60" s="75"/>
      <c r="BC60" s="75"/>
      <c r="BD60" s="75"/>
      <c r="BE60" s="75"/>
      <c r="BF60" s="75"/>
      <c r="BG60" s="75"/>
      <c r="BH60" s="75"/>
      <c r="BI60" s="75"/>
      <c r="BJ60" s="75"/>
      <c r="BK60" s="75"/>
      <c r="BL60" s="75"/>
      <c r="BM60" s="75"/>
      <c r="BN60" s="75"/>
      <c r="BO60" s="75"/>
      <c r="BP60" s="75"/>
      <c r="BQ60" s="75"/>
      <c r="BR60" s="75"/>
      <c r="BS60" s="75"/>
      <c r="BT60" s="75"/>
      <c r="BU60" s="75"/>
      <c r="BV60" s="75"/>
      <c r="BW60" s="75"/>
      <c r="BX60" s="75"/>
      <c r="BY60" s="75"/>
      <c r="BZ60" s="75"/>
      <c r="CA60" s="75"/>
      <c r="CB60" s="75"/>
      <c r="CC60" s="75"/>
      <c r="CD60" s="75"/>
      <c r="CE60" s="75"/>
      <c r="CF60" s="75"/>
      <c r="CG60" s="75"/>
      <c r="CH60" s="75"/>
      <c r="CI60" s="75"/>
      <c r="CJ60" s="75"/>
      <c r="CK60" s="75"/>
      <c r="CL60" s="75"/>
      <c r="CM60" s="75"/>
      <c r="CN60" s="75"/>
      <c r="CO60" s="75"/>
      <c r="CP60" s="89"/>
      <c r="CQ60" s="89"/>
      <c r="CR60" s="68"/>
      <c r="CS60" s="68"/>
      <c r="CT60" s="68"/>
      <c r="CU60" s="68"/>
      <c r="CV60" s="68"/>
      <c r="CW60" s="68"/>
      <c r="CX60" s="68"/>
      <c r="CY60" s="68"/>
      <c r="CZ60" s="61"/>
      <c r="DA60" s="68"/>
      <c r="DB60" s="61"/>
      <c r="DC60" s="68"/>
      <c r="DD60" s="68"/>
      <c r="DE60" s="61"/>
      <c r="DF60" s="68"/>
    </row>
    <row r="61" spans="1:110" x14ac:dyDescent="0.25">
      <c r="A61" s="2" t="s">
        <v>353</v>
      </c>
      <c r="B61" s="1">
        <f t="shared" ref="B61" si="38">SUM(B3:B58)</f>
        <v>1207677.9152869098</v>
      </c>
      <c r="C61" s="1">
        <f t="shared" ref="C61:N61" si="39">SUM(C3:C58)</f>
        <v>61320.070560707994</v>
      </c>
      <c r="D61" s="1">
        <f t="shared" si="39"/>
        <v>780503.72096295527</v>
      </c>
      <c r="E61" s="1">
        <f t="shared" si="39"/>
        <v>346172.25118383998</v>
      </c>
      <c r="F61" s="1">
        <f t="shared" si="39"/>
        <v>224837.04821480604</v>
      </c>
      <c r="G61" s="1">
        <f t="shared" si="39"/>
        <v>438305.59432102699</v>
      </c>
      <c r="H61" s="1">
        <f t="shared" si="39"/>
        <v>732606.24166063988</v>
      </c>
      <c r="I61" s="42">
        <f t="shared" si="39"/>
        <v>5302.4807601339999</v>
      </c>
      <c r="J61" s="42">
        <f t="shared" si="39"/>
        <v>2807.7071763136</v>
      </c>
      <c r="K61" s="1">
        <f t="shared" si="39"/>
        <v>1709.1555449554</v>
      </c>
      <c r="L61" s="42">
        <f t="shared" si="39"/>
        <v>5810.977583339798</v>
      </c>
      <c r="M61" s="1">
        <f t="shared" si="39"/>
        <v>11536.2024017125</v>
      </c>
      <c r="N61" s="42">
        <f t="shared" si="39"/>
        <v>46042.364185557482</v>
      </c>
      <c r="O61" s="1">
        <f>SUM(O3:O58)</f>
        <v>852.97326815439999</v>
      </c>
      <c r="P61" s="1">
        <f>SUM(P3:P58)</f>
        <v>653.76987466039998</v>
      </c>
      <c r="Q61" s="42">
        <f>SUM(Q3:Q58)</f>
        <v>841.14352580859997</v>
      </c>
      <c r="R61" s="42"/>
      <c r="S61" s="89"/>
      <c r="T61" s="89"/>
      <c r="U61" s="1">
        <f t="shared" ref="U61:CK61" si="40">SUM(U3:U58)</f>
        <v>1162.4889822557795</v>
      </c>
      <c r="V61" s="1">
        <f t="shared" si="40"/>
        <v>17132.688913781025</v>
      </c>
      <c r="W61" s="1">
        <f t="shared" si="40"/>
        <v>852.53972330516558</v>
      </c>
      <c r="X61" s="1">
        <f t="shared" si="40"/>
        <v>3902.1728923520986</v>
      </c>
      <c r="Y61" s="1">
        <f t="shared" si="40"/>
        <v>3902.1728923520986</v>
      </c>
      <c r="Z61" s="1">
        <f t="shared" si="40"/>
        <v>1914.5569896617003</v>
      </c>
      <c r="AA61" s="1">
        <f t="shared" si="40"/>
        <v>18921.677864993253</v>
      </c>
      <c r="AB61" s="1">
        <f t="shared" si="40"/>
        <v>21465.732078473957</v>
      </c>
      <c r="AC61" s="1">
        <f t="shared" si="40"/>
        <v>653.14404890040942</v>
      </c>
      <c r="AD61" s="1">
        <f t="shared" si="40"/>
        <v>910138.17489557678</v>
      </c>
      <c r="AE61" s="1">
        <f t="shared" si="40"/>
        <v>1708.9800504823756</v>
      </c>
      <c r="AF61" s="1">
        <f t="shared" si="40"/>
        <v>1204140.9848774043</v>
      </c>
      <c r="AG61" s="1">
        <f t="shared" si="40"/>
        <v>17975.588172053023</v>
      </c>
      <c r="AH61" s="1">
        <f t="shared" si="40"/>
        <v>19803.024593119371</v>
      </c>
      <c r="AI61" s="1">
        <f t="shared" si="40"/>
        <v>3021.900722159518</v>
      </c>
      <c r="AJ61" s="1"/>
      <c r="AK61" s="1">
        <f t="shared" si="40"/>
        <v>77351.356627001631</v>
      </c>
      <c r="AL61" s="1">
        <f t="shared" si="40"/>
        <v>535.48347574496665</v>
      </c>
      <c r="AM61" s="1">
        <f t="shared" si="40"/>
        <v>11486.72341289856</v>
      </c>
      <c r="AN61" s="1">
        <f t="shared" si="40"/>
        <v>11486.72341289856</v>
      </c>
      <c r="AO61" s="1"/>
      <c r="AP61" s="1"/>
      <c r="AQ61" s="1">
        <f t="shared" si="40"/>
        <v>11477.461264239446</v>
      </c>
      <c r="AR61" s="1">
        <f t="shared" si="40"/>
        <v>0</v>
      </c>
      <c r="AS61" s="1">
        <f t="shared" si="40"/>
        <v>4044.2455678902174</v>
      </c>
      <c r="AT61" s="1">
        <f t="shared" si="40"/>
        <v>730.57183101121404</v>
      </c>
      <c r="AU61" s="1"/>
      <c r="AV61" s="1">
        <f t="shared" si="40"/>
        <v>23444.3894680251</v>
      </c>
      <c r="AW61" s="1">
        <f t="shared" si="40"/>
        <v>9049.0749512185794</v>
      </c>
      <c r="AX61" s="1">
        <f t="shared" si="40"/>
        <v>23588.765841421959</v>
      </c>
      <c r="AY61" s="1"/>
      <c r="AZ61" s="1">
        <f t="shared" si="40"/>
        <v>730.16513066633161</v>
      </c>
      <c r="BA61" s="1">
        <f t="shared" si="40"/>
        <v>60950.245812401408</v>
      </c>
      <c r="BB61" s="1">
        <f t="shared" si="40"/>
        <v>0</v>
      </c>
      <c r="BC61" s="1">
        <f t="shared" si="40"/>
        <v>782302.68715981254</v>
      </c>
      <c r="BD61" s="1">
        <f t="shared" si="40"/>
        <v>691688.90111674787</v>
      </c>
      <c r="BE61" s="1">
        <f t="shared" si="40"/>
        <v>76854.279233671143</v>
      </c>
      <c r="BF61" s="1">
        <f t="shared" si="40"/>
        <v>768543.18035041867</v>
      </c>
      <c r="BG61" s="1">
        <f t="shared" si="40"/>
        <v>21.747625829916519</v>
      </c>
      <c r="BH61" s="1">
        <f t="shared" si="40"/>
        <v>19961.485559191253</v>
      </c>
      <c r="BI61" s="1"/>
      <c r="BJ61" s="1">
        <f t="shared" si="40"/>
        <v>3492.7815135135297</v>
      </c>
      <c r="BK61" s="1">
        <f t="shared" si="40"/>
        <v>304447.21928074968</v>
      </c>
      <c r="BL61" s="1">
        <f t="shared" si="40"/>
        <v>5679.3887234697622</v>
      </c>
      <c r="BM61" s="1">
        <f t="shared" si="40"/>
        <v>5512.2271125967591</v>
      </c>
      <c r="BN61" s="1">
        <f t="shared" si="40"/>
        <v>7658.364485751159</v>
      </c>
      <c r="BO61" s="1">
        <f t="shared" si="40"/>
        <v>4373.3937170744048</v>
      </c>
      <c r="BP61" s="1">
        <f t="shared" si="40"/>
        <v>2319.579761175276</v>
      </c>
      <c r="BQ61" s="1">
        <f t="shared" si="40"/>
        <v>4138.8946656850267</v>
      </c>
      <c r="BR61" s="1">
        <f t="shared" si="40"/>
        <v>345258.77374238038</v>
      </c>
      <c r="BS61" s="1">
        <f t="shared" si="40"/>
        <v>224025.44661366189</v>
      </c>
      <c r="BT61" s="1">
        <f t="shared" si="40"/>
        <v>121233.32712871872</v>
      </c>
      <c r="BU61" s="1">
        <f t="shared" si="40"/>
        <v>507.05039916031859</v>
      </c>
      <c r="BV61" s="1">
        <f t="shared" si="40"/>
        <v>266.79213621465112</v>
      </c>
      <c r="BW61" s="1">
        <f t="shared" si="40"/>
        <v>85269.003011214838</v>
      </c>
      <c r="BX61" s="1">
        <f t="shared" si="40"/>
        <v>6560.6653214129392</v>
      </c>
      <c r="BY61" s="1">
        <f t="shared" si="40"/>
        <v>14913.90543167989</v>
      </c>
      <c r="BZ61" s="1">
        <f t="shared" si="40"/>
        <v>2451.1261866997334</v>
      </c>
      <c r="CA61" s="1">
        <f t="shared" si="40"/>
        <v>2255.2322545687066</v>
      </c>
      <c r="CB61" s="1">
        <f t="shared" si="40"/>
        <v>37491.237270755417</v>
      </c>
      <c r="CC61" s="1">
        <f t="shared" si="40"/>
        <v>19029.110589180033</v>
      </c>
      <c r="CD61" s="1">
        <f t="shared" si="40"/>
        <v>10359.464139125266</v>
      </c>
      <c r="CE61" s="1">
        <f t="shared" si="40"/>
        <v>28922.487595772924</v>
      </c>
      <c r="CF61" s="1">
        <f t="shared" si="40"/>
        <v>1853.8528877913643</v>
      </c>
      <c r="CG61" s="1">
        <f t="shared" si="40"/>
        <v>434436.06455172325</v>
      </c>
      <c r="CH61" s="1">
        <f t="shared" si="40"/>
        <v>38014.344712287188</v>
      </c>
      <c r="CI61" s="1">
        <f t="shared" si="40"/>
        <v>971.48140705830792</v>
      </c>
      <c r="CJ61" s="1">
        <f t="shared" si="40"/>
        <v>18692.427511883503</v>
      </c>
      <c r="CK61" s="1">
        <f t="shared" si="40"/>
        <v>66478.300190203532</v>
      </c>
      <c r="CL61" s="1">
        <f>SUM(CL3:CL58)</f>
        <v>6583.4955364606358</v>
      </c>
      <c r="CM61" s="1">
        <f>SUM(CM3:CM58)</f>
        <v>730440.7231161521</v>
      </c>
      <c r="CN61" s="1">
        <f>SUM(CN3:CN58)</f>
        <v>37370.094628916682</v>
      </c>
      <c r="CO61" s="1"/>
      <c r="CP61" s="89"/>
      <c r="CQ61" s="89"/>
      <c r="CR61" s="68"/>
      <c r="CS61" s="68"/>
      <c r="CT61" s="68"/>
      <c r="CU61" s="68"/>
      <c r="CV61" s="68"/>
      <c r="CW61" s="68"/>
      <c r="CX61" s="68"/>
      <c r="CY61" s="68"/>
      <c r="CZ61" s="61"/>
      <c r="DA61" s="68"/>
      <c r="DB61" s="61"/>
      <c r="DC61" s="68"/>
      <c r="DD61" s="68"/>
      <c r="DE61" s="61"/>
      <c r="DF61" s="68"/>
    </row>
    <row r="62" spans="1:110" x14ac:dyDescent="0.25">
      <c r="A62" s="89" t="s">
        <v>219</v>
      </c>
      <c r="B62" s="75">
        <f t="shared" ref="B62" si="41">SUM(B2:B54)</f>
        <v>1204525.4954320097</v>
      </c>
      <c r="C62" s="75">
        <f t="shared" ref="C62:Q62" si="42">SUM(C2:C54)</f>
        <v>60956.585211971993</v>
      </c>
      <c r="D62" s="75">
        <f t="shared" si="42"/>
        <v>768610.5050608553</v>
      </c>
      <c r="E62" s="75">
        <f t="shared" si="42"/>
        <v>345152.22551528993</v>
      </c>
      <c r="F62" s="75">
        <f t="shared" si="42"/>
        <v>224137.52114518604</v>
      </c>
      <c r="G62" s="75">
        <f t="shared" si="42"/>
        <v>434481.61654611694</v>
      </c>
      <c r="H62" s="75">
        <f t="shared" si="42"/>
        <v>730823.64125873987</v>
      </c>
      <c r="I62" s="75">
        <f t="shared" si="42"/>
        <v>5300.9784121378989</v>
      </c>
      <c r="J62" s="75">
        <f t="shared" si="42"/>
        <v>2770.0756078430004</v>
      </c>
      <c r="K62" s="75">
        <f t="shared" si="42"/>
        <v>1708.9839907554001</v>
      </c>
      <c r="L62" s="75">
        <f t="shared" si="42"/>
        <v>5732.7250633861986</v>
      </c>
      <c r="M62" s="75">
        <f t="shared" si="42"/>
        <v>11480.667455712501</v>
      </c>
      <c r="N62" s="75">
        <f t="shared" si="42"/>
        <v>45995.679387606884</v>
      </c>
      <c r="O62" s="75">
        <f t="shared" si="42"/>
        <v>852.6023003944</v>
      </c>
      <c r="P62" s="75">
        <f t="shared" si="42"/>
        <v>653.15815974110001</v>
      </c>
      <c r="Q62" s="71">
        <f t="shared" si="42"/>
        <v>754.4684089612</v>
      </c>
      <c r="R62" s="71"/>
      <c r="S62" s="89"/>
      <c r="T62" s="89"/>
      <c r="U62" s="75">
        <f t="shared" ref="U62:CK62" si="43">SUM(U2:U54)</f>
        <v>1162.4889822557795</v>
      </c>
      <c r="V62" s="75">
        <f t="shared" si="43"/>
        <v>17132.611991956863</v>
      </c>
      <c r="W62" s="75">
        <f t="shared" si="43"/>
        <v>852.53956367136368</v>
      </c>
      <c r="X62" s="75">
        <f t="shared" si="43"/>
        <v>3902.1728920295168</v>
      </c>
      <c r="Y62" s="75">
        <f t="shared" si="43"/>
        <v>3902.1728920295168</v>
      </c>
      <c r="Z62" s="75">
        <f t="shared" si="43"/>
        <v>1914.5569895527965</v>
      </c>
      <c r="AA62" s="75">
        <f t="shared" si="43"/>
        <v>18921.677864993253</v>
      </c>
      <c r="AB62" s="75">
        <f t="shared" si="43"/>
        <v>21465.369175228036</v>
      </c>
      <c r="AC62" s="75">
        <f t="shared" si="43"/>
        <v>653.14404890040942</v>
      </c>
      <c r="AD62" s="75">
        <f t="shared" si="43"/>
        <v>910137.62817942107</v>
      </c>
      <c r="AE62" s="75">
        <f t="shared" si="43"/>
        <v>1708.9800504823756</v>
      </c>
      <c r="AF62" s="75">
        <f t="shared" si="43"/>
        <v>1204134.3847364848</v>
      </c>
      <c r="AG62" s="75">
        <f t="shared" si="43"/>
        <v>17974.267656051834</v>
      </c>
      <c r="AH62" s="75">
        <f t="shared" si="43"/>
        <v>19802.89310860823</v>
      </c>
      <c r="AI62" s="75">
        <f t="shared" si="43"/>
        <v>3021.3810510947715</v>
      </c>
      <c r="AK62" s="75">
        <f t="shared" si="43"/>
        <v>77351.356627001631</v>
      </c>
      <c r="AL62" s="75">
        <f t="shared" si="43"/>
        <v>535.48347574496665</v>
      </c>
      <c r="AM62" s="75">
        <f t="shared" si="43"/>
        <v>11486.708781773239</v>
      </c>
      <c r="AN62" s="75">
        <f t="shared" si="43"/>
        <v>11486.708781773239</v>
      </c>
      <c r="AQ62" s="75">
        <f t="shared" si="43"/>
        <v>11477.461264239446</v>
      </c>
      <c r="AR62" s="75">
        <f t="shared" si="43"/>
        <v>0</v>
      </c>
      <c r="AS62" s="75">
        <f t="shared" si="43"/>
        <v>4044.2455677182597</v>
      </c>
      <c r="AT62" s="75">
        <f t="shared" si="43"/>
        <v>730.57183101121404</v>
      </c>
      <c r="AV62" s="75">
        <f t="shared" si="43"/>
        <v>23444.362956273111</v>
      </c>
      <c r="AW62" s="75">
        <f t="shared" si="43"/>
        <v>9049.0717033078108</v>
      </c>
      <c r="AX62" s="75">
        <f t="shared" si="43"/>
        <v>23588.727595049375</v>
      </c>
      <c r="AZ62" s="75">
        <f t="shared" si="43"/>
        <v>730.16513055896587</v>
      </c>
      <c r="BA62" s="75">
        <f t="shared" si="43"/>
        <v>60950.245812401408</v>
      </c>
      <c r="BB62" s="75">
        <f t="shared" si="43"/>
        <v>0</v>
      </c>
      <c r="BC62" s="75">
        <f t="shared" si="43"/>
        <v>782298.05920377269</v>
      </c>
      <c r="BD62" s="75">
        <f t="shared" si="43"/>
        <v>691602.92206462508</v>
      </c>
      <c r="BE62" s="75">
        <f t="shared" si="43"/>
        <v>76844.726005432138</v>
      </c>
      <c r="BF62" s="75">
        <f t="shared" si="43"/>
        <v>768447.64807005692</v>
      </c>
      <c r="BG62" s="75">
        <f t="shared" si="43"/>
        <v>21.747625829916519</v>
      </c>
      <c r="BH62" s="75">
        <f t="shared" si="43"/>
        <v>19960.692816804418</v>
      </c>
      <c r="BJ62" s="75">
        <f t="shared" si="43"/>
        <v>3492.4149197978045</v>
      </c>
      <c r="BK62" s="75">
        <f t="shared" si="43"/>
        <v>304446.51590110187</v>
      </c>
      <c r="BL62" s="75">
        <f t="shared" si="43"/>
        <v>5679.3013467825376</v>
      </c>
      <c r="BM62" s="75">
        <f t="shared" si="43"/>
        <v>5512.2144774165035</v>
      </c>
      <c r="BN62" s="75">
        <f t="shared" si="43"/>
        <v>7656.9634114388637</v>
      </c>
      <c r="BO62" s="75">
        <f t="shared" si="43"/>
        <v>4373.2590838849228</v>
      </c>
      <c r="BP62" s="75">
        <f t="shared" si="43"/>
        <v>2319.576291105665</v>
      </c>
      <c r="BQ62" s="75">
        <f t="shared" si="43"/>
        <v>4138.8306841266894</v>
      </c>
      <c r="BR62" s="75">
        <f t="shared" si="43"/>
        <v>345223.41750868422</v>
      </c>
      <c r="BS62" s="75">
        <f t="shared" si="43"/>
        <v>224019.05036806077</v>
      </c>
      <c r="BT62" s="75">
        <f t="shared" si="43"/>
        <v>121204.36714062368</v>
      </c>
      <c r="BU62" s="75">
        <f t="shared" si="43"/>
        <v>507.03164540777641</v>
      </c>
      <c r="BV62" s="75">
        <f t="shared" si="43"/>
        <v>266.78624458174272</v>
      </c>
      <c r="BW62" s="75">
        <f t="shared" si="43"/>
        <v>85266.044537915572</v>
      </c>
      <c r="BX62" s="75">
        <f t="shared" si="43"/>
        <v>6560.6426218400848</v>
      </c>
      <c r="BY62" s="75">
        <f t="shared" si="43"/>
        <v>14913.822561978561</v>
      </c>
      <c r="BZ62" s="75">
        <f t="shared" si="43"/>
        <v>2451.126180475479</v>
      </c>
      <c r="CA62" s="75">
        <f t="shared" si="43"/>
        <v>2255.2278247291479</v>
      </c>
      <c r="CB62" s="75">
        <f t="shared" si="43"/>
        <v>37490.910775883916</v>
      </c>
      <c r="CC62" s="75">
        <f t="shared" si="43"/>
        <v>19029.101733908403</v>
      </c>
      <c r="CD62" s="75">
        <f t="shared" si="43"/>
        <v>10358.598078398954</v>
      </c>
      <c r="CE62" s="75">
        <f t="shared" si="43"/>
        <v>28922.457697636379</v>
      </c>
      <c r="CF62" s="75">
        <f t="shared" si="43"/>
        <v>1853.8419846602499</v>
      </c>
      <c r="CG62" s="75">
        <f t="shared" si="43"/>
        <v>434436.00055164564</v>
      </c>
      <c r="CH62" s="75">
        <f t="shared" si="43"/>
        <v>38014.325891504675</v>
      </c>
      <c r="CI62" s="75">
        <f t="shared" si="43"/>
        <v>971.48122105388984</v>
      </c>
      <c r="CJ62" s="75">
        <f t="shared" si="43"/>
        <v>18692.427511883503</v>
      </c>
      <c r="CK62" s="75">
        <f t="shared" si="43"/>
        <v>66478.148454375172</v>
      </c>
      <c r="CL62" s="75">
        <f>SUM(CL2:CL54)</f>
        <v>6583.4955351392318</v>
      </c>
      <c r="CM62" s="75">
        <f t="shared" ref="CM62:CN62" si="44">SUM(CM2:CM54)</f>
        <v>730436.30371768319</v>
      </c>
      <c r="CN62" s="75">
        <f t="shared" si="44"/>
        <v>37370.031722832086</v>
      </c>
      <c r="CO62" s="75"/>
      <c r="CP62" s="89"/>
      <c r="CQ62" s="89"/>
      <c r="CR62" s="68"/>
      <c r="CS62" s="68"/>
      <c r="CT62" s="68"/>
      <c r="CU62" s="68"/>
      <c r="CV62" s="68"/>
      <c r="CW62" s="68"/>
      <c r="CX62" s="68"/>
      <c r="CY62" s="68"/>
      <c r="CZ62" s="61"/>
      <c r="DA62" s="68"/>
      <c r="DB62" s="61"/>
      <c r="DC62" s="68"/>
      <c r="DD62" s="68"/>
      <c r="DE62" s="61"/>
      <c r="DF62" s="68"/>
    </row>
    <row r="63" spans="1:110" x14ac:dyDescent="0.25">
      <c r="A63" s="89" t="s">
        <v>349</v>
      </c>
      <c r="B63" s="75">
        <f t="shared" ref="B63" si="45">+B3+B5+B8+B9+B11+B12+B14+B15+B16+B17+B18+B19+B20+B21+B22+B23+B24+B25+B26+B28+B30+B31+B33+B34+B35+B36+B37+B39+B40+B41+B42+B43+B44+B46+B47+B49+B50+B10</f>
        <v>1080502.7017323098</v>
      </c>
      <c r="C63" s="75">
        <f t="shared" ref="C63:Q63" si="46">+C3+C5+C8+C9+C11+C12+C14+C15+C16+C17+C18+C19+C20+C21+C22+C23+C24+C25+C26+C28+C30+C31+C33+C34+C35+C36+C37+C39+C40+C41+C42+C43+C44+C46+C47+C49+C50+C10</f>
        <v>46342.500033131008</v>
      </c>
      <c r="D63" s="75">
        <f t="shared" si="46"/>
        <v>662022.49139665498</v>
      </c>
      <c r="E63" s="75">
        <f t="shared" si="46"/>
        <v>265914.44219358999</v>
      </c>
      <c r="F63" s="75">
        <f t="shared" si="46"/>
        <v>190705.41463181601</v>
      </c>
      <c r="G63" s="75">
        <f t="shared" si="46"/>
        <v>404168.19907287695</v>
      </c>
      <c r="H63" s="75">
        <f t="shared" si="46"/>
        <v>653543.56553193985</v>
      </c>
      <c r="I63" s="75">
        <f t="shared" si="46"/>
        <v>4611.647795923599</v>
      </c>
      <c r="J63" s="75">
        <f t="shared" si="46"/>
        <v>2225.0263552188999</v>
      </c>
      <c r="K63" s="75">
        <f t="shared" si="46"/>
        <v>754.37351440400028</v>
      </c>
      <c r="L63" s="75">
        <f t="shared" si="46"/>
        <v>4859.667780184599</v>
      </c>
      <c r="M63" s="75">
        <f t="shared" si="46"/>
        <v>10171.304853512498</v>
      </c>
      <c r="N63" s="75">
        <f t="shared" si="46"/>
        <v>42798.293352419983</v>
      </c>
      <c r="O63" s="75">
        <f t="shared" si="46"/>
        <v>704.52504269780002</v>
      </c>
      <c r="P63" s="75">
        <f t="shared" si="46"/>
        <v>572.32790196500002</v>
      </c>
      <c r="Q63" s="75">
        <f t="shared" si="46"/>
        <v>710.41961362560005</v>
      </c>
      <c r="R63" s="75"/>
      <c r="S63" s="89"/>
      <c r="T63" s="89"/>
      <c r="U63" s="75">
        <f t="shared" ref="U63:CK63" si="47">+U3+U5+U8+U9+U11+U12+U14+U15+U16+U17+U18+U19+U20+U21+U22+U23+U24+U25+U26+U28+U30+U31+U33+U34+U35+U36+U37+U39+U40+U41+U42+U43+U44+U46+U47+U49+U50+U10</f>
        <v>1069.3983148920122</v>
      </c>
      <c r="V63" s="75">
        <f t="shared" si="47"/>
        <v>16017.272374503507</v>
      </c>
      <c r="W63" s="75">
        <f t="shared" si="47"/>
        <v>704.46975000186899</v>
      </c>
      <c r="X63" s="75">
        <f t="shared" si="47"/>
        <v>3539.4498422464471</v>
      </c>
      <c r="Y63" s="75">
        <f t="shared" si="47"/>
        <v>3539.4498422464471</v>
      </c>
      <c r="Z63" s="75">
        <f t="shared" si="47"/>
        <v>1732.3945978723877</v>
      </c>
      <c r="AA63" s="75">
        <f t="shared" si="47"/>
        <v>16625.449516718632</v>
      </c>
      <c r="AB63" s="75">
        <f t="shared" si="47"/>
        <v>18613.923333703737</v>
      </c>
      <c r="AC63" s="75">
        <f t="shared" si="47"/>
        <v>572.31432272269149</v>
      </c>
      <c r="AD63" s="75">
        <f t="shared" si="47"/>
        <v>652009.80614432995</v>
      </c>
      <c r="AE63" s="75">
        <f t="shared" si="47"/>
        <v>754.37167856608085</v>
      </c>
      <c r="AF63" s="75">
        <f t="shared" si="47"/>
        <v>1080397.9161986711</v>
      </c>
      <c r="AG63" s="75">
        <f t="shared" si="47"/>
        <v>16022.469848096802</v>
      </c>
      <c r="AH63" s="75">
        <f t="shared" si="47"/>
        <v>15384.127734653897</v>
      </c>
      <c r="AI63" s="75">
        <f t="shared" si="47"/>
        <v>2730.6194406288682</v>
      </c>
      <c r="AK63" s="75">
        <f t="shared" si="47"/>
        <v>74282.102854984769</v>
      </c>
      <c r="AL63" s="75">
        <f t="shared" si="47"/>
        <v>480.08699647088235</v>
      </c>
      <c r="AM63" s="75">
        <f t="shared" si="47"/>
        <v>9265.2525673883538</v>
      </c>
      <c r="AN63" s="75">
        <f t="shared" si="47"/>
        <v>9265.2525673883538</v>
      </c>
      <c r="AQ63" s="75">
        <f t="shared" si="47"/>
        <v>10168.559402054687</v>
      </c>
      <c r="AR63" s="75">
        <f t="shared" si="47"/>
        <v>0</v>
      </c>
      <c r="AS63" s="75">
        <f t="shared" si="47"/>
        <v>3094.8150212047831</v>
      </c>
      <c r="AT63" s="75">
        <f t="shared" si="47"/>
        <v>659.81389025864326</v>
      </c>
      <c r="AV63" s="75">
        <f t="shared" si="47"/>
        <v>21634.192976773371</v>
      </c>
      <c r="AW63" s="75">
        <f t="shared" si="47"/>
        <v>8502.699172606759</v>
      </c>
      <c r="AX63" s="75">
        <f t="shared" si="47"/>
        <v>21673.307560147336</v>
      </c>
      <c r="AZ63" s="75">
        <f t="shared" si="47"/>
        <v>664.52120734067762</v>
      </c>
      <c r="BA63" s="75">
        <f t="shared" si="47"/>
        <v>46337.830020490699</v>
      </c>
      <c r="BB63" s="75">
        <f t="shared" si="47"/>
        <v>0</v>
      </c>
      <c r="BC63" s="75">
        <f t="shared" si="47"/>
        <v>697993.47010685224</v>
      </c>
      <c r="BD63" s="75">
        <f t="shared" si="47"/>
        <v>595747.364626633</v>
      </c>
      <c r="BE63" s="75">
        <f t="shared" si="47"/>
        <v>66194.14677977431</v>
      </c>
      <c r="BF63" s="75">
        <f t="shared" si="47"/>
        <v>661941.51140640688</v>
      </c>
      <c r="BG63" s="75">
        <f t="shared" si="47"/>
        <v>20.440043986046746</v>
      </c>
      <c r="BH63" s="75">
        <f t="shared" si="47"/>
        <v>17721.140205332413</v>
      </c>
      <c r="BJ63" s="75">
        <f t="shared" si="47"/>
        <v>2814.0276477867178</v>
      </c>
      <c r="BK63" s="75">
        <f t="shared" si="47"/>
        <v>267330.50237632333</v>
      </c>
      <c r="BL63" s="75">
        <f t="shared" si="47"/>
        <v>4636.0113189127514</v>
      </c>
      <c r="BM63" s="75">
        <f t="shared" si="47"/>
        <v>5080.8634369049541</v>
      </c>
      <c r="BN63" s="75">
        <f t="shared" si="47"/>
        <v>6414.3540004988818</v>
      </c>
      <c r="BO63" s="75">
        <f t="shared" si="47"/>
        <v>3923.3694799831214</v>
      </c>
      <c r="BP63" s="75">
        <f t="shared" si="47"/>
        <v>1886.1782862998098</v>
      </c>
      <c r="BQ63" s="75">
        <f t="shared" si="47"/>
        <v>3606.4962805172563</v>
      </c>
      <c r="BR63" s="75">
        <f t="shared" si="47"/>
        <v>266099.26812263951</v>
      </c>
      <c r="BS63" s="75">
        <f t="shared" si="47"/>
        <v>190632.87831934128</v>
      </c>
      <c r="BT63" s="75">
        <f t="shared" si="47"/>
        <v>75466.389803298545</v>
      </c>
      <c r="BU63" s="75">
        <f t="shared" si="47"/>
        <v>440.17265225716216</v>
      </c>
      <c r="BV63" s="75">
        <f t="shared" si="47"/>
        <v>246.5573843241493</v>
      </c>
      <c r="BW63" s="75">
        <f t="shared" si="47"/>
        <v>70557.289346299192</v>
      </c>
      <c r="BX63" s="75">
        <f t="shared" si="47"/>
        <v>5776.8340493628357</v>
      </c>
      <c r="BY63" s="75">
        <f t="shared" si="47"/>
        <v>13078.342763168288</v>
      </c>
      <c r="BZ63" s="75">
        <f t="shared" si="47"/>
        <v>2112.7539975212494</v>
      </c>
      <c r="CA63" s="75">
        <f t="shared" si="47"/>
        <v>1911.2216369504661</v>
      </c>
      <c r="CB63" s="75">
        <f t="shared" si="47"/>
        <v>32847.57687438577</v>
      </c>
      <c r="CC63" s="75">
        <f t="shared" si="47"/>
        <v>15792.573493660357</v>
      </c>
      <c r="CD63" s="75">
        <f t="shared" si="47"/>
        <v>8337.5399740534394</v>
      </c>
      <c r="CE63" s="75">
        <f t="shared" si="47"/>
        <v>25295.16636307491</v>
      </c>
      <c r="CF63" s="75">
        <f t="shared" si="47"/>
        <v>1668.1228270403785</v>
      </c>
      <c r="CG63" s="75">
        <f t="shared" si="47"/>
        <v>404133.67494042264</v>
      </c>
      <c r="CH63" s="75">
        <f t="shared" si="47"/>
        <v>34448.035111324069</v>
      </c>
      <c r="CI63" s="75">
        <f t="shared" si="47"/>
        <v>848.48201371911682</v>
      </c>
      <c r="CJ63" s="75">
        <f t="shared" si="47"/>
        <v>16898.669013171402</v>
      </c>
      <c r="CK63" s="75">
        <f t="shared" si="47"/>
        <v>59768.529001692506</v>
      </c>
      <c r="CL63" s="75">
        <f>+CL3+CL5+CL8+CL9+CL11+CL12+CL14+CL15+CL16+CL17+CL18+CL19+CL20+CL21+CL22+CL23+CL24+CL25+CL26+CL28+CL30+CL31+CL33+CL34+CL35+CL36+CL37+CL39+CL40+CL41+CL42+CL43+CL44+CL46+CL47+CL49+CL50+CL10</f>
        <v>5964.3181080615641</v>
      </c>
      <c r="CM63" s="75">
        <f t="shared" ref="CM63:CN63" si="48">+CM3+CM5+CM8+CM9+CM11+CM12+CM14+CM15+CM16+CM17+CM18+CM19+CM20+CM21+CM22+CM23+CM24+CM25+CM26+CM28+CM30+CM31+CM33+CM34+CM35+CM36+CM37+CM39+CM40+CM41+CM42+CM43+CM44+CM46+CM47+CM49+CM50+CM10</f>
        <v>653204.63143476599</v>
      </c>
      <c r="CN63" s="75">
        <f t="shared" si="48"/>
        <v>33559.732633774714</v>
      </c>
      <c r="CO63" s="75"/>
      <c r="CP63" s="89"/>
      <c r="CQ63" s="89"/>
      <c r="CR63" s="68"/>
      <c r="CS63" s="68"/>
      <c r="CT63" s="68"/>
      <c r="CU63" s="68"/>
      <c r="CV63" s="68"/>
      <c r="CW63" s="68"/>
      <c r="CX63" s="68"/>
      <c r="CY63" s="68"/>
      <c r="CZ63" s="61"/>
      <c r="DA63" s="68"/>
      <c r="DB63" s="61"/>
      <c r="DC63" s="68"/>
      <c r="DD63" s="68"/>
      <c r="DE63" s="61"/>
      <c r="DF63" s="68"/>
    </row>
    <row r="64" spans="1:110" x14ac:dyDescent="0.25">
      <c r="A64" s="89"/>
      <c r="B64" s="75"/>
      <c r="C64" s="89"/>
      <c r="D64" s="89"/>
      <c r="E64" s="89"/>
      <c r="F64" s="89"/>
      <c r="G64" s="89"/>
      <c r="H64" s="89"/>
      <c r="I64" s="70"/>
      <c r="J64" s="70"/>
      <c r="K64" s="89"/>
      <c r="L64" s="70"/>
      <c r="M64" s="89"/>
      <c r="N64" s="70"/>
      <c r="O64" s="72"/>
      <c r="P64" s="72"/>
      <c r="Q64" s="70"/>
      <c r="S64" s="89"/>
      <c r="T64" s="89"/>
      <c r="V64" s="89"/>
      <c r="W64" s="89"/>
      <c r="X64" s="75"/>
      <c r="Y64" s="75"/>
      <c r="Z64" s="75"/>
      <c r="AB64" s="75"/>
      <c r="AD64" s="75"/>
      <c r="AE64" s="75"/>
      <c r="AF64" s="75"/>
      <c r="AG64" s="75"/>
      <c r="AH64" s="75"/>
      <c r="AI64" s="75"/>
      <c r="AK64" s="75"/>
      <c r="AM64" s="75"/>
      <c r="AN64" s="75"/>
      <c r="AQ64" s="75"/>
      <c r="AR64" s="75"/>
      <c r="AS64" s="75"/>
      <c r="AT64" s="75"/>
      <c r="AW64" s="75"/>
      <c r="AX64" s="75"/>
      <c r="AZ64" s="75"/>
      <c r="BA64" s="75"/>
      <c r="BB64" s="75"/>
      <c r="BD64" s="75"/>
      <c r="BE64" s="75"/>
      <c r="BF64" s="75"/>
      <c r="BG64" s="75"/>
      <c r="BH64" s="75"/>
      <c r="BJ64" s="75"/>
      <c r="BK64" s="75"/>
      <c r="BL64" s="75"/>
      <c r="BM64" s="75"/>
      <c r="BN64" s="75"/>
      <c r="BO64" s="75"/>
      <c r="BP64" s="75"/>
      <c r="BQ64" s="75"/>
      <c r="BR64" s="75"/>
      <c r="BS64" s="75"/>
      <c r="BT64" s="75"/>
      <c r="BU64" s="75"/>
      <c r="BV64" s="75"/>
      <c r="BW64" s="75"/>
      <c r="BX64" s="75"/>
      <c r="BY64" s="75"/>
      <c r="BZ64" s="75"/>
      <c r="CA64" s="75"/>
      <c r="CB64" s="75"/>
      <c r="CC64" s="75"/>
      <c r="CD64" s="75"/>
      <c r="CE64" s="75"/>
      <c r="CF64" s="75"/>
      <c r="CG64" s="75"/>
      <c r="CH64" s="75"/>
      <c r="CI64" s="75"/>
      <c r="CJ64" s="75"/>
      <c r="CK64" s="75"/>
      <c r="CL64" s="75"/>
      <c r="CM64" s="75"/>
      <c r="CN64" s="75"/>
      <c r="CO64" s="75"/>
      <c r="CP64" s="89"/>
      <c r="CQ64" s="89"/>
      <c r="CR64" s="89"/>
      <c r="CS64" s="89"/>
      <c r="CT64" s="89"/>
      <c r="CU64" s="89"/>
      <c r="CV64" s="89"/>
      <c r="CW64" s="89"/>
      <c r="CX64" s="89"/>
      <c r="CY64" s="89"/>
      <c r="CZ64" s="70"/>
      <c r="DA64" s="89"/>
      <c r="DB64" s="70"/>
      <c r="DC64" s="89"/>
      <c r="DD64" s="89"/>
      <c r="DE64" s="70"/>
    </row>
    <row r="66" spans="2:18" x14ac:dyDescent="0.25">
      <c r="B66" s="89"/>
      <c r="C66" s="89"/>
      <c r="D66" s="89"/>
      <c r="E66" s="89"/>
      <c r="F66" s="89"/>
      <c r="G66" s="89"/>
      <c r="H66" s="89"/>
      <c r="I66" s="89"/>
      <c r="J66" s="89"/>
      <c r="K66" s="89"/>
      <c r="L66" s="89"/>
      <c r="M66" s="89"/>
      <c r="N66" s="70"/>
      <c r="O66" s="72"/>
      <c r="P66" s="72"/>
      <c r="Q66" s="70"/>
    </row>
    <row r="67" spans="2:18" x14ac:dyDescent="0.25">
      <c r="B67" s="89"/>
      <c r="C67" s="89"/>
      <c r="D67" s="89"/>
      <c r="E67" s="89"/>
      <c r="F67" s="89"/>
      <c r="G67" s="89"/>
      <c r="H67" s="89"/>
      <c r="I67" s="89"/>
      <c r="J67" s="89"/>
      <c r="K67" s="89"/>
      <c r="L67" s="89"/>
      <c r="M67" s="89"/>
      <c r="N67" s="70"/>
      <c r="O67" s="72"/>
      <c r="P67" s="72"/>
      <c r="Q67" s="70"/>
    </row>
    <row r="68" spans="2:18" x14ac:dyDescent="0.25">
      <c r="B68" s="89"/>
      <c r="C68" s="89"/>
      <c r="D68" s="89"/>
      <c r="E68" s="89"/>
      <c r="F68" s="89"/>
      <c r="G68" s="89"/>
      <c r="H68" s="89"/>
      <c r="I68" s="89"/>
      <c r="J68" s="89"/>
      <c r="K68" s="89"/>
      <c r="L68" s="89"/>
      <c r="M68" s="89"/>
      <c r="N68" s="70"/>
      <c r="O68" s="72"/>
      <c r="P68" s="72"/>
      <c r="Q68" s="70"/>
    </row>
    <row r="69" spans="2:18" x14ac:dyDescent="0.25">
      <c r="B69" s="75"/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3"/>
      <c r="P69" s="73"/>
      <c r="Q69" s="71"/>
      <c r="R69" s="71"/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DG71"/>
  <sheetViews>
    <sheetView zoomScale="85" zoomScaleNormal="85" workbookViewId="0">
      <pane xSplit="1" ySplit="2" topLeftCell="H33" activePane="bottomRight" state="frozen"/>
      <selection pane="topRight" activeCell="L34" sqref="L34"/>
      <selection pane="bottomLeft" activeCell="L34" sqref="L34"/>
      <selection pane="bottomRight" activeCell="AZ61" sqref="AZ61"/>
    </sheetView>
  </sheetViews>
  <sheetFormatPr defaultColWidth="9.140625" defaultRowHeight="15" x14ac:dyDescent="0.25"/>
  <cols>
    <col min="1" max="1" width="19" style="21" customWidth="1"/>
    <col min="2" max="5" width="9.140625" style="21"/>
    <col min="6" max="6" width="9.7109375" style="21" customWidth="1"/>
    <col min="7" max="7" width="10.5703125" style="21" customWidth="1"/>
    <col min="8" max="8" width="9.140625" style="21"/>
    <col min="9" max="9" width="10.42578125" style="41" customWidth="1"/>
    <col min="10" max="10" width="9.7109375" style="41" customWidth="1"/>
    <col min="11" max="11" width="9.140625" style="21"/>
    <col min="12" max="12" width="11.42578125" style="41" customWidth="1"/>
    <col min="13" max="13" width="9.140625" style="21"/>
    <col min="14" max="14" width="11.5703125" style="41" customWidth="1"/>
    <col min="15" max="17" width="9" style="21" customWidth="1"/>
    <col min="18" max="18" width="9" style="89" customWidth="1"/>
    <col min="19" max="19" width="9.140625" style="21"/>
    <col min="20" max="20" width="15" style="21" bestFit="1" customWidth="1"/>
    <col min="21" max="21" width="5.42578125" style="75" bestFit="1" customWidth="1"/>
    <col min="22" max="22" width="5.42578125" style="19" bestFit="1" customWidth="1"/>
    <col min="23" max="23" width="9.7109375" style="75" bestFit="1" customWidth="1"/>
    <col min="24" max="24" width="5.5703125" style="19" bestFit="1" customWidth="1"/>
    <col min="25" max="25" width="14.5703125" style="19" bestFit="1" customWidth="1"/>
    <col min="26" max="26" width="5.5703125" style="19" bestFit="1" customWidth="1"/>
    <col min="27" max="27" width="5.5703125" style="75" customWidth="1"/>
    <col min="28" max="28" width="5.7109375" style="19" bestFit="1" customWidth="1"/>
    <col min="29" max="29" width="12.85546875" style="75" bestFit="1" customWidth="1"/>
    <col min="30" max="30" width="7.7109375" style="19" bestFit="1" customWidth="1"/>
    <col min="31" max="31" width="4" style="19" bestFit="1" customWidth="1"/>
    <col min="32" max="32" width="7.7109375" style="19" bestFit="1" customWidth="1"/>
    <col min="33" max="33" width="5.7109375" style="19" bestFit="1" customWidth="1"/>
    <col min="34" max="34" width="7.7109375" style="19" bestFit="1" customWidth="1"/>
    <col min="35" max="35" width="5.7109375" style="19" bestFit="1" customWidth="1"/>
    <col min="36" max="36" width="10.85546875" style="75" bestFit="1" customWidth="1"/>
    <col min="37" max="37" width="5.85546875" style="19" bestFit="1" customWidth="1"/>
    <col min="38" max="38" width="5.7109375" style="75" bestFit="1" customWidth="1"/>
    <col min="39" max="39" width="6.7109375" style="19" bestFit="1" customWidth="1"/>
    <col min="40" max="40" width="15.42578125" style="19" bestFit="1" customWidth="1"/>
    <col min="41" max="41" width="4.28515625" style="75" bestFit="1" customWidth="1"/>
    <col min="42" max="42" width="5.7109375" style="75" bestFit="1" customWidth="1"/>
    <col min="43" max="43" width="4.28515625" style="19" bestFit="1" customWidth="1"/>
    <col min="44" max="44" width="6.5703125" style="19" bestFit="1" customWidth="1"/>
    <col min="45" max="45" width="5.7109375" style="19" bestFit="1" customWidth="1"/>
    <col min="46" max="46" width="5.140625" style="19" bestFit="1" customWidth="1"/>
    <col min="47" max="48" width="5.140625" style="75" customWidth="1"/>
    <col min="49" max="49" width="4.140625" style="19" bestFit="1" customWidth="1"/>
    <col min="50" max="50" width="6.5703125" style="19" bestFit="1" customWidth="1"/>
    <col min="51" max="51" width="6.5703125" style="75" customWidth="1"/>
    <col min="52" max="52" width="6.140625" style="19" bestFit="1" customWidth="1"/>
    <col min="53" max="53" width="5.7109375" style="19" bestFit="1" customWidth="1"/>
    <col min="54" max="54" width="10" style="19" bestFit="1" customWidth="1"/>
    <col min="55" max="55" width="10" style="75" customWidth="1"/>
    <col min="56" max="56" width="7.7109375" style="19" bestFit="1" customWidth="1"/>
    <col min="57" max="57" width="6.7109375" style="19" bestFit="1" customWidth="1"/>
    <col min="58" max="58" width="7.7109375" style="19" bestFit="1" customWidth="1"/>
    <col min="59" max="59" width="6" style="19" bestFit="1" customWidth="1"/>
    <col min="60" max="60" width="5.7109375" style="19" bestFit="1" customWidth="1"/>
    <col min="61" max="61" width="5.7109375" style="75" customWidth="1"/>
    <col min="62" max="62" width="4.28515625" style="19" bestFit="1" customWidth="1"/>
    <col min="63" max="63" width="7.7109375" style="19" bestFit="1" customWidth="1"/>
    <col min="64" max="64" width="4.5703125" style="19" bestFit="1" customWidth="1"/>
    <col min="65" max="65" width="4.140625" style="19" bestFit="1" customWidth="1"/>
    <col min="66" max="66" width="5.7109375" style="19" bestFit="1" customWidth="1"/>
    <col min="67" max="67" width="4.140625" style="19" bestFit="1" customWidth="1"/>
    <col min="68" max="68" width="5.85546875" style="19" bestFit="1" customWidth="1"/>
    <col min="69" max="69" width="3.28515625" style="19" bestFit="1" customWidth="1"/>
    <col min="70" max="70" width="6.7109375" style="19" bestFit="1" customWidth="1"/>
    <col min="71" max="71" width="6.85546875" style="19" bestFit="1" customWidth="1"/>
    <col min="72" max="72" width="5" style="19" bestFit="1" customWidth="1"/>
    <col min="73" max="73" width="5.140625" style="19" bestFit="1" customWidth="1"/>
    <col min="74" max="74" width="5.28515625" style="19" bestFit="1" customWidth="1"/>
    <col min="75" max="75" width="8.7109375" style="19" bestFit="1" customWidth="1"/>
    <col min="76" max="76" width="4.85546875" style="19" bestFit="1" customWidth="1"/>
    <col min="77" max="77" width="7.85546875" style="19" bestFit="1" customWidth="1"/>
    <col min="78" max="78" width="5.85546875" style="19" bestFit="1" customWidth="1"/>
    <col min="79" max="79" width="6" style="19" bestFit="1" customWidth="1"/>
    <col min="80" max="80" width="5.7109375" style="19" bestFit="1" customWidth="1"/>
    <col min="81" max="81" width="6.7109375" style="19" bestFit="1" customWidth="1"/>
    <col min="82" max="82" width="3.85546875" style="19" bestFit="1" customWidth="1"/>
    <col min="83" max="83" width="5.5703125" style="19" bestFit="1" customWidth="1"/>
    <col min="84" max="84" width="4.140625" style="19" bestFit="1" customWidth="1"/>
    <col min="85" max="85" width="6.7109375" style="19" bestFit="1" customWidth="1"/>
    <col min="86" max="86" width="8" style="19" bestFit="1" customWidth="1"/>
    <col min="87" max="88" width="5.28515625" style="19" bestFit="1" customWidth="1"/>
    <col min="89" max="90" width="5.7109375" style="19" bestFit="1" customWidth="1"/>
    <col min="91" max="91" width="9.140625" style="19" bestFit="1" customWidth="1"/>
    <col min="92" max="92" width="7.140625" style="19" bestFit="1" customWidth="1"/>
    <col min="93" max="93" width="9.140625" style="21"/>
    <col min="94" max="94" width="9.140625" style="89"/>
    <col min="95" max="101" width="9.140625" style="21"/>
    <col min="102" max="103" width="9" style="41" customWidth="1"/>
    <col min="104" max="104" width="9" style="21" customWidth="1"/>
    <col min="105" max="105" width="9" style="41" customWidth="1"/>
    <col min="106" max="106" width="9" style="21" customWidth="1"/>
    <col min="107" max="107" width="9" style="41" customWidth="1"/>
    <col min="108" max="109" width="9" style="21" customWidth="1"/>
    <col min="110" max="110" width="9" style="41" customWidth="1"/>
    <col min="111" max="16384" width="9.140625" style="21"/>
  </cols>
  <sheetData>
    <row r="1" spans="1:111" x14ac:dyDescent="0.25">
      <c r="A1" s="89"/>
      <c r="B1" s="89" t="s">
        <v>329</v>
      </c>
      <c r="C1" s="89"/>
      <c r="D1" s="89"/>
      <c r="E1" s="89"/>
      <c r="F1" s="89"/>
      <c r="G1" s="89"/>
      <c r="H1" s="89"/>
      <c r="I1" s="70"/>
      <c r="J1" s="70"/>
      <c r="K1" s="89"/>
      <c r="L1" s="70"/>
      <c r="M1" s="89"/>
      <c r="N1" s="70"/>
      <c r="O1" s="89"/>
      <c r="P1" s="89"/>
      <c r="Q1" s="89"/>
      <c r="S1" s="89"/>
      <c r="T1" s="89" t="s">
        <v>354</v>
      </c>
      <c r="V1" s="75"/>
      <c r="X1" s="75"/>
      <c r="Y1" s="75"/>
      <c r="Z1" s="75"/>
      <c r="AB1" s="75"/>
      <c r="AD1" s="75"/>
      <c r="AE1" s="75"/>
      <c r="AF1" s="75"/>
      <c r="AG1" s="75"/>
      <c r="AH1" s="75"/>
      <c r="AI1" s="75"/>
      <c r="AK1" s="75"/>
      <c r="AM1" s="75"/>
      <c r="AN1" s="75"/>
      <c r="AQ1" s="75"/>
      <c r="AR1" s="75"/>
      <c r="AS1" s="75"/>
      <c r="AT1" s="75"/>
      <c r="AW1" s="75"/>
      <c r="AX1" s="75"/>
      <c r="AZ1" s="75"/>
      <c r="BA1" s="75"/>
      <c r="BB1" s="75"/>
      <c r="BD1" s="75"/>
      <c r="BE1" s="75"/>
      <c r="BF1" s="75"/>
      <c r="BG1" s="75"/>
      <c r="BH1" s="75"/>
      <c r="BJ1" s="75"/>
      <c r="BK1" s="75"/>
      <c r="BL1" s="75"/>
      <c r="BM1" s="75"/>
      <c r="BN1" s="75"/>
      <c r="BO1" s="75"/>
      <c r="BP1" s="75"/>
      <c r="BQ1" s="75"/>
      <c r="BR1" s="75"/>
      <c r="BS1" s="75"/>
      <c r="BT1" s="75"/>
      <c r="BU1" s="75"/>
      <c r="BV1" s="75"/>
      <c r="BW1" s="75"/>
      <c r="BX1" s="75"/>
      <c r="BY1" s="75"/>
      <c r="BZ1" s="75"/>
      <c r="CA1" s="75"/>
      <c r="CB1" s="75"/>
      <c r="CC1" s="75"/>
      <c r="CD1" s="75"/>
      <c r="CE1" s="75"/>
      <c r="CF1" s="75"/>
      <c r="CG1" s="75"/>
      <c r="CH1" s="75"/>
      <c r="CI1" s="75"/>
      <c r="CJ1" s="75"/>
      <c r="CK1" s="75"/>
      <c r="CL1" s="75"/>
      <c r="CM1" s="75"/>
      <c r="CN1" s="75"/>
      <c r="CO1" s="89"/>
      <c r="CQ1" s="89" t="s">
        <v>418</v>
      </c>
      <c r="CR1" s="89"/>
      <c r="CS1" s="89"/>
      <c r="CT1" s="89"/>
      <c r="CU1" s="89"/>
      <c r="CV1" s="89"/>
      <c r="CW1" s="89"/>
      <c r="CX1" s="70"/>
      <c r="CY1" s="70"/>
      <c r="CZ1" s="89"/>
      <c r="DA1" s="70"/>
      <c r="DB1" s="89"/>
      <c r="DC1" s="70"/>
      <c r="DD1" s="89"/>
      <c r="DE1" s="89"/>
      <c r="DF1" s="70"/>
      <c r="DG1" s="89"/>
    </row>
    <row r="2" spans="1:111" x14ac:dyDescent="0.25">
      <c r="A2" s="89" t="s">
        <v>162</v>
      </c>
      <c r="B2" s="75" t="s">
        <v>54</v>
      </c>
      <c r="C2" s="75" t="s">
        <v>82</v>
      </c>
      <c r="D2" s="75" t="s">
        <v>163</v>
      </c>
      <c r="E2" s="75" t="s">
        <v>164</v>
      </c>
      <c r="F2" s="75" t="s">
        <v>165</v>
      </c>
      <c r="G2" s="75" t="s">
        <v>140</v>
      </c>
      <c r="H2" s="75" t="s">
        <v>166</v>
      </c>
      <c r="I2" s="71" t="s">
        <v>355</v>
      </c>
      <c r="J2" s="71" t="s">
        <v>356</v>
      </c>
      <c r="K2" s="75" t="s">
        <v>383</v>
      </c>
      <c r="L2" s="71" t="s">
        <v>374</v>
      </c>
      <c r="M2" s="75" t="s">
        <v>68</v>
      </c>
      <c r="N2" s="71" t="s">
        <v>357</v>
      </c>
      <c r="O2" s="75" t="s">
        <v>375</v>
      </c>
      <c r="P2" s="75" t="s">
        <v>376</v>
      </c>
      <c r="Q2" s="71" t="s">
        <v>377</v>
      </c>
      <c r="R2" s="75" t="s">
        <v>378</v>
      </c>
      <c r="S2" s="89"/>
      <c r="T2" s="89" t="s">
        <v>336</v>
      </c>
      <c r="U2" s="75" t="s">
        <v>358</v>
      </c>
      <c r="V2" s="75" t="s">
        <v>36</v>
      </c>
      <c r="W2" s="75" t="s">
        <v>38</v>
      </c>
      <c r="X2" s="75" t="s">
        <v>40</v>
      </c>
      <c r="Y2" s="75" t="s">
        <v>42</v>
      </c>
      <c r="Z2" s="75" t="s">
        <v>44</v>
      </c>
      <c r="AA2" s="75" t="s">
        <v>359</v>
      </c>
      <c r="AB2" s="75" t="s">
        <v>46</v>
      </c>
      <c r="AC2" s="75" t="s">
        <v>48</v>
      </c>
      <c r="AD2" s="89" t="s">
        <v>50</v>
      </c>
      <c r="AE2" s="75" t="s">
        <v>52</v>
      </c>
      <c r="AF2" s="75" t="s">
        <v>54</v>
      </c>
      <c r="AG2" s="75" t="s">
        <v>56</v>
      </c>
      <c r="AH2" s="75" t="s">
        <v>58</v>
      </c>
      <c r="AI2" s="75" t="s">
        <v>60</v>
      </c>
      <c r="AJ2" s="75" t="s">
        <v>378</v>
      </c>
      <c r="AK2" s="75" t="s">
        <v>62</v>
      </c>
      <c r="AL2" s="75" t="s">
        <v>360</v>
      </c>
      <c r="AM2" s="75" t="s">
        <v>64</v>
      </c>
      <c r="AN2" s="75" t="s">
        <v>66</v>
      </c>
      <c r="AO2" s="75" t="s">
        <v>361</v>
      </c>
      <c r="AP2" s="75" t="s">
        <v>362</v>
      </c>
      <c r="AQ2" s="75" t="s">
        <v>68</v>
      </c>
      <c r="AR2" s="75" t="s">
        <v>70</v>
      </c>
      <c r="AS2" s="75" t="s">
        <v>72</v>
      </c>
      <c r="AT2" s="75" t="s">
        <v>74</v>
      </c>
      <c r="AU2" s="75" t="s">
        <v>363</v>
      </c>
      <c r="AV2" s="75" t="s">
        <v>364</v>
      </c>
      <c r="AW2" s="75" t="s">
        <v>76</v>
      </c>
      <c r="AX2" s="75" t="s">
        <v>78</v>
      </c>
      <c r="AY2" s="75" t="s">
        <v>365</v>
      </c>
      <c r="AZ2" s="75" t="s">
        <v>80</v>
      </c>
      <c r="BA2" s="75" t="s">
        <v>82</v>
      </c>
      <c r="BB2" s="75" t="s">
        <v>84</v>
      </c>
      <c r="BC2" s="75" t="s">
        <v>366</v>
      </c>
      <c r="BD2" s="75" t="s">
        <v>86</v>
      </c>
      <c r="BE2" s="75" t="s">
        <v>88</v>
      </c>
      <c r="BF2" s="75" t="s">
        <v>163</v>
      </c>
      <c r="BG2" s="75" t="s">
        <v>92</v>
      </c>
      <c r="BH2" s="75" t="s">
        <v>94</v>
      </c>
      <c r="BI2" s="75" t="s">
        <v>367</v>
      </c>
      <c r="BJ2" s="75" t="s">
        <v>96</v>
      </c>
      <c r="BK2" s="75" t="s">
        <v>98</v>
      </c>
      <c r="BL2" s="75" t="s">
        <v>100</v>
      </c>
      <c r="BM2" s="75" t="s">
        <v>102</v>
      </c>
      <c r="BN2" s="75" t="s">
        <v>104</v>
      </c>
      <c r="BO2" s="75" t="s">
        <v>106</v>
      </c>
      <c r="BP2" s="75" t="s">
        <v>108</v>
      </c>
      <c r="BQ2" s="75" t="s">
        <v>110</v>
      </c>
      <c r="BR2" s="75" t="s">
        <v>164</v>
      </c>
      <c r="BS2" s="75" t="s">
        <v>165</v>
      </c>
      <c r="BT2" s="75" t="s">
        <v>112</v>
      </c>
      <c r="BU2" s="75" t="s">
        <v>114</v>
      </c>
      <c r="BV2" s="75" t="s">
        <v>116</v>
      </c>
      <c r="BW2" s="75" t="s">
        <v>118</v>
      </c>
      <c r="BX2" s="75" t="s">
        <v>120</v>
      </c>
      <c r="BY2" s="75" t="s">
        <v>122</v>
      </c>
      <c r="BZ2" s="75" t="s">
        <v>124</v>
      </c>
      <c r="CA2" s="75" t="s">
        <v>126</v>
      </c>
      <c r="CB2" s="75" t="s">
        <v>128</v>
      </c>
      <c r="CC2" s="75" t="s">
        <v>130</v>
      </c>
      <c r="CD2" s="75" t="s">
        <v>132</v>
      </c>
      <c r="CE2" s="75" t="s">
        <v>134</v>
      </c>
      <c r="CF2" s="75" t="s">
        <v>136</v>
      </c>
      <c r="CG2" s="75" t="s">
        <v>140</v>
      </c>
      <c r="CH2" s="75" t="s">
        <v>142</v>
      </c>
      <c r="CI2" s="75" t="s">
        <v>144</v>
      </c>
      <c r="CJ2" s="75" t="s">
        <v>146</v>
      </c>
      <c r="CK2" s="75" t="s">
        <v>148</v>
      </c>
      <c r="CL2" s="75" t="s">
        <v>152</v>
      </c>
      <c r="CM2" s="75" t="s">
        <v>154</v>
      </c>
      <c r="CN2" s="75" t="s">
        <v>156</v>
      </c>
      <c r="CO2" s="89"/>
      <c r="CP2" s="75" t="s">
        <v>366</v>
      </c>
      <c r="CQ2" s="75" t="s">
        <v>54</v>
      </c>
      <c r="CR2" s="75" t="s">
        <v>82</v>
      </c>
      <c r="CS2" s="75" t="s">
        <v>163</v>
      </c>
      <c r="CT2" s="75" t="s">
        <v>164</v>
      </c>
      <c r="CU2" s="75" t="s">
        <v>165</v>
      </c>
      <c r="CV2" s="75" t="s">
        <v>140</v>
      </c>
      <c r="CW2" s="75" t="s">
        <v>166</v>
      </c>
      <c r="CX2" s="71" t="s">
        <v>355</v>
      </c>
      <c r="CY2" s="71" t="s">
        <v>356</v>
      </c>
      <c r="CZ2" s="75" t="s">
        <v>384</v>
      </c>
      <c r="DA2" s="71" t="s">
        <v>374</v>
      </c>
      <c r="DB2" s="75" t="s">
        <v>68</v>
      </c>
      <c r="DC2" s="71" t="s">
        <v>357</v>
      </c>
      <c r="DD2" s="75" t="s">
        <v>375</v>
      </c>
      <c r="DE2" s="75" t="s">
        <v>376</v>
      </c>
      <c r="DF2" s="71" t="s">
        <v>377</v>
      </c>
      <c r="DG2" s="75" t="s">
        <v>378</v>
      </c>
    </row>
    <row r="3" spans="1:111" x14ac:dyDescent="0.25">
      <c r="A3" s="89" t="s">
        <v>168</v>
      </c>
      <c r="B3" s="75">
        <v>2223.5420623</v>
      </c>
      <c r="C3" s="75"/>
      <c r="D3" s="75">
        <v>10607.931065000001</v>
      </c>
      <c r="E3" s="75">
        <v>317.76018192999999</v>
      </c>
      <c r="F3" s="75">
        <v>299.16800339000002</v>
      </c>
      <c r="G3" s="75">
        <v>3304.98315</v>
      </c>
      <c r="H3" s="75">
        <v>1208.9666419</v>
      </c>
      <c r="I3" s="71">
        <v>36.760770917999999</v>
      </c>
      <c r="J3" s="71">
        <v>11.506507254000001</v>
      </c>
      <c r="K3" s="75"/>
      <c r="L3" s="71">
        <v>242.54318516000001</v>
      </c>
      <c r="M3" s="75"/>
      <c r="N3" s="71">
        <v>6.6241028088</v>
      </c>
      <c r="O3" s="75">
        <v>34.071364316</v>
      </c>
      <c r="P3" s="75">
        <v>1.9493685606</v>
      </c>
      <c r="Q3" s="71">
        <v>0.42886966339999999</v>
      </c>
      <c r="R3" s="75">
        <v>2.4877946953999999</v>
      </c>
      <c r="S3" s="75"/>
      <c r="T3" s="89" t="s">
        <v>168</v>
      </c>
      <c r="U3" s="75">
        <v>0</v>
      </c>
      <c r="V3" s="75">
        <v>0</v>
      </c>
      <c r="W3" s="75">
        <v>34.071286404127797</v>
      </c>
      <c r="X3" s="75">
        <v>12.428708805390601</v>
      </c>
      <c r="Y3" s="75">
        <v>12.428708805390601</v>
      </c>
      <c r="Z3" s="75">
        <v>0.56665563577440103</v>
      </c>
      <c r="AA3" s="75">
        <v>0</v>
      </c>
      <c r="AB3" s="75">
        <v>26.6390987145327</v>
      </c>
      <c r="AC3" s="75">
        <v>1.94935182690622</v>
      </c>
      <c r="AD3" s="75">
        <v>4956.2197768686501</v>
      </c>
      <c r="AE3" s="75">
        <v>0</v>
      </c>
      <c r="AF3" s="75">
        <v>2223.5246587013698</v>
      </c>
      <c r="AG3" s="75">
        <v>45.963386664488503</v>
      </c>
      <c r="AH3" s="75">
        <v>853.32910442712296</v>
      </c>
      <c r="AI3" s="75">
        <v>39.527370452289098</v>
      </c>
      <c r="AJ3" s="75">
        <v>2.4876443141916398</v>
      </c>
      <c r="AK3" s="75">
        <v>3.4105881995808801E-2</v>
      </c>
      <c r="AL3" s="75">
        <v>0</v>
      </c>
      <c r="AM3" s="75">
        <v>136.15244205488901</v>
      </c>
      <c r="AN3" s="75">
        <v>136.15244205488901</v>
      </c>
      <c r="AO3" s="75">
        <v>0</v>
      </c>
      <c r="AP3" s="75">
        <v>0</v>
      </c>
      <c r="AQ3" s="75">
        <v>0</v>
      </c>
      <c r="AR3" s="75">
        <v>0</v>
      </c>
      <c r="AS3" s="75">
        <v>9.8150646579418908</v>
      </c>
      <c r="AT3" s="75">
        <v>3.4162561851000597E-2</v>
      </c>
      <c r="AU3" s="75">
        <v>0</v>
      </c>
      <c r="AV3" s="75">
        <v>0.32896185801321098</v>
      </c>
      <c r="AW3" s="75">
        <v>0</v>
      </c>
      <c r="AX3" s="75">
        <v>0.83379515904716295</v>
      </c>
      <c r="AY3" s="75">
        <v>0</v>
      </c>
      <c r="AZ3" s="75">
        <v>0.54898693890872097</v>
      </c>
      <c r="BA3" s="75">
        <v>0</v>
      </c>
      <c r="BB3" s="75">
        <v>0</v>
      </c>
      <c r="BC3" s="75">
        <v>2063.1524323428998</v>
      </c>
      <c r="BD3" s="75">
        <v>9546.5138740279108</v>
      </c>
      <c r="BE3" s="75">
        <v>1060.72243932935</v>
      </c>
      <c r="BF3" s="75">
        <v>10607.2363133572</v>
      </c>
      <c r="BG3" s="75">
        <v>0</v>
      </c>
      <c r="BH3" s="75">
        <v>62.635505453628497</v>
      </c>
      <c r="BI3" s="75">
        <v>0</v>
      </c>
      <c r="BJ3" s="75">
        <v>2.46469498514635</v>
      </c>
      <c r="BK3" s="75">
        <v>573.90847757611505</v>
      </c>
      <c r="BL3" s="75">
        <v>3.3017792203354301</v>
      </c>
      <c r="BM3" s="75">
        <v>8.3546042725574292</v>
      </c>
      <c r="BN3" s="75">
        <v>20.374643882449501</v>
      </c>
      <c r="BO3" s="75">
        <v>4.73729857085379</v>
      </c>
      <c r="BP3" s="75">
        <v>0</v>
      </c>
      <c r="BQ3" s="75">
        <v>1.1213164573378001</v>
      </c>
      <c r="BR3" s="75">
        <v>317.72935340310897</v>
      </c>
      <c r="BS3" s="75">
        <v>299.137187595694</v>
      </c>
      <c r="BT3" s="75">
        <v>18.592165807415199</v>
      </c>
      <c r="BU3" s="75">
        <v>3.2795504775762397E-4</v>
      </c>
      <c r="BV3" s="75">
        <v>7.2459806985344398E-5</v>
      </c>
      <c r="BW3" s="75">
        <v>9.9552129659330699</v>
      </c>
      <c r="BX3" s="75">
        <v>1.93713740857706E-4</v>
      </c>
      <c r="BY3" s="75">
        <v>54.590836214223003</v>
      </c>
      <c r="BZ3" s="75">
        <v>13.518081292680099</v>
      </c>
      <c r="CA3" s="75">
        <v>7.2417755760952902</v>
      </c>
      <c r="CB3" s="75">
        <v>136.47853474759799</v>
      </c>
      <c r="CC3" s="75">
        <v>254.210761118845</v>
      </c>
      <c r="CD3" s="75">
        <v>7.4837385566339902</v>
      </c>
      <c r="CE3" s="75">
        <v>28.8564341826639</v>
      </c>
      <c r="CF3" s="75">
        <v>0.657642542590541</v>
      </c>
      <c r="CG3" s="75">
        <v>3304.9743195700999</v>
      </c>
      <c r="CH3" s="75">
        <v>15.207547584016099</v>
      </c>
      <c r="CI3" s="75">
        <v>5.4890521778909601E-3</v>
      </c>
      <c r="CJ3" s="75">
        <v>0</v>
      </c>
      <c r="CK3" s="75">
        <v>18.2163486868935</v>
      </c>
      <c r="CL3" s="75">
        <v>9.6958719740075194E-2</v>
      </c>
      <c r="CM3" s="75">
        <v>1208.94068578625</v>
      </c>
      <c r="CN3" s="75">
        <v>10.7627258232855</v>
      </c>
      <c r="CO3" s="89"/>
      <c r="CP3" s="91">
        <f t="shared" ref="CP3:CP34" si="0">BC3/CM3</f>
        <v>1.7065787069620395</v>
      </c>
      <c r="CQ3" s="68">
        <f t="shared" ref="CQ3:CQ34" si="1">+(AF3-B3)/(B3+1E-50)</f>
        <v>-7.8269707262255484E-6</v>
      </c>
      <c r="CR3" s="68">
        <f t="shared" ref="CR3:CR34" si="2">+(BA3-C3)/(C3+1E-50)</f>
        <v>0</v>
      </c>
      <c r="CS3" s="68">
        <f t="shared" ref="CS3:CS34" si="3">+(BF3-D3)/(D3+1E-50)</f>
        <v>-6.5493604600534654E-5</v>
      </c>
      <c r="CT3" s="68">
        <f t="shared" ref="CT3:CT34" si="4">+(BR3-E3)/(E3+1E-50)</f>
        <v>-9.7018218908891745E-5</v>
      </c>
      <c r="CU3" s="68">
        <f t="shared" ref="CU3:CU34" si="5">+(BS3-F3)/(F3+1E-50)</f>
        <v>-1.0300498033491362E-4</v>
      </c>
      <c r="CV3" s="68">
        <f t="shared" ref="CV3:CV34" si="6">+(CG3-G3)/(G3+1E-50)</f>
        <v>-2.6718532287137442E-6</v>
      </c>
      <c r="CW3" s="68">
        <f t="shared" ref="CW3:CW34" si="7">+(CM3-H3)/(H3+1E-50)</f>
        <v>-2.1469669096250868E-5</v>
      </c>
      <c r="CX3" s="61">
        <f t="shared" ref="CX3:CX34" si="8">+(Y3-I3)/(I3+1E-50)</f>
        <v>-0.6619029336159854</v>
      </c>
      <c r="CY3" s="61">
        <f t="shared" ref="CY3:CY34" si="9">+(AB3-J3)/(J3+1E-50)</f>
        <v>1.3151333525012263</v>
      </c>
      <c r="CZ3" s="68">
        <f t="shared" ref="CZ3:CZ34" si="10">+(AE3-K3)/(K3+1E-50)</f>
        <v>0</v>
      </c>
      <c r="DA3" s="61">
        <f t="shared" ref="DA3:DA34" si="11">+(AN3-L3)/(L3+1E-50)</f>
        <v>-0.43864659827456104</v>
      </c>
      <c r="DB3" s="68">
        <f t="shared" ref="DB3:DB34" si="12">+(AQ3-M3)/(M3+1E-50)</f>
        <v>0</v>
      </c>
      <c r="DC3" s="61">
        <f t="shared" ref="DC3:DC34" si="13">+(AX3-N3)/(N3+1E-50)</f>
        <v>-0.87412708058524069</v>
      </c>
      <c r="DD3" s="68">
        <f t="shared" ref="DD3:DD34" si="14">+(W3-O3)/(O3+1E-50)</f>
        <v>-2.2867259285839959E-6</v>
      </c>
      <c r="DE3" s="68">
        <f t="shared" ref="DE3:DE34" si="15">+(AC3-P3)/(P3+1E-50)</f>
        <v>-8.5841611064140789E-6</v>
      </c>
      <c r="DF3" s="61">
        <f t="shared" ref="DF3:DF34" si="16">+(AZ3-Q3)/(Q3+1E-50)</f>
        <v>0.28007874130441696</v>
      </c>
      <c r="DG3" s="68">
        <f>+(AJ3-R3)/(R3+1E-50)</f>
        <v>-6.0447595872015933E-5</v>
      </c>
    </row>
    <row r="4" spans="1:111" x14ac:dyDescent="0.25">
      <c r="A4" s="89" t="s">
        <v>170</v>
      </c>
      <c r="B4" s="75">
        <v>353.64201758000002</v>
      </c>
      <c r="C4" s="75"/>
      <c r="D4" s="75">
        <v>2374.1120627</v>
      </c>
      <c r="E4" s="75">
        <v>49.181127287999999</v>
      </c>
      <c r="F4" s="75">
        <v>48.801082698000002</v>
      </c>
      <c r="G4" s="75">
        <v>28.469176466</v>
      </c>
      <c r="H4" s="75">
        <v>180.45324765000001</v>
      </c>
      <c r="I4" s="71">
        <v>2.4586809007000001</v>
      </c>
      <c r="J4" s="71">
        <v>0.61032595359999997</v>
      </c>
      <c r="K4" s="75"/>
      <c r="L4" s="71">
        <v>19.403214831</v>
      </c>
      <c r="M4" s="75"/>
      <c r="N4" s="71">
        <v>0.79978077150000004</v>
      </c>
      <c r="O4" s="75">
        <v>2.2584524359999998</v>
      </c>
      <c r="P4" s="75">
        <v>0.24181638859999999</v>
      </c>
      <c r="Q4" s="71">
        <v>3.2159443199999999E-2</v>
      </c>
      <c r="R4" s="75">
        <v>0.14914114319999999</v>
      </c>
      <c r="S4" s="75"/>
      <c r="T4" s="89" t="s">
        <v>170</v>
      </c>
      <c r="U4" s="75">
        <v>3.2200074566929297E-2</v>
      </c>
      <c r="V4" s="75">
        <v>6.47612684502053E-2</v>
      </c>
      <c r="W4" s="75">
        <v>2.2584436295432901</v>
      </c>
      <c r="X4" s="75">
        <v>0.16098475073822499</v>
      </c>
      <c r="Y4" s="75">
        <v>0.16098475073822499</v>
      </c>
      <c r="Z4" s="75">
        <v>7.5454478818945306E-2</v>
      </c>
      <c r="AA4" s="75">
        <v>2.6008704999531701E-2</v>
      </c>
      <c r="AB4" s="75">
        <v>1.1045637592141599</v>
      </c>
      <c r="AC4" s="75">
        <v>0.24181456801508</v>
      </c>
      <c r="AD4" s="75">
        <v>707.31761614599395</v>
      </c>
      <c r="AE4" s="75">
        <v>0</v>
      </c>
      <c r="AF4" s="75">
        <v>353.642293247792</v>
      </c>
      <c r="AG4" s="75">
        <v>2.7308197389515598</v>
      </c>
      <c r="AH4" s="75">
        <v>117.214216041386</v>
      </c>
      <c r="AI4" s="75">
        <v>1.3600843307800901</v>
      </c>
      <c r="AJ4" s="75">
        <v>0.14914042956673601</v>
      </c>
      <c r="AK4" s="75">
        <v>6.0778432637179802E-2</v>
      </c>
      <c r="AL4" s="75">
        <v>1.8519711979915698E-2</v>
      </c>
      <c r="AM4" s="75">
        <v>11.288013151408901</v>
      </c>
      <c r="AN4" s="75">
        <v>11.288013151408901</v>
      </c>
      <c r="AO4" s="75">
        <v>8.8194491509449699E-4</v>
      </c>
      <c r="AP4" s="75">
        <v>0</v>
      </c>
      <c r="AQ4" s="75">
        <v>0</v>
      </c>
      <c r="AR4" s="75">
        <v>0</v>
      </c>
      <c r="AS4" s="75">
        <v>9.6695732222297895E-2</v>
      </c>
      <c r="AT4" s="75">
        <v>1.76369906946914E-2</v>
      </c>
      <c r="AU4" s="75">
        <v>4.40776303014266E-4</v>
      </c>
      <c r="AV4" s="75">
        <v>0.267861783403472</v>
      </c>
      <c r="AW4" s="75">
        <v>4.23283593974767E-2</v>
      </c>
      <c r="AX4" s="75">
        <v>6.6193413565038398E-2</v>
      </c>
      <c r="AY4" s="75">
        <v>0</v>
      </c>
      <c r="AZ4" s="75">
        <v>4.9617146730581103E-2</v>
      </c>
      <c r="BA4" s="75">
        <v>0</v>
      </c>
      <c r="BB4" s="75">
        <v>0</v>
      </c>
      <c r="BC4" s="75">
        <v>298.05864955880099</v>
      </c>
      <c r="BD4" s="75">
        <v>2136.6988591081199</v>
      </c>
      <c r="BE4" s="75">
        <v>237.41102753021599</v>
      </c>
      <c r="BF4" s="75">
        <v>2374.10988663833</v>
      </c>
      <c r="BG4" s="75">
        <v>2.63279686006714E-4</v>
      </c>
      <c r="BH4" s="75">
        <v>4.4302377412179004</v>
      </c>
      <c r="BI4" s="75">
        <v>1.7574761617668799E-2</v>
      </c>
      <c r="BJ4" s="75">
        <v>0.390640064595424</v>
      </c>
      <c r="BK4" s="75">
        <v>95.8384192909934</v>
      </c>
      <c r="BL4" s="75">
        <v>0.52851522015906505</v>
      </c>
      <c r="BM4" s="75">
        <v>1.37873224314776</v>
      </c>
      <c r="BN4" s="75">
        <v>3.3396346279975799</v>
      </c>
      <c r="BO4" s="75">
        <v>0.78128511825041003</v>
      </c>
      <c r="BP4" s="75">
        <v>0</v>
      </c>
      <c r="BQ4" s="75">
        <v>0.18383485507366101</v>
      </c>
      <c r="BR4" s="75">
        <v>49.181048907058603</v>
      </c>
      <c r="BS4" s="75">
        <v>48.801004739937198</v>
      </c>
      <c r="BT4" s="75">
        <v>0.38004416712137101</v>
      </c>
      <c r="BU4" s="75">
        <v>0</v>
      </c>
      <c r="BV4" s="75">
        <v>0</v>
      </c>
      <c r="BW4" s="75">
        <v>1.4547783858859999</v>
      </c>
      <c r="BX4" s="75">
        <v>0</v>
      </c>
      <c r="BY4" s="75">
        <v>8.9623264824705196</v>
      </c>
      <c r="BZ4" s="75">
        <v>2.22896495753346</v>
      </c>
      <c r="CA4" s="75">
        <v>1.1949026990084599</v>
      </c>
      <c r="CB4" s="75">
        <v>22.405826264763999</v>
      </c>
      <c r="CC4" s="75">
        <v>61.211183705550802</v>
      </c>
      <c r="CD4" s="75">
        <v>1.21788777922915</v>
      </c>
      <c r="CE4" s="75">
        <v>4.7336760418216901</v>
      </c>
      <c r="CF4" s="75">
        <v>0</v>
      </c>
      <c r="CG4" s="75">
        <v>28.469208992653002</v>
      </c>
      <c r="CH4" s="75">
        <v>0.779423488182443</v>
      </c>
      <c r="CI4" s="75">
        <v>0</v>
      </c>
      <c r="CJ4" s="75">
        <v>3.08596436559247E-3</v>
      </c>
      <c r="CK4" s="75">
        <v>0.83596910437418803</v>
      </c>
      <c r="CL4" s="75">
        <v>0.105616657387192</v>
      </c>
      <c r="CM4" s="75">
        <v>180.453479720232</v>
      </c>
      <c r="CN4" s="75">
        <v>0.63425368411983096</v>
      </c>
      <c r="CO4" s="89"/>
      <c r="CP4" s="91">
        <f t="shared" si="0"/>
        <v>1.6517201553602594</v>
      </c>
      <c r="CQ4" s="68">
        <f t="shared" si="1"/>
        <v>7.7951085639759579E-7</v>
      </c>
      <c r="CR4" s="68">
        <f t="shared" si="2"/>
        <v>0</v>
      </c>
      <c r="CS4" s="68">
        <f t="shared" si="3"/>
        <v>-9.1657917259203662E-7</v>
      </c>
      <c r="CT4" s="68">
        <f t="shared" si="4"/>
        <v>-1.5937199026979268E-6</v>
      </c>
      <c r="CU4" s="68">
        <f t="shared" si="5"/>
        <v>-1.5974658448840755E-6</v>
      </c>
      <c r="CV4" s="68">
        <f t="shared" si="6"/>
        <v>1.142521738908995E-6</v>
      </c>
      <c r="CW4" s="68">
        <f t="shared" si="7"/>
        <v>1.28604076130514E-6</v>
      </c>
      <c r="CX4" s="61">
        <f t="shared" si="8"/>
        <v>-0.93452393489029351</v>
      </c>
      <c r="CY4" s="61">
        <f t="shared" si="9"/>
        <v>0.8097931977149333</v>
      </c>
      <c r="CZ4" s="68">
        <f t="shared" si="10"/>
        <v>0</v>
      </c>
      <c r="DA4" s="61">
        <f t="shared" si="11"/>
        <v>-0.41824005713865814</v>
      </c>
      <c r="DB4" s="68">
        <f t="shared" si="12"/>
        <v>0</v>
      </c>
      <c r="DC4" s="61">
        <f t="shared" si="13"/>
        <v>-0.91723555263664103</v>
      </c>
      <c r="DD4" s="68">
        <f t="shared" si="14"/>
        <v>-3.8993323787857802E-6</v>
      </c>
      <c r="DE4" s="68">
        <f t="shared" si="15"/>
        <v>-7.5287904617522066E-6</v>
      </c>
      <c r="DF4" s="61">
        <f t="shared" si="16"/>
        <v>0.542848438699993</v>
      </c>
      <c r="DG4" s="68">
        <f t="shared" ref="DG4:DG51" si="17">+(AJ4-R4)/(R4+1E-50)</f>
        <v>-4.7849523523186147E-6</v>
      </c>
    </row>
    <row r="5" spans="1:111" x14ac:dyDescent="0.25">
      <c r="A5" s="89" t="s">
        <v>171</v>
      </c>
      <c r="B5" s="75">
        <v>1025.0052435</v>
      </c>
      <c r="C5" s="75">
        <v>2.34E-4</v>
      </c>
      <c r="D5" s="75">
        <v>4029.2421192000002</v>
      </c>
      <c r="E5" s="75">
        <v>65.115584795999993</v>
      </c>
      <c r="F5" s="75">
        <v>64.646990083999995</v>
      </c>
      <c r="G5" s="75">
        <v>16.246887310999998</v>
      </c>
      <c r="H5" s="75">
        <v>320.23963465000003</v>
      </c>
      <c r="I5" s="71">
        <v>8.7442155908999997</v>
      </c>
      <c r="J5" s="71">
        <v>1.9009248285</v>
      </c>
      <c r="K5" s="75"/>
      <c r="L5" s="71">
        <v>84.297772932000001</v>
      </c>
      <c r="M5" s="75"/>
      <c r="N5" s="71">
        <v>3.7629529166000002</v>
      </c>
      <c r="O5" s="75">
        <v>8.7805389809999994</v>
      </c>
      <c r="P5" s="75">
        <v>0.8880972037</v>
      </c>
      <c r="Q5" s="71">
        <v>8.1055760800000001E-2</v>
      </c>
      <c r="R5" s="75">
        <v>8.7499531800000002E-2</v>
      </c>
      <c r="S5" s="75"/>
      <c r="T5" s="89" t="s">
        <v>171</v>
      </c>
      <c r="U5" s="75">
        <v>0</v>
      </c>
      <c r="V5" s="75">
        <v>0</v>
      </c>
      <c r="W5" s="75">
        <v>8.7804524181746793</v>
      </c>
      <c r="X5" s="75">
        <v>0.83790355884967105</v>
      </c>
      <c r="Y5" s="75">
        <v>0.83790355884967105</v>
      </c>
      <c r="Z5" s="75">
        <v>0.28093090101191298</v>
      </c>
      <c r="AA5" s="75">
        <v>0</v>
      </c>
      <c r="AB5" s="75">
        <v>4.1476435440101804</v>
      </c>
      <c r="AC5" s="75">
        <v>0.88809426324981999</v>
      </c>
      <c r="AD5" s="75">
        <v>2203.0911937445999</v>
      </c>
      <c r="AE5" s="75">
        <v>0</v>
      </c>
      <c r="AF5" s="75">
        <v>1024.9997230553799</v>
      </c>
      <c r="AG5" s="75">
        <v>17.513724360364598</v>
      </c>
      <c r="AH5" s="75">
        <v>399.81170079308498</v>
      </c>
      <c r="AI5" s="75">
        <v>8.8928120160212796</v>
      </c>
      <c r="AJ5" s="75">
        <v>8.7486368390130007E-2</v>
      </c>
      <c r="AK5" s="75">
        <v>0</v>
      </c>
      <c r="AL5" s="75">
        <v>0</v>
      </c>
      <c r="AM5" s="75">
        <v>23.054201535801301</v>
      </c>
      <c r="AN5" s="75">
        <v>23.054201535801301</v>
      </c>
      <c r="AO5" s="75">
        <v>0</v>
      </c>
      <c r="AP5" s="75">
        <v>0</v>
      </c>
      <c r="AQ5" s="75">
        <v>0</v>
      </c>
      <c r="AR5" s="75">
        <v>0</v>
      </c>
      <c r="AS5" s="75">
        <v>0.44355166679588198</v>
      </c>
      <c r="AT5" s="75">
        <v>0</v>
      </c>
      <c r="AU5" s="75">
        <v>0</v>
      </c>
      <c r="AV5" s="75">
        <v>0.145089374517474</v>
      </c>
      <c r="AW5" s="75">
        <v>0</v>
      </c>
      <c r="AX5" s="75">
        <v>3.7154429427294002E-4</v>
      </c>
      <c r="AY5" s="75">
        <v>0</v>
      </c>
      <c r="AZ5" s="75">
        <v>0.27700497061025398</v>
      </c>
      <c r="BA5" s="75">
        <v>2.3399091695740001E-4</v>
      </c>
      <c r="BB5" s="75">
        <v>0</v>
      </c>
      <c r="BC5" s="75">
        <v>720.46212929005799</v>
      </c>
      <c r="BD5" s="75">
        <v>3626.2391347586199</v>
      </c>
      <c r="BE5" s="75">
        <v>402.91665680252498</v>
      </c>
      <c r="BF5" s="75">
        <v>4029.1557915611502</v>
      </c>
      <c r="BG5" s="75">
        <v>0</v>
      </c>
      <c r="BH5" s="75">
        <v>28.852125732549901</v>
      </c>
      <c r="BI5" s="75">
        <v>0</v>
      </c>
      <c r="BJ5" s="75">
        <v>0.518385101385054</v>
      </c>
      <c r="BK5" s="75">
        <v>121.431395433272</v>
      </c>
      <c r="BL5" s="75">
        <v>0.70095555746622795</v>
      </c>
      <c r="BM5" s="75">
        <v>1.8254458746562101</v>
      </c>
      <c r="BN5" s="75">
        <v>4.42412535072779</v>
      </c>
      <c r="BO5" s="75">
        <v>1.0343884162546699</v>
      </c>
      <c r="BP5" s="75">
        <v>0</v>
      </c>
      <c r="BQ5" s="75">
        <v>0.243479110875951</v>
      </c>
      <c r="BR5" s="75">
        <v>65.113436122694196</v>
      </c>
      <c r="BS5" s="75">
        <v>64.644881549481397</v>
      </c>
      <c r="BT5" s="75">
        <v>0.46855457321274002</v>
      </c>
      <c r="BU5" s="75">
        <v>0</v>
      </c>
      <c r="BV5" s="75">
        <v>0</v>
      </c>
      <c r="BW5" s="75">
        <v>1.9366978051885699</v>
      </c>
      <c r="BX5" s="75">
        <v>0</v>
      </c>
      <c r="BY5" s="75">
        <v>11.868344520356899</v>
      </c>
      <c r="BZ5" s="75">
        <v>2.9510016964566299</v>
      </c>
      <c r="CA5" s="75">
        <v>1.5819724813571601</v>
      </c>
      <c r="CB5" s="75">
        <v>29.671056119754901</v>
      </c>
      <c r="CC5" s="75">
        <v>97.255517363801204</v>
      </c>
      <c r="CD5" s="75">
        <v>1.6136264731008501</v>
      </c>
      <c r="CE5" s="75">
        <v>6.2671141321780901</v>
      </c>
      <c r="CF5" s="75">
        <v>8.2889097222539794E-3</v>
      </c>
      <c r="CG5" s="75">
        <v>16.244842644443999</v>
      </c>
      <c r="CH5" s="75">
        <v>2.6923263985983001</v>
      </c>
      <c r="CI5" s="75">
        <v>0</v>
      </c>
      <c r="CJ5" s="75">
        <v>0</v>
      </c>
      <c r="CK5" s="75">
        <v>2.6802358146469598</v>
      </c>
      <c r="CL5" s="75">
        <v>1.0293481122373E-3</v>
      </c>
      <c r="CM5" s="75">
        <v>320.239041714753</v>
      </c>
      <c r="CN5" s="75">
        <v>2.79604527124547</v>
      </c>
      <c r="CO5" s="89"/>
      <c r="CP5" s="91">
        <f t="shared" si="0"/>
        <v>2.2497635685901045</v>
      </c>
      <c r="CQ5" s="68">
        <f t="shared" si="1"/>
        <v>-5.3857720778191473E-6</v>
      </c>
      <c r="CR5" s="68">
        <f t="shared" si="2"/>
        <v>-3.8816421367451546E-5</v>
      </c>
      <c r="CS5" s="68">
        <f t="shared" si="3"/>
        <v>-2.1425279567741653E-5</v>
      </c>
      <c r="CT5" s="68">
        <f t="shared" si="4"/>
        <v>-3.2997834735393867E-5</v>
      </c>
      <c r="CU5" s="68">
        <f t="shared" si="5"/>
        <v>-3.2616128235178377E-5</v>
      </c>
      <c r="CV5" s="68">
        <f t="shared" si="6"/>
        <v>-1.2584974074480684E-4</v>
      </c>
      <c r="CW5" s="68">
        <f t="shared" si="7"/>
        <v>-1.8515361088129012E-6</v>
      </c>
      <c r="CX5" s="61">
        <f t="shared" si="8"/>
        <v>-0.90417624655530371</v>
      </c>
      <c r="CY5" s="61">
        <f t="shared" si="9"/>
        <v>1.1819082384667692</v>
      </c>
      <c r="CZ5" s="68">
        <f t="shared" si="10"/>
        <v>0</v>
      </c>
      <c r="DA5" s="61">
        <f t="shared" si="11"/>
        <v>-0.72651470218082392</v>
      </c>
      <c r="DB5" s="68">
        <f t="shared" si="12"/>
        <v>0</v>
      </c>
      <c r="DC5" s="61">
        <f t="shared" si="13"/>
        <v>-0.99990126257157408</v>
      </c>
      <c r="DD5" s="68">
        <f t="shared" si="14"/>
        <v>-9.8584865356749799E-6</v>
      </c>
      <c r="DE5" s="68">
        <f t="shared" si="15"/>
        <v>-3.3109553411053169E-6</v>
      </c>
      <c r="DF5" s="61">
        <f t="shared" si="16"/>
        <v>2.4174618543615471</v>
      </c>
      <c r="DG5" s="68">
        <f t="shared" si="17"/>
        <v>-1.504397749245516E-4</v>
      </c>
    </row>
    <row r="6" spans="1:111" x14ac:dyDescent="0.25">
      <c r="A6" s="89" t="s">
        <v>172</v>
      </c>
      <c r="B6" s="75">
        <v>5947.2516834999997</v>
      </c>
      <c r="C6" s="75">
        <v>116.29222317</v>
      </c>
      <c r="D6" s="75">
        <v>2563.9003022000002</v>
      </c>
      <c r="E6" s="75">
        <v>340.62989598000001</v>
      </c>
      <c r="F6" s="75">
        <v>335.89716136999999</v>
      </c>
      <c r="G6" s="75">
        <v>175.69217739999999</v>
      </c>
      <c r="H6" s="75">
        <v>2430.1002035000001</v>
      </c>
      <c r="I6" s="71">
        <v>15.855499106</v>
      </c>
      <c r="J6" s="71">
        <v>15.826599051000001</v>
      </c>
      <c r="K6" s="75">
        <v>1.8818905399999999E-2</v>
      </c>
      <c r="L6" s="71">
        <v>57.553927741999999</v>
      </c>
      <c r="M6" s="75">
        <v>0.14271642549999999</v>
      </c>
      <c r="N6" s="71">
        <v>5.6682939288999998</v>
      </c>
      <c r="O6" s="75">
        <v>7.0761753692999996</v>
      </c>
      <c r="P6" s="75">
        <v>1.5422389057000001</v>
      </c>
      <c r="Q6" s="71">
        <v>0.32587203190000003</v>
      </c>
      <c r="R6" s="75">
        <v>3.2536544761999999</v>
      </c>
      <c r="S6" s="75"/>
      <c r="T6" s="89" t="s">
        <v>172</v>
      </c>
      <c r="U6" s="75">
        <v>9.3171444980892998E-2</v>
      </c>
      <c r="V6" s="75">
        <v>3.8600282666441799</v>
      </c>
      <c r="W6" s="75">
        <v>7.0738963593263096</v>
      </c>
      <c r="X6" s="75">
        <v>7.8135894769611101</v>
      </c>
      <c r="Y6" s="75">
        <v>7.8135894769611101</v>
      </c>
      <c r="Z6" s="75">
        <v>0.465015009064285</v>
      </c>
      <c r="AA6" s="75">
        <v>7.4105964208382002E-2</v>
      </c>
      <c r="AB6" s="75">
        <v>87.567367766646299</v>
      </c>
      <c r="AC6" s="75">
        <v>1.54161661891055</v>
      </c>
      <c r="AD6" s="75">
        <v>5065.6794065392896</v>
      </c>
      <c r="AE6" s="75">
        <v>1.8820214994302802E-2</v>
      </c>
      <c r="AF6" s="75">
        <v>5944.8154278935299</v>
      </c>
      <c r="AG6" s="75">
        <v>34.206529741467698</v>
      </c>
      <c r="AH6" s="75">
        <v>748.28651601706099</v>
      </c>
      <c r="AI6" s="75">
        <v>24.8329093421642</v>
      </c>
      <c r="AJ6" s="75">
        <v>3.2536169663143899</v>
      </c>
      <c r="AK6" s="75">
        <v>5.6111780873955297</v>
      </c>
      <c r="AL6" s="75">
        <v>5.5040734763199997E-2</v>
      </c>
      <c r="AM6" s="75">
        <v>192.13060732480201</v>
      </c>
      <c r="AN6" s="75">
        <v>192.13060732480201</v>
      </c>
      <c r="AO6" s="75">
        <v>2.9636754829331599E-3</v>
      </c>
      <c r="AP6" s="75">
        <v>0</v>
      </c>
      <c r="AQ6" s="75">
        <v>0.142715942974563</v>
      </c>
      <c r="AR6" s="75">
        <v>0</v>
      </c>
      <c r="AS6" s="75">
        <v>6.6383991741997201</v>
      </c>
      <c r="AT6" s="75">
        <v>7.3736584653843196E-2</v>
      </c>
      <c r="AU6" s="75">
        <v>7.4388444831549397E-3</v>
      </c>
      <c r="AV6" s="75">
        <v>2.42646215566401</v>
      </c>
      <c r="AW6" s="75">
        <v>0.33262205007247903</v>
      </c>
      <c r="AX6" s="75">
        <v>3.24941440292474</v>
      </c>
      <c r="AY6" s="75">
        <v>1.12691898330064E-4</v>
      </c>
      <c r="AZ6" s="75">
        <v>0.30538967035584502</v>
      </c>
      <c r="BA6" s="75">
        <v>116.292365516961</v>
      </c>
      <c r="BB6" s="75">
        <v>0</v>
      </c>
      <c r="BC6" s="75">
        <v>3187.9810878155999</v>
      </c>
      <c r="BD6" s="75">
        <v>2306.6797357577502</v>
      </c>
      <c r="BE6" s="75">
        <v>256.29702727470101</v>
      </c>
      <c r="BF6" s="75">
        <v>2562.97676303245</v>
      </c>
      <c r="BG6" s="75">
        <v>1.4902673961142E-3</v>
      </c>
      <c r="BH6" s="75">
        <v>55.848119320940398</v>
      </c>
      <c r="BI6" s="75">
        <v>5.2627304544374698E-2</v>
      </c>
      <c r="BJ6" s="75">
        <v>2.6317809105088799</v>
      </c>
      <c r="BK6" s="75">
        <v>1402.3144837201301</v>
      </c>
      <c r="BL6" s="75">
        <v>3.4707346669819201</v>
      </c>
      <c r="BM6" s="75">
        <v>8.7673184382727793</v>
      </c>
      <c r="BN6" s="75">
        <v>33.180948898074703</v>
      </c>
      <c r="BO6" s="75">
        <v>5.0862196052298998</v>
      </c>
      <c r="BP6" s="75">
        <v>0.15863144031551399</v>
      </c>
      <c r="BQ6" s="75">
        <v>1.1845363880994999</v>
      </c>
      <c r="BR6" s="75">
        <v>340.60343604645601</v>
      </c>
      <c r="BS6" s="75">
        <v>335.87065552793098</v>
      </c>
      <c r="BT6" s="75">
        <v>4.7327805185248799</v>
      </c>
      <c r="BU6" s="75">
        <v>4.7875328130425497E-3</v>
      </c>
      <c r="BV6" s="75">
        <v>2.1974722190071399E-3</v>
      </c>
      <c r="BW6" s="75">
        <v>14.695525898422</v>
      </c>
      <c r="BX6" s="75">
        <v>9.1403142853993605E-3</v>
      </c>
      <c r="BY6" s="75">
        <v>58.217089120355702</v>
      </c>
      <c r="BZ6" s="75">
        <v>14.465245188357301</v>
      </c>
      <c r="CA6" s="75">
        <v>7.7135730669708904</v>
      </c>
      <c r="CB6" s="75">
        <v>146.51012461030501</v>
      </c>
      <c r="CC6" s="75">
        <v>505.16171773366699</v>
      </c>
      <c r="CD6" s="75">
        <v>8.0739678323605393</v>
      </c>
      <c r="CE6" s="75">
        <v>31.476275556165501</v>
      </c>
      <c r="CF6" s="75">
        <v>0.22255858819358401</v>
      </c>
      <c r="CG6" s="75">
        <v>175.68891215236499</v>
      </c>
      <c r="CH6" s="75">
        <v>100.401518267006</v>
      </c>
      <c r="CI6" s="75">
        <v>2.5899232496260499E-3</v>
      </c>
      <c r="CJ6" s="75">
        <v>1.3791112193167101</v>
      </c>
      <c r="CK6" s="75">
        <v>79.382694734238598</v>
      </c>
      <c r="CL6" s="75">
        <v>2.1723154145333101</v>
      </c>
      <c r="CM6" s="75">
        <v>2429.6561462336699</v>
      </c>
      <c r="CN6" s="75">
        <v>24.550139022934399</v>
      </c>
      <c r="CO6" s="89"/>
      <c r="CP6" s="91">
        <f t="shared" si="0"/>
        <v>1.3121120421741352</v>
      </c>
      <c r="CQ6" s="68">
        <f t="shared" si="1"/>
        <v>-4.0964393910365536E-4</v>
      </c>
      <c r="CR6" s="68">
        <f t="shared" si="2"/>
        <v>1.2240454014781303E-6</v>
      </c>
      <c r="CS6" s="68">
        <f t="shared" si="3"/>
        <v>-3.6020868937755872E-4</v>
      </c>
      <c r="CT6" s="68">
        <f t="shared" si="4"/>
        <v>-7.7679422318108787E-5</v>
      </c>
      <c r="CU6" s="68">
        <f t="shared" si="5"/>
        <v>-7.8910586683454979E-5</v>
      </c>
      <c r="CV6" s="68">
        <f t="shared" si="6"/>
        <v>-1.8585048482639323E-5</v>
      </c>
      <c r="CW6" s="68">
        <f t="shared" si="7"/>
        <v>-1.827320806321718E-4</v>
      </c>
      <c r="CX6" s="61">
        <f t="shared" si="8"/>
        <v>-0.5072000304295492</v>
      </c>
      <c r="CY6" s="61">
        <f t="shared" si="9"/>
        <v>4.5329238760941104</v>
      </c>
      <c r="CZ6" s="68">
        <f t="shared" si="10"/>
        <v>6.9589291989471163E-5</v>
      </c>
      <c r="DA6" s="61">
        <f t="shared" si="11"/>
        <v>2.3382709897068348</v>
      </c>
      <c r="DB6" s="68">
        <f t="shared" si="12"/>
        <v>-3.3810084249592021E-6</v>
      </c>
      <c r="DC6" s="61">
        <f t="shared" si="13"/>
        <v>-0.42673854890313923</v>
      </c>
      <c r="DD6" s="68">
        <f t="shared" si="14"/>
        <v>-3.2206804590761067E-4</v>
      </c>
      <c r="DE6" s="68">
        <f t="shared" si="15"/>
        <v>-4.0349571467180776E-4</v>
      </c>
      <c r="DF6" s="61">
        <f t="shared" si="16"/>
        <v>-6.2854002611799478E-2</v>
      </c>
      <c r="DG6" s="68">
        <f t="shared" si="17"/>
        <v>-1.1528539949278616E-5</v>
      </c>
    </row>
    <row r="7" spans="1:111" x14ac:dyDescent="0.25">
      <c r="A7" s="89" t="s">
        <v>173</v>
      </c>
      <c r="B7" s="75">
        <v>10344.015506</v>
      </c>
      <c r="C7" s="75"/>
      <c r="D7" s="75">
        <v>13641.613973</v>
      </c>
      <c r="E7" s="75">
        <v>456.36568631</v>
      </c>
      <c r="F7" s="75">
        <v>434.68486094000002</v>
      </c>
      <c r="G7" s="75">
        <v>343.90124964</v>
      </c>
      <c r="H7" s="75">
        <v>11073.756197000001</v>
      </c>
      <c r="I7" s="71">
        <v>166.39594493999999</v>
      </c>
      <c r="J7" s="71">
        <v>159.23085895</v>
      </c>
      <c r="K7" s="75"/>
      <c r="L7" s="71">
        <v>665.53115789000003</v>
      </c>
      <c r="M7" s="75"/>
      <c r="N7" s="71">
        <v>239.97499615000001</v>
      </c>
      <c r="O7" s="75">
        <v>128.72794787999999</v>
      </c>
      <c r="P7" s="75">
        <v>29.318219560999999</v>
      </c>
      <c r="Q7" s="71">
        <v>2.0321627815999999</v>
      </c>
      <c r="R7" s="75">
        <v>17.834855829999999</v>
      </c>
      <c r="S7" s="75"/>
      <c r="T7" s="89" t="s">
        <v>173</v>
      </c>
      <c r="U7" s="75">
        <v>0.64584525789535896</v>
      </c>
      <c r="V7" s="75">
        <v>1.35367501927997</v>
      </c>
      <c r="W7" s="75">
        <v>128.727909060641</v>
      </c>
      <c r="X7" s="75">
        <v>112.707545294518</v>
      </c>
      <c r="Y7" s="75">
        <v>112.707545294518</v>
      </c>
      <c r="Z7" s="75">
        <v>5.6350491279791504</v>
      </c>
      <c r="AA7" s="75">
        <v>0.521666106207888</v>
      </c>
      <c r="AB7" s="75">
        <v>121.120288973334</v>
      </c>
      <c r="AC7" s="75">
        <v>29.318272345701502</v>
      </c>
      <c r="AD7" s="75">
        <v>47820.463828480002</v>
      </c>
      <c r="AE7" s="75">
        <v>0</v>
      </c>
      <c r="AF7" s="75">
        <v>10343.940585238901</v>
      </c>
      <c r="AG7" s="75">
        <v>436.14834783681903</v>
      </c>
      <c r="AH7" s="75">
        <v>8493.5996716637601</v>
      </c>
      <c r="AI7" s="75">
        <v>364.48930162559998</v>
      </c>
      <c r="AJ7" s="75">
        <v>17.834524052331101</v>
      </c>
      <c r="AK7" s="75">
        <v>3.5059153601247601</v>
      </c>
      <c r="AL7" s="75">
        <v>0.37146734959655398</v>
      </c>
      <c r="AM7" s="75">
        <v>702.04434097739897</v>
      </c>
      <c r="AN7" s="75">
        <v>702.04434097739897</v>
      </c>
      <c r="AO7" s="75">
        <v>1.7689965644471499E-2</v>
      </c>
      <c r="AP7" s="75">
        <v>0</v>
      </c>
      <c r="AQ7" s="75">
        <v>0</v>
      </c>
      <c r="AR7" s="75">
        <v>0</v>
      </c>
      <c r="AS7" s="75">
        <v>14.585317374654499</v>
      </c>
      <c r="AT7" s="75">
        <v>0.377686522614681</v>
      </c>
      <c r="AU7" s="75">
        <v>8.8370431632411994E-3</v>
      </c>
      <c r="AV7" s="75">
        <v>7.6657236546806704</v>
      </c>
      <c r="AW7" s="75">
        <v>0.84957078068861502</v>
      </c>
      <c r="AX7" s="75">
        <v>8.5398682525185006</v>
      </c>
      <c r="AY7" s="75">
        <v>0</v>
      </c>
      <c r="AZ7" s="75">
        <v>4.99654019646312</v>
      </c>
      <c r="BA7" s="75">
        <v>0</v>
      </c>
      <c r="BB7" s="75">
        <v>0</v>
      </c>
      <c r="BC7" s="75">
        <v>19582.678380495701</v>
      </c>
      <c r="BD7" s="75">
        <v>12277.3933750182</v>
      </c>
      <c r="BE7" s="75">
        <v>1364.15146910057</v>
      </c>
      <c r="BF7" s="75">
        <v>13641.5448441188</v>
      </c>
      <c r="BG7" s="75">
        <v>5.3014581835513202E-3</v>
      </c>
      <c r="BH7" s="75">
        <v>523.82135413794504</v>
      </c>
      <c r="BI7" s="75">
        <v>0.35250700687771302</v>
      </c>
      <c r="BJ7" s="75">
        <v>4.0891356454306402</v>
      </c>
      <c r="BK7" s="75">
        <v>5249.9567243735601</v>
      </c>
      <c r="BL7" s="75">
        <v>5.2693958806638097</v>
      </c>
      <c r="BM7" s="75">
        <v>11.6284302393668</v>
      </c>
      <c r="BN7" s="75">
        <v>31.311084812359098</v>
      </c>
      <c r="BO7" s="75">
        <v>6.6960512210849901</v>
      </c>
      <c r="BP7" s="75">
        <v>0.117125033482696</v>
      </c>
      <c r="BQ7" s="75">
        <v>1.7459661473128401</v>
      </c>
      <c r="BR7" s="75">
        <v>456.17315133356402</v>
      </c>
      <c r="BS7" s="75">
        <v>434.55352462015998</v>
      </c>
      <c r="BT7" s="75">
        <v>21.619626713404699</v>
      </c>
      <c r="BU7" s="75">
        <v>1.9108333746699999E-2</v>
      </c>
      <c r="BV7" s="75">
        <v>7.1981305577142503E-3</v>
      </c>
      <c r="BW7" s="75">
        <v>21.390574458903</v>
      </c>
      <c r="BX7" s="75">
        <v>5.8994143531914602E-2</v>
      </c>
      <c r="BY7" s="75">
        <v>76.497220802262007</v>
      </c>
      <c r="BZ7" s="75">
        <v>18.8237117660675</v>
      </c>
      <c r="CA7" s="75">
        <v>10.119857168824399</v>
      </c>
      <c r="CB7" s="75">
        <v>191.48753059739701</v>
      </c>
      <c r="CC7" s="75">
        <v>3223.9180716565502</v>
      </c>
      <c r="CD7" s="75">
        <v>11.506654598565801</v>
      </c>
      <c r="CE7" s="75">
        <v>40.5700524233756</v>
      </c>
      <c r="CF7" s="75">
        <v>3.21543321722692</v>
      </c>
      <c r="CG7" s="75">
        <v>343.896884647783</v>
      </c>
      <c r="CH7" s="75">
        <v>60.957492942042002</v>
      </c>
      <c r="CI7" s="75">
        <v>4.3386911820631903E-2</v>
      </c>
      <c r="CJ7" s="75">
        <v>9.74508081390454E-2</v>
      </c>
      <c r="CK7" s="75">
        <v>85.320457362356095</v>
      </c>
      <c r="CL7" s="75">
        <v>2.9996998661490202</v>
      </c>
      <c r="CM7" s="75">
        <v>11073.7413832404</v>
      </c>
      <c r="CN7" s="75">
        <v>71.206877905360102</v>
      </c>
      <c r="CO7" s="89"/>
      <c r="CP7" s="91">
        <f t="shared" si="0"/>
        <v>1.768388632421305</v>
      </c>
      <c r="CQ7" s="68">
        <f t="shared" si="1"/>
        <v>-7.2429088157669892E-6</v>
      </c>
      <c r="CR7" s="68">
        <f t="shared" si="2"/>
        <v>0</v>
      </c>
      <c r="CS7" s="68">
        <f t="shared" si="3"/>
        <v>-5.0675001752964256E-6</v>
      </c>
      <c r="CT7" s="68">
        <f t="shared" si="4"/>
        <v>-4.2188749551427552E-4</v>
      </c>
      <c r="CU7" s="68">
        <f t="shared" si="5"/>
        <v>-3.0214146302687484E-4</v>
      </c>
      <c r="CV7" s="68">
        <f t="shared" si="6"/>
        <v>-1.269257445727654E-5</v>
      </c>
      <c r="CW7" s="68">
        <f t="shared" si="7"/>
        <v>-1.337735754438006E-6</v>
      </c>
      <c r="CX7" s="61">
        <f t="shared" si="8"/>
        <v>-0.32265449536550467</v>
      </c>
      <c r="CY7" s="61">
        <f t="shared" si="9"/>
        <v>-0.23934160895679826</v>
      </c>
      <c r="CZ7" s="68">
        <f t="shared" si="10"/>
        <v>0</v>
      </c>
      <c r="DA7" s="61">
        <f t="shared" si="11"/>
        <v>5.4863221134770518E-2</v>
      </c>
      <c r="DB7" s="68">
        <f t="shared" si="12"/>
        <v>0</v>
      </c>
      <c r="DC7" s="61">
        <f t="shared" si="13"/>
        <v>-0.9644135081174019</v>
      </c>
      <c r="DD7" s="68">
        <f t="shared" si="14"/>
        <v>-3.0156123538527742E-7</v>
      </c>
      <c r="DE7" s="68">
        <f t="shared" si="15"/>
        <v>1.8004061055732702E-6</v>
      </c>
      <c r="DF7" s="61">
        <f t="shared" si="16"/>
        <v>1.4587302954781762</v>
      </c>
      <c r="DG7" s="68">
        <f t="shared" si="17"/>
        <v>-1.8602767079242464E-5</v>
      </c>
    </row>
    <row r="8" spans="1:111" x14ac:dyDescent="0.25">
      <c r="A8" s="89" t="s">
        <v>174</v>
      </c>
      <c r="B8" s="75">
        <v>8.4259270900000001</v>
      </c>
      <c r="C8" s="75"/>
      <c r="D8" s="75">
        <v>59.156396395999998</v>
      </c>
      <c r="E8" s="75">
        <v>12.422193224999999</v>
      </c>
      <c r="F8" s="75">
        <v>12.422193224999999</v>
      </c>
      <c r="G8" s="75">
        <v>17.202884307000001</v>
      </c>
      <c r="H8" s="75">
        <v>34.904726715999999</v>
      </c>
      <c r="I8" s="71">
        <v>8.7943794899999997E-2</v>
      </c>
      <c r="J8" s="71">
        <v>2.7821060200000001E-2</v>
      </c>
      <c r="K8" s="75"/>
      <c r="L8" s="71">
        <v>1.619994425</v>
      </c>
      <c r="M8" s="75"/>
      <c r="N8" s="71">
        <v>3.810207E-4</v>
      </c>
      <c r="O8" s="75">
        <v>1.5586878300000001E-2</v>
      </c>
      <c r="P8" s="75">
        <v>1.0312279000000001E-3</v>
      </c>
      <c r="Q8" s="71">
        <v>3.0188131E-3</v>
      </c>
      <c r="R8" s="75">
        <v>7.4008623199999998E-2</v>
      </c>
      <c r="S8" s="75"/>
      <c r="T8" s="89" t="s">
        <v>174</v>
      </c>
      <c r="U8" s="75">
        <v>1.9863195994201699E-4</v>
      </c>
      <c r="V8" s="75">
        <v>3.99587822219284E-4</v>
      </c>
      <c r="W8" s="75">
        <v>1.55884877482102E-2</v>
      </c>
      <c r="X8" s="75">
        <v>6.1006964354569403E-4</v>
      </c>
      <c r="Y8" s="75">
        <v>6.1006964354569403E-4</v>
      </c>
      <c r="Z8" s="75">
        <v>3.3621256303840899E-4</v>
      </c>
      <c r="AA8" s="75">
        <v>1.60437259291104E-4</v>
      </c>
      <c r="AB8" s="75">
        <v>6.10977553939379</v>
      </c>
      <c r="AC8" s="75">
        <v>1.03117074959573E-3</v>
      </c>
      <c r="AD8" s="75">
        <v>13.762329387324399</v>
      </c>
      <c r="AE8" s="75">
        <v>0</v>
      </c>
      <c r="AF8" s="75">
        <v>8.4258674338750605</v>
      </c>
      <c r="AG8" s="75">
        <v>8.7936569602672099E-3</v>
      </c>
      <c r="AH8" s="75">
        <v>0.45181804324972302</v>
      </c>
      <c r="AI8" s="75">
        <v>4.3019994414590298E-3</v>
      </c>
      <c r="AJ8" s="75">
        <v>7.40102237674784E-2</v>
      </c>
      <c r="AK8" s="75">
        <v>3.6940896551419599E-4</v>
      </c>
      <c r="AL8" s="75">
        <v>1.1423667953614701E-4</v>
      </c>
      <c r="AM8" s="75">
        <v>5.4414119837408998</v>
      </c>
      <c r="AN8" s="75">
        <v>5.4414119837408998</v>
      </c>
      <c r="AO8" s="75">
        <v>5.4406450944404499E-6</v>
      </c>
      <c r="AP8" s="75">
        <v>0</v>
      </c>
      <c r="AQ8" s="75">
        <v>0</v>
      </c>
      <c r="AR8" s="75">
        <v>0</v>
      </c>
      <c r="AS8" s="75">
        <v>3.8642473977193198E-4</v>
      </c>
      <c r="AT8" s="75">
        <v>1.08776132922172E-4</v>
      </c>
      <c r="AU8" s="75">
        <v>2.7182615385505501E-6</v>
      </c>
      <c r="AV8" s="75">
        <v>1.58570376239472E-3</v>
      </c>
      <c r="AW8" s="75">
        <v>2.6113156191956497E-4</v>
      </c>
      <c r="AX8" s="75">
        <v>4.0828618319306499E-4</v>
      </c>
      <c r="AY8" s="75">
        <v>0</v>
      </c>
      <c r="AZ8" s="75">
        <v>1.78581955331603E-4</v>
      </c>
      <c r="BA8" s="75">
        <v>0</v>
      </c>
      <c r="BB8" s="75">
        <v>0</v>
      </c>
      <c r="BC8" s="75">
        <v>35.358708311975903</v>
      </c>
      <c r="BD8" s="75">
        <v>53.240492336182598</v>
      </c>
      <c r="BE8" s="75">
        <v>5.9156040565044501</v>
      </c>
      <c r="BF8" s="75">
        <v>59.156096392687097</v>
      </c>
      <c r="BG8" s="75">
        <v>1.62402080501771E-6</v>
      </c>
      <c r="BH8" s="75">
        <v>1.37538104355781</v>
      </c>
      <c r="BI8" s="75">
        <v>1.08404595343011E-4</v>
      </c>
      <c r="BJ8" s="75">
        <v>9.9436135959038094E-2</v>
      </c>
      <c r="BK8" s="75">
        <v>17.4297443594802</v>
      </c>
      <c r="BL8" s="75">
        <v>0.13453264438896101</v>
      </c>
      <c r="BM8" s="75">
        <v>0.3509568500361</v>
      </c>
      <c r="BN8" s="75">
        <v>0.85009613254187399</v>
      </c>
      <c r="BO8" s="75">
        <v>0.19887770300434801</v>
      </c>
      <c r="BP8" s="75">
        <v>0</v>
      </c>
      <c r="BQ8" s="75">
        <v>4.6794439943341398E-2</v>
      </c>
      <c r="BR8" s="75">
        <v>12.422178680203</v>
      </c>
      <c r="BS8" s="75">
        <v>12.422178680203</v>
      </c>
      <c r="BT8" s="75">
        <v>0</v>
      </c>
      <c r="BU8" s="75">
        <v>0</v>
      </c>
      <c r="BV8" s="75">
        <v>0</v>
      </c>
      <c r="BW8" s="75">
        <v>0.370308961237233</v>
      </c>
      <c r="BX8" s="75">
        <v>0</v>
      </c>
      <c r="BY8" s="75">
        <v>2.28132388652811</v>
      </c>
      <c r="BZ8" s="75">
        <v>0.56737953118713302</v>
      </c>
      <c r="CA8" s="75">
        <v>0.30415867766773103</v>
      </c>
      <c r="CB8" s="75">
        <v>5.7033675600897498</v>
      </c>
      <c r="CC8" s="75">
        <v>2.1626848287659</v>
      </c>
      <c r="CD8" s="75">
        <v>0.31001339307858999</v>
      </c>
      <c r="CE8" s="75">
        <v>1.2049327645408501</v>
      </c>
      <c r="CF8" s="75">
        <v>0</v>
      </c>
      <c r="CG8" s="75">
        <v>17.203036469959301</v>
      </c>
      <c r="CH8" s="75">
        <v>2.9168585098259898</v>
      </c>
      <c r="CI8" s="75">
        <v>0</v>
      </c>
      <c r="CJ8" s="75">
        <v>1.9036508422207E-5</v>
      </c>
      <c r="CK8" s="75">
        <v>1.6003936715471401</v>
      </c>
      <c r="CL8" s="75">
        <v>6.5071595760511495E-4</v>
      </c>
      <c r="CM8" s="75">
        <v>34.904754046859303</v>
      </c>
      <c r="CN8" s="75">
        <v>0.57011271467892499</v>
      </c>
      <c r="CO8" s="89"/>
      <c r="CP8" s="91">
        <f t="shared" si="0"/>
        <v>1.0130055139339236</v>
      </c>
      <c r="CQ8" s="68">
        <f t="shared" si="1"/>
        <v>-7.0800665971015678E-6</v>
      </c>
      <c r="CR8" s="68">
        <f t="shared" si="2"/>
        <v>0</v>
      </c>
      <c r="CS8" s="68">
        <f t="shared" si="3"/>
        <v>-5.0713588247160206E-6</v>
      </c>
      <c r="CT8" s="68">
        <f t="shared" si="4"/>
        <v>-1.1708719012302686E-6</v>
      </c>
      <c r="CU8" s="68">
        <f t="shared" si="5"/>
        <v>-1.1708719012302686E-6</v>
      </c>
      <c r="CV8" s="68">
        <f t="shared" si="6"/>
        <v>8.8452004084804238E-6</v>
      </c>
      <c r="CW8" s="68">
        <f t="shared" si="7"/>
        <v>7.8301312960009938E-7</v>
      </c>
      <c r="CX8" s="61">
        <f t="shared" si="8"/>
        <v>-0.99306295976607106</v>
      </c>
      <c r="CY8" s="61">
        <f t="shared" si="9"/>
        <v>218.6097307389382</v>
      </c>
      <c r="CZ8" s="68">
        <f t="shared" si="10"/>
        <v>0</v>
      </c>
      <c r="DA8" s="61">
        <f t="shared" si="11"/>
        <v>2.3589078454642829</v>
      </c>
      <c r="DB8" s="68">
        <f t="shared" si="12"/>
        <v>0</v>
      </c>
      <c r="DC8" s="61">
        <f t="shared" si="13"/>
        <v>7.1559060158844362E-2</v>
      </c>
      <c r="DD8" s="68">
        <f t="shared" si="14"/>
        <v>1.0325660977281743E-4</v>
      </c>
      <c r="DE8" s="68">
        <f t="shared" si="15"/>
        <v>-5.5419761499978023E-5</v>
      </c>
      <c r="DF8" s="61">
        <f t="shared" si="16"/>
        <v>-0.94084365298017192</v>
      </c>
      <c r="DG8" s="68">
        <f t="shared" si="17"/>
        <v>2.1626770087002266E-5</v>
      </c>
    </row>
    <row r="9" spans="1:111" x14ac:dyDescent="0.25">
      <c r="A9" s="89" t="s">
        <v>175</v>
      </c>
      <c r="B9" s="75">
        <v>0.40872880700000003</v>
      </c>
      <c r="C9" s="75"/>
      <c r="D9" s="75">
        <v>6.3839870259999998</v>
      </c>
      <c r="E9" s="75">
        <v>0.2720654273</v>
      </c>
      <c r="F9" s="75">
        <v>0.2720654273</v>
      </c>
      <c r="G9" s="75">
        <v>2.0006717600000001E-2</v>
      </c>
      <c r="H9" s="75">
        <v>0.75718229999999997</v>
      </c>
      <c r="I9" s="71">
        <v>5.3818690799999999E-2</v>
      </c>
      <c r="J9" s="71">
        <v>4.3561455999999998E-3</v>
      </c>
      <c r="K9" s="75"/>
      <c r="L9" s="71">
        <v>0.34288434309999999</v>
      </c>
      <c r="M9" s="75"/>
      <c r="N9" s="71">
        <v>1.8435404799999999E-2</v>
      </c>
      <c r="O9" s="75">
        <v>3.4045755900000002E-2</v>
      </c>
      <c r="P9" s="75">
        <v>2.3230954E-3</v>
      </c>
      <c r="Q9" s="71">
        <v>4.5398900000000002E-4</v>
      </c>
      <c r="R9" s="75">
        <v>2.415304E-4</v>
      </c>
      <c r="S9" s="75"/>
      <c r="T9" s="89" t="s">
        <v>175</v>
      </c>
      <c r="U9" s="75">
        <v>0</v>
      </c>
      <c r="V9" s="75">
        <v>0</v>
      </c>
      <c r="W9" s="75">
        <v>3.4047090651080102E-2</v>
      </c>
      <c r="X9" s="75">
        <v>2.4256383206799101E-3</v>
      </c>
      <c r="Y9" s="75">
        <v>2.4256383206799101E-3</v>
      </c>
      <c r="Z9" s="75">
        <v>8.18666351130147E-4</v>
      </c>
      <c r="AA9" s="75">
        <v>0</v>
      </c>
      <c r="AB9" s="75">
        <v>9.3862195898520694E-3</v>
      </c>
      <c r="AC9" s="75">
        <v>2.3229742478546199E-3</v>
      </c>
      <c r="AD9" s="75">
        <v>6.2094116354656999</v>
      </c>
      <c r="AE9" s="75">
        <v>0</v>
      </c>
      <c r="AF9" s="75">
        <v>0.40872790004243997</v>
      </c>
      <c r="AG9" s="75">
        <v>5.2793545200813197E-2</v>
      </c>
      <c r="AH9" s="75">
        <v>1.1294598167512699</v>
      </c>
      <c r="AI9" s="75">
        <v>2.65939117081961E-2</v>
      </c>
      <c r="AJ9" s="75">
        <v>2.4153894718855699E-4</v>
      </c>
      <c r="AK9" s="75">
        <v>0</v>
      </c>
      <c r="AL9" s="75">
        <v>0</v>
      </c>
      <c r="AM9" s="75">
        <v>6.5460840417335506E-2</v>
      </c>
      <c r="AN9" s="75">
        <v>6.5460840417335506E-2</v>
      </c>
      <c r="AO9" s="75">
        <v>0</v>
      </c>
      <c r="AP9" s="75">
        <v>0</v>
      </c>
      <c r="AQ9" s="75">
        <v>0</v>
      </c>
      <c r="AR9" s="75">
        <v>0</v>
      </c>
      <c r="AS9" s="75">
        <v>1.2926276654706601E-3</v>
      </c>
      <c r="AT9" s="75">
        <v>0</v>
      </c>
      <c r="AU9" s="75">
        <v>0</v>
      </c>
      <c r="AV9" s="75">
        <v>4.2286041731565301E-4</v>
      </c>
      <c r="AW9" s="75">
        <v>0</v>
      </c>
      <c r="AX9" s="75">
        <v>0</v>
      </c>
      <c r="AY9" s="75">
        <v>0</v>
      </c>
      <c r="AZ9" s="75">
        <v>8.0725953998165103E-4</v>
      </c>
      <c r="BA9" s="75">
        <v>0</v>
      </c>
      <c r="BB9" s="75">
        <v>0</v>
      </c>
      <c r="BC9" s="75">
        <v>1.8878078341242299</v>
      </c>
      <c r="BD9" s="75">
        <v>5.7456729773971604</v>
      </c>
      <c r="BE9" s="75">
        <v>0.63840810859967401</v>
      </c>
      <c r="BF9" s="75">
        <v>6.3840810859968302</v>
      </c>
      <c r="BG9" s="75">
        <v>0</v>
      </c>
      <c r="BH9" s="75">
        <v>8.4175785121005597E-2</v>
      </c>
      <c r="BI9" s="75">
        <v>0</v>
      </c>
      <c r="BJ9" s="75">
        <v>2.1403467870390099E-3</v>
      </c>
      <c r="BK9" s="75">
        <v>0.22896980670976499</v>
      </c>
      <c r="BL9" s="75">
        <v>2.8984826689153701E-3</v>
      </c>
      <c r="BM9" s="75">
        <v>7.5550857873531996E-3</v>
      </c>
      <c r="BN9" s="75">
        <v>2.1909374603856901E-2</v>
      </c>
      <c r="BO9" s="75">
        <v>4.2819408389688802E-3</v>
      </c>
      <c r="BP9" s="75">
        <v>0</v>
      </c>
      <c r="BQ9" s="75">
        <v>1.0073876882885E-3</v>
      </c>
      <c r="BR9" s="75">
        <v>0.27206611054459601</v>
      </c>
      <c r="BS9" s="75">
        <v>0.27206611054459601</v>
      </c>
      <c r="BT9" s="75">
        <v>0</v>
      </c>
      <c r="BU9" s="75">
        <v>0</v>
      </c>
      <c r="BV9" s="75">
        <v>0</v>
      </c>
      <c r="BW9" s="75">
        <v>7.9901398281496793E-3</v>
      </c>
      <c r="BX9" s="75">
        <v>0</v>
      </c>
      <c r="BY9" s="75">
        <v>4.9311341677827601E-2</v>
      </c>
      <c r="BZ9" s="75">
        <v>1.2212614295871199E-2</v>
      </c>
      <c r="CA9" s="75">
        <v>6.5521641120609804E-3</v>
      </c>
      <c r="CB9" s="75">
        <v>0.123584235850459</v>
      </c>
      <c r="CC9" s="75">
        <v>0.23494143773541201</v>
      </c>
      <c r="CD9" s="75">
        <v>6.6730281034188604E-3</v>
      </c>
      <c r="CE9" s="75">
        <v>2.59499495692719E-2</v>
      </c>
      <c r="CF9" s="75">
        <v>1.8733113973445199E-8</v>
      </c>
      <c r="CG9" s="75">
        <v>2.0007223223487799E-2</v>
      </c>
      <c r="CH9" s="75">
        <v>2.4736414955339901E-3</v>
      </c>
      <c r="CI9" s="75">
        <v>0</v>
      </c>
      <c r="CJ9" s="75">
        <v>0</v>
      </c>
      <c r="CK9" s="75">
        <v>3.9337284587046498E-3</v>
      </c>
      <c r="CL9" s="75">
        <v>0</v>
      </c>
      <c r="CM9" s="75">
        <v>0.75716623400960203</v>
      </c>
      <c r="CN9" s="75">
        <v>7.5094325368034497E-3</v>
      </c>
      <c r="CO9" s="89"/>
      <c r="CP9" s="91">
        <f t="shared" si="0"/>
        <v>2.493254122185657</v>
      </c>
      <c r="CQ9" s="68">
        <f t="shared" si="1"/>
        <v>-2.21897146597252E-6</v>
      </c>
      <c r="CR9" s="68">
        <f t="shared" si="2"/>
        <v>0</v>
      </c>
      <c r="CS9" s="68">
        <f t="shared" si="3"/>
        <v>1.4733738719604848E-5</v>
      </c>
      <c r="CT9" s="68">
        <f t="shared" si="4"/>
        <v>2.5113245839135482E-6</v>
      </c>
      <c r="CU9" s="68">
        <f t="shared" si="5"/>
        <v>2.5113245839135482E-6</v>
      </c>
      <c r="CV9" s="68">
        <f t="shared" si="6"/>
        <v>2.5272685800166033E-5</v>
      </c>
      <c r="CW9" s="68">
        <f t="shared" si="7"/>
        <v>-2.12181272567252E-5</v>
      </c>
      <c r="CX9" s="61">
        <f t="shared" si="8"/>
        <v>-0.9549294439418079</v>
      </c>
      <c r="CY9" s="61">
        <f t="shared" si="9"/>
        <v>1.1547074987236583</v>
      </c>
      <c r="CZ9" s="68">
        <f t="shared" si="10"/>
        <v>0</v>
      </c>
      <c r="DA9" s="61">
        <f t="shared" si="11"/>
        <v>-0.80908769462756047</v>
      </c>
      <c r="DB9" s="68">
        <f t="shared" si="12"/>
        <v>0</v>
      </c>
      <c r="DC9" s="61">
        <f t="shared" si="13"/>
        <v>-1</v>
      </c>
      <c r="DD9" s="68">
        <f t="shared" si="14"/>
        <v>3.9204624623992001E-5</v>
      </c>
      <c r="DE9" s="68">
        <f t="shared" si="15"/>
        <v>-5.2151170967892224E-5</v>
      </c>
      <c r="DF9" s="61">
        <f t="shared" si="16"/>
        <v>0.77814779649209787</v>
      </c>
      <c r="DG9" s="68">
        <f t="shared" si="17"/>
        <v>3.5387630530103835E-5</v>
      </c>
    </row>
    <row r="10" spans="1:111" x14ac:dyDescent="0.25">
      <c r="A10" s="89"/>
      <c r="B10" s="75"/>
      <c r="C10" s="75"/>
      <c r="D10" s="75"/>
      <c r="E10" s="75"/>
      <c r="F10" s="75"/>
      <c r="G10" s="75"/>
      <c r="H10" s="75"/>
      <c r="I10" s="71"/>
      <c r="J10" s="71"/>
      <c r="K10" s="75"/>
      <c r="L10" s="71"/>
      <c r="M10" s="75"/>
      <c r="N10" s="71"/>
      <c r="O10" s="75"/>
      <c r="P10" s="75"/>
      <c r="Q10" s="71"/>
      <c r="R10" s="75"/>
      <c r="S10" s="75"/>
      <c r="T10" s="89"/>
      <c r="V10" s="75"/>
      <c r="X10" s="75"/>
      <c r="Y10" s="75"/>
      <c r="Z10" s="75"/>
      <c r="AB10" s="75"/>
      <c r="AD10" s="75"/>
      <c r="AE10" s="75"/>
      <c r="AF10" s="75"/>
      <c r="AG10" s="75"/>
      <c r="AH10" s="75"/>
      <c r="AI10" s="75"/>
      <c r="AK10" s="75"/>
      <c r="AM10" s="75"/>
      <c r="AN10" s="75"/>
      <c r="AQ10" s="75"/>
      <c r="AR10" s="75"/>
      <c r="AS10" s="75"/>
      <c r="AT10" s="75"/>
      <c r="AW10" s="75"/>
      <c r="AX10" s="75"/>
      <c r="AZ10" s="75"/>
      <c r="BA10" s="75"/>
      <c r="BB10" s="75"/>
      <c r="BD10" s="75"/>
      <c r="BE10" s="75"/>
      <c r="BF10" s="75"/>
      <c r="BG10" s="75"/>
      <c r="BH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89"/>
      <c r="CP10" s="91" t="e">
        <f t="shared" si="0"/>
        <v>#DIV/0!</v>
      </c>
      <c r="CQ10" s="68">
        <f t="shared" si="1"/>
        <v>0</v>
      </c>
      <c r="CR10" s="68">
        <f t="shared" si="2"/>
        <v>0</v>
      </c>
      <c r="CS10" s="68">
        <f t="shared" si="3"/>
        <v>0</v>
      </c>
      <c r="CT10" s="68">
        <f t="shared" si="4"/>
        <v>0</v>
      </c>
      <c r="CU10" s="68">
        <f t="shared" si="5"/>
        <v>0</v>
      </c>
      <c r="CV10" s="68">
        <f t="shared" si="6"/>
        <v>0</v>
      </c>
      <c r="CW10" s="68">
        <f t="shared" si="7"/>
        <v>0</v>
      </c>
      <c r="CX10" s="61">
        <f t="shared" si="8"/>
        <v>0</v>
      </c>
      <c r="CY10" s="61">
        <f t="shared" si="9"/>
        <v>0</v>
      </c>
      <c r="CZ10" s="68">
        <f t="shared" si="10"/>
        <v>0</v>
      </c>
      <c r="DA10" s="61">
        <f t="shared" si="11"/>
        <v>0</v>
      </c>
      <c r="DB10" s="68">
        <f t="shared" si="12"/>
        <v>0</v>
      </c>
      <c r="DC10" s="61">
        <f t="shared" si="13"/>
        <v>0</v>
      </c>
      <c r="DD10" s="68">
        <f t="shared" si="14"/>
        <v>0</v>
      </c>
      <c r="DE10" s="68">
        <f t="shared" si="15"/>
        <v>0</v>
      </c>
      <c r="DF10" s="61">
        <f t="shared" si="16"/>
        <v>0</v>
      </c>
      <c r="DG10" s="68">
        <f t="shared" si="17"/>
        <v>0</v>
      </c>
    </row>
    <row r="11" spans="1:111" x14ac:dyDescent="0.25">
      <c r="A11" s="89" t="s">
        <v>177</v>
      </c>
      <c r="B11" s="75">
        <v>1098.8540290000001</v>
      </c>
      <c r="C11" s="75"/>
      <c r="D11" s="75">
        <v>6191.7237080000004</v>
      </c>
      <c r="E11" s="75">
        <v>87.892440613000005</v>
      </c>
      <c r="F11" s="75">
        <v>85.052374286000003</v>
      </c>
      <c r="G11" s="75">
        <v>888.18419500000005</v>
      </c>
      <c r="H11" s="75">
        <v>696.25212099999999</v>
      </c>
      <c r="I11" s="71">
        <v>18.224409403999999</v>
      </c>
      <c r="J11" s="71">
        <v>3.5669269629000002</v>
      </c>
      <c r="K11" s="75"/>
      <c r="L11" s="71">
        <v>131.11417202000001</v>
      </c>
      <c r="M11" s="75"/>
      <c r="N11" s="71">
        <v>8.1861411932999992</v>
      </c>
      <c r="O11" s="75">
        <v>12.575144771</v>
      </c>
      <c r="P11" s="75">
        <v>1.346078428</v>
      </c>
      <c r="Q11" s="71">
        <v>0.25543819299999998</v>
      </c>
      <c r="R11" s="75">
        <v>0.63489962789999999</v>
      </c>
      <c r="S11" s="75"/>
      <c r="T11" s="89" t="s">
        <v>177</v>
      </c>
      <c r="U11" s="75">
        <v>9.892016110936569E-4</v>
      </c>
      <c r="V11" s="75">
        <v>5.2004804150200699E-3</v>
      </c>
      <c r="W11" s="75">
        <v>12.5751686445314</v>
      </c>
      <c r="X11" s="75">
        <v>1.4688017081053499</v>
      </c>
      <c r="Y11" s="75">
        <v>1.4688017081053499</v>
      </c>
      <c r="Z11" s="75">
        <v>0.42599128103664002</v>
      </c>
      <c r="AA11" s="75">
        <v>0</v>
      </c>
      <c r="AB11" s="75">
        <v>7.4154132216259896</v>
      </c>
      <c r="AC11" s="75">
        <v>1.34607273819714</v>
      </c>
      <c r="AD11" s="75">
        <v>3472.05579664172</v>
      </c>
      <c r="AE11" s="75">
        <v>0</v>
      </c>
      <c r="AF11" s="75">
        <v>1098.85288105513</v>
      </c>
      <c r="AG11" s="75">
        <v>26.728803037704498</v>
      </c>
      <c r="AH11" s="75">
        <v>623.82237372869201</v>
      </c>
      <c r="AI11" s="75">
        <v>13.8816527897716</v>
      </c>
      <c r="AJ11" s="75">
        <v>0.634903974220971</v>
      </c>
      <c r="AK11" s="75">
        <v>1.09641151750966E-3</v>
      </c>
      <c r="AL11" s="75">
        <v>1.57802254033079E-3</v>
      </c>
      <c r="AM11" s="75">
        <v>65.655231018807598</v>
      </c>
      <c r="AN11" s="75">
        <v>65.655231018807598</v>
      </c>
      <c r="AO11" s="75">
        <v>0</v>
      </c>
      <c r="AP11" s="75">
        <v>0</v>
      </c>
      <c r="AQ11" s="75">
        <v>0</v>
      </c>
      <c r="AR11" s="75">
        <v>0</v>
      </c>
      <c r="AS11" s="75">
        <v>0.67276039214741201</v>
      </c>
      <c r="AT11" s="75">
        <v>7.3321669358510003E-6</v>
      </c>
      <c r="AU11" s="75">
        <v>0</v>
      </c>
      <c r="AV11" s="75">
        <v>0.27126176375600802</v>
      </c>
      <c r="AW11" s="75">
        <v>5.8482662191283999E-3</v>
      </c>
      <c r="AX11" s="75">
        <v>2.2226216736167599E-2</v>
      </c>
      <c r="AY11" s="75">
        <v>0</v>
      </c>
      <c r="AZ11" s="75">
        <v>0.41996862365597798</v>
      </c>
      <c r="BA11" s="75">
        <v>0</v>
      </c>
      <c r="BB11" s="75">
        <v>0</v>
      </c>
      <c r="BC11" s="75">
        <v>1320.76435490004</v>
      </c>
      <c r="BD11" s="75">
        <v>5572.5499592861297</v>
      </c>
      <c r="BE11" s="75">
        <v>619.17254656547595</v>
      </c>
      <c r="BF11" s="75">
        <v>6191.7225058516096</v>
      </c>
      <c r="BG11" s="75">
        <v>1.6843122218731599E-4</v>
      </c>
      <c r="BH11" s="75">
        <v>43.653547731994998</v>
      </c>
      <c r="BI11" s="75">
        <v>1.6739650630632199E-3</v>
      </c>
      <c r="BJ11" s="75">
        <v>0.680830128854642</v>
      </c>
      <c r="BK11" s="75">
        <v>325.34459128072399</v>
      </c>
      <c r="BL11" s="75">
        <v>0.92111117390608999</v>
      </c>
      <c r="BM11" s="75">
        <v>2.4029193048275599</v>
      </c>
      <c r="BN11" s="75">
        <v>5.8205385340366096</v>
      </c>
      <c r="BO11" s="75">
        <v>1.36166286077261</v>
      </c>
      <c r="BP11" s="75">
        <v>0</v>
      </c>
      <c r="BQ11" s="75">
        <v>0.32039001906446601</v>
      </c>
      <c r="BR11" s="75">
        <v>87.892434579960096</v>
      </c>
      <c r="BS11" s="75">
        <v>85.052368677195005</v>
      </c>
      <c r="BT11" s="75">
        <v>2.84006590276514</v>
      </c>
      <c r="BU11" s="75">
        <v>0</v>
      </c>
      <c r="BV11" s="75">
        <v>0</v>
      </c>
      <c r="BW11" s="75">
        <v>2.5354578445410798</v>
      </c>
      <c r="BX11" s="75">
        <v>0</v>
      </c>
      <c r="BY11" s="75">
        <v>15.619863991909</v>
      </c>
      <c r="BZ11" s="75">
        <v>3.8847226076268901</v>
      </c>
      <c r="CA11" s="75">
        <v>2.08252370029266</v>
      </c>
      <c r="CB11" s="75">
        <v>39.049695013145097</v>
      </c>
      <c r="CC11" s="75">
        <v>188.21563212837901</v>
      </c>
      <c r="CD11" s="75">
        <v>2.12258968374696</v>
      </c>
      <c r="CE11" s="75">
        <v>8.25006381388582</v>
      </c>
      <c r="CF11" s="75">
        <v>5.8540650473718103E-10</v>
      </c>
      <c r="CG11" s="75">
        <v>888.18454174617102</v>
      </c>
      <c r="CH11" s="75">
        <v>13.311438610783</v>
      </c>
      <c r="CI11" s="75">
        <v>0</v>
      </c>
      <c r="CJ11" s="75">
        <v>0</v>
      </c>
      <c r="CK11" s="75">
        <v>4.3235869099738196</v>
      </c>
      <c r="CL11" s="75">
        <v>3.5178526199176399E-2</v>
      </c>
      <c r="CM11" s="75">
        <v>696.25182512387005</v>
      </c>
      <c r="CN11" s="75">
        <v>4.1911600678984504</v>
      </c>
      <c r="CO11" s="89"/>
      <c r="CP11" s="91">
        <f t="shared" si="0"/>
        <v>1.8969635801889109</v>
      </c>
      <c r="CQ11" s="68">
        <f t="shared" si="1"/>
        <v>-1.044674578998694E-6</v>
      </c>
      <c r="CR11" s="68">
        <f t="shared" si="2"/>
        <v>0</v>
      </c>
      <c r="CS11" s="68">
        <f t="shared" si="3"/>
        <v>-1.941540752617355E-7</v>
      </c>
      <c r="CT11" s="68">
        <f t="shared" si="4"/>
        <v>-6.8641169449254791E-8</v>
      </c>
      <c r="CU11" s="68">
        <f t="shared" si="5"/>
        <v>-6.5945307752097416E-8</v>
      </c>
      <c r="CV11" s="68">
        <f t="shared" si="6"/>
        <v>3.9039894306616829E-7</v>
      </c>
      <c r="CW11" s="68">
        <f t="shared" si="7"/>
        <v>-4.2495544504006308E-7</v>
      </c>
      <c r="CX11" s="61">
        <f t="shared" si="8"/>
        <v>-0.919404701927791</v>
      </c>
      <c r="CY11" s="61">
        <f t="shared" si="9"/>
        <v>1.0789360978664599</v>
      </c>
      <c r="CZ11" s="68">
        <f t="shared" si="10"/>
        <v>0</v>
      </c>
      <c r="DA11" s="61">
        <f t="shared" si="11"/>
        <v>-0.49925145384899644</v>
      </c>
      <c r="DB11" s="68">
        <f t="shared" si="12"/>
        <v>0</v>
      </c>
      <c r="DC11" s="61">
        <f t="shared" si="13"/>
        <v>-0.99728489697265921</v>
      </c>
      <c r="DD11" s="68">
        <f t="shared" si="14"/>
        <v>1.8984697063455614E-6</v>
      </c>
      <c r="DE11" s="68">
        <f t="shared" si="15"/>
        <v>-4.2269475103542121E-6</v>
      </c>
      <c r="DF11" s="61">
        <f t="shared" si="16"/>
        <v>0.6441105330555561</v>
      </c>
      <c r="DG11" s="68">
        <f t="shared" si="17"/>
        <v>6.845682025979258E-6</v>
      </c>
    </row>
    <row r="12" spans="1:111" x14ac:dyDescent="0.25">
      <c r="A12" s="89" t="s">
        <v>178</v>
      </c>
      <c r="B12" s="75">
        <v>1237.2811830000001</v>
      </c>
      <c r="C12" s="75"/>
      <c r="D12" s="75">
        <v>3114.1712389999998</v>
      </c>
      <c r="E12" s="75">
        <v>131.56535819999999</v>
      </c>
      <c r="F12" s="75">
        <v>131.56535819999999</v>
      </c>
      <c r="G12" s="75">
        <v>31.324277500000001</v>
      </c>
      <c r="H12" s="75">
        <v>525.88010599999996</v>
      </c>
      <c r="I12" s="71">
        <v>31.503566132</v>
      </c>
      <c r="J12" s="71">
        <v>7.9293714648</v>
      </c>
      <c r="K12" s="75"/>
      <c r="L12" s="71">
        <v>230.57754817</v>
      </c>
      <c r="M12" s="75"/>
      <c r="N12" s="71">
        <v>10.79047091</v>
      </c>
      <c r="O12" s="75">
        <v>30.132140540000002</v>
      </c>
      <c r="P12" s="75">
        <v>3.2760004996999998</v>
      </c>
      <c r="Q12" s="71">
        <v>0.38286880769999998</v>
      </c>
      <c r="R12" s="75">
        <v>0.97420064210000001</v>
      </c>
      <c r="S12" s="75"/>
      <c r="T12" s="89" t="s">
        <v>178</v>
      </c>
      <c r="U12" s="75">
        <v>0</v>
      </c>
      <c r="V12" s="75">
        <v>1.2266504904611499</v>
      </c>
      <c r="W12" s="75">
        <v>30.1320430832079</v>
      </c>
      <c r="X12" s="75">
        <v>2.4170029993392701</v>
      </c>
      <c r="Y12" s="75">
        <v>2.4170029993392701</v>
      </c>
      <c r="Z12" s="75">
        <v>0.50986893350501605</v>
      </c>
      <c r="AA12" s="75">
        <v>0</v>
      </c>
      <c r="AB12" s="75">
        <v>5.7289736928443098</v>
      </c>
      <c r="AC12" s="75">
        <v>3.2760041394249302</v>
      </c>
      <c r="AD12" s="75">
        <v>3978.98445887157</v>
      </c>
      <c r="AE12" s="75">
        <v>0</v>
      </c>
      <c r="AF12" s="75">
        <v>1237.28126633487</v>
      </c>
      <c r="AG12" s="75">
        <v>32.670674967722597</v>
      </c>
      <c r="AH12" s="75">
        <v>706.62586801540897</v>
      </c>
      <c r="AI12" s="75">
        <v>17.968750968205601</v>
      </c>
      <c r="AJ12" s="75">
        <v>0.97418469304851396</v>
      </c>
      <c r="AK12" s="75">
        <v>0</v>
      </c>
      <c r="AL12" s="75">
        <v>0</v>
      </c>
      <c r="AM12" s="75">
        <v>80.6695439664215</v>
      </c>
      <c r="AN12" s="75">
        <v>80.6695439664215</v>
      </c>
      <c r="AO12" s="75">
        <v>0</v>
      </c>
      <c r="AP12" s="75">
        <v>0</v>
      </c>
      <c r="AQ12" s="75">
        <v>0</v>
      </c>
      <c r="AR12" s="75">
        <v>0</v>
      </c>
      <c r="AS12" s="75">
        <v>0.80503491057722498</v>
      </c>
      <c r="AT12" s="75">
        <v>0</v>
      </c>
      <c r="AU12" s="75">
        <v>0</v>
      </c>
      <c r="AV12" s="75">
        <v>0.68610129837165301</v>
      </c>
      <c r="AW12" s="75">
        <v>5.1796117848068202E-2</v>
      </c>
      <c r="AX12" s="75">
        <v>0.66905045939913299</v>
      </c>
      <c r="AY12" s="75">
        <v>0</v>
      </c>
      <c r="AZ12" s="75">
        <v>0.50276255237359802</v>
      </c>
      <c r="BA12" s="75">
        <v>0</v>
      </c>
      <c r="BB12" s="75">
        <v>0</v>
      </c>
      <c r="BC12" s="75">
        <v>1234.46140136797</v>
      </c>
      <c r="BD12" s="75">
        <v>2802.7545976619999</v>
      </c>
      <c r="BE12" s="75">
        <v>311.41600266979799</v>
      </c>
      <c r="BF12" s="75">
        <v>3114.1706003318</v>
      </c>
      <c r="BG12" s="75">
        <v>0</v>
      </c>
      <c r="BH12" s="75">
        <v>51.7536484158964</v>
      </c>
      <c r="BI12" s="75">
        <v>0</v>
      </c>
      <c r="BJ12" s="75">
        <v>1.05309069594404</v>
      </c>
      <c r="BK12" s="75">
        <v>148.48915244121099</v>
      </c>
      <c r="BL12" s="75">
        <v>1.42478481235911</v>
      </c>
      <c r="BM12" s="75">
        <v>3.71679614852538</v>
      </c>
      <c r="BN12" s="75">
        <v>9.0097086371578001</v>
      </c>
      <c r="BO12" s="75">
        <v>2.1061544337704001</v>
      </c>
      <c r="BP12" s="75">
        <v>0</v>
      </c>
      <c r="BQ12" s="75">
        <v>0.49556984132233201</v>
      </c>
      <c r="BR12" s="75">
        <v>131.565459843838</v>
      </c>
      <c r="BS12" s="75">
        <v>131.565459843838</v>
      </c>
      <c r="BT12" s="75">
        <v>0</v>
      </c>
      <c r="BU12" s="75">
        <v>0</v>
      </c>
      <c r="BV12" s="75">
        <v>0</v>
      </c>
      <c r="BW12" s="75">
        <v>3.92182219172496</v>
      </c>
      <c r="BX12" s="75">
        <v>0</v>
      </c>
      <c r="BY12" s="75">
        <v>24.1608308889586</v>
      </c>
      <c r="BZ12" s="75">
        <v>6.00879541107932</v>
      </c>
      <c r="CA12" s="75">
        <v>3.2212182013591399</v>
      </c>
      <c r="CB12" s="75">
        <v>60.402550637411302</v>
      </c>
      <c r="CC12" s="75">
        <v>149.035208050249</v>
      </c>
      <c r="CD12" s="75">
        <v>3.2831479124985399</v>
      </c>
      <c r="CE12" s="75">
        <v>12.7609899965276</v>
      </c>
      <c r="CF12" s="75">
        <v>3.5199347431890702E-8</v>
      </c>
      <c r="CG12" s="75">
        <v>31.3243286659281</v>
      </c>
      <c r="CH12" s="75">
        <v>1.8365075001808899</v>
      </c>
      <c r="CI12" s="75">
        <v>0</v>
      </c>
      <c r="CJ12" s="75">
        <v>0</v>
      </c>
      <c r="CK12" s="75">
        <v>4.9730603425550903</v>
      </c>
      <c r="CL12" s="75">
        <v>0</v>
      </c>
      <c r="CM12" s="75">
        <v>525.88016832288895</v>
      </c>
      <c r="CN12" s="75">
        <v>5.6835056262930799</v>
      </c>
      <c r="CO12" s="89"/>
      <c r="CP12" s="91">
        <f t="shared" si="0"/>
        <v>2.3474195752710227</v>
      </c>
      <c r="CQ12" s="68">
        <f t="shared" si="1"/>
        <v>6.7353218562291193E-8</v>
      </c>
      <c r="CR12" s="68">
        <f t="shared" si="2"/>
        <v>0</v>
      </c>
      <c r="CS12" s="68">
        <f t="shared" si="3"/>
        <v>-2.0508448341831777E-7</v>
      </c>
      <c r="CT12" s="68">
        <f t="shared" si="4"/>
        <v>7.7257295840132016E-7</v>
      </c>
      <c r="CU12" s="68">
        <f t="shared" si="5"/>
        <v>7.7257295840132016E-7</v>
      </c>
      <c r="CV12" s="68">
        <f t="shared" si="6"/>
        <v>1.6334272386279199E-6</v>
      </c>
      <c r="CW12" s="68">
        <f t="shared" si="7"/>
        <v>1.185115928183619E-7</v>
      </c>
      <c r="CX12" s="61">
        <f t="shared" si="8"/>
        <v>-0.92327843174286928</v>
      </c>
      <c r="CY12" s="61">
        <f t="shared" si="9"/>
        <v>-0.27749964568108298</v>
      </c>
      <c r="CZ12" s="68">
        <f t="shared" si="10"/>
        <v>0</v>
      </c>
      <c r="DA12" s="61">
        <f t="shared" si="11"/>
        <v>-0.65014137496619784</v>
      </c>
      <c r="DB12" s="68">
        <f t="shared" si="12"/>
        <v>0</v>
      </c>
      <c r="DC12" s="61">
        <f t="shared" si="13"/>
        <v>-0.93799617597976248</v>
      </c>
      <c r="DD12" s="68">
        <f t="shared" si="14"/>
        <v>-3.2343136051651119E-6</v>
      </c>
      <c r="DE12" s="68">
        <f t="shared" si="15"/>
        <v>1.1110269765438115E-6</v>
      </c>
      <c r="DF12" s="61">
        <f t="shared" si="16"/>
        <v>0.31314576236657482</v>
      </c>
      <c r="DG12" s="68">
        <f t="shared" si="17"/>
        <v>-1.6371423705565164E-5</v>
      </c>
    </row>
    <row r="13" spans="1:111" x14ac:dyDescent="0.25">
      <c r="A13" s="89" t="s">
        <v>179</v>
      </c>
      <c r="B13" s="75">
        <v>329.38893231999998</v>
      </c>
      <c r="C13" s="75"/>
      <c r="D13" s="75">
        <v>1291.0081341</v>
      </c>
      <c r="E13" s="75">
        <v>20.759566911</v>
      </c>
      <c r="F13" s="75">
        <v>20.759566911</v>
      </c>
      <c r="G13" s="75">
        <v>8.0463359194000006</v>
      </c>
      <c r="H13" s="75">
        <v>38.226518448</v>
      </c>
      <c r="I13" s="71">
        <v>1.9858201357</v>
      </c>
      <c r="J13" s="71">
        <v>0.67810643829999995</v>
      </c>
      <c r="K13" s="75"/>
      <c r="L13" s="71">
        <v>16.908095482</v>
      </c>
      <c r="M13" s="75"/>
      <c r="N13" s="71">
        <v>0.97109022440000003</v>
      </c>
      <c r="O13" s="75">
        <v>1.7479977829</v>
      </c>
      <c r="P13" s="75">
        <v>0.2540223768</v>
      </c>
      <c r="Q13" s="71">
        <v>2.3043552200000001E-2</v>
      </c>
      <c r="R13" s="75">
        <v>0.21623632330000001</v>
      </c>
      <c r="S13" s="75"/>
      <c r="T13" s="89" t="s">
        <v>179</v>
      </c>
      <c r="U13" s="75">
        <v>0</v>
      </c>
      <c r="V13" s="75">
        <v>0</v>
      </c>
      <c r="W13" s="75">
        <v>1.74799373951387</v>
      </c>
      <c r="X13" s="75">
        <v>7.9873284777114001E-2</v>
      </c>
      <c r="Y13" s="75">
        <v>7.9873284777114001E-2</v>
      </c>
      <c r="Z13" s="75">
        <v>2.6963610220018398E-2</v>
      </c>
      <c r="AA13" s="75">
        <v>0</v>
      </c>
      <c r="AB13" s="75">
        <v>0.32655891067092302</v>
      </c>
      <c r="AC13" s="75">
        <v>0.25402141248384402</v>
      </c>
      <c r="AD13" s="75">
        <v>235.587793593226</v>
      </c>
      <c r="AE13" s="75">
        <v>0</v>
      </c>
      <c r="AF13" s="75">
        <v>329.38850241130399</v>
      </c>
      <c r="AG13" s="75">
        <v>1.6785177548905801</v>
      </c>
      <c r="AH13" s="75">
        <v>37.192112574159601</v>
      </c>
      <c r="AI13" s="75">
        <v>0.852181053811219</v>
      </c>
      <c r="AJ13" s="75">
        <v>0.21623299162381401</v>
      </c>
      <c r="AK13" s="75">
        <v>0</v>
      </c>
      <c r="AL13" s="75">
        <v>0</v>
      </c>
      <c r="AM13" s="75">
        <v>15.329960762491</v>
      </c>
      <c r="AN13" s="75">
        <v>15.329960762491</v>
      </c>
      <c r="AO13" s="75">
        <v>0</v>
      </c>
      <c r="AP13" s="75">
        <v>0</v>
      </c>
      <c r="AQ13" s="75">
        <v>0</v>
      </c>
      <c r="AR13" s="75">
        <v>0</v>
      </c>
      <c r="AS13" s="75">
        <v>4.2570179961245701E-2</v>
      </c>
      <c r="AT13" s="75">
        <v>0</v>
      </c>
      <c r="AU13" s="75">
        <v>0</v>
      </c>
      <c r="AV13" s="75">
        <v>1.39257000698096E-2</v>
      </c>
      <c r="AW13" s="75">
        <v>0</v>
      </c>
      <c r="AX13" s="75">
        <v>0</v>
      </c>
      <c r="AY13" s="75">
        <v>0</v>
      </c>
      <c r="AZ13" s="75">
        <v>2.6585739609548201E-2</v>
      </c>
      <c r="BA13" s="75">
        <v>0</v>
      </c>
      <c r="BB13" s="75">
        <v>0</v>
      </c>
      <c r="BC13" s="75">
        <v>75.456366816029998</v>
      </c>
      <c r="BD13" s="75">
        <v>1161.90826587741</v>
      </c>
      <c r="BE13" s="75">
        <v>129.10125503618301</v>
      </c>
      <c r="BF13" s="75">
        <v>1291.00952091359</v>
      </c>
      <c r="BG13" s="75">
        <v>0</v>
      </c>
      <c r="BH13" s="75">
        <v>2.7361594657068302</v>
      </c>
      <c r="BI13" s="75">
        <v>0</v>
      </c>
      <c r="BJ13" s="75">
        <v>0.16617595529026599</v>
      </c>
      <c r="BK13" s="75">
        <v>7.7439770423419301</v>
      </c>
      <c r="BL13" s="75">
        <v>0.22483046236434701</v>
      </c>
      <c r="BM13" s="75">
        <v>0.58650173669097205</v>
      </c>
      <c r="BN13" s="75">
        <v>1.4206473718149999</v>
      </c>
      <c r="BO13" s="75">
        <v>0.33235613132933101</v>
      </c>
      <c r="BP13" s="75">
        <v>0</v>
      </c>
      <c r="BQ13" s="75">
        <v>7.8201013354497695E-2</v>
      </c>
      <c r="BR13" s="75">
        <v>20.759543407684099</v>
      </c>
      <c r="BS13" s="75">
        <v>20.759543407684099</v>
      </c>
      <c r="BT13" s="75">
        <v>0</v>
      </c>
      <c r="BU13" s="75">
        <v>0</v>
      </c>
      <c r="BV13" s="75">
        <v>0</v>
      </c>
      <c r="BW13" s="75">
        <v>0.61885059497235795</v>
      </c>
      <c r="BX13" s="75">
        <v>0</v>
      </c>
      <c r="BY13" s="75">
        <v>3.81250344747763</v>
      </c>
      <c r="BZ13" s="75">
        <v>0.94818578569971901</v>
      </c>
      <c r="CA13" s="75">
        <v>0.50830065532388502</v>
      </c>
      <c r="CB13" s="75">
        <v>9.5312305759023594</v>
      </c>
      <c r="CC13" s="75">
        <v>7.77182867864878</v>
      </c>
      <c r="CD13" s="75">
        <v>0.51807936969857105</v>
      </c>
      <c r="CE13" s="75">
        <v>2.0136803077652199</v>
      </c>
      <c r="CF13" s="75">
        <v>0</v>
      </c>
      <c r="CG13" s="75">
        <v>8.0462835518664608</v>
      </c>
      <c r="CH13" s="75">
        <v>8.1471833173913905E-2</v>
      </c>
      <c r="CI13" s="75">
        <v>0</v>
      </c>
      <c r="CJ13" s="75">
        <v>0</v>
      </c>
      <c r="CK13" s="75">
        <v>0.14650854904423199</v>
      </c>
      <c r="CL13" s="75">
        <v>0</v>
      </c>
      <c r="CM13" s="75">
        <v>38.226500901139197</v>
      </c>
      <c r="CN13" s="75">
        <v>0.247262320202704</v>
      </c>
      <c r="CO13" s="89"/>
      <c r="CP13" s="91">
        <f t="shared" si="0"/>
        <v>1.9739281659907644</v>
      </c>
      <c r="CQ13" s="68">
        <f t="shared" si="1"/>
        <v>-1.3051704347313773E-6</v>
      </c>
      <c r="CR13" s="68">
        <f t="shared" si="2"/>
        <v>0</v>
      </c>
      <c r="CS13" s="68">
        <f t="shared" si="3"/>
        <v>1.0742098003551054E-6</v>
      </c>
      <c r="CT13" s="68">
        <f t="shared" si="4"/>
        <v>-1.1321679302015497E-6</v>
      </c>
      <c r="CU13" s="68">
        <f t="shared" si="5"/>
        <v>-1.1321679302015497E-6</v>
      </c>
      <c r="CV13" s="68">
        <f t="shared" si="6"/>
        <v>-6.5082459972253401E-6</v>
      </c>
      <c r="CW13" s="68">
        <f t="shared" si="7"/>
        <v>-4.5902325181229017E-7</v>
      </c>
      <c r="CX13" s="61">
        <f t="shared" si="8"/>
        <v>-0.95977818769122381</v>
      </c>
      <c r="CY13" s="61">
        <f t="shared" si="9"/>
        <v>-0.51842529103602075</v>
      </c>
      <c r="CZ13" s="68">
        <f t="shared" si="10"/>
        <v>0</v>
      </c>
      <c r="DA13" s="61">
        <f t="shared" si="11"/>
        <v>-9.3336042559556701E-2</v>
      </c>
      <c r="DB13" s="68">
        <f t="shared" si="12"/>
        <v>0</v>
      </c>
      <c r="DC13" s="61">
        <f t="shared" si="13"/>
        <v>-1</v>
      </c>
      <c r="DD13" s="68">
        <f t="shared" si="14"/>
        <v>-2.3131528938250747E-6</v>
      </c>
      <c r="DE13" s="68">
        <f t="shared" si="15"/>
        <v>-3.7961858641363195E-6</v>
      </c>
      <c r="DF13" s="61">
        <f t="shared" si="16"/>
        <v>0.15371707360066647</v>
      </c>
      <c r="DG13" s="68">
        <f t="shared" si="17"/>
        <v>-1.5407569529237342E-5</v>
      </c>
    </row>
    <row r="14" spans="1:111" x14ac:dyDescent="0.25">
      <c r="A14" s="89" t="s">
        <v>180</v>
      </c>
      <c r="B14" s="75">
        <v>1602.3593699999999</v>
      </c>
      <c r="C14" s="75"/>
      <c r="D14" s="75">
        <v>4567.1353140000001</v>
      </c>
      <c r="E14" s="75">
        <v>102.94430699999999</v>
      </c>
      <c r="F14" s="75">
        <v>100.86778876</v>
      </c>
      <c r="G14" s="75">
        <v>63.101556000000002</v>
      </c>
      <c r="H14" s="75">
        <v>1038.5390640000001</v>
      </c>
      <c r="I14" s="71">
        <v>4.8076056566999998</v>
      </c>
      <c r="J14" s="71">
        <v>0.67292439159999995</v>
      </c>
      <c r="K14" s="75"/>
      <c r="L14" s="71">
        <v>39.98386592</v>
      </c>
      <c r="M14" s="75"/>
      <c r="N14" s="71">
        <v>1.3120777627</v>
      </c>
      <c r="O14" s="75">
        <v>2.9902079654999998</v>
      </c>
      <c r="P14" s="75">
        <v>0.21651070959999999</v>
      </c>
      <c r="Q14" s="71">
        <v>6.3865336100000003E-2</v>
      </c>
      <c r="R14" s="75">
        <v>0.63489533610000004</v>
      </c>
      <c r="S14" s="75"/>
      <c r="T14" s="89" t="s">
        <v>180</v>
      </c>
      <c r="U14" s="75">
        <v>8.4323207741363107E-3</v>
      </c>
      <c r="V14" s="75">
        <v>0.94799960370951897</v>
      </c>
      <c r="W14" s="75">
        <v>2.9902039848055102</v>
      </c>
      <c r="X14" s="75">
        <v>1.2052415292123999</v>
      </c>
      <c r="Y14" s="75">
        <v>1.2052415292123999</v>
      </c>
      <c r="Z14" s="75">
        <v>0.46989125204307303</v>
      </c>
      <c r="AA14" s="75">
        <v>6.8109548844093003E-3</v>
      </c>
      <c r="AB14" s="75">
        <v>17.522832570396599</v>
      </c>
      <c r="AC14" s="75">
        <v>0.21650949157316701</v>
      </c>
      <c r="AD14" s="75">
        <v>2498.1442462238201</v>
      </c>
      <c r="AE14" s="75">
        <v>0</v>
      </c>
      <c r="AF14" s="75">
        <v>1602.3506124109199</v>
      </c>
      <c r="AG14" s="75">
        <v>27.336172024783401</v>
      </c>
      <c r="AH14" s="75">
        <v>453.95258841307901</v>
      </c>
      <c r="AI14" s="75">
        <v>9.5541284756360501</v>
      </c>
      <c r="AJ14" s="75">
        <v>0.63488970747807805</v>
      </c>
      <c r="AK14" s="75">
        <v>2.9808996082981598</v>
      </c>
      <c r="AL14" s="75">
        <v>4.8506299636636796E-3</v>
      </c>
      <c r="AM14" s="75">
        <v>70.925386944804799</v>
      </c>
      <c r="AN14" s="75">
        <v>70.925386944804799</v>
      </c>
      <c r="AO14" s="75">
        <v>2.3097764653811099E-4</v>
      </c>
      <c r="AP14" s="75">
        <v>0</v>
      </c>
      <c r="AQ14" s="75">
        <v>0</v>
      </c>
      <c r="AR14" s="75">
        <v>0</v>
      </c>
      <c r="AS14" s="75">
        <v>5.7980857244659596</v>
      </c>
      <c r="AT14" s="75">
        <v>2.5112413750002199E-2</v>
      </c>
      <c r="AU14" s="75">
        <v>1.15397331438113E-4</v>
      </c>
      <c r="AV14" s="75">
        <v>2.9208500515325402</v>
      </c>
      <c r="AW14" s="75">
        <v>1.1085204678147199E-2</v>
      </c>
      <c r="AX14" s="75">
        <v>3.51924278281155</v>
      </c>
      <c r="AY14" s="75">
        <v>0</v>
      </c>
      <c r="AZ14" s="75">
        <v>0.28333179254630803</v>
      </c>
      <c r="BA14" s="75">
        <v>0</v>
      </c>
      <c r="BB14" s="75">
        <v>0</v>
      </c>
      <c r="BC14" s="75">
        <v>1493.9448248615199</v>
      </c>
      <c r="BD14" s="75">
        <v>4110.41866230305</v>
      </c>
      <c r="BE14" s="75">
        <v>456.71298378280102</v>
      </c>
      <c r="BF14" s="75">
        <v>4567.1316460858598</v>
      </c>
      <c r="BG14" s="75">
        <v>6.8939892814934707E-5</v>
      </c>
      <c r="BH14" s="75">
        <v>37.192592095384597</v>
      </c>
      <c r="BI14" s="75">
        <v>4.6028001676380699E-3</v>
      </c>
      <c r="BJ14" s="75">
        <v>0.83591900233138905</v>
      </c>
      <c r="BK14" s="75">
        <v>614.41769125318501</v>
      </c>
      <c r="BL14" s="75">
        <v>1.2076957516934199</v>
      </c>
      <c r="BM14" s="75">
        <v>2.7692806386789801</v>
      </c>
      <c r="BN14" s="75">
        <v>7.0156541057226303</v>
      </c>
      <c r="BO14" s="75">
        <v>1.59692963188324</v>
      </c>
      <c r="BP14" s="75">
        <v>3.3488583365024902E-2</v>
      </c>
      <c r="BQ14" s="75">
        <v>0.41444277134211799</v>
      </c>
      <c r="BR14" s="75">
        <v>102.909594820341</v>
      </c>
      <c r="BS14" s="75">
        <v>100.85616842737799</v>
      </c>
      <c r="BT14" s="75">
        <v>2.05342639296284</v>
      </c>
      <c r="BU14" s="75">
        <v>2.8177587812849699E-3</v>
      </c>
      <c r="BV14" s="75">
        <v>1.17019182691513E-3</v>
      </c>
      <c r="BW14" s="75">
        <v>3.593411477703</v>
      </c>
      <c r="BX14" s="75">
        <v>1.60519287686634E-2</v>
      </c>
      <c r="BY14" s="75">
        <v>18.198455384844301</v>
      </c>
      <c r="BZ14" s="75">
        <v>4.6241022477223499</v>
      </c>
      <c r="CA14" s="75">
        <v>2.4625368691060801</v>
      </c>
      <c r="CB14" s="75">
        <v>45.496507863004801</v>
      </c>
      <c r="CC14" s="75">
        <v>210.55462833433299</v>
      </c>
      <c r="CD14" s="75">
        <v>2.5132562880779501</v>
      </c>
      <c r="CE14" s="75">
        <v>9.9380756335256706</v>
      </c>
      <c r="CF14" s="75">
        <v>0.136372299000732</v>
      </c>
      <c r="CG14" s="75">
        <v>63.100421004809498</v>
      </c>
      <c r="CH14" s="75">
        <v>34.073480162130899</v>
      </c>
      <c r="CI14" s="75">
        <v>1.01759213390873E-4</v>
      </c>
      <c r="CJ14" s="75">
        <v>8.07873147764927E-4</v>
      </c>
      <c r="CK14" s="75">
        <v>15.388979165915</v>
      </c>
      <c r="CL14" s="75">
        <v>1.2839611783715601</v>
      </c>
      <c r="CM14" s="75">
        <v>1038.5219586545099</v>
      </c>
      <c r="CN14" s="75">
        <v>8.2779576600606504</v>
      </c>
      <c r="CO14" s="89"/>
      <c r="CP14" s="91">
        <f t="shared" si="0"/>
        <v>1.4385298379218168</v>
      </c>
      <c r="CQ14" s="68">
        <f t="shared" si="1"/>
        <v>-5.4654338121449913E-6</v>
      </c>
      <c r="CR14" s="68">
        <f t="shared" si="2"/>
        <v>0</v>
      </c>
      <c r="CS14" s="68">
        <f t="shared" si="3"/>
        <v>-8.0311045943997149E-7</v>
      </c>
      <c r="CT14" s="68">
        <f t="shared" si="4"/>
        <v>-3.3719377662133349E-4</v>
      </c>
      <c r="CU14" s="68">
        <f t="shared" si="5"/>
        <v>-1.1520360230807229E-4</v>
      </c>
      <c r="CV14" s="68">
        <f t="shared" si="6"/>
        <v>-1.7986801949933527E-5</v>
      </c>
      <c r="CW14" s="68">
        <f t="shared" si="7"/>
        <v>-1.6470584576978848E-5</v>
      </c>
      <c r="CX14" s="61">
        <f t="shared" si="8"/>
        <v>-0.74930524355034289</v>
      </c>
      <c r="CY14" s="61">
        <f t="shared" si="9"/>
        <v>25.039823773860959</v>
      </c>
      <c r="CZ14" s="68">
        <f t="shared" si="10"/>
        <v>0</v>
      </c>
      <c r="DA14" s="61">
        <f t="shared" si="11"/>
        <v>0.77385015962970694</v>
      </c>
      <c r="DB14" s="68">
        <f t="shared" si="12"/>
        <v>0</v>
      </c>
      <c r="DC14" s="61">
        <f t="shared" si="13"/>
        <v>1.6821907076373546</v>
      </c>
      <c r="DD14" s="68">
        <f t="shared" si="14"/>
        <v>-1.3312433568231312E-6</v>
      </c>
      <c r="DE14" s="68">
        <f t="shared" si="15"/>
        <v>-5.6257117037205396E-6</v>
      </c>
      <c r="DF14" s="61">
        <f t="shared" si="16"/>
        <v>3.4363939790854401</v>
      </c>
      <c r="DG14" s="68">
        <f t="shared" si="17"/>
        <v>-8.8654327760049968E-6</v>
      </c>
    </row>
    <row r="15" spans="1:111" x14ac:dyDescent="0.25">
      <c r="A15" s="89" t="s">
        <v>181</v>
      </c>
      <c r="B15" s="75">
        <v>777.81097943999998</v>
      </c>
      <c r="C15" s="75">
        <v>0.39013576</v>
      </c>
      <c r="D15" s="75">
        <v>949.44596651999996</v>
      </c>
      <c r="E15" s="75">
        <v>29.08840382</v>
      </c>
      <c r="F15" s="75">
        <v>28.902262820000001</v>
      </c>
      <c r="G15" s="75">
        <v>69.635566659999995</v>
      </c>
      <c r="H15" s="75">
        <v>135.87151539999999</v>
      </c>
      <c r="I15" s="71">
        <v>3.2659576358</v>
      </c>
      <c r="J15" s="71">
        <v>0.76617956249999997</v>
      </c>
      <c r="K15" s="75"/>
      <c r="L15" s="71">
        <v>27.353107943000001</v>
      </c>
      <c r="M15" s="75"/>
      <c r="N15" s="71">
        <v>0.93627558489999996</v>
      </c>
      <c r="O15" s="75">
        <v>2.9314384279999999</v>
      </c>
      <c r="P15" s="75">
        <v>0.28262924589999999</v>
      </c>
      <c r="Q15" s="71">
        <v>3.4930628900000003E-2</v>
      </c>
      <c r="R15" s="75">
        <v>9.4269736100000001E-2</v>
      </c>
      <c r="S15" s="75"/>
      <c r="T15" s="89" t="s">
        <v>181</v>
      </c>
      <c r="U15" s="75">
        <v>6.9947637031035604E-4</v>
      </c>
      <c r="V15" s="75">
        <v>1.4069697529721099E-3</v>
      </c>
      <c r="W15" s="75">
        <v>2.9314255648053602</v>
      </c>
      <c r="X15" s="75">
        <v>0.28260767331695702</v>
      </c>
      <c r="Y15" s="75">
        <v>0.28260767331695702</v>
      </c>
      <c r="Z15" s="75">
        <v>5.8393308823475903E-2</v>
      </c>
      <c r="AA15" s="75">
        <v>5.6512065025325696E-4</v>
      </c>
      <c r="AB15" s="75">
        <v>1.8740935272682699</v>
      </c>
      <c r="AC15" s="75">
        <v>0.282627959165479</v>
      </c>
      <c r="AD15" s="75">
        <v>455.99390549011002</v>
      </c>
      <c r="AE15" s="75">
        <v>0</v>
      </c>
      <c r="AF15" s="75">
        <v>777.81136329194499</v>
      </c>
      <c r="AG15" s="75">
        <v>3.9391744182049599</v>
      </c>
      <c r="AH15" s="75">
        <v>80.595256311764302</v>
      </c>
      <c r="AI15" s="75">
        <v>2.14192586246436</v>
      </c>
      <c r="AJ15" s="75">
        <v>9.4273863888983706E-2</v>
      </c>
      <c r="AK15" s="75">
        <v>2.6040273740637101</v>
      </c>
      <c r="AL15" s="75">
        <v>4.0239310201336799E-4</v>
      </c>
      <c r="AM15" s="75">
        <v>10.130610967863801</v>
      </c>
      <c r="AN15" s="75">
        <v>10.130610967863801</v>
      </c>
      <c r="AO15" s="75">
        <v>1.9161344912008099E-5</v>
      </c>
      <c r="AP15" s="75">
        <v>0</v>
      </c>
      <c r="AQ15" s="75">
        <v>0</v>
      </c>
      <c r="AR15" s="75">
        <v>0</v>
      </c>
      <c r="AS15" s="75">
        <v>4.7440803227311701</v>
      </c>
      <c r="AT15" s="75">
        <v>1.82579780072421E-2</v>
      </c>
      <c r="AU15" s="75">
        <v>9.5741237922806003E-6</v>
      </c>
      <c r="AV15" s="75">
        <v>5.0159670637517501E-2</v>
      </c>
      <c r="AW15" s="75">
        <v>9.1964228134283198E-4</v>
      </c>
      <c r="AX15" s="75">
        <v>8.6788209196580497E-3</v>
      </c>
      <c r="AY15" s="75">
        <v>0</v>
      </c>
      <c r="AZ15" s="75">
        <v>5.7035060838976498E-2</v>
      </c>
      <c r="BA15" s="75">
        <v>0.39013005540215001</v>
      </c>
      <c r="BB15" s="75">
        <v>0</v>
      </c>
      <c r="BC15" s="75">
        <v>216.55537130794701</v>
      </c>
      <c r="BD15" s="75">
        <v>854.50132826931497</v>
      </c>
      <c r="BE15" s="75">
        <v>94.944762561991098</v>
      </c>
      <c r="BF15" s="75">
        <v>949.44609083130695</v>
      </c>
      <c r="BG15" s="75">
        <v>5.7178730523542597E-6</v>
      </c>
      <c r="BH15" s="75">
        <v>7.2400204164908502</v>
      </c>
      <c r="BI15" s="75">
        <v>3.8190492137766603E-4</v>
      </c>
      <c r="BJ15" s="75">
        <v>0.22601367339627401</v>
      </c>
      <c r="BK15" s="75">
        <v>73.956877571292694</v>
      </c>
      <c r="BL15" s="75">
        <v>0.30617261550841302</v>
      </c>
      <c r="BM15" s="75">
        <v>0.79783508137810899</v>
      </c>
      <c r="BN15" s="75">
        <v>2.4470268163604998</v>
      </c>
      <c r="BO15" s="75">
        <v>0.45220265017609201</v>
      </c>
      <c r="BP15" s="75">
        <v>0</v>
      </c>
      <c r="BQ15" s="75">
        <v>0.10638528949442499</v>
      </c>
      <c r="BR15" s="75">
        <v>29.088459857579199</v>
      </c>
      <c r="BS15" s="75">
        <v>28.902239185941099</v>
      </c>
      <c r="BT15" s="75">
        <v>0.186220671638088</v>
      </c>
      <c r="BU15" s="75">
        <v>0</v>
      </c>
      <c r="BV15" s="75">
        <v>0</v>
      </c>
      <c r="BW15" s="75">
        <v>0.84441879054437696</v>
      </c>
      <c r="BX15" s="75">
        <v>0</v>
      </c>
      <c r="BY15" s="75">
        <v>5.2146035544018101</v>
      </c>
      <c r="BZ15" s="75">
        <v>1.28961287587427</v>
      </c>
      <c r="CA15" s="75">
        <v>0.69210229324779204</v>
      </c>
      <c r="CB15" s="75">
        <v>13.0805018396468</v>
      </c>
      <c r="CC15" s="75">
        <v>18.280551319284999</v>
      </c>
      <c r="CD15" s="75">
        <v>0.70463113554567103</v>
      </c>
      <c r="CE15" s="75">
        <v>2.7407299001857299</v>
      </c>
      <c r="CF15" s="75">
        <v>2.67018083411874E-6</v>
      </c>
      <c r="CG15" s="75">
        <v>69.634761512573107</v>
      </c>
      <c r="CH15" s="75">
        <v>1.78341799671406</v>
      </c>
      <c r="CI15" s="75">
        <v>0</v>
      </c>
      <c r="CJ15" s="75">
        <v>6.7036135330720195E-5</v>
      </c>
      <c r="CK15" s="75">
        <v>4.8864104839196703</v>
      </c>
      <c r="CL15" s="75">
        <v>1.09410742503678E-2</v>
      </c>
      <c r="CM15" s="75">
        <v>135.87139778986599</v>
      </c>
      <c r="CN15" s="75">
        <v>3.9183376014523899</v>
      </c>
      <c r="CO15" s="89"/>
      <c r="CP15" s="91">
        <f t="shared" si="0"/>
        <v>1.5938260357258123</v>
      </c>
      <c r="CQ15" s="68">
        <f t="shared" si="1"/>
        <v>4.9350286271241688E-7</v>
      </c>
      <c r="CR15" s="68">
        <f t="shared" si="2"/>
        <v>-1.4622083989396418E-5</v>
      </c>
      <c r="CS15" s="68">
        <f t="shared" si="3"/>
        <v>1.3093036504863864E-7</v>
      </c>
      <c r="CT15" s="68">
        <f t="shared" si="4"/>
        <v>1.926457688978201E-6</v>
      </c>
      <c r="CU15" s="68">
        <f t="shared" si="5"/>
        <v>-8.1772347892356085E-7</v>
      </c>
      <c r="CV15" s="68">
        <f t="shared" si="6"/>
        <v>-1.1562301644206905E-5</v>
      </c>
      <c r="CW15" s="68">
        <f t="shared" si="7"/>
        <v>-8.6559816199646282E-7</v>
      </c>
      <c r="CX15" s="61">
        <f t="shared" si="8"/>
        <v>-0.91346866529463355</v>
      </c>
      <c r="CY15" s="61">
        <f t="shared" si="9"/>
        <v>1.4460239074417625</v>
      </c>
      <c r="CZ15" s="68">
        <f t="shared" si="10"/>
        <v>0</v>
      </c>
      <c r="DA15" s="61">
        <f t="shared" si="11"/>
        <v>-0.62963583557032876</v>
      </c>
      <c r="DB15" s="68">
        <f t="shared" si="12"/>
        <v>0</v>
      </c>
      <c r="DC15" s="61">
        <f t="shared" si="13"/>
        <v>-0.99073048463547719</v>
      </c>
      <c r="DD15" s="68">
        <f t="shared" si="14"/>
        <v>-4.3880146063457902E-6</v>
      </c>
      <c r="DE15" s="68">
        <f t="shared" si="15"/>
        <v>-4.5527295552566139E-6</v>
      </c>
      <c r="DF15" s="61">
        <f t="shared" si="16"/>
        <v>0.63280944646766701</v>
      </c>
      <c r="DG15" s="68">
        <f t="shared" si="17"/>
        <v>4.3787000520778603E-5</v>
      </c>
    </row>
    <row r="16" spans="1:111" x14ac:dyDescent="0.25">
      <c r="A16" s="89" t="s">
        <v>182</v>
      </c>
      <c r="B16" s="75">
        <v>925.82260675999999</v>
      </c>
      <c r="C16" s="75">
        <v>0.1206358</v>
      </c>
      <c r="D16" s="75">
        <v>3962.1548294999998</v>
      </c>
      <c r="E16" s="75">
        <v>82.143991268999997</v>
      </c>
      <c r="F16" s="75">
        <v>82.143887269000004</v>
      </c>
      <c r="G16" s="75">
        <v>7.0895016503999999</v>
      </c>
      <c r="H16" s="75">
        <v>223.2069769</v>
      </c>
      <c r="I16" s="71">
        <v>12.974321849000001</v>
      </c>
      <c r="J16" s="71">
        <v>2.9859501036</v>
      </c>
      <c r="K16" s="75"/>
      <c r="L16" s="71">
        <v>87.184445030999996</v>
      </c>
      <c r="M16" s="75"/>
      <c r="N16" s="71">
        <v>4.2167383475999998</v>
      </c>
      <c r="O16" s="75">
        <v>12.066944017999999</v>
      </c>
      <c r="P16" s="75">
        <v>1.2131082231000001</v>
      </c>
      <c r="Q16" s="71">
        <v>0.1436012978</v>
      </c>
      <c r="R16" s="75">
        <v>0.20954448140000001</v>
      </c>
      <c r="S16" s="75"/>
      <c r="T16" s="89" t="s">
        <v>182</v>
      </c>
      <c r="U16" s="75">
        <v>9.6573646014870503E-5</v>
      </c>
      <c r="V16" s="75">
        <v>1.9420902868213101E-4</v>
      </c>
      <c r="W16" s="75">
        <v>12.0668839726227</v>
      </c>
      <c r="X16" s="75">
        <v>0.59068162051088902</v>
      </c>
      <c r="Y16" s="75">
        <v>0.59068162051088902</v>
      </c>
      <c r="Z16" s="75">
        <v>0.19962301065692201</v>
      </c>
      <c r="AA16" s="75">
        <v>7.7998708565507694E-5</v>
      </c>
      <c r="AB16" s="75">
        <v>2.3111578307727001</v>
      </c>
      <c r="AC16" s="75">
        <v>1.2131095442870601</v>
      </c>
      <c r="AD16" s="75">
        <v>1582.5555447823699</v>
      </c>
      <c r="AE16" s="75">
        <v>0</v>
      </c>
      <c r="AF16" s="75">
        <v>925.82246192342404</v>
      </c>
      <c r="AG16" s="75">
        <v>12.4212135468987</v>
      </c>
      <c r="AH16" s="75">
        <v>281.95396955057902</v>
      </c>
      <c r="AI16" s="75">
        <v>6.2961206298992796</v>
      </c>
      <c r="AJ16" s="75">
        <v>0.209545015849087</v>
      </c>
      <c r="AK16" s="75">
        <v>1.5271437068580299E-3</v>
      </c>
      <c r="AL16" s="75">
        <v>5.5535062721495203E-5</v>
      </c>
      <c r="AM16" s="75">
        <v>26.713963416800301</v>
      </c>
      <c r="AN16" s="75">
        <v>26.713963416800301</v>
      </c>
      <c r="AO16" s="75">
        <v>2.64560124120216E-6</v>
      </c>
      <c r="AP16" s="75">
        <v>0</v>
      </c>
      <c r="AQ16" s="75">
        <v>0</v>
      </c>
      <c r="AR16" s="75">
        <v>0</v>
      </c>
      <c r="AS16" s="75">
        <v>0.32123413271682399</v>
      </c>
      <c r="AT16" s="75">
        <v>7.8640019099742396E-5</v>
      </c>
      <c r="AU16" s="75">
        <v>1.32148288926733E-6</v>
      </c>
      <c r="AV16" s="75">
        <v>0.104603811494464</v>
      </c>
      <c r="AW16" s="75">
        <v>1.2697116354436899E-4</v>
      </c>
      <c r="AX16" s="75">
        <v>5.4068590221398897E-3</v>
      </c>
      <c r="AY16" s="75">
        <v>0</v>
      </c>
      <c r="AZ16" s="75">
        <v>0.19637844628694601</v>
      </c>
      <c r="BA16" s="75">
        <v>0.120635906016964</v>
      </c>
      <c r="BB16" s="75">
        <v>0</v>
      </c>
      <c r="BC16" s="75">
        <v>505.451434988453</v>
      </c>
      <c r="BD16" s="75">
        <v>3565.9383019340198</v>
      </c>
      <c r="BE16" s="75">
        <v>396.214848792694</v>
      </c>
      <c r="BF16" s="75">
        <v>3962.15315072671</v>
      </c>
      <c r="BG16" s="75">
        <v>7.8947691264736899E-7</v>
      </c>
      <c r="BH16" s="75">
        <v>20.223846038236399</v>
      </c>
      <c r="BI16" s="75">
        <v>5.2698801873377698E-5</v>
      </c>
      <c r="BJ16" s="75">
        <v>0.65736336359176994</v>
      </c>
      <c r="BK16" s="75">
        <v>77.855924379669005</v>
      </c>
      <c r="BL16" s="75">
        <v>0.88938208469055302</v>
      </c>
      <c r="BM16" s="75">
        <v>2.3201405441006999</v>
      </c>
      <c r="BN16" s="75">
        <v>5.6283638475063</v>
      </c>
      <c r="BO16" s="75">
        <v>1.31473388007959</v>
      </c>
      <c r="BP16" s="75">
        <v>1.6061553045960701E-4</v>
      </c>
      <c r="BQ16" s="75">
        <v>0.30934838759459199</v>
      </c>
      <c r="BR16" s="75">
        <v>82.143882506767696</v>
      </c>
      <c r="BS16" s="75">
        <v>82.143778500969503</v>
      </c>
      <c r="BT16" s="75">
        <v>1.04005798155833E-4</v>
      </c>
      <c r="BU16" s="75">
        <v>0</v>
      </c>
      <c r="BV16" s="75">
        <v>1.9344676113472001E-7</v>
      </c>
      <c r="BW16" s="75">
        <v>2.4560692108004298</v>
      </c>
      <c r="BX16" s="75">
        <v>0</v>
      </c>
      <c r="BY16" s="75">
        <v>15.0822356410214</v>
      </c>
      <c r="BZ16" s="75">
        <v>3.7508195682247698</v>
      </c>
      <c r="CA16" s="75">
        <v>2.01079445592684</v>
      </c>
      <c r="CB16" s="75">
        <v>37.706247149148098</v>
      </c>
      <c r="CC16" s="75">
        <v>64.715545083479896</v>
      </c>
      <c r="CD16" s="75">
        <v>2.0494208943048999</v>
      </c>
      <c r="CE16" s="75">
        <v>7.9686952606138703</v>
      </c>
      <c r="CF16" s="75">
        <v>3.4043884213252901E-6</v>
      </c>
      <c r="CG16" s="75">
        <v>7.0894501086327502</v>
      </c>
      <c r="CH16" s="75">
        <v>0.93221353455592204</v>
      </c>
      <c r="CI16" s="75">
        <v>0</v>
      </c>
      <c r="CJ16" s="75">
        <v>9.2524118101599105E-6</v>
      </c>
      <c r="CK16" s="75">
        <v>1.03376084261053</v>
      </c>
      <c r="CL16" s="75">
        <v>3.09148138031383E-3</v>
      </c>
      <c r="CM16" s="75">
        <v>223.206838136653</v>
      </c>
      <c r="CN16" s="75">
        <v>1.8403745818805199</v>
      </c>
      <c r="CO16" s="89"/>
      <c r="CP16" s="91">
        <f t="shared" si="0"/>
        <v>2.2644979840581878</v>
      </c>
      <c r="CQ16" s="68">
        <f t="shared" si="1"/>
        <v>-1.5644095843416749E-7</v>
      </c>
      <c r="CR16" s="68">
        <f t="shared" si="2"/>
        <v>8.7881842702884951E-7</v>
      </c>
      <c r="CS16" s="68">
        <f t="shared" si="3"/>
        <v>-4.2370209191954731E-7</v>
      </c>
      <c r="CT16" s="68">
        <f t="shared" si="4"/>
        <v>-1.324043677706213E-6</v>
      </c>
      <c r="CU16" s="68">
        <f t="shared" si="5"/>
        <v>-1.3241159399279543E-6</v>
      </c>
      <c r="CV16" s="68">
        <f t="shared" si="6"/>
        <v>-7.2701537839185005E-6</v>
      </c>
      <c r="CW16" s="68">
        <f t="shared" si="7"/>
        <v>-6.2168015051875919E-7</v>
      </c>
      <c r="CX16" s="61">
        <f t="shared" si="8"/>
        <v>-0.95447302545863577</v>
      </c>
      <c r="CY16" s="61">
        <f t="shared" si="9"/>
        <v>-0.225989132240937</v>
      </c>
      <c r="CZ16" s="68">
        <f t="shared" si="10"/>
        <v>0</v>
      </c>
      <c r="DA16" s="61">
        <f t="shared" si="11"/>
        <v>-0.69359255074340764</v>
      </c>
      <c r="DB16" s="68">
        <f t="shared" si="12"/>
        <v>0</v>
      </c>
      <c r="DC16" s="61">
        <f t="shared" si="13"/>
        <v>-0.99871776274066948</v>
      </c>
      <c r="DD16" s="68">
        <f t="shared" si="14"/>
        <v>-4.9760218668518024E-6</v>
      </c>
      <c r="DE16" s="68">
        <f t="shared" si="15"/>
        <v>1.0890924938263171E-6</v>
      </c>
      <c r="DF16" s="61">
        <f t="shared" si="16"/>
        <v>0.36752556763415273</v>
      </c>
      <c r="DG16" s="68">
        <f t="shared" si="17"/>
        <v>2.5505280951116444E-6</v>
      </c>
    </row>
    <row r="17" spans="1:111" x14ac:dyDescent="0.25">
      <c r="A17" s="89" t="s">
        <v>183</v>
      </c>
      <c r="B17" s="75">
        <v>6191.4624182999996</v>
      </c>
      <c r="C17" s="75">
        <v>11.705221099999999</v>
      </c>
      <c r="D17" s="75">
        <v>17740.814320000001</v>
      </c>
      <c r="E17" s="75">
        <v>307.95619497000001</v>
      </c>
      <c r="F17" s="75">
        <v>297.82906423999998</v>
      </c>
      <c r="G17" s="75">
        <v>268.16011836000001</v>
      </c>
      <c r="H17" s="75">
        <v>3009.0786631000001</v>
      </c>
      <c r="I17" s="71">
        <v>62.798868978999998</v>
      </c>
      <c r="J17" s="71">
        <v>26.589999213999999</v>
      </c>
      <c r="K17" s="75"/>
      <c r="L17" s="71">
        <v>373.86617733999998</v>
      </c>
      <c r="M17" s="75">
        <v>0.73799999999999999</v>
      </c>
      <c r="N17" s="71">
        <v>116.41795537</v>
      </c>
      <c r="O17" s="75">
        <v>52.362192913000001</v>
      </c>
      <c r="P17" s="75">
        <v>8.9710476571999997</v>
      </c>
      <c r="Q17" s="71">
        <v>0.57602737189999997</v>
      </c>
      <c r="R17" s="75">
        <v>2.3404104180999998</v>
      </c>
      <c r="S17" s="75"/>
      <c r="T17" s="89" t="s">
        <v>183</v>
      </c>
      <c r="U17" s="75">
        <v>1.31724285319088</v>
      </c>
      <c r="V17" s="75">
        <v>16.833672202828399</v>
      </c>
      <c r="W17" s="75">
        <v>52.362094211475601</v>
      </c>
      <c r="X17" s="75">
        <v>7.4148243070760298</v>
      </c>
      <c r="Y17" s="75">
        <v>7.4148243070760298</v>
      </c>
      <c r="Z17" s="75">
        <v>2.83070474989831</v>
      </c>
      <c r="AA17" s="75">
        <v>1.0639607649210201</v>
      </c>
      <c r="AB17" s="75">
        <v>65.370116410188302</v>
      </c>
      <c r="AC17" s="75">
        <v>8.9710747133913902</v>
      </c>
      <c r="AD17" s="75">
        <v>12816.8830559951</v>
      </c>
      <c r="AE17" s="75">
        <v>0</v>
      </c>
      <c r="AF17" s="75">
        <v>6191.4647537690798</v>
      </c>
      <c r="AG17" s="75">
        <v>97.290348464941701</v>
      </c>
      <c r="AH17" s="75">
        <v>2259.0089860143898</v>
      </c>
      <c r="AI17" s="75">
        <v>47.565901429429303</v>
      </c>
      <c r="AJ17" s="75">
        <v>2.3403719545723298</v>
      </c>
      <c r="AK17" s="75">
        <v>2.9713285468496902</v>
      </c>
      <c r="AL17" s="75">
        <v>0.75762560562343495</v>
      </c>
      <c r="AM17" s="75">
        <v>174.67004791881001</v>
      </c>
      <c r="AN17" s="75">
        <v>174.67004791881001</v>
      </c>
      <c r="AO17" s="75">
        <v>3.6080307656837701E-2</v>
      </c>
      <c r="AP17" s="75">
        <v>0</v>
      </c>
      <c r="AQ17" s="75">
        <v>0.73800508286623001</v>
      </c>
      <c r="AR17" s="75">
        <v>0</v>
      </c>
      <c r="AS17" s="75">
        <v>3.9844575122203798</v>
      </c>
      <c r="AT17" s="75">
        <v>0.72389522494827996</v>
      </c>
      <c r="AU17" s="75">
        <v>1.8025921780311101E-2</v>
      </c>
      <c r="AV17" s="75">
        <v>16.048515558679501</v>
      </c>
      <c r="AW17" s="75">
        <v>2.3311979907775799</v>
      </c>
      <c r="AX17" s="75">
        <v>11.8294501444683</v>
      </c>
      <c r="AY17" s="75">
        <v>0</v>
      </c>
      <c r="AZ17" s="75">
        <v>1.65602490212447</v>
      </c>
      <c r="BA17" s="75">
        <v>11.705557804637399</v>
      </c>
      <c r="BB17" s="75">
        <v>0</v>
      </c>
      <c r="BC17" s="75">
        <v>5300.8310807608104</v>
      </c>
      <c r="BD17" s="75">
        <v>15966.693646560499</v>
      </c>
      <c r="BE17" s="75">
        <v>1774.0759164856099</v>
      </c>
      <c r="BF17" s="75">
        <v>17740.769563046098</v>
      </c>
      <c r="BG17" s="75">
        <v>1.0770239492193001E-2</v>
      </c>
      <c r="BH17" s="75">
        <v>157.08965654683999</v>
      </c>
      <c r="BI17" s="75">
        <v>0.71896560651860997</v>
      </c>
      <c r="BJ17" s="75">
        <v>2.25968244057165</v>
      </c>
      <c r="BK17" s="75">
        <v>1410.2670183636201</v>
      </c>
      <c r="BL17" s="75">
        <v>3.0449193653995601</v>
      </c>
      <c r="BM17" s="75">
        <v>7.8813501678268603</v>
      </c>
      <c r="BN17" s="75">
        <v>19.543439148023801</v>
      </c>
      <c r="BO17" s="75">
        <v>4.4605970970639799</v>
      </c>
      <c r="BP17" s="75">
        <v>0.42825172724967803</v>
      </c>
      <c r="BQ17" s="75">
        <v>1.0536044956100401</v>
      </c>
      <c r="BR17" s="75">
        <v>307.95161184713498</v>
      </c>
      <c r="BS17" s="75">
        <v>297.82448327237199</v>
      </c>
      <c r="BT17" s="75">
        <v>10.127128574762599</v>
      </c>
      <c r="BU17" s="75">
        <v>1.9031250516708201E-4</v>
      </c>
      <c r="BV17" s="75">
        <v>1.2742219062263999E-4</v>
      </c>
      <c r="BW17" s="75">
        <v>22.495603004899699</v>
      </c>
      <c r="BX17" s="75">
        <v>1.1717168493747101E-3</v>
      </c>
      <c r="BY17" s="75">
        <v>51.733724778848902</v>
      </c>
      <c r="BZ17" s="75">
        <v>12.7245308542358</v>
      </c>
      <c r="CA17" s="75">
        <v>6.8713469540391401</v>
      </c>
      <c r="CB17" s="75">
        <v>129.361184644807</v>
      </c>
      <c r="CC17" s="75">
        <v>809.670805263582</v>
      </c>
      <c r="CD17" s="75">
        <v>6.9879975495626496</v>
      </c>
      <c r="CE17" s="75">
        <v>28.796215456053599</v>
      </c>
      <c r="CF17" s="75">
        <v>0.18054613663393301</v>
      </c>
      <c r="CG17" s="75">
        <v>268.157959630459</v>
      </c>
      <c r="CH17" s="75">
        <v>62.397170760024899</v>
      </c>
      <c r="CI17" s="75">
        <v>0</v>
      </c>
      <c r="CJ17" s="75">
        <v>0.12623138443339099</v>
      </c>
      <c r="CK17" s="75">
        <v>83.574798324433203</v>
      </c>
      <c r="CL17" s="75">
        <v>6.2450032551552201</v>
      </c>
      <c r="CM17" s="75">
        <v>3009.0763485231701</v>
      </c>
      <c r="CN17" s="75">
        <v>35.193993221751199</v>
      </c>
      <c r="CO17" s="89"/>
      <c r="CP17" s="91">
        <f t="shared" si="0"/>
        <v>1.7616140193193883</v>
      </c>
      <c r="CQ17" s="68">
        <f t="shared" si="1"/>
        <v>3.7720798777766617E-7</v>
      </c>
      <c r="CR17" s="68">
        <f t="shared" si="2"/>
        <v>2.8765337666272371E-5</v>
      </c>
      <c r="CS17" s="68">
        <f t="shared" si="3"/>
        <v>-2.5228240990255529E-6</v>
      </c>
      <c r="CT17" s="68">
        <f t="shared" si="4"/>
        <v>-1.4882385676557247E-5</v>
      </c>
      <c r="CU17" s="68">
        <f t="shared" si="5"/>
        <v>-1.5381197398168748E-5</v>
      </c>
      <c r="CV17" s="68">
        <f t="shared" si="6"/>
        <v>-8.0501513581171027E-6</v>
      </c>
      <c r="CW17" s="68">
        <f t="shared" si="7"/>
        <v>-7.6919784730602147E-7</v>
      </c>
      <c r="CX17" s="61">
        <f t="shared" si="8"/>
        <v>-0.88192742277642677</v>
      </c>
      <c r="CY17" s="61">
        <f t="shared" si="9"/>
        <v>1.4584474743335094</v>
      </c>
      <c r="CZ17" s="68">
        <f t="shared" si="10"/>
        <v>0</v>
      </c>
      <c r="DA17" s="61">
        <f t="shared" si="11"/>
        <v>-0.53280061555297575</v>
      </c>
      <c r="DB17" s="68">
        <f t="shared" si="12"/>
        <v>6.8873526152056139E-6</v>
      </c>
      <c r="DC17" s="61">
        <f t="shared" si="13"/>
        <v>-0.89838809566039968</v>
      </c>
      <c r="DD17" s="68">
        <f t="shared" si="14"/>
        <v>-1.8849769062330311E-6</v>
      </c>
      <c r="DE17" s="68">
        <f t="shared" si="15"/>
        <v>3.015945564475293E-6</v>
      </c>
      <c r="DF17" s="61">
        <f t="shared" si="16"/>
        <v>1.8749066153959792</v>
      </c>
      <c r="DG17" s="68">
        <f t="shared" si="17"/>
        <v>-1.6434522497653629E-5</v>
      </c>
    </row>
    <row r="18" spans="1:111" x14ac:dyDescent="0.25">
      <c r="A18" s="89" t="s">
        <v>184</v>
      </c>
      <c r="B18" s="75">
        <v>2743.9777542000002</v>
      </c>
      <c r="C18" s="75">
        <v>1.5508836999999999E-2</v>
      </c>
      <c r="D18" s="75">
        <v>9201.3044960000007</v>
      </c>
      <c r="E18" s="75">
        <v>352.08702464999999</v>
      </c>
      <c r="F18" s="75">
        <v>349.84832931</v>
      </c>
      <c r="G18" s="75">
        <v>30.250023392999999</v>
      </c>
      <c r="H18" s="75">
        <v>1124.8341441</v>
      </c>
      <c r="I18" s="71">
        <v>31.898721926</v>
      </c>
      <c r="J18" s="71">
        <v>17.279571122</v>
      </c>
      <c r="K18" s="75"/>
      <c r="L18" s="71">
        <v>182.85162457000001</v>
      </c>
      <c r="M18" s="75">
        <v>5.8634550000000001E-2</v>
      </c>
      <c r="N18" s="71">
        <v>9.1607255271000003</v>
      </c>
      <c r="O18" s="75">
        <v>27.344060203000002</v>
      </c>
      <c r="P18" s="75">
        <v>2.23392678</v>
      </c>
      <c r="Q18" s="71">
        <v>0.30367735909999999</v>
      </c>
      <c r="R18" s="75">
        <v>4.3801257041000001</v>
      </c>
      <c r="S18" s="75"/>
      <c r="T18" s="89" t="s">
        <v>184</v>
      </c>
      <c r="U18" s="75">
        <v>4.9628102169612699E-2</v>
      </c>
      <c r="V18" s="75">
        <v>10.150311726672101</v>
      </c>
      <c r="W18" s="75">
        <v>27.344135743893801</v>
      </c>
      <c r="X18" s="75">
        <v>1.9331031834975001</v>
      </c>
      <c r="Y18" s="75">
        <v>1.9331031834975001</v>
      </c>
      <c r="Z18" s="75">
        <v>0.67828310479095899</v>
      </c>
      <c r="AA18" s="75">
        <v>4.0082862133560403E-2</v>
      </c>
      <c r="AB18" s="75">
        <v>18.5569915157702</v>
      </c>
      <c r="AC18" s="75">
        <v>2.23393396769012</v>
      </c>
      <c r="AD18" s="75">
        <v>5647.6430145990498</v>
      </c>
      <c r="AE18" s="75">
        <v>0</v>
      </c>
      <c r="AF18" s="75">
        <v>2743.9725216135598</v>
      </c>
      <c r="AG18" s="75">
        <v>60.0341423538109</v>
      </c>
      <c r="AH18" s="75">
        <v>979.01749629331596</v>
      </c>
      <c r="AI18" s="75">
        <v>20.128420174596201</v>
      </c>
      <c r="AJ18" s="75">
        <v>4.3800991577936497</v>
      </c>
      <c r="AK18" s="75">
        <v>0.61619719388280902</v>
      </c>
      <c r="AL18" s="75">
        <v>2.8545005572774399E-2</v>
      </c>
      <c r="AM18" s="75">
        <v>132.04620828084001</v>
      </c>
      <c r="AN18" s="75">
        <v>132.04620828084001</v>
      </c>
      <c r="AO18" s="75">
        <v>1.35941873063157E-3</v>
      </c>
      <c r="AP18" s="75">
        <v>0</v>
      </c>
      <c r="AQ18" s="75">
        <v>5.8635236572474499E-2</v>
      </c>
      <c r="AR18" s="75">
        <v>0</v>
      </c>
      <c r="AS18" s="75">
        <v>1.6080006360525001</v>
      </c>
      <c r="AT18" s="75">
        <v>2.9419232789599601E-2</v>
      </c>
      <c r="AU18" s="75">
        <v>6.7928027597331797E-4</v>
      </c>
      <c r="AV18" s="75">
        <v>4.1566416776648198</v>
      </c>
      <c r="AW18" s="75">
        <v>0.48665997126987298</v>
      </c>
      <c r="AX18" s="75">
        <v>5.1379550961015799</v>
      </c>
      <c r="AY18" s="75">
        <v>0</v>
      </c>
      <c r="AZ18" s="75">
        <v>0.62538174780867295</v>
      </c>
      <c r="BA18" s="75">
        <v>1.55087537823047E-2</v>
      </c>
      <c r="BB18" s="75">
        <v>0</v>
      </c>
      <c r="BC18" s="75">
        <v>2115.33354979965</v>
      </c>
      <c r="BD18" s="75">
        <v>8281.16788543242</v>
      </c>
      <c r="BE18" s="75">
        <v>920.13060004343299</v>
      </c>
      <c r="BF18" s="75">
        <v>9201.2984854758506</v>
      </c>
      <c r="BG18" s="75">
        <v>4.0670510754487902E-4</v>
      </c>
      <c r="BH18" s="75">
        <v>68.374788936827599</v>
      </c>
      <c r="BI18" s="75">
        <v>2.7088988697646699E-2</v>
      </c>
      <c r="BJ18" s="75">
        <v>2.80813759927688</v>
      </c>
      <c r="BK18" s="75">
        <v>442.10418060355101</v>
      </c>
      <c r="BL18" s="75">
        <v>3.7934764756912802</v>
      </c>
      <c r="BM18" s="75">
        <v>9.8751672859284394</v>
      </c>
      <c r="BN18" s="75">
        <v>23.952503462909998</v>
      </c>
      <c r="BO18" s="75">
        <v>5.5967740126104397</v>
      </c>
      <c r="BP18" s="75">
        <v>7.3297520957687297E-4</v>
      </c>
      <c r="BQ18" s="75">
        <v>1.31771649386288</v>
      </c>
      <c r="BR18" s="75">
        <v>352.08675288470198</v>
      </c>
      <c r="BS18" s="75">
        <v>349.84805491063997</v>
      </c>
      <c r="BT18" s="75">
        <v>2.2386979740626098</v>
      </c>
      <c r="BU18" s="75">
        <v>1.5582040046958499E-4</v>
      </c>
      <c r="BV18" s="75">
        <v>5.00385775778921E-5</v>
      </c>
      <c r="BW18" s="75">
        <v>10.5476804187679</v>
      </c>
      <c r="BX18" s="75">
        <v>1.8827222121177E-4</v>
      </c>
      <c r="BY18" s="75">
        <v>64.206952121121802</v>
      </c>
      <c r="BZ18" s="75">
        <v>15.963780645844</v>
      </c>
      <c r="CA18" s="75">
        <v>8.5580678193532602</v>
      </c>
      <c r="CB18" s="75">
        <v>160.520376160871</v>
      </c>
      <c r="CC18" s="75">
        <v>293.20632870556301</v>
      </c>
      <c r="CD18" s="75">
        <v>8.7371991354574696</v>
      </c>
      <c r="CE18" s="75">
        <v>33.918494553260899</v>
      </c>
      <c r="CF18" s="75">
        <v>5.0601619274496502E-2</v>
      </c>
      <c r="CG18" s="75">
        <v>30.250016509885</v>
      </c>
      <c r="CH18" s="75">
        <v>15.3833397003052</v>
      </c>
      <c r="CI18" s="75">
        <v>0</v>
      </c>
      <c r="CJ18" s="75">
        <v>7.2635516268286203E-3</v>
      </c>
      <c r="CK18" s="75">
        <v>32.662530055008197</v>
      </c>
      <c r="CL18" s="75">
        <v>0.20285919619293599</v>
      </c>
      <c r="CM18" s="75">
        <v>1124.8332727889001</v>
      </c>
      <c r="CN18" s="75">
        <v>15.216949667986199</v>
      </c>
      <c r="CO18" s="89"/>
      <c r="CP18" s="91">
        <f t="shared" si="0"/>
        <v>1.8805751936506232</v>
      </c>
      <c r="CQ18" s="68">
        <f t="shared" si="1"/>
        <v>-1.9069347163378898E-6</v>
      </c>
      <c r="CR18" s="68">
        <f t="shared" si="2"/>
        <v>-5.3658243554283097E-6</v>
      </c>
      <c r="CS18" s="68">
        <f t="shared" si="3"/>
        <v>-6.532252196039409E-7</v>
      </c>
      <c r="CT18" s="68">
        <f t="shared" si="4"/>
        <v>-7.7186967704843777E-7</v>
      </c>
      <c r="CU18" s="68">
        <f t="shared" si="5"/>
        <v>-7.8433806033767259E-7</v>
      </c>
      <c r="CV18" s="68">
        <f t="shared" si="6"/>
        <v>-2.2754081573535708E-7</v>
      </c>
      <c r="CW18" s="68">
        <f t="shared" si="7"/>
        <v>-7.7461295469194444E-7</v>
      </c>
      <c r="CX18" s="61">
        <f t="shared" si="8"/>
        <v>-0.93939872613134801</v>
      </c>
      <c r="CY18" s="61">
        <f t="shared" si="9"/>
        <v>7.392662611537934E-2</v>
      </c>
      <c r="CZ18" s="68">
        <f t="shared" si="10"/>
        <v>0</v>
      </c>
      <c r="DA18" s="61">
        <f t="shared" si="11"/>
        <v>-0.27785050534079597</v>
      </c>
      <c r="DB18" s="68">
        <f t="shared" si="12"/>
        <v>1.1709350110098976E-5</v>
      </c>
      <c r="DC18" s="61">
        <f t="shared" si="13"/>
        <v>-0.43913229570058998</v>
      </c>
      <c r="DD18" s="68">
        <f t="shared" si="14"/>
        <v>2.7626070612406413E-6</v>
      </c>
      <c r="DE18" s="68">
        <f t="shared" si="15"/>
        <v>3.2175137450032144E-6</v>
      </c>
      <c r="DF18" s="61">
        <f t="shared" si="16"/>
        <v>1.0593624419749275</v>
      </c>
      <c r="DG18" s="68">
        <f t="shared" si="17"/>
        <v>-6.0606265992806115E-6</v>
      </c>
    </row>
    <row r="19" spans="1:111" x14ac:dyDescent="0.25">
      <c r="A19" s="89" t="s">
        <v>185</v>
      </c>
      <c r="B19" s="75">
        <v>14764.832012999999</v>
      </c>
      <c r="C19" s="75">
        <v>33.643740000000001</v>
      </c>
      <c r="D19" s="75">
        <v>27882.403978999999</v>
      </c>
      <c r="E19" s="75">
        <v>1412.7576836000001</v>
      </c>
      <c r="F19" s="75">
        <v>1409.1499690999999</v>
      </c>
      <c r="G19" s="75">
        <v>1108.2062705000001</v>
      </c>
      <c r="H19" s="75">
        <v>8160.1970935999998</v>
      </c>
      <c r="I19" s="71">
        <v>83.057064260999994</v>
      </c>
      <c r="J19" s="71">
        <v>27.434379106000002</v>
      </c>
      <c r="K19" s="75"/>
      <c r="L19" s="71">
        <v>590.47101081999995</v>
      </c>
      <c r="M19" s="75">
        <v>2.7699999999999999E-3</v>
      </c>
      <c r="N19" s="71">
        <v>35.717168479999998</v>
      </c>
      <c r="O19" s="75">
        <v>62.707561745</v>
      </c>
      <c r="P19" s="75">
        <v>6.3134200692000002</v>
      </c>
      <c r="Q19" s="71">
        <v>1.7810540590999999</v>
      </c>
      <c r="R19" s="75">
        <v>6.7143374042000001</v>
      </c>
      <c r="S19" s="75"/>
      <c r="T19" s="89" t="s">
        <v>185</v>
      </c>
      <c r="U19" s="75">
        <v>0.90796925923066596</v>
      </c>
      <c r="V19" s="75">
        <v>160.63974052290001</v>
      </c>
      <c r="W19" s="75">
        <v>62.706267975851901</v>
      </c>
      <c r="X19" s="75">
        <v>16.911696809278201</v>
      </c>
      <c r="Y19" s="75">
        <v>16.911696809278201</v>
      </c>
      <c r="Z19" s="75">
        <v>3.3997050418248498</v>
      </c>
      <c r="AA19" s="75">
        <v>0.70803617950910003</v>
      </c>
      <c r="AB19" s="75">
        <v>150.60171164941099</v>
      </c>
      <c r="AC19" s="75">
        <v>6.3133601800285701</v>
      </c>
      <c r="AD19" s="75">
        <v>23839.259883761999</v>
      </c>
      <c r="AE19" s="75">
        <v>0</v>
      </c>
      <c r="AF19" s="75">
        <v>14754.585414727901</v>
      </c>
      <c r="AG19" s="75">
        <v>166.635085744105</v>
      </c>
      <c r="AH19" s="75">
        <v>4000.4602155933198</v>
      </c>
      <c r="AI19" s="75">
        <v>85.223457156550595</v>
      </c>
      <c r="AJ19" s="75">
        <v>6.70921385954325</v>
      </c>
      <c r="AK19" s="75">
        <v>10.011938027603099</v>
      </c>
      <c r="AL19" s="75">
        <v>0.55423179581414705</v>
      </c>
      <c r="AM19" s="75">
        <v>615.35255356513801</v>
      </c>
      <c r="AN19" s="75">
        <v>615.35255356513801</v>
      </c>
      <c r="AO19" s="75">
        <v>2.40100846003353E-2</v>
      </c>
      <c r="AP19" s="75">
        <v>0</v>
      </c>
      <c r="AQ19" s="75">
        <v>2.7695911197826301E-3</v>
      </c>
      <c r="AR19" s="75">
        <v>0</v>
      </c>
      <c r="AS19" s="75">
        <v>38.522684885490499</v>
      </c>
      <c r="AT19" s="75">
        <v>0.61207258116642704</v>
      </c>
      <c r="AU19" s="75">
        <v>1.19951613906445E-2</v>
      </c>
      <c r="AV19" s="75">
        <v>64.782969766649003</v>
      </c>
      <c r="AW19" s="75">
        <v>7.9645862930199796</v>
      </c>
      <c r="AX19" s="75">
        <v>88.763370788348794</v>
      </c>
      <c r="AY19" s="75">
        <v>0</v>
      </c>
      <c r="AZ19" s="75">
        <v>2.2024114871900902</v>
      </c>
      <c r="BA19" s="75">
        <v>33.643803634319099</v>
      </c>
      <c r="BB19" s="75">
        <v>0</v>
      </c>
      <c r="BC19" s="75">
        <v>12331.9327958464</v>
      </c>
      <c r="BD19" s="75">
        <v>25082.8941949767</v>
      </c>
      <c r="BE19" s="75">
        <v>2786.9914455838598</v>
      </c>
      <c r="BF19" s="75">
        <v>27869.885640560598</v>
      </c>
      <c r="BG19" s="75">
        <v>1.25146110143267E-2</v>
      </c>
      <c r="BH19" s="75">
        <v>256.87476848848303</v>
      </c>
      <c r="BI19" s="75">
        <v>0.53154790006904995</v>
      </c>
      <c r="BJ19" s="75">
        <v>13.589208908767199</v>
      </c>
      <c r="BK19" s="75">
        <v>4071.6457894267401</v>
      </c>
      <c r="BL19" s="75">
        <v>17.078567871712998</v>
      </c>
      <c r="BM19" s="75">
        <v>36.407622409982501</v>
      </c>
      <c r="BN19" s="75">
        <v>94.154747096788398</v>
      </c>
      <c r="BO19" s="75">
        <v>21.083289147968699</v>
      </c>
      <c r="BP19" s="75">
        <v>0.97405151429973202</v>
      </c>
      <c r="BQ19" s="75">
        <v>5.0830369353549703</v>
      </c>
      <c r="BR19" s="75">
        <v>1412.3391995102299</v>
      </c>
      <c r="BS19" s="75">
        <v>1408.73149476244</v>
      </c>
      <c r="BT19" s="75">
        <v>3.6077047477912401</v>
      </c>
      <c r="BU19" s="75">
        <v>3.4663310846188899E-2</v>
      </c>
      <c r="BV19" s="75">
        <v>8.3162534736574995E-3</v>
      </c>
      <c r="BW19" s="75">
        <v>80.000166812722895</v>
      </c>
      <c r="BX19" s="75">
        <v>2.0515281227092601E-2</v>
      </c>
      <c r="BY19" s="75">
        <v>245.46883492341701</v>
      </c>
      <c r="BZ19" s="75">
        <v>60.867331268704802</v>
      </c>
      <c r="CA19" s="75">
        <v>32.144821255862901</v>
      </c>
      <c r="CB19" s="75">
        <v>613.83438251293796</v>
      </c>
      <c r="CC19" s="75">
        <v>1855.4445284302799</v>
      </c>
      <c r="CD19" s="75">
        <v>35.787934325413197</v>
      </c>
      <c r="CE19" s="75">
        <v>133.49109428617001</v>
      </c>
      <c r="CF19" s="75">
        <v>18.702910646795601</v>
      </c>
      <c r="CG19" s="75">
        <v>1108.1910657482199</v>
      </c>
      <c r="CH19" s="75">
        <v>143.59155141329501</v>
      </c>
      <c r="CI19" s="75">
        <v>0</v>
      </c>
      <c r="CJ19" s="75">
        <v>9.9513950171035703E-2</v>
      </c>
      <c r="CK19" s="75">
        <v>432.17743403844997</v>
      </c>
      <c r="CL19" s="75">
        <v>7.41735096482636</v>
      </c>
      <c r="CM19" s="75">
        <v>8159.7698791315897</v>
      </c>
      <c r="CN19" s="75">
        <v>186.017678842191</v>
      </c>
      <c r="CO19" s="89"/>
      <c r="CP19" s="91">
        <f t="shared" si="0"/>
        <v>1.511308894554124</v>
      </c>
      <c r="CQ19" s="68">
        <f t="shared" si="1"/>
        <v>-6.9398678312607154E-4</v>
      </c>
      <c r="CR19" s="68">
        <f t="shared" si="2"/>
        <v>1.8914163258191955E-6</v>
      </c>
      <c r="CS19" s="68">
        <f t="shared" si="3"/>
        <v>-4.4896912220441062E-4</v>
      </c>
      <c r="CT19" s="68">
        <f t="shared" si="4"/>
        <v>-2.9621788267591189E-4</v>
      </c>
      <c r="CU19" s="68">
        <f t="shared" si="5"/>
        <v>-2.9696934090500009E-4</v>
      </c>
      <c r="CV19" s="68">
        <f t="shared" si="6"/>
        <v>-1.3720145955603283E-5</v>
      </c>
      <c r="CW19" s="68">
        <f t="shared" si="7"/>
        <v>-5.2353449740217525E-5</v>
      </c>
      <c r="CX19" s="61">
        <f t="shared" si="8"/>
        <v>-0.79638460665868727</v>
      </c>
      <c r="CY19" s="61">
        <f t="shared" si="9"/>
        <v>4.4895250615121025</v>
      </c>
      <c r="CZ19" s="68">
        <f t="shared" si="10"/>
        <v>0</v>
      </c>
      <c r="DA19" s="61">
        <f t="shared" si="11"/>
        <v>4.213846622306576E-2</v>
      </c>
      <c r="DB19" s="68">
        <f t="shared" si="12"/>
        <v>-1.4761018677611221E-4</v>
      </c>
      <c r="DC19" s="61">
        <f t="shared" si="13"/>
        <v>1.4851737852078692</v>
      </c>
      <c r="DD19" s="68">
        <f t="shared" si="14"/>
        <v>-2.0631788449368192E-5</v>
      </c>
      <c r="DE19" s="68">
        <f t="shared" si="15"/>
        <v>-9.4860108742393247E-6</v>
      </c>
      <c r="DF19" s="61">
        <f t="shared" si="16"/>
        <v>0.23657756256034704</v>
      </c>
      <c r="DG19" s="68">
        <f t="shared" si="17"/>
        <v>-7.6307524455729889E-4</v>
      </c>
    </row>
    <row r="20" spans="1:111" x14ac:dyDescent="0.25">
      <c r="A20" s="89" t="s">
        <v>186</v>
      </c>
      <c r="B20" s="75">
        <v>38.912725999999999</v>
      </c>
      <c r="C20" s="75"/>
      <c r="D20" s="75">
        <v>31.751878000000001</v>
      </c>
      <c r="E20" s="75">
        <v>1.690968969</v>
      </c>
      <c r="F20" s="75">
        <v>1.690968969</v>
      </c>
      <c r="G20" s="75">
        <v>2.2471009999999998</v>
      </c>
      <c r="H20" s="75">
        <v>63.565950000000001</v>
      </c>
      <c r="I20" s="71">
        <v>4.9582232499999997E-2</v>
      </c>
      <c r="J20" s="71">
        <v>1.4908532699999999E-2</v>
      </c>
      <c r="K20" s="75"/>
      <c r="L20" s="71">
        <v>0.88171269610000003</v>
      </c>
      <c r="M20" s="75"/>
      <c r="N20" s="71"/>
      <c r="O20" s="75">
        <v>7.9331165999999998E-3</v>
      </c>
      <c r="P20" s="75"/>
      <c r="Q20" s="71">
        <v>1.6211193E-3</v>
      </c>
      <c r="R20" s="75">
        <v>3.9665844899999997E-2</v>
      </c>
      <c r="S20" s="75"/>
      <c r="T20" s="89" t="s">
        <v>186</v>
      </c>
      <c r="U20" s="75">
        <v>0</v>
      </c>
      <c r="V20" s="75">
        <v>0</v>
      </c>
      <c r="W20" s="75">
        <v>7.9338789012459408E-3</v>
      </c>
      <c r="X20" s="75">
        <v>3.19761686294812E-3</v>
      </c>
      <c r="Y20" s="75">
        <v>3.19761686294812E-3</v>
      </c>
      <c r="Z20" s="75">
        <v>1.0794972596934399E-3</v>
      </c>
      <c r="AA20" s="75">
        <v>0</v>
      </c>
      <c r="AB20" s="75">
        <v>0.114614120009391</v>
      </c>
      <c r="AC20" s="75">
        <v>0</v>
      </c>
      <c r="AD20" s="75">
        <v>40.598653145036501</v>
      </c>
      <c r="AE20" s="75">
        <v>0</v>
      </c>
      <c r="AF20" s="75">
        <v>38.912916950787299</v>
      </c>
      <c r="AG20" s="75">
        <v>6.7201378421104893E-2</v>
      </c>
      <c r="AH20" s="75">
        <v>6.7745722328841396</v>
      </c>
      <c r="AI20" s="75">
        <v>3.4118403658592401E-2</v>
      </c>
      <c r="AJ20" s="75">
        <v>3.9664377229470998E-2</v>
      </c>
      <c r="AK20" s="75">
        <v>0</v>
      </c>
      <c r="AL20" s="75">
        <v>0</v>
      </c>
      <c r="AM20" s="75">
        <v>2.7150196181878998</v>
      </c>
      <c r="AN20" s="75">
        <v>2.7150196181878998</v>
      </c>
      <c r="AO20" s="75">
        <v>0</v>
      </c>
      <c r="AP20" s="75">
        <v>0</v>
      </c>
      <c r="AQ20" s="75">
        <v>0</v>
      </c>
      <c r="AR20" s="75">
        <v>0</v>
      </c>
      <c r="AS20" s="75">
        <v>1.7043791474517199E-3</v>
      </c>
      <c r="AT20" s="75">
        <v>0</v>
      </c>
      <c r="AU20" s="75">
        <v>0</v>
      </c>
      <c r="AV20" s="75">
        <v>5.5754731843548895E-4</v>
      </c>
      <c r="AW20" s="75">
        <v>0</v>
      </c>
      <c r="AX20" s="75">
        <v>0</v>
      </c>
      <c r="AY20" s="75">
        <v>0</v>
      </c>
      <c r="AZ20" s="75">
        <v>1.0645133601709599E-3</v>
      </c>
      <c r="BA20" s="75">
        <v>0</v>
      </c>
      <c r="BB20" s="75">
        <v>0</v>
      </c>
      <c r="BC20" s="75">
        <v>70.347528343171405</v>
      </c>
      <c r="BD20" s="75">
        <v>28.5767109515699</v>
      </c>
      <c r="BE20" s="75">
        <v>3.1751918060814401</v>
      </c>
      <c r="BF20" s="75">
        <v>31.751902757651301</v>
      </c>
      <c r="BG20" s="75">
        <v>0</v>
      </c>
      <c r="BH20" s="75">
        <v>0.154506679712518</v>
      </c>
      <c r="BI20" s="75">
        <v>0</v>
      </c>
      <c r="BJ20" s="75">
        <v>1.3535934236126E-2</v>
      </c>
      <c r="BK20" s="75">
        <v>50.424380426594396</v>
      </c>
      <c r="BL20" s="75">
        <v>1.83133897716562E-2</v>
      </c>
      <c r="BM20" s="75">
        <v>4.7773661160623003E-2</v>
      </c>
      <c r="BN20" s="75">
        <v>0.115720077712925</v>
      </c>
      <c r="BO20" s="75">
        <v>2.70717893263226E-2</v>
      </c>
      <c r="BP20" s="75">
        <v>0</v>
      </c>
      <c r="BQ20" s="75">
        <v>6.3698549799654797E-3</v>
      </c>
      <c r="BR20" s="75">
        <v>1.6909710646560401</v>
      </c>
      <c r="BS20" s="75">
        <v>1.6909710646560401</v>
      </c>
      <c r="BT20" s="75">
        <v>0</v>
      </c>
      <c r="BU20" s="75">
        <v>0</v>
      </c>
      <c r="BV20" s="75">
        <v>0</v>
      </c>
      <c r="BW20" s="75">
        <v>5.0408472031613999E-2</v>
      </c>
      <c r="BX20" s="75">
        <v>0</v>
      </c>
      <c r="BY20" s="75">
        <v>0.31054813274029103</v>
      </c>
      <c r="BZ20" s="75">
        <v>7.7234616864255798E-2</v>
      </c>
      <c r="CA20" s="75">
        <v>4.1403914085880997E-2</v>
      </c>
      <c r="CB20" s="75">
        <v>0.77636775773408595</v>
      </c>
      <c r="CC20" s="75">
        <v>10.8113271917326</v>
      </c>
      <c r="CD20" s="75">
        <v>4.2200406973219098E-2</v>
      </c>
      <c r="CE20" s="75">
        <v>0.16402305703908199</v>
      </c>
      <c r="CF20" s="75">
        <v>0</v>
      </c>
      <c r="CG20" s="75">
        <v>2.24710705225504</v>
      </c>
      <c r="CH20" s="75">
        <v>0.87663575155402795</v>
      </c>
      <c r="CI20" s="75">
        <v>0</v>
      </c>
      <c r="CJ20" s="75">
        <v>0</v>
      </c>
      <c r="CK20" s="75">
        <v>0.46732894110991502</v>
      </c>
      <c r="CL20" s="75">
        <v>0</v>
      </c>
      <c r="CM20" s="75">
        <v>63.565929661535598</v>
      </c>
      <c r="CN20" s="75">
        <v>0.19228845032711001</v>
      </c>
      <c r="CO20" s="89"/>
      <c r="CP20" s="91">
        <f t="shared" si="0"/>
        <v>1.1066860615072451</v>
      </c>
      <c r="CQ20" s="68">
        <f t="shared" si="1"/>
        <v>4.9071552401512789E-6</v>
      </c>
      <c r="CR20" s="68">
        <f t="shared" si="2"/>
        <v>0</v>
      </c>
      <c r="CS20" s="68">
        <f t="shared" si="3"/>
        <v>7.7972242459871936E-7</v>
      </c>
      <c r="CT20" s="68">
        <f t="shared" si="4"/>
        <v>1.2393225886780689E-6</v>
      </c>
      <c r="CU20" s="68">
        <f t="shared" si="5"/>
        <v>1.2393225886780689E-6</v>
      </c>
      <c r="CV20" s="68">
        <f t="shared" si="6"/>
        <v>2.6933613754990605E-6</v>
      </c>
      <c r="CW20" s="68">
        <f t="shared" si="7"/>
        <v>-3.199584746615766E-7</v>
      </c>
      <c r="CX20" s="61">
        <f t="shared" si="8"/>
        <v>-0.93550881632955674</v>
      </c>
      <c r="CY20" s="61">
        <f t="shared" si="9"/>
        <v>6.6878202782082639</v>
      </c>
      <c r="CZ20" s="68">
        <f t="shared" si="10"/>
        <v>0</v>
      </c>
      <c r="DA20" s="61">
        <f t="shared" si="11"/>
        <v>2.0792565766569999</v>
      </c>
      <c r="DB20" s="68">
        <f t="shared" si="12"/>
        <v>0</v>
      </c>
      <c r="DC20" s="61">
        <f t="shared" si="13"/>
        <v>0</v>
      </c>
      <c r="DD20" s="68">
        <f t="shared" si="14"/>
        <v>9.6091017487506044E-5</v>
      </c>
      <c r="DE20" s="68">
        <f t="shared" si="15"/>
        <v>0</v>
      </c>
      <c r="DF20" s="61">
        <f t="shared" si="16"/>
        <v>-0.34334668634753784</v>
      </c>
      <c r="DG20" s="68">
        <f t="shared" si="17"/>
        <v>-3.7000863909454572E-5</v>
      </c>
    </row>
    <row r="21" spans="1:111" x14ac:dyDescent="0.25">
      <c r="A21" s="89" t="s">
        <v>187</v>
      </c>
      <c r="B21" s="75">
        <v>198.029695</v>
      </c>
      <c r="C21" s="75"/>
      <c r="D21" s="75">
        <v>187.61377999999999</v>
      </c>
      <c r="E21" s="75">
        <v>30.132656099999998</v>
      </c>
      <c r="F21" s="75">
        <v>30.120789599999998</v>
      </c>
      <c r="G21" s="75">
        <v>1.3752174800000001</v>
      </c>
      <c r="H21" s="75">
        <v>163.98307600000001</v>
      </c>
      <c r="I21" s="71">
        <v>1.9810277000000001</v>
      </c>
      <c r="J21" s="71">
        <v>0.78910697870000002</v>
      </c>
      <c r="K21" s="75"/>
      <c r="L21" s="71">
        <v>14.966453</v>
      </c>
      <c r="M21" s="75"/>
      <c r="N21" s="71">
        <v>25.119690070000001</v>
      </c>
      <c r="O21" s="75">
        <v>1.21382828</v>
      </c>
      <c r="P21" s="75">
        <v>0.11435223</v>
      </c>
      <c r="Q21" s="71">
        <v>4.7333848999999997E-2</v>
      </c>
      <c r="R21" s="75">
        <v>0.9148961498</v>
      </c>
      <c r="S21" s="75"/>
      <c r="T21" s="89" t="s">
        <v>187</v>
      </c>
      <c r="U21" s="75">
        <v>1.6292121468057599E-2</v>
      </c>
      <c r="V21" s="75">
        <v>3.2766201421981E-2</v>
      </c>
      <c r="W21" s="75">
        <v>1.21382852381884</v>
      </c>
      <c r="X21" s="75">
        <v>7.6405972146044707E-2</v>
      </c>
      <c r="Y21" s="75">
        <v>7.6405972146044707E-2</v>
      </c>
      <c r="Z21" s="75">
        <v>3.6473023753451399E-2</v>
      </c>
      <c r="AA21" s="75">
        <v>1.31605691683614E-2</v>
      </c>
      <c r="AB21" s="75">
        <v>15.753899365391201</v>
      </c>
      <c r="AC21" s="75">
        <v>0.114351530329889</v>
      </c>
      <c r="AD21" s="75">
        <v>325.35660818152701</v>
      </c>
      <c r="AE21" s="75">
        <v>0</v>
      </c>
      <c r="AF21" s="75">
        <v>198.00470907256999</v>
      </c>
      <c r="AG21" s="75">
        <v>1.28944230303379</v>
      </c>
      <c r="AH21" s="75">
        <v>33.770602915185599</v>
      </c>
      <c r="AI21" s="75">
        <v>0.63982777536314905</v>
      </c>
      <c r="AJ21" s="75">
        <v>0.914488435898967</v>
      </c>
      <c r="AK21" s="75">
        <v>3.0305251310372001E-2</v>
      </c>
      <c r="AL21" s="75">
        <v>9.3700372581116305E-3</v>
      </c>
      <c r="AM21" s="75">
        <v>60.736989661448298</v>
      </c>
      <c r="AN21" s="75">
        <v>60.736989661448298</v>
      </c>
      <c r="AO21" s="75">
        <v>4.4622629937664601E-4</v>
      </c>
      <c r="AP21" s="75">
        <v>0</v>
      </c>
      <c r="AQ21" s="75">
        <v>0</v>
      </c>
      <c r="AR21" s="75">
        <v>0</v>
      </c>
      <c r="AS21" s="75">
        <v>4.5750654543173397E-2</v>
      </c>
      <c r="AT21" s="75">
        <v>8.9207939698077599E-3</v>
      </c>
      <c r="AU21" s="75">
        <v>2.2295441149269499E-4</v>
      </c>
      <c r="AV21" s="75">
        <v>0.13464121853406699</v>
      </c>
      <c r="AW21" s="75">
        <v>2.1415802917817198E-2</v>
      </c>
      <c r="AX21" s="75">
        <v>3.3490554047961599E-2</v>
      </c>
      <c r="AY21" s="75">
        <v>0</v>
      </c>
      <c r="AZ21" s="75">
        <v>2.3425902951597001E-2</v>
      </c>
      <c r="BA21" s="75">
        <v>0</v>
      </c>
      <c r="BB21" s="75">
        <v>0</v>
      </c>
      <c r="BC21" s="75">
        <v>197.89716364357801</v>
      </c>
      <c r="BD21" s="75">
        <v>168.817491559053</v>
      </c>
      <c r="BE21" s="75">
        <v>18.757455167358302</v>
      </c>
      <c r="BF21" s="75">
        <v>187.57494672641101</v>
      </c>
      <c r="BG21" s="75">
        <v>1.3318902043133501E-4</v>
      </c>
      <c r="BH21" s="75">
        <v>5.4982427568345997</v>
      </c>
      <c r="BI21" s="75">
        <v>8.8918610253146003E-3</v>
      </c>
      <c r="BJ21" s="75">
        <v>0.31945541515787801</v>
      </c>
      <c r="BK21" s="75">
        <v>56.3589355278163</v>
      </c>
      <c r="BL21" s="75">
        <v>0.39935267018303899</v>
      </c>
      <c r="BM21" s="75">
        <v>0.77976110936578602</v>
      </c>
      <c r="BN21" s="75">
        <v>1.90074976107408</v>
      </c>
      <c r="BO21" s="75">
        <v>0.43945305323611</v>
      </c>
      <c r="BP21" s="75">
        <v>0</v>
      </c>
      <c r="BQ21" s="75">
        <v>0.111096982754344</v>
      </c>
      <c r="BR21" s="75">
        <v>30.105236485942701</v>
      </c>
      <c r="BS21" s="75">
        <v>30.093397357760502</v>
      </c>
      <c r="BT21" s="75">
        <v>1.18391281822341E-2</v>
      </c>
      <c r="BU21" s="75">
        <v>0</v>
      </c>
      <c r="BV21" s="75">
        <v>0</v>
      </c>
      <c r="BW21" s="75">
        <v>1.7084678108654801</v>
      </c>
      <c r="BX21" s="75">
        <v>0</v>
      </c>
      <c r="BY21" s="75">
        <v>5.2516131770256296</v>
      </c>
      <c r="BZ21" s="75">
        <v>1.24983670838914</v>
      </c>
      <c r="CA21" s="75">
        <v>0.67003624156042996</v>
      </c>
      <c r="CB21" s="75">
        <v>13.1298203784233</v>
      </c>
      <c r="CC21" s="75">
        <v>15.788394952428</v>
      </c>
      <c r="CD21" s="75">
        <v>0.78644099715052596</v>
      </c>
      <c r="CE21" s="75">
        <v>2.6543616700011499</v>
      </c>
      <c r="CF21" s="75">
        <v>0.69295138257357003</v>
      </c>
      <c r="CG21" s="75">
        <v>1.3720587496486401</v>
      </c>
      <c r="CH21" s="75">
        <v>7.4432694049724697</v>
      </c>
      <c r="CI21" s="75">
        <v>0</v>
      </c>
      <c r="CJ21" s="75">
        <v>1.56107042863363E-3</v>
      </c>
      <c r="CK21" s="75">
        <v>4.2869769197338803</v>
      </c>
      <c r="CL21" s="75">
        <v>5.33717135534644E-2</v>
      </c>
      <c r="CM21" s="75">
        <v>163.95468080931599</v>
      </c>
      <c r="CN21" s="75">
        <v>1.6852782321511799</v>
      </c>
      <c r="CO21" s="89"/>
      <c r="CP21" s="91">
        <f t="shared" si="0"/>
        <v>1.207023566919313</v>
      </c>
      <c r="CQ21" s="68">
        <f t="shared" si="1"/>
        <v>-1.2617262996849674E-4</v>
      </c>
      <c r="CR21" s="68">
        <f t="shared" si="2"/>
        <v>0</v>
      </c>
      <c r="CS21" s="68">
        <f t="shared" si="3"/>
        <v>-2.0698518834265581E-4</v>
      </c>
      <c r="CT21" s="68">
        <f t="shared" si="4"/>
        <v>-9.0996339540401613E-4</v>
      </c>
      <c r="CU21" s="68">
        <f t="shared" si="5"/>
        <v>-9.0941315295057102E-4</v>
      </c>
      <c r="CV21" s="68">
        <f t="shared" si="6"/>
        <v>-2.2968951437121426E-3</v>
      </c>
      <c r="CW21" s="68">
        <f t="shared" si="7"/>
        <v>-1.7315927580247953E-4</v>
      </c>
      <c r="CX21" s="61">
        <f t="shared" si="8"/>
        <v>-0.96143114397338081</v>
      </c>
      <c r="CY21" s="61">
        <f t="shared" si="9"/>
        <v>18.964212446004058</v>
      </c>
      <c r="CZ21" s="68">
        <f t="shared" si="10"/>
        <v>0</v>
      </c>
      <c r="DA21" s="61">
        <f t="shared" si="11"/>
        <v>3.058208692563849</v>
      </c>
      <c r="DB21" s="68">
        <f t="shared" si="12"/>
        <v>0</v>
      </c>
      <c r="DC21" s="61">
        <f t="shared" si="13"/>
        <v>-0.99866676085753303</v>
      </c>
      <c r="DD21" s="68">
        <f t="shared" si="14"/>
        <v>2.0086765486027568E-7</v>
      </c>
      <c r="DE21" s="68">
        <f t="shared" si="15"/>
        <v>-6.118552397283807E-6</v>
      </c>
      <c r="DF21" s="61">
        <f t="shared" si="16"/>
        <v>-0.50509194907016752</v>
      </c>
      <c r="DG21" s="68">
        <f t="shared" si="17"/>
        <v>-4.4563954184541067E-4</v>
      </c>
    </row>
    <row r="22" spans="1:111" x14ac:dyDescent="0.25">
      <c r="A22" s="89" t="s">
        <v>339</v>
      </c>
      <c r="B22" s="75">
        <v>144.4896</v>
      </c>
      <c r="C22" s="75">
        <v>0.38140000000000002</v>
      </c>
      <c r="D22" s="75">
        <v>235.465</v>
      </c>
      <c r="E22" s="75">
        <v>9.4037156999999993</v>
      </c>
      <c r="F22" s="75">
        <v>9.4037156999999993</v>
      </c>
      <c r="G22" s="75">
        <v>5.4922000000000004</v>
      </c>
      <c r="H22" s="75">
        <v>69.148499999999999</v>
      </c>
      <c r="I22" s="71">
        <v>0.34271737289999998</v>
      </c>
      <c r="J22" s="71">
        <v>0.10707936749999999</v>
      </c>
      <c r="K22" s="75"/>
      <c r="L22" s="71">
        <v>5.9174478256</v>
      </c>
      <c r="M22" s="75"/>
      <c r="N22" s="71">
        <v>1.7679106E-2</v>
      </c>
      <c r="O22" s="75">
        <v>6.7857193299999993E-2</v>
      </c>
      <c r="P22" s="75">
        <v>3.7766983999999999E-3</v>
      </c>
      <c r="Q22" s="71">
        <v>1.07266351E-2</v>
      </c>
      <c r="R22" s="75">
        <v>0.26030649519999999</v>
      </c>
      <c r="S22" s="75"/>
      <c r="T22" s="89" t="s">
        <v>339</v>
      </c>
      <c r="U22" s="75">
        <v>0</v>
      </c>
      <c r="V22" s="75">
        <v>0.11089286465561</v>
      </c>
      <c r="W22" s="75">
        <v>6.7855800658549403E-2</v>
      </c>
      <c r="X22" s="75">
        <v>0.16331180552320901</v>
      </c>
      <c r="Y22" s="75">
        <v>0.16331180552320901</v>
      </c>
      <c r="Z22" s="75">
        <v>5.18991381689346E-2</v>
      </c>
      <c r="AA22" s="75">
        <v>0</v>
      </c>
      <c r="AB22" s="75">
        <v>0.69646627354051205</v>
      </c>
      <c r="AC22" s="75">
        <v>3.7758951833361601E-3</v>
      </c>
      <c r="AD22" s="75">
        <v>445.00730903668199</v>
      </c>
      <c r="AE22" s="75">
        <v>0</v>
      </c>
      <c r="AF22" s="75">
        <v>144.48809544249499</v>
      </c>
      <c r="AG22" s="75">
        <v>3.2452488733026099</v>
      </c>
      <c r="AH22" s="75">
        <v>73.110512000031306</v>
      </c>
      <c r="AI22" s="75">
        <v>1.66153853648969</v>
      </c>
      <c r="AJ22" s="75">
        <v>0.26030535103765601</v>
      </c>
      <c r="AK22" s="75">
        <v>0</v>
      </c>
      <c r="AL22" s="75">
        <v>0</v>
      </c>
      <c r="AM22" s="75">
        <v>21.773682058295702</v>
      </c>
      <c r="AN22" s="75">
        <v>21.773682058295702</v>
      </c>
      <c r="AO22" s="75">
        <v>1.3111254165357599E-5</v>
      </c>
      <c r="AP22" s="75">
        <v>0</v>
      </c>
      <c r="AQ22" s="75">
        <v>0</v>
      </c>
      <c r="AR22" s="75">
        <v>0</v>
      </c>
      <c r="AS22" s="75">
        <v>8.1927806744810094E-2</v>
      </c>
      <c r="AT22" s="75">
        <v>0</v>
      </c>
      <c r="AU22" s="75">
        <v>0</v>
      </c>
      <c r="AV22" s="75">
        <v>2.6937604807805E-2</v>
      </c>
      <c r="AW22" s="75">
        <v>2.0558892508143299E-4</v>
      </c>
      <c r="AX22" s="75">
        <v>6.2138913892976404E-4</v>
      </c>
      <c r="AY22" s="75">
        <v>0</v>
      </c>
      <c r="AZ22" s="75">
        <v>5.1165642451235303E-2</v>
      </c>
      <c r="BA22" s="75">
        <v>0.38139044682175999</v>
      </c>
      <c r="BB22" s="75">
        <v>0</v>
      </c>
      <c r="BC22" s="75">
        <v>142.444951860976</v>
      </c>
      <c r="BD22" s="75">
        <v>211.916230585823</v>
      </c>
      <c r="BE22" s="75">
        <v>23.546251451467899</v>
      </c>
      <c r="BF22" s="75">
        <v>235.46248203729101</v>
      </c>
      <c r="BG22" s="75">
        <v>0</v>
      </c>
      <c r="BH22" s="75">
        <v>5.2688768502113401</v>
      </c>
      <c r="BI22" s="75">
        <v>0</v>
      </c>
      <c r="BJ22" s="75">
        <v>7.5125814359805296E-2</v>
      </c>
      <c r="BK22" s="75">
        <v>16.8710127982275</v>
      </c>
      <c r="BL22" s="75">
        <v>0.101651751627286</v>
      </c>
      <c r="BM22" s="75">
        <v>0.26514110947601599</v>
      </c>
      <c r="BN22" s="75">
        <v>0.65681227081576399</v>
      </c>
      <c r="BO22" s="75">
        <v>0.15024826446645301</v>
      </c>
      <c r="BP22" s="75">
        <v>0</v>
      </c>
      <c r="BQ22" s="75">
        <v>3.5352570754586997E-2</v>
      </c>
      <c r="BR22" s="75">
        <v>9.4036187442041594</v>
      </c>
      <c r="BS22" s="75">
        <v>9.4036187442041594</v>
      </c>
      <c r="BT22" s="75">
        <v>0</v>
      </c>
      <c r="BU22" s="75">
        <v>0</v>
      </c>
      <c r="BV22" s="75">
        <v>0</v>
      </c>
      <c r="BW22" s="75">
        <v>0.27986950732210097</v>
      </c>
      <c r="BX22" s="75">
        <v>0</v>
      </c>
      <c r="BY22" s="75">
        <v>1.7243196051521901</v>
      </c>
      <c r="BZ22" s="75">
        <v>0.42863965233111101</v>
      </c>
      <c r="CA22" s="75">
        <v>0.229807058538225</v>
      </c>
      <c r="CB22" s="75">
        <v>4.3120557471739396</v>
      </c>
      <c r="CC22" s="75">
        <v>16.1892509259749</v>
      </c>
      <c r="CD22" s="75">
        <v>0.23420939819331199</v>
      </c>
      <c r="CE22" s="75">
        <v>0.91036026488533295</v>
      </c>
      <c r="CF22" s="75">
        <v>2.5729108020965799E-5</v>
      </c>
      <c r="CG22" s="75">
        <v>5.4922003481098001</v>
      </c>
      <c r="CH22" s="75">
        <v>0.157484175250378</v>
      </c>
      <c r="CI22" s="75">
        <v>0</v>
      </c>
      <c r="CJ22" s="75">
        <v>0</v>
      </c>
      <c r="CK22" s="75">
        <v>0.320564270597264</v>
      </c>
      <c r="CL22" s="75">
        <v>0</v>
      </c>
      <c r="CM22" s="75">
        <v>69.148214992531706</v>
      </c>
      <c r="CN22" s="75">
        <v>0.47898938221127602</v>
      </c>
      <c r="CO22" s="89"/>
      <c r="CP22" s="91">
        <f t="shared" si="0"/>
        <v>2.0599946343714102</v>
      </c>
      <c r="CQ22" s="68">
        <f t="shared" si="1"/>
        <v>-1.0412912105791718E-5</v>
      </c>
      <c r="CR22" s="68">
        <f t="shared" si="2"/>
        <v>-2.5047661877371066E-5</v>
      </c>
      <c r="CS22" s="68">
        <f t="shared" si="3"/>
        <v>-1.0693575304154023E-5</v>
      </c>
      <c r="CT22" s="68">
        <f t="shared" si="4"/>
        <v>-1.0310370807988555E-5</v>
      </c>
      <c r="CU22" s="68">
        <f t="shared" si="5"/>
        <v>-1.0310370807988555E-5</v>
      </c>
      <c r="CV22" s="68">
        <f t="shared" si="6"/>
        <v>6.3382578866887264E-8</v>
      </c>
      <c r="CW22" s="68">
        <f t="shared" si="7"/>
        <v>-4.1216724627796652E-6</v>
      </c>
      <c r="CX22" s="61">
        <f t="shared" si="8"/>
        <v>-0.5234796411360767</v>
      </c>
      <c r="CY22" s="61">
        <f t="shared" si="9"/>
        <v>5.5042060837771762</v>
      </c>
      <c r="CZ22" s="68">
        <f t="shared" si="10"/>
        <v>0</v>
      </c>
      <c r="DA22" s="61">
        <f t="shared" si="11"/>
        <v>2.679573136935594</v>
      </c>
      <c r="DB22" s="68">
        <f t="shared" si="12"/>
        <v>0</v>
      </c>
      <c r="DC22" s="61">
        <f t="shared" si="13"/>
        <v>-0.96485177819909196</v>
      </c>
      <c r="DD22" s="68">
        <f t="shared" si="14"/>
        <v>-2.0523121910347661E-5</v>
      </c>
      <c r="DE22" s="68">
        <f t="shared" si="15"/>
        <v>-2.1267694127755142E-4</v>
      </c>
      <c r="DF22" s="61">
        <f t="shared" si="16"/>
        <v>3.7699620593260699</v>
      </c>
      <c r="DG22" s="68">
        <f t="shared" si="17"/>
        <v>-4.3954429300774162E-6</v>
      </c>
    </row>
    <row r="23" spans="1:111" x14ac:dyDescent="0.25">
      <c r="A23" s="89" t="s">
        <v>189</v>
      </c>
      <c r="B23" s="75">
        <v>3907.0266052000002</v>
      </c>
      <c r="C23" s="75">
        <v>10.028870299999999</v>
      </c>
      <c r="D23" s="75">
        <v>9133.8016437999995</v>
      </c>
      <c r="E23" s="75">
        <v>152.18454961</v>
      </c>
      <c r="F23" s="75">
        <v>152.00412571000001</v>
      </c>
      <c r="G23" s="75">
        <v>712.57294205000005</v>
      </c>
      <c r="H23" s="75">
        <v>989.62559517</v>
      </c>
      <c r="I23" s="71">
        <v>35.259466373999999</v>
      </c>
      <c r="J23" s="71">
        <v>6.3568173221000004</v>
      </c>
      <c r="K23" s="75"/>
      <c r="L23" s="71">
        <v>161.24670749000001</v>
      </c>
      <c r="M23" s="75"/>
      <c r="N23" s="71">
        <v>15.997162256999999</v>
      </c>
      <c r="O23" s="75">
        <v>30.624528372</v>
      </c>
      <c r="P23" s="75">
        <v>2.8073031549</v>
      </c>
      <c r="Q23" s="71">
        <v>0.39922833800000002</v>
      </c>
      <c r="R23" s="75">
        <v>0.4501286974</v>
      </c>
      <c r="S23" s="75"/>
      <c r="T23" s="89" t="s">
        <v>189</v>
      </c>
      <c r="U23" s="75">
        <v>3.2236558481236001E-2</v>
      </c>
      <c r="V23" s="75">
        <v>6.4835344087424002E-2</v>
      </c>
      <c r="W23" s="75">
        <v>30.624597838588699</v>
      </c>
      <c r="X23" s="75">
        <v>2.2378760856867901</v>
      </c>
      <c r="Y23" s="75">
        <v>2.2378760856867901</v>
      </c>
      <c r="Z23" s="75">
        <v>0.72771781095948196</v>
      </c>
      <c r="AA23" s="75">
        <v>2.6041592719235802E-2</v>
      </c>
      <c r="AB23" s="75">
        <v>10.1330608152743</v>
      </c>
      <c r="AC23" s="75">
        <v>2.8073008061011802</v>
      </c>
      <c r="AD23" s="75">
        <v>5983.7017085386897</v>
      </c>
      <c r="AE23" s="75">
        <v>0</v>
      </c>
      <c r="AF23" s="75">
        <v>3906.9126251267298</v>
      </c>
      <c r="AG23" s="75">
        <v>43.490053159710399</v>
      </c>
      <c r="AH23" s="75">
        <v>1068.2436455381701</v>
      </c>
      <c r="AI23" s="75">
        <v>22.202444902549701</v>
      </c>
      <c r="AJ23" s="75">
        <v>0.45007877321330497</v>
      </c>
      <c r="AK23" s="75">
        <v>7.0260547262774406E-2</v>
      </c>
      <c r="AL23" s="75">
        <v>1.85400260725485E-2</v>
      </c>
      <c r="AM23" s="75">
        <v>70.162497290749997</v>
      </c>
      <c r="AN23" s="75">
        <v>70.162497290749997</v>
      </c>
      <c r="AO23" s="75">
        <v>8.8307740988883198E-4</v>
      </c>
      <c r="AP23" s="75">
        <v>0</v>
      </c>
      <c r="AQ23" s="75">
        <v>0</v>
      </c>
      <c r="AR23" s="75">
        <v>0</v>
      </c>
      <c r="AS23" s="75">
        <v>2.4880672813027802</v>
      </c>
      <c r="AT23" s="75">
        <v>2.2877574832211801E-2</v>
      </c>
      <c r="AU23" s="75">
        <v>4.4118521257240702E-4</v>
      </c>
      <c r="AV23" s="75">
        <v>0.61460145007590805</v>
      </c>
      <c r="AW23" s="75">
        <v>4.23764808886831E-2</v>
      </c>
      <c r="AX23" s="75">
        <v>0.117812848208596</v>
      </c>
      <c r="AY23" s="75">
        <v>0</v>
      </c>
      <c r="AZ23" s="75">
        <v>0.68987250488792096</v>
      </c>
      <c r="BA23" s="75">
        <v>10.028849570815201</v>
      </c>
      <c r="BB23" s="75">
        <v>0</v>
      </c>
      <c r="BC23" s="75">
        <v>2059.2783767875299</v>
      </c>
      <c r="BD23" s="75">
        <v>8220.0922815472004</v>
      </c>
      <c r="BE23" s="75">
        <v>913.344640611165</v>
      </c>
      <c r="BF23" s="75">
        <v>9133.4369221583602</v>
      </c>
      <c r="BG23" s="75">
        <v>2.6465422888826502E-4</v>
      </c>
      <c r="BH23" s="75">
        <v>70.8744561981689</v>
      </c>
      <c r="BI23" s="75">
        <v>1.75954877744341E-2</v>
      </c>
      <c r="BJ23" s="75">
        <v>1.2158129271537701</v>
      </c>
      <c r="BK23" s="75">
        <v>420.08843854294503</v>
      </c>
      <c r="BL23" s="75">
        <v>1.64498396489139</v>
      </c>
      <c r="BM23" s="75">
        <v>4.2911462588667098</v>
      </c>
      <c r="BN23" s="75">
        <v>10.477148125134301</v>
      </c>
      <c r="BO23" s="75">
        <v>2.43165775040372</v>
      </c>
      <c r="BP23" s="75">
        <v>0</v>
      </c>
      <c r="BQ23" s="75">
        <v>0.57215156917277099</v>
      </c>
      <c r="BR23" s="75">
        <v>152.17322147106299</v>
      </c>
      <c r="BS23" s="75">
        <v>151.992795999522</v>
      </c>
      <c r="BT23" s="75">
        <v>0.18042547154108601</v>
      </c>
      <c r="BU23" s="75">
        <v>0</v>
      </c>
      <c r="BV23" s="75">
        <v>0</v>
      </c>
      <c r="BW23" s="75">
        <v>4.5282019898256598</v>
      </c>
      <c r="BX23" s="75">
        <v>0</v>
      </c>
      <c r="BY23" s="75">
        <v>27.898497193185499</v>
      </c>
      <c r="BZ23" s="75">
        <v>6.9373335841531603</v>
      </c>
      <c r="CA23" s="75">
        <v>3.71908761587768</v>
      </c>
      <c r="CB23" s="75">
        <v>69.753149615789496</v>
      </c>
      <c r="CC23" s="75">
        <v>305.63838937191599</v>
      </c>
      <c r="CD23" s="75">
        <v>3.7904841642994498</v>
      </c>
      <c r="CE23" s="75">
        <v>14.733140809537099</v>
      </c>
      <c r="CF23" s="75">
        <v>4.3123189426632899E-7</v>
      </c>
      <c r="CG23" s="75">
        <v>712.55745434471805</v>
      </c>
      <c r="CH23" s="75">
        <v>5.9934407815918904</v>
      </c>
      <c r="CI23" s="75">
        <v>0</v>
      </c>
      <c r="CJ23" s="75">
        <v>3.0895381644670001E-3</v>
      </c>
      <c r="CK23" s="75">
        <v>6.74909468009729</v>
      </c>
      <c r="CL23" s="75">
        <v>0.14115921863209299</v>
      </c>
      <c r="CM23" s="75">
        <v>989.62040371147998</v>
      </c>
      <c r="CN23" s="75">
        <v>7.5051118463869999</v>
      </c>
      <c r="CO23" s="89"/>
      <c r="CP23" s="91">
        <f t="shared" si="0"/>
        <v>2.080877040392858</v>
      </c>
      <c r="CQ23" s="68">
        <f t="shared" si="1"/>
        <v>-2.9173098826263565E-5</v>
      </c>
      <c r="CR23" s="68">
        <f t="shared" si="2"/>
        <v>-2.0669511299687981E-6</v>
      </c>
      <c r="CS23" s="68">
        <f t="shared" si="3"/>
        <v>-3.9930979001159605E-5</v>
      </c>
      <c r="CT23" s="68">
        <f t="shared" si="4"/>
        <v>-7.4436852926578951E-5</v>
      </c>
      <c r="CU23" s="68">
        <f t="shared" si="5"/>
        <v>-7.453554582869743E-5</v>
      </c>
      <c r="CV23" s="68">
        <f t="shared" si="6"/>
        <v>-2.173490511363206E-5</v>
      </c>
      <c r="CW23" s="68">
        <f t="shared" si="7"/>
        <v>-5.2458814175322212E-6</v>
      </c>
      <c r="CX23" s="61">
        <f t="shared" si="8"/>
        <v>-0.93653119811997543</v>
      </c>
      <c r="CY23" s="61">
        <f t="shared" si="9"/>
        <v>0.59404625016450874</v>
      </c>
      <c r="CZ23" s="68">
        <f t="shared" si="10"/>
        <v>0</v>
      </c>
      <c r="DA23" s="61">
        <f t="shared" si="11"/>
        <v>-0.56487485305644924</v>
      </c>
      <c r="DB23" s="68">
        <f t="shared" si="12"/>
        <v>0</v>
      </c>
      <c r="DC23" s="61">
        <f t="shared" si="13"/>
        <v>-0.99263539080770136</v>
      </c>
      <c r="DD23" s="68">
        <f t="shared" si="14"/>
        <v>2.2683317063498877E-6</v>
      </c>
      <c r="DE23" s="68">
        <f t="shared" si="15"/>
        <v>-8.3667444885130202E-7</v>
      </c>
      <c r="DF23" s="61">
        <f t="shared" si="16"/>
        <v>0.72801487074777971</v>
      </c>
      <c r="DG23" s="68">
        <f t="shared" si="17"/>
        <v>-1.1091091721855478E-4</v>
      </c>
    </row>
    <row r="24" spans="1:111" x14ac:dyDescent="0.25">
      <c r="A24" s="89" t="s">
        <v>190</v>
      </c>
      <c r="B24" s="75">
        <v>880.50843250000003</v>
      </c>
      <c r="C24" s="75">
        <v>55.189697056</v>
      </c>
      <c r="D24" s="75">
        <v>2377.4561629999998</v>
      </c>
      <c r="E24" s="75">
        <v>24.0970245</v>
      </c>
      <c r="F24" s="75">
        <v>7.5063240116000003</v>
      </c>
      <c r="G24" s="75">
        <v>36.049794409</v>
      </c>
      <c r="H24" s="75">
        <v>172.4243276</v>
      </c>
      <c r="I24" s="71">
        <v>4.8558657054000003</v>
      </c>
      <c r="J24" s="71">
        <v>1.2237632893999999</v>
      </c>
      <c r="K24" s="75"/>
      <c r="L24" s="71">
        <v>36.572727401000002</v>
      </c>
      <c r="M24" s="75"/>
      <c r="N24" s="71">
        <v>1.4911804651</v>
      </c>
      <c r="O24" s="75">
        <v>4.7077274947000003</v>
      </c>
      <c r="P24" s="75">
        <v>0.49299166649999998</v>
      </c>
      <c r="Q24" s="71">
        <v>6.4147946900000002E-2</v>
      </c>
      <c r="R24" s="75">
        <v>0.21719279150000001</v>
      </c>
      <c r="S24" s="75"/>
      <c r="T24" s="89" t="s">
        <v>190</v>
      </c>
      <c r="U24" s="75">
        <v>0</v>
      </c>
      <c r="V24" s="75">
        <v>5.9122720958833903E-3</v>
      </c>
      <c r="W24" s="75">
        <v>4.70772194655716</v>
      </c>
      <c r="X24" s="75">
        <v>0.233043603692075</v>
      </c>
      <c r="Y24" s="75">
        <v>0.233043603692075</v>
      </c>
      <c r="Z24" s="75">
        <v>7.8662405179014502E-2</v>
      </c>
      <c r="AA24" s="75">
        <v>0</v>
      </c>
      <c r="AB24" s="75">
        <v>3.0154998610741499</v>
      </c>
      <c r="AC24" s="75">
        <v>0.49299294424330498</v>
      </c>
      <c r="AD24" s="75">
        <v>720.19877765347701</v>
      </c>
      <c r="AE24" s="75">
        <v>0</v>
      </c>
      <c r="AF24" s="75">
        <v>880.50734352970801</v>
      </c>
      <c r="AG24" s="75">
        <v>5.0268536945824902</v>
      </c>
      <c r="AH24" s="75">
        <v>132.025257990873</v>
      </c>
      <c r="AI24" s="75">
        <v>2.4925122080783901</v>
      </c>
      <c r="AJ24" s="75">
        <v>0.217189803123123</v>
      </c>
      <c r="AK24" s="75">
        <v>1.6799489006211299</v>
      </c>
      <c r="AL24" s="75">
        <v>0</v>
      </c>
      <c r="AM24" s="75">
        <v>21.608996873002202</v>
      </c>
      <c r="AN24" s="75">
        <v>21.608996873002202</v>
      </c>
      <c r="AO24" s="75">
        <v>2.0764384336248899E-5</v>
      </c>
      <c r="AP24" s="75">
        <v>0</v>
      </c>
      <c r="AQ24" s="75">
        <v>0</v>
      </c>
      <c r="AR24" s="75">
        <v>0</v>
      </c>
      <c r="AS24" s="75">
        <v>1.9738963929485001</v>
      </c>
      <c r="AT24" s="75">
        <v>7.1280843687229903E-3</v>
      </c>
      <c r="AU24" s="75">
        <v>0</v>
      </c>
      <c r="AV24" s="75">
        <v>4.8351076581695199E-2</v>
      </c>
      <c r="AW24" s="75">
        <v>3.2431593603730298E-3</v>
      </c>
      <c r="AX24" s="75">
        <v>0</v>
      </c>
      <c r="AY24" s="75">
        <v>5.1934417984358598E-6</v>
      </c>
      <c r="AZ24" s="75">
        <v>7.7535755914148699E-2</v>
      </c>
      <c r="BA24" s="75">
        <v>55.189738510337001</v>
      </c>
      <c r="BB24" s="75">
        <v>0</v>
      </c>
      <c r="BC24" s="75">
        <v>304.59267761261498</v>
      </c>
      <c r="BD24" s="75">
        <v>2139.7078266638</v>
      </c>
      <c r="BE24" s="75">
        <v>237.74557478022601</v>
      </c>
      <c r="BF24" s="75">
        <v>2377.4534014440201</v>
      </c>
      <c r="BG24" s="75">
        <v>0</v>
      </c>
      <c r="BH24" s="75">
        <v>9.1000556770278198</v>
      </c>
      <c r="BI24" s="75">
        <v>0</v>
      </c>
      <c r="BJ24" s="75">
        <v>6.6998268831605201E-2</v>
      </c>
      <c r="BK24" s="75">
        <v>72.623510481889397</v>
      </c>
      <c r="BL24" s="75">
        <v>8.3771327634385301E-2</v>
      </c>
      <c r="BM24" s="75">
        <v>0.19700056810904101</v>
      </c>
      <c r="BN24" s="75">
        <v>0.50574231650655599</v>
      </c>
      <c r="BO24" s="75">
        <v>0.11767408997062299</v>
      </c>
      <c r="BP24" s="75">
        <v>9.5632627303140899E-3</v>
      </c>
      <c r="BQ24" s="75">
        <v>2.83922359165991E-2</v>
      </c>
      <c r="BR24" s="75">
        <v>24.0969720095901</v>
      </c>
      <c r="BS24" s="75">
        <v>7.5062820294868198</v>
      </c>
      <c r="BT24" s="75">
        <v>16.590689980103299</v>
      </c>
      <c r="BU24" s="75">
        <v>8.8583971295821203E-4</v>
      </c>
      <c r="BV24" s="75">
        <v>1.5356244867364201E-4</v>
      </c>
      <c r="BW24" s="75">
        <v>0.55019345899678795</v>
      </c>
      <c r="BX24" s="75">
        <v>1.3719994267982801E-4</v>
      </c>
      <c r="BY24" s="75">
        <v>1.2950652506379601</v>
      </c>
      <c r="BZ24" s="75">
        <v>0.318417191642277</v>
      </c>
      <c r="CA24" s="75">
        <v>0.17124059294410701</v>
      </c>
      <c r="CB24" s="75">
        <v>3.23885580239974</v>
      </c>
      <c r="CC24" s="75">
        <v>44.906959064242002</v>
      </c>
      <c r="CD24" s="75">
        <v>0.206052751820191</v>
      </c>
      <c r="CE24" s="75">
        <v>0.71524972094997097</v>
      </c>
      <c r="CF24" s="75">
        <v>8.8858829234389903E-4</v>
      </c>
      <c r="CG24" s="75">
        <v>36.049851896581103</v>
      </c>
      <c r="CH24" s="75">
        <v>3.67947776586526</v>
      </c>
      <c r="CI24" s="75">
        <v>0</v>
      </c>
      <c r="CJ24" s="75">
        <v>0</v>
      </c>
      <c r="CK24" s="75">
        <v>4.3060277350374596</v>
      </c>
      <c r="CL24" s="75">
        <v>1.9969339443443E-3</v>
      </c>
      <c r="CM24" s="75">
        <v>172.42421690173401</v>
      </c>
      <c r="CN24" s="75">
        <v>2.59928471556784</v>
      </c>
      <c r="CO24" s="89"/>
      <c r="CP24" s="91">
        <f t="shared" si="0"/>
        <v>1.7665307291852448</v>
      </c>
      <c r="CQ24" s="68">
        <f t="shared" si="1"/>
        <v>-1.2367516900716461E-6</v>
      </c>
      <c r="CR24" s="68">
        <f t="shared" si="2"/>
        <v>7.5112456151460835E-7</v>
      </c>
      <c r="CS24" s="68">
        <f t="shared" si="3"/>
        <v>-1.1615591583715683E-6</v>
      </c>
      <c r="CT24" s="68">
        <f t="shared" si="4"/>
        <v>-2.178294249546012E-6</v>
      </c>
      <c r="CU24" s="68">
        <f t="shared" si="5"/>
        <v>-5.5928991495223022E-6</v>
      </c>
      <c r="CV24" s="68">
        <f t="shared" si="6"/>
        <v>1.5946715382161967E-6</v>
      </c>
      <c r="CW24" s="68">
        <f t="shared" si="7"/>
        <v>-6.4201071580612291E-7</v>
      </c>
      <c r="CX24" s="61">
        <f t="shared" si="8"/>
        <v>-0.95200781532468715</v>
      </c>
      <c r="CY24" s="61">
        <f t="shared" si="9"/>
        <v>1.4641202160530753</v>
      </c>
      <c r="CZ24" s="68">
        <f t="shared" si="10"/>
        <v>0</v>
      </c>
      <c r="DA24" s="61">
        <f t="shared" si="11"/>
        <v>-0.40914997571629425</v>
      </c>
      <c r="DB24" s="68">
        <f t="shared" si="12"/>
        <v>0</v>
      </c>
      <c r="DC24" s="61">
        <f t="shared" si="13"/>
        <v>-1</v>
      </c>
      <c r="DD24" s="68">
        <f t="shared" si="14"/>
        <v>-1.1785182652368157E-6</v>
      </c>
      <c r="DE24" s="68">
        <f t="shared" si="15"/>
        <v>2.5918152208661332E-6</v>
      </c>
      <c r="DF24" s="61">
        <f t="shared" si="16"/>
        <v>0.20870206547715242</v>
      </c>
      <c r="DG24" s="68">
        <f t="shared" si="17"/>
        <v>-1.3759097879687896E-5</v>
      </c>
    </row>
    <row r="25" spans="1:111" x14ac:dyDescent="0.25">
      <c r="A25" s="89" t="s">
        <v>191</v>
      </c>
      <c r="B25" s="75">
        <v>4001.7288429999999</v>
      </c>
      <c r="C25" s="75"/>
      <c r="D25" s="75">
        <v>22451.723216999999</v>
      </c>
      <c r="E25" s="75">
        <v>334.52345406000001</v>
      </c>
      <c r="F25" s="75">
        <v>332.94276406</v>
      </c>
      <c r="G25" s="75">
        <v>459.83486799999997</v>
      </c>
      <c r="H25" s="75">
        <v>1930.2931390000001</v>
      </c>
      <c r="I25" s="71">
        <v>49.367454311000003</v>
      </c>
      <c r="J25" s="71">
        <v>17.315959341999999</v>
      </c>
      <c r="K25" s="75"/>
      <c r="L25" s="71">
        <v>317.74725604999998</v>
      </c>
      <c r="M25" s="75"/>
      <c r="N25" s="71">
        <v>15.552494902999999</v>
      </c>
      <c r="O25" s="75">
        <v>42.871498991000003</v>
      </c>
      <c r="P25" s="75">
        <v>3.6592492550000002</v>
      </c>
      <c r="Q25" s="71">
        <v>0.56564476399999997</v>
      </c>
      <c r="R25" s="75">
        <v>2.4611366270000001</v>
      </c>
      <c r="S25" s="75"/>
      <c r="T25" s="89" t="s">
        <v>191</v>
      </c>
      <c r="U25" s="75">
        <v>2.8153211139778499E-2</v>
      </c>
      <c r="V25" s="75">
        <v>8.1339980252412705</v>
      </c>
      <c r="W25" s="75">
        <v>42.871380845835397</v>
      </c>
      <c r="X25" s="75">
        <v>8.9049033706007208</v>
      </c>
      <c r="Y25" s="75">
        <v>8.9049033706007208</v>
      </c>
      <c r="Z25" s="75">
        <v>1.19417386635989</v>
      </c>
      <c r="AA25" s="75">
        <v>2.2741584111234201E-2</v>
      </c>
      <c r="AB25" s="75">
        <v>20.321133028504999</v>
      </c>
      <c r="AC25" s="75">
        <v>3.6592356537352901</v>
      </c>
      <c r="AD25" s="75">
        <v>10086.9622937687</v>
      </c>
      <c r="AE25" s="75">
        <v>0</v>
      </c>
      <c r="AF25" s="75">
        <v>4001.7065219552701</v>
      </c>
      <c r="AG25" s="75">
        <v>78.423948209094107</v>
      </c>
      <c r="AH25" s="75">
        <v>1753.92193620179</v>
      </c>
      <c r="AI25" s="75">
        <v>48.003293351293202</v>
      </c>
      <c r="AJ25" s="75">
        <v>2.4611365067781099</v>
      </c>
      <c r="AK25" s="75">
        <v>1.5353643816162299</v>
      </c>
      <c r="AL25" s="75">
        <v>1.6192350275026499E-2</v>
      </c>
      <c r="AM25" s="75">
        <v>202.67506603239499</v>
      </c>
      <c r="AN25" s="75">
        <v>202.67506603239499</v>
      </c>
      <c r="AO25" s="75">
        <v>7.7117291396351802E-4</v>
      </c>
      <c r="AP25" s="75">
        <v>0</v>
      </c>
      <c r="AQ25" s="75">
        <v>0</v>
      </c>
      <c r="AR25" s="75">
        <v>0</v>
      </c>
      <c r="AS25" s="75">
        <v>4.7429386157442703</v>
      </c>
      <c r="AT25" s="75">
        <v>2.64688590110616E-2</v>
      </c>
      <c r="AU25" s="75">
        <v>3.8516629514696502E-4</v>
      </c>
      <c r="AV25" s="75">
        <v>3.5512350918857498</v>
      </c>
      <c r="AW25" s="75">
        <v>0.37091500431444502</v>
      </c>
      <c r="AX25" s="75">
        <v>4.3433805176160396</v>
      </c>
      <c r="AY25" s="75">
        <v>0</v>
      </c>
      <c r="AZ25" s="75">
        <v>1.15582830577591</v>
      </c>
      <c r="BA25" s="75">
        <v>0</v>
      </c>
      <c r="BB25" s="75">
        <v>0</v>
      </c>
      <c r="BC25" s="75">
        <v>3702.5796546459601</v>
      </c>
      <c r="BD25" s="75">
        <v>20206.525766001399</v>
      </c>
      <c r="BE25" s="75">
        <v>2245.1711757359199</v>
      </c>
      <c r="BF25" s="75">
        <v>22451.6969417373</v>
      </c>
      <c r="BG25" s="75">
        <v>2.3020857056499001E-4</v>
      </c>
      <c r="BH25" s="75">
        <v>120.97986550816999</v>
      </c>
      <c r="BI25" s="75">
        <v>1.53666274554845E-2</v>
      </c>
      <c r="BJ25" s="75">
        <v>2.6947376539515102</v>
      </c>
      <c r="BK25" s="75">
        <v>821.18895683063295</v>
      </c>
      <c r="BL25" s="75">
        <v>3.6285151253603098</v>
      </c>
      <c r="BM25" s="75">
        <v>9.3251295666264298</v>
      </c>
      <c r="BN25" s="75">
        <v>22.9138221812529</v>
      </c>
      <c r="BO25" s="75">
        <v>5.2829959873675101</v>
      </c>
      <c r="BP25" s="75">
        <v>2.6517535563308402E-2</v>
      </c>
      <c r="BQ25" s="75">
        <v>1.2471614233039501</v>
      </c>
      <c r="BR25" s="75">
        <v>334.52205712273098</v>
      </c>
      <c r="BS25" s="75">
        <v>332.94137715227299</v>
      </c>
      <c r="BT25" s="75">
        <v>1.5806799704580701</v>
      </c>
      <c r="BU25" s="75">
        <v>0</v>
      </c>
      <c r="BV25" s="75">
        <v>0</v>
      </c>
      <c r="BW25" s="75">
        <v>11.189604154830599</v>
      </c>
      <c r="BX25" s="75">
        <v>0</v>
      </c>
      <c r="BY25" s="75">
        <v>60.765469766916198</v>
      </c>
      <c r="BZ25" s="75">
        <v>15.0697068425954</v>
      </c>
      <c r="CA25" s="75">
        <v>8.0824138445851705</v>
      </c>
      <c r="CB25" s="75">
        <v>151.940279990851</v>
      </c>
      <c r="CC25" s="75">
        <v>518.39192245750405</v>
      </c>
      <c r="CD25" s="75">
        <v>8.2893328715752599</v>
      </c>
      <c r="CE25" s="75">
        <v>32.115391113719802</v>
      </c>
      <c r="CF25" s="75">
        <v>0.370299093773374</v>
      </c>
      <c r="CG25" s="75">
        <v>459.83510029993698</v>
      </c>
      <c r="CH25" s="75">
        <v>20.597689607348599</v>
      </c>
      <c r="CI25" s="75">
        <v>0</v>
      </c>
      <c r="CJ25" s="75">
        <v>2.6979550485204001E-3</v>
      </c>
      <c r="CK25" s="75">
        <v>31.625262048748102</v>
      </c>
      <c r="CL25" s="75">
        <v>1.79115785232976</v>
      </c>
      <c r="CM25" s="75">
        <v>1930.29042080722</v>
      </c>
      <c r="CN25" s="75">
        <v>20.306874724577899</v>
      </c>
      <c r="CO25" s="89"/>
      <c r="CP25" s="91">
        <f t="shared" si="0"/>
        <v>1.918146417106289</v>
      </c>
      <c r="CQ25" s="68">
        <f t="shared" si="1"/>
        <v>-5.5778503755504974E-6</v>
      </c>
      <c r="CR25" s="68">
        <f t="shared" si="2"/>
        <v>0</v>
      </c>
      <c r="CS25" s="68">
        <f t="shared" si="3"/>
        <v>-1.1703004907313019E-6</v>
      </c>
      <c r="CT25" s="68">
        <f t="shared" si="4"/>
        <v>-4.1759023233410792E-6</v>
      </c>
      <c r="CU25" s="68">
        <f t="shared" si="5"/>
        <v>-4.1656040518729377E-6</v>
      </c>
      <c r="CV25" s="68">
        <f t="shared" si="6"/>
        <v>5.0518121433712958E-7</v>
      </c>
      <c r="CW25" s="68">
        <f t="shared" si="7"/>
        <v>-1.4081761599702222E-6</v>
      </c>
      <c r="CX25" s="61">
        <f t="shared" si="8"/>
        <v>-0.81961996025757111</v>
      </c>
      <c r="CY25" s="61">
        <f t="shared" si="9"/>
        <v>0.17354936143883906</v>
      </c>
      <c r="CZ25" s="68">
        <f t="shared" si="10"/>
        <v>0</v>
      </c>
      <c r="DA25" s="61">
        <f t="shared" si="11"/>
        <v>-0.36215006684274087</v>
      </c>
      <c r="DB25" s="68">
        <f t="shared" si="12"/>
        <v>0</v>
      </c>
      <c r="DC25" s="61">
        <f t="shared" si="13"/>
        <v>-0.72072773245029487</v>
      </c>
      <c r="DD25" s="68">
        <f t="shared" si="14"/>
        <v>-2.7557973802357163E-6</v>
      </c>
      <c r="DE25" s="68">
        <f t="shared" si="15"/>
        <v>-3.7169549714266183E-6</v>
      </c>
      <c r="DF25" s="61">
        <f t="shared" si="16"/>
        <v>1.0433819586738189</v>
      </c>
      <c r="DG25" s="68">
        <f t="shared" si="17"/>
        <v>-4.8848117126803422E-8</v>
      </c>
    </row>
    <row r="26" spans="1:111" x14ac:dyDescent="0.25">
      <c r="A26" s="89" t="s">
        <v>192</v>
      </c>
      <c r="B26" s="75">
        <v>397.38029999999998</v>
      </c>
      <c r="C26" s="75">
        <v>0.2049</v>
      </c>
      <c r="D26" s="75">
        <v>2342.2471999999998</v>
      </c>
      <c r="E26" s="75">
        <v>31.255600000000001</v>
      </c>
      <c r="F26" s="75">
        <v>31.255600000000001</v>
      </c>
      <c r="G26" s="75">
        <v>63.248800000000003</v>
      </c>
      <c r="H26" s="75">
        <v>91.983500000000006</v>
      </c>
      <c r="I26" s="71">
        <v>4.5049193081999999</v>
      </c>
      <c r="J26" s="71">
        <v>1.1283117578999999</v>
      </c>
      <c r="K26" s="75"/>
      <c r="L26" s="71">
        <v>32.038553841000002</v>
      </c>
      <c r="M26" s="75"/>
      <c r="N26" s="71">
        <v>1.4567378248</v>
      </c>
      <c r="O26" s="75">
        <v>4.5025849778999998</v>
      </c>
      <c r="P26" s="75">
        <v>0.47702318300000002</v>
      </c>
      <c r="Q26" s="71">
        <v>5.6805620699999997E-2</v>
      </c>
      <c r="R26" s="75">
        <v>6.10897512E-2</v>
      </c>
      <c r="S26" s="75"/>
      <c r="T26" s="89" t="s">
        <v>192</v>
      </c>
      <c r="U26" s="75">
        <v>4.3031689655362504E-3</v>
      </c>
      <c r="V26" s="75">
        <v>3.3112043513726701E-2</v>
      </c>
      <c r="W26" s="75">
        <v>4.50259361418121</v>
      </c>
      <c r="X26" s="75">
        <v>0.216959308384333</v>
      </c>
      <c r="Y26" s="75">
        <v>0.216959308384333</v>
      </c>
      <c r="Z26" s="75">
        <v>7.60638019364928E-2</v>
      </c>
      <c r="AA26" s="75">
        <v>3.47623197275089E-3</v>
      </c>
      <c r="AB26" s="75">
        <v>0.92790994617842404</v>
      </c>
      <c r="AC26" s="75">
        <v>0.47702141423684602</v>
      </c>
      <c r="AD26" s="75">
        <v>572.25616092902101</v>
      </c>
      <c r="AE26" s="75">
        <v>0</v>
      </c>
      <c r="AF26" s="75">
        <v>397.38012519166398</v>
      </c>
      <c r="AG26" s="75">
        <v>4.4720588949026103</v>
      </c>
      <c r="AH26" s="75">
        <v>100.469390771172</v>
      </c>
      <c r="AI26" s="75">
        <v>2.26699938218283</v>
      </c>
      <c r="AJ26" s="75">
        <v>6.1086861306955301E-2</v>
      </c>
      <c r="AK26" s="75">
        <v>8.0054055296329002E-3</v>
      </c>
      <c r="AL26" s="75">
        <v>2.4758379079239498E-3</v>
      </c>
      <c r="AM26" s="75">
        <v>13.784606326742701</v>
      </c>
      <c r="AN26" s="75">
        <v>13.784606326742701</v>
      </c>
      <c r="AO26" s="75">
        <v>1.178728602435E-4</v>
      </c>
      <c r="AP26" s="75">
        <v>0</v>
      </c>
      <c r="AQ26" s="75">
        <v>0</v>
      </c>
      <c r="AR26" s="75">
        <v>0</v>
      </c>
      <c r="AS26" s="75">
        <v>0.116963531409202</v>
      </c>
      <c r="AT26" s="75">
        <v>2.35667918114826E-3</v>
      </c>
      <c r="AU26" s="75">
        <v>5.8911177031145899E-5</v>
      </c>
      <c r="AV26" s="75">
        <v>6.9880360979487799E-2</v>
      </c>
      <c r="AW26" s="75">
        <v>5.65746399025555E-3</v>
      </c>
      <c r="AX26" s="75">
        <v>8.8477046897820696E-3</v>
      </c>
      <c r="AY26" s="75">
        <v>0</v>
      </c>
      <c r="AZ26" s="75">
        <v>7.16885922490553E-2</v>
      </c>
      <c r="BA26" s="75">
        <v>0.20490383703434301</v>
      </c>
      <c r="BB26" s="75">
        <v>0</v>
      </c>
      <c r="BC26" s="75">
        <v>192.616860728517</v>
      </c>
      <c r="BD26" s="75">
        <v>2108.02047976211</v>
      </c>
      <c r="BE26" s="75">
        <v>234.224808578184</v>
      </c>
      <c r="BF26" s="75">
        <v>2342.2452883402998</v>
      </c>
      <c r="BG26" s="75">
        <v>3.5188458721209099E-5</v>
      </c>
      <c r="BH26" s="75">
        <v>7.2952317166770202</v>
      </c>
      <c r="BI26" s="75">
        <v>2.3495307218208E-3</v>
      </c>
      <c r="BJ26" s="75">
        <v>0.25042491961397001</v>
      </c>
      <c r="BK26" s="75">
        <v>34.813420229964201</v>
      </c>
      <c r="BL26" s="75">
        <v>0.33858528045547398</v>
      </c>
      <c r="BM26" s="75">
        <v>0.88206936181704998</v>
      </c>
      <c r="BN26" s="75">
        <v>2.1418224229897902</v>
      </c>
      <c r="BO26" s="75">
        <v>0.50041167011138898</v>
      </c>
      <c r="BP26" s="75">
        <v>0</v>
      </c>
      <c r="BQ26" s="75">
        <v>0.117646127912167</v>
      </c>
      <c r="BR26" s="75">
        <v>31.2556560799616</v>
      </c>
      <c r="BS26" s="75">
        <v>31.2556560799616</v>
      </c>
      <c r="BT26" s="75">
        <v>0</v>
      </c>
      <c r="BU26" s="75">
        <v>4.0837866587300497E-5</v>
      </c>
      <c r="BV26" s="75">
        <v>9.0245650005235706E-6</v>
      </c>
      <c r="BW26" s="75">
        <v>0.93433083444942699</v>
      </c>
      <c r="BX26" s="75">
        <v>2.41325639202587E-5</v>
      </c>
      <c r="BY26" s="75">
        <v>5.73773869828094</v>
      </c>
      <c r="BZ26" s="75">
        <v>1.4287230570390801</v>
      </c>
      <c r="CA26" s="75">
        <v>0.76527499512227504</v>
      </c>
      <c r="CB26" s="75">
        <v>14.3444220434641</v>
      </c>
      <c r="CC26" s="75">
        <v>23.714292027315199</v>
      </c>
      <c r="CD26" s="75">
        <v>0.779783098375745</v>
      </c>
      <c r="CE26" s="75">
        <v>3.0343495753346899</v>
      </c>
      <c r="CF26" s="75">
        <v>0</v>
      </c>
      <c r="CG26" s="75">
        <v>63.249900303731103</v>
      </c>
      <c r="CH26" s="75">
        <v>0.47339929721238599</v>
      </c>
      <c r="CI26" s="75">
        <v>0</v>
      </c>
      <c r="CJ26" s="75">
        <v>4.1241200509267901E-4</v>
      </c>
      <c r="CK26" s="75">
        <v>0.51715173089043598</v>
      </c>
      <c r="CL26" s="75">
        <v>1.40988457481109E-2</v>
      </c>
      <c r="CM26" s="75">
        <v>91.983455028467205</v>
      </c>
      <c r="CN26" s="75">
        <v>0.71118376208536105</v>
      </c>
      <c r="CO26" s="89"/>
      <c r="CP26" s="91">
        <f t="shared" si="0"/>
        <v>2.0940381144511866</v>
      </c>
      <c r="CQ26" s="68">
        <f t="shared" si="1"/>
        <v>-4.3990186730061248E-7</v>
      </c>
      <c r="CR26" s="68">
        <f t="shared" si="2"/>
        <v>1.8726375514920425E-5</v>
      </c>
      <c r="CS26" s="68">
        <f t="shared" si="3"/>
        <v>-8.1616479251177708E-7</v>
      </c>
      <c r="CT26" s="68">
        <f t="shared" si="4"/>
        <v>1.7942372438524228E-6</v>
      </c>
      <c r="CU26" s="68">
        <f t="shared" si="5"/>
        <v>1.7942372438524228E-6</v>
      </c>
      <c r="CV26" s="68">
        <f t="shared" si="6"/>
        <v>1.7396436471520843E-5</v>
      </c>
      <c r="CW26" s="68">
        <f t="shared" si="7"/>
        <v>-4.8890869342541232E-7</v>
      </c>
      <c r="CX26" s="61">
        <f t="shared" si="8"/>
        <v>-0.95183946846963119</v>
      </c>
      <c r="CY26" s="61">
        <f t="shared" si="9"/>
        <v>-0.1776120919758572</v>
      </c>
      <c r="CZ26" s="68">
        <f t="shared" si="10"/>
        <v>0</v>
      </c>
      <c r="DA26" s="61">
        <f t="shared" si="11"/>
        <v>-0.56974942142668039</v>
      </c>
      <c r="DB26" s="68">
        <f t="shared" si="12"/>
        <v>0</v>
      </c>
      <c r="DC26" s="61">
        <f t="shared" si="13"/>
        <v>-0.99392635755099112</v>
      </c>
      <c r="DD26" s="68">
        <f t="shared" si="14"/>
        <v>1.918071785998922E-6</v>
      </c>
      <c r="DE26" s="68">
        <f t="shared" si="15"/>
        <v>-3.7079186442759184E-6</v>
      </c>
      <c r="DF26" s="61">
        <f t="shared" si="16"/>
        <v>0.26199822069817297</v>
      </c>
      <c r="DG26" s="68">
        <f t="shared" si="17"/>
        <v>-4.7305693474483575E-5</v>
      </c>
    </row>
    <row r="27" spans="1:111" x14ac:dyDescent="0.25">
      <c r="A27" s="89" t="s">
        <v>193</v>
      </c>
      <c r="B27" s="75">
        <v>647.03908951999995</v>
      </c>
      <c r="C27" s="75"/>
      <c r="D27" s="75">
        <v>812.15119619999996</v>
      </c>
      <c r="E27" s="75">
        <v>97.848133419999996</v>
      </c>
      <c r="F27" s="75">
        <v>85.133527220000005</v>
      </c>
      <c r="G27" s="75">
        <v>80.197029799999996</v>
      </c>
      <c r="H27" s="75">
        <v>1026.9448236999999</v>
      </c>
      <c r="I27" s="71">
        <v>20.064360500999999</v>
      </c>
      <c r="J27" s="71">
        <v>5.8347111239</v>
      </c>
      <c r="K27" s="75"/>
      <c r="L27" s="71">
        <v>147.50954060000001</v>
      </c>
      <c r="M27" s="75"/>
      <c r="N27" s="71">
        <v>17.501880687</v>
      </c>
      <c r="O27" s="75">
        <v>17.346928789</v>
      </c>
      <c r="P27" s="75">
        <v>3.7011895564000001</v>
      </c>
      <c r="Q27" s="71">
        <v>6.5611029200000004E-2</v>
      </c>
      <c r="R27" s="75">
        <v>0.35791061870000002</v>
      </c>
      <c r="S27" s="75"/>
      <c r="T27" s="89" t="s">
        <v>193</v>
      </c>
      <c r="U27" s="75">
        <v>0.62377630726217703</v>
      </c>
      <c r="V27" s="75">
        <v>1.2545652984703299</v>
      </c>
      <c r="W27" s="75">
        <v>17.346810067640899</v>
      </c>
      <c r="X27" s="75">
        <v>7.6345373058599399</v>
      </c>
      <c r="Y27" s="75">
        <v>7.6345373058599399</v>
      </c>
      <c r="Z27" s="75">
        <v>1.13384108266506</v>
      </c>
      <c r="AA27" s="75">
        <v>0.50383893405207103</v>
      </c>
      <c r="AB27" s="75">
        <v>13.1915211625961</v>
      </c>
      <c r="AC27" s="75">
        <v>3.70117648161433</v>
      </c>
      <c r="AD27" s="75">
        <v>5292.4205817826396</v>
      </c>
      <c r="AE27" s="75">
        <v>0</v>
      </c>
      <c r="AF27" s="75">
        <v>647.02933828270898</v>
      </c>
      <c r="AG27" s="75">
        <v>38.993894610157199</v>
      </c>
      <c r="AH27" s="75">
        <v>835.45117379811199</v>
      </c>
      <c r="AI27" s="75">
        <v>27.550006917209199</v>
      </c>
      <c r="AJ27" s="75">
        <v>0.35791458860473302</v>
      </c>
      <c r="AK27" s="75">
        <v>1.1603047007962299</v>
      </c>
      <c r="AL27" s="75">
        <v>0.358773171255033</v>
      </c>
      <c r="AM27" s="75">
        <v>73.736099926261801</v>
      </c>
      <c r="AN27" s="75">
        <v>73.736099926261801</v>
      </c>
      <c r="AO27" s="75">
        <v>1.7086763190883501E-2</v>
      </c>
      <c r="AP27" s="75">
        <v>0</v>
      </c>
      <c r="AQ27" s="75">
        <v>0</v>
      </c>
      <c r="AR27" s="75">
        <v>0</v>
      </c>
      <c r="AS27" s="75">
        <v>4.0780561334678103</v>
      </c>
      <c r="AT27" s="75">
        <v>0.35206973294962401</v>
      </c>
      <c r="AU27" s="75">
        <v>8.5369737672088691E-3</v>
      </c>
      <c r="AV27" s="75">
        <v>5.0244935732829799</v>
      </c>
      <c r="AW27" s="75">
        <v>0.81999316701829805</v>
      </c>
      <c r="AX27" s="75">
        <v>1.8634068385459399</v>
      </c>
      <c r="AY27" s="75">
        <v>0</v>
      </c>
      <c r="AZ27" s="75">
        <v>0.63795058260870896</v>
      </c>
      <c r="BA27" s="75">
        <v>0</v>
      </c>
      <c r="BB27" s="75">
        <v>0</v>
      </c>
      <c r="BC27" s="75">
        <v>1868.46920183865</v>
      </c>
      <c r="BD27" s="75">
        <v>730.92981334655997</v>
      </c>
      <c r="BE27" s="75">
        <v>81.214254892331695</v>
      </c>
      <c r="BF27" s="75">
        <v>812.14406823889203</v>
      </c>
      <c r="BG27" s="75">
        <v>5.1001905811666696E-3</v>
      </c>
      <c r="BH27" s="75">
        <v>54.135722985571803</v>
      </c>
      <c r="BI27" s="75">
        <v>0.34046091529870998</v>
      </c>
      <c r="BJ27" s="75">
        <v>0.85034195979871996</v>
      </c>
      <c r="BK27" s="75">
        <v>465.15103543360101</v>
      </c>
      <c r="BL27" s="75">
        <v>1.0792678399664799</v>
      </c>
      <c r="BM27" s="75">
        <v>2.2951468169116498</v>
      </c>
      <c r="BN27" s="75">
        <v>5.9014732654309601</v>
      </c>
      <c r="BO27" s="75">
        <v>1.4357454790367901</v>
      </c>
      <c r="BP27" s="75">
        <v>5.7179913689048897E-3</v>
      </c>
      <c r="BQ27" s="75">
        <v>0.36150914444132098</v>
      </c>
      <c r="BR27" s="75">
        <v>97.846809758571993</v>
      </c>
      <c r="BS27" s="75">
        <v>85.132205386812004</v>
      </c>
      <c r="BT27" s="75">
        <v>12.714604371759901</v>
      </c>
      <c r="BU27" s="75">
        <v>2.1773234235574802E-2</v>
      </c>
      <c r="BV27" s="75">
        <v>4.3765347751561203E-3</v>
      </c>
      <c r="BW27" s="75">
        <v>4.6173610338574704</v>
      </c>
      <c r="BX27" s="75">
        <v>6.3666647927379597E-3</v>
      </c>
      <c r="BY27" s="75">
        <v>14.954581469049799</v>
      </c>
      <c r="BZ27" s="75">
        <v>3.7015575341303002</v>
      </c>
      <c r="CA27" s="75">
        <v>1.9879773728622001</v>
      </c>
      <c r="CB27" s="75">
        <v>37.416776467864999</v>
      </c>
      <c r="CC27" s="75">
        <v>281.69189249436403</v>
      </c>
      <c r="CD27" s="75">
        <v>2.5984862542921099</v>
      </c>
      <c r="CE27" s="75">
        <v>7.8819817424229797</v>
      </c>
      <c r="CF27" s="75">
        <v>1.1764581573769301E-2</v>
      </c>
      <c r="CG27" s="75">
        <v>80.1970283935472</v>
      </c>
      <c r="CH27" s="75">
        <v>11.9441786620364</v>
      </c>
      <c r="CI27" s="75">
        <v>0</v>
      </c>
      <c r="CJ27" s="75">
        <v>5.9777872597349603E-2</v>
      </c>
      <c r="CK27" s="75">
        <v>12.8971160318379</v>
      </c>
      <c r="CL27" s="75">
        <v>2.0528007714610998</v>
      </c>
      <c r="CM27" s="75">
        <v>1026.92566432425</v>
      </c>
      <c r="CN27" s="75">
        <v>8.6078397873235701</v>
      </c>
      <c r="CO27" s="89"/>
      <c r="CP27" s="91">
        <f t="shared" si="0"/>
        <v>1.8194785335978165</v>
      </c>
      <c r="CQ27" s="68">
        <f t="shared" si="1"/>
        <v>-1.5070553617099641E-5</v>
      </c>
      <c r="CR27" s="68">
        <f t="shared" si="2"/>
        <v>0</v>
      </c>
      <c r="CS27" s="68">
        <f t="shared" si="3"/>
        <v>-8.7766429961286555E-6</v>
      </c>
      <c r="CT27" s="68">
        <f t="shared" si="4"/>
        <v>-1.3527712606653217E-5</v>
      </c>
      <c r="CU27" s="68">
        <f t="shared" si="5"/>
        <v>-1.5526587834018851E-5</v>
      </c>
      <c r="CV27" s="68">
        <f t="shared" si="6"/>
        <v>-1.7537467403867457E-8</v>
      </c>
      <c r="CW27" s="68">
        <f t="shared" si="7"/>
        <v>-1.8656674933051141E-5</v>
      </c>
      <c r="CX27" s="61">
        <f t="shared" si="8"/>
        <v>-0.61949760095870299</v>
      </c>
      <c r="CY27" s="61">
        <f t="shared" si="9"/>
        <v>1.2608696270431137</v>
      </c>
      <c r="CZ27" s="68">
        <f t="shared" si="10"/>
        <v>0</v>
      </c>
      <c r="DA27" s="61">
        <f t="shared" si="11"/>
        <v>-0.50012657061815979</v>
      </c>
      <c r="DB27" s="68">
        <f t="shared" si="12"/>
        <v>0</v>
      </c>
      <c r="DC27" s="61">
        <f t="shared" si="13"/>
        <v>-0.89353105121268273</v>
      </c>
      <c r="DD27" s="68">
        <f t="shared" si="14"/>
        <v>-6.8439411117109583E-6</v>
      </c>
      <c r="DE27" s="68">
        <f t="shared" si="15"/>
        <v>-3.5325901229601405E-6</v>
      </c>
      <c r="DF27" s="61">
        <f t="shared" si="16"/>
        <v>8.7232216959143347</v>
      </c>
      <c r="DG27" s="68">
        <f t="shared" si="17"/>
        <v>1.1091888660422394E-5</v>
      </c>
    </row>
    <row r="28" spans="1:111" x14ac:dyDescent="0.25">
      <c r="A28" s="89" t="s">
        <v>194</v>
      </c>
      <c r="B28" s="75">
        <v>778.68369757000005</v>
      </c>
      <c r="C28" s="75">
        <v>0.02</v>
      </c>
      <c r="D28" s="75">
        <v>2757.3488996000001</v>
      </c>
      <c r="E28" s="75">
        <v>35.793212036</v>
      </c>
      <c r="F28" s="75">
        <v>35.413121107999999</v>
      </c>
      <c r="G28" s="75">
        <v>3.2740052670000002</v>
      </c>
      <c r="H28" s="75">
        <v>265.82120615999997</v>
      </c>
      <c r="I28" s="71">
        <v>8.5710952030000005</v>
      </c>
      <c r="J28" s="71">
        <v>1.1691102895000001</v>
      </c>
      <c r="K28" s="75"/>
      <c r="L28" s="71">
        <v>42.714950913000003</v>
      </c>
      <c r="M28" s="75"/>
      <c r="N28" s="71">
        <v>2.6656013673999999</v>
      </c>
      <c r="O28" s="75">
        <v>6.5572282531999999</v>
      </c>
      <c r="P28" s="75">
        <v>0.43169849030000002</v>
      </c>
      <c r="Q28" s="71">
        <v>8.0284955000000005E-2</v>
      </c>
      <c r="R28" s="75">
        <v>0.1806298425</v>
      </c>
      <c r="S28" s="75"/>
      <c r="T28" s="89" t="s">
        <v>194</v>
      </c>
      <c r="U28" s="75">
        <v>1.4076508923758699E-2</v>
      </c>
      <c r="V28" s="75">
        <v>13.291206981202301</v>
      </c>
      <c r="W28" s="75">
        <v>6.5572167536206196</v>
      </c>
      <c r="X28" s="75">
        <v>0.50020460366191399</v>
      </c>
      <c r="Y28" s="75">
        <v>0.50020460366191399</v>
      </c>
      <c r="Z28" s="75">
        <v>0.178085797382562</v>
      </c>
      <c r="AA28" s="75">
        <v>1.1368188444473799E-2</v>
      </c>
      <c r="AB28" s="75">
        <v>1.99463058066751</v>
      </c>
      <c r="AC28" s="75">
        <v>0.43169856140621798</v>
      </c>
      <c r="AD28" s="75">
        <v>1282.55595296554</v>
      </c>
      <c r="AE28" s="75">
        <v>0</v>
      </c>
      <c r="AF28" s="75">
        <v>778.68355589830003</v>
      </c>
      <c r="AG28" s="75">
        <v>10.2265356837326</v>
      </c>
      <c r="AH28" s="75">
        <v>228.389641342559</v>
      </c>
      <c r="AI28" s="75">
        <v>5.18052261868249</v>
      </c>
      <c r="AJ28" s="75">
        <v>0.180632033505705</v>
      </c>
      <c r="AK28" s="75">
        <v>5.13094780901358E-2</v>
      </c>
      <c r="AL28" s="75">
        <v>8.0960084767715303E-3</v>
      </c>
      <c r="AM28" s="75">
        <v>24.130549101913299</v>
      </c>
      <c r="AN28" s="75">
        <v>24.130549101913299</v>
      </c>
      <c r="AO28" s="75">
        <v>3.8551523823696402E-4</v>
      </c>
      <c r="AP28" s="75">
        <v>0</v>
      </c>
      <c r="AQ28" s="75">
        <v>0</v>
      </c>
      <c r="AR28" s="75">
        <v>0</v>
      </c>
      <c r="AS28" s="75">
        <v>0.55598838096994296</v>
      </c>
      <c r="AT28" s="75">
        <v>8.7999041934611194E-3</v>
      </c>
      <c r="AU28" s="75">
        <v>1.9263870287207101E-4</v>
      </c>
      <c r="AV28" s="75">
        <v>4.7637171792810804</v>
      </c>
      <c r="AW28" s="75">
        <v>0.57853280103837701</v>
      </c>
      <c r="AX28" s="75">
        <v>6.6234848102228101</v>
      </c>
      <c r="AY28" s="75">
        <v>0</v>
      </c>
      <c r="AZ28" s="75">
        <v>0.16475989762165799</v>
      </c>
      <c r="BA28" s="75">
        <v>1.9999691352921199E-2</v>
      </c>
      <c r="BB28" s="75">
        <v>0</v>
      </c>
      <c r="BC28" s="75">
        <v>507.83102091359399</v>
      </c>
      <c r="BD28" s="75">
        <v>2481.61391777068</v>
      </c>
      <c r="BE28" s="75">
        <v>275.73538871334898</v>
      </c>
      <c r="BF28" s="75">
        <v>2757.34930648403</v>
      </c>
      <c r="BG28" s="75">
        <v>1.1508175179263299E-4</v>
      </c>
      <c r="BH28" s="75">
        <v>16.730743947950799</v>
      </c>
      <c r="BI28" s="75">
        <v>7.6839677908860796E-3</v>
      </c>
      <c r="BJ28" s="75">
        <v>0.225671997211153</v>
      </c>
      <c r="BK28" s="75">
        <v>91.014406147851403</v>
      </c>
      <c r="BL28" s="75">
        <v>0.30532283227786999</v>
      </c>
      <c r="BM28" s="75">
        <v>0.79649196947700895</v>
      </c>
      <c r="BN28" s="75">
        <v>1.9948250234296201</v>
      </c>
      <c r="BO28" s="75">
        <v>0.45134346946874099</v>
      </c>
      <c r="BP28" s="75">
        <v>0.17071765185711801</v>
      </c>
      <c r="BQ28" s="75">
        <v>0.106199787250671</v>
      </c>
      <c r="BR28" s="75">
        <v>35.793179884316999</v>
      </c>
      <c r="BS28" s="75">
        <v>35.413091384617402</v>
      </c>
      <c r="BT28" s="75">
        <v>0.380088499699619</v>
      </c>
      <c r="BU28" s="75">
        <v>0</v>
      </c>
      <c r="BV28" s="75">
        <v>0</v>
      </c>
      <c r="BW28" s="75">
        <v>6.3482064880591897</v>
      </c>
      <c r="BX28" s="75">
        <v>0</v>
      </c>
      <c r="BY28" s="75">
        <v>5.3900893995160901</v>
      </c>
      <c r="BZ28" s="75">
        <v>1.28764782785209</v>
      </c>
      <c r="CA28" s="75">
        <v>0.71172462359937605</v>
      </c>
      <c r="CB28" s="75">
        <v>13.475331643711</v>
      </c>
      <c r="CC28" s="75">
        <v>52.584630496128398</v>
      </c>
      <c r="CD28" s="75">
        <v>0.70356990291947297</v>
      </c>
      <c r="CE28" s="75">
        <v>3.4459487646400602</v>
      </c>
      <c r="CF28" s="75">
        <v>3.3479003731322499E-9</v>
      </c>
      <c r="CG28" s="75">
        <v>3.2740057080132399</v>
      </c>
      <c r="CH28" s="75">
        <v>4.2602929804906298</v>
      </c>
      <c r="CI28" s="75">
        <v>0</v>
      </c>
      <c r="CJ28" s="75">
        <v>1.3489446365404999E-3</v>
      </c>
      <c r="CK28" s="75">
        <v>27.405852150814798</v>
      </c>
      <c r="CL28" s="75">
        <v>4.7292504224243297E-2</v>
      </c>
      <c r="CM28" s="75">
        <v>265.82112165434802</v>
      </c>
      <c r="CN28" s="75">
        <v>12.5523018156776</v>
      </c>
      <c r="CO28" s="89"/>
      <c r="CP28" s="91">
        <f t="shared" si="0"/>
        <v>1.9104238886401803</v>
      </c>
      <c r="CQ28" s="68">
        <f t="shared" si="1"/>
        <v>-1.8193741626184602E-7</v>
      </c>
      <c r="CR28" s="68">
        <f t="shared" si="2"/>
        <v>-1.5432353940060539E-5</v>
      </c>
      <c r="CS28" s="68">
        <f t="shared" si="3"/>
        <v>1.4756349112383285E-7</v>
      </c>
      <c r="CT28" s="68">
        <f t="shared" si="4"/>
        <v>-8.9826202155215941E-7</v>
      </c>
      <c r="CU28" s="68">
        <f t="shared" si="5"/>
        <v>-8.3933247525557146E-7</v>
      </c>
      <c r="CV28" s="68">
        <f t="shared" si="6"/>
        <v>1.347014447868943E-7</v>
      </c>
      <c r="CW28" s="68">
        <f t="shared" si="7"/>
        <v>-3.1790410244510127E-7</v>
      </c>
      <c r="CX28" s="61">
        <f t="shared" si="8"/>
        <v>-0.94164052646541196</v>
      </c>
      <c r="CY28" s="61">
        <f t="shared" si="9"/>
        <v>0.70610985001300841</v>
      </c>
      <c r="CZ28" s="68">
        <f t="shared" si="10"/>
        <v>0</v>
      </c>
      <c r="DA28" s="61">
        <f t="shared" si="11"/>
        <v>-0.43507955443841251</v>
      </c>
      <c r="DB28" s="68">
        <f t="shared" si="12"/>
        <v>0</v>
      </c>
      <c r="DC28" s="61">
        <f t="shared" si="13"/>
        <v>1.4847994494703043</v>
      </c>
      <c r="DD28" s="68">
        <f t="shared" si="14"/>
        <v>-1.7537256499619285E-6</v>
      </c>
      <c r="DE28" s="68">
        <f t="shared" si="15"/>
        <v>1.6471268620797679E-7</v>
      </c>
      <c r="DF28" s="61">
        <f t="shared" si="16"/>
        <v>1.0521889514873364</v>
      </c>
      <c r="DG28" s="68">
        <f t="shared" si="17"/>
        <v>1.2129810194594633E-5</v>
      </c>
    </row>
    <row r="29" spans="1:111" x14ac:dyDescent="0.25">
      <c r="A29" s="89" t="s">
        <v>195</v>
      </c>
      <c r="B29" s="75">
        <v>127.86078098</v>
      </c>
      <c r="C29" s="75"/>
      <c r="D29" s="75">
        <v>235.71755673000001</v>
      </c>
      <c r="E29" s="75">
        <v>13.392360054999999</v>
      </c>
      <c r="F29" s="75">
        <v>11.392360054999999</v>
      </c>
      <c r="G29" s="75">
        <v>25.704266696000001</v>
      </c>
      <c r="H29" s="75">
        <v>22.266630502999998</v>
      </c>
      <c r="I29" s="71">
        <v>0.26326777610000002</v>
      </c>
      <c r="J29" s="71">
        <v>0.1082443327</v>
      </c>
      <c r="K29" s="75"/>
      <c r="L29" s="71">
        <v>3.8383524341999999</v>
      </c>
      <c r="M29" s="75"/>
      <c r="N29" s="71">
        <v>4.6410234100000003E-2</v>
      </c>
      <c r="O29" s="75">
        <v>0.1009824788</v>
      </c>
      <c r="P29" s="75">
        <v>8.7511459E-3</v>
      </c>
      <c r="Q29" s="71">
        <v>9.9195516999999993E-3</v>
      </c>
      <c r="R29" s="75">
        <v>0.1476009703</v>
      </c>
      <c r="S29" s="75"/>
      <c r="T29" s="89" t="s">
        <v>195</v>
      </c>
      <c r="U29" s="75">
        <v>3.5643092970011198E-2</v>
      </c>
      <c r="V29" s="75">
        <v>7.1713559099516905E-2</v>
      </c>
      <c r="W29" s="75">
        <v>0.10098286553493201</v>
      </c>
      <c r="X29" s="75">
        <v>4.4146567152840599E-2</v>
      </c>
      <c r="Y29" s="75">
        <v>4.4146567152840599E-2</v>
      </c>
      <c r="Z29" s="75">
        <v>3.8234444915424902E-2</v>
      </c>
      <c r="AA29" s="75">
        <v>2.8787717314550099E-2</v>
      </c>
      <c r="AB29" s="75">
        <v>0.28385889714135698</v>
      </c>
      <c r="AC29" s="75">
        <v>8.7527077695204007E-3</v>
      </c>
      <c r="AD29" s="75">
        <v>44.185532754742397</v>
      </c>
      <c r="AE29" s="75">
        <v>0</v>
      </c>
      <c r="AF29" s="75">
        <v>127.85818388752</v>
      </c>
      <c r="AG29" s="75">
        <v>0.252980041559004</v>
      </c>
      <c r="AH29" s="75">
        <v>1.51312843544816</v>
      </c>
      <c r="AI29" s="75">
        <v>9.3228227684717196E-2</v>
      </c>
      <c r="AJ29" s="75">
        <v>0.14760126672396501</v>
      </c>
      <c r="AK29" s="75">
        <v>6.6300846444771397E-2</v>
      </c>
      <c r="AL29" s="75">
        <v>2.0501123020662801E-2</v>
      </c>
      <c r="AM29" s="75">
        <v>15.5710226744133</v>
      </c>
      <c r="AN29" s="75">
        <v>15.5710226744133</v>
      </c>
      <c r="AO29" s="75">
        <v>9.7628056394230295E-4</v>
      </c>
      <c r="AP29" s="75">
        <v>0</v>
      </c>
      <c r="AQ29" s="75">
        <v>0</v>
      </c>
      <c r="AR29" s="75">
        <v>0</v>
      </c>
      <c r="AS29" s="75">
        <v>3.4470229890090298E-2</v>
      </c>
      <c r="AT29" s="75">
        <v>1.9518861644537599E-2</v>
      </c>
      <c r="AU29" s="75">
        <v>4.87871403848165E-4</v>
      </c>
      <c r="AV29" s="75">
        <v>0.27312928967161698</v>
      </c>
      <c r="AW29" s="75">
        <v>4.68540986788804E-2</v>
      </c>
      <c r="AX29" s="75">
        <v>7.3277762846094496E-2</v>
      </c>
      <c r="AY29" s="75">
        <v>0</v>
      </c>
      <c r="AZ29" s="75">
        <v>1.0268865194102E-2</v>
      </c>
      <c r="BA29" s="75">
        <v>0</v>
      </c>
      <c r="BB29" s="75">
        <v>0</v>
      </c>
      <c r="BC29" s="75">
        <v>24.085230487717499</v>
      </c>
      <c r="BD29" s="75">
        <v>212.14376184791399</v>
      </c>
      <c r="BE29" s="75">
        <v>23.571487746600699</v>
      </c>
      <c r="BF29" s="75">
        <v>235.715249594515</v>
      </c>
      <c r="BG29" s="75">
        <v>2.9148324573135599E-4</v>
      </c>
      <c r="BH29" s="75">
        <v>0.37030961205900897</v>
      </c>
      <c r="BI29" s="75">
        <v>1.94537066490022E-2</v>
      </c>
      <c r="BJ29" s="75">
        <v>9.0677030181274904E-2</v>
      </c>
      <c r="BK29" s="75">
        <v>3.0894611437292201</v>
      </c>
      <c r="BL29" s="75">
        <v>0.12271961970270701</v>
      </c>
      <c r="BM29" s="75">
        <v>0.32005225670618498</v>
      </c>
      <c r="BN29" s="75">
        <v>0.82488070553415105</v>
      </c>
      <c r="BO29" s="75">
        <v>0.18137255045001799</v>
      </c>
      <c r="BP29" s="75">
        <v>0</v>
      </c>
      <c r="BQ29" s="75">
        <v>4.2674348342399797E-2</v>
      </c>
      <c r="BR29" s="75">
        <v>13.392285956978601</v>
      </c>
      <c r="BS29" s="75">
        <v>11.3922829807389</v>
      </c>
      <c r="BT29" s="75">
        <v>2.0000029762396898</v>
      </c>
      <c r="BU29" s="75">
        <v>0</v>
      </c>
      <c r="BV29" s="75">
        <v>0</v>
      </c>
      <c r="BW29" s="75">
        <v>0.33795172572297699</v>
      </c>
      <c r="BX29" s="75">
        <v>0</v>
      </c>
      <c r="BY29" s="75">
        <v>2.08319612262108</v>
      </c>
      <c r="BZ29" s="75">
        <v>0.51739367841178996</v>
      </c>
      <c r="CA29" s="75">
        <v>0.27744082000914999</v>
      </c>
      <c r="CB29" s="75">
        <v>5.2122350871101197</v>
      </c>
      <c r="CC29" s="75">
        <v>0.60480634526188204</v>
      </c>
      <c r="CD29" s="75">
        <v>0.28270114315161599</v>
      </c>
      <c r="CE29" s="75">
        <v>1.0989876351571</v>
      </c>
      <c r="CF29" s="75">
        <v>2.5763836483186901E-7</v>
      </c>
      <c r="CG29" s="75">
        <v>25.7040201643545</v>
      </c>
      <c r="CH29" s="75">
        <v>0.293450332822697</v>
      </c>
      <c r="CI29" s="75">
        <v>0</v>
      </c>
      <c r="CJ29" s="75">
        <v>3.4159378199595299E-3</v>
      </c>
      <c r="CK29" s="75">
        <v>0.36456584112073398</v>
      </c>
      <c r="CL29" s="75">
        <v>0.118048513765108</v>
      </c>
      <c r="CM29" s="75">
        <v>22.266592744589001</v>
      </c>
      <c r="CN29" s="75">
        <v>0.16548952821681001</v>
      </c>
      <c r="CO29" s="89"/>
      <c r="CP29" s="91">
        <f t="shared" si="0"/>
        <v>1.0816756188964045</v>
      </c>
      <c r="CQ29" s="68">
        <f t="shared" si="1"/>
        <v>-2.0311877184672435E-5</v>
      </c>
      <c r="CR29" s="68">
        <f t="shared" si="2"/>
        <v>0</v>
      </c>
      <c r="CS29" s="68">
        <f t="shared" si="3"/>
        <v>-9.7877116877398969E-6</v>
      </c>
      <c r="CT29" s="68">
        <f t="shared" si="4"/>
        <v>-5.5328576213883048E-6</v>
      </c>
      <c r="CU29" s="68">
        <f t="shared" si="5"/>
        <v>-6.7654340915752156E-6</v>
      </c>
      <c r="CV29" s="68">
        <f t="shared" si="6"/>
        <v>-9.5910787270175353E-6</v>
      </c>
      <c r="CW29" s="68">
        <f t="shared" si="7"/>
        <v>-1.6957397749008464E-6</v>
      </c>
      <c r="CX29" s="61">
        <f t="shared" si="8"/>
        <v>-0.83231306236251301</v>
      </c>
      <c r="CY29" s="61">
        <f t="shared" si="9"/>
        <v>1.6223903835046412</v>
      </c>
      <c r="CZ29" s="68">
        <f t="shared" si="10"/>
        <v>0</v>
      </c>
      <c r="DA29" s="61">
        <f t="shared" si="11"/>
        <v>3.0566943607560244</v>
      </c>
      <c r="DB29" s="68">
        <f t="shared" si="12"/>
        <v>0</v>
      </c>
      <c r="DC29" s="61">
        <f t="shared" si="13"/>
        <v>0.57891388111085806</v>
      </c>
      <c r="DD29" s="68">
        <f t="shared" si="14"/>
        <v>3.8297231025104942E-6</v>
      </c>
      <c r="DE29" s="68">
        <f t="shared" si="15"/>
        <v>1.7847600054305389E-4</v>
      </c>
      <c r="DF29" s="61">
        <f t="shared" si="16"/>
        <v>3.5214645244704058E-2</v>
      </c>
      <c r="DG29" s="68">
        <f t="shared" si="17"/>
        <v>2.0082792437627118E-6</v>
      </c>
    </row>
    <row r="30" spans="1:111" x14ac:dyDescent="0.25">
      <c r="A30" s="89"/>
      <c r="B30" s="75"/>
      <c r="C30" s="75"/>
      <c r="D30" s="75"/>
      <c r="E30" s="75"/>
      <c r="F30" s="75"/>
      <c r="G30" s="75"/>
      <c r="H30" s="75"/>
      <c r="I30" s="71"/>
      <c r="J30" s="71"/>
      <c r="K30" s="75"/>
      <c r="L30" s="71"/>
      <c r="M30" s="75"/>
      <c r="N30" s="71"/>
      <c r="O30" s="75"/>
      <c r="P30" s="75"/>
      <c r="Q30" s="71"/>
      <c r="R30" s="75"/>
      <c r="S30" s="75"/>
      <c r="T30" s="89"/>
      <c r="V30" s="75"/>
      <c r="X30" s="75"/>
      <c r="Y30" s="75"/>
      <c r="Z30" s="75"/>
      <c r="AB30" s="75"/>
      <c r="AD30" s="75"/>
      <c r="AE30" s="75"/>
      <c r="AF30" s="75"/>
      <c r="AG30" s="75"/>
      <c r="AH30" s="75"/>
      <c r="AI30" s="75"/>
      <c r="AK30" s="75"/>
      <c r="AM30" s="75"/>
      <c r="AN30" s="75"/>
      <c r="AQ30" s="75"/>
      <c r="AR30" s="75"/>
      <c r="AS30" s="75"/>
      <c r="AT30" s="75"/>
      <c r="AW30" s="75"/>
      <c r="AX30" s="75"/>
      <c r="AZ30" s="75"/>
      <c r="BA30" s="75"/>
      <c r="BB30" s="75"/>
      <c r="BD30" s="75"/>
      <c r="BE30" s="75"/>
      <c r="BF30" s="75"/>
      <c r="BG30" s="75"/>
      <c r="BH30" s="75"/>
      <c r="BJ30" s="75"/>
      <c r="BK30" s="75"/>
      <c r="BL30" s="75"/>
      <c r="BM30" s="75"/>
      <c r="BN30" s="75"/>
      <c r="BO30" s="75"/>
      <c r="BP30" s="75"/>
      <c r="BQ30" s="75"/>
      <c r="BR30" s="75"/>
      <c r="BS30" s="75"/>
      <c r="BT30" s="75"/>
      <c r="BU30" s="75"/>
      <c r="BV30" s="75"/>
      <c r="BW30" s="75"/>
      <c r="BX30" s="75"/>
      <c r="BY30" s="75"/>
      <c r="BZ30" s="75"/>
      <c r="CA30" s="75"/>
      <c r="CB30" s="75"/>
      <c r="CC30" s="75"/>
      <c r="CD30" s="75"/>
      <c r="CE30" s="75"/>
      <c r="CF30" s="75"/>
      <c r="CG30" s="75"/>
      <c r="CH30" s="75"/>
      <c r="CI30" s="75"/>
      <c r="CJ30" s="75"/>
      <c r="CK30" s="75"/>
      <c r="CL30" s="75"/>
      <c r="CM30" s="75"/>
      <c r="CN30" s="75"/>
      <c r="CO30" s="89"/>
      <c r="CP30" s="91" t="e">
        <f t="shared" si="0"/>
        <v>#DIV/0!</v>
      </c>
      <c r="CQ30" s="68">
        <f t="shared" si="1"/>
        <v>0</v>
      </c>
      <c r="CR30" s="68">
        <f t="shared" si="2"/>
        <v>0</v>
      </c>
      <c r="CS30" s="68">
        <f t="shared" si="3"/>
        <v>0</v>
      </c>
      <c r="CT30" s="68">
        <f t="shared" si="4"/>
        <v>0</v>
      </c>
      <c r="CU30" s="68">
        <f t="shared" si="5"/>
        <v>0</v>
      </c>
      <c r="CV30" s="68">
        <f t="shared" si="6"/>
        <v>0</v>
      </c>
      <c r="CW30" s="68">
        <f t="shared" si="7"/>
        <v>0</v>
      </c>
      <c r="CX30" s="61">
        <f t="shared" si="8"/>
        <v>0</v>
      </c>
      <c r="CY30" s="61">
        <f t="shared" si="9"/>
        <v>0</v>
      </c>
      <c r="CZ30" s="68">
        <f t="shared" si="10"/>
        <v>0</v>
      </c>
      <c r="DA30" s="61">
        <f t="shared" si="11"/>
        <v>0</v>
      </c>
      <c r="DB30" s="68">
        <f t="shared" si="12"/>
        <v>0</v>
      </c>
      <c r="DC30" s="61">
        <f t="shared" si="13"/>
        <v>0</v>
      </c>
      <c r="DD30" s="68">
        <f t="shared" si="14"/>
        <v>0</v>
      </c>
      <c r="DE30" s="68">
        <f t="shared" si="15"/>
        <v>0</v>
      </c>
      <c r="DF30" s="61">
        <f t="shared" si="16"/>
        <v>0</v>
      </c>
      <c r="DG30" s="68">
        <f t="shared" si="17"/>
        <v>0</v>
      </c>
    </row>
    <row r="31" spans="1:111" x14ac:dyDescent="0.25">
      <c r="A31" s="89" t="s">
        <v>197</v>
      </c>
      <c r="B31" s="75">
        <v>81.435100000000006</v>
      </c>
      <c r="C31" s="75">
        <v>5.6616</v>
      </c>
      <c r="D31" s="75">
        <v>95.398300000000006</v>
      </c>
      <c r="E31" s="75">
        <v>20.973199999999999</v>
      </c>
      <c r="F31" s="75">
        <v>19.831199999999999</v>
      </c>
      <c r="G31" s="75">
        <v>6.3498999999999999</v>
      </c>
      <c r="H31" s="75">
        <v>94.250900000000001</v>
      </c>
      <c r="I31" s="71">
        <v>3.1075453999999998</v>
      </c>
      <c r="J31" s="71">
        <v>0.87786604999999995</v>
      </c>
      <c r="K31" s="75"/>
      <c r="L31" s="71">
        <v>15.833107944</v>
      </c>
      <c r="M31" s="75"/>
      <c r="N31" s="71">
        <v>3.0882698E-2</v>
      </c>
      <c r="O31" s="75">
        <v>0.22170219999999999</v>
      </c>
      <c r="P31" s="75">
        <v>0.32325787700000003</v>
      </c>
      <c r="Q31" s="71">
        <v>1.47117816E-2</v>
      </c>
      <c r="R31" s="75">
        <v>0.33885912509999999</v>
      </c>
      <c r="S31" s="75"/>
      <c r="T31" s="89" t="s">
        <v>197</v>
      </c>
      <c r="U31" s="75">
        <v>0</v>
      </c>
      <c r="V31" s="75">
        <v>3.7782056770024899</v>
      </c>
      <c r="W31" s="75">
        <v>0.221702095364436</v>
      </c>
      <c r="X31" s="75">
        <v>0.16545157484704601</v>
      </c>
      <c r="Y31" s="75">
        <v>0.16545157484704601</v>
      </c>
      <c r="Z31" s="75">
        <v>5.2138557898080598E-2</v>
      </c>
      <c r="AA31" s="75">
        <v>0</v>
      </c>
      <c r="AB31" s="75">
        <v>0.63148094117014297</v>
      </c>
      <c r="AC31" s="75">
        <v>0.32326491352290798</v>
      </c>
      <c r="AD31" s="75">
        <v>449.345665987514</v>
      </c>
      <c r="AE31" s="75">
        <v>0</v>
      </c>
      <c r="AF31" s="75">
        <v>81.405996245528399</v>
      </c>
      <c r="AG31" s="75">
        <v>3.30049521111401</v>
      </c>
      <c r="AH31" s="75">
        <v>72.200909670138799</v>
      </c>
      <c r="AI31" s="75">
        <v>1.6874650464868499</v>
      </c>
      <c r="AJ31" s="75">
        <v>0.33881094807932099</v>
      </c>
      <c r="AK31" s="75">
        <v>0</v>
      </c>
      <c r="AL31" s="75">
        <v>0</v>
      </c>
      <c r="AM31" s="75">
        <v>26.495849556327698</v>
      </c>
      <c r="AN31" s="75">
        <v>26.495849556327698</v>
      </c>
      <c r="AO31" s="75">
        <v>0</v>
      </c>
      <c r="AP31" s="75">
        <v>0</v>
      </c>
      <c r="AQ31" s="75">
        <v>0</v>
      </c>
      <c r="AR31" s="75">
        <v>0</v>
      </c>
      <c r="AS31" s="75">
        <v>8.2320034217947702E-2</v>
      </c>
      <c r="AT31" s="75">
        <v>0</v>
      </c>
      <c r="AU31" s="75">
        <v>0</v>
      </c>
      <c r="AV31" s="75">
        <v>1.3290936164471601</v>
      </c>
      <c r="AW31" s="75">
        <v>0.159536889907792</v>
      </c>
      <c r="AX31" s="75">
        <v>1.87930120745713</v>
      </c>
      <c r="AY31" s="75">
        <v>0</v>
      </c>
      <c r="AZ31" s="75">
        <v>5.1408531546936601E-2</v>
      </c>
      <c r="BA31" s="75">
        <v>5.6616504219094903</v>
      </c>
      <c r="BB31" s="75">
        <v>0</v>
      </c>
      <c r="BC31" s="75">
        <v>170.302243933706</v>
      </c>
      <c r="BD31" s="75">
        <v>85.832787953283997</v>
      </c>
      <c r="BE31" s="75">
        <v>9.5370233925604708</v>
      </c>
      <c r="BF31" s="75">
        <v>95.369811345844496</v>
      </c>
      <c r="BG31" s="75">
        <v>0</v>
      </c>
      <c r="BH31" s="75">
        <v>5.3170800189810601</v>
      </c>
      <c r="BI31" s="75">
        <v>0</v>
      </c>
      <c r="BJ31" s="75">
        <v>0.15397366060946799</v>
      </c>
      <c r="BK31" s="75">
        <v>22.8205116569818</v>
      </c>
      <c r="BL31" s="75">
        <v>0.208315193672514</v>
      </c>
      <c r="BM31" s="75">
        <v>0.54343553552411195</v>
      </c>
      <c r="BN31" s="75">
        <v>1.32190138505375</v>
      </c>
      <c r="BO31" s="75">
        <v>0.30794708613385402</v>
      </c>
      <c r="BP31" s="75">
        <v>1.39707749797449E-2</v>
      </c>
      <c r="BQ31" s="75">
        <v>7.2458115262712702E-2</v>
      </c>
      <c r="BR31" s="75">
        <v>20.9679007861799</v>
      </c>
      <c r="BS31" s="75">
        <v>19.825900666579201</v>
      </c>
      <c r="BT31" s="75">
        <v>1.1420001196007401</v>
      </c>
      <c r="BU31" s="75">
        <v>0</v>
      </c>
      <c r="BV31" s="75">
        <v>0</v>
      </c>
      <c r="BW31" s="75">
        <v>1.02385535710797</v>
      </c>
      <c r="BX31" s="75">
        <v>0</v>
      </c>
      <c r="BY31" s="75">
        <v>3.5499066751544599</v>
      </c>
      <c r="BZ31" s="75">
        <v>0.87855581717069897</v>
      </c>
      <c r="CA31" s="75">
        <v>0.47273165221757601</v>
      </c>
      <c r="CB31" s="75">
        <v>8.8748177907262402</v>
      </c>
      <c r="CC31" s="75">
        <v>15.682760819814201</v>
      </c>
      <c r="CD31" s="75">
        <v>0.480032828144205</v>
      </c>
      <c r="CE31" s="75">
        <v>1.9239987932218801</v>
      </c>
      <c r="CF31" s="75">
        <v>1.5999764105446999E-9</v>
      </c>
      <c r="CG31" s="75">
        <v>6.3483690171420202</v>
      </c>
      <c r="CH31" s="75">
        <v>1.09119363154963</v>
      </c>
      <c r="CI31" s="75">
        <v>0</v>
      </c>
      <c r="CJ31" s="75">
        <v>0</v>
      </c>
      <c r="CK31" s="75">
        <v>7.7309628065885203</v>
      </c>
      <c r="CL31" s="75">
        <v>9.1659914813406205E-5</v>
      </c>
      <c r="CM31" s="75">
        <v>94.247696857862394</v>
      </c>
      <c r="CN31" s="75">
        <v>3.57046855717687</v>
      </c>
      <c r="CO31" s="89"/>
      <c r="CP31" s="91">
        <f t="shared" si="0"/>
        <v>1.806964515966301</v>
      </c>
      <c r="CQ31" s="68">
        <f t="shared" si="1"/>
        <v>-3.5738587502939372E-4</v>
      </c>
      <c r="CR31" s="68">
        <f t="shared" si="2"/>
        <v>8.9059469920762837E-6</v>
      </c>
      <c r="CS31" s="68">
        <f t="shared" si="3"/>
        <v>-2.9862853065001791E-4</v>
      </c>
      <c r="CT31" s="68">
        <f t="shared" si="4"/>
        <v>-2.526659651411544E-4</v>
      </c>
      <c r="CU31" s="68">
        <f t="shared" si="5"/>
        <v>-2.672220249302907E-4</v>
      </c>
      <c r="CV31" s="68">
        <f t="shared" si="6"/>
        <v>-2.4110345957884397E-4</v>
      </c>
      <c r="CW31" s="68">
        <f t="shared" si="7"/>
        <v>-3.3985268444200836E-5</v>
      </c>
      <c r="CX31" s="61">
        <f t="shared" si="8"/>
        <v>-0.94675811499100027</v>
      </c>
      <c r="CY31" s="61">
        <f t="shared" si="9"/>
        <v>-0.28066367167275347</v>
      </c>
      <c r="CZ31" s="68">
        <f t="shared" si="10"/>
        <v>0</v>
      </c>
      <c r="DA31" s="61">
        <f t="shared" si="11"/>
        <v>0.6734458989378882</v>
      </c>
      <c r="DB31" s="68">
        <f t="shared" si="12"/>
        <v>0</v>
      </c>
      <c r="DC31" s="61">
        <f t="shared" si="13"/>
        <v>59.852882978589818</v>
      </c>
      <c r="DD31" s="68">
        <f t="shared" si="14"/>
        <v>-4.719644820443624E-7</v>
      </c>
      <c r="DE31" s="68">
        <f t="shared" si="15"/>
        <v>2.1767521872189299E-5</v>
      </c>
      <c r="DF31" s="61">
        <f t="shared" si="16"/>
        <v>2.4943783794980074</v>
      </c>
      <c r="DG31" s="68">
        <f t="shared" si="17"/>
        <v>-1.4217418717816507E-4</v>
      </c>
    </row>
    <row r="32" spans="1:111" x14ac:dyDescent="0.25">
      <c r="A32" s="89" t="s">
        <v>198</v>
      </c>
      <c r="B32" s="75">
        <v>34708.965553000002</v>
      </c>
      <c r="C32" s="75">
        <v>0.14299999999999999</v>
      </c>
      <c r="D32" s="75">
        <v>34981.312485000002</v>
      </c>
      <c r="E32" s="75">
        <v>1631.6015121</v>
      </c>
      <c r="F32" s="75">
        <v>1365.4171768000001</v>
      </c>
      <c r="G32" s="75">
        <v>5825.3861927999997</v>
      </c>
      <c r="H32" s="75">
        <v>63795.981437000002</v>
      </c>
      <c r="I32" s="71">
        <v>646.16169878999995</v>
      </c>
      <c r="J32" s="71">
        <v>437.21635494999998</v>
      </c>
      <c r="K32" s="75"/>
      <c r="L32" s="71">
        <v>2396.4800178</v>
      </c>
      <c r="M32" s="75"/>
      <c r="N32" s="71">
        <v>375.67580198000002</v>
      </c>
      <c r="O32" s="75">
        <v>435.51494303999999</v>
      </c>
      <c r="P32" s="75">
        <v>60.78841834</v>
      </c>
      <c r="Q32" s="71">
        <v>5.0147360687999996</v>
      </c>
      <c r="R32" s="75">
        <v>81.397474102999993</v>
      </c>
      <c r="S32" s="75"/>
      <c r="T32" s="89" t="s">
        <v>198</v>
      </c>
      <c r="U32" s="75">
        <v>0.27538590072146102</v>
      </c>
      <c r="V32" s="75">
        <v>8.3190317390284392</v>
      </c>
      <c r="W32" s="75">
        <v>435.51152527679801</v>
      </c>
      <c r="X32" s="75">
        <v>722.57044292419596</v>
      </c>
      <c r="Y32" s="75">
        <v>722.57044292419596</v>
      </c>
      <c r="Z32" s="75">
        <v>13.4193160281028</v>
      </c>
      <c r="AA32" s="75">
        <v>0.22243061093382299</v>
      </c>
      <c r="AB32" s="75">
        <v>472.70675565548697</v>
      </c>
      <c r="AC32" s="75">
        <v>60.7892482348539</v>
      </c>
      <c r="AD32" s="75">
        <v>155029.09194727201</v>
      </c>
      <c r="AE32" s="75">
        <v>0</v>
      </c>
      <c r="AF32" s="75">
        <v>34707.321060454</v>
      </c>
      <c r="AG32" s="75">
        <v>1513.35672017668</v>
      </c>
      <c r="AH32" s="75">
        <v>27340.1173346088</v>
      </c>
      <c r="AI32" s="75">
        <v>1799.5594428250199</v>
      </c>
      <c r="AJ32" s="75">
        <v>81.396842234167806</v>
      </c>
      <c r="AK32" s="75">
        <v>2.3819002871298101</v>
      </c>
      <c r="AL32" s="75">
        <v>0.15838881359645501</v>
      </c>
      <c r="AM32" s="75">
        <v>2396.6346652524098</v>
      </c>
      <c r="AN32" s="75">
        <v>2396.6346652524098</v>
      </c>
      <c r="AO32" s="75">
        <v>7.5431158425238098E-3</v>
      </c>
      <c r="AP32" s="75">
        <v>0</v>
      </c>
      <c r="AQ32" s="75">
        <v>0</v>
      </c>
      <c r="AR32" s="75">
        <v>0</v>
      </c>
      <c r="AS32" s="75">
        <v>125.76889092440901</v>
      </c>
      <c r="AT32" s="75">
        <v>0.55382521237312499</v>
      </c>
      <c r="AU32" s="75">
        <v>3.76845408648731E-3</v>
      </c>
      <c r="AV32" s="75">
        <v>9.9090892775597208</v>
      </c>
      <c r="AW32" s="75">
        <v>0.36201160079807099</v>
      </c>
      <c r="AX32" s="75">
        <v>54.039682747439798</v>
      </c>
      <c r="AY32" s="75">
        <v>0</v>
      </c>
      <c r="AZ32" s="75">
        <v>12.622151918543199</v>
      </c>
      <c r="BA32" s="75">
        <v>0.142998814464525</v>
      </c>
      <c r="BB32" s="75">
        <v>0</v>
      </c>
      <c r="BC32" s="75">
        <v>91162.089513031999</v>
      </c>
      <c r="BD32" s="75">
        <v>31482.3787762672</v>
      </c>
      <c r="BE32" s="75">
        <v>3498.1357839094599</v>
      </c>
      <c r="BF32" s="75">
        <v>34980.514560176598</v>
      </c>
      <c r="BG32" s="75">
        <v>2.25161873603509E-3</v>
      </c>
      <c r="BH32" s="75">
        <v>1385.51642813387</v>
      </c>
      <c r="BI32" s="75">
        <v>0.150307108180112</v>
      </c>
      <c r="BJ32" s="75">
        <v>12.8592236215325</v>
      </c>
      <c r="BK32" s="75">
        <v>39092.294835682602</v>
      </c>
      <c r="BL32" s="75">
        <v>16.454602144546001</v>
      </c>
      <c r="BM32" s="75">
        <v>35.622197232648297</v>
      </c>
      <c r="BN32" s="75">
        <v>92.624790802316994</v>
      </c>
      <c r="BO32" s="75">
        <v>20.131868897633801</v>
      </c>
      <c r="BP32" s="75">
        <v>0.63585587724665105</v>
      </c>
      <c r="BQ32" s="75">
        <v>4.9528154789816901</v>
      </c>
      <c r="BR32" s="75">
        <v>1631.56769939174</v>
      </c>
      <c r="BS32" s="75">
        <v>1365.3881581835001</v>
      </c>
      <c r="BT32" s="75">
        <v>266.17954120824402</v>
      </c>
      <c r="BU32" s="75">
        <v>1.91890110616908E-3</v>
      </c>
      <c r="BV32" s="75">
        <v>6.2022749494314397E-4</v>
      </c>
      <c r="BW32" s="75">
        <v>83.141054906551602</v>
      </c>
      <c r="BX32" s="75">
        <v>2.1024841901045601E-3</v>
      </c>
      <c r="BY32" s="75">
        <v>237.73255059993301</v>
      </c>
      <c r="BZ32" s="75">
        <v>57.295440436074102</v>
      </c>
      <c r="CA32" s="75">
        <v>30.7744998817221</v>
      </c>
      <c r="CB32" s="75">
        <v>594.75999791001698</v>
      </c>
      <c r="CC32" s="75">
        <v>15896.046972971901</v>
      </c>
      <c r="CD32" s="75">
        <v>34.248274887591798</v>
      </c>
      <c r="CE32" s="75">
        <v>124.923050350149</v>
      </c>
      <c r="CF32" s="75">
        <v>19.2272935437645</v>
      </c>
      <c r="CG32" s="75">
        <v>5825.2908406659999</v>
      </c>
      <c r="CH32" s="75">
        <v>810.35776928099096</v>
      </c>
      <c r="CI32" s="75">
        <v>0</v>
      </c>
      <c r="CJ32" s="75">
        <v>2.6390750676763799E-2</v>
      </c>
      <c r="CK32" s="75">
        <v>460.54348972628497</v>
      </c>
      <c r="CL32" s="75">
        <v>4.5404579820731099</v>
      </c>
      <c r="CM32" s="75">
        <v>63795.882333697002</v>
      </c>
      <c r="CN32" s="75">
        <v>241.25975576692599</v>
      </c>
      <c r="CO32" s="89"/>
      <c r="CP32" s="91">
        <f t="shared" si="0"/>
        <v>1.4289651021078544</v>
      </c>
      <c r="CQ32" s="68">
        <f t="shared" si="1"/>
        <v>-4.7379474432643184E-5</v>
      </c>
      <c r="CR32" s="68">
        <f t="shared" si="2"/>
        <v>-8.2904578670249445E-6</v>
      </c>
      <c r="CS32" s="68">
        <f t="shared" si="3"/>
        <v>-2.2810031034322221E-5</v>
      </c>
      <c r="CT32" s="68">
        <f t="shared" si="4"/>
        <v>-2.0723631358069681E-5</v>
      </c>
      <c r="CU32" s="68">
        <f t="shared" si="5"/>
        <v>-2.1252564412609209E-5</v>
      </c>
      <c r="CV32" s="68">
        <f t="shared" si="6"/>
        <v>-1.6368379853960613E-5</v>
      </c>
      <c r="CW32" s="68">
        <f t="shared" si="7"/>
        <v>-1.5534411536299373E-6</v>
      </c>
      <c r="CX32" s="61">
        <f t="shared" si="8"/>
        <v>0.11825019074525579</v>
      </c>
      <c r="CY32" s="61">
        <f t="shared" si="9"/>
        <v>8.1173543266801332E-2</v>
      </c>
      <c r="CZ32" s="68">
        <f t="shared" si="10"/>
        <v>0</v>
      </c>
      <c r="DA32" s="61">
        <f t="shared" si="11"/>
        <v>6.4531083614775418E-5</v>
      </c>
      <c r="DB32" s="68">
        <f t="shared" si="12"/>
        <v>0</v>
      </c>
      <c r="DC32" s="61">
        <f t="shared" si="13"/>
        <v>-0.85615341083289476</v>
      </c>
      <c r="DD32" s="68">
        <f t="shared" si="14"/>
        <v>-7.8476370480509564E-6</v>
      </c>
      <c r="DE32" s="68">
        <f t="shared" si="15"/>
        <v>1.3652186988300666E-5</v>
      </c>
      <c r="DF32" s="61">
        <f t="shared" si="16"/>
        <v>1.5170122106872148</v>
      </c>
      <c r="DG32" s="68">
        <f t="shared" si="17"/>
        <v>-7.7627572495351205E-6</v>
      </c>
    </row>
    <row r="33" spans="1:111" x14ac:dyDescent="0.25">
      <c r="A33" s="89" t="s">
        <v>199</v>
      </c>
      <c r="B33" s="75">
        <v>951.54472558999998</v>
      </c>
      <c r="C33" s="75">
        <v>0.37768639999999998</v>
      </c>
      <c r="D33" s="75">
        <v>1072.3314324999999</v>
      </c>
      <c r="E33" s="75">
        <v>69.495724014000004</v>
      </c>
      <c r="F33" s="75">
        <v>57.235184164000003</v>
      </c>
      <c r="G33" s="75">
        <v>6.9432984293000004</v>
      </c>
      <c r="H33" s="75">
        <v>255.52570664999999</v>
      </c>
      <c r="I33" s="71">
        <v>5.1672524892</v>
      </c>
      <c r="J33" s="71">
        <v>1.5704322494</v>
      </c>
      <c r="K33" s="75"/>
      <c r="L33" s="71">
        <v>62.390802581999999</v>
      </c>
      <c r="M33" s="75"/>
      <c r="N33" s="71">
        <v>1.6092148932999999</v>
      </c>
      <c r="O33" s="75">
        <v>4.8285988155000004</v>
      </c>
      <c r="P33" s="75">
        <v>0.49503297730000001</v>
      </c>
      <c r="Q33" s="71">
        <v>6.8175873799999995E-2</v>
      </c>
      <c r="R33" s="75">
        <v>0.33655731239999997</v>
      </c>
      <c r="S33" s="75"/>
      <c r="T33" s="89" t="s">
        <v>199</v>
      </c>
      <c r="U33" s="75">
        <v>2.79065702144545E-6</v>
      </c>
      <c r="V33" s="75">
        <v>1.5055137181815099E-3</v>
      </c>
      <c r="W33" s="75">
        <v>4.8281954186848104</v>
      </c>
      <c r="X33" s="75">
        <v>0.59719583244830299</v>
      </c>
      <c r="Y33" s="75">
        <v>0.59719583244830299</v>
      </c>
      <c r="Z33" s="75">
        <v>0.201610889774643</v>
      </c>
      <c r="AA33" s="75">
        <v>2.2533569284104098E-6</v>
      </c>
      <c r="AB33" s="75">
        <v>3.3436469422041699</v>
      </c>
      <c r="AC33" s="75">
        <v>0.49499013159291799</v>
      </c>
      <c r="AD33" s="75">
        <v>1644.91270846622</v>
      </c>
      <c r="AE33" s="75">
        <v>0</v>
      </c>
      <c r="AF33" s="75">
        <v>951.393489323567</v>
      </c>
      <c r="AG33" s="75">
        <v>15.4647580945832</v>
      </c>
      <c r="AH33" s="75">
        <v>282.96123466029201</v>
      </c>
      <c r="AI33" s="75">
        <v>6.4227552775209</v>
      </c>
      <c r="AJ33" s="75">
        <v>0.33648307314067399</v>
      </c>
      <c r="AK33" s="75">
        <v>1.66984715018437E-4</v>
      </c>
      <c r="AL33" s="75">
        <v>1.6045725858011299E-6</v>
      </c>
      <c r="AM33" s="75">
        <v>52.056939651755897</v>
      </c>
      <c r="AN33" s="75">
        <v>52.056939651755897</v>
      </c>
      <c r="AO33" s="75">
        <v>7.6402535403473206E-8</v>
      </c>
      <c r="AP33" s="75">
        <v>0</v>
      </c>
      <c r="AQ33" s="75">
        <v>0</v>
      </c>
      <c r="AR33" s="75">
        <v>0</v>
      </c>
      <c r="AS33" s="75">
        <v>0.31829779961867</v>
      </c>
      <c r="AT33" s="75">
        <v>1.52763458026752E-6</v>
      </c>
      <c r="AU33" s="75">
        <v>3.8183692532394202E-8</v>
      </c>
      <c r="AV33" s="75">
        <v>0.104772000518216</v>
      </c>
      <c r="AW33" s="75">
        <v>3.4485483974051401E-4</v>
      </c>
      <c r="AX33" s="75">
        <v>7.0408804034898496E-4</v>
      </c>
      <c r="AY33" s="75">
        <v>0</v>
      </c>
      <c r="AZ33" s="75">
        <v>0.19877888088870699</v>
      </c>
      <c r="BA33" s="75">
        <v>0.37767992671836498</v>
      </c>
      <c r="BB33" s="75">
        <v>0</v>
      </c>
      <c r="BC33" s="75">
        <v>538.76868959605702</v>
      </c>
      <c r="BD33" s="75">
        <v>964.94419252798298</v>
      </c>
      <c r="BE33" s="75">
        <v>107.21635072945401</v>
      </c>
      <c r="BF33" s="75">
        <v>1072.1605432574299</v>
      </c>
      <c r="BG33" s="75">
        <v>2.2811134647288101E-8</v>
      </c>
      <c r="BH33" s="75">
        <v>21.009914132387401</v>
      </c>
      <c r="BI33" s="75">
        <v>1.5226929761156799E-6</v>
      </c>
      <c r="BJ33" s="75">
        <v>0.45863051809663902</v>
      </c>
      <c r="BK33" s="75">
        <v>79.381076276760396</v>
      </c>
      <c r="BL33" s="75">
        <v>0.62026953548173702</v>
      </c>
      <c r="BM33" s="75">
        <v>1.61625207604292</v>
      </c>
      <c r="BN33" s="75">
        <v>3.9149552732077701</v>
      </c>
      <c r="BO33" s="75">
        <v>0.91585699086184102</v>
      </c>
      <c r="BP33" s="75">
        <v>0</v>
      </c>
      <c r="BQ33" s="75">
        <v>0.215550397002816</v>
      </c>
      <c r="BR33" s="75">
        <v>69.485243075718301</v>
      </c>
      <c r="BS33" s="75">
        <v>57.225204920386098</v>
      </c>
      <c r="BT33" s="75">
        <v>12.260038155332101</v>
      </c>
      <c r="BU33" s="75">
        <v>0</v>
      </c>
      <c r="BV33" s="75">
        <v>0</v>
      </c>
      <c r="BW33" s="75">
        <v>1.71160992376968</v>
      </c>
      <c r="BX33" s="75">
        <v>0</v>
      </c>
      <c r="BY33" s="75">
        <v>10.507500456852799</v>
      </c>
      <c r="BZ33" s="75">
        <v>2.61286722648632</v>
      </c>
      <c r="CA33" s="75">
        <v>1.4007137152565301</v>
      </c>
      <c r="CB33" s="75">
        <v>26.268767752387902</v>
      </c>
      <c r="CC33" s="75">
        <v>64.080405618533106</v>
      </c>
      <c r="CD33" s="75">
        <v>1.4283784183986701</v>
      </c>
      <c r="CE33" s="75">
        <v>5.54898428003108</v>
      </c>
      <c r="CF33" s="75">
        <v>4.8683565094219897E-3</v>
      </c>
      <c r="CG33" s="75">
        <v>6.9424142101114796</v>
      </c>
      <c r="CH33" s="75">
        <v>1.7417156869847199</v>
      </c>
      <c r="CI33" s="75">
        <v>0</v>
      </c>
      <c r="CJ33" s="75">
        <v>2.67322348330272E-7</v>
      </c>
      <c r="CK33" s="75">
        <v>1.7723461220041099</v>
      </c>
      <c r="CL33" s="75">
        <v>9.1383557929198703E-6</v>
      </c>
      <c r="CM33" s="75">
        <v>255.512798934285</v>
      </c>
      <c r="CN33" s="75">
        <v>1.8614686530965801</v>
      </c>
      <c r="CO33" s="89"/>
      <c r="CP33" s="91">
        <f t="shared" si="0"/>
        <v>2.1085780901903948</v>
      </c>
      <c r="CQ33" s="68">
        <f t="shared" si="1"/>
        <v>-1.5893763305683322E-4</v>
      </c>
      <c r="CR33" s="68">
        <f t="shared" si="2"/>
        <v>-1.7139302964046201E-5</v>
      </c>
      <c r="CS33" s="68">
        <f t="shared" si="3"/>
        <v>-1.5936233648541863E-4</v>
      </c>
      <c r="CT33" s="68">
        <f t="shared" si="4"/>
        <v>-1.508141461997141E-4</v>
      </c>
      <c r="CU33" s="68">
        <f t="shared" si="5"/>
        <v>-1.7435505379542805E-4</v>
      </c>
      <c r="CV33" s="68">
        <f t="shared" si="6"/>
        <v>-1.2734857899661357E-4</v>
      </c>
      <c r="CW33" s="68">
        <f t="shared" si="7"/>
        <v>-5.051435287748942E-5</v>
      </c>
      <c r="CX33" s="61">
        <f t="shared" si="8"/>
        <v>-0.88442681411514268</v>
      </c>
      <c r="CY33" s="61">
        <f t="shared" si="9"/>
        <v>1.1291252414624349</v>
      </c>
      <c r="CZ33" s="68">
        <f t="shared" si="10"/>
        <v>0</v>
      </c>
      <c r="DA33" s="61">
        <f t="shared" si="11"/>
        <v>-0.165631190858017</v>
      </c>
      <c r="DB33" s="68">
        <f t="shared" si="12"/>
        <v>0</v>
      </c>
      <c r="DC33" s="61">
        <f t="shared" si="13"/>
        <v>-0.99956246487446732</v>
      </c>
      <c r="DD33" s="68">
        <f t="shared" si="14"/>
        <v>-8.3543245277501837E-5</v>
      </c>
      <c r="DE33" s="68">
        <f t="shared" si="15"/>
        <v>-8.6551217891999669E-5</v>
      </c>
      <c r="DF33" s="61">
        <f t="shared" si="16"/>
        <v>1.9156777875974504</v>
      </c>
      <c r="DG33" s="68">
        <f t="shared" si="17"/>
        <v>-2.2058430047642929E-4</v>
      </c>
    </row>
    <row r="34" spans="1:111" x14ac:dyDescent="0.25">
      <c r="A34" s="89" t="s">
        <v>200</v>
      </c>
      <c r="B34" s="75">
        <v>833.7</v>
      </c>
      <c r="C34" s="75">
        <v>6.1594999999999997E-2</v>
      </c>
      <c r="D34" s="75">
        <v>1680.53</v>
      </c>
      <c r="E34" s="75">
        <v>49.32</v>
      </c>
      <c r="F34" s="75">
        <v>49.32</v>
      </c>
      <c r="G34" s="75">
        <v>40.72</v>
      </c>
      <c r="H34" s="75">
        <v>237.078</v>
      </c>
      <c r="I34" s="71">
        <v>16.762963956</v>
      </c>
      <c r="J34" s="71">
        <v>3.5924012599999999</v>
      </c>
      <c r="K34" s="75"/>
      <c r="L34" s="71">
        <v>118.86241574</v>
      </c>
      <c r="M34" s="75">
        <v>2.8689100000000001</v>
      </c>
      <c r="N34" s="71">
        <v>4.50651913</v>
      </c>
      <c r="O34" s="75">
        <v>15.64690633</v>
      </c>
      <c r="P34" s="75">
        <v>1.479250841</v>
      </c>
      <c r="Q34" s="71">
        <v>0.18271016000000001</v>
      </c>
      <c r="R34" s="75">
        <v>0.239062258</v>
      </c>
      <c r="S34" s="75"/>
      <c r="T34" s="89" t="s">
        <v>200</v>
      </c>
      <c r="U34" s="75">
        <v>3.03009781003876E-2</v>
      </c>
      <c r="V34" s="75">
        <v>0.76075328907692297</v>
      </c>
      <c r="W34" s="75">
        <v>15.646829098059699</v>
      </c>
      <c r="X34" s="75">
        <v>0.76440709011286301</v>
      </c>
      <c r="Y34" s="75">
        <v>0.76440709011286301</v>
      </c>
      <c r="Z34" s="75">
        <v>0.27790690490748898</v>
      </c>
      <c r="AA34" s="75">
        <v>2.4473396617999601E-2</v>
      </c>
      <c r="AB34" s="75">
        <v>2.9646045525732898</v>
      </c>
      <c r="AC34" s="75">
        <v>1.47924374362177</v>
      </c>
      <c r="AD34" s="75">
        <v>1872.1488384036099</v>
      </c>
      <c r="AE34" s="75">
        <v>0</v>
      </c>
      <c r="AF34" s="75">
        <v>833.28112906187698</v>
      </c>
      <c r="AG34" s="75">
        <v>15.459572787909099</v>
      </c>
      <c r="AH34" s="75">
        <v>339.75279499257101</v>
      </c>
      <c r="AI34" s="75">
        <v>7.8230552618694196</v>
      </c>
      <c r="AJ34" s="75">
        <v>0.238945851689154</v>
      </c>
      <c r="AK34" s="75">
        <v>0.126249082013944</v>
      </c>
      <c r="AL34" s="75">
        <v>1.7427824871442898E-2</v>
      </c>
      <c r="AM34" s="75">
        <v>21.113191691177999</v>
      </c>
      <c r="AN34" s="75">
        <v>21.113191691177999</v>
      </c>
      <c r="AO34" s="75">
        <v>8.3004629798332798E-4</v>
      </c>
      <c r="AP34" s="75">
        <v>0</v>
      </c>
      <c r="AQ34" s="75">
        <v>2.8609218754719201</v>
      </c>
      <c r="AR34" s="75">
        <v>0</v>
      </c>
      <c r="AS34" s="75">
        <v>0.47466443902213801</v>
      </c>
      <c r="AT34" s="75">
        <v>1.6815079988343001E-2</v>
      </c>
      <c r="AU34" s="75">
        <v>4.1471607386420802E-4</v>
      </c>
      <c r="AV34" s="75">
        <v>0.59498399161191995</v>
      </c>
      <c r="AW34" s="75">
        <v>6.7978505675248199E-2</v>
      </c>
      <c r="AX34" s="75">
        <v>0.40030043032545698</v>
      </c>
      <c r="AY34" s="75">
        <v>0</v>
      </c>
      <c r="AZ34" s="75">
        <v>0.25071902834658799</v>
      </c>
      <c r="BA34" s="75">
        <v>6.15952621571123E-2</v>
      </c>
      <c r="BB34" s="75">
        <v>0</v>
      </c>
      <c r="BC34" s="75">
        <v>578.18281161835603</v>
      </c>
      <c r="BD34" s="75">
        <v>1512.42386429626</v>
      </c>
      <c r="BE34" s="75">
        <v>168.04691868851401</v>
      </c>
      <c r="BF34" s="75">
        <v>1680.47078298477</v>
      </c>
      <c r="BG34" s="75">
        <v>2.59568098319525E-4</v>
      </c>
      <c r="BH34" s="75">
        <v>25.1861158865612</v>
      </c>
      <c r="BI34" s="75">
        <v>1.6542030400545301E-2</v>
      </c>
      <c r="BJ34" s="75">
        <v>0.39458501606618102</v>
      </c>
      <c r="BK34" s="75">
        <v>72.802148701192195</v>
      </c>
      <c r="BL34" s="75">
        <v>0.53385855343727995</v>
      </c>
      <c r="BM34" s="75">
        <v>1.3926551628388899</v>
      </c>
      <c r="BN34" s="75">
        <v>3.3810474591180499</v>
      </c>
      <c r="BO34" s="75">
        <v>0.78917560475536597</v>
      </c>
      <c r="BP34" s="75">
        <v>0</v>
      </c>
      <c r="BQ34" s="75">
        <v>0.18568713459768299</v>
      </c>
      <c r="BR34" s="75">
        <v>49.303521349105502</v>
      </c>
      <c r="BS34" s="75">
        <v>49.303521349105502</v>
      </c>
      <c r="BT34" s="75">
        <v>0</v>
      </c>
      <c r="BU34" s="75">
        <v>0</v>
      </c>
      <c r="BV34" s="75">
        <v>0</v>
      </c>
      <c r="BW34" s="75">
        <v>1.46950584798029</v>
      </c>
      <c r="BX34" s="75">
        <v>0</v>
      </c>
      <c r="BY34" s="75">
        <v>9.0531932776665798</v>
      </c>
      <c r="BZ34" s="75">
        <v>2.2514836650738199</v>
      </c>
      <c r="CA34" s="75">
        <v>1.20698122091965</v>
      </c>
      <c r="CB34" s="75">
        <v>22.633685921835099</v>
      </c>
      <c r="CC34" s="75">
        <v>70.910654958402603</v>
      </c>
      <c r="CD34" s="75">
        <v>1.2301761035510901</v>
      </c>
      <c r="CE34" s="75">
        <v>4.7814863412644701</v>
      </c>
      <c r="CF34" s="75">
        <v>4.0000992079895502E-8</v>
      </c>
      <c r="CG34" s="75">
        <v>40.717167589852103</v>
      </c>
      <c r="CH34" s="75">
        <v>1.0549489213176</v>
      </c>
      <c r="CI34" s="75">
        <v>0</v>
      </c>
      <c r="CJ34" s="75">
        <v>3.6496774214423502E-2</v>
      </c>
      <c r="CK34" s="75">
        <v>2.79313661273049</v>
      </c>
      <c r="CL34" s="75">
        <v>0.112607882752691</v>
      </c>
      <c r="CM34" s="75">
        <v>237.06152835198901</v>
      </c>
      <c r="CN34" s="75">
        <v>2.98866949710786</v>
      </c>
      <c r="CO34" s="89"/>
      <c r="CP34" s="91">
        <f t="shared" si="0"/>
        <v>2.4389567368344562</v>
      </c>
      <c r="CQ34" s="68">
        <f t="shared" si="1"/>
        <v>-5.0242405916164532E-4</v>
      </c>
      <c r="CR34" s="68">
        <f t="shared" si="2"/>
        <v>4.2561427437812714E-6</v>
      </c>
      <c r="CS34" s="68">
        <f t="shared" si="3"/>
        <v>-3.5237106882907874E-5</v>
      </c>
      <c r="CT34" s="68">
        <f t="shared" si="4"/>
        <v>-3.3411700921529832E-4</v>
      </c>
      <c r="CU34" s="68">
        <f t="shared" si="5"/>
        <v>-3.3411700921529832E-4</v>
      </c>
      <c r="CV34" s="68">
        <f t="shared" si="6"/>
        <v>-6.9558205989582868E-5</v>
      </c>
      <c r="CW34" s="68">
        <f t="shared" si="7"/>
        <v>-6.9477758421243883E-5</v>
      </c>
      <c r="CX34" s="61">
        <f t="shared" si="8"/>
        <v>-0.95439904946885856</v>
      </c>
      <c r="CY34" s="61">
        <f t="shared" si="9"/>
        <v>-0.17475684423591092</v>
      </c>
      <c r="CZ34" s="68">
        <f t="shared" si="10"/>
        <v>0</v>
      </c>
      <c r="DA34" s="61">
        <f t="shared" si="11"/>
        <v>-0.82237285386020542</v>
      </c>
      <c r="DB34" s="68">
        <f t="shared" si="12"/>
        <v>-2.7843761317294562E-3</v>
      </c>
      <c r="DC34" s="61">
        <f t="shared" si="13"/>
        <v>-0.91117303205024747</v>
      </c>
      <c r="DD34" s="68">
        <f t="shared" si="14"/>
        <v>-4.935923988550401E-6</v>
      </c>
      <c r="DE34" s="68">
        <f t="shared" si="15"/>
        <v>-4.7979545005472995E-6</v>
      </c>
      <c r="DF34" s="61">
        <f t="shared" si="16"/>
        <v>0.37222269602625258</v>
      </c>
      <c r="DG34" s="68">
        <f t="shared" si="17"/>
        <v>-4.8692885200641407E-4</v>
      </c>
    </row>
    <row r="35" spans="1:111" x14ac:dyDescent="0.25">
      <c r="A35" s="89" t="s">
        <v>201</v>
      </c>
      <c r="B35" s="75">
        <v>4335.2322680999996</v>
      </c>
      <c r="C35" s="75">
        <v>8982.0357000000004</v>
      </c>
      <c r="D35" s="75">
        <v>4197.218406</v>
      </c>
      <c r="E35" s="75">
        <v>462.20952553000001</v>
      </c>
      <c r="F35" s="75">
        <v>460.32465953000002</v>
      </c>
      <c r="G35" s="75">
        <v>3758.2774884999999</v>
      </c>
      <c r="H35" s="75">
        <v>2735.7838062999999</v>
      </c>
      <c r="I35" s="71">
        <v>11.907998636</v>
      </c>
      <c r="J35" s="71">
        <v>8.7414018979999994</v>
      </c>
      <c r="K35" s="75"/>
      <c r="L35" s="71">
        <v>57.940622810000001</v>
      </c>
      <c r="M35" s="75"/>
      <c r="N35" s="71">
        <v>305.97454148999998</v>
      </c>
      <c r="O35" s="75">
        <v>7.7922505009999998</v>
      </c>
      <c r="P35" s="75">
        <v>0.49380732040000003</v>
      </c>
      <c r="Q35" s="71">
        <v>1.1593103934</v>
      </c>
      <c r="R35" s="75">
        <v>1.100532211</v>
      </c>
      <c r="S35" s="75"/>
      <c r="T35" s="89" t="s">
        <v>201</v>
      </c>
      <c r="U35" s="75">
        <v>1.8788206302286199</v>
      </c>
      <c r="V35" s="75">
        <v>4.5298703060114498</v>
      </c>
      <c r="W35" s="75">
        <v>7.7912175064913001</v>
      </c>
      <c r="X35" s="75">
        <v>93.513160536407995</v>
      </c>
      <c r="Y35" s="75">
        <v>93.513160536407995</v>
      </c>
      <c r="Z35" s="75">
        <v>2.39773155897436</v>
      </c>
      <c r="AA35" s="75">
        <v>1.5175650456548699</v>
      </c>
      <c r="AB35" s="75">
        <v>31.367339284555801</v>
      </c>
      <c r="AC35" s="75">
        <v>0.493808433558727</v>
      </c>
      <c r="AD35" s="75">
        <v>6695.9430828721297</v>
      </c>
      <c r="AE35" s="75">
        <v>0</v>
      </c>
      <c r="AF35" s="75">
        <v>4335.2294195781396</v>
      </c>
      <c r="AG35" s="75">
        <v>122.896251148638</v>
      </c>
      <c r="AH35" s="75">
        <v>1103.49335931669</v>
      </c>
      <c r="AI35" s="75">
        <v>193.28298927716301</v>
      </c>
      <c r="AJ35" s="75">
        <v>1.10053350219472</v>
      </c>
      <c r="AK35" s="75">
        <v>4.3169895365252096</v>
      </c>
      <c r="AL35" s="75">
        <v>1.0806211497274101</v>
      </c>
      <c r="AM35" s="75">
        <v>202.1556673721</v>
      </c>
      <c r="AN35" s="75">
        <v>202.1556673721</v>
      </c>
      <c r="AO35" s="75">
        <v>5.1462508310135498E-2</v>
      </c>
      <c r="AP35" s="75">
        <v>0</v>
      </c>
      <c r="AQ35" s="75">
        <v>0</v>
      </c>
      <c r="AR35" s="75">
        <v>0</v>
      </c>
      <c r="AS35" s="75">
        <v>3.4342118169922502</v>
      </c>
      <c r="AT35" s="75">
        <v>1.03322298232544</v>
      </c>
      <c r="AU35" s="75">
        <v>2.5710812633156398E-2</v>
      </c>
      <c r="AV35" s="75">
        <v>15.060953341822101</v>
      </c>
      <c r="AW35" s="75">
        <v>2.46976016515374</v>
      </c>
      <c r="AX35" s="75">
        <v>12.9103945801011</v>
      </c>
      <c r="AY35" s="75">
        <v>0</v>
      </c>
      <c r="AZ35" s="75">
        <v>0.69603520341331604</v>
      </c>
      <c r="BA35" s="75">
        <v>8982.0351185260406</v>
      </c>
      <c r="BB35" s="75">
        <v>0</v>
      </c>
      <c r="BC35" s="75">
        <v>3856.91591785027</v>
      </c>
      <c r="BD35" s="75">
        <v>3777.4580607263101</v>
      </c>
      <c r="BE35" s="75">
        <v>419.71736303841101</v>
      </c>
      <c r="BF35" s="75">
        <v>4197.1754237647201</v>
      </c>
      <c r="BG35" s="75">
        <v>1.5361966650930099E-2</v>
      </c>
      <c r="BH35" s="75">
        <v>43.313431738129502</v>
      </c>
      <c r="BI35" s="75">
        <v>1.0254799129518499</v>
      </c>
      <c r="BJ35" s="75">
        <v>3.8070554098667699</v>
      </c>
      <c r="BK35" s="75">
        <v>1206.88248007793</v>
      </c>
      <c r="BL35" s="75">
        <v>5.0082276371412702</v>
      </c>
      <c r="BM35" s="75">
        <v>12.769879347652299</v>
      </c>
      <c r="BN35" s="75">
        <v>27.457308729751901</v>
      </c>
      <c r="BO35" s="75">
        <v>6.2148740019951996</v>
      </c>
      <c r="BP35" s="75">
        <v>1.0726266417544299</v>
      </c>
      <c r="BQ35" s="75">
        <v>1.6040498685494</v>
      </c>
      <c r="BR35" s="75">
        <v>462.20929229043702</v>
      </c>
      <c r="BS35" s="75">
        <v>460.32442947855202</v>
      </c>
      <c r="BT35" s="75">
        <v>1.8848628118851101</v>
      </c>
      <c r="BU35" s="75">
        <v>0</v>
      </c>
      <c r="BV35" s="75">
        <v>8.1217061569580206E-3</v>
      </c>
      <c r="BW35" s="75">
        <v>53.454175557356201</v>
      </c>
      <c r="BX35" s="75">
        <v>0</v>
      </c>
      <c r="BY35" s="75">
        <v>75.507837745332907</v>
      </c>
      <c r="BZ35" s="75">
        <v>17.680146781527299</v>
      </c>
      <c r="CA35" s="75">
        <v>9.6737315861704101</v>
      </c>
      <c r="CB35" s="75">
        <v>188.76949492110199</v>
      </c>
      <c r="CC35" s="75">
        <v>720.17213671734396</v>
      </c>
      <c r="CD35" s="75">
        <v>10.3907914107927</v>
      </c>
      <c r="CE35" s="75">
        <v>42.016749292591697</v>
      </c>
      <c r="CF35" s="75">
        <v>4.8893588408097699</v>
      </c>
      <c r="CG35" s="75">
        <v>3758.2758004931902</v>
      </c>
      <c r="CH35" s="75">
        <v>16.033541770852601</v>
      </c>
      <c r="CI35" s="75">
        <v>0</v>
      </c>
      <c r="CJ35" s="75">
        <v>0.18005120536272101</v>
      </c>
      <c r="CK35" s="75">
        <v>30.612235254633099</v>
      </c>
      <c r="CL35" s="75">
        <v>7.7472851999901096</v>
      </c>
      <c r="CM35" s="75">
        <v>2735.7755382750001</v>
      </c>
      <c r="CN35" s="75">
        <v>13.858472130739999</v>
      </c>
      <c r="CO35" s="89"/>
      <c r="CP35" s="91">
        <f t="shared" ref="CP35:CP51" si="18">BC35/CM35</f>
        <v>1.4098071511678869</v>
      </c>
      <c r="CQ35" s="68">
        <f t="shared" ref="CQ35:CQ51" si="19">+(AF35-B35)/(B35+1E-50)</f>
        <v>-6.5706326300442825E-7</v>
      </c>
      <c r="CR35" s="68">
        <f t="shared" ref="CR35:CR51" si="20">+(BA35-C35)/(C35+1E-50)</f>
        <v>-6.4737435830430435E-8</v>
      </c>
      <c r="CS35" s="68">
        <f t="shared" ref="CS35:CS51" si="21">+(BF35-D35)/(D35+1E-50)</f>
        <v>-1.024064776291058E-5</v>
      </c>
      <c r="CT35" s="68">
        <f t="shared" ref="CT35:CT51" si="22">+(BR35-E35)/(E35+1E-50)</f>
        <v>-5.0461868504412864E-7</v>
      </c>
      <c r="CU35" s="68">
        <f t="shared" ref="CU35:CU51" si="23">+(BS35-F35)/(F35+1E-50)</f>
        <v>-4.9975912269114491E-7</v>
      </c>
      <c r="CV35" s="68">
        <f t="shared" ref="CV35:CV51" si="24">+(CG35-G35)/(G35+1E-50)</f>
        <v>-4.4914374067313245E-7</v>
      </c>
      <c r="CW35" s="68">
        <f t="shared" ref="CW35:CW51" si="25">+(CM35-H35)/(H35+1E-50)</f>
        <v>-3.022177768849856E-6</v>
      </c>
      <c r="CX35" s="61">
        <f t="shared" ref="CX35:CX51" si="26">+(Y35-I35)/(I35+1E-50)</f>
        <v>6.8529703768776944</v>
      </c>
      <c r="CY35" s="61">
        <f t="shared" ref="CY35:CY51" si="27">+(AB35-J35)/(J35+1E-50)</f>
        <v>2.5883648470312903</v>
      </c>
      <c r="CZ35" s="68">
        <f t="shared" ref="CZ35:CZ51" si="28">+(AE35-K35)/(K35+1E-50)</f>
        <v>0</v>
      </c>
      <c r="DA35" s="61">
        <f t="shared" ref="DA35:DA51" si="29">+(AN35-L35)/(L35+1E-50)</f>
        <v>2.4890144007428558</v>
      </c>
      <c r="DB35" s="68">
        <f t="shared" ref="DB35:DB51" si="30">+(AQ35-M35)/(M35+1E-50)</f>
        <v>0</v>
      </c>
      <c r="DC35" s="61">
        <f t="shared" ref="DC35:DC51" si="31">+(AX35-N35)/(N35+1E-50)</f>
        <v>-0.95780565756473868</v>
      </c>
      <c r="DD35" s="68">
        <f t="shared" ref="DD35:DD51" si="32">+(W35-O35)/(O35+1E-50)</f>
        <v>-1.3256690202236073E-4</v>
      </c>
      <c r="DE35" s="68">
        <f t="shared" ref="DE35:DE51" si="33">+(AC35-P35)/(P35+1E-50)</f>
        <v>2.2542369887739724E-6</v>
      </c>
      <c r="DF35" s="61">
        <f t="shared" ref="DF35:DF51" si="34">+(AZ35-Q35)/(Q35+1E-50)</f>
        <v>-0.39961272893275862</v>
      </c>
      <c r="DG35" s="68">
        <f t="shared" si="17"/>
        <v>1.173245732497921E-6</v>
      </c>
    </row>
    <row r="36" spans="1:111" x14ac:dyDescent="0.25">
      <c r="A36" s="89" t="s">
        <v>202</v>
      </c>
      <c r="B36" s="75">
        <v>2445.936968</v>
      </c>
      <c r="C36" s="75">
        <v>0.74448499999999995</v>
      </c>
      <c r="D36" s="75">
        <v>8828.2684055000009</v>
      </c>
      <c r="E36" s="75">
        <v>400.42421409999997</v>
      </c>
      <c r="F36" s="75">
        <v>395.38204827999999</v>
      </c>
      <c r="G36" s="75">
        <v>38.986416175000002</v>
      </c>
      <c r="H36" s="75">
        <v>1583.9844780000001</v>
      </c>
      <c r="I36" s="71">
        <v>31.726793997000001</v>
      </c>
      <c r="J36" s="71">
        <v>2.8710883067999999</v>
      </c>
      <c r="K36" s="75"/>
      <c r="L36" s="71">
        <v>205.61294462000001</v>
      </c>
      <c r="M36" s="75"/>
      <c r="N36" s="71">
        <v>14.5572073</v>
      </c>
      <c r="O36" s="75">
        <v>22.084207851999999</v>
      </c>
      <c r="P36" s="75">
        <v>1.2516855801</v>
      </c>
      <c r="Q36" s="71">
        <v>0.28045083199999998</v>
      </c>
      <c r="R36" s="75">
        <v>0.52120866249999998</v>
      </c>
      <c r="S36" s="75"/>
      <c r="T36" s="89" t="s">
        <v>202</v>
      </c>
      <c r="U36" s="75">
        <v>2.63813251426557E-2</v>
      </c>
      <c r="V36" s="75">
        <v>7.0034191963876904E-2</v>
      </c>
      <c r="W36" s="75">
        <v>22.084127359125201</v>
      </c>
      <c r="X36" s="75">
        <v>19.020969738706398</v>
      </c>
      <c r="Y36" s="75">
        <v>19.020969738706398</v>
      </c>
      <c r="Z36" s="75">
        <v>0.87053460343507505</v>
      </c>
      <c r="AA36" s="75">
        <v>2.1309543169574001E-2</v>
      </c>
      <c r="AB36" s="75">
        <v>15.1755991971889</v>
      </c>
      <c r="AC36" s="75">
        <v>1.2516836948632799</v>
      </c>
      <c r="AD36" s="75">
        <v>8401.9333385427999</v>
      </c>
      <c r="AE36" s="75">
        <v>0</v>
      </c>
      <c r="AF36" s="75">
        <v>2445.86003664081</v>
      </c>
      <c r="AG36" s="75">
        <v>69.094510369819602</v>
      </c>
      <c r="AH36" s="75">
        <v>1434.70490512166</v>
      </c>
      <c r="AI36" s="75">
        <v>60.243005548842</v>
      </c>
      <c r="AJ36" s="75">
        <v>0.52121075321794497</v>
      </c>
      <c r="AK36" s="75">
        <v>9.9984345525069199E-2</v>
      </c>
      <c r="AL36" s="75">
        <v>1.51732198392555E-2</v>
      </c>
      <c r="AM36" s="75">
        <v>150.89040207449901</v>
      </c>
      <c r="AN36" s="75">
        <v>150.89040207449901</v>
      </c>
      <c r="AO36" s="75">
        <v>7.2247563780706604E-4</v>
      </c>
      <c r="AP36" s="75">
        <v>0</v>
      </c>
      <c r="AQ36" s="75">
        <v>0</v>
      </c>
      <c r="AR36" s="75">
        <v>0</v>
      </c>
      <c r="AS36" s="75">
        <v>4.2204910556580399</v>
      </c>
      <c r="AT36" s="75">
        <v>2.5398555579716299E-2</v>
      </c>
      <c r="AU36" s="75">
        <v>3.6110182664721E-4</v>
      </c>
      <c r="AV36" s="75">
        <v>0.64222805901637603</v>
      </c>
      <c r="AW36" s="75">
        <v>4.1573373784839898E-2</v>
      </c>
      <c r="AX36" s="75">
        <v>1.1300025950892001</v>
      </c>
      <c r="AY36" s="75">
        <v>0</v>
      </c>
      <c r="AZ36" s="75">
        <v>0.83807186819384305</v>
      </c>
      <c r="BA36" s="75">
        <v>0.74448863991357705</v>
      </c>
      <c r="BB36" s="75">
        <v>0</v>
      </c>
      <c r="BC36" s="75">
        <v>3020.5761234478</v>
      </c>
      <c r="BD36" s="75">
        <v>7945.3910701301102</v>
      </c>
      <c r="BE36" s="75">
        <v>882.82184026146695</v>
      </c>
      <c r="BF36" s="75">
        <v>8828.2129103915795</v>
      </c>
      <c r="BG36" s="75">
        <v>2.15689357802985E-4</v>
      </c>
      <c r="BH36" s="75">
        <v>86.576672085668704</v>
      </c>
      <c r="BI36" s="75">
        <v>1.43986819572455E-2</v>
      </c>
      <c r="BJ36" s="75">
        <v>3.23511773067235</v>
      </c>
      <c r="BK36" s="75">
        <v>654.46458720916598</v>
      </c>
      <c r="BL36" s="75">
        <v>4.4227950010196402</v>
      </c>
      <c r="BM36" s="75">
        <v>11.101639785159501</v>
      </c>
      <c r="BN36" s="75">
        <v>26.898710670921599</v>
      </c>
      <c r="BO36" s="75">
        <v>6.3159466134250399</v>
      </c>
      <c r="BP36" s="75">
        <v>9.3657522996963595E-3</v>
      </c>
      <c r="BQ36" s="75">
        <v>1.49309361894211</v>
      </c>
      <c r="BR36" s="75">
        <v>400.42219505083898</v>
      </c>
      <c r="BS36" s="75">
        <v>395.38004223746498</v>
      </c>
      <c r="BT36" s="75">
        <v>5.04215281337326</v>
      </c>
      <c r="BU36" s="75">
        <v>5.8960223107745397E-3</v>
      </c>
      <c r="BV36" s="75">
        <v>2.0114238551122501E-3</v>
      </c>
      <c r="BW36" s="75">
        <v>12.885447035610101</v>
      </c>
      <c r="BX36" s="75">
        <v>2.6942281563297598E-3</v>
      </c>
      <c r="BY36" s="75">
        <v>72.266421644978607</v>
      </c>
      <c r="BZ36" s="75">
        <v>17.9375465302005</v>
      </c>
      <c r="CA36" s="75">
        <v>9.6160413289461104</v>
      </c>
      <c r="CB36" s="75">
        <v>180.66632824616801</v>
      </c>
      <c r="CC36" s="75">
        <v>471.790917799922</v>
      </c>
      <c r="CD36" s="75">
        <v>9.9813520709667696</v>
      </c>
      <c r="CE36" s="75">
        <v>38.129429691848898</v>
      </c>
      <c r="CF36" s="75">
        <v>0.41020484198408003</v>
      </c>
      <c r="CG36" s="75">
        <v>38.986324551662499</v>
      </c>
      <c r="CH36" s="75">
        <v>5.7963034256629804</v>
      </c>
      <c r="CI36" s="75">
        <v>0</v>
      </c>
      <c r="CJ36" s="75">
        <v>2.5279255376488702E-3</v>
      </c>
      <c r="CK36" s="75">
        <v>12.139020126846701</v>
      </c>
      <c r="CL36" s="75">
        <v>0.142192467788819</v>
      </c>
      <c r="CM36" s="75">
        <v>1583.96554976107</v>
      </c>
      <c r="CN36" s="75">
        <v>9.9491358340520506</v>
      </c>
      <c r="CO36" s="89"/>
      <c r="CP36" s="91">
        <f t="shared" si="18"/>
        <v>1.906970845359252</v>
      </c>
      <c r="CQ36" s="68">
        <f t="shared" si="19"/>
        <v>-3.1452715338322861E-5</v>
      </c>
      <c r="CR36" s="68">
        <f t="shared" si="20"/>
        <v>4.8891697980517847E-6</v>
      </c>
      <c r="CS36" s="68">
        <f t="shared" si="21"/>
        <v>-6.2860694614596474E-6</v>
      </c>
      <c r="CT36" s="68">
        <f t="shared" si="22"/>
        <v>-5.0422753916878604E-6</v>
      </c>
      <c r="CU36" s="68">
        <f t="shared" si="23"/>
        <v>-5.0736813766380441E-6</v>
      </c>
      <c r="CV36" s="68">
        <f t="shared" si="24"/>
        <v>-2.3501349057682856E-6</v>
      </c>
      <c r="CW36" s="68">
        <f t="shared" si="25"/>
        <v>-1.1949762887846769E-5</v>
      </c>
      <c r="CX36" s="61">
        <f t="shared" si="26"/>
        <v>-0.40047614831473455</v>
      </c>
      <c r="CY36" s="61">
        <f t="shared" si="27"/>
        <v>4.285660897732197</v>
      </c>
      <c r="CZ36" s="68">
        <f t="shared" si="28"/>
        <v>0</v>
      </c>
      <c r="DA36" s="61">
        <f t="shared" si="29"/>
        <v>-0.26614346993879939</v>
      </c>
      <c r="DB36" s="68">
        <f t="shared" si="30"/>
        <v>0</v>
      </c>
      <c r="DC36" s="61">
        <f t="shared" si="31"/>
        <v>-0.92237504269866377</v>
      </c>
      <c r="DD36" s="68">
        <f t="shared" si="32"/>
        <v>-3.644816030392965E-6</v>
      </c>
      <c r="DE36" s="68">
        <f t="shared" si="33"/>
        <v>-1.5061583755855242E-6</v>
      </c>
      <c r="DF36" s="61">
        <f t="shared" si="34"/>
        <v>1.9883023067438899</v>
      </c>
      <c r="DG36" s="68">
        <f t="shared" si="17"/>
        <v>4.0112877920393021E-6</v>
      </c>
    </row>
    <row r="37" spans="1:111" x14ac:dyDescent="0.25">
      <c r="A37" s="89" t="s">
        <v>203</v>
      </c>
      <c r="B37" s="75">
        <v>24054.271796000001</v>
      </c>
      <c r="C37" s="75">
        <v>5.2065035000000003E-2</v>
      </c>
      <c r="D37" s="75">
        <v>33869.722648000003</v>
      </c>
      <c r="E37" s="75">
        <v>1302.0209485</v>
      </c>
      <c r="F37" s="75">
        <v>1215.1825541000001</v>
      </c>
      <c r="G37" s="75">
        <v>712.43940155999996</v>
      </c>
      <c r="H37" s="75">
        <v>26112.924583</v>
      </c>
      <c r="I37" s="71">
        <v>474.72417271</v>
      </c>
      <c r="J37" s="71">
        <v>144.52546828000001</v>
      </c>
      <c r="K37" s="75"/>
      <c r="L37" s="71">
        <v>2040.3740872999999</v>
      </c>
      <c r="M37" s="75"/>
      <c r="N37" s="71">
        <v>202.25706027000001</v>
      </c>
      <c r="O37" s="75">
        <v>321.05187408</v>
      </c>
      <c r="P37" s="75">
        <v>72.891665226000001</v>
      </c>
      <c r="Q37" s="71">
        <v>4.5014734723999998</v>
      </c>
      <c r="R37" s="75">
        <v>19.798751874000001</v>
      </c>
      <c r="S37" s="75"/>
      <c r="T37" s="89" t="s">
        <v>203</v>
      </c>
      <c r="U37" s="75">
        <v>1.7946706666340299E-2</v>
      </c>
      <c r="V37" s="75">
        <v>0.60489287302903805</v>
      </c>
      <c r="W37" s="75">
        <v>321.050577258727</v>
      </c>
      <c r="X37" s="75">
        <v>77.075001069581901</v>
      </c>
      <c r="Y37" s="75">
        <v>77.075001069581901</v>
      </c>
      <c r="Z37" s="75">
        <v>10.3053424462372</v>
      </c>
      <c r="AA37" s="75">
        <v>1.4494418641902099E-2</v>
      </c>
      <c r="AB37" s="75">
        <v>207.41149846958001</v>
      </c>
      <c r="AC37" s="75">
        <v>72.891305498532006</v>
      </c>
      <c r="AD37" s="75">
        <v>107835.604475858</v>
      </c>
      <c r="AE37" s="75">
        <v>0</v>
      </c>
      <c r="AF37" s="75">
        <v>24054.2192916637</v>
      </c>
      <c r="AG37" s="75">
        <v>688.68443700975899</v>
      </c>
      <c r="AH37" s="75">
        <v>19038.294170794899</v>
      </c>
      <c r="AI37" s="75">
        <v>419.70485315112501</v>
      </c>
      <c r="AJ37" s="75">
        <v>19.7987382284308</v>
      </c>
      <c r="AK37" s="75">
        <v>5.48261583640463</v>
      </c>
      <c r="AL37" s="75">
        <v>1.0321019786812999E-2</v>
      </c>
      <c r="AM37" s="75">
        <v>1178.9146493262101</v>
      </c>
      <c r="AN37" s="75">
        <v>1178.9146493262101</v>
      </c>
      <c r="AO37" s="75">
        <v>4.9153102352397901E-4</v>
      </c>
      <c r="AP37" s="75">
        <v>0</v>
      </c>
      <c r="AQ37" s="75">
        <v>0</v>
      </c>
      <c r="AR37" s="75">
        <v>0</v>
      </c>
      <c r="AS37" s="75">
        <v>87.511728818286898</v>
      </c>
      <c r="AT37" s="75">
        <v>0.28241992338154198</v>
      </c>
      <c r="AU37" s="75">
        <v>2.4559786731916903E-4</v>
      </c>
      <c r="AV37" s="75">
        <v>5.6657430145761003</v>
      </c>
      <c r="AW37" s="75">
        <v>2.3588135217182799E-2</v>
      </c>
      <c r="AX37" s="75">
        <v>19.627027808572802</v>
      </c>
      <c r="AY37" s="75">
        <v>0</v>
      </c>
      <c r="AZ37" s="75">
        <v>10.122641980371601</v>
      </c>
      <c r="BA37" s="75">
        <v>5.2065302413510102E-2</v>
      </c>
      <c r="BB37" s="75">
        <v>0</v>
      </c>
      <c r="BC37" s="75">
        <v>45171.390989820102</v>
      </c>
      <c r="BD37" s="75">
        <v>30482.704884009199</v>
      </c>
      <c r="BE37" s="75">
        <v>3386.9602132332402</v>
      </c>
      <c r="BF37" s="75">
        <v>33869.665097242498</v>
      </c>
      <c r="BG37" s="75">
        <v>1.46709773596123E-4</v>
      </c>
      <c r="BH37" s="75">
        <v>1069.41358991219</v>
      </c>
      <c r="BI37" s="75">
        <v>9.7951449637964996E-3</v>
      </c>
      <c r="BJ37" s="75">
        <v>9.5402585094550698</v>
      </c>
      <c r="BK37" s="75">
        <v>13570.9264510064</v>
      </c>
      <c r="BL37" s="75">
        <v>12.8745337330312</v>
      </c>
      <c r="BM37" s="75">
        <v>33.459806831021197</v>
      </c>
      <c r="BN37" s="75">
        <v>83.276730462915395</v>
      </c>
      <c r="BO37" s="75">
        <v>18.9744524871994</v>
      </c>
      <c r="BP37" s="75">
        <v>0.57223221669229496</v>
      </c>
      <c r="BQ37" s="75">
        <v>4.4667427098111201</v>
      </c>
      <c r="BR37" s="75">
        <v>1302.0187245371999</v>
      </c>
      <c r="BS37" s="75">
        <v>1215.1803812679</v>
      </c>
      <c r="BT37" s="75">
        <v>86.838343269300196</v>
      </c>
      <c r="BU37" s="75">
        <v>1.63050754807454E-3</v>
      </c>
      <c r="BV37" s="75">
        <v>4.9389919917105997E-4</v>
      </c>
      <c r="BW37" s="75">
        <v>56.087602178166598</v>
      </c>
      <c r="BX37" s="75">
        <v>1.4765403418266401E-3</v>
      </c>
      <c r="BY37" s="75">
        <v>218.49152845119801</v>
      </c>
      <c r="BZ37" s="75">
        <v>54.133176655257699</v>
      </c>
      <c r="CA37" s="75">
        <v>29.05816075365</v>
      </c>
      <c r="CB37" s="75">
        <v>546.33025753291702</v>
      </c>
      <c r="CC37" s="75">
        <v>8191.9537401973603</v>
      </c>
      <c r="CD37" s="75">
        <v>29.636819943010501</v>
      </c>
      <c r="CE37" s="75">
        <v>118.023592135011</v>
      </c>
      <c r="CF37" s="75">
        <v>0.25088572147671101</v>
      </c>
      <c r="CG37" s="75">
        <v>712.43722511990302</v>
      </c>
      <c r="CH37" s="75">
        <v>157.05947046125499</v>
      </c>
      <c r="CI37" s="75">
        <v>0</v>
      </c>
      <c r="CJ37" s="75">
        <v>1.71990164091139E-3</v>
      </c>
      <c r="CK37" s="75">
        <v>228.963540779819</v>
      </c>
      <c r="CL37" s="75">
        <v>0.79238708461053597</v>
      </c>
      <c r="CM37" s="75">
        <v>26112.8404020128</v>
      </c>
      <c r="CN37" s="75">
        <v>176.250375612921</v>
      </c>
      <c r="CO37" s="89"/>
      <c r="CP37" s="91">
        <f t="shared" si="18"/>
        <v>1.7298536005427527</v>
      </c>
      <c r="CQ37" s="68">
        <f t="shared" si="19"/>
        <v>-2.1827447842376479E-6</v>
      </c>
      <c r="CR37" s="68">
        <f t="shared" si="20"/>
        <v>5.1361438650603283E-6</v>
      </c>
      <c r="CS37" s="68">
        <f t="shared" si="21"/>
        <v>-1.6991800642435962E-6</v>
      </c>
      <c r="CT37" s="68">
        <f t="shared" si="22"/>
        <v>-1.7080852675269867E-6</v>
      </c>
      <c r="CU37" s="68">
        <f t="shared" si="23"/>
        <v>-1.7880705189153378E-6</v>
      </c>
      <c r="CV37" s="68">
        <f t="shared" si="24"/>
        <v>-3.0549125893097566E-6</v>
      </c>
      <c r="CW37" s="68">
        <f t="shared" si="25"/>
        <v>-3.2237288064909605E-6</v>
      </c>
      <c r="CX37" s="61">
        <f t="shared" si="26"/>
        <v>-0.83764256066929721</v>
      </c>
      <c r="CY37" s="61">
        <f t="shared" si="27"/>
        <v>0.43512075025936731</v>
      </c>
      <c r="CZ37" s="68">
        <f t="shared" si="28"/>
        <v>0</v>
      </c>
      <c r="DA37" s="61">
        <f t="shared" si="29"/>
        <v>-0.42220661560829159</v>
      </c>
      <c r="DB37" s="68">
        <f t="shared" si="30"/>
        <v>0</v>
      </c>
      <c r="DC37" s="61">
        <f t="shared" si="31"/>
        <v>-0.90295998674967393</v>
      </c>
      <c r="DD37" s="68">
        <f t="shared" si="32"/>
        <v>-4.0392889053138692E-6</v>
      </c>
      <c r="DE37" s="68">
        <f t="shared" si="33"/>
        <v>-4.9350974062589792E-6</v>
      </c>
      <c r="DF37" s="61">
        <f t="shared" si="34"/>
        <v>1.2487396721177668</v>
      </c>
      <c r="DG37" s="68">
        <f t="shared" si="17"/>
        <v>-6.8921360738520742E-7</v>
      </c>
    </row>
    <row r="38" spans="1:111" x14ac:dyDescent="0.25">
      <c r="A38" s="89" t="s">
        <v>204</v>
      </c>
      <c r="B38" s="75">
        <v>882.97204959999999</v>
      </c>
      <c r="C38" s="75">
        <v>9.4500000000000001E-2</v>
      </c>
      <c r="D38" s="75">
        <v>1018.5227014</v>
      </c>
      <c r="E38" s="75">
        <v>35.905493999999997</v>
      </c>
      <c r="F38" s="75">
        <v>35.800204000000001</v>
      </c>
      <c r="G38" s="75">
        <v>18.7267765</v>
      </c>
      <c r="H38" s="75">
        <v>94.0570314</v>
      </c>
      <c r="I38" s="71">
        <v>0.24845635299999999</v>
      </c>
      <c r="J38" s="71">
        <v>8.8529778899999995E-2</v>
      </c>
      <c r="K38" s="75"/>
      <c r="L38" s="71">
        <v>3.8757906078</v>
      </c>
      <c r="M38" s="75"/>
      <c r="N38" s="71">
        <v>0.18790536499999999</v>
      </c>
      <c r="O38" s="75">
        <v>8.0177129400000005E-2</v>
      </c>
      <c r="P38" s="75">
        <v>1.5780447999999999E-2</v>
      </c>
      <c r="Q38" s="71">
        <v>6.5948509999999997E-3</v>
      </c>
      <c r="R38" s="75">
        <v>0.15774638299999999</v>
      </c>
      <c r="S38" s="75"/>
      <c r="T38" s="89" t="s">
        <v>204</v>
      </c>
      <c r="U38" s="75">
        <v>0</v>
      </c>
      <c r="V38" s="75">
        <v>8.9030970915524397E-3</v>
      </c>
      <c r="W38" s="75">
        <v>8.0123964309079296E-2</v>
      </c>
      <c r="X38" s="75">
        <v>0.22936214364583399</v>
      </c>
      <c r="Y38" s="75">
        <v>0.22936214364583399</v>
      </c>
      <c r="Z38" s="75">
        <v>7.6970845656674294E-2</v>
      </c>
      <c r="AA38" s="75">
        <v>4.46341169254343E-2</v>
      </c>
      <c r="AB38" s="75">
        <v>0.86063110813549404</v>
      </c>
      <c r="AC38" s="75">
        <v>1.5779281461207301E-2</v>
      </c>
      <c r="AD38" s="75">
        <v>636.10160475500004</v>
      </c>
      <c r="AE38" s="75">
        <v>0</v>
      </c>
      <c r="AF38" s="75">
        <v>882.45569551304504</v>
      </c>
      <c r="AG38" s="75">
        <v>4.7305852893136304</v>
      </c>
      <c r="AH38" s="75">
        <v>109.16850785012799</v>
      </c>
      <c r="AI38" s="75">
        <v>2.3976890471404899</v>
      </c>
      <c r="AJ38" s="75">
        <v>0.157488108098785</v>
      </c>
      <c r="AK38" s="75">
        <v>3.6162413031520201E-3</v>
      </c>
      <c r="AL38" s="75">
        <v>0</v>
      </c>
      <c r="AM38" s="75">
        <v>19.942408463603101</v>
      </c>
      <c r="AN38" s="75">
        <v>19.942408463603101</v>
      </c>
      <c r="AO38" s="75">
        <v>1.6665186282842E-6</v>
      </c>
      <c r="AP38" s="75">
        <v>0</v>
      </c>
      <c r="AQ38" s="75">
        <v>0</v>
      </c>
      <c r="AR38" s="75">
        <v>0</v>
      </c>
      <c r="AS38" s="75">
        <v>0.122912033245991</v>
      </c>
      <c r="AT38" s="75">
        <v>2.4273877785126602E-3</v>
      </c>
      <c r="AU38" s="75">
        <v>0</v>
      </c>
      <c r="AV38" s="75">
        <v>9.8309512978094496E-2</v>
      </c>
      <c r="AW38" s="75">
        <v>5.7270372305538698E-4</v>
      </c>
      <c r="AX38" s="75">
        <v>0.13161331367912699</v>
      </c>
      <c r="AY38" s="75">
        <v>7.4079875907339404E-7</v>
      </c>
      <c r="AZ38" s="75">
        <v>7.7869783091722405E-2</v>
      </c>
      <c r="BA38" s="75">
        <v>9.4497317030154002E-2</v>
      </c>
      <c r="BB38" s="75">
        <v>0</v>
      </c>
      <c r="BC38" s="75">
        <v>203.21199679668399</v>
      </c>
      <c r="BD38" s="75">
        <v>915.53997063972395</v>
      </c>
      <c r="BE38" s="75">
        <v>101.727224559268</v>
      </c>
      <c r="BF38" s="75">
        <v>1017.26719519899</v>
      </c>
      <c r="BG38" s="75">
        <v>1.20674885883253E-5</v>
      </c>
      <c r="BH38" s="75">
        <v>7.7025731225797101</v>
      </c>
      <c r="BI38" s="75">
        <v>0</v>
      </c>
      <c r="BJ38" s="75">
        <v>0.21603528315723899</v>
      </c>
      <c r="BK38" s="75">
        <v>27.370354715025002</v>
      </c>
      <c r="BL38" s="75">
        <v>0.29691261655560802</v>
      </c>
      <c r="BM38" s="75">
        <v>0.75807014069897805</v>
      </c>
      <c r="BN38" s="75">
        <v>8.0394258671384495</v>
      </c>
      <c r="BO38" s="75">
        <v>0.43437396529924999</v>
      </c>
      <c r="BP38" s="75">
        <v>1.3200085980257601E-3</v>
      </c>
      <c r="BQ38" s="75">
        <v>0.101421160772058</v>
      </c>
      <c r="BR38" s="75">
        <v>35.868698745532498</v>
      </c>
      <c r="BS38" s="75">
        <v>35.763409471569702</v>
      </c>
      <c r="BT38" s="75">
        <v>0.105289273962863</v>
      </c>
      <c r="BU38" s="75">
        <v>0</v>
      </c>
      <c r="BV38" s="75">
        <v>2.9998732342355702E-4</v>
      </c>
      <c r="BW38" s="75">
        <v>1.14243831369566</v>
      </c>
      <c r="BX38" s="75">
        <v>2.40001929044239E-3</v>
      </c>
      <c r="BY38" s="75">
        <v>5.44428291186472</v>
      </c>
      <c r="BZ38" s="75">
        <v>1.22241345890859</v>
      </c>
      <c r="CA38" s="75">
        <v>0.66993975288391905</v>
      </c>
      <c r="CB38" s="75">
        <v>14.137498333746599</v>
      </c>
      <c r="CC38" s="75">
        <v>25.463261076205601</v>
      </c>
      <c r="CD38" s="75">
        <v>0.67091578486196402</v>
      </c>
      <c r="CE38" s="75">
        <v>2.6251298503612799</v>
      </c>
      <c r="CF38" s="75">
        <v>5.3201641341071697E-4</v>
      </c>
      <c r="CG38" s="75">
        <v>18.713245398863499</v>
      </c>
      <c r="CH38" s="75">
        <v>0.35420022778287802</v>
      </c>
      <c r="CI38" s="75">
        <v>0</v>
      </c>
      <c r="CJ38" s="75">
        <v>0.241291718184274</v>
      </c>
      <c r="CK38" s="75">
        <v>0.39974867862024499</v>
      </c>
      <c r="CL38" s="75">
        <v>1.9623661105507501E-3</v>
      </c>
      <c r="CM38" s="75">
        <v>93.921486564482706</v>
      </c>
      <c r="CN38" s="75">
        <v>0.71744933929858101</v>
      </c>
      <c r="CO38" s="89"/>
      <c r="CP38" s="91">
        <f t="shared" si="18"/>
        <v>2.1636369294172835</v>
      </c>
      <c r="CQ38" s="68">
        <f t="shared" si="19"/>
        <v>-5.8479097632689993E-4</v>
      </c>
      <c r="CR38" s="68">
        <f t="shared" si="20"/>
        <v>-2.8391215301577015E-5</v>
      </c>
      <c r="CS38" s="68">
        <f t="shared" si="21"/>
        <v>-1.2326737531566691E-3</v>
      </c>
      <c r="CT38" s="68">
        <f t="shared" si="22"/>
        <v>-1.0247806218039838E-3</v>
      </c>
      <c r="CU38" s="68">
        <f t="shared" si="23"/>
        <v>-1.0277742671605744E-3</v>
      </c>
      <c r="CV38" s="68">
        <f t="shared" si="24"/>
        <v>-7.2255367262488918E-4</v>
      </c>
      <c r="CW38" s="68">
        <f t="shared" si="25"/>
        <v>-1.4410920002445868E-3</v>
      </c>
      <c r="CX38" s="61">
        <f t="shared" si="26"/>
        <v>-7.6851362919933081E-2</v>
      </c>
      <c r="CY38" s="61">
        <f t="shared" si="27"/>
        <v>8.7213741955419479</v>
      </c>
      <c r="CZ38" s="68">
        <f t="shared" si="28"/>
        <v>0</v>
      </c>
      <c r="DA38" s="61">
        <f t="shared" si="29"/>
        <v>4.1453781903153262</v>
      </c>
      <c r="DB38" s="68">
        <f t="shared" si="30"/>
        <v>0</v>
      </c>
      <c r="DC38" s="61">
        <f t="shared" si="31"/>
        <v>-0.29957660506858336</v>
      </c>
      <c r="DD38" s="68">
        <f t="shared" si="32"/>
        <v>-6.630954652351186E-4</v>
      </c>
      <c r="DE38" s="68">
        <f t="shared" si="33"/>
        <v>-7.3923046588938318E-5</v>
      </c>
      <c r="DF38" s="61">
        <f t="shared" si="34"/>
        <v>10.807663750359547</v>
      </c>
      <c r="DG38" s="68">
        <f t="shared" si="17"/>
        <v>-1.637279386716552E-3</v>
      </c>
    </row>
    <row r="39" spans="1:111" x14ac:dyDescent="0.25">
      <c r="A39" s="89" t="s">
        <v>340</v>
      </c>
      <c r="B39" s="75">
        <v>1828.8737999</v>
      </c>
      <c r="C39" s="75">
        <v>5.8914</v>
      </c>
      <c r="D39" s="75">
        <v>3026.7919230000002</v>
      </c>
      <c r="E39" s="75">
        <v>292.37358791999998</v>
      </c>
      <c r="F39" s="75">
        <v>291.16733932</v>
      </c>
      <c r="G39" s="75">
        <v>81.63591744</v>
      </c>
      <c r="H39" s="75">
        <v>918.17616611999995</v>
      </c>
      <c r="I39" s="71">
        <v>23.737728220000001</v>
      </c>
      <c r="J39" s="71">
        <v>7.6149839843000002</v>
      </c>
      <c r="K39" s="75"/>
      <c r="L39" s="71">
        <v>206.24986817000001</v>
      </c>
      <c r="M39" s="75">
        <v>0.65</v>
      </c>
      <c r="N39" s="71">
        <v>22.966409682999998</v>
      </c>
      <c r="O39" s="75">
        <v>21.005338059</v>
      </c>
      <c r="P39" s="75">
        <v>0.23341921730000001</v>
      </c>
      <c r="Q39" s="71">
        <v>8.1312375199999995E-2</v>
      </c>
      <c r="R39" s="75">
        <v>1.9898619915</v>
      </c>
      <c r="S39" s="75"/>
      <c r="T39" s="89" t="s">
        <v>340</v>
      </c>
      <c r="U39" s="75">
        <v>8.1440674075849498E-2</v>
      </c>
      <c r="V39" s="75">
        <v>2.8970741028725699</v>
      </c>
      <c r="W39" s="75">
        <v>21.0051389337</v>
      </c>
      <c r="X39" s="75">
        <v>2.0196088643856198</v>
      </c>
      <c r="Y39" s="75">
        <v>2.0196088643856198</v>
      </c>
      <c r="Z39" s="75">
        <v>0.73411080634038695</v>
      </c>
      <c r="AA39" s="75">
        <v>6.5775165344389305E-2</v>
      </c>
      <c r="AB39" s="75">
        <v>10.980336164799199</v>
      </c>
      <c r="AC39" s="75">
        <v>0.23341762764717999</v>
      </c>
      <c r="AD39" s="75">
        <v>5854.3454296482396</v>
      </c>
      <c r="AE39" s="75">
        <v>0</v>
      </c>
      <c r="AF39" s="75">
        <v>1828.76560261909</v>
      </c>
      <c r="AG39" s="75">
        <v>40.825428427276897</v>
      </c>
      <c r="AH39" s="75">
        <v>1020.73273194904</v>
      </c>
      <c r="AI39" s="75">
        <v>20.647982455026899</v>
      </c>
      <c r="AJ39" s="75">
        <v>1.9897798503986801</v>
      </c>
      <c r="AK39" s="75">
        <v>0.21686660261564999</v>
      </c>
      <c r="AL39" s="75">
        <v>4.68420754677931E-2</v>
      </c>
      <c r="AM39" s="75">
        <v>131.60062118642699</v>
      </c>
      <c r="AN39" s="75">
        <v>131.60062118642699</v>
      </c>
      <c r="AO39" s="75">
        <v>2.2306201229451502E-3</v>
      </c>
      <c r="AP39" s="75">
        <v>0</v>
      </c>
      <c r="AQ39" s="75">
        <v>0.65000308536847196</v>
      </c>
      <c r="AR39" s="75">
        <v>0</v>
      </c>
      <c r="AS39" s="75">
        <v>1.1446974334800999</v>
      </c>
      <c r="AT39" s="75">
        <v>4.47670929387722E-2</v>
      </c>
      <c r="AU39" s="75">
        <v>1.11425485737407E-3</v>
      </c>
      <c r="AV39" s="75">
        <v>1.8940773081153699</v>
      </c>
      <c r="AW39" s="75">
        <v>0.22085143871646901</v>
      </c>
      <c r="AX39" s="75">
        <v>1.5151945028528899</v>
      </c>
      <c r="AY39" s="75">
        <v>0</v>
      </c>
      <c r="AZ39" s="75">
        <v>0.66119268249530505</v>
      </c>
      <c r="BA39" s="75">
        <v>5.8913194690167803</v>
      </c>
      <c r="BB39" s="75">
        <v>0</v>
      </c>
      <c r="BC39" s="75">
        <v>1943.4272952705301</v>
      </c>
      <c r="BD39" s="75">
        <v>2723.8611006762699</v>
      </c>
      <c r="BE39" s="75">
        <v>302.65135318860001</v>
      </c>
      <c r="BF39" s="75">
        <v>3026.5124538648702</v>
      </c>
      <c r="BG39" s="75">
        <v>6.79536015613132E-4</v>
      </c>
      <c r="BH39" s="75">
        <v>66.796366741267505</v>
      </c>
      <c r="BI39" s="75">
        <v>4.4454616258320902E-2</v>
      </c>
      <c r="BJ39" s="75">
        <v>2.3641571637538101</v>
      </c>
      <c r="BK39" s="75">
        <v>323.62546911638998</v>
      </c>
      <c r="BL39" s="75">
        <v>3.1837322816184099</v>
      </c>
      <c r="BM39" s="75">
        <v>8.1851757521012694</v>
      </c>
      <c r="BN39" s="75">
        <v>20.0686330758334</v>
      </c>
      <c r="BO39" s="75">
        <v>4.6372270935421103</v>
      </c>
      <c r="BP39" s="75">
        <v>0</v>
      </c>
      <c r="BQ39" s="75">
        <v>1.0946193449792401</v>
      </c>
      <c r="BR39" s="75">
        <v>292.36822496784998</v>
      </c>
      <c r="BS39" s="75">
        <v>291.16200396144802</v>
      </c>
      <c r="BT39" s="75">
        <v>1.2062210064022201</v>
      </c>
      <c r="BU39" s="75">
        <v>0</v>
      </c>
      <c r="BV39" s="75">
        <v>0</v>
      </c>
      <c r="BW39" s="75">
        <v>9.0427229591538598</v>
      </c>
      <c r="BX39" s="75">
        <v>0</v>
      </c>
      <c r="BY39" s="75">
        <v>53.3032911347739</v>
      </c>
      <c r="BZ39" s="75">
        <v>13.2276699909059</v>
      </c>
      <c r="CA39" s="75">
        <v>7.0914734304469302</v>
      </c>
      <c r="CB39" s="75">
        <v>133.278889489905</v>
      </c>
      <c r="CC39" s="75">
        <v>267.07496643428101</v>
      </c>
      <c r="CD39" s="75">
        <v>7.2748221470813501</v>
      </c>
      <c r="CE39" s="75">
        <v>28.092786910608002</v>
      </c>
      <c r="CF39" s="75">
        <v>0.31680318674462199</v>
      </c>
      <c r="CG39" s="75">
        <v>81.631756503910495</v>
      </c>
      <c r="CH39" s="75">
        <v>4.8321554947744598</v>
      </c>
      <c r="CI39" s="75">
        <v>0</v>
      </c>
      <c r="CJ39" s="75">
        <v>4.6569964845245497E-2</v>
      </c>
      <c r="CK39" s="75">
        <v>11.0994044685657</v>
      </c>
      <c r="CL39" s="75">
        <v>0.284419253761304</v>
      </c>
      <c r="CM39" s="75">
        <v>918.15091716684003</v>
      </c>
      <c r="CN39" s="75">
        <v>8.7937475813199999</v>
      </c>
      <c r="CO39" s="89"/>
      <c r="CP39" s="91">
        <f t="shared" si="18"/>
        <v>2.1166752207441122</v>
      </c>
      <c r="CQ39" s="68">
        <f t="shared" si="19"/>
        <v>-5.9160605240163952E-5</v>
      </c>
      <c r="CR39" s="68">
        <f t="shared" si="20"/>
        <v>-1.3669243850306452E-5</v>
      </c>
      <c r="CS39" s="68">
        <f t="shared" si="21"/>
        <v>-9.2331796251478591E-5</v>
      </c>
      <c r="CT39" s="68">
        <f t="shared" si="22"/>
        <v>-1.8342806503649351E-5</v>
      </c>
      <c r="CU39" s="68">
        <f t="shared" si="23"/>
        <v>-1.8324028252738656E-5</v>
      </c>
      <c r="CV39" s="68">
        <f t="shared" si="24"/>
        <v>-5.0969428898295297E-5</v>
      </c>
      <c r="CW39" s="68">
        <f t="shared" si="25"/>
        <v>-2.7499029153210264E-5</v>
      </c>
      <c r="CX39" s="61">
        <f t="shared" si="26"/>
        <v>-0.91491987583361001</v>
      </c>
      <c r="CY39" s="61">
        <f t="shared" si="27"/>
        <v>0.44193818233073484</v>
      </c>
      <c r="CZ39" s="68">
        <f t="shared" si="28"/>
        <v>0</v>
      </c>
      <c r="DA39" s="61">
        <f t="shared" si="29"/>
        <v>-0.3619359742913576</v>
      </c>
      <c r="DB39" s="68">
        <f t="shared" si="30"/>
        <v>4.7467207260514062E-6</v>
      </c>
      <c r="DC39" s="61">
        <f t="shared" si="31"/>
        <v>-0.93402562595691851</v>
      </c>
      <c r="DD39" s="68">
        <f t="shared" si="32"/>
        <v>-9.4797474547034867E-6</v>
      </c>
      <c r="DE39" s="68">
        <f t="shared" si="33"/>
        <v>-6.8102911080087475E-6</v>
      </c>
      <c r="DF39" s="61">
        <f t="shared" si="34"/>
        <v>7.1315135718148976</v>
      </c>
      <c r="DG39" s="68">
        <f t="shared" si="17"/>
        <v>-4.1279798132109281E-5</v>
      </c>
    </row>
    <row r="40" spans="1:111" x14ac:dyDescent="0.25">
      <c r="A40" s="89" t="s">
        <v>206</v>
      </c>
      <c r="B40" s="75">
        <v>29.168500359999999</v>
      </c>
      <c r="C40" s="75">
        <v>1.18583795E-2</v>
      </c>
      <c r="D40" s="75">
        <v>39.378665750000003</v>
      </c>
      <c r="E40" s="75">
        <v>4.7489333594999996</v>
      </c>
      <c r="F40" s="75">
        <v>4.7489048594999996</v>
      </c>
      <c r="G40" s="75">
        <v>0.56187657400000002</v>
      </c>
      <c r="H40" s="75">
        <v>25.39147492</v>
      </c>
      <c r="I40" s="71">
        <v>0.19344352779999999</v>
      </c>
      <c r="J40" s="71">
        <v>7.0414342399999996E-2</v>
      </c>
      <c r="K40" s="75"/>
      <c r="L40" s="71">
        <v>0.50950958040000005</v>
      </c>
      <c r="M40" s="75"/>
      <c r="N40" s="71">
        <v>9.9486449999999999E-4</v>
      </c>
      <c r="O40" s="75">
        <v>3.3327227000000001E-2</v>
      </c>
      <c r="P40" s="75">
        <v>5.3290800000000001E-4</v>
      </c>
      <c r="Q40" s="71">
        <v>6.2393635999999997E-3</v>
      </c>
      <c r="R40" s="75">
        <v>0.152347756</v>
      </c>
      <c r="S40" s="75"/>
      <c r="T40" s="89" t="s">
        <v>206</v>
      </c>
      <c r="U40" s="75">
        <v>2.7036755038939101E-6</v>
      </c>
      <c r="V40" s="75">
        <v>5.4376658614285099E-6</v>
      </c>
      <c r="W40" s="75">
        <v>3.3252690032876099E-2</v>
      </c>
      <c r="X40" s="75">
        <v>4.1578623931652202E-4</v>
      </c>
      <c r="Y40" s="75">
        <v>4.1578623931652202E-4</v>
      </c>
      <c r="Z40" s="75">
        <v>1.4212058296764101E-4</v>
      </c>
      <c r="AA40" s="75">
        <v>2.1837445883694998E-6</v>
      </c>
      <c r="AB40" s="75">
        <v>8.7619037295740193E-2</v>
      </c>
      <c r="AC40" s="75">
        <v>5.3285735353076095E-4</v>
      </c>
      <c r="AD40" s="75">
        <v>76.596327375878005</v>
      </c>
      <c r="AE40" s="75">
        <v>0</v>
      </c>
      <c r="AF40" s="75">
        <v>29.157298073491098</v>
      </c>
      <c r="AG40" s="75">
        <v>1.59412983590436E-2</v>
      </c>
      <c r="AH40" s="75">
        <v>8.57199395083612</v>
      </c>
      <c r="AI40" s="75">
        <v>7.2627173584516999E-3</v>
      </c>
      <c r="AJ40" s="75">
        <v>0.15197476128242801</v>
      </c>
      <c r="AK40" s="75">
        <v>5.0286328321125403E-6</v>
      </c>
      <c r="AL40" s="75">
        <v>1.55512989908344E-6</v>
      </c>
      <c r="AM40" s="75">
        <v>10.0574063054258</v>
      </c>
      <c r="AN40" s="75">
        <v>10.0574063054258</v>
      </c>
      <c r="AO40" s="75">
        <v>7.4067494590408701E-8</v>
      </c>
      <c r="AP40" s="75">
        <v>0</v>
      </c>
      <c r="AQ40" s="75">
        <v>0</v>
      </c>
      <c r="AR40" s="75">
        <v>0</v>
      </c>
      <c r="AS40" s="75">
        <v>2.2242379186163699E-4</v>
      </c>
      <c r="AT40" s="75">
        <v>1.4807695796888101E-6</v>
      </c>
      <c r="AU40" s="75">
        <v>3.69992648467512E-8</v>
      </c>
      <c r="AV40" s="75">
        <v>9.2624210431119998E-5</v>
      </c>
      <c r="AW40" s="75">
        <v>3.55403302523742E-6</v>
      </c>
      <c r="AX40" s="75">
        <v>5.5576941450751297E-6</v>
      </c>
      <c r="AY40" s="75">
        <v>0</v>
      </c>
      <c r="AZ40" s="75">
        <v>1.3804570723340199E-4</v>
      </c>
      <c r="BA40" s="75">
        <v>1.18583659892965E-2</v>
      </c>
      <c r="BB40" s="75">
        <v>0</v>
      </c>
      <c r="BC40" s="75">
        <v>33.947795663288098</v>
      </c>
      <c r="BD40" s="75">
        <v>35.382186446865802</v>
      </c>
      <c r="BE40" s="75">
        <v>3.93133236594521</v>
      </c>
      <c r="BF40" s="75">
        <v>39.313518812810997</v>
      </c>
      <c r="BG40" s="75">
        <v>2.21069630891162E-8</v>
      </c>
      <c r="BH40" s="75">
        <v>1.9828603687230301E-2</v>
      </c>
      <c r="BI40" s="75">
        <v>1.4758042935977699E-6</v>
      </c>
      <c r="BJ40" s="75">
        <v>3.78140504472625E-2</v>
      </c>
      <c r="BK40" s="75">
        <v>8.7906052857653094</v>
      </c>
      <c r="BL40" s="75">
        <v>5.1171286264653802E-2</v>
      </c>
      <c r="BM40" s="75">
        <v>0.13346407979078101</v>
      </c>
      <c r="BN40" s="75">
        <v>0.337475923323247</v>
      </c>
      <c r="BO40" s="75">
        <v>7.5632936826556599E-2</v>
      </c>
      <c r="BP40" s="75">
        <v>0</v>
      </c>
      <c r="BQ40" s="75">
        <v>1.77954431615381E-2</v>
      </c>
      <c r="BR40" s="75">
        <v>4.7423490663436896</v>
      </c>
      <c r="BS40" s="75">
        <v>4.7423205683526497</v>
      </c>
      <c r="BT40" s="75">
        <v>2.84979910382118E-5</v>
      </c>
      <c r="BU40" s="75">
        <v>0</v>
      </c>
      <c r="BV40" s="75">
        <v>0</v>
      </c>
      <c r="BW40" s="75">
        <v>0.14089724022112299</v>
      </c>
      <c r="BX40" s="75">
        <v>0</v>
      </c>
      <c r="BY40" s="75">
        <v>0.86835496894238795</v>
      </c>
      <c r="BZ40" s="75">
        <v>0.21576277277512201</v>
      </c>
      <c r="CA40" s="75">
        <v>0.11568707437843399</v>
      </c>
      <c r="CB40" s="75">
        <v>2.1721014944030101</v>
      </c>
      <c r="CC40" s="75">
        <v>6.55464970345355</v>
      </c>
      <c r="CD40" s="75">
        <v>0.11789099395382401</v>
      </c>
      <c r="CE40" s="75">
        <v>0.45827223019560398</v>
      </c>
      <c r="CF40" s="75">
        <v>7.3669097262410599E-8</v>
      </c>
      <c r="CG40" s="75">
        <v>0.56156708848580905</v>
      </c>
      <c r="CH40" s="75">
        <v>4.60486701518188E-2</v>
      </c>
      <c r="CI40" s="75">
        <v>0</v>
      </c>
      <c r="CJ40" s="75">
        <v>2.5910041840418302E-7</v>
      </c>
      <c r="CK40" s="75">
        <v>7.4090093945468796E-2</v>
      </c>
      <c r="CL40" s="75">
        <v>8.8573542551960499E-6</v>
      </c>
      <c r="CM40" s="75">
        <v>25.366906069103901</v>
      </c>
      <c r="CN40" s="75">
        <v>1.8109890274295101E-2</v>
      </c>
      <c r="CO40" s="89"/>
      <c r="CP40" s="91">
        <f t="shared" si="18"/>
        <v>1.3382710359240637</v>
      </c>
      <c r="CQ40" s="68">
        <f t="shared" si="19"/>
        <v>-3.8405424929775111E-4</v>
      </c>
      <c r="CR40" s="68">
        <f t="shared" si="20"/>
        <v>-1.1393380942496352E-6</v>
      </c>
      <c r="CS40" s="68">
        <f t="shared" si="21"/>
        <v>-1.6543713695786118E-3</v>
      </c>
      <c r="CT40" s="68">
        <f t="shared" si="22"/>
        <v>-1.3864783221559627E-3</v>
      </c>
      <c r="CU40" s="68">
        <f t="shared" si="23"/>
        <v>-1.3864862199077987E-3</v>
      </c>
      <c r="CV40" s="68">
        <f t="shared" si="24"/>
        <v>-5.508069360993965E-4</v>
      </c>
      <c r="CW40" s="68">
        <f t="shared" si="25"/>
        <v>-9.6760235368394413E-4</v>
      </c>
      <c r="CX40" s="61">
        <f t="shared" si="26"/>
        <v>-0.9978506066134899</v>
      </c>
      <c r="CY40" s="61">
        <f t="shared" si="27"/>
        <v>0.2443350929560083</v>
      </c>
      <c r="CZ40" s="68">
        <f t="shared" si="28"/>
        <v>0</v>
      </c>
      <c r="DA40" s="61">
        <f t="shared" si="29"/>
        <v>18.739386053408545</v>
      </c>
      <c r="DB40" s="68">
        <f t="shared" si="30"/>
        <v>0</v>
      </c>
      <c r="DC40" s="61">
        <f t="shared" si="31"/>
        <v>-0.99441361698495101</v>
      </c>
      <c r="DD40" s="68">
        <f t="shared" si="32"/>
        <v>-2.2365187215816619E-3</v>
      </c>
      <c r="DE40" s="68">
        <f t="shared" si="33"/>
        <v>-9.5037922566490045E-5</v>
      </c>
      <c r="DF40" s="61">
        <f t="shared" si="34"/>
        <v>-0.97787503404459364</v>
      </c>
      <c r="DG40" s="68">
        <f t="shared" si="17"/>
        <v>-2.4483112017218648E-3</v>
      </c>
    </row>
    <row r="41" spans="1:111" x14ac:dyDescent="0.25">
      <c r="A41" s="89" t="s">
        <v>207</v>
      </c>
      <c r="B41" s="75">
        <v>96.416084940000005</v>
      </c>
      <c r="C41" s="75">
        <v>4.2907298000000003E-2</v>
      </c>
      <c r="D41" s="75">
        <v>314.92137494999997</v>
      </c>
      <c r="E41" s="75">
        <v>15.789385442</v>
      </c>
      <c r="F41" s="75">
        <v>15.789385442</v>
      </c>
      <c r="G41" s="75">
        <v>0.45717336549999998</v>
      </c>
      <c r="H41" s="75">
        <v>120.96527057999999</v>
      </c>
      <c r="I41" s="71">
        <v>1.6660660076</v>
      </c>
      <c r="J41" s="71">
        <v>0.41625187070000003</v>
      </c>
      <c r="K41" s="75"/>
      <c r="L41" s="71">
        <v>12.026787726</v>
      </c>
      <c r="M41" s="75"/>
      <c r="N41" s="71">
        <v>0.55888000500000001</v>
      </c>
      <c r="O41" s="75">
        <v>1.7543813157000001</v>
      </c>
      <c r="P41" s="75">
        <v>0.18413001039999999</v>
      </c>
      <c r="Q41" s="71">
        <v>2.1239224800000001E-2</v>
      </c>
      <c r="R41" s="75">
        <v>2.4930369099999999E-2</v>
      </c>
      <c r="S41" s="75"/>
      <c r="T41" s="89" t="s">
        <v>207</v>
      </c>
      <c r="U41" s="75">
        <v>1.9640789086128999E-2</v>
      </c>
      <c r="V41" s="75">
        <v>5.85396159551251E-2</v>
      </c>
      <c r="W41" s="75">
        <v>1.75437318173182</v>
      </c>
      <c r="X41" s="75">
        <v>0.12615484997045701</v>
      </c>
      <c r="Y41" s="75">
        <v>0.12615484997045701</v>
      </c>
      <c r="Z41" s="75">
        <v>5.5461805290448002E-2</v>
      </c>
      <c r="AA41" s="75">
        <v>1.5863665663728901E-2</v>
      </c>
      <c r="AB41" s="75">
        <v>4.3713925978350998</v>
      </c>
      <c r="AC41" s="75">
        <v>0.18413120831809901</v>
      </c>
      <c r="AD41" s="75">
        <v>369.362678328877</v>
      </c>
      <c r="AE41" s="75">
        <v>0</v>
      </c>
      <c r="AF41" s="75">
        <v>96.416084767715702</v>
      </c>
      <c r="AG41" s="75">
        <v>2.3119496557299102</v>
      </c>
      <c r="AH41" s="75">
        <v>64.740472240030599</v>
      </c>
      <c r="AI41" s="75">
        <v>1.1283486742545901</v>
      </c>
      <c r="AJ41" s="75">
        <v>2.4931357028394299E-2</v>
      </c>
      <c r="AK41" s="75">
        <v>3.6536085121072301E-2</v>
      </c>
      <c r="AL41" s="75">
        <v>1.12964687719428E-2</v>
      </c>
      <c r="AM41" s="75">
        <v>6.6511603263671297</v>
      </c>
      <c r="AN41" s="75">
        <v>6.6511603263671297</v>
      </c>
      <c r="AO41" s="75">
        <v>5.3803076398309098E-4</v>
      </c>
      <c r="AP41" s="75">
        <v>0</v>
      </c>
      <c r="AQ41" s="75">
        <v>0</v>
      </c>
      <c r="AR41" s="75">
        <v>0</v>
      </c>
      <c r="AS41" s="75">
        <v>7.3306634258504602E-2</v>
      </c>
      <c r="AT41" s="75">
        <v>1.07552161620506E-2</v>
      </c>
      <c r="AU41" s="75">
        <v>2.6879712105232E-4</v>
      </c>
      <c r="AV41" s="75">
        <v>0.18173582522866499</v>
      </c>
      <c r="AW41" s="75">
        <v>2.6622780177141401E-2</v>
      </c>
      <c r="AX41" s="75">
        <v>4.98413392119577E-2</v>
      </c>
      <c r="AY41" s="75">
        <v>0</v>
      </c>
      <c r="AZ41" s="75">
        <v>3.9574555973135597E-2</v>
      </c>
      <c r="BA41" s="75">
        <v>4.2907407651140698E-2</v>
      </c>
      <c r="BB41" s="75">
        <v>0</v>
      </c>
      <c r="BC41" s="75">
        <v>185.956415725569</v>
      </c>
      <c r="BD41" s="75">
        <v>283.42926968148498</v>
      </c>
      <c r="BE41" s="75">
        <v>31.492166972558</v>
      </c>
      <c r="BF41" s="75">
        <v>314.92143665404302</v>
      </c>
      <c r="BG41" s="75">
        <v>1.60584513114193E-4</v>
      </c>
      <c r="BH41" s="75">
        <v>5.0891863718315697</v>
      </c>
      <c r="BI41" s="75">
        <v>1.07199080520014E-2</v>
      </c>
      <c r="BJ41" s="75">
        <v>0.126366503414408</v>
      </c>
      <c r="BK41" s="75">
        <v>65.010161787397294</v>
      </c>
      <c r="BL41" s="75">
        <v>0.17097097130133401</v>
      </c>
      <c r="BM41" s="75">
        <v>0.44600311039093399</v>
      </c>
      <c r="BN41" s="75">
        <v>1.0826189244751601</v>
      </c>
      <c r="BO41" s="75">
        <v>0.25273669835810603</v>
      </c>
      <c r="BP41" s="75">
        <v>0</v>
      </c>
      <c r="BQ41" s="75">
        <v>5.9466470786002798E-2</v>
      </c>
      <c r="BR41" s="75">
        <v>15.789372990468101</v>
      </c>
      <c r="BS41" s="75">
        <v>15.789372990468101</v>
      </c>
      <c r="BT41" s="75">
        <v>0</v>
      </c>
      <c r="BU41" s="75">
        <v>0</v>
      </c>
      <c r="BV41" s="75">
        <v>0</v>
      </c>
      <c r="BW41" s="75">
        <v>0.47061204396015999</v>
      </c>
      <c r="BX41" s="75">
        <v>0</v>
      </c>
      <c r="BY41" s="75">
        <v>2.8993035709364698</v>
      </c>
      <c r="BZ41" s="75">
        <v>0.72104508286622504</v>
      </c>
      <c r="CA41" s="75">
        <v>0.38653959776671698</v>
      </c>
      <c r="CB41" s="75">
        <v>7.2484649757215998</v>
      </c>
      <c r="CC41" s="75">
        <v>28.560920214791899</v>
      </c>
      <c r="CD41" s="75">
        <v>0.39397011381361002</v>
      </c>
      <c r="CE41" s="75">
        <v>1.53127491481892</v>
      </c>
      <c r="CF41" s="75">
        <v>1.1858518383791499E-8</v>
      </c>
      <c r="CG41" s="75">
        <v>0.457179395514697</v>
      </c>
      <c r="CH41" s="75">
        <v>6.4268136651744801</v>
      </c>
      <c r="CI41" s="75">
        <v>0</v>
      </c>
      <c r="CJ41" s="75">
        <v>1.88243278172478E-3</v>
      </c>
      <c r="CK41" s="75">
        <v>5.1666379767496098</v>
      </c>
      <c r="CL41" s="75">
        <v>6.43485393243938E-2</v>
      </c>
      <c r="CM41" s="75">
        <v>120.96529693502301</v>
      </c>
      <c r="CN41" s="75">
        <v>0.89717922319344801</v>
      </c>
      <c r="CO41" s="89"/>
      <c r="CP41" s="91">
        <f t="shared" si="18"/>
        <v>1.5372707746541245</v>
      </c>
      <c r="CQ41" s="68">
        <f t="shared" si="19"/>
        <v>-1.7868834073394956E-9</v>
      </c>
      <c r="CR41" s="68">
        <f t="shared" si="20"/>
        <v>2.5555359066202466E-6</v>
      </c>
      <c r="CS41" s="68">
        <f t="shared" si="21"/>
        <v>1.9593475691572438E-7</v>
      </c>
      <c r="CT41" s="68">
        <f t="shared" si="22"/>
        <v>-7.8860142755459148E-7</v>
      </c>
      <c r="CU41" s="68">
        <f t="shared" si="23"/>
        <v>-7.8860142755459148E-7</v>
      </c>
      <c r="CV41" s="68">
        <f t="shared" si="24"/>
        <v>1.3189776903159481E-5</v>
      </c>
      <c r="CW41" s="68">
        <f t="shared" si="25"/>
        <v>2.1787264132768558E-7</v>
      </c>
      <c r="CX41" s="61">
        <f t="shared" si="26"/>
        <v>-0.92427980080321936</v>
      </c>
      <c r="CY41" s="61">
        <f t="shared" si="27"/>
        <v>9.5017968819787928</v>
      </c>
      <c r="CZ41" s="68">
        <f t="shared" si="28"/>
        <v>0</v>
      </c>
      <c r="DA41" s="61">
        <f t="shared" si="29"/>
        <v>-0.44697117153000215</v>
      </c>
      <c r="DB41" s="68">
        <f t="shared" si="30"/>
        <v>0</v>
      </c>
      <c r="DC41" s="61">
        <f t="shared" si="31"/>
        <v>-0.9108192478420164</v>
      </c>
      <c r="DD41" s="68">
        <f t="shared" si="32"/>
        <v>-4.6363741492923123E-6</v>
      </c>
      <c r="DE41" s="68">
        <f t="shared" si="33"/>
        <v>6.5058275748721237E-6</v>
      </c>
      <c r="DF41" s="61">
        <f t="shared" si="34"/>
        <v>0.86327685430099099</v>
      </c>
      <c r="DG41" s="68">
        <f t="shared" si="17"/>
        <v>3.9627507733122248E-5</v>
      </c>
    </row>
    <row r="42" spans="1:111" x14ac:dyDescent="0.25">
      <c r="A42" s="89" t="s">
        <v>208</v>
      </c>
      <c r="B42" s="75">
        <v>79.25</v>
      </c>
      <c r="C42" s="75"/>
      <c r="D42" s="75">
        <v>357.58</v>
      </c>
      <c r="E42" s="75">
        <v>111.77885999999999</v>
      </c>
      <c r="F42" s="75">
        <v>111.77885999999999</v>
      </c>
      <c r="G42" s="75">
        <v>0.68</v>
      </c>
      <c r="H42" s="75">
        <v>10.42</v>
      </c>
      <c r="I42" s="71">
        <v>8.3237900000000004E-2</v>
      </c>
      <c r="J42" s="71">
        <v>2.4971509999999999E-2</v>
      </c>
      <c r="K42" s="75"/>
      <c r="L42" s="71">
        <v>1.477476</v>
      </c>
      <c r="M42" s="75"/>
      <c r="N42" s="71"/>
      <c r="O42" s="75">
        <v>1.331801E-2</v>
      </c>
      <c r="P42" s="75"/>
      <c r="Q42" s="71">
        <v>2.7050300000000002E-3</v>
      </c>
      <c r="R42" s="75">
        <v>6.6590499999999997E-2</v>
      </c>
      <c r="S42" s="75"/>
      <c r="T42" s="89" t="s">
        <v>208</v>
      </c>
      <c r="U42" s="75">
        <v>0</v>
      </c>
      <c r="V42" s="75">
        <v>0.34483728026256899</v>
      </c>
      <c r="W42" s="75">
        <v>1.33197343510418E-2</v>
      </c>
      <c r="X42" s="75">
        <v>3.2171312442996701E-5</v>
      </c>
      <c r="Y42" s="75">
        <v>3.2171312442996701E-5</v>
      </c>
      <c r="Z42" s="75">
        <v>1.0859363233519E-5</v>
      </c>
      <c r="AA42" s="75">
        <v>0</v>
      </c>
      <c r="AB42" s="75">
        <v>0.37471942584965801</v>
      </c>
      <c r="AC42" s="75">
        <v>0</v>
      </c>
      <c r="AD42" s="75">
        <v>15.5631698302471</v>
      </c>
      <c r="AE42" s="75">
        <v>0</v>
      </c>
      <c r="AF42" s="75">
        <v>79.248785639092105</v>
      </c>
      <c r="AG42" s="75">
        <v>6.76041475553498E-4</v>
      </c>
      <c r="AH42" s="75">
        <v>1.49794388792804E-2</v>
      </c>
      <c r="AI42" s="75">
        <v>3.4319526162800103E-4</v>
      </c>
      <c r="AJ42" s="75">
        <v>6.6588100279987197E-2</v>
      </c>
      <c r="AK42" s="75">
        <v>0</v>
      </c>
      <c r="AL42" s="75">
        <v>0</v>
      </c>
      <c r="AM42" s="75">
        <v>5.1244043015393599</v>
      </c>
      <c r="AN42" s="75">
        <v>5.1244043015393599</v>
      </c>
      <c r="AO42" s="75">
        <v>0</v>
      </c>
      <c r="AP42" s="75">
        <v>0</v>
      </c>
      <c r="AQ42" s="75">
        <v>0</v>
      </c>
      <c r="AR42" s="75">
        <v>0</v>
      </c>
      <c r="AS42" s="75">
        <v>1.71455128799527E-5</v>
      </c>
      <c r="AT42" s="75">
        <v>0</v>
      </c>
      <c r="AU42" s="75">
        <v>0</v>
      </c>
      <c r="AV42" s="75">
        <v>0.118852440994288</v>
      </c>
      <c r="AW42" s="75">
        <v>1.4560519640426E-2</v>
      </c>
      <c r="AX42" s="75">
        <v>0.17144925640304801</v>
      </c>
      <c r="AY42" s="75">
        <v>0</v>
      </c>
      <c r="AZ42" s="75">
        <v>1.0708178084955101E-5</v>
      </c>
      <c r="BA42" s="75">
        <v>0</v>
      </c>
      <c r="BB42" s="75">
        <v>0</v>
      </c>
      <c r="BC42" s="75">
        <v>10.7799044296367</v>
      </c>
      <c r="BD42" s="75">
        <v>321.821381967295</v>
      </c>
      <c r="BE42" s="75">
        <v>35.757958035020401</v>
      </c>
      <c r="BF42" s="75">
        <v>357.57934000231501</v>
      </c>
      <c r="BG42" s="75">
        <v>0</v>
      </c>
      <c r="BH42" s="75">
        <v>1.1018496883215599E-3</v>
      </c>
      <c r="BI42" s="75">
        <v>0</v>
      </c>
      <c r="BJ42" s="75">
        <v>0.58794620060957803</v>
      </c>
      <c r="BK42" s="75">
        <v>3.0754839513186401</v>
      </c>
      <c r="BL42" s="75">
        <v>0.79545727629976304</v>
      </c>
      <c r="BM42" s="75">
        <v>2.0750800328488701</v>
      </c>
      <c r="BN42" s="75">
        <v>5.3690331894817298</v>
      </c>
      <c r="BO42" s="75">
        <v>1.1758762582053299</v>
      </c>
      <c r="BP42" s="75">
        <v>0.90684204434597704</v>
      </c>
      <c r="BQ42" s="75">
        <v>0.27668168340525801</v>
      </c>
      <c r="BR42" s="75">
        <v>111.77876660478201</v>
      </c>
      <c r="BS42" s="75">
        <v>111.77876660478201</v>
      </c>
      <c r="BT42" s="75">
        <v>0</v>
      </c>
      <c r="BU42" s="75">
        <v>0</v>
      </c>
      <c r="BV42" s="75">
        <v>0</v>
      </c>
      <c r="BW42" s="75">
        <v>31.428601080264801</v>
      </c>
      <c r="BX42" s="75">
        <v>0</v>
      </c>
      <c r="BY42" s="75">
        <v>14.617179803457899</v>
      </c>
      <c r="BZ42" s="75">
        <v>3.3547650901414698</v>
      </c>
      <c r="CA42" s="75">
        <v>1.9122577930631499</v>
      </c>
      <c r="CB42" s="75">
        <v>36.542947590623797</v>
      </c>
      <c r="CC42" s="75">
        <v>0.37762560423569702</v>
      </c>
      <c r="CD42" s="75">
        <v>1.83300021715526</v>
      </c>
      <c r="CE42" s="75">
        <v>10.903098344879901</v>
      </c>
      <c r="CF42" s="75">
        <v>0</v>
      </c>
      <c r="CG42" s="75">
        <v>0.67999787474440099</v>
      </c>
      <c r="CH42" s="75">
        <v>8.3212593559983797E-2</v>
      </c>
      <c r="CI42" s="75">
        <v>0</v>
      </c>
      <c r="CJ42" s="75">
        <v>0</v>
      </c>
      <c r="CK42" s="75">
        <v>0.86697043628646897</v>
      </c>
      <c r="CL42" s="75">
        <v>0</v>
      </c>
      <c r="CM42" s="75">
        <v>10.4199710092208</v>
      </c>
      <c r="CN42" s="75">
        <v>0.28153884793598799</v>
      </c>
      <c r="CO42" s="89"/>
      <c r="CP42" s="91">
        <f t="shared" si="18"/>
        <v>1.0345426508478179</v>
      </c>
      <c r="CQ42" s="68">
        <f t="shared" si="19"/>
        <v>-1.5323166030217405E-5</v>
      </c>
      <c r="CR42" s="68">
        <f t="shared" si="20"/>
        <v>0</v>
      </c>
      <c r="CS42" s="68">
        <f t="shared" si="21"/>
        <v>-1.8457343391046559E-6</v>
      </c>
      <c r="CT42" s="68">
        <f t="shared" si="22"/>
        <v>-8.3553561011259735E-7</v>
      </c>
      <c r="CU42" s="68">
        <f t="shared" si="23"/>
        <v>-8.3553561011259735E-7</v>
      </c>
      <c r="CV42" s="68">
        <f t="shared" si="24"/>
        <v>-3.1253758809726529E-6</v>
      </c>
      <c r="CW42" s="68">
        <f t="shared" si="25"/>
        <v>-2.7822244913137451E-6</v>
      </c>
      <c r="CX42" s="61">
        <f t="shared" si="26"/>
        <v>-0.99961350163275386</v>
      </c>
      <c r="CY42" s="61">
        <f t="shared" si="27"/>
        <v>14.005877732249994</v>
      </c>
      <c r="CZ42" s="68">
        <f t="shared" si="28"/>
        <v>0</v>
      </c>
      <c r="DA42" s="61">
        <f t="shared" si="29"/>
        <v>2.468350282197044</v>
      </c>
      <c r="DB42" s="68">
        <f t="shared" si="30"/>
        <v>0</v>
      </c>
      <c r="DC42" s="61">
        <f t="shared" si="31"/>
        <v>1.7144925640304801E+49</v>
      </c>
      <c r="DD42" s="68">
        <f t="shared" si="32"/>
        <v>1.2947512742516476E-4</v>
      </c>
      <c r="DE42" s="68">
        <f t="shared" si="33"/>
        <v>0</v>
      </c>
      <c r="DF42" s="61">
        <f t="shared" si="34"/>
        <v>-0.99604138287377397</v>
      </c>
      <c r="DG42" s="68">
        <f t="shared" si="17"/>
        <v>-3.6036972432997704E-5</v>
      </c>
    </row>
    <row r="43" spans="1:111" x14ac:dyDescent="0.25">
      <c r="A43" s="89" t="s">
        <v>209</v>
      </c>
      <c r="B43" s="75">
        <v>1544.4242254000001</v>
      </c>
      <c r="C43" s="75"/>
      <c r="D43" s="75">
        <v>6452.3187832000003</v>
      </c>
      <c r="E43" s="75">
        <v>147.69561540999999</v>
      </c>
      <c r="F43" s="75">
        <v>147.04659240999999</v>
      </c>
      <c r="G43" s="75">
        <v>7.0781706298999998</v>
      </c>
      <c r="H43" s="75">
        <v>531.79313372000001</v>
      </c>
      <c r="I43" s="71">
        <v>17.751727947999999</v>
      </c>
      <c r="J43" s="71">
        <v>4.3307489677</v>
      </c>
      <c r="K43" s="75"/>
      <c r="L43" s="71">
        <v>139.61273145999999</v>
      </c>
      <c r="M43" s="75"/>
      <c r="N43" s="71">
        <v>5.5014627463999997</v>
      </c>
      <c r="O43" s="75">
        <v>16.608158518</v>
      </c>
      <c r="P43" s="75">
        <v>1.7018118632999999</v>
      </c>
      <c r="Q43" s="71">
        <v>0.2499874658</v>
      </c>
      <c r="R43" s="75">
        <v>0.5573623472</v>
      </c>
      <c r="S43" s="75"/>
      <c r="T43" s="89" t="s">
        <v>209</v>
      </c>
      <c r="U43" s="75">
        <v>0</v>
      </c>
      <c r="V43" s="75">
        <v>7.9987667570561105E-5</v>
      </c>
      <c r="W43" s="75">
        <v>16.6081154092053</v>
      </c>
      <c r="X43" s="75">
        <v>1.5558386727748901</v>
      </c>
      <c r="Y43" s="75">
        <v>1.5558386727748901</v>
      </c>
      <c r="Z43" s="75">
        <v>0.52521545672119996</v>
      </c>
      <c r="AA43" s="75">
        <v>0</v>
      </c>
      <c r="AB43" s="75">
        <v>6.1159186162179697</v>
      </c>
      <c r="AC43" s="75">
        <v>1.70180157592202</v>
      </c>
      <c r="AD43" s="75">
        <v>4103.5289865431896</v>
      </c>
      <c r="AE43" s="75">
        <v>0</v>
      </c>
      <c r="AF43" s="75">
        <v>1544.42213006167</v>
      </c>
      <c r="AG43" s="75">
        <v>32.703539427604397</v>
      </c>
      <c r="AH43" s="75">
        <v>731.27281725794899</v>
      </c>
      <c r="AI43" s="75">
        <v>16.6006936551832</v>
      </c>
      <c r="AJ43" s="75">
        <v>0.55736373175779597</v>
      </c>
      <c r="AK43" s="75">
        <v>0</v>
      </c>
      <c r="AL43" s="75">
        <v>0</v>
      </c>
      <c r="AM43" s="75">
        <v>75.309832749035806</v>
      </c>
      <c r="AN43" s="75">
        <v>75.309832749035806</v>
      </c>
      <c r="AO43" s="75">
        <v>0</v>
      </c>
      <c r="AP43" s="75">
        <v>0</v>
      </c>
      <c r="AQ43" s="75">
        <v>0</v>
      </c>
      <c r="AR43" s="75">
        <v>0</v>
      </c>
      <c r="AS43" s="75">
        <v>0.82925145250906196</v>
      </c>
      <c r="AT43" s="75">
        <v>0</v>
      </c>
      <c r="AU43" s="75">
        <v>0</v>
      </c>
      <c r="AV43" s="75">
        <v>0.27128864414557302</v>
      </c>
      <c r="AW43" s="75">
        <v>3.37662126247679E-6</v>
      </c>
      <c r="AX43" s="75">
        <v>3.9771483269674898E-5</v>
      </c>
      <c r="AY43" s="75">
        <v>0</v>
      </c>
      <c r="AZ43" s="75">
        <v>0.51788578818767605</v>
      </c>
      <c r="BA43" s="75">
        <v>0</v>
      </c>
      <c r="BB43" s="75">
        <v>0</v>
      </c>
      <c r="BC43" s="75">
        <v>1263.82074698104</v>
      </c>
      <c r="BD43" s="75">
        <v>5807.0836929645102</v>
      </c>
      <c r="BE43" s="75">
        <v>645.23216163296297</v>
      </c>
      <c r="BF43" s="75">
        <v>6452.3158545974702</v>
      </c>
      <c r="BG43" s="75">
        <v>0</v>
      </c>
      <c r="BH43" s="75">
        <v>53.401725986979102</v>
      </c>
      <c r="BI43" s="75">
        <v>0</v>
      </c>
      <c r="BJ43" s="75">
        <v>1.1768800482812201</v>
      </c>
      <c r="BK43" s="75">
        <v>156.16488746161801</v>
      </c>
      <c r="BL43" s="75">
        <v>1.59226684386315</v>
      </c>
      <c r="BM43" s="75">
        <v>4.1536983012836401</v>
      </c>
      <c r="BN43" s="75">
        <v>10.0805488863903</v>
      </c>
      <c r="BO43" s="75">
        <v>2.35377705214482</v>
      </c>
      <c r="BP43" s="75">
        <v>0</v>
      </c>
      <c r="BQ43" s="75">
        <v>0.55383077108858703</v>
      </c>
      <c r="BR43" s="75">
        <v>147.69556960713601</v>
      </c>
      <c r="BS43" s="75">
        <v>147.046566518405</v>
      </c>
      <c r="BT43" s="75">
        <v>0.64900308873052304</v>
      </c>
      <c r="BU43" s="75">
        <v>0</v>
      </c>
      <c r="BV43" s="75">
        <v>0</v>
      </c>
      <c r="BW43" s="75">
        <v>4.38284712864521</v>
      </c>
      <c r="BX43" s="75">
        <v>0</v>
      </c>
      <c r="BY43" s="75">
        <v>27.001638809614398</v>
      </c>
      <c r="BZ43" s="75">
        <v>6.7151781181897796</v>
      </c>
      <c r="CA43" s="75">
        <v>3.5999119839393301</v>
      </c>
      <c r="CB43" s="75">
        <v>67.505764392599104</v>
      </c>
      <c r="CC43" s="75">
        <v>156.43564669526199</v>
      </c>
      <c r="CD43" s="75">
        <v>3.66911041110688</v>
      </c>
      <c r="CE43" s="75">
        <v>14.261113670860899</v>
      </c>
      <c r="CF43" s="75">
        <v>1.00398343226574E-7</v>
      </c>
      <c r="CG43" s="75">
        <v>7.0781575716529597</v>
      </c>
      <c r="CH43" s="75">
        <v>2.0337271220670599</v>
      </c>
      <c r="CI43" s="75">
        <v>0</v>
      </c>
      <c r="CJ43" s="75">
        <v>0</v>
      </c>
      <c r="CK43" s="75">
        <v>2.9607727015913898</v>
      </c>
      <c r="CL43" s="75">
        <v>4.93494436085252E-6</v>
      </c>
      <c r="CM43" s="75">
        <v>531.79258337604699</v>
      </c>
      <c r="CN43" s="75">
        <v>4.8630315891459999</v>
      </c>
      <c r="CO43" s="89"/>
      <c r="CP43" s="91">
        <f t="shared" si="18"/>
        <v>2.3765294712418981</v>
      </c>
      <c r="CQ43" s="68">
        <f t="shared" si="19"/>
        <v>-1.3567116441040844E-6</v>
      </c>
      <c r="CR43" s="68">
        <f t="shared" si="20"/>
        <v>0</v>
      </c>
      <c r="CS43" s="68">
        <f t="shared" si="21"/>
        <v>-4.5388373211568492E-7</v>
      </c>
      <c r="CT43" s="68">
        <f t="shared" si="22"/>
        <v>-3.101166128233936E-7</v>
      </c>
      <c r="CU43" s="68">
        <f t="shared" si="23"/>
        <v>-1.7607749056111054E-7</v>
      </c>
      <c r="CV43" s="68">
        <f t="shared" si="24"/>
        <v>-1.8448618609107061E-6</v>
      </c>
      <c r="CW43" s="68">
        <f t="shared" si="25"/>
        <v>-1.034883525428837E-6</v>
      </c>
      <c r="CX43" s="61">
        <f t="shared" si="26"/>
        <v>-0.91235564913272693</v>
      </c>
      <c r="CY43" s="61">
        <f t="shared" si="27"/>
        <v>0.41220806420143263</v>
      </c>
      <c r="CZ43" s="68">
        <f t="shared" si="28"/>
        <v>0</v>
      </c>
      <c r="DA43" s="61">
        <f t="shared" si="29"/>
        <v>-0.46058047886118042</v>
      </c>
      <c r="DB43" s="68">
        <f t="shared" si="30"/>
        <v>0</v>
      </c>
      <c r="DC43" s="61">
        <f t="shared" si="31"/>
        <v>-0.99999277074387249</v>
      </c>
      <c r="DD43" s="68">
        <f t="shared" si="32"/>
        <v>-2.5956396461740926E-6</v>
      </c>
      <c r="DE43" s="68">
        <f t="shared" si="33"/>
        <v>-6.0449560857887643E-6</v>
      </c>
      <c r="DF43" s="61">
        <f t="shared" si="34"/>
        <v>1.0716470185029416</v>
      </c>
      <c r="DG43" s="68">
        <f t="shared" si="17"/>
        <v>2.4841250990936037E-6</v>
      </c>
    </row>
    <row r="44" spans="1:111" x14ac:dyDescent="0.25">
      <c r="A44" s="89" t="s">
        <v>210</v>
      </c>
      <c r="B44" s="75">
        <v>26193.948449</v>
      </c>
      <c r="C44" s="75">
        <v>58.038400000000003</v>
      </c>
      <c r="D44" s="75">
        <v>46512.606077999997</v>
      </c>
      <c r="E44" s="75">
        <v>2635.1476695000001</v>
      </c>
      <c r="F44" s="75">
        <v>2597.5757336000001</v>
      </c>
      <c r="G44" s="75">
        <v>8906.6719627000002</v>
      </c>
      <c r="H44" s="75">
        <v>20607.289735999999</v>
      </c>
      <c r="I44" s="71">
        <v>539.74698634000003</v>
      </c>
      <c r="J44" s="71">
        <v>201.11187753999999</v>
      </c>
      <c r="K44" s="75"/>
      <c r="L44" s="71">
        <v>1621.2854447</v>
      </c>
      <c r="M44" s="75">
        <v>2.6863000000000001</v>
      </c>
      <c r="N44" s="71">
        <v>215.45780721</v>
      </c>
      <c r="O44" s="75">
        <v>356.04620189000002</v>
      </c>
      <c r="P44" s="75">
        <v>34.648657075000003</v>
      </c>
      <c r="Q44" s="71">
        <v>4.8347723051999996</v>
      </c>
      <c r="R44" s="75">
        <v>15.994982904</v>
      </c>
      <c r="S44" s="75"/>
      <c r="T44" s="89" t="s">
        <v>210</v>
      </c>
      <c r="U44" s="75">
        <v>1.16818514975165</v>
      </c>
      <c r="V44" s="75">
        <v>5.8626317763740197</v>
      </c>
      <c r="W44" s="75">
        <v>356.04442637759598</v>
      </c>
      <c r="X44" s="75">
        <v>68.235151655757704</v>
      </c>
      <c r="Y44" s="75">
        <v>68.235151655757704</v>
      </c>
      <c r="Z44" s="75">
        <v>9.8486073254060091</v>
      </c>
      <c r="AA44" s="75">
        <v>0.94310777403703505</v>
      </c>
      <c r="AB44" s="75">
        <v>281.39442078760601</v>
      </c>
      <c r="AC44" s="75">
        <v>34.648599170359503</v>
      </c>
      <c r="AD44" s="75">
        <v>85524.350368325002</v>
      </c>
      <c r="AE44" s="75">
        <v>0</v>
      </c>
      <c r="AF44" s="75">
        <v>26192.851066598701</v>
      </c>
      <c r="AG44" s="75">
        <v>586.32003461359204</v>
      </c>
      <c r="AH44" s="75">
        <v>14874.486239018101</v>
      </c>
      <c r="AI44" s="75">
        <v>350.31107922134299</v>
      </c>
      <c r="AJ44" s="75">
        <v>15.9916001269007</v>
      </c>
      <c r="AK44" s="75">
        <v>24.4960469846644</v>
      </c>
      <c r="AL44" s="75">
        <v>0.67248137218035597</v>
      </c>
      <c r="AM44" s="75">
        <v>1321.5704928802299</v>
      </c>
      <c r="AN44" s="75">
        <v>1321.5704928802299</v>
      </c>
      <c r="AO44" s="75">
        <v>3.1983131096242803E-2</v>
      </c>
      <c r="AP44" s="75">
        <v>0</v>
      </c>
      <c r="AQ44" s="75">
        <v>2.68634202229976</v>
      </c>
      <c r="AR44" s="75">
        <v>0</v>
      </c>
      <c r="AS44" s="75">
        <v>66.6265291251554</v>
      </c>
      <c r="AT44" s="75">
        <v>0.84044144323907299</v>
      </c>
      <c r="AU44" s="75">
        <v>1.59786283762599E-2</v>
      </c>
      <c r="AV44" s="75">
        <v>22.371978652778701</v>
      </c>
      <c r="AW44" s="75">
        <v>1.8730094122241501</v>
      </c>
      <c r="AX44" s="75">
        <v>12.097428813919899</v>
      </c>
      <c r="AY44" s="75">
        <v>0</v>
      </c>
      <c r="AZ44" s="75">
        <v>8.4641817126514205</v>
      </c>
      <c r="BA44" s="75">
        <v>57.925347789150003</v>
      </c>
      <c r="BB44" s="75">
        <v>0</v>
      </c>
      <c r="BC44" s="75">
        <v>35511.507848592002</v>
      </c>
      <c r="BD44" s="75">
        <v>41860.216722984798</v>
      </c>
      <c r="BE44" s="75">
        <v>4651.1431454468402</v>
      </c>
      <c r="BF44" s="75">
        <v>46511.359868431602</v>
      </c>
      <c r="BG44" s="75">
        <v>9.8237167983839802E-3</v>
      </c>
      <c r="BH44" s="75">
        <v>895.59383253878002</v>
      </c>
      <c r="BI44" s="75">
        <v>0.63832467693934203</v>
      </c>
      <c r="BJ44" s="75">
        <v>20.474804829885802</v>
      </c>
      <c r="BK44" s="75">
        <v>10494.0078476381</v>
      </c>
      <c r="BL44" s="75">
        <v>27.0508221188622</v>
      </c>
      <c r="BM44" s="75">
        <v>66.563134452509601</v>
      </c>
      <c r="BN44" s="75">
        <v>173.463181914714</v>
      </c>
      <c r="BO44" s="75">
        <v>38.213579779427498</v>
      </c>
      <c r="BP44" s="75">
        <v>4.2242516148425997</v>
      </c>
      <c r="BQ44" s="75">
        <v>8.9962356584599608</v>
      </c>
      <c r="BR44" s="75">
        <v>2634.7784943709398</v>
      </c>
      <c r="BS44" s="75">
        <v>2597.2105987268301</v>
      </c>
      <c r="BT44" s="75">
        <v>37.5678956441078</v>
      </c>
      <c r="BU44" s="75">
        <v>4.2018698330549997E-2</v>
      </c>
      <c r="BV44" s="75">
        <v>1.0196558723964799E-2</v>
      </c>
      <c r="BW44" s="75">
        <v>217.75668220396</v>
      </c>
      <c r="BX44" s="75">
        <v>3.7132900143851497E-2</v>
      </c>
      <c r="BY44" s="75">
        <v>443.05041148982798</v>
      </c>
      <c r="BZ44" s="75">
        <v>110.0748192275</v>
      </c>
      <c r="CA44" s="75">
        <v>58.821453520836499</v>
      </c>
      <c r="CB44" s="75">
        <v>1108.0575680192001</v>
      </c>
      <c r="CC44" s="75">
        <v>5889.2429307546299</v>
      </c>
      <c r="CD44" s="75">
        <v>60.540266395498101</v>
      </c>
      <c r="CE44" s="75">
        <v>252.24006238848699</v>
      </c>
      <c r="CF44" s="75">
        <v>7.5939769556182997</v>
      </c>
      <c r="CG44" s="75">
        <v>8906.1789317027797</v>
      </c>
      <c r="CH44" s="75">
        <v>207.91433670024199</v>
      </c>
      <c r="CI44" s="75">
        <v>3.2549295898851899E-5</v>
      </c>
      <c r="CJ44" s="75">
        <v>0.61821017875691597</v>
      </c>
      <c r="CK44" s="75">
        <v>219.985461029193</v>
      </c>
      <c r="CL44" s="75">
        <v>6.9173009469382603</v>
      </c>
      <c r="CM44" s="75">
        <v>20606.801193372899</v>
      </c>
      <c r="CN44" s="75">
        <v>145.88332763813199</v>
      </c>
      <c r="CO44" s="89"/>
      <c r="CP44" s="91">
        <f t="shared" si="18"/>
        <v>1.7232906512444262</v>
      </c>
      <c r="CQ44" s="68">
        <f t="shared" si="19"/>
        <v>-4.1894501069004962E-5</v>
      </c>
      <c r="CR44" s="68">
        <f t="shared" si="20"/>
        <v>-1.947886413994877E-3</v>
      </c>
      <c r="CS44" s="68">
        <f t="shared" si="21"/>
        <v>-2.6792942246777978E-5</v>
      </c>
      <c r="CT44" s="68">
        <f t="shared" si="22"/>
        <v>-1.4009656207628903E-4</v>
      </c>
      <c r="CU44" s="68">
        <f t="shared" si="23"/>
        <v>-1.405675562975869E-4</v>
      </c>
      <c r="CV44" s="68">
        <f t="shared" si="24"/>
        <v>-5.5355243719012929E-5</v>
      </c>
      <c r="CW44" s="68">
        <f t="shared" si="25"/>
        <v>-2.3707272201152963E-5</v>
      </c>
      <c r="CX44" s="61">
        <f t="shared" si="26"/>
        <v>-0.87357937444272327</v>
      </c>
      <c r="CY44" s="61">
        <f t="shared" si="27"/>
        <v>0.39919344510936844</v>
      </c>
      <c r="CZ44" s="68">
        <f t="shared" si="28"/>
        <v>0</v>
      </c>
      <c r="DA44" s="61">
        <f t="shared" si="29"/>
        <v>-0.18486254397678181</v>
      </c>
      <c r="DB44" s="68">
        <f t="shared" si="30"/>
        <v>1.5643189427805533E-5</v>
      </c>
      <c r="DC44" s="61">
        <f t="shared" si="31"/>
        <v>-0.94385244623728626</v>
      </c>
      <c r="DD44" s="68">
        <f t="shared" si="32"/>
        <v>-4.9867472103698188E-6</v>
      </c>
      <c r="DE44" s="68">
        <f t="shared" si="33"/>
        <v>-1.6711943661779933E-6</v>
      </c>
      <c r="DF44" s="61">
        <f t="shared" si="34"/>
        <v>0.75068879739131444</v>
      </c>
      <c r="DG44" s="68">
        <f t="shared" si="17"/>
        <v>-2.1148988527238267E-4</v>
      </c>
    </row>
    <row r="45" spans="1:111" x14ac:dyDescent="0.25">
      <c r="A45" s="89" t="s">
        <v>211</v>
      </c>
      <c r="B45" s="75">
        <v>673.77768920000005</v>
      </c>
      <c r="C45" s="75">
        <v>5.4921312025000004</v>
      </c>
      <c r="D45" s="75">
        <v>2452.7644931</v>
      </c>
      <c r="E45" s="75">
        <v>84.623988905999994</v>
      </c>
      <c r="F45" s="75">
        <v>82.450056074000003</v>
      </c>
      <c r="G45" s="75">
        <v>8.4517215698000001</v>
      </c>
      <c r="H45" s="75">
        <v>652.29204577999997</v>
      </c>
      <c r="I45" s="71">
        <v>5.5054561007</v>
      </c>
      <c r="J45" s="71">
        <v>4.5167781082999996</v>
      </c>
      <c r="K45" s="75"/>
      <c r="L45" s="71">
        <v>26.228059934000001</v>
      </c>
      <c r="M45" s="75"/>
      <c r="N45" s="71">
        <v>16.712690651999999</v>
      </c>
      <c r="O45" s="75">
        <v>5.2495286909000001</v>
      </c>
      <c r="P45" s="75">
        <v>0.71917790699999995</v>
      </c>
      <c r="Q45" s="71">
        <v>3.4215900100000002E-2</v>
      </c>
      <c r="R45" s="75">
        <v>0.40206780539999998</v>
      </c>
      <c r="S45" s="75"/>
      <c r="T45" s="89" t="s">
        <v>211</v>
      </c>
      <c r="U45" s="75">
        <v>0.19767614294945199</v>
      </c>
      <c r="V45" s="75">
        <v>0.398248660435854</v>
      </c>
      <c r="W45" s="75">
        <v>5.24942682429303</v>
      </c>
      <c r="X45" s="75">
        <v>5.1511645411664198</v>
      </c>
      <c r="Y45" s="75">
        <v>5.1511645411664198</v>
      </c>
      <c r="Z45" s="75">
        <v>0.29075597408522003</v>
      </c>
      <c r="AA45" s="75">
        <v>0.159671005456439</v>
      </c>
      <c r="AB45" s="75">
        <v>13.866044025023101</v>
      </c>
      <c r="AC45" s="75">
        <v>0.71919620038863497</v>
      </c>
      <c r="AD45" s="75">
        <v>1871.8433140454899</v>
      </c>
      <c r="AE45" s="75">
        <v>0</v>
      </c>
      <c r="AF45" s="75">
        <v>673.77703339451398</v>
      </c>
      <c r="AG45" s="75">
        <v>10.703359914123901</v>
      </c>
      <c r="AH45" s="75">
        <v>289.72940661130701</v>
      </c>
      <c r="AI45" s="75">
        <v>12.4089782484991</v>
      </c>
      <c r="AJ45" s="75">
        <v>0.40206785020144697</v>
      </c>
      <c r="AK45" s="75">
        <v>66.985284712068406</v>
      </c>
      <c r="AL45" s="75">
        <v>0.113695653615304</v>
      </c>
      <c r="AM45" s="75">
        <v>54.337518974833202</v>
      </c>
      <c r="AN45" s="75">
        <v>54.337518974833202</v>
      </c>
      <c r="AO45" s="75">
        <v>5.4153914681129098E-3</v>
      </c>
      <c r="AP45" s="75">
        <v>0</v>
      </c>
      <c r="AQ45" s="75">
        <v>0</v>
      </c>
      <c r="AR45" s="75">
        <v>0</v>
      </c>
      <c r="AS45" s="75">
        <v>2.3563517313782598</v>
      </c>
      <c r="AT45" s="75">
        <v>0.15115071333167901</v>
      </c>
      <c r="AU45" s="75">
        <v>2.7052127458677099E-3</v>
      </c>
      <c r="AV45" s="75">
        <v>1.56550742395413</v>
      </c>
      <c r="AW45" s="75">
        <v>0.25986131021787301</v>
      </c>
      <c r="AX45" s="75">
        <v>27.740215042822001</v>
      </c>
      <c r="AY45" s="75">
        <v>0</v>
      </c>
      <c r="AZ45" s="75">
        <v>0.135621909527367</v>
      </c>
      <c r="BA45" s="75">
        <v>5.4921101191046802</v>
      </c>
      <c r="BB45" s="75">
        <v>0</v>
      </c>
      <c r="BC45" s="75">
        <v>943.98675176507595</v>
      </c>
      <c r="BD45" s="75">
        <v>2207.48559821866</v>
      </c>
      <c r="BE45" s="75">
        <v>245.276829116442</v>
      </c>
      <c r="BF45" s="75">
        <v>2452.7624273350998</v>
      </c>
      <c r="BG45" s="75">
        <v>1.6205927159730401E-3</v>
      </c>
      <c r="BH45" s="75">
        <v>11.4036521618248</v>
      </c>
      <c r="BI45" s="75">
        <v>0.107893204304138</v>
      </c>
      <c r="BJ45" s="75">
        <v>0.67831946626101403</v>
      </c>
      <c r="BK45" s="75">
        <v>238.70169501321101</v>
      </c>
      <c r="BL45" s="75">
        <v>0.89584128816062802</v>
      </c>
      <c r="BM45" s="75">
        <v>2.3220309672227701</v>
      </c>
      <c r="BN45" s="75">
        <v>5.6267915585023998</v>
      </c>
      <c r="BO45" s="75">
        <v>1.32259587515225</v>
      </c>
      <c r="BP45" s="75">
        <v>1.88724813571652E-4</v>
      </c>
      <c r="BQ45" s="75">
        <v>0.31295546729718798</v>
      </c>
      <c r="BR45" s="75">
        <v>84.623933286749605</v>
      </c>
      <c r="BS45" s="75">
        <v>82.449968924464102</v>
      </c>
      <c r="BT45" s="75">
        <v>2.17396436228552</v>
      </c>
      <c r="BU45" s="75">
        <v>9.9157156478557607E-4</v>
      </c>
      <c r="BV45" s="75">
        <v>3.1024225488737001E-4</v>
      </c>
      <c r="BW45" s="75">
        <v>2.6156229225571401</v>
      </c>
      <c r="BX45" s="75">
        <v>1.18996715113234E-3</v>
      </c>
      <c r="BY45" s="75">
        <v>15.093606618275199</v>
      </c>
      <c r="BZ45" s="75">
        <v>3.7536214752228001</v>
      </c>
      <c r="CA45" s="75">
        <v>2.0121647888798799</v>
      </c>
      <c r="CB45" s="75">
        <v>37.734285465478301</v>
      </c>
      <c r="CC45" s="75">
        <v>178.36351166291001</v>
      </c>
      <c r="CD45" s="75">
        <v>2.0972140357258802</v>
      </c>
      <c r="CE45" s="75">
        <v>7.9724400976647498</v>
      </c>
      <c r="CF45" s="75">
        <v>9.7983922794138197E-3</v>
      </c>
      <c r="CG45" s="75">
        <v>8.4516869181037695</v>
      </c>
      <c r="CH45" s="75">
        <v>5.9519974303049299</v>
      </c>
      <c r="CI45" s="75">
        <v>0</v>
      </c>
      <c r="CJ45" s="75">
        <v>2.6602508546878501E-2</v>
      </c>
      <c r="CK45" s="75">
        <v>14.9600400342644</v>
      </c>
      <c r="CL45" s="75">
        <v>0.68561049505448002</v>
      </c>
      <c r="CM45" s="75">
        <v>652.17611644813303</v>
      </c>
      <c r="CN45" s="75">
        <v>9.5651702348346408</v>
      </c>
      <c r="CO45" s="89"/>
      <c r="CP45" s="91">
        <f t="shared" si="18"/>
        <v>1.4474414624475909</v>
      </c>
      <c r="CQ45" s="68">
        <f t="shared" si="19"/>
        <v>-9.7332621217362361E-7</v>
      </c>
      <c r="CR45" s="68">
        <f t="shared" si="20"/>
        <v>-3.8388367908357202E-6</v>
      </c>
      <c r="CS45" s="68">
        <f t="shared" si="21"/>
        <v>-8.4221901694672376E-7</v>
      </c>
      <c r="CT45" s="68">
        <f t="shared" si="22"/>
        <v>-6.5725157970405754E-7</v>
      </c>
      <c r="CU45" s="68">
        <f t="shared" si="23"/>
        <v>-1.0569978972786075E-6</v>
      </c>
      <c r="CV45" s="68">
        <f t="shared" si="24"/>
        <v>-4.0999571441685995E-6</v>
      </c>
      <c r="CW45" s="68">
        <f t="shared" si="25"/>
        <v>-1.7772611611155035E-4</v>
      </c>
      <c r="CX45" s="61">
        <f t="shared" si="26"/>
        <v>-6.435280802412234E-2</v>
      </c>
      <c r="CY45" s="61">
        <f t="shared" si="27"/>
        <v>2.0698971019946621</v>
      </c>
      <c r="CZ45" s="68">
        <f t="shared" si="28"/>
        <v>0</v>
      </c>
      <c r="DA45" s="61">
        <f t="shared" si="29"/>
        <v>1.071732301648217</v>
      </c>
      <c r="DB45" s="68">
        <f t="shared" si="30"/>
        <v>0</v>
      </c>
      <c r="DC45" s="61">
        <f t="shared" si="31"/>
        <v>0.65982938477368058</v>
      </c>
      <c r="DD45" s="68">
        <f t="shared" si="32"/>
        <v>-1.9404905272101082E-5</v>
      </c>
      <c r="DE45" s="68">
        <f t="shared" si="33"/>
        <v>2.5436527536455063E-5</v>
      </c>
      <c r="DF45" s="61">
        <f t="shared" si="34"/>
        <v>2.9637101210547137</v>
      </c>
      <c r="DG45" s="68">
        <f t="shared" si="17"/>
        <v>1.1142759105551762E-7</v>
      </c>
    </row>
    <row r="46" spans="1:111" x14ac:dyDescent="0.25">
      <c r="A46" s="89"/>
      <c r="B46" s="75"/>
      <c r="C46" s="75"/>
      <c r="D46" s="75"/>
      <c r="E46" s="75"/>
      <c r="F46" s="75"/>
      <c r="G46" s="75"/>
      <c r="H46" s="75"/>
      <c r="I46" s="71"/>
      <c r="J46" s="71"/>
      <c r="K46" s="75"/>
      <c r="L46" s="71"/>
      <c r="M46" s="75"/>
      <c r="N46" s="71"/>
      <c r="O46" s="75"/>
      <c r="P46" s="75"/>
      <c r="Q46" s="71"/>
      <c r="R46" s="75"/>
      <c r="S46" s="75"/>
      <c r="T46" s="89"/>
      <c r="V46" s="75"/>
      <c r="X46" s="75"/>
      <c r="Y46" s="75"/>
      <c r="Z46" s="75"/>
      <c r="AB46" s="75"/>
      <c r="AD46" s="75"/>
      <c r="AE46" s="75"/>
      <c r="AF46" s="75"/>
      <c r="AG46" s="75"/>
      <c r="AH46" s="75"/>
      <c r="AI46" s="75"/>
      <c r="AK46" s="75"/>
      <c r="AM46" s="75"/>
      <c r="AN46" s="75"/>
      <c r="AQ46" s="75"/>
      <c r="AR46" s="75"/>
      <c r="AS46" s="75"/>
      <c r="AT46" s="75"/>
      <c r="AW46" s="75"/>
      <c r="AX46" s="75"/>
      <c r="AZ46" s="75"/>
      <c r="BA46" s="75"/>
      <c r="BB46" s="75"/>
      <c r="BD46" s="75"/>
      <c r="BE46" s="75"/>
      <c r="BF46" s="75"/>
      <c r="BG46" s="75"/>
      <c r="BH46" s="75"/>
      <c r="BJ46" s="75"/>
      <c r="BK46" s="75"/>
      <c r="BL46" s="75"/>
      <c r="BM46" s="75"/>
      <c r="BN46" s="75"/>
      <c r="BO46" s="75"/>
      <c r="BP46" s="75"/>
      <c r="BQ46" s="75"/>
      <c r="BR46" s="75"/>
      <c r="BS46" s="75"/>
      <c r="BT46" s="75"/>
      <c r="BU46" s="75"/>
      <c r="BV46" s="75"/>
      <c r="BW46" s="75"/>
      <c r="BX46" s="75"/>
      <c r="BY46" s="75"/>
      <c r="BZ46" s="75"/>
      <c r="CA46" s="75"/>
      <c r="CB46" s="75"/>
      <c r="CC46" s="75"/>
      <c r="CD46" s="75"/>
      <c r="CE46" s="75"/>
      <c r="CF46" s="75"/>
      <c r="CG46" s="75"/>
      <c r="CH46" s="75"/>
      <c r="CI46" s="75"/>
      <c r="CJ46" s="75"/>
      <c r="CK46" s="75"/>
      <c r="CL46" s="75"/>
      <c r="CM46" s="75"/>
      <c r="CN46" s="75"/>
      <c r="CO46" s="89"/>
      <c r="CP46" s="91" t="e">
        <f t="shared" si="18"/>
        <v>#DIV/0!</v>
      </c>
      <c r="CQ46" s="68">
        <f t="shared" si="19"/>
        <v>0</v>
      </c>
      <c r="CR46" s="68">
        <f t="shared" si="20"/>
        <v>0</v>
      </c>
      <c r="CS46" s="68">
        <f t="shared" si="21"/>
        <v>0</v>
      </c>
      <c r="CT46" s="68">
        <f t="shared" si="22"/>
        <v>0</v>
      </c>
      <c r="CU46" s="68">
        <f t="shared" si="23"/>
        <v>0</v>
      </c>
      <c r="CV46" s="68">
        <f t="shared" si="24"/>
        <v>0</v>
      </c>
      <c r="CW46" s="68">
        <f t="shared" si="25"/>
        <v>0</v>
      </c>
      <c r="CX46" s="61">
        <f t="shared" si="26"/>
        <v>0</v>
      </c>
      <c r="CY46" s="61">
        <f t="shared" si="27"/>
        <v>0</v>
      </c>
      <c r="CZ46" s="68">
        <f t="shared" si="28"/>
        <v>0</v>
      </c>
      <c r="DA46" s="61">
        <f t="shared" si="29"/>
        <v>0</v>
      </c>
      <c r="DB46" s="68">
        <f t="shared" si="30"/>
        <v>0</v>
      </c>
      <c r="DC46" s="61">
        <f t="shared" si="31"/>
        <v>0</v>
      </c>
      <c r="DD46" s="68">
        <f t="shared" si="32"/>
        <v>0</v>
      </c>
      <c r="DE46" s="68">
        <f t="shared" si="33"/>
        <v>0</v>
      </c>
      <c r="DF46" s="61">
        <f t="shared" si="34"/>
        <v>0</v>
      </c>
      <c r="DG46" s="68">
        <f t="shared" si="17"/>
        <v>0</v>
      </c>
    </row>
    <row r="47" spans="1:111" x14ac:dyDescent="0.25">
      <c r="A47" s="89" t="s">
        <v>213</v>
      </c>
      <c r="B47" s="75">
        <v>1322.0678217</v>
      </c>
      <c r="C47" s="75">
        <v>11.595335</v>
      </c>
      <c r="D47" s="75">
        <v>2725.4909941000001</v>
      </c>
      <c r="E47" s="75">
        <v>111.1991273</v>
      </c>
      <c r="F47" s="75">
        <v>111.14924737</v>
      </c>
      <c r="G47" s="75">
        <v>11.987605029999999</v>
      </c>
      <c r="H47" s="75">
        <v>427.8822126</v>
      </c>
      <c r="I47" s="71">
        <v>11.239344472000001</v>
      </c>
      <c r="J47" s="71">
        <v>2.7859785139</v>
      </c>
      <c r="K47" s="75"/>
      <c r="L47" s="71">
        <v>112.3241076</v>
      </c>
      <c r="M47" s="75"/>
      <c r="N47" s="71">
        <v>3.4501896487999999</v>
      </c>
      <c r="O47" s="75">
        <v>11.853422541</v>
      </c>
      <c r="P47" s="75">
        <v>1.1340426756999999</v>
      </c>
      <c r="Q47" s="71">
        <v>0.14209993039999999</v>
      </c>
      <c r="R47" s="75">
        <v>0.35484721219999998</v>
      </c>
      <c r="S47" s="75"/>
      <c r="T47" s="89" t="s">
        <v>213</v>
      </c>
      <c r="U47" s="75">
        <v>0</v>
      </c>
      <c r="V47" s="75">
        <v>35.736005883070703</v>
      </c>
      <c r="W47" s="75">
        <v>11.8533559412936</v>
      </c>
      <c r="X47" s="75">
        <v>0.61789287085926203</v>
      </c>
      <c r="Y47" s="75">
        <v>0.61789287085926203</v>
      </c>
      <c r="Z47" s="75">
        <v>0.20858743831429499</v>
      </c>
      <c r="AA47" s="75">
        <v>0</v>
      </c>
      <c r="AB47" s="75">
        <v>3.9971501836310801</v>
      </c>
      <c r="AC47" s="75">
        <v>1.13403538459773</v>
      </c>
      <c r="AD47" s="75">
        <v>1625.7339248871399</v>
      </c>
      <c r="AE47" s="75">
        <v>0</v>
      </c>
      <c r="AF47" s="75">
        <v>1322.06418153299</v>
      </c>
      <c r="AG47" s="75">
        <v>18.300760146044802</v>
      </c>
      <c r="AH47" s="75">
        <v>289.125790194111</v>
      </c>
      <c r="AI47" s="75">
        <v>8.6834771572892002</v>
      </c>
      <c r="AJ47" s="75">
        <v>0.35484803829345801</v>
      </c>
      <c r="AK47" s="75">
        <v>0</v>
      </c>
      <c r="AL47" s="75">
        <v>0</v>
      </c>
      <c r="AM47" s="75">
        <v>32.040299671664897</v>
      </c>
      <c r="AN47" s="75">
        <v>32.040299671664897</v>
      </c>
      <c r="AO47" s="75">
        <v>0</v>
      </c>
      <c r="AP47" s="75">
        <v>0</v>
      </c>
      <c r="AQ47" s="75">
        <v>0</v>
      </c>
      <c r="AR47" s="75">
        <v>0</v>
      </c>
      <c r="AS47" s="75">
        <v>0.329337575408373</v>
      </c>
      <c r="AT47" s="75">
        <v>0</v>
      </c>
      <c r="AU47" s="75">
        <v>0</v>
      </c>
      <c r="AV47" s="75">
        <v>12.424071353141899</v>
      </c>
      <c r="AW47" s="75">
        <v>1.5089321489299301</v>
      </c>
      <c r="AX47" s="75">
        <v>17.768508979057199</v>
      </c>
      <c r="AY47" s="75">
        <v>0</v>
      </c>
      <c r="AZ47" s="75">
        <v>0.20567295990427201</v>
      </c>
      <c r="BA47" s="75">
        <v>11.5952525789116</v>
      </c>
      <c r="BB47" s="75">
        <v>0</v>
      </c>
      <c r="BC47" s="75">
        <v>753.05531625853496</v>
      </c>
      <c r="BD47" s="75">
        <v>2452.9395049609502</v>
      </c>
      <c r="BE47" s="75">
        <v>272.54799758262999</v>
      </c>
      <c r="BF47" s="75">
        <v>2725.4875025435799</v>
      </c>
      <c r="BG47" s="75">
        <v>0</v>
      </c>
      <c r="BH47" s="75">
        <v>24.428966066122001</v>
      </c>
      <c r="BI47" s="75">
        <v>0</v>
      </c>
      <c r="BJ47" s="75">
        <v>0.49533568103529102</v>
      </c>
      <c r="BK47" s="75">
        <v>123.173564274746</v>
      </c>
      <c r="BL47" s="75">
        <v>0.67187124868686998</v>
      </c>
      <c r="BM47" s="75">
        <v>1.76093452438035</v>
      </c>
      <c r="BN47" s="75">
        <v>5.0773223205851101</v>
      </c>
      <c r="BO47" s="75">
        <v>0.99197568618307896</v>
      </c>
      <c r="BP47" s="75">
        <v>1.0582828954402801</v>
      </c>
      <c r="BQ47" s="75">
        <v>0.23311932942563901</v>
      </c>
      <c r="BR47" s="75">
        <v>111.19908227989001</v>
      </c>
      <c r="BS47" s="75">
        <v>111.149202425185</v>
      </c>
      <c r="BT47" s="75">
        <v>4.9879854704387501E-2</v>
      </c>
      <c r="BU47" s="75">
        <v>0</v>
      </c>
      <c r="BV47" s="75">
        <v>1.4865915662185799E-4</v>
      </c>
      <c r="BW47" s="75">
        <v>38.103468584577698</v>
      </c>
      <c r="BX47" s="75">
        <v>0</v>
      </c>
      <c r="BY47" s="75">
        <v>12.719829029029199</v>
      </c>
      <c r="BZ47" s="75">
        <v>2.8263181941830902</v>
      </c>
      <c r="CA47" s="75">
        <v>1.6485910265160899</v>
      </c>
      <c r="CB47" s="75">
        <v>31.8340162529141</v>
      </c>
      <c r="CC47" s="75">
        <v>61.058141594575801</v>
      </c>
      <c r="CD47" s="75">
        <v>1.5442621915596</v>
      </c>
      <c r="CE47" s="75">
        <v>12.1811424340129</v>
      </c>
      <c r="CF47" s="75">
        <v>2.5843674994626199E-3</v>
      </c>
      <c r="CG47" s="75">
        <v>11.987515224965099</v>
      </c>
      <c r="CH47" s="75">
        <v>9.57408668621472</v>
      </c>
      <c r="CI47" s="75">
        <v>0</v>
      </c>
      <c r="CJ47" s="75">
        <v>0</v>
      </c>
      <c r="CK47" s="75">
        <v>71.669483026410902</v>
      </c>
      <c r="CL47" s="75">
        <v>0</v>
      </c>
      <c r="CM47" s="75">
        <v>427.88232090477499</v>
      </c>
      <c r="CN47" s="75">
        <v>31.104543640855599</v>
      </c>
      <c r="CO47" s="89"/>
      <c r="CP47" s="91">
        <f t="shared" si="18"/>
        <v>1.7599589407343779</v>
      </c>
      <c r="CQ47" s="68">
        <f t="shared" si="19"/>
        <v>-2.7533890094090699E-6</v>
      </c>
      <c r="CR47" s="68">
        <f t="shared" si="20"/>
        <v>-7.1081248105818699E-6</v>
      </c>
      <c r="CS47" s="68">
        <f t="shared" si="21"/>
        <v>-1.281074282658296E-6</v>
      </c>
      <c r="CT47" s="68">
        <f t="shared" si="22"/>
        <v>-4.0486028161250742E-7</v>
      </c>
      <c r="CU47" s="68">
        <f t="shared" si="23"/>
        <v>-4.0436454646024899E-7</v>
      </c>
      <c r="CV47" s="68">
        <f t="shared" si="24"/>
        <v>-7.4914909754981462E-6</v>
      </c>
      <c r="CW47" s="68">
        <f t="shared" si="25"/>
        <v>2.5311819887281219E-7</v>
      </c>
      <c r="CX47" s="61">
        <f t="shared" si="26"/>
        <v>-0.94502411840845468</v>
      </c>
      <c r="CY47" s="61">
        <f t="shared" si="27"/>
        <v>0.43473833832106645</v>
      </c>
      <c r="CZ47" s="68">
        <f t="shared" si="28"/>
        <v>0</v>
      </c>
      <c r="DA47" s="61">
        <f t="shared" si="29"/>
        <v>-0.71475135341591711</v>
      </c>
      <c r="DB47" s="68">
        <f t="shared" si="30"/>
        <v>0</v>
      </c>
      <c r="DC47" s="61">
        <f t="shared" si="31"/>
        <v>4.1500093582499762</v>
      </c>
      <c r="DD47" s="68">
        <f t="shared" si="32"/>
        <v>-5.6186056111705992E-6</v>
      </c>
      <c r="DE47" s="68">
        <f t="shared" si="33"/>
        <v>-6.4293014947031095E-6</v>
      </c>
      <c r="DF47" s="61">
        <f t="shared" si="34"/>
        <v>0.44738255202039157</v>
      </c>
      <c r="DG47" s="68">
        <f t="shared" si="17"/>
        <v>2.3280257801851228E-6</v>
      </c>
    </row>
    <row r="48" spans="1:111" x14ac:dyDescent="0.25">
      <c r="A48" s="89" t="s">
        <v>214</v>
      </c>
      <c r="B48" s="75">
        <v>500.41</v>
      </c>
      <c r="C48" s="75"/>
      <c r="D48" s="75">
        <v>874.05</v>
      </c>
      <c r="E48" s="75">
        <v>25.79</v>
      </c>
      <c r="F48" s="75">
        <v>25.788399999999999</v>
      </c>
      <c r="G48" s="75">
        <v>20.3</v>
      </c>
      <c r="H48" s="75">
        <v>55.96</v>
      </c>
      <c r="I48" s="71">
        <v>4.8603273820000004</v>
      </c>
      <c r="J48" s="71">
        <v>0.46680101000000002</v>
      </c>
      <c r="K48" s="75"/>
      <c r="L48" s="71">
        <v>19.071776799999999</v>
      </c>
      <c r="M48" s="75"/>
      <c r="N48" s="71">
        <v>9.146833E-2</v>
      </c>
      <c r="O48" s="75">
        <v>1.430723228</v>
      </c>
      <c r="P48" s="75">
        <v>2.9263715999999999E-2</v>
      </c>
      <c r="Q48" s="71">
        <v>2.0488413E-2</v>
      </c>
      <c r="R48" s="75">
        <v>0.37328508199999999</v>
      </c>
      <c r="S48" s="75"/>
      <c r="T48" s="89" t="s">
        <v>214</v>
      </c>
      <c r="U48" s="75">
        <v>3.97408889079955E-2</v>
      </c>
      <c r="V48" s="75">
        <v>7.9929248298306693E-2</v>
      </c>
      <c r="W48" s="75">
        <v>1.4307165820782399</v>
      </c>
      <c r="X48" s="75">
        <v>0.12088340628442901</v>
      </c>
      <c r="Y48" s="75">
        <v>0.12088340628442901</v>
      </c>
      <c r="Z48" s="75">
        <v>6.6860246488284994E-2</v>
      </c>
      <c r="AA48" s="75">
        <v>3.2098414431455502E-2</v>
      </c>
      <c r="AB48" s="75">
        <v>0.444090025629921</v>
      </c>
      <c r="AC48" s="75">
        <v>2.9263947740890899E-2</v>
      </c>
      <c r="AD48" s="75">
        <v>258.17052476066101</v>
      </c>
      <c r="AE48" s="75">
        <v>0</v>
      </c>
      <c r="AF48" s="75">
        <v>500.406663425869</v>
      </c>
      <c r="AG48" s="75">
        <v>1.7348634527523601</v>
      </c>
      <c r="AH48" s="75">
        <v>35.061950365172997</v>
      </c>
      <c r="AI48" s="75">
        <v>0.84850104946543303</v>
      </c>
      <c r="AJ48" s="75">
        <v>0.373278733314925</v>
      </c>
      <c r="AK48" s="75">
        <v>7.3924424343215195E-2</v>
      </c>
      <c r="AL48" s="75">
        <v>2.2858446623345699E-2</v>
      </c>
      <c r="AM48" s="75">
        <v>30.037582906362001</v>
      </c>
      <c r="AN48" s="75">
        <v>30.037582906362001</v>
      </c>
      <c r="AO48" s="75">
        <v>1.08859602705072E-3</v>
      </c>
      <c r="AP48" s="75">
        <v>0</v>
      </c>
      <c r="AQ48" s="75">
        <v>0</v>
      </c>
      <c r="AR48" s="75">
        <v>0</v>
      </c>
      <c r="AS48" s="75">
        <v>7.6694576846514206E-2</v>
      </c>
      <c r="AT48" s="75">
        <v>2.1763448514360201E-2</v>
      </c>
      <c r="AU48" s="75">
        <v>5.4399071562029398E-4</v>
      </c>
      <c r="AV48" s="75">
        <v>0.31702821830483002</v>
      </c>
      <c r="AW48" s="75">
        <v>5.2242546139982499E-2</v>
      </c>
      <c r="AX48" s="75">
        <v>8.1697201500245203E-2</v>
      </c>
      <c r="AY48" s="75">
        <v>0</v>
      </c>
      <c r="AZ48" s="75">
        <v>3.53447445821541E-2</v>
      </c>
      <c r="BA48" s="75">
        <v>0</v>
      </c>
      <c r="BB48" s="75">
        <v>0</v>
      </c>
      <c r="BC48" s="75">
        <v>91.391379266632597</v>
      </c>
      <c r="BD48" s="75">
        <v>786.61702464216103</v>
      </c>
      <c r="BE48" s="75">
        <v>87.402101421430103</v>
      </c>
      <c r="BF48" s="75">
        <v>874.01912606359099</v>
      </c>
      <c r="BG48" s="75">
        <v>3.2492487612780299E-4</v>
      </c>
      <c r="BH48" s="75">
        <v>2.7910192447957098</v>
      </c>
      <c r="BI48" s="75">
        <v>2.16911122604539E-2</v>
      </c>
      <c r="BJ48" s="75">
        <v>0.206393971461168</v>
      </c>
      <c r="BK48" s="75">
        <v>9.0332930543659593</v>
      </c>
      <c r="BL48" s="75">
        <v>0.27924280163362403</v>
      </c>
      <c r="BM48" s="75">
        <v>0.72845142170560695</v>
      </c>
      <c r="BN48" s="75">
        <v>1.7644672806538899</v>
      </c>
      <c r="BO48" s="75">
        <v>0.41279108891791699</v>
      </c>
      <c r="BP48" s="75">
        <v>0</v>
      </c>
      <c r="BQ48" s="75">
        <v>9.7127285504058899E-2</v>
      </c>
      <c r="BR48" s="75">
        <v>25.7854009087451</v>
      </c>
      <c r="BS48" s="75">
        <v>25.783800913264599</v>
      </c>
      <c r="BT48" s="75">
        <v>1.5999954805249099E-3</v>
      </c>
      <c r="BU48" s="75">
        <v>0</v>
      </c>
      <c r="BV48" s="75">
        <v>0</v>
      </c>
      <c r="BW48" s="75">
        <v>0.76862812436272498</v>
      </c>
      <c r="BX48" s="75">
        <v>0</v>
      </c>
      <c r="BY48" s="75">
        <v>4.73522950666072</v>
      </c>
      <c r="BZ48" s="75">
        <v>1.1776653108241399</v>
      </c>
      <c r="CA48" s="75">
        <v>0.63132483782249504</v>
      </c>
      <c r="CB48" s="75">
        <v>11.837997685146799</v>
      </c>
      <c r="CC48" s="75">
        <v>7.4249873675071996</v>
      </c>
      <c r="CD48" s="75">
        <v>0.64346387892215895</v>
      </c>
      <c r="CE48" s="75">
        <v>2.5010177196492398</v>
      </c>
      <c r="CF48" s="75">
        <v>0</v>
      </c>
      <c r="CG48" s="75">
        <v>20.299307368618301</v>
      </c>
      <c r="CH48" s="75">
        <v>0.18787557926711701</v>
      </c>
      <c r="CI48" s="75">
        <v>0</v>
      </c>
      <c r="CJ48" s="75">
        <v>3.8083979417648899E-3</v>
      </c>
      <c r="CK48" s="75">
        <v>0.365089822365746</v>
      </c>
      <c r="CL48" s="75">
        <v>0.130189638056184</v>
      </c>
      <c r="CM48" s="75">
        <v>55.959748893555101</v>
      </c>
      <c r="CN48" s="75">
        <v>0.390202202128066</v>
      </c>
      <c r="CO48" s="89"/>
      <c r="CP48" s="91">
        <f t="shared" si="18"/>
        <v>1.6331627834941584</v>
      </c>
      <c r="CQ48" s="68">
        <f t="shared" si="19"/>
        <v>-6.6676807638262259E-6</v>
      </c>
      <c r="CR48" s="68">
        <f t="shared" si="20"/>
        <v>0</v>
      </c>
      <c r="CS48" s="68">
        <f t="shared" si="21"/>
        <v>-3.5322849275174273E-5</v>
      </c>
      <c r="CT48" s="68">
        <f t="shared" si="22"/>
        <v>-1.7832847052731425E-4</v>
      </c>
      <c r="CU48" s="68">
        <f t="shared" si="23"/>
        <v>-1.783393593786351E-4</v>
      </c>
      <c r="CV48" s="68">
        <f t="shared" si="24"/>
        <v>-3.4119772497523472E-5</v>
      </c>
      <c r="CW48" s="68">
        <f t="shared" si="25"/>
        <v>-4.4872488366612326E-6</v>
      </c>
      <c r="CX48" s="61">
        <f t="shared" si="26"/>
        <v>-0.97512854653945424</v>
      </c>
      <c r="CY48" s="61">
        <f t="shared" si="27"/>
        <v>-4.8652389098470486E-2</v>
      </c>
      <c r="CZ48" s="68">
        <f t="shared" si="28"/>
        <v>0</v>
      </c>
      <c r="DA48" s="61">
        <f t="shared" si="29"/>
        <v>0.57497558939353799</v>
      </c>
      <c r="DB48" s="68">
        <f t="shared" si="30"/>
        <v>0</v>
      </c>
      <c r="DC48" s="61">
        <f t="shared" si="31"/>
        <v>-0.10682526399853148</v>
      </c>
      <c r="DD48" s="68">
        <f t="shared" si="32"/>
        <v>-4.6451484326002594E-6</v>
      </c>
      <c r="DE48" s="68">
        <f t="shared" si="33"/>
        <v>7.9190520746085649E-6</v>
      </c>
      <c r="DF48" s="61">
        <f t="shared" si="34"/>
        <v>0.72510894729397046</v>
      </c>
      <c r="DG48" s="68">
        <f t="shared" si="17"/>
        <v>-1.7007604592637038E-5</v>
      </c>
    </row>
    <row r="49" spans="1:111" x14ac:dyDescent="0.25">
      <c r="A49" s="89" t="s">
        <v>215</v>
      </c>
      <c r="B49" s="75">
        <v>2920.3589201999998</v>
      </c>
      <c r="C49" s="75">
        <v>9.9388420000000005E-2</v>
      </c>
      <c r="D49" s="75">
        <v>8335.1888651999998</v>
      </c>
      <c r="E49" s="75">
        <v>554.67867693000005</v>
      </c>
      <c r="F49" s="75">
        <v>517.21398813999997</v>
      </c>
      <c r="G49" s="75">
        <v>19.768696894000001</v>
      </c>
      <c r="H49" s="75">
        <v>3263.2494399000002</v>
      </c>
      <c r="I49" s="71">
        <v>28.658669807999999</v>
      </c>
      <c r="J49" s="71">
        <v>6.8852277235999999</v>
      </c>
      <c r="K49" s="75"/>
      <c r="L49" s="71">
        <v>173.94895258</v>
      </c>
      <c r="M49" s="75"/>
      <c r="N49" s="71">
        <v>11.562247662000001</v>
      </c>
      <c r="O49" s="75">
        <v>20.948905986</v>
      </c>
      <c r="P49" s="75">
        <v>1.305252587</v>
      </c>
      <c r="Q49" s="71">
        <v>0.29897592319999999</v>
      </c>
      <c r="R49" s="75">
        <v>2.3979098741999998</v>
      </c>
      <c r="S49" s="75"/>
      <c r="T49" s="89" t="s">
        <v>215</v>
      </c>
      <c r="U49" s="75">
        <v>3.3826145714490499E-3</v>
      </c>
      <c r="V49" s="75">
        <v>6.8046768321787096E-3</v>
      </c>
      <c r="W49" s="75">
        <v>20.9489309036693</v>
      </c>
      <c r="X49" s="75">
        <v>21.5081359477694</v>
      </c>
      <c r="Y49" s="75">
        <v>21.5081359477694</v>
      </c>
      <c r="Z49" s="75">
        <v>1.4763636030660101</v>
      </c>
      <c r="AA49" s="75">
        <v>2.7329695074323301E-3</v>
      </c>
      <c r="AB49" s="75">
        <v>27.994912651526601</v>
      </c>
      <c r="AC49" s="75">
        <v>1.3052511157523199</v>
      </c>
      <c r="AD49" s="75">
        <v>13990.520848088299</v>
      </c>
      <c r="AE49" s="75">
        <v>0</v>
      </c>
      <c r="AF49" s="75">
        <v>2920.3189458820402</v>
      </c>
      <c r="AG49" s="75">
        <v>108.465161672839</v>
      </c>
      <c r="AH49" s="75">
        <v>2424.4860476448298</v>
      </c>
      <c r="AI49" s="75">
        <v>79.944579995885604</v>
      </c>
      <c r="AJ49" s="75">
        <v>2.3979042882510702</v>
      </c>
      <c r="AK49" s="75">
        <v>2.0469427136914802</v>
      </c>
      <c r="AL49" s="75">
        <v>1.94622710637852E-3</v>
      </c>
      <c r="AM49" s="75">
        <v>225.80811596632799</v>
      </c>
      <c r="AN49" s="75">
        <v>225.80811596632799</v>
      </c>
      <c r="AO49" s="75">
        <v>9.2677769870534301E-5</v>
      </c>
      <c r="AP49" s="75">
        <v>0</v>
      </c>
      <c r="AQ49" s="75">
        <v>0</v>
      </c>
      <c r="AR49" s="75">
        <v>0</v>
      </c>
      <c r="AS49" s="75">
        <v>4.6555183550216599</v>
      </c>
      <c r="AT49" s="75">
        <v>1.11554991310647E-2</v>
      </c>
      <c r="AU49" s="75">
        <v>4.63054823768028E-5</v>
      </c>
      <c r="AV49" s="75">
        <v>0.91301725506911002</v>
      </c>
      <c r="AW49" s="75">
        <v>4.4480491630703896E-3</v>
      </c>
      <c r="AX49" s="75">
        <v>1.90964072554374</v>
      </c>
      <c r="AY49" s="75">
        <v>0</v>
      </c>
      <c r="AZ49" s="75">
        <v>1.39710239538545</v>
      </c>
      <c r="BA49" s="75">
        <v>9.9388506093023701E-2</v>
      </c>
      <c r="BB49" s="75">
        <v>0</v>
      </c>
      <c r="BC49" s="75">
        <v>5690.2619125095698</v>
      </c>
      <c r="BD49" s="75">
        <v>7501.6522803838097</v>
      </c>
      <c r="BE49" s="75">
        <v>833.51615899733702</v>
      </c>
      <c r="BF49" s="75">
        <v>8335.1684393811502</v>
      </c>
      <c r="BG49" s="75">
        <v>2.7663882642460001E-5</v>
      </c>
      <c r="BH49" s="75">
        <v>146.01043550952599</v>
      </c>
      <c r="BI49" s="75">
        <v>1.84666659046941E-3</v>
      </c>
      <c r="BJ49" s="75">
        <v>9.7988491861086509</v>
      </c>
      <c r="BK49" s="75">
        <v>1700.7232608554</v>
      </c>
      <c r="BL49" s="75">
        <v>10.892230066083499</v>
      </c>
      <c r="BM49" s="75">
        <v>9.5603437369445192</v>
      </c>
      <c r="BN49" s="75">
        <v>23.4271444027403</v>
      </c>
      <c r="BO49" s="75">
        <v>5.2494175675303199</v>
      </c>
      <c r="BP49" s="75">
        <v>0</v>
      </c>
      <c r="BQ49" s="75">
        <v>1.7877265138863601</v>
      </c>
      <c r="BR49" s="75">
        <v>554.67817876392405</v>
      </c>
      <c r="BS49" s="75">
        <v>517.21355329855601</v>
      </c>
      <c r="BT49" s="75">
        <v>37.464625465368002</v>
      </c>
      <c r="BU49" s="75">
        <v>3.94296642911865E-4</v>
      </c>
      <c r="BV49" s="75">
        <v>8.7107370602468301E-5</v>
      </c>
      <c r="BW49" s="75">
        <v>73.814392574833604</v>
      </c>
      <c r="BX49" s="75">
        <v>2.3291665977722399E-4</v>
      </c>
      <c r="BY49" s="75">
        <v>75.300438179643507</v>
      </c>
      <c r="BZ49" s="75">
        <v>14.7078716424984</v>
      </c>
      <c r="CA49" s="75">
        <v>7.87853603619988</v>
      </c>
      <c r="CB49" s="75">
        <v>188.25229021643801</v>
      </c>
      <c r="CC49" s="75">
        <v>880.09887012449303</v>
      </c>
      <c r="CD49" s="75">
        <v>15.473645351278901</v>
      </c>
      <c r="CE49" s="75">
        <v>31.2369944322271</v>
      </c>
      <c r="CF49" s="75">
        <v>49.832959071468899</v>
      </c>
      <c r="CG49" s="75">
        <v>19.7684694557339</v>
      </c>
      <c r="CH49" s="75">
        <v>22.338262044021501</v>
      </c>
      <c r="CI49" s="75">
        <v>0</v>
      </c>
      <c r="CJ49" s="75">
        <v>3.2427291628499201E-4</v>
      </c>
      <c r="CK49" s="75">
        <v>15.5900467885577</v>
      </c>
      <c r="CL49" s="75">
        <v>0.41672738940346399</v>
      </c>
      <c r="CM49" s="75">
        <v>3263.2406735120098</v>
      </c>
      <c r="CN49" s="75">
        <v>16.158852235134301</v>
      </c>
      <c r="CO49" s="89"/>
      <c r="CP49" s="91">
        <f t="shared" si="18"/>
        <v>1.7437457061312973</v>
      </c>
      <c r="CQ49" s="68">
        <f t="shared" si="19"/>
        <v>-1.3688152399043728E-5</v>
      </c>
      <c r="CR49" s="68">
        <f t="shared" si="20"/>
        <v>8.662279136364272E-7</v>
      </c>
      <c r="CS49" s="68">
        <f t="shared" si="21"/>
        <v>-2.4505526125384092E-6</v>
      </c>
      <c r="CT49" s="68">
        <f t="shared" si="22"/>
        <v>-8.9811650730243352E-7</v>
      </c>
      <c r="CU49" s="68">
        <f t="shared" si="23"/>
        <v>-8.4073798066765188E-7</v>
      </c>
      <c r="CV49" s="68">
        <f t="shared" si="24"/>
        <v>-1.1504970070658386E-5</v>
      </c>
      <c r="CW49" s="68">
        <f t="shared" si="25"/>
        <v>-2.6863983743245932E-6</v>
      </c>
      <c r="CX49" s="61">
        <f t="shared" si="26"/>
        <v>-0.24950683015422245</v>
      </c>
      <c r="CY49" s="61">
        <f t="shared" si="27"/>
        <v>3.0659385245270032</v>
      </c>
      <c r="CZ49" s="68">
        <f t="shared" si="28"/>
        <v>0</v>
      </c>
      <c r="DA49" s="61">
        <f t="shared" si="29"/>
        <v>0.29812863266582595</v>
      </c>
      <c r="DB49" s="68">
        <f t="shared" si="30"/>
        <v>0</v>
      </c>
      <c r="DC49" s="61">
        <f t="shared" si="31"/>
        <v>-0.83483827873538075</v>
      </c>
      <c r="DD49" s="68">
        <f t="shared" si="32"/>
        <v>1.1894496694482685E-6</v>
      </c>
      <c r="DE49" s="68">
        <f t="shared" si="33"/>
        <v>-1.1271746900044987E-6</v>
      </c>
      <c r="DF49" s="61">
        <f t="shared" si="34"/>
        <v>3.6729595494914089</v>
      </c>
      <c r="DG49" s="68">
        <f t="shared" si="17"/>
        <v>-2.3295074555274177E-6</v>
      </c>
    </row>
    <row r="50" spans="1:111" x14ac:dyDescent="0.25">
      <c r="A50" s="89" t="s">
        <v>216</v>
      </c>
      <c r="B50" s="75">
        <v>132.70357559999999</v>
      </c>
      <c r="C50" s="75">
        <v>0.59385986000000002</v>
      </c>
      <c r="D50" s="75">
        <v>429.04279832999998</v>
      </c>
      <c r="E50" s="75">
        <v>13.870173400000001</v>
      </c>
      <c r="F50" s="75">
        <v>10.292100717</v>
      </c>
      <c r="G50" s="75">
        <v>315.07070431</v>
      </c>
      <c r="H50" s="75">
        <v>204.52447789000001</v>
      </c>
      <c r="I50" s="71">
        <v>0.75004185540000001</v>
      </c>
      <c r="J50" s="71">
        <v>0.96937030410000002</v>
      </c>
      <c r="K50" s="75"/>
      <c r="L50" s="71">
        <v>6.4262265039999997</v>
      </c>
      <c r="M50" s="75"/>
      <c r="N50" s="71">
        <v>0.118502575</v>
      </c>
      <c r="O50" s="75">
        <v>0.82349450000000002</v>
      </c>
      <c r="P50" s="75">
        <v>8.0975384999999997E-2</v>
      </c>
      <c r="Q50" s="71">
        <v>5.0871008999999997E-3</v>
      </c>
      <c r="R50" s="75">
        <v>1.3890794999999999E-2</v>
      </c>
      <c r="S50" s="75"/>
      <c r="T50" s="89" t="s">
        <v>216</v>
      </c>
      <c r="U50" s="75">
        <v>2.0650861958696501E-4</v>
      </c>
      <c r="V50" s="75">
        <v>4.1524418718342701E-4</v>
      </c>
      <c r="W50" s="75">
        <v>0.82351154801802495</v>
      </c>
      <c r="X50" s="75">
        <v>0.23238173790771899</v>
      </c>
      <c r="Y50" s="75">
        <v>0.23238173790771899</v>
      </c>
      <c r="Z50" s="75">
        <v>1.8146685796660001E-2</v>
      </c>
      <c r="AA50" s="75">
        <v>1.6679555176728E-4</v>
      </c>
      <c r="AB50" s="75">
        <v>3.9467851037217598</v>
      </c>
      <c r="AC50" s="75">
        <v>8.0977413670564893E-2</v>
      </c>
      <c r="AD50" s="75">
        <v>146.66392124295899</v>
      </c>
      <c r="AE50" s="75">
        <v>0</v>
      </c>
      <c r="AF50" s="75">
        <v>132.69762027811299</v>
      </c>
      <c r="AG50" s="75">
        <v>1.3700688182877201</v>
      </c>
      <c r="AH50" s="75">
        <v>31.143651345216998</v>
      </c>
      <c r="AI50" s="75">
        <v>0.94537201533741499</v>
      </c>
      <c r="AJ50" s="75">
        <v>1.3890768037768699E-2</v>
      </c>
      <c r="AK50" s="75">
        <v>3.8405186981706901E-4</v>
      </c>
      <c r="AL50" s="75">
        <v>1.1877355528365101E-4</v>
      </c>
      <c r="AM50" s="75">
        <v>4.7659375707448604</v>
      </c>
      <c r="AN50" s="75">
        <v>4.7659375707448604</v>
      </c>
      <c r="AO50" s="75">
        <v>5.6554688492424101E-6</v>
      </c>
      <c r="AP50" s="75">
        <v>0</v>
      </c>
      <c r="AQ50" s="75">
        <v>0</v>
      </c>
      <c r="AR50" s="75">
        <v>0</v>
      </c>
      <c r="AS50" s="75">
        <v>8.8638202639472397</v>
      </c>
      <c r="AT50" s="75">
        <v>3.3889975965795301E-2</v>
      </c>
      <c r="AU50" s="75">
        <v>2.8257060500339199E-6</v>
      </c>
      <c r="AV50" s="75">
        <v>2.65385372263146E-2</v>
      </c>
      <c r="AW50" s="75">
        <v>2.7145159256381098E-4</v>
      </c>
      <c r="AX50" s="75">
        <v>1.21020046968369E-2</v>
      </c>
      <c r="AY50" s="75">
        <v>0</v>
      </c>
      <c r="AZ50" s="75">
        <v>1.77337051762099E-2</v>
      </c>
      <c r="BA50" s="75">
        <v>0.59327835612361202</v>
      </c>
      <c r="BB50" s="75">
        <v>0</v>
      </c>
      <c r="BC50" s="75">
        <v>235.69718963607201</v>
      </c>
      <c r="BD50" s="75">
        <v>386.124903206071</v>
      </c>
      <c r="BE50" s="75">
        <v>42.902965504279699</v>
      </c>
      <c r="BF50" s="75">
        <v>429.02786871034999</v>
      </c>
      <c r="BG50" s="75">
        <v>1.68840220462199E-6</v>
      </c>
      <c r="BH50" s="75">
        <v>6.9341951188139799</v>
      </c>
      <c r="BI50" s="75">
        <v>1.12702724573819E-4</v>
      </c>
      <c r="BJ50" s="75">
        <v>7.98469129229427E-2</v>
      </c>
      <c r="BK50" s="75">
        <v>146.14236939233399</v>
      </c>
      <c r="BL50" s="75">
        <v>0.10816539184399999</v>
      </c>
      <c r="BM50" s="75">
        <v>0.28186112105028099</v>
      </c>
      <c r="BN50" s="75">
        <v>0.86817399670409001</v>
      </c>
      <c r="BO50" s="75">
        <v>0.159756062545125</v>
      </c>
      <c r="BP50" s="75">
        <v>1.07079702596492E-3</v>
      </c>
      <c r="BQ50" s="75">
        <v>3.7584106813935397E-2</v>
      </c>
      <c r="BR50" s="75">
        <v>13.8669051646157</v>
      </c>
      <c r="BS50" s="75">
        <v>10.291729236690299</v>
      </c>
      <c r="BT50" s="75">
        <v>3.5751759279253998</v>
      </c>
      <c r="BU50" s="75">
        <v>0</v>
      </c>
      <c r="BV50" s="75">
        <v>0</v>
      </c>
      <c r="BW50" s="75">
        <v>0.360072263871206</v>
      </c>
      <c r="BX50" s="75">
        <v>0</v>
      </c>
      <c r="BY50" s="75">
        <v>1.84507611435374</v>
      </c>
      <c r="BZ50" s="75">
        <v>0.45559644284242001</v>
      </c>
      <c r="CA50" s="75">
        <v>0.24463938799693499</v>
      </c>
      <c r="CB50" s="75">
        <v>4.6282366295738901</v>
      </c>
      <c r="CC50" s="75">
        <v>14.447900598561001</v>
      </c>
      <c r="CD50" s="75">
        <v>0.24893615635178901</v>
      </c>
      <c r="CE50" s="75">
        <v>0.97271290883336703</v>
      </c>
      <c r="CF50" s="75">
        <v>9.4396062710472301E-7</v>
      </c>
      <c r="CG50" s="75">
        <v>315.07008755568</v>
      </c>
      <c r="CH50" s="75">
        <v>5.8735438063498204</v>
      </c>
      <c r="CI50" s="75">
        <v>0</v>
      </c>
      <c r="CJ50" s="75">
        <v>1.9787444688790001E-5</v>
      </c>
      <c r="CK50" s="75">
        <v>12.965329552100799</v>
      </c>
      <c r="CL50" s="75">
        <v>2.7613155488681901E-2</v>
      </c>
      <c r="CM50" s="75">
        <v>204.51955444589501</v>
      </c>
      <c r="CN50" s="75">
        <v>4.3742961453771398</v>
      </c>
      <c r="CO50" s="89"/>
      <c r="CP50" s="91">
        <f t="shared" si="18"/>
        <v>1.1524432970463221</v>
      </c>
      <c r="CQ50" s="68">
        <f t="shared" si="19"/>
        <v>-4.4876875849611731E-5</v>
      </c>
      <c r="CR50" s="68">
        <f t="shared" si="20"/>
        <v>-9.7919377205928841E-4</v>
      </c>
      <c r="CS50" s="68">
        <f t="shared" si="21"/>
        <v>-3.4797506701201456E-5</v>
      </c>
      <c r="CT50" s="68">
        <f t="shared" si="22"/>
        <v>-2.3563046330053568E-4</v>
      </c>
      <c r="CU50" s="68">
        <f t="shared" si="23"/>
        <v>-3.6093730513849981E-5</v>
      </c>
      <c r="CV50" s="68">
        <f t="shared" si="24"/>
        <v>-1.9575108429800828E-6</v>
      </c>
      <c r="CW50" s="68">
        <f t="shared" si="25"/>
        <v>-2.4072639890327539E-5</v>
      </c>
      <c r="CX50" s="61">
        <f t="shared" si="26"/>
        <v>-0.69017497325694044</v>
      </c>
      <c r="CY50" s="61">
        <f t="shared" si="27"/>
        <v>3.0714937181680062</v>
      </c>
      <c r="CZ50" s="68">
        <f t="shared" si="28"/>
        <v>0</v>
      </c>
      <c r="DA50" s="61">
        <f t="shared" si="29"/>
        <v>-0.25836140886439246</v>
      </c>
      <c r="DB50" s="68">
        <f t="shared" si="30"/>
        <v>0</v>
      </c>
      <c r="DC50" s="61">
        <f t="shared" si="31"/>
        <v>-0.89787559724472743</v>
      </c>
      <c r="DD50" s="68">
        <f t="shared" si="32"/>
        <v>2.0702042363287655E-5</v>
      </c>
      <c r="DE50" s="68">
        <f t="shared" si="33"/>
        <v>2.5052928922738901E-5</v>
      </c>
      <c r="DF50" s="61">
        <f t="shared" si="34"/>
        <v>2.4860140431281601</v>
      </c>
      <c r="DG50" s="68">
        <f t="shared" si="17"/>
        <v>-1.9410142688046332E-6</v>
      </c>
    </row>
    <row r="51" spans="1:111" x14ac:dyDescent="0.25">
      <c r="A51" s="89" t="s">
        <v>217</v>
      </c>
      <c r="B51" s="75">
        <v>11289.995441999999</v>
      </c>
      <c r="C51" s="75">
        <v>25.379588736999999</v>
      </c>
      <c r="D51" s="75">
        <v>13282.611704000001</v>
      </c>
      <c r="E51" s="75">
        <v>808.59886514000004</v>
      </c>
      <c r="F51" s="75">
        <v>723.28993165999998</v>
      </c>
      <c r="G51" s="75">
        <v>4516.1565072000003</v>
      </c>
      <c r="H51" s="75">
        <v>50751.253871000001</v>
      </c>
      <c r="I51" s="71">
        <v>111.01999986</v>
      </c>
      <c r="J51" s="71">
        <v>872.96062789999996</v>
      </c>
      <c r="K51" s="75"/>
      <c r="L51" s="71">
        <v>341.24773393999999</v>
      </c>
      <c r="M51" s="75"/>
      <c r="N51" s="71">
        <v>135.91885507999999</v>
      </c>
      <c r="O51" s="75">
        <v>79.763583521000001</v>
      </c>
      <c r="P51" s="75">
        <v>10.177202144000001</v>
      </c>
      <c r="Q51" s="71">
        <v>2.9214820691000001</v>
      </c>
      <c r="R51" s="75">
        <v>215.09684247999999</v>
      </c>
      <c r="S51" s="75"/>
      <c r="T51" s="89" t="s">
        <v>217</v>
      </c>
      <c r="U51" s="75">
        <v>0.70373307631762105</v>
      </c>
      <c r="V51" s="75">
        <v>4.4974129031007104</v>
      </c>
      <c r="W51" s="75">
        <v>79.763918328047097</v>
      </c>
      <c r="X51" s="75">
        <v>55.982120943831703</v>
      </c>
      <c r="Y51" s="75">
        <v>55.982120943831703</v>
      </c>
      <c r="Z51" s="75">
        <v>3.70219017468406</v>
      </c>
      <c r="AA51" s="75">
        <v>0.55374923310570601</v>
      </c>
      <c r="AB51" s="75">
        <v>456.609941013727</v>
      </c>
      <c r="AC51" s="75">
        <v>10.1772489718853</v>
      </c>
      <c r="AD51" s="75">
        <v>158684.37814649599</v>
      </c>
      <c r="AE51" s="75">
        <v>0</v>
      </c>
      <c r="AF51" s="75">
        <v>11289.553204007099</v>
      </c>
      <c r="AG51" s="75">
        <v>329.04154906139701</v>
      </c>
      <c r="AH51" s="75">
        <v>22543.065658051699</v>
      </c>
      <c r="AI51" s="75">
        <v>224.90757484061101</v>
      </c>
      <c r="AJ51" s="75">
        <v>215.064212866134</v>
      </c>
      <c r="AK51" s="75">
        <v>9.2107784444004803</v>
      </c>
      <c r="AL51" s="75">
        <v>0.42327997742880602</v>
      </c>
      <c r="AM51" s="75">
        <v>494.54058745780497</v>
      </c>
      <c r="AN51" s="75">
        <v>494.54058745780497</v>
      </c>
      <c r="AO51" s="75">
        <v>1.8778636520775799E-2</v>
      </c>
      <c r="AP51" s="75">
        <v>0</v>
      </c>
      <c r="AQ51" s="75">
        <v>0</v>
      </c>
      <c r="AR51" s="75">
        <v>0</v>
      </c>
      <c r="AS51" s="75">
        <v>20.9409969205003</v>
      </c>
      <c r="AT51" s="75">
        <v>0.43576202917562001</v>
      </c>
      <c r="AU51" s="75">
        <v>9.3823997179109195E-3</v>
      </c>
      <c r="AV51" s="75">
        <v>7.7818110220229899</v>
      </c>
      <c r="AW51" s="75">
        <v>1.00866405909943</v>
      </c>
      <c r="AX51" s="75">
        <v>9.6205634251722696</v>
      </c>
      <c r="AY51" s="75">
        <v>0</v>
      </c>
      <c r="AZ51" s="75">
        <v>3.1201013426783302</v>
      </c>
      <c r="BA51" s="75">
        <v>25.3797348638921</v>
      </c>
      <c r="BB51" s="75">
        <v>0</v>
      </c>
      <c r="BC51" s="75">
        <v>73297.9940995496</v>
      </c>
      <c r="BD51" s="75">
        <v>11954.0450714945</v>
      </c>
      <c r="BE51" s="75">
        <v>1328.19555374416</v>
      </c>
      <c r="BF51" s="75">
        <v>13282.240625238701</v>
      </c>
      <c r="BG51" s="75">
        <v>8.6978095684342102E-3</v>
      </c>
      <c r="BH51" s="75">
        <v>440.95676488081199</v>
      </c>
      <c r="BI51" s="75">
        <v>0.40491936593387801</v>
      </c>
      <c r="BJ51" s="75">
        <v>5.80242312003615</v>
      </c>
      <c r="BK51" s="75">
        <v>31730.102354673101</v>
      </c>
      <c r="BL51" s="75">
        <v>7.5965829253129202</v>
      </c>
      <c r="BM51" s="75">
        <v>18.6067131596091</v>
      </c>
      <c r="BN51" s="75">
        <v>76.651298260553204</v>
      </c>
      <c r="BO51" s="75">
        <v>10.8130864969659</v>
      </c>
      <c r="BP51" s="75">
        <v>0.16711309049421999</v>
      </c>
      <c r="BQ51" s="75">
        <v>2.5549677042719998</v>
      </c>
      <c r="BR51" s="75">
        <v>808.60371199748897</v>
      </c>
      <c r="BS51" s="75">
        <v>723.29483833114705</v>
      </c>
      <c r="BT51" s="75">
        <v>85.308873666341697</v>
      </c>
      <c r="BU51" s="75">
        <v>3.0788926673170201E-2</v>
      </c>
      <c r="BV51" s="75">
        <v>8.3073260514668797E-3</v>
      </c>
      <c r="BW51" s="75">
        <v>32.239794971973701</v>
      </c>
      <c r="BX51" s="75">
        <v>2.1688105287785898E-2</v>
      </c>
      <c r="BY51" s="75">
        <v>124.134970205084</v>
      </c>
      <c r="BZ51" s="75">
        <v>30.709277826242701</v>
      </c>
      <c r="CA51" s="75">
        <v>16.3682288906342</v>
      </c>
      <c r="CB51" s="75">
        <v>312.94520609026802</v>
      </c>
      <c r="CC51" s="75">
        <v>16992.7560185293</v>
      </c>
      <c r="CD51" s="75">
        <v>17.416219488913399</v>
      </c>
      <c r="CE51" s="75">
        <v>66.259527337312505</v>
      </c>
      <c r="CF51" s="75">
        <v>0.96864440546112796</v>
      </c>
      <c r="CG51" s="75">
        <v>4516.1448614710398</v>
      </c>
      <c r="CH51" s="75">
        <v>691.96540960152402</v>
      </c>
      <c r="CI51" s="75">
        <v>0</v>
      </c>
      <c r="CJ51" s="75">
        <v>6.5699688778528997E-2</v>
      </c>
      <c r="CK51" s="75">
        <v>475.95266449436201</v>
      </c>
      <c r="CL51" s="75">
        <v>3.4346702078242002</v>
      </c>
      <c r="CM51" s="75">
        <v>50730.258066303897</v>
      </c>
      <c r="CN51" s="75">
        <v>168.030151441821</v>
      </c>
      <c r="CO51" s="89"/>
      <c r="CP51" s="91">
        <f t="shared" si="18"/>
        <v>1.444857505036736</v>
      </c>
      <c r="CQ51" s="68">
        <f t="shared" si="19"/>
        <v>-3.9170785778614681E-5</v>
      </c>
      <c r="CR51" s="68">
        <f t="shared" si="20"/>
        <v>5.7576540587601095E-6</v>
      </c>
      <c r="CS51" s="68">
        <f t="shared" si="21"/>
        <v>-2.7937183557672799E-5</v>
      </c>
      <c r="CT51" s="68">
        <f t="shared" si="22"/>
        <v>5.994143323573989E-6</v>
      </c>
      <c r="CU51" s="68">
        <f t="shared" si="23"/>
        <v>6.7838233774490924E-6</v>
      </c>
      <c r="CV51" s="68">
        <f t="shared" si="24"/>
        <v>-2.5786814389483188E-6</v>
      </c>
      <c r="CW51" s="68">
        <f t="shared" si="25"/>
        <v>-4.1370021614581308E-4</v>
      </c>
      <c r="CX51" s="61">
        <f t="shared" si="26"/>
        <v>-0.4957474237576377</v>
      </c>
      <c r="CY51" s="61">
        <f t="shared" si="27"/>
        <v>-0.47694096798826885</v>
      </c>
      <c r="CZ51" s="68">
        <f t="shared" si="28"/>
        <v>0</v>
      </c>
      <c r="DA51" s="61">
        <f t="shared" si="29"/>
        <v>0.4492128101420822</v>
      </c>
      <c r="DB51" s="68">
        <f t="shared" si="30"/>
        <v>0</v>
      </c>
      <c r="DC51" s="61">
        <f t="shared" si="31"/>
        <v>-0.9292183308966977</v>
      </c>
      <c r="DD51" s="68">
        <f t="shared" si="32"/>
        <v>4.1974925438019223E-6</v>
      </c>
      <c r="DE51" s="68">
        <f t="shared" si="33"/>
        <v>4.6012533343264548E-6</v>
      </c>
      <c r="DF51" s="61">
        <f t="shared" si="34"/>
        <v>6.7985792443873289E-2</v>
      </c>
      <c r="DG51" s="68">
        <f t="shared" si="17"/>
        <v>-1.5169731684474481E-4</v>
      </c>
    </row>
    <row r="52" spans="1:111" x14ac:dyDescent="0.25">
      <c r="A52" s="89"/>
      <c r="B52" s="75"/>
      <c r="C52" s="75"/>
      <c r="D52" s="75"/>
      <c r="E52" s="75"/>
      <c r="F52" s="75"/>
      <c r="G52" s="75"/>
      <c r="H52" s="75"/>
      <c r="I52" s="71"/>
      <c r="J52" s="71"/>
      <c r="K52" s="75"/>
      <c r="L52" s="71"/>
      <c r="M52" s="75"/>
      <c r="N52" s="71"/>
      <c r="O52" s="75"/>
      <c r="P52" s="75"/>
      <c r="Q52" s="71"/>
      <c r="R52" s="75"/>
      <c r="S52" s="89"/>
      <c r="T52" s="89"/>
      <c r="V52" s="75"/>
      <c r="X52" s="75"/>
      <c r="Y52" s="75"/>
      <c r="Z52" s="75"/>
      <c r="AB52" s="75"/>
      <c r="AD52" s="75"/>
      <c r="AE52" s="75"/>
      <c r="AF52" s="75"/>
      <c r="AG52" s="75"/>
      <c r="AH52" s="75"/>
      <c r="AI52" s="75"/>
      <c r="AK52" s="75"/>
      <c r="AM52" s="75"/>
      <c r="AN52" s="75"/>
      <c r="AQ52" s="75"/>
      <c r="AR52" s="75"/>
      <c r="AS52" s="75"/>
      <c r="AT52" s="75"/>
      <c r="AW52" s="75"/>
      <c r="AX52" s="75"/>
      <c r="AZ52" s="75"/>
      <c r="BA52" s="75"/>
      <c r="BB52" s="75"/>
      <c r="BD52" s="75"/>
      <c r="BE52" s="75"/>
      <c r="BF52" s="75"/>
      <c r="BG52" s="75"/>
      <c r="BH52" s="75"/>
      <c r="BJ52" s="75"/>
      <c r="BK52" s="75"/>
      <c r="BL52" s="75"/>
      <c r="BM52" s="75"/>
      <c r="BN52" s="75"/>
      <c r="BO52" s="75"/>
      <c r="BP52" s="75"/>
      <c r="BQ52" s="75"/>
      <c r="BR52" s="75"/>
      <c r="BS52" s="75"/>
      <c r="BT52" s="75"/>
      <c r="BU52" s="75"/>
      <c r="BV52" s="75"/>
      <c r="BW52" s="75"/>
      <c r="BX52" s="75"/>
      <c r="BY52" s="75"/>
      <c r="BZ52" s="75"/>
      <c r="CA52" s="75"/>
      <c r="CB52" s="75"/>
      <c r="CC52" s="75"/>
      <c r="CD52" s="75"/>
      <c r="CE52" s="75"/>
      <c r="CF52" s="75"/>
      <c r="CG52" s="75"/>
      <c r="CH52" s="75"/>
      <c r="CI52" s="75"/>
      <c r="CJ52" s="75"/>
      <c r="CK52" s="75"/>
      <c r="CL52" s="75"/>
      <c r="CM52" s="75"/>
      <c r="CN52" s="75"/>
      <c r="CO52" s="89"/>
      <c r="CP52" s="91"/>
      <c r="CQ52" s="68"/>
      <c r="CR52" s="68"/>
      <c r="CS52" s="68"/>
      <c r="CT52" s="68"/>
      <c r="CU52" s="68"/>
      <c r="CV52" s="68"/>
      <c r="CW52" s="68"/>
      <c r="CX52" s="61"/>
      <c r="CY52" s="61"/>
      <c r="CZ52" s="68"/>
      <c r="DA52" s="61"/>
      <c r="DB52" s="68"/>
      <c r="DC52" s="61"/>
      <c r="DD52" s="68"/>
      <c r="DE52" s="68"/>
      <c r="DF52" s="61"/>
      <c r="DG52" s="89"/>
    </row>
    <row r="53" spans="1:111" x14ac:dyDescent="0.25">
      <c r="A53" s="89"/>
      <c r="B53" s="75"/>
      <c r="C53" s="75"/>
      <c r="D53" s="75"/>
      <c r="E53" s="75"/>
      <c r="F53" s="75"/>
      <c r="G53" s="75"/>
      <c r="H53" s="75"/>
      <c r="I53" s="71"/>
      <c r="J53" s="71"/>
      <c r="K53" s="75"/>
      <c r="L53" s="71"/>
      <c r="M53" s="75"/>
      <c r="N53" s="71"/>
      <c r="O53" s="75"/>
      <c r="P53" s="75"/>
      <c r="Q53" s="71"/>
      <c r="R53" s="75"/>
      <c r="S53" s="89"/>
      <c r="T53" s="89"/>
      <c r="V53" s="75"/>
      <c r="X53" s="75"/>
      <c r="Y53" s="75"/>
      <c r="Z53" s="75"/>
      <c r="AB53" s="75"/>
      <c r="AD53" s="75"/>
      <c r="AE53" s="75"/>
      <c r="AF53" s="75"/>
      <c r="AG53" s="75"/>
      <c r="AH53" s="75"/>
      <c r="AI53" s="75"/>
      <c r="AK53" s="75"/>
      <c r="AM53" s="75"/>
      <c r="AN53" s="75"/>
      <c r="AQ53" s="75"/>
      <c r="AR53" s="75"/>
      <c r="AS53" s="75"/>
      <c r="AT53" s="75"/>
      <c r="AW53" s="75"/>
      <c r="AX53" s="75"/>
      <c r="AZ53" s="75"/>
      <c r="BA53" s="75"/>
      <c r="BB53" s="75"/>
      <c r="BD53" s="75"/>
      <c r="BE53" s="75"/>
      <c r="BF53" s="75"/>
      <c r="BG53" s="75"/>
      <c r="BH53" s="75"/>
      <c r="BJ53" s="75"/>
      <c r="BK53" s="75"/>
      <c r="BL53" s="75"/>
      <c r="BM53" s="75"/>
      <c r="BN53" s="75"/>
      <c r="BO53" s="75"/>
      <c r="BP53" s="75"/>
      <c r="BQ53" s="75"/>
      <c r="BR53" s="75"/>
      <c r="BS53" s="75"/>
      <c r="BT53" s="75"/>
      <c r="BU53" s="75"/>
      <c r="BV53" s="75"/>
      <c r="BW53" s="75"/>
      <c r="BX53" s="75"/>
      <c r="BY53" s="75"/>
      <c r="BZ53" s="75"/>
      <c r="CA53" s="75"/>
      <c r="CB53" s="75"/>
      <c r="CC53" s="75"/>
      <c r="CD53" s="75"/>
      <c r="CE53" s="75"/>
      <c r="CF53" s="75"/>
      <c r="CG53" s="75"/>
      <c r="CH53" s="75"/>
      <c r="CI53" s="75"/>
      <c r="CJ53" s="75"/>
      <c r="CK53" s="75"/>
      <c r="CL53" s="75"/>
      <c r="CM53" s="75"/>
      <c r="CN53" s="75"/>
      <c r="CO53" s="89"/>
      <c r="CP53" s="91"/>
      <c r="CQ53" s="68"/>
      <c r="CR53" s="68"/>
      <c r="CS53" s="68"/>
      <c r="CT53" s="68"/>
      <c r="CU53" s="68"/>
      <c r="CV53" s="68"/>
      <c r="CW53" s="68"/>
      <c r="CX53" s="61"/>
      <c r="CY53" s="61"/>
      <c r="CZ53" s="68"/>
      <c r="DA53" s="61"/>
      <c r="DB53" s="68"/>
      <c r="DC53" s="61"/>
      <c r="DD53" s="68"/>
      <c r="DE53" s="68"/>
      <c r="DF53" s="61"/>
      <c r="DG53" s="89"/>
    </row>
    <row r="54" spans="1:111" x14ac:dyDescent="0.25">
      <c r="A54" s="89" t="s">
        <v>342</v>
      </c>
      <c r="B54" s="75">
        <v>5319.7674239999997</v>
      </c>
      <c r="C54" s="75"/>
      <c r="D54" s="75">
        <v>7813.4740457999997</v>
      </c>
      <c r="E54" s="75">
        <v>164.87538377000001</v>
      </c>
      <c r="F54" s="75">
        <v>138.56007335999999</v>
      </c>
      <c r="G54" s="75">
        <v>68.1961735</v>
      </c>
      <c r="H54" s="75">
        <v>2212.6933978000002</v>
      </c>
      <c r="I54" s="71">
        <v>60.183611376000002</v>
      </c>
      <c r="J54" s="71">
        <v>18.182599991</v>
      </c>
      <c r="K54" s="75"/>
      <c r="L54" s="71">
        <v>447.22918756000001</v>
      </c>
      <c r="M54" s="75"/>
      <c r="N54" s="71">
        <v>27.572810016999998</v>
      </c>
      <c r="O54" s="75">
        <v>40.544033353000003</v>
      </c>
      <c r="P54" s="75">
        <v>4.3731828816</v>
      </c>
      <c r="Q54" s="71">
        <v>0.29142174700000001</v>
      </c>
      <c r="R54" s="75">
        <v>2.1752990990000001</v>
      </c>
      <c r="S54" s="75"/>
      <c r="T54" s="89" t="s">
        <v>342</v>
      </c>
      <c r="U54" s="75">
        <v>1.27911153866081E-5</v>
      </c>
      <c r="V54" s="75">
        <v>2.5727847500785499E-5</v>
      </c>
      <c r="W54" s="75">
        <v>40.543369185441797</v>
      </c>
      <c r="X54" s="75">
        <v>5.2021192036766601</v>
      </c>
      <c r="Y54" s="75">
        <v>5.2021192036766601</v>
      </c>
      <c r="Z54" s="75">
        <v>1.34548547793448</v>
      </c>
      <c r="AA54" s="75">
        <v>1.0332225273786499E-5</v>
      </c>
      <c r="AB54" s="75">
        <v>25.6711007440258</v>
      </c>
      <c r="AC54" s="75">
        <v>4.3732590884990001</v>
      </c>
      <c r="AD54" s="75">
        <v>12986.255762892</v>
      </c>
      <c r="AE54" s="75">
        <v>0</v>
      </c>
      <c r="AF54" s="75">
        <v>5319.5918929435702</v>
      </c>
      <c r="AG54" s="75">
        <v>84.990433916301299</v>
      </c>
      <c r="AH54" s="75">
        <v>2254.6956116053502</v>
      </c>
      <c r="AI54" s="75">
        <v>45.000253943037997</v>
      </c>
      <c r="AJ54" s="75">
        <v>2.1730114246515302</v>
      </c>
      <c r="AK54" s="75">
        <v>0.16187638030214399</v>
      </c>
      <c r="AL54" s="75">
        <v>7.3571458550350903E-6</v>
      </c>
      <c r="AM54" s="75">
        <v>209.16023297872599</v>
      </c>
      <c r="AN54" s="75">
        <v>209.16023297872599</v>
      </c>
      <c r="AO54" s="75">
        <v>3.5025612195968899E-7</v>
      </c>
      <c r="AP54" s="75">
        <v>0</v>
      </c>
      <c r="AQ54" s="75">
        <v>0</v>
      </c>
      <c r="AR54" s="75">
        <v>0</v>
      </c>
      <c r="AS54" s="75">
        <v>2.2261167873421601</v>
      </c>
      <c r="AT54" s="75">
        <v>1.10420518907389E-4</v>
      </c>
      <c r="AU54" s="75">
        <v>1.75041491542518E-7</v>
      </c>
      <c r="AV54" s="75">
        <v>4.2968612308679504</v>
      </c>
      <c r="AW54" s="75">
        <v>1.6813533072085598E-5</v>
      </c>
      <c r="AX54" s="75">
        <v>1.6912871605019899</v>
      </c>
      <c r="AY54" s="75">
        <v>0</v>
      </c>
      <c r="AZ54" s="75">
        <v>1.32666438600754</v>
      </c>
      <c r="BA54" s="75">
        <v>0</v>
      </c>
      <c r="BB54" s="75">
        <v>0</v>
      </c>
      <c r="BC54" s="75">
        <v>4469.4817137628997</v>
      </c>
      <c r="BD54" s="75">
        <v>7031.9638351604099</v>
      </c>
      <c r="BE54" s="75">
        <v>781.29126275235706</v>
      </c>
      <c r="BF54" s="75">
        <v>7813.25509791277</v>
      </c>
      <c r="BG54" s="75">
        <v>2.5406509818835301E-5</v>
      </c>
      <c r="BH54" s="75">
        <v>137.43040411823401</v>
      </c>
      <c r="BI54" s="75">
        <v>6.9823364184261802E-6</v>
      </c>
      <c r="BJ54" s="75">
        <v>1.0558549028037201</v>
      </c>
      <c r="BK54" s="75">
        <v>888.23127271548697</v>
      </c>
      <c r="BL54" s="75">
        <v>1.3545895600125599</v>
      </c>
      <c r="BM54" s="75">
        <v>3.00629066838626</v>
      </c>
      <c r="BN54" s="75">
        <v>7.2969095608943997</v>
      </c>
      <c r="BO54" s="75">
        <v>1.70523856765709</v>
      </c>
      <c r="BP54" s="75">
        <v>1.52789949128347</v>
      </c>
      <c r="BQ54" s="75">
        <v>0.41565136328312302</v>
      </c>
      <c r="BR54" s="75">
        <v>164.849518907609</v>
      </c>
      <c r="BS54" s="75">
        <v>138.534961347685</v>
      </c>
      <c r="BT54" s="75">
        <v>26.314557559924499</v>
      </c>
      <c r="BU54" s="75">
        <v>0</v>
      </c>
      <c r="BV54" s="75">
        <v>6.2752580785616999E-5</v>
      </c>
      <c r="BW54" s="75">
        <v>22.818999950396002</v>
      </c>
      <c r="BX54" s="75">
        <v>0</v>
      </c>
      <c r="BY54" s="75">
        <v>20.277476479438999</v>
      </c>
      <c r="BZ54" s="75">
        <v>4.8401105066772496</v>
      </c>
      <c r="CA54" s="75">
        <v>2.6688683013938701</v>
      </c>
      <c r="CB54" s="75">
        <v>50.692735550080897</v>
      </c>
      <c r="CC54" s="75">
        <v>715.653757290253</v>
      </c>
      <c r="CD54" s="75">
        <v>2.8647382617657899</v>
      </c>
      <c r="CE54" s="75">
        <v>16.6662019323511</v>
      </c>
      <c r="CF54" s="75">
        <v>1.3433334986799801</v>
      </c>
      <c r="CG54" s="75">
        <v>68.183985017388906</v>
      </c>
      <c r="CH54" s="75">
        <v>7.8843119216366002</v>
      </c>
      <c r="CI54" s="75">
        <v>0</v>
      </c>
      <c r="CJ54" s="75">
        <v>1.22561568764915E-6</v>
      </c>
      <c r="CK54" s="75">
        <v>18.575062441539501</v>
      </c>
      <c r="CL54" s="75">
        <v>2.2526569553068098E-3</v>
      </c>
      <c r="CM54" s="75">
        <v>2212.3728531666602</v>
      </c>
      <c r="CN54" s="75">
        <v>22.170947707821298</v>
      </c>
      <c r="CO54" s="89"/>
      <c r="CP54" s="91">
        <f>BC54/CM54</f>
        <v>2.0202208264151982</v>
      </c>
      <c r="CQ54" s="68">
        <f>+(AF54-B54)/(B54+1E-50)</f>
        <v>-3.2996001975116272E-5</v>
      </c>
      <c r="CR54" s="68">
        <f>+(BA54-C54)/(C54+1E-50)</f>
        <v>0</v>
      </c>
      <c r="CS54" s="68">
        <f>+(BF54-D54)/(D54+1E-50)</f>
        <v>-2.8021835862800637E-5</v>
      </c>
      <c r="CT54" s="68">
        <f>+(BR54-E54)/(E54+1E-50)</f>
        <v>-1.5687522175595901E-4</v>
      </c>
      <c r="CU54" s="68">
        <f>+(BS54-F54)/(F54+1E-50)</f>
        <v>-1.8123555874387362E-4</v>
      </c>
      <c r="CV54" s="68">
        <f>+(CG54-G54)/(G54+1E-50)</f>
        <v>-1.7872678165871414E-4</v>
      </c>
      <c r="CW54" s="68">
        <f>+(CM54-H54)/(H54+1E-50)</f>
        <v>-1.4486626735483709E-4</v>
      </c>
      <c r="CX54" s="61">
        <f>+(Y54-I54)/(I54+1E-50)</f>
        <v>-0.91356252832392904</v>
      </c>
      <c r="CY54" s="61">
        <f>+(AB54-J54)/(J54+1E-50)</f>
        <v>0.41184983207750536</v>
      </c>
      <c r="CZ54" s="68">
        <f>+(AE54-K54)/(K54+1E-50)</f>
        <v>0</v>
      </c>
      <c r="DA54" s="61">
        <f>+(AN54-L54)/(L54+1E-50)</f>
        <v>-0.53231980649593635</v>
      </c>
      <c r="DB54" s="68">
        <f>+(AQ54-M54)/(M54+1E-50)</f>
        <v>0</v>
      </c>
      <c r="DC54" s="61">
        <f>+(AX54-N54)/(N54+1E-50)</f>
        <v>-0.93866105197623206</v>
      </c>
      <c r="DD54" s="68">
        <f>+(W54-O54)/(O54+1E-50)</f>
        <v>-1.6381388413514376E-5</v>
      </c>
      <c r="DE54" s="68">
        <f>+(AC54-P54)/(P54+1E-50)</f>
        <v>1.7425957492140862E-5</v>
      </c>
      <c r="DF54" s="61">
        <f>+(AZ54-Q54)/(Q54+1E-50)</f>
        <v>3.5523863598537138</v>
      </c>
      <c r="DG54" s="68">
        <f t="shared" ref="DG54:DG55" si="35">+(AJ54-R54)/(R54+1E-50)</f>
        <v>-1.0516596772929025E-3</v>
      </c>
    </row>
    <row r="55" spans="1:111" x14ac:dyDescent="0.25">
      <c r="A55" s="89" t="s">
        <v>343</v>
      </c>
      <c r="B55" s="75">
        <v>7955.2611999999999</v>
      </c>
      <c r="C55" s="75"/>
      <c r="D55" s="75">
        <v>38697.615100000003</v>
      </c>
      <c r="E55" s="75">
        <v>1245.1042</v>
      </c>
      <c r="F55" s="75">
        <v>367.42883540000003</v>
      </c>
      <c r="G55" s="75">
        <v>1439.2463</v>
      </c>
      <c r="H55" s="75">
        <v>1729.9938999999999</v>
      </c>
      <c r="I55" s="71">
        <v>12.696553372</v>
      </c>
      <c r="J55" s="71">
        <v>3.4453604373000002</v>
      </c>
      <c r="K55" s="75"/>
      <c r="L55" s="71">
        <v>155.98559761000001</v>
      </c>
      <c r="M55" s="75"/>
      <c r="N55" s="71">
        <v>2.0709513701</v>
      </c>
      <c r="O55" s="75">
        <v>7.0194093472999999</v>
      </c>
      <c r="P55" s="75">
        <v>0.59338443760000004</v>
      </c>
      <c r="Q55" s="71">
        <v>0.40368372149999998</v>
      </c>
      <c r="R55" s="75">
        <v>4.9829108544</v>
      </c>
      <c r="S55" s="75"/>
      <c r="T55" s="89" t="s">
        <v>343</v>
      </c>
      <c r="U55" s="75">
        <v>0</v>
      </c>
      <c r="V55" s="75">
        <v>0</v>
      </c>
      <c r="W55" s="75">
        <v>0</v>
      </c>
      <c r="X55" s="75">
        <v>0</v>
      </c>
      <c r="Y55" s="75">
        <v>0</v>
      </c>
      <c r="Z55" s="75">
        <v>0</v>
      </c>
      <c r="AA55" s="75">
        <v>0</v>
      </c>
      <c r="AB55" s="75">
        <v>0</v>
      </c>
      <c r="AC55" s="75">
        <v>0</v>
      </c>
      <c r="AD55" s="75">
        <v>0</v>
      </c>
      <c r="AE55" s="75">
        <v>0</v>
      </c>
      <c r="AF55" s="75">
        <v>0</v>
      </c>
      <c r="AG55" s="75">
        <v>0</v>
      </c>
      <c r="AH55" s="75">
        <v>0</v>
      </c>
      <c r="AI55" s="75">
        <v>0</v>
      </c>
      <c r="AJ55" s="75">
        <v>0</v>
      </c>
      <c r="AK55" s="75">
        <v>0</v>
      </c>
      <c r="AL55" s="75">
        <v>0</v>
      </c>
      <c r="AM55" s="75">
        <v>0</v>
      </c>
      <c r="AN55" s="75">
        <v>0</v>
      </c>
      <c r="AO55" s="75">
        <v>0</v>
      </c>
      <c r="AP55" s="75">
        <v>0</v>
      </c>
      <c r="AQ55" s="75">
        <v>0</v>
      </c>
      <c r="AR55" s="75">
        <v>0</v>
      </c>
      <c r="AS55" s="75">
        <v>0</v>
      </c>
      <c r="AT55" s="75">
        <v>0</v>
      </c>
      <c r="AU55" s="75">
        <v>0</v>
      </c>
      <c r="AV55" s="75">
        <v>0</v>
      </c>
      <c r="AW55" s="75">
        <v>0</v>
      </c>
      <c r="AX55" s="75">
        <v>0</v>
      </c>
      <c r="AY55" s="75">
        <v>0</v>
      </c>
      <c r="AZ55" s="75">
        <v>0</v>
      </c>
      <c r="BA55" s="75">
        <v>0</v>
      </c>
      <c r="BB55" s="75">
        <v>0</v>
      </c>
      <c r="BC55" s="75">
        <v>0</v>
      </c>
      <c r="BD55" s="75">
        <v>0</v>
      </c>
      <c r="BE55" s="75">
        <v>0</v>
      </c>
      <c r="BF55" s="75">
        <v>0</v>
      </c>
      <c r="BG55" s="75">
        <v>0</v>
      </c>
      <c r="BH55" s="75">
        <v>0</v>
      </c>
      <c r="BI55" s="75">
        <v>0</v>
      </c>
      <c r="BJ55" s="75">
        <v>0</v>
      </c>
      <c r="BK55" s="75">
        <v>0</v>
      </c>
      <c r="BL55" s="75">
        <v>0</v>
      </c>
      <c r="BM55" s="75">
        <v>0</v>
      </c>
      <c r="BN55" s="75">
        <v>0</v>
      </c>
      <c r="BO55" s="75">
        <v>0</v>
      </c>
      <c r="BP55" s="75">
        <v>0</v>
      </c>
      <c r="BQ55" s="75">
        <v>0</v>
      </c>
      <c r="BR55" s="75">
        <v>0</v>
      </c>
      <c r="BS55" s="75">
        <v>0</v>
      </c>
      <c r="BT55" s="75">
        <v>0</v>
      </c>
      <c r="BU55" s="75">
        <v>0</v>
      </c>
      <c r="BV55" s="75">
        <v>0</v>
      </c>
      <c r="BW55" s="75">
        <v>0</v>
      </c>
      <c r="BX55" s="75">
        <v>0</v>
      </c>
      <c r="BY55" s="75">
        <v>0</v>
      </c>
      <c r="BZ55" s="75">
        <v>0</v>
      </c>
      <c r="CA55" s="75">
        <v>0</v>
      </c>
      <c r="CB55" s="75">
        <v>0</v>
      </c>
      <c r="CC55" s="75">
        <v>0</v>
      </c>
      <c r="CD55" s="75">
        <v>0</v>
      </c>
      <c r="CE55" s="75">
        <v>0</v>
      </c>
      <c r="CF55" s="75">
        <v>0</v>
      </c>
      <c r="CG55" s="75">
        <v>0</v>
      </c>
      <c r="CH55" s="75">
        <v>0</v>
      </c>
      <c r="CI55" s="75">
        <v>0</v>
      </c>
      <c r="CJ55" s="75">
        <v>0</v>
      </c>
      <c r="CK55" s="75">
        <v>0</v>
      </c>
      <c r="CL55" s="75">
        <v>0</v>
      </c>
      <c r="CM55" s="75">
        <v>0</v>
      </c>
      <c r="CN55" s="75">
        <v>0</v>
      </c>
      <c r="CO55" s="89"/>
      <c r="CP55" s="91" t="e">
        <f>BC55/CM55</f>
        <v>#DIV/0!</v>
      </c>
      <c r="CQ55" s="68">
        <f>+(AF55-B55)/(B55+1E-50)</f>
        <v>-1</v>
      </c>
      <c r="CR55" s="68">
        <f>+(BA55-C55)/(C55+1E-50)</f>
        <v>0</v>
      </c>
      <c r="CS55" s="68">
        <f>+(BF55-D55)/(D55+1E-50)</f>
        <v>-1</v>
      </c>
      <c r="CT55" s="68">
        <f>+(BR55-E55)/(E55+1E-50)</f>
        <v>-1</v>
      </c>
      <c r="CU55" s="68">
        <f>+(BS55-F55)/(F55+1E-50)</f>
        <v>-1</v>
      </c>
      <c r="CV55" s="68">
        <f>+(CG55-G55)/(G55+1E-50)</f>
        <v>-1</v>
      </c>
      <c r="CW55" s="68">
        <f>+(CM55-H55)/(H55+1E-50)</f>
        <v>-1</v>
      </c>
      <c r="CX55" s="61">
        <f>+(Y55-I55)/(I55+1E-50)</f>
        <v>-1</v>
      </c>
      <c r="CY55" s="61">
        <f>+(AB55-J55)/(J55+1E-50)</f>
        <v>-1</v>
      </c>
      <c r="CZ55" s="68">
        <f>+(AE55-K55)/(K55+1E-50)</f>
        <v>0</v>
      </c>
      <c r="DA55" s="61">
        <f>+(AN55-L55)/(L55+1E-50)</f>
        <v>-1</v>
      </c>
      <c r="DB55" s="68">
        <f>+(AQ55-M55)/(M55+1E-50)</f>
        <v>0</v>
      </c>
      <c r="DC55" s="61">
        <f>+(AX55-N55)/(N55+1E-50)</f>
        <v>-1</v>
      </c>
      <c r="DD55" s="68">
        <f>+(W55-O55)/(O55+1E-50)</f>
        <v>-1</v>
      </c>
      <c r="DE55" s="68">
        <f>+(AC55-P55)/(P55+1E-50)</f>
        <v>-1</v>
      </c>
      <c r="DF55" s="61">
        <f>+(AZ55-Q55)/(Q55+1E-50)</f>
        <v>-1</v>
      </c>
      <c r="DG55" s="68">
        <f t="shared" si="35"/>
        <v>-1</v>
      </c>
    </row>
    <row r="56" spans="1:111" x14ac:dyDescent="0.25">
      <c r="A56" s="89" t="s">
        <v>344</v>
      </c>
      <c r="B56" s="75"/>
      <c r="C56" s="75"/>
      <c r="D56" s="75"/>
      <c r="E56" s="75"/>
      <c r="F56" s="75"/>
      <c r="G56" s="75"/>
      <c r="H56" s="75"/>
      <c r="I56" s="71"/>
      <c r="J56" s="71"/>
      <c r="K56" s="75"/>
      <c r="L56" s="71"/>
      <c r="M56" s="75"/>
      <c r="N56" s="71"/>
      <c r="O56" s="75"/>
      <c r="P56" s="75"/>
      <c r="Q56" s="71"/>
      <c r="R56" s="75"/>
      <c r="S56" s="75"/>
      <c r="T56" s="89"/>
      <c r="V56" s="75"/>
      <c r="X56" s="75"/>
      <c r="Y56" s="75"/>
      <c r="Z56" s="75"/>
      <c r="AB56" s="75"/>
      <c r="AD56" s="75"/>
      <c r="AE56" s="75"/>
      <c r="AF56" s="75"/>
      <c r="AG56" s="75"/>
      <c r="AH56" s="75"/>
      <c r="AI56" s="75"/>
      <c r="AK56" s="75"/>
      <c r="AM56" s="75"/>
      <c r="AN56" s="75"/>
      <c r="AQ56" s="75"/>
      <c r="AR56" s="75"/>
      <c r="AS56" s="75"/>
      <c r="AT56" s="75"/>
      <c r="AW56" s="75"/>
      <c r="AX56" s="75"/>
      <c r="AZ56" s="75"/>
      <c r="BA56" s="75"/>
      <c r="BB56" s="75"/>
      <c r="BD56" s="75"/>
      <c r="BE56" s="75"/>
      <c r="BF56" s="75"/>
      <c r="BG56" s="75"/>
      <c r="BH56" s="75"/>
      <c r="BJ56" s="75"/>
      <c r="BK56" s="75"/>
      <c r="BL56" s="75"/>
      <c r="BM56" s="75"/>
      <c r="BN56" s="75"/>
      <c r="BO56" s="75"/>
      <c r="BP56" s="75"/>
      <c r="BQ56" s="75"/>
      <c r="BR56" s="75"/>
      <c r="BS56" s="75"/>
      <c r="BT56" s="75"/>
      <c r="BU56" s="75"/>
      <c r="BV56" s="75"/>
      <c r="BW56" s="75"/>
      <c r="BX56" s="75"/>
      <c r="BY56" s="75"/>
      <c r="BZ56" s="75"/>
      <c r="CA56" s="75"/>
      <c r="CB56" s="75"/>
      <c r="CC56" s="75"/>
      <c r="CD56" s="75"/>
      <c r="CE56" s="75"/>
      <c r="CF56" s="75"/>
      <c r="CG56" s="75"/>
      <c r="CH56" s="75"/>
      <c r="CI56" s="75"/>
      <c r="CJ56" s="75"/>
      <c r="CK56" s="75"/>
      <c r="CL56" s="75"/>
      <c r="CM56" s="75"/>
      <c r="CN56" s="75"/>
      <c r="CO56" s="89"/>
      <c r="CQ56" s="89"/>
      <c r="CR56" s="68"/>
      <c r="CS56" s="68"/>
      <c r="CT56" s="68"/>
      <c r="CU56" s="68"/>
      <c r="CV56" s="68"/>
      <c r="CW56" s="68"/>
      <c r="CX56" s="61"/>
      <c r="CY56" s="61"/>
      <c r="CZ56" s="68"/>
      <c r="DA56" s="61"/>
      <c r="DB56" s="68"/>
      <c r="DC56" s="61"/>
      <c r="DD56" s="68"/>
      <c r="DE56" s="68"/>
      <c r="DF56" s="61"/>
      <c r="DG56" s="89"/>
    </row>
    <row r="57" spans="1:111" x14ac:dyDescent="0.25">
      <c r="A57" s="89" t="s">
        <v>345</v>
      </c>
      <c r="B57" s="75">
        <v>6.8000000000000005E-4</v>
      </c>
      <c r="C57" s="75"/>
      <c r="D57" s="75">
        <v>2.5999999999999998E-4</v>
      </c>
      <c r="E57" s="75">
        <v>6.2399999999999999E-5</v>
      </c>
      <c r="F57" s="75">
        <v>6.0999999999999999E-5</v>
      </c>
      <c r="G57" s="75">
        <v>4.9200000000000003E-6</v>
      </c>
      <c r="H57" s="75">
        <v>4.5099999999999998E-5</v>
      </c>
      <c r="I57" s="71"/>
      <c r="J57" s="71">
        <v>1.7219180000000001E-8</v>
      </c>
      <c r="K57" s="75"/>
      <c r="L57" s="71">
        <v>6.1500099999999996E-7</v>
      </c>
      <c r="M57" s="75"/>
      <c r="N57" s="71"/>
      <c r="O57" s="75"/>
      <c r="P57" s="75"/>
      <c r="Q57" s="71">
        <v>5.0015899999999999E-9</v>
      </c>
      <c r="R57" s="75"/>
      <c r="S57" s="75"/>
      <c r="T57" s="89" t="s">
        <v>345</v>
      </c>
      <c r="U57" s="75">
        <v>0</v>
      </c>
      <c r="V57" s="75">
        <v>0</v>
      </c>
      <c r="W57" s="75">
        <v>0</v>
      </c>
      <c r="X57" s="75">
        <v>0</v>
      </c>
      <c r="Y57" s="75">
        <v>0</v>
      </c>
      <c r="Z57" s="75">
        <v>0</v>
      </c>
      <c r="AA57" s="75">
        <v>0</v>
      </c>
      <c r="AB57" s="75">
        <v>0</v>
      </c>
      <c r="AC57" s="75">
        <v>0</v>
      </c>
      <c r="AD57" s="75">
        <v>0</v>
      </c>
      <c r="AE57" s="75">
        <v>0</v>
      </c>
      <c r="AF57" s="75">
        <v>0</v>
      </c>
      <c r="AG57" s="75">
        <v>0</v>
      </c>
      <c r="AH57" s="75">
        <v>0</v>
      </c>
      <c r="AI57" s="75">
        <v>0</v>
      </c>
      <c r="AJ57" s="75">
        <v>0</v>
      </c>
      <c r="AK57" s="75">
        <v>0</v>
      </c>
      <c r="AL57" s="75">
        <v>0</v>
      </c>
      <c r="AM57" s="75">
        <v>0</v>
      </c>
      <c r="AN57" s="75">
        <v>0</v>
      </c>
      <c r="AO57" s="75">
        <v>0</v>
      </c>
      <c r="AP57" s="75">
        <v>0</v>
      </c>
      <c r="AQ57" s="75">
        <v>0</v>
      </c>
      <c r="AR57" s="75">
        <v>0</v>
      </c>
      <c r="AS57" s="75">
        <v>0</v>
      </c>
      <c r="AT57" s="75">
        <v>0</v>
      </c>
      <c r="AU57" s="75">
        <v>0</v>
      </c>
      <c r="AV57" s="75">
        <v>0</v>
      </c>
      <c r="AW57" s="75">
        <v>0</v>
      </c>
      <c r="AX57" s="75">
        <v>0</v>
      </c>
      <c r="AY57" s="75">
        <v>0</v>
      </c>
      <c r="AZ57" s="75">
        <v>0</v>
      </c>
      <c r="BA57" s="75">
        <v>0</v>
      </c>
      <c r="BB57" s="75">
        <v>0</v>
      </c>
      <c r="BC57" s="75">
        <v>0</v>
      </c>
      <c r="BD57" s="75">
        <v>0</v>
      </c>
      <c r="BE57" s="75">
        <v>0</v>
      </c>
      <c r="BF57" s="75">
        <v>0</v>
      </c>
      <c r="BG57" s="75">
        <v>0</v>
      </c>
      <c r="BH57" s="75">
        <v>0</v>
      </c>
      <c r="BI57" s="75">
        <v>0</v>
      </c>
      <c r="BJ57" s="75">
        <v>0</v>
      </c>
      <c r="BK57" s="75">
        <v>0</v>
      </c>
      <c r="BL57" s="75">
        <v>0</v>
      </c>
      <c r="BM57" s="75">
        <v>0</v>
      </c>
      <c r="BN57" s="75">
        <v>0</v>
      </c>
      <c r="BO57" s="75">
        <v>0</v>
      </c>
      <c r="BP57" s="75">
        <v>0</v>
      </c>
      <c r="BQ57" s="75">
        <v>0</v>
      </c>
      <c r="BR57" s="75">
        <v>0</v>
      </c>
      <c r="BS57" s="75">
        <v>0</v>
      </c>
      <c r="BT57" s="75">
        <v>0</v>
      </c>
      <c r="BU57" s="75">
        <v>0</v>
      </c>
      <c r="BV57" s="75">
        <v>0</v>
      </c>
      <c r="BW57" s="75">
        <v>0</v>
      </c>
      <c r="BX57" s="75">
        <v>0</v>
      </c>
      <c r="BY57" s="75">
        <v>0</v>
      </c>
      <c r="BZ57" s="75">
        <v>0</v>
      </c>
      <c r="CA57" s="75">
        <v>0</v>
      </c>
      <c r="CB57" s="75">
        <v>0</v>
      </c>
      <c r="CC57" s="75">
        <v>0</v>
      </c>
      <c r="CD57" s="75">
        <v>0</v>
      </c>
      <c r="CE57" s="75">
        <v>0</v>
      </c>
      <c r="CF57" s="75">
        <v>0</v>
      </c>
      <c r="CG57" s="75">
        <v>0</v>
      </c>
      <c r="CH57" s="75">
        <v>0</v>
      </c>
      <c r="CI57" s="75">
        <v>0</v>
      </c>
      <c r="CJ57" s="75">
        <v>0</v>
      </c>
      <c r="CK57" s="75">
        <v>0</v>
      </c>
      <c r="CL57" s="75">
        <v>0</v>
      </c>
      <c r="CM57" s="75">
        <v>0</v>
      </c>
      <c r="CN57" s="75">
        <v>0</v>
      </c>
      <c r="CO57" s="89"/>
      <c r="CQ57" s="89"/>
      <c r="CR57" s="68"/>
      <c r="CS57" s="68"/>
      <c r="CT57" s="68"/>
      <c r="CU57" s="68"/>
      <c r="CV57" s="68"/>
      <c r="CW57" s="68"/>
      <c r="CX57" s="61"/>
      <c r="CY57" s="61"/>
      <c r="CZ57" s="68"/>
      <c r="DA57" s="61"/>
      <c r="DB57" s="68"/>
      <c r="DC57" s="61"/>
      <c r="DD57" s="68"/>
      <c r="DE57" s="68"/>
      <c r="DF57" s="61"/>
      <c r="DG57" s="89"/>
    </row>
    <row r="58" spans="1:111" x14ac:dyDescent="0.25">
      <c r="A58" s="89" t="s">
        <v>382</v>
      </c>
      <c r="B58" s="75"/>
      <c r="C58" s="75"/>
      <c r="D58" s="75"/>
      <c r="E58" s="75"/>
      <c r="F58" s="75"/>
      <c r="G58" s="75"/>
      <c r="H58" s="75"/>
      <c r="I58" s="71"/>
      <c r="J58" s="71"/>
      <c r="K58" s="75"/>
      <c r="L58" s="71"/>
      <c r="M58" s="75"/>
      <c r="N58" s="71"/>
      <c r="O58" s="75"/>
      <c r="P58" s="75"/>
      <c r="Q58" s="71"/>
      <c r="R58" s="75"/>
      <c r="S58" s="75"/>
      <c r="T58" s="89"/>
      <c r="V58" s="75"/>
      <c r="X58" s="75"/>
      <c r="Y58" s="75"/>
      <c r="Z58" s="75"/>
      <c r="AB58" s="75"/>
      <c r="AD58" s="75"/>
      <c r="AE58" s="75"/>
      <c r="AF58" s="75"/>
      <c r="AG58" s="75"/>
      <c r="AH58" s="75"/>
      <c r="AI58" s="75"/>
      <c r="AK58" s="75"/>
      <c r="AM58" s="75"/>
      <c r="AN58" s="75"/>
      <c r="AQ58" s="75"/>
      <c r="AR58" s="75"/>
      <c r="AS58" s="75"/>
      <c r="AT58" s="75"/>
      <c r="AW58" s="75"/>
      <c r="AX58" s="75"/>
      <c r="AZ58" s="75"/>
      <c r="BA58" s="75"/>
      <c r="BB58" s="75"/>
      <c r="BD58" s="75"/>
      <c r="BE58" s="75"/>
      <c r="BF58" s="75"/>
      <c r="BG58" s="75"/>
      <c r="BH58" s="75"/>
      <c r="BJ58" s="75"/>
      <c r="BK58" s="75"/>
      <c r="BL58" s="75"/>
      <c r="BM58" s="75"/>
      <c r="BN58" s="75"/>
      <c r="BO58" s="75"/>
      <c r="BP58" s="75"/>
      <c r="BQ58" s="75"/>
      <c r="BR58" s="75"/>
      <c r="BS58" s="75"/>
      <c r="BT58" s="75"/>
      <c r="BU58" s="75"/>
      <c r="BV58" s="75"/>
      <c r="BW58" s="75"/>
      <c r="BX58" s="75"/>
      <c r="BY58" s="75"/>
      <c r="BZ58" s="75"/>
      <c r="CA58" s="75"/>
      <c r="CB58" s="75"/>
      <c r="CC58" s="75"/>
      <c r="CD58" s="75"/>
      <c r="CE58" s="75"/>
      <c r="CF58" s="75"/>
      <c r="CG58" s="75"/>
      <c r="CH58" s="75"/>
      <c r="CI58" s="75"/>
      <c r="CJ58" s="75"/>
      <c r="CK58" s="75"/>
      <c r="CL58" s="75"/>
      <c r="CM58" s="75"/>
      <c r="CN58" s="75"/>
      <c r="CO58" s="89"/>
      <c r="CQ58" s="89"/>
      <c r="CR58" s="68"/>
      <c r="CS58" s="68"/>
      <c r="CT58" s="68"/>
      <c r="CU58" s="68"/>
      <c r="CV58" s="68"/>
      <c r="CW58" s="68"/>
      <c r="CX58" s="61"/>
      <c r="CY58" s="61"/>
      <c r="CZ58" s="68"/>
      <c r="DA58" s="61"/>
      <c r="DB58" s="68"/>
      <c r="DC58" s="61"/>
      <c r="DD58" s="68"/>
      <c r="DE58" s="68"/>
      <c r="DF58" s="61"/>
      <c r="DG58" s="89"/>
    </row>
    <row r="59" spans="1:111" x14ac:dyDescent="0.25">
      <c r="A59" s="89" t="s">
        <v>379</v>
      </c>
      <c r="B59" s="75">
        <v>28551.213713000001</v>
      </c>
      <c r="C59" s="75">
        <v>4.772868398</v>
      </c>
      <c r="D59" s="75">
        <v>34660.468887000003</v>
      </c>
      <c r="E59" s="75">
        <v>422.40688848000002</v>
      </c>
      <c r="F59" s="75">
        <v>416.01459789</v>
      </c>
      <c r="G59" s="75">
        <v>321.10899089999998</v>
      </c>
      <c r="H59" s="75">
        <v>31406.000272000001</v>
      </c>
      <c r="I59" s="71">
        <v>248.50154386</v>
      </c>
      <c r="J59" s="71">
        <v>41.354387875999997</v>
      </c>
      <c r="K59" s="75"/>
      <c r="L59" s="71">
        <v>595.35253205000004</v>
      </c>
      <c r="M59" s="75"/>
      <c r="N59" s="71"/>
      <c r="O59" s="75"/>
      <c r="P59" s="75"/>
      <c r="Q59" s="71"/>
      <c r="R59" s="75">
        <v>3.6931312308000002</v>
      </c>
      <c r="S59" s="75"/>
      <c r="T59" s="89" t="s">
        <v>421</v>
      </c>
      <c r="U59" s="75">
        <v>0</v>
      </c>
      <c r="V59" s="75">
        <v>0</v>
      </c>
      <c r="W59" s="75">
        <v>0</v>
      </c>
      <c r="X59" s="75">
        <v>630.86376631756104</v>
      </c>
      <c r="Y59" s="75">
        <v>630.86376631756104</v>
      </c>
      <c r="Z59" s="75">
        <v>0.49991070867574</v>
      </c>
      <c r="AA59" s="75">
        <v>0</v>
      </c>
      <c r="AB59" s="75">
        <v>121.195070479538</v>
      </c>
      <c r="AC59" s="75">
        <v>0</v>
      </c>
      <c r="AD59" s="75">
        <v>77801.879666195993</v>
      </c>
      <c r="AE59" s="75">
        <v>0</v>
      </c>
      <c r="AF59" s="75">
        <v>28548.436293368999</v>
      </c>
      <c r="AG59" s="75">
        <v>768.956131078883</v>
      </c>
      <c r="AH59" s="75">
        <v>11917.7037935432</v>
      </c>
      <c r="AI59" s="75">
        <v>1339.1954446816201</v>
      </c>
      <c r="AJ59" s="75">
        <v>3.6928652393393002</v>
      </c>
      <c r="AK59" s="75">
        <v>0</v>
      </c>
      <c r="AL59" s="75">
        <v>0</v>
      </c>
      <c r="AM59" s="75">
        <v>1070.31037687153</v>
      </c>
      <c r="AN59" s="75">
        <v>1070.31037687153</v>
      </c>
      <c r="AO59" s="75">
        <v>0</v>
      </c>
      <c r="AP59" s="75">
        <v>0</v>
      </c>
      <c r="AQ59" s="75">
        <v>0</v>
      </c>
      <c r="AR59" s="75">
        <v>0</v>
      </c>
      <c r="AS59" s="75">
        <v>0.78928443955753103</v>
      </c>
      <c r="AT59" s="75">
        <v>0</v>
      </c>
      <c r="AU59" s="75">
        <v>0</v>
      </c>
      <c r="AV59" s="75">
        <v>0.25819061526044601</v>
      </c>
      <c r="AW59" s="75">
        <v>0</v>
      </c>
      <c r="AX59" s="75">
        <v>41.052937220081901</v>
      </c>
      <c r="AY59" s="75">
        <v>0</v>
      </c>
      <c r="AZ59" s="75">
        <v>0.49292848294201402</v>
      </c>
      <c r="BA59" s="75">
        <v>4.7728705170389603</v>
      </c>
      <c r="BB59" s="75">
        <v>0</v>
      </c>
      <c r="BC59" s="75">
        <v>43327.979779207097</v>
      </c>
      <c r="BD59" s="75">
        <v>31192.233215937002</v>
      </c>
      <c r="BE59" s="75">
        <v>3465.8388954843599</v>
      </c>
      <c r="BF59" s="75">
        <v>34658.072111421301</v>
      </c>
      <c r="BG59" s="75">
        <v>0</v>
      </c>
      <c r="BH59" s="75">
        <v>115.759870346181</v>
      </c>
      <c r="BI59" s="75">
        <v>0</v>
      </c>
      <c r="BJ59" s="75">
        <v>1.5119992063360801</v>
      </c>
      <c r="BK59" s="75">
        <v>17277.1945752145</v>
      </c>
      <c r="BL59" s="75">
        <v>2.5107623031685899</v>
      </c>
      <c r="BM59" s="75">
        <v>4.3918401428594898</v>
      </c>
      <c r="BN59" s="75">
        <v>207.02434012908199</v>
      </c>
      <c r="BO59" s="75">
        <v>2.7933229716099799</v>
      </c>
      <c r="BP59" s="75">
        <v>2.0621312080777401E-2</v>
      </c>
      <c r="BQ59" s="75">
        <v>0.70212712952705003</v>
      </c>
      <c r="BR59" s="75">
        <v>422.39414960785399</v>
      </c>
      <c r="BS59" s="75">
        <v>416.00184715576398</v>
      </c>
      <c r="BT59" s="75">
        <v>6.3923024520907497</v>
      </c>
      <c r="BU59" s="75">
        <v>0</v>
      </c>
      <c r="BV59" s="75">
        <v>8.0525030726919192E-3</v>
      </c>
      <c r="BW59" s="75">
        <v>10.4180914587433</v>
      </c>
      <c r="BX59" s="75">
        <v>0</v>
      </c>
      <c r="BY59" s="75">
        <v>39.516312439028503</v>
      </c>
      <c r="BZ59" s="75">
        <v>7.0155690404933804</v>
      </c>
      <c r="CA59" s="75">
        <v>4.0514912614295904</v>
      </c>
      <c r="CB59" s="75">
        <v>115.572527323533</v>
      </c>
      <c r="CC59" s="75">
        <v>10401.4543504171</v>
      </c>
      <c r="CD59" s="75">
        <v>4.7149890044478102</v>
      </c>
      <c r="CE59" s="75">
        <v>15.721511929760799</v>
      </c>
      <c r="CF59" s="75">
        <v>2.8289000589736501E-2</v>
      </c>
      <c r="CG59" s="75">
        <v>321.09732325821</v>
      </c>
      <c r="CH59" s="75">
        <v>115.270344850608</v>
      </c>
      <c r="CI59" s="75">
        <v>1.57818905735874E-4</v>
      </c>
      <c r="CJ59" s="75">
        <v>0</v>
      </c>
      <c r="CK59" s="75">
        <v>66.6917489887946</v>
      </c>
      <c r="CL59" s="75">
        <v>0.67789879230807504</v>
      </c>
      <c r="CM59" s="75">
        <v>31400.025591252001</v>
      </c>
      <c r="CN59" s="75">
        <v>22.2061425957769</v>
      </c>
      <c r="CO59" s="89"/>
      <c r="CP59" s="91">
        <f>BC59/CM59</f>
        <v>1.3798708428848607</v>
      </c>
      <c r="CQ59" s="68">
        <f>+(AF59-B59)/(B59+1E-50)</f>
        <v>-9.7278513583377201E-5</v>
      </c>
      <c r="CR59" s="68">
        <f>+(BA59-C59)/(C59+1E-50)</f>
        <v>4.4397598751937713E-7</v>
      </c>
      <c r="CS59" s="68">
        <f>+(BF59-D59)/(D59+1E-50)</f>
        <v>-6.915011988197849E-5</v>
      </c>
      <c r="CT59" s="68">
        <f>+(BR59-E59)/(E59+1E-50)</f>
        <v>-3.0157822927250391E-5</v>
      </c>
      <c r="CU59" s="68">
        <f>+(BS59-F59)/(F59+1E-50)</f>
        <v>-3.0649727919868016E-5</v>
      </c>
      <c r="CV59" s="68">
        <f>+(CG59-G59)/(G59+1E-50)</f>
        <v>-3.6335456560347339E-5</v>
      </c>
      <c r="CW59" s="68">
        <f>+(CM59-H59)/(H59+1E-50)</f>
        <v>-1.9024010368258386E-4</v>
      </c>
      <c r="CX59" s="61">
        <f>+(Y59-I59)/(I59+1E-50)</f>
        <v>1.538671416355365</v>
      </c>
      <c r="CY59" s="61">
        <f>+(AB59-J59)/(J59+1E-50)</f>
        <v>1.9306459774701081</v>
      </c>
      <c r="CZ59" s="68">
        <f>+(AE59-K59)/(K59+1E-50)</f>
        <v>0</v>
      </c>
      <c r="DA59" s="61">
        <f>+(AN59-L59)/(L59+1E-50)</f>
        <v>0.79777580383523283</v>
      </c>
      <c r="DB59" s="68">
        <f>+(AQ59-M59)/(M59+1E-50)</f>
        <v>0</v>
      </c>
      <c r="DC59" s="61">
        <f>+(AX59-N59)/(N59+1E-50)</f>
        <v>4.10529372200819E+51</v>
      </c>
      <c r="DD59" s="68">
        <f>+(W59-O59)/(O59+1E-50)</f>
        <v>0</v>
      </c>
      <c r="DE59" s="68">
        <f>+(AC59-P59)/(P59+1E-50)</f>
        <v>0</v>
      </c>
      <c r="DF59" s="61">
        <f>+(AZ59-Q59)/(Q59+1E-50)</f>
        <v>4.9292848294201402E+49</v>
      </c>
      <c r="DG59" s="68">
        <f t="shared" ref="DG59" si="36">+(AJ59-R59)/(R59+1E-50)</f>
        <v>-7.2023289744384462E-5</v>
      </c>
    </row>
    <row r="60" spans="1:111" x14ac:dyDescent="0.25">
      <c r="A60" s="89"/>
      <c r="B60" s="75"/>
      <c r="C60" s="75"/>
      <c r="D60" s="75"/>
      <c r="E60" s="75"/>
      <c r="F60" s="75"/>
      <c r="G60" s="75"/>
      <c r="H60" s="75"/>
      <c r="I60" s="71"/>
      <c r="J60" s="71"/>
      <c r="K60" s="75"/>
      <c r="L60" s="71"/>
      <c r="M60" s="75"/>
      <c r="N60" s="71"/>
      <c r="O60" s="75"/>
      <c r="P60" s="75"/>
      <c r="Q60" s="71"/>
      <c r="R60" s="75"/>
      <c r="S60" s="75"/>
      <c r="T60" s="89"/>
      <c r="V60" s="75"/>
      <c r="X60" s="75"/>
      <c r="Y60" s="75"/>
      <c r="Z60" s="75"/>
      <c r="AB60" s="75"/>
      <c r="AD60" s="75"/>
      <c r="AE60" s="75"/>
      <c r="AF60" s="75"/>
      <c r="AG60" s="75"/>
      <c r="AH60" s="75"/>
      <c r="AI60" s="75"/>
      <c r="AK60" s="75"/>
      <c r="AM60" s="75"/>
      <c r="AN60" s="75"/>
      <c r="AQ60" s="75"/>
      <c r="AR60" s="75"/>
      <c r="AS60" s="75"/>
      <c r="AT60" s="75"/>
      <c r="AW60" s="75"/>
      <c r="AX60" s="75"/>
      <c r="AZ60" s="75"/>
      <c r="BA60" s="75"/>
      <c r="BB60" s="75"/>
      <c r="BD60" s="75"/>
      <c r="BE60" s="75"/>
      <c r="BF60" s="75"/>
      <c r="BG60" s="75"/>
      <c r="BH60" s="75"/>
      <c r="BJ60" s="75"/>
      <c r="BK60" s="75"/>
      <c r="BL60" s="75"/>
      <c r="BM60" s="75"/>
      <c r="BN60" s="75"/>
      <c r="BO60" s="75"/>
      <c r="BP60" s="75"/>
      <c r="BQ60" s="75"/>
      <c r="BR60" s="75"/>
      <c r="BS60" s="75"/>
      <c r="BT60" s="75"/>
      <c r="BU60" s="75"/>
      <c r="BV60" s="75"/>
      <c r="BW60" s="75"/>
      <c r="BX60" s="75"/>
      <c r="BY60" s="75"/>
      <c r="BZ60" s="75"/>
      <c r="CA60" s="75"/>
      <c r="CB60" s="75"/>
      <c r="CC60" s="75"/>
      <c r="CD60" s="75"/>
      <c r="CE60" s="75"/>
      <c r="CF60" s="75"/>
      <c r="CG60" s="75"/>
      <c r="CH60" s="75"/>
      <c r="CI60" s="75"/>
      <c r="CJ60" s="75"/>
      <c r="CK60" s="75"/>
      <c r="CL60" s="75"/>
      <c r="CM60" s="75"/>
      <c r="CN60" s="75"/>
      <c r="CO60" s="89"/>
      <c r="CQ60" s="89"/>
      <c r="CR60" s="68"/>
      <c r="CS60" s="68"/>
      <c r="CT60" s="68"/>
      <c r="CU60" s="68"/>
      <c r="CV60" s="68"/>
      <c r="CW60" s="68"/>
      <c r="CX60" s="61"/>
      <c r="CY60" s="61"/>
      <c r="CZ60" s="68"/>
      <c r="DA60" s="61"/>
      <c r="DB60" s="68"/>
      <c r="DC60" s="61"/>
      <c r="DD60" s="68"/>
      <c r="DE60" s="68"/>
      <c r="DF60" s="61"/>
      <c r="DG60" s="89"/>
    </row>
    <row r="61" spans="1:111" x14ac:dyDescent="0.25">
      <c r="A61" s="2" t="s">
        <v>353</v>
      </c>
      <c r="B61" s="1">
        <f>SUM(B3:B55)</f>
        <v>188876.22181715703</v>
      </c>
      <c r="C61" s="1">
        <f t="shared" ref="C61:Q61" si="37">SUM(C3:C55)</f>
        <v>9324.308066354999</v>
      </c>
      <c r="D61" s="1">
        <f t="shared" si="37"/>
        <v>365804.91762980196</v>
      </c>
      <c r="E61" s="1">
        <f t="shared" si="37"/>
        <v>14687.488465760804</v>
      </c>
      <c r="F61" s="1">
        <f t="shared" si="37"/>
        <v>13141.646729690403</v>
      </c>
      <c r="G61" s="1">
        <f t="shared" si="37"/>
        <v>33554.601884703901</v>
      </c>
      <c r="H61" s="1">
        <f t="shared" si="37"/>
        <v>211418.79185305702</v>
      </c>
      <c r="I61" s="42">
        <f t="shared" si="37"/>
        <v>2614.0330429053001</v>
      </c>
      <c r="J61" s="42">
        <f t="shared" si="37"/>
        <v>2034.3243489214001</v>
      </c>
      <c r="K61" s="1">
        <f t="shared" si="37"/>
        <v>1.8818905399999999E-2</v>
      </c>
      <c r="L61" s="42">
        <f t="shared" si="37"/>
        <v>11680.029136438197</v>
      </c>
      <c r="M61" s="1">
        <f t="shared" si="37"/>
        <v>7.1473309755000001</v>
      </c>
      <c r="N61" s="42">
        <f t="shared" si="37"/>
        <v>1871.1888262857997</v>
      </c>
      <c r="O61" s="1">
        <f t="shared" si="37"/>
        <v>1864.1373840642</v>
      </c>
      <c r="P61" s="1">
        <f t="shared" si="37"/>
        <v>262.66610573049996</v>
      </c>
      <c r="Q61" s="1">
        <f t="shared" si="37"/>
        <v>28.3112969005</v>
      </c>
      <c r="R61" s="1">
        <f t="shared" ref="R61" si="38">SUM(R3:R55)</f>
        <v>393.64999429100004</v>
      </c>
      <c r="S61" s="89"/>
      <c r="T61" s="89"/>
      <c r="U61" s="1">
        <f>SUM(U3:U59)</f>
        <v>8.2538138361934994</v>
      </c>
      <c r="V61" s="1">
        <f t="shared" ref="V61:CL61" si="39">SUM(V3:V59)</f>
        <v>286.03825016924463</v>
      </c>
      <c r="W61" s="1">
        <f t="shared" si="39"/>
        <v>1857.1049161232756</v>
      </c>
      <c r="X61" s="1">
        <f t="shared" si="39"/>
        <v>1891.8218448285497</v>
      </c>
      <c r="Y61" s="1">
        <f t="shared" si="39"/>
        <v>1891.8218448285497</v>
      </c>
      <c r="Z61" s="1">
        <f t="shared" si="39"/>
        <v>65.513315710677446</v>
      </c>
      <c r="AA61" s="1">
        <f t="shared" si="39"/>
        <v>6.6689768356330266</v>
      </c>
      <c r="AB61" s="1">
        <f t="shared" si="39"/>
        <v>2274.3496249033692</v>
      </c>
      <c r="AC61" s="1">
        <f t="shared" si="39"/>
        <v>262.07256240278377</v>
      </c>
      <c r="AD61" s="1">
        <f t="shared" si="39"/>
        <v>785967.36957233353</v>
      </c>
      <c r="AE61" s="1">
        <f t="shared" si="39"/>
        <v>1.8820214994302802E-2</v>
      </c>
      <c r="AF61" s="1">
        <f t="shared" si="39"/>
        <v>209451.64339742041</v>
      </c>
      <c r="AG61" s="1">
        <f t="shared" si="39"/>
        <v>5569.5739723182951</v>
      </c>
      <c r="AH61" s="1">
        <f t="shared" si="39"/>
        <v>130475.64557475425</v>
      </c>
      <c r="AI61" s="1">
        <f t="shared" si="39"/>
        <v>5344.6215518269019</v>
      </c>
      <c r="AJ61" s="1"/>
      <c r="AK61" s="1">
        <f t="shared" si="39"/>
        <v>148.64132873003825</v>
      </c>
      <c r="AL61" s="1">
        <f t="shared" si="39"/>
        <v>4.8008411143832959</v>
      </c>
      <c r="AM61" s="1">
        <f t="shared" si="39"/>
        <v>10488.082857808948</v>
      </c>
      <c r="AN61" s="1">
        <f t="shared" si="39"/>
        <v>10488.082857808948</v>
      </c>
      <c r="AO61" s="1"/>
      <c r="AP61" s="1"/>
      <c r="AQ61" s="1">
        <f t="shared" si="39"/>
        <v>7.1393928366732027</v>
      </c>
      <c r="AR61" s="1">
        <f t="shared" si="39"/>
        <v>0</v>
      </c>
      <c r="AS61" s="1">
        <f t="shared" si="39"/>
        <v>433.04504154691165</v>
      </c>
      <c r="AT61" s="1">
        <f t="shared" si="39"/>
        <v>5.8242233177534617</v>
      </c>
      <c r="AU61" s="1"/>
      <c r="AV61" s="1">
        <f t="shared" si="39"/>
        <v>200.20490504758305</v>
      </c>
      <c r="AW61" s="1">
        <f t="shared" si="39"/>
        <v>22.061050035298429</v>
      </c>
      <c r="AX61" s="1">
        <f t="shared" si="39"/>
        <v>339.53969242330265</v>
      </c>
      <c r="AY61" s="1"/>
      <c r="AZ61" s="1">
        <f t="shared" si="39"/>
        <v>56.303796293805043</v>
      </c>
      <c r="BA61" s="1">
        <f t="shared" si="39"/>
        <v>9328.9672799020173</v>
      </c>
      <c r="BB61" s="1">
        <f t="shared" si="39"/>
        <v>0</v>
      </c>
      <c r="BC61" s="1">
        <f t="shared" si="39"/>
        <v>372015.17947787279</v>
      </c>
      <c r="BD61" s="1">
        <f t="shared" si="39"/>
        <v>325571.21166159672</v>
      </c>
      <c r="BE61" s="1">
        <f t="shared" si="39"/>
        <v>36174.641823264297</v>
      </c>
      <c r="BF61" s="1">
        <f t="shared" si="39"/>
        <v>361745.85348486091</v>
      </c>
      <c r="BG61" s="1">
        <f t="shared" si="39"/>
        <v>7.6771647528487669E-2</v>
      </c>
      <c r="BH61" s="1">
        <f t="shared" si="39"/>
        <v>6163.2470938521155</v>
      </c>
      <c r="BI61" s="1"/>
      <c r="BJ61" s="1">
        <f t="shared" si="39"/>
        <v>113.33728787114566</v>
      </c>
      <c r="BK61" s="1">
        <f t="shared" si="39"/>
        <v>134555.47626024569</v>
      </c>
      <c r="BL61" s="1">
        <f t="shared" si="39"/>
        <v>147.59545686585813</v>
      </c>
      <c r="BM61" s="1">
        <f t="shared" si="39"/>
        <v>337.74932658295</v>
      </c>
      <c r="BN61" s="1">
        <f t="shared" si="39"/>
        <v>1094.9808783233134</v>
      </c>
      <c r="BO61" s="1">
        <f t="shared" si="39"/>
        <v>192.10258630737891</v>
      </c>
      <c r="BP61" s="1">
        <f t="shared" si="39"/>
        <v>12.136599572870034</v>
      </c>
      <c r="BQ61" s="1">
        <f t="shared" si="39"/>
        <v>46.565890833970016</v>
      </c>
      <c r="BR61" s="1">
        <f t="shared" si="39"/>
        <v>13863.508552191031</v>
      </c>
      <c r="BS61" s="1">
        <f t="shared" si="39"/>
        <v>13189.047346570542</v>
      </c>
      <c r="BT61" s="1">
        <f t="shared" si="39"/>
        <v>674.4612056204943</v>
      </c>
      <c r="BU61" s="1">
        <f t="shared" si="39"/>
        <v>0.16838986013216684</v>
      </c>
      <c r="BV61" s="1">
        <f t="shared" si="39"/>
        <v>6.2383677128700257E-2</v>
      </c>
      <c r="BW61" s="1">
        <f t="shared" si="39"/>
        <v>862.6462870657947</v>
      </c>
      <c r="BX61" s="1">
        <f t="shared" si="39"/>
        <v>0.18170052914510254</v>
      </c>
      <c r="BY61" s="1">
        <f t="shared" si="39"/>
        <v>2249.291916027048</v>
      </c>
      <c r="BZ61" s="1">
        <f t="shared" si="39"/>
        <v>547.45187029706017</v>
      </c>
      <c r="CA61" s="1">
        <f t="shared" si="39"/>
        <v>293.6748789408025</v>
      </c>
      <c r="CB61" s="1">
        <f t="shared" si="39"/>
        <v>5645.7058746519397</v>
      </c>
      <c r="CC61" s="1">
        <f t="shared" si="39"/>
        <v>70066.976926316405</v>
      </c>
      <c r="CD61" s="1">
        <f t="shared" si="39"/>
        <v>317.52934903902121</v>
      </c>
      <c r="CE61" s="1">
        <f t="shared" si="39"/>
        <v>1218.7368465981317</v>
      </c>
      <c r="CF61" s="1">
        <f t="shared" si="39"/>
        <v>109.12982352685142</v>
      </c>
      <c r="CG61" s="1">
        <f t="shared" si="39"/>
        <v>32435.756980893522</v>
      </c>
      <c r="CH61" s="1">
        <f t="shared" si="39"/>
        <v>2585.9388206737681</v>
      </c>
      <c r="CI61" s="1">
        <f t="shared" si="39"/>
        <v>5.1758014663174513E-2</v>
      </c>
      <c r="CJ61" s="1">
        <f t="shared" si="39"/>
        <v>3.0374610666237247</v>
      </c>
      <c r="CK61" s="1">
        <f t="shared" si="39"/>
        <v>2518.0243241266671</v>
      </c>
      <c r="CL61" s="1">
        <f t="shared" si="39"/>
        <v>50.772621400922993</v>
      </c>
      <c r="CM61" s="1">
        <f>SUM(CM3:CM59)</f>
        <v>241065.47067429483</v>
      </c>
      <c r="CN61" s="1">
        <f>SUM(CN3:CN59)</f>
        <v>1311.1125620534724</v>
      </c>
      <c r="CO61" s="89"/>
      <c r="CQ61" s="68"/>
      <c r="CR61" s="68"/>
      <c r="CS61" s="68"/>
      <c r="CT61" s="68"/>
      <c r="CU61" s="68"/>
      <c r="CV61" s="68"/>
      <c r="CW61" s="68"/>
      <c r="CX61" s="61"/>
      <c r="CY61" s="61"/>
      <c r="CZ61" s="68"/>
      <c r="DA61" s="61"/>
      <c r="DB61" s="68"/>
      <c r="DC61" s="61"/>
      <c r="DD61" s="68"/>
      <c r="DE61" s="68"/>
      <c r="DF61" s="61"/>
      <c r="DG61" s="89"/>
    </row>
    <row r="62" spans="1:111" x14ac:dyDescent="0.25">
      <c r="A62" s="2" t="s">
        <v>219</v>
      </c>
      <c r="B62" s="1">
        <f>SUM(B2:B54)</f>
        <v>180920.96061715702</v>
      </c>
      <c r="C62" s="1">
        <f t="shared" ref="C62:Q62" si="40">SUM(C2:C54)</f>
        <v>9324.308066354999</v>
      </c>
      <c r="D62" s="1">
        <f t="shared" si="40"/>
        <v>327107.30252980196</v>
      </c>
      <c r="E62" s="1">
        <f t="shared" si="40"/>
        <v>13442.384265760804</v>
      </c>
      <c r="F62" s="1">
        <f t="shared" si="40"/>
        <v>12774.217894290403</v>
      </c>
      <c r="G62" s="1">
        <f t="shared" si="40"/>
        <v>32115.355584703899</v>
      </c>
      <c r="H62" s="1">
        <f t="shared" si="40"/>
        <v>209688.79795305702</v>
      </c>
      <c r="I62" s="42">
        <f t="shared" si="40"/>
        <v>2601.3364895333002</v>
      </c>
      <c r="J62" s="42">
        <f t="shared" si="40"/>
        <v>2030.8789884841001</v>
      </c>
      <c r="K62" s="1">
        <f t="shared" si="40"/>
        <v>1.8818905399999999E-2</v>
      </c>
      <c r="L62" s="42">
        <f t="shared" si="40"/>
        <v>11524.043538828197</v>
      </c>
      <c r="M62" s="1">
        <f t="shared" si="40"/>
        <v>7.1473309755000001</v>
      </c>
      <c r="N62" s="42">
        <f t="shared" si="40"/>
        <v>1869.1178749156998</v>
      </c>
      <c r="O62" s="1">
        <f t="shared" si="40"/>
        <v>1857.1179747168999</v>
      </c>
      <c r="P62" s="1">
        <f t="shared" si="40"/>
        <v>262.07272129289998</v>
      </c>
      <c r="Q62" s="1">
        <f t="shared" si="40"/>
        <v>27.907613179000002</v>
      </c>
      <c r="R62" s="1">
        <f t="shared" ref="R62" si="41">SUM(R2:R54)</f>
        <v>388.66708343660002</v>
      </c>
      <c r="S62" s="89"/>
      <c r="T62" s="89"/>
      <c r="U62" s="1">
        <f t="shared" ref="U62:CK62" si="42">SUM(U2:U54)</f>
        <v>8.2538138361934994</v>
      </c>
      <c r="V62" s="1">
        <f t="shared" si="42"/>
        <v>286.03825016924463</v>
      </c>
      <c r="W62" s="1">
        <f t="shared" si="42"/>
        <v>1857.1049161232756</v>
      </c>
      <c r="X62" s="1">
        <f t="shared" si="42"/>
        <v>1260.9580785109888</v>
      </c>
      <c r="Y62" s="1">
        <f t="shared" si="42"/>
        <v>1260.9580785109888</v>
      </c>
      <c r="Z62" s="1">
        <f t="shared" si="42"/>
        <v>65.013405002001704</v>
      </c>
      <c r="AA62" s="1">
        <f t="shared" si="42"/>
        <v>6.6689768356330266</v>
      </c>
      <c r="AB62" s="1">
        <f t="shared" si="42"/>
        <v>2153.1545544238311</v>
      </c>
      <c r="AC62" s="1">
        <f t="shared" si="42"/>
        <v>262.07256240278377</v>
      </c>
      <c r="AD62" s="1">
        <f t="shared" si="42"/>
        <v>708165.48990613758</v>
      </c>
      <c r="AE62" s="1">
        <f t="shared" si="42"/>
        <v>1.8820214994302802E-2</v>
      </c>
      <c r="AF62" s="1">
        <f t="shared" si="42"/>
        <v>180903.2071040514</v>
      </c>
      <c r="AG62" s="1">
        <f t="shared" si="42"/>
        <v>4800.617841239412</v>
      </c>
      <c r="AH62" s="1">
        <f t="shared" si="42"/>
        <v>118557.94178121105</v>
      </c>
      <c r="AI62" s="1">
        <f t="shared" si="42"/>
        <v>4005.426107145282</v>
      </c>
      <c r="AJ62" s="1"/>
      <c r="AK62" s="1">
        <f t="shared" si="42"/>
        <v>148.64132873003825</v>
      </c>
      <c r="AL62" s="1">
        <f t="shared" si="42"/>
        <v>4.8008411143832959</v>
      </c>
      <c r="AM62" s="1">
        <f t="shared" si="42"/>
        <v>9417.7724809374176</v>
      </c>
      <c r="AN62" s="1">
        <f t="shared" si="42"/>
        <v>9417.7724809374176</v>
      </c>
      <c r="AO62" s="1"/>
      <c r="AP62" s="1"/>
      <c r="AQ62" s="1">
        <f t="shared" si="42"/>
        <v>7.1393928366732027</v>
      </c>
      <c r="AR62" s="1">
        <f t="shared" si="42"/>
        <v>0</v>
      </c>
      <c r="AS62" s="1">
        <f t="shared" si="42"/>
        <v>432.2557571073541</v>
      </c>
      <c r="AT62" s="1">
        <f t="shared" si="42"/>
        <v>5.8242233177534617</v>
      </c>
      <c r="AU62" s="1"/>
      <c r="AV62" s="1">
        <f t="shared" si="42"/>
        <v>199.94671443232261</v>
      </c>
      <c r="AW62" s="1">
        <f t="shared" si="42"/>
        <v>22.061050035298429</v>
      </c>
      <c r="AX62" s="1">
        <f t="shared" si="42"/>
        <v>298.48675520322075</v>
      </c>
      <c r="AY62" s="1"/>
      <c r="AZ62" s="1">
        <f t="shared" si="42"/>
        <v>55.81086781086303</v>
      </c>
      <c r="BA62" s="1">
        <f t="shared" si="42"/>
        <v>9324.1944093849779</v>
      </c>
      <c r="BB62" s="1">
        <f t="shared" si="42"/>
        <v>0</v>
      </c>
      <c r="BC62" s="1">
        <f t="shared" si="42"/>
        <v>328687.1996986657</v>
      </c>
      <c r="BD62" s="1">
        <f t="shared" si="42"/>
        <v>294378.97844565974</v>
      </c>
      <c r="BE62" s="1">
        <f t="shared" si="42"/>
        <v>32708.802927779936</v>
      </c>
      <c r="BF62" s="1">
        <f t="shared" si="42"/>
        <v>327087.78137343959</v>
      </c>
      <c r="BG62" s="1">
        <f t="shared" si="42"/>
        <v>7.6771647528487669E-2</v>
      </c>
      <c r="BH62" s="1">
        <f t="shared" si="42"/>
        <v>6047.4872235059347</v>
      </c>
      <c r="BI62" s="1"/>
      <c r="BJ62" s="1">
        <f t="shared" si="42"/>
        <v>111.82528866480958</v>
      </c>
      <c r="BK62" s="1">
        <f t="shared" si="42"/>
        <v>117278.28168503118</v>
      </c>
      <c r="BL62" s="1">
        <f t="shared" si="42"/>
        <v>145.08469456268955</v>
      </c>
      <c r="BM62" s="1">
        <f t="shared" si="42"/>
        <v>333.3574864400905</v>
      </c>
      <c r="BN62" s="1">
        <f t="shared" si="42"/>
        <v>887.95653819423148</v>
      </c>
      <c r="BO62" s="1">
        <f t="shared" si="42"/>
        <v>189.30926333576895</v>
      </c>
      <c r="BP62" s="1">
        <f t="shared" si="42"/>
        <v>12.115978260789257</v>
      </c>
      <c r="BQ62" s="1">
        <f t="shared" si="42"/>
        <v>45.863763704442967</v>
      </c>
      <c r="BR62" s="1">
        <f t="shared" si="42"/>
        <v>13441.114402583178</v>
      </c>
      <c r="BS62" s="1">
        <f t="shared" si="42"/>
        <v>12773.045499414779</v>
      </c>
      <c r="BT62" s="1">
        <f t="shared" si="42"/>
        <v>668.06890316840349</v>
      </c>
      <c r="BU62" s="1">
        <f t="shared" si="42"/>
        <v>0.16838986013216684</v>
      </c>
      <c r="BV62" s="1">
        <f t="shared" si="42"/>
        <v>5.433117405600834E-2</v>
      </c>
      <c r="BW62" s="1">
        <f t="shared" si="42"/>
        <v>852.22819560705136</v>
      </c>
      <c r="BX62" s="1">
        <f t="shared" si="42"/>
        <v>0.18170052914510254</v>
      </c>
      <c r="BY62" s="1">
        <f t="shared" si="42"/>
        <v>2209.7756035880197</v>
      </c>
      <c r="BZ62" s="1">
        <f t="shared" si="42"/>
        <v>540.43630125656682</v>
      </c>
      <c r="CA62" s="1">
        <f t="shared" si="42"/>
        <v>289.62338767937291</v>
      </c>
      <c r="CB62" s="1">
        <f t="shared" si="42"/>
        <v>5530.1333473284067</v>
      </c>
      <c r="CC62" s="1">
        <f t="shared" si="42"/>
        <v>59665.522575899311</v>
      </c>
      <c r="CD62" s="1">
        <f t="shared" si="42"/>
        <v>312.81436003457338</v>
      </c>
      <c r="CE62" s="1">
        <f t="shared" si="42"/>
        <v>1203.015334668371</v>
      </c>
      <c r="CF62" s="1">
        <f t="shared" si="42"/>
        <v>109.10153452626169</v>
      </c>
      <c r="CG62" s="1">
        <f t="shared" si="42"/>
        <v>32114.659657635311</v>
      </c>
      <c r="CH62" s="1">
        <f t="shared" si="42"/>
        <v>2470.66847582316</v>
      </c>
      <c r="CI62" s="1">
        <f t="shared" si="42"/>
        <v>5.1600195757438641E-2</v>
      </c>
      <c r="CJ62" s="1">
        <f t="shared" si="42"/>
        <v>3.0374610666237247</v>
      </c>
      <c r="CK62" s="1">
        <f t="shared" si="42"/>
        <v>2451.3325751378725</v>
      </c>
      <c r="CL62" s="1">
        <f>SUM(CL2:CL54)</f>
        <v>50.094722608614916</v>
      </c>
      <c r="CM62" s="1">
        <f>SUM(CM2:CM54)</f>
        <v>209665.44508304284</v>
      </c>
      <c r="CN62" s="1">
        <f>SUM(CN2:CN54)</f>
        <v>1288.9064194576954</v>
      </c>
      <c r="CO62" s="89"/>
      <c r="CQ62" s="68"/>
      <c r="CR62" s="68"/>
      <c r="CS62" s="68"/>
      <c r="CT62" s="68"/>
      <c r="CU62" s="68"/>
      <c r="CV62" s="68"/>
      <c r="CW62" s="68"/>
      <c r="CX62" s="61"/>
      <c r="CY62" s="61"/>
      <c r="CZ62" s="68"/>
      <c r="DA62" s="61"/>
      <c r="DB62" s="68"/>
      <c r="DC62" s="61"/>
      <c r="DD62" s="68"/>
      <c r="DE62" s="68"/>
      <c r="DF62" s="61"/>
      <c r="DG62" s="89"/>
    </row>
    <row r="63" spans="1:111" x14ac:dyDescent="0.25">
      <c r="A63" s="89" t="s">
        <v>349</v>
      </c>
      <c r="B63" s="75">
        <f>+B3+B5+B8+B9+B11+B12+B14+B15+B16+B17+B18+B19+B20+B21+B22+B23+B24+B25+B26+B28+B30+B31+B33+B34+B35+B36+B37+B39+B40+B41+B42+B43+B44+B46+B47+B49+B50+B10</f>
        <v>109795.87444945698</v>
      </c>
      <c r="C63" s="75">
        <f t="shared" ref="C63:Q63" si="43">+C3+C5+C8+C9+C11+C12+C14+C15+C16+C17+C18+C19+C20+C21+C22+C23+C24+C25+C26+C28+C30+C31+C33+C34+C35+C36+C37+C39+C40+C41+C42+C43+C44+C46+C47+C49+C50+C10</f>
        <v>9176.9066232455007</v>
      </c>
      <c r="D63" s="75">
        <f t="shared" si="43"/>
        <v>245766.06387557194</v>
      </c>
      <c r="E63" s="75">
        <f t="shared" si="43"/>
        <v>9712.8122518808013</v>
      </c>
      <c r="F63" s="75">
        <f t="shared" si="43"/>
        <v>9466.2434932024007</v>
      </c>
      <c r="G63" s="75">
        <f t="shared" si="43"/>
        <v>20996.127977212702</v>
      </c>
      <c r="H63" s="75">
        <f t="shared" si="43"/>
        <v>77354.812549276001</v>
      </c>
      <c r="I63" s="75">
        <f t="shared" si="43"/>
        <v>1566.3333663121002</v>
      </c>
      <c r="J63" s="75">
        <f t="shared" si="43"/>
        <v>515.15845089640004</v>
      </c>
      <c r="K63" s="75">
        <f t="shared" si="43"/>
        <v>0</v>
      </c>
      <c r="L63" s="75">
        <f t="shared" si="43"/>
        <v>7379.1666832071996</v>
      </c>
      <c r="M63" s="75">
        <f t="shared" si="43"/>
        <v>7.0046145500000003</v>
      </c>
      <c r="N63" s="75">
        <f t="shared" si="43"/>
        <v>1047.9958914957999</v>
      </c>
      <c r="O63" s="75">
        <f t="shared" si="43"/>
        <v>1137.2765010185999</v>
      </c>
      <c r="P63" s="75">
        <f t="shared" si="43"/>
        <v>150.90345792189999</v>
      </c>
      <c r="Q63" s="75">
        <f t="shared" si="43"/>
        <v>17.129905740199998</v>
      </c>
      <c r="R63" s="75">
        <f t="shared" ref="R63" si="44">+R3+R5+R8+R9+R11+R12+R14+R15+R16+R17+R18+R19+R20+R21+R22+R23+R24+R25+R26+R28+R30+R31+R33+R34+R35+R36+R37+R39+R40+R41+R42+R43+R44+R46+R47+R49+R50+R10</f>
        <v>67.10496912249998</v>
      </c>
      <c r="S63" s="89"/>
      <c r="T63" s="89"/>
      <c r="V63" s="75"/>
      <c r="X63" s="75"/>
      <c r="Y63" s="75"/>
      <c r="Z63" s="75"/>
      <c r="AB63" s="75"/>
      <c r="AD63" s="75"/>
      <c r="AE63" s="75"/>
      <c r="AF63" s="75"/>
      <c r="AG63" s="75"/>
      <c r="AH63" s="75"/>
      <c r="AI63" s="75"/>
      <c r="AK63" s="75"/>
      <c r="AM63" s="75"/>
      <c r="AN63" s="75"/>
      <c r="AQ63" s="75"/>
      <c r="AR63" s="75"/>
      <c r="AS63" s="75"/>
      <c r="AT63" s="75"/>
      <c r="AW63" s="75"/>
      <c r="AX63" s="75"/>
      <c r="AZ63" s="75"/>
      <c r="BA63" s="75"/>
      <c r="BB63" s="75"/>
      <c r="BD63" s="75"/>
      <c r="BE63" s="75"/>
      <c r="BF63" s="75"/>
      <c r="BG63" s="75"/>
      <c r="BH63" s="75"/>
      <c r="BJ63" s="75"/>
      <c r="BK63" s="75"/>
      <c r="BL63" s="75"/>
      <c r="BM63" s="75"/>
      <c r="BN63" s="75"/>
      <c r="BO63" s="75"/>
      <c r="BP63" s="75"/>
      <c r="BQ63" s="75"/>
      <c r="BR63" s="75"/>
      <c r="BS63" s="75"/>
      <c r="BT63" s="75"/>
      <c r="BU63" s="75"/>
      <c r="BV63" s="75"/>
      <c r="BW63" s="75"/>
      <c r="BX63" s="75"/>
      <c r="BY63" s="75"/>
      <c r="BZ63" s="75"/>
      <c r="CA63" s="75"/>
      <c r="CB63" s="75"/>
      <c r="CC63" s="75"/>
      <c r="CD63" s="75"/>
      <c r="CE63" s="75"/>
      <c r="CF63" s="75"/>
      <c r="CG63" s="75"/>
      <c r="CH63" s="75"/>
      <c r="CI63" s="75"/>
      <c r="CJ63" s="75"/>
      <c r="CK63" s="75"/>
      <c r="CL63" s="75"/>
      <c r="CM63" s="75"/>
      <c r="CN63" s="75"/>
      <c r="CO63" s="89"/>
      <c r="CQ63" s="89"/>
      <c r="CR63" s="89"/>
      <c r="CS63" s="89"/>
      <c r="CT63" s="89"/>
      <c r="CU63" s="89"/>
      <c r="CV63" s="89"/>
      <c r="CW63" s="89"/>
      <c r="CX63" s="70"/>
      <c r="CY63" s="70"/>
      <c r="CZ63" s="89"/>
      <c r="DA63" s="70"/>
      <c r="DB63" s="89"/>
      <c r="DC63" s="70"/>
      <c r="DD63" s="89"/>
      <c r="DE63" s="89"/>
      <c r="DF63" s="70"/>
      <c r="DG63" s="89"/>
    </row>
    <row r="69" spans="2:8" x14ac:dyDescent="0.25">
      <c r="B69" s="75"/>
      <c r="C69" s="75"/>
      <c r="D69" s="75"/>
      <c r="E69" s="75"/>
      <c r="F69" s="75"/>
      <c r="G69" s="75"/>
      <c r="H69" s="75"/>
    </row>
    <row r="70" spans="2:8" x14ac:dyDescent="0.25">
      <c r="B70" s="89"/>
      <c r="C70" s="89"/>
      <c r="D70" s="89"/>
      <c r="E70" s="89"/>
      <c r="F70" s="89"/>
      <c r="G70" s="89"/>
      <c r="H70" s="89"/>
    </row>
    <row r="71" spans="2:8" x14ac:dyDescent="0.25">
      <c r="B71" s="75"/>
      <c r="C71" s="75"/>
      <c r="D71" s="75"/>
      <c r="E71" s="75"/>
      <c r="F71" s="75"/>
      <c r="G71" s="75"/>
      <c r="H71" s="75"/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5EDDD7-3399-48EA-8C08-9329C56F4767}">
  <dimension ref="A1:CT94"/>
  <sheetViews>
    <sheetView zoomScale="85" zoomScaleNormal="85" workbookViewId="0">
      <pane xSplit="1" ySplit="2" topLeftCell="BG3" activePane="bottomRight" state="frozen"/>
      <selection pane="topRight" activeCell="B1" sqref="B1"/>
      <selection pane="bottomLeft" activeCell="A3" sqref="A3"/>
      <selection pane="bottomRight" activeCell="CC1" sqref="CC1:CS1048576"/>
    </sheetView>
  </sheetViews>
  <sheetFormatPr defaultColWidth="9.140625" defaultRowHeight="15" x14ac:dyDescent="0.25"/>
  <cols>
    <col min="1" max="1" width="19.28515625" style="74" customWidth="1"/>
    <col min="2" max="9" width="9.140625" style="74"/>
    <col min="10" max="10" width="22.28515625" style="74" bestFit="1" customWidth="1"/>
    <col min="11" max="11" width="6" style="74" bestFit="1" customWidth="1"/>
    <col min="12" max="12" width="5.5703125" style="74" bestFit="1" customWidth="1"/>
    <col min="13" max="13" width="9.85546875" style="89" bestFit="1" customWidth="1"/>
    <col min="14" max="14" width="5.7109375" style="74" bestFit="1" customWidth="1"/>
    <col min="15" max="15" width="14.7109375" style="74" bestFit="1" customWidth="1"/>
    <col min="16" max="16" width="5.7109375" style="74" bestFit="1" customWidth="1"/>
    <col min="17" max="17" width="5.7109375" style="74" customWidth="1"/>
    <col min="18" max="18" width="9.140625" style="74" bestFit="1" customWidth="1"/>
    <col min="19" max="19" width="13.42578125" style="89" bestFit="1" customWidth="1"/>
    <col min="20" max="20" width="4.7109375" style="74" bestFit="1" customWidth="1"/>
    <col min="21" max="21" width="12.42578125" style="74" bestFit="1" customWidth="1"/>
    <col min="22" max="22" width="4.7109375" style="74" bestFit="1" customWidth="1"/>
    <col min="23" max="23" width="5.85546875" style="74" bestFit="1" customWidth="1"/>
    <col min="24" max="24" width="5.7109375" style="74" customWidth="1"/>
    <col min="25" max="25" width="10.85546875" style="89" bestFit="1" customWidth="1"/>
    <col min="26" max="26" width="6" style="74" bestFit="1" customWidth="1"/>
    <col min="27" max="27" width="6" style="74" customWidth="1"/>
    <col min="28" max="28" width="6.5703125" style="74" bestFit="1" customWidth="1"/>
    <col min="29" max="29" width="15.5703125" style="74" bestFit="1" customWidth="1"/>
    <col min="30" max="30" width="4.28515625" style="89" bestFit="1" customWidth="1"/>
    <col min="31" max="31" width="5.7109375" style="89" bestFit="1" customWidth="1"/>
    <col min="32" max="32" width="6.7109375" style="74" bestFit="1" customWidth="1"/>
    <col min="33" max="33" width="5.140625" style="74" bestFit="1" customWidth="1"/>
    <col min="34" max="34" width="5.28515625" style="74" bestFit="1" customWidth="1"/>
    <col min="35" max="35" width="5.28515625" style="89" customWidth="1"/>
    <col min="36" max="36" width="5.28515625" style="74" customWidth="1"/>
    <col min="37" max="37" width="5.140625" style="74" customWidth="1"/>
    <col min="38" max="38" width="6.7109375" style="74" bestFit="1" customWidth="1"/>
    <col min="39" max="39" width="6.7109375" style="89" customWidth="1"/>
    <col min="40" max="40" width="6.28515625" style="74" bestFit="1" customWidth="1"/>
    <col min="41" max="41" width="5" style="74" bestFit="1" customWidth="1"/>
    <col min="42" max="42" width="6.85546875" style="74" bestFit="1" customWidth="1"/>
    <col min="43" max="43" width="7.85546875" style="74" bestFit="1" customWidth="1"/>
    <col min="44" max="44" width="6.85546875" style="74" bestFit="1" customWidth="1"/>
    <col min="45" max="45" width="7.85546875" style="74" bestFit="1" customWidth="1"/>
    <col min="46" max="46" width="6" style="74" customWidth="1"/>
    <col min="47" max="47" width="4.42578125" style="74" bestFit="1" customWidth="1"/>
    <col min="48" max="48" width="5.85546875" style="89" bestFit="1" customWidth="1"/>
    <col min="49" max="49" width="4.42578125" style="74" bestFit="1" customWidth="1"/>
    <col min="50" max="50" width="5.85546875" style="74" bestFit="1" customWidth="1"/>
    <col min="51" max="51" width="4.7109375" style="74" bestFit="1" customWidth="1"/>
    <col min="52" max="52" width="4.140625" style="74" customWidth="1"/>
    <col min="53" max="53" width="6.7109375" style="74" bestFit="1" customWidth="1"/>
    <col min="54" max="54" width="4.28515625" style="74" bestFit="1" customWidth="1"/>
    <col min="55" max="55" width="6" style="74" bestFit="1" customWidth="1"/>
    <col min="56" max="56" width="3.28515625" style="74" customWidth="1"/>
    <col min="57" max="57" width="6.85546875" style="74" bestFit="1" customWidth="1"/>
    <col min="58" max="58" width="7" style="74" bestFit="1" customWidth="1"/>
    <col min="59" max="59" width="5.85546875" style="74" bestFit="1" customWidth="1"/>
    <col min="60" max="60" width="5.28515625" style="74" bestFit="1" customWidth="1"/>
    <col min="61" max="61" width="5.28515625" style="74" customWidth="1"/>
    <col min="62" max="62" width="8.85546875" style="74" bestFit="1" customWidth="1"/>
    <col min="63" max="63" width="4.85546875" style="74" customWidth="1"/>
    <col min="64" max="64" width="8" style="74" bestFit="1" customWidth="1"/>
    <col min="65" max="65" width="5.85546875" style="74" customWidth="1"/>
    <col min="66" max="66" width="6" style="74" customWidth="1"/>
    <col min="67" max="67" width="5.85546875" style="74" bestFit="1" customWidth="1"/>
    <col min="68" max="68" width="5.7109375" style="74" customWidth="1"/>
    <col min="69" max="69" width="4" style="74" bestFit="1" customWidth="1"/>
    <col min="70" max="70" width="5.85546875" style="74" bestFit="1" customWidth="1"/>
    <col min="71" max="71" width="4" style="74" bestFit="1" customWidth="1"/>
    <col min="72" max="72" width="6.85546875" style="74" bestFit="1" customWidth="1"/>
    <col min="73" max="73" width="6.85546875" style="74" customWidth="1"/>
    <col min="74" max="75" width="5.42578125" style="74" bestFit="1" customWidth="1"/>
    <col min="76" max="77" width="5.85546875" style="74" bestFit="1" customWidth="1"/>
    <col min="78" max="78" width="9.28515625" style="74" bestFit="1" customWidth="1"/>
    <col min="79" max="79" width="7.28515625" style="74" bestFit="1" customWidth="1"/>
    <col min="80" max="80" width="9.140625" style="74"/>
    <col min="81" max="97" width="9.140625" style="89"/>
    <col min="98" max="16384" width="9.140625" style="74"/>
  </cols>
  <sheetData>
    <row r="1" spans="1:97" x14ac:dyDescent="0.25">
      <c r="A1" s="89"/>
      <c r="B1" s="89" t="s">
        <v>329</v>
      </c>
      <c r="C1" s="89"/>
      <c r="D1" s="89"/>
      <c r="E1" s="89"/>
      <c r="F1" s="89"/>
      <c r="G1" s="89"/>
      <c r="H1" s="89"/>
      <c r="I1" s="89"/>
      <c r="J1" s="89" t="s">
        <v>352</v>
      </c>
      <c r="K1" s="89"/>
      <c r="L1" s="89"/>
      <c r="N1" s="89"/>
      <c r="O1" s="89"/>
      <c r="P1" s="89"/>
      <c r="Q1" s="89"/>
      <c r="R1" s="89"/>
      <c r="T1" s="89"/>
      <c r="U1" s="89"/>
      <c r="V1" s="89"/>
      <c r="W1" s="89"/>
      <c r="X1" s="89"/>
      <c r="Z1" s="89"/>
      <c r="AA1" s="89"/>
      <c r="AB1" s="89"/>
      <c r="AC1" s="89"/>
      <c r="AF1" s="89"/>
      <c r="AG1" s="89"/>
      <c r="AH1" s="89"/>
      <c r="AJ1" s="89"/>
      <c r="AK1" s="89"/>
      <c r="AL1" s="89"/>
      <c r="AN1" s="89"/>
      <c r="AO1" s="89"/>
      <c r="AP1" s="89"/>
      <c r="AQ1" s="89"/>
      <c r="AR1" s="89"/>
      <c r="AS1" s="89"/>
      <c r="AT1" s="89"/>
      <c r="AU1" s="89"/>
      <c r="AW1" s="89"/>
      <c r="AX1" s="89"/>
      <c r="AY1" s="89"/>
      <c r="AZ1" s="89"/>
      <c r="BA1" s="89"/>
      <c r="BB1" s="89"/>
      <c r="BC1" s="89"/>
      <c r="BD1" s="89"/>
      <c r="BE1" s="89"/>
      <c r="BF1" s="89"/>
      <c r="BG1" s="89"/>
      <c r="BH1" s="89"/>
      <c r="BI1" s="89"/>
      <c r="BJ1" s="89"/>
      <c r="BK1" s="89"/>
      <c r="BL1" s="89"/>
      <c r="BM1" s="89"/>
      <c r="BN1" s="89"/>
      <c r="BO1" s="89"/>
      <c r="BP1" s="89"/>
      <c r="BQ1" s="89"/>
      <c r="BR1" s="89"/>
      <c r="BS1" s="89"/>
      <c r="BT1" s="89"/>
      <c r="BU1" s="89"/>
      <c r="BV1" s="89"/>
      <c r="BW1" s="89"/>
      <c r="BX1" s="89"/>
      <c r="BY1" s="89"/>
      <c r="BZ1" s="89"/>
      <c r="CA1" s="89"/>
      <c r="CB1" s="89"/>
      <c r="CM1" s="72" t="s">
        <v>422</v>
      </c>
    </row>
    <row r="2" spans="1:97" x14ac:dyDescent="0.25">
      <c r="A2" s="89" t="s">
        <v>162</v>
      </c>
      <c r="B2" s="89" t="s">
        <v>54</v>
      </c>
      <c r="C2" s="89" t="s">
        <v>82</v>
      </c>
      <c r="D2" s="89" t="s">
        <v>163</v>
      </c>
      <c r="E2" s="89" t="s">
        <v>164</v>
      </c>
      <c r="F2" s="89" t="s">
        <v>165</v>
      </c>
      <c r="G2" s="89" t="s">
        <v>140</v>
      </c>
      <c r="H2" s="89" t="s">
        <v>166</v>
      </c>
      <c r="I2" s="89"/>
      <c r="J2" s="75" t="s">
        <v>336</v>
      </c>
      <c r="K2" s="75" t="s">
        <v>358</v>
      </c>
      <c r="L2" s="75" t="s">
        <v>36</v>
      </c>
      <c r="M2" s="75" t="s">
        <v>38</v>
      </c>
      <c r="N2" s="75" t="s">
        <v>40</v>
      </c>
      <c r="O2" s="75" t="s">
        <v>42</v>
      </c>
      <c r="P2" s="75" t="s">
        <v>44</v>
      </c>
      <c r="Q2" s="75" t="s">
        <v>359</v>
      </c>
      <c r="R2" s="75" t="s">
        <v>46</v>
      </c>
      <c r="S2" s="75" t="s">
        <v>48</v>
      </c>
      <c r="T2" s="75" t="s">
        <v>50</v>
      </c>
      <c r="U2" s="75" t="s">
        <v>54</v>
      </c>
      <c r="V2" s="75" t="s">
        <v>56</v>
      </c>
      <c r="W2" s="75" t="s">
        <v>58</v>
      </c>
      <c r="X2" s="75" t="s">
        <v>60</v>
      </c>
      <c r="Y2" s="75" t="s">
        <v>378</v>
      </c>
      <c r="Z2" s="75" t="s">
        <v>62</v>
      </c>
      <c r="AA2" s="75" t="s">
        <v>360</v>
      </c>
      <c r="AB2" s="75" t="s">
        <v>64</v>
      </c>
      <c r="AC2" s="75" t="s">
        <v>66</v>
      </c>
      <c r="AD2" s="75" t="s">
        <v>361</v>
      </c>
      <c r="AE2" s="75" t="s">
        <v>362</v>
      </c>
      <c r="AF2" s="75" t="s">
        <v>70</v>
      </c>
      <c r="AG2" s="89" t="s">
        <v>72</v>
      </c>
      <c r="AH2" s="89" t="s">
        <v>74</v>
      </c>
      <c r="AI2" s="75" t="s">
        <v>363</v>
      </c>
      <c r="AJ2" s="89" t="s">
        <v>364</v>
      </c>
      <c r="AK2" s="89" t="s">
        <v>76</v>
      </c>
      <c r="AL2" s="89" t="s">
        <v>78</v>
      </c>
      <c r="AM2" s="89" t="s">
        <v>365</v>
      </c>
      <c r="AN2" s="89" t="s">
        <v>80</v>
      </c>
      <c r="AO2" s="89" t="s">
        <v>82</v>
      </c>
      <c r="AP2" s="89" t="s">
        <v>366</v>
      </c>
      <c r="AQ2" s="89" t="s">
        <v>86</v>
      </c>
      <c r="AR2" s="89" t="s">
        <v>88</v>
      </c>
      <c r="AS2" s="89" t="s">
        <v>163</v>
      </c>
      <c r="AT2" s="89" t="s">
        <v>92</v>
      </c>
      <c r="AU2" s="89" t="s">
        <v>94</v>
      </c>
      <c r="AV2" s="89" t="s">
        <v>367</v>
      </c>
      <c r="AW2" s="89" t="s">
        <v>96</v>
      </c>
      <c r="AX2" s="89" t="s">
        <v>98</v>
      </c>
      <c r="AY2" s="89" t="s">
        <v>100</v>
      </c>
      <c r="AZ2" s="89" t="s">
        <v>102</v>
      </c>
      <c r="BA2" s="89" t="s">
        <v>104</v>
      </c>
      <c r="BB2" s="89" t="s">
        <v>106</v>
      </c>
      <c r="BC2" s="89" t="s">
        <v>108</v>
      </c>
      <c r="BD2" s="89" t="s">
        <v>110</v>
      </c>
      <c r="BE2" s="89" t="s">
        <v>164</v>
      </c>
      <c r="BF2" s="89" t="s">
        <v>165</v>
      </c>
      <c r="BG2" s="89" t="s">
        <v>112</v>
      </c>
      <c r="BH2" s="89" t="s">
        <v>114</v>
      </c>
      <c r="BI2" s="89" t="s">
        <v>116</v>
      </c>
      <c r="BJ2" s="89" t="s">
        <v>118</v>
      </c>
      <c r="BK2" s="89" t="s">
        <v>120</v>
      </c>
      <c r="BL2" s="89" t="s">
        <v>122</v>
      </c>
      <c r="BM2" s="89" t="s">
        <v>124</v>
      </c>
      <c r="BN2" s="89" t="s">
        <v>126</v>
      </c>
      <c r="BO2" s="89" t="s">
        <v>128</v>
      </c>
      <c r="BP2" s="89" t="s">
        <v>130</v>
      </c>
      <c r="BQ2" s="89" t="s">
        <v>132</v>
      </c>
      <c r="BR2" s="89" t="s">
        <v>134</v>
      </c>
      <c r="BS2" s="89" t="s">
        <v>136</v>
      </c>
      <c r="BT2" s="89" t="s">
        <v>140</v>
      </c>
      <c r="BU2" s="89" t="s">
        <v>142</v>
      </c>
      <c r="BV2" s="89" t="s">
        <v>144</v>
      </c>
      <c r="BW2" s="75" t="s">
        <v>146</v>
      </c>
      <c r="BX2" s="75" t="s">
        <v>148</v>
      </c>
      <c r="BY2" s="89" t="s">
        <v>152</v>
      </c>
      <c r="BZ2" s="89" t="s">
        <v>154</v>
      </c>
      <c r="CA2" s="89" t="s">
        <v>156</v>
      </c>
      <c r="CB2" s="89"/>
      <c r="CC2" s="75" t="s">
        <v>366</v>
      </c>
      <c r="CD2" s="89" t="s">
        <v>70</v>
      </c>
      <c r="CE2" s="75" t="s">
        <v>423</v>
      </c>
      <c r="CF2" s="89" t="s">
        <v>54</v>
      </c>
      <c r="CG2" s="89" t="s">
        <v>82</v>
      </c>
      <c r="CH2" s="89" t="s">
        <v>163</v>
      </c>
      <c r="CI2" s="89" t="s">
        <v>164</v>
      </c>
      <c r="CJ2" s="89" t="s">
        <v>165</v>
      </c>
      <c r="CK2" s="89" t="s">
        <v>140</v>
      </c>
      <c r="CL2" s="89" t="s">
        <v>166</v>
      </c>
      <c r="CM2" s="89" t="s">
        <v>355</v>
      </c>
      <c r="CN2" s="89" t="s">
        <v>356</v>
      </c>
      <c r="CO2" s="89" t="s">
        <v>374</v>
      </c>
      <c r="CP2" s="89" t="s">
        <v>377</v>
      </c>
      <c r="CQ2" s="89" t="s">
        <v>375</v>
      </c>
      <c r="CR2" s="89" t="s">
        <v>376</v>
      </c>
      <c r="CS2" s="89" t="s">
        <v>378</v>
      </c>
    </row>
    <row r="3" spans="1:97" x14ac:dyDescent="0.25">
      <c r="A3" s="75" t="s">
        <v>168</v>
      </c>
      <c r="B3" s="75">
        <v>476.15819395</v>
      </c>
      <c r="C3" s="75"/>
      <c r="D3" s="75">
        <v>3360.8711366000002</v>
      </c>
      <c r="E3" s="75">
        <v>94.694538510000001</v>
      </c>
      <c r="F3" s="75">
        <v>91.747636189999994</v>
      </c>
      <c r="G3" s="75">
        <v>17.506498430000001</v>
      </c>
      <c r="H3" s="75">
        <v>142.79571007999999</v>
      </c>
      <c r="I3" s="75"/>
      <c r="J3" s="75" t="s">
        <v>168</v>
      </c>
      <c r="K3" s="75">
        <v>0</v>
      </c>
      <c r="L3" s="75">
        <v>1.6212616646539</v>
      </c>
      <c r="M3" s="75">
        <v>0.26388685116618799</v>
      </c>
      <c r="N3" s="75">
        <v>0.60032960836840998</v>
      </c>
      <c r="O3" s="75">
        <v>0.60032960836840998</v>
      </c>
      <c r="P3" s="75">
        <v>2.3185387736468202</v>
      </c>
      <c r="Q3" s="75">
        <v>0</v>
      </c>
      <c r="R3" s="75">
        <v>0.290503578047416</v>
      </c>
      <c r="S3" s="75">
        <v>0.144652325620033</v>
      </c>
      <c r="T3" s="75">
        <v>3.4264595917750098</v>
      </c>
      <c r="U3" s="75">
        <v>476.15815038035203</v>
      </c>
      <c r="V3" s="75">
        <v>14.2862562743615</v>
      </c>
      <c r="W3" s="75">
        <v>0.108201650084986</v>
      </c>
      <c r="X3" s="75">
        <v>2.4931878738609501</v>
      </c>
      <c r="Y3" s="75">
        <v>6.2687382036901204E-2</v>
      </c>
      <c r="Z3" s="75">
        <v>0</v>
      </c>
      <c r="AA3" s="75">
        <v>0</v>
      </c>
      <c r="AB3" s="75">
        <v>2.6191613612294602</v>
      </c>
      <c r="AC3" s="75">
        <v>2.6191613612294602</v>
      </c>
      <c r="AD3" s="75">
        <v>0</v>
      </c>
      <c r="AE3" s="75">
        <v>0</v>
      </c>
      <c r="AF3" s="75">
        <v>26.886947536720701</v>
      </c>
      <c r="AG3" s="75">
        <v>0.50434644680388097</v>
      </c>
      <c r="AH3" s="75">
        <v>7.8861377595792495E-2</v>
      </c>
      <c r="AI3" s="75">
        <v>0</v>
      </c>
      <c r="AJ3" s="75">
        <v>43.5530503672965</v>
      </c>
      <c r="AK3" s="75">
        <v>0.21435547868984201</v>
      </c>
      <c r="AL3" s="75">
        <v>0</v>
      </c>
      <c r="AM3" s="75">
        <v>0</v>
      </c>
      <c r="AN3" s="75">
        <v>0.26135015738011003</v>
      </c>
      <c r="AO3" s="75">
        <v>1.7658683290762001</v>
      </c>
      <c r="AP3" s="75">
        <v>144.525790006889</v>
      </c>
      <c r="AQ3" s="75">
        <v>3024.7834474379501</v>
      </c>
      <c r="AR3" s="75">
        <v>309.20007300473401</v>
      </c>
      <c r="AS3" s="75">
        <v>3360.8704679794</v>
      </c>
      <c r="AT3" s="75">
        <v>0</v>
      </c>
      <c r="AU3" s="75">
        <v>2.8508078791109299</v>
      </c>
      <c r="AV3" s="75">
        <v>0</v>
      </c>
      <c r="AW3" s="75">
        <v>5.5189774097455298E-2</v>
      </c>
      <c r="AX3" s="75">
        <v>23.867026867353601</v>
      </c>
      <c r="AY3" s="75">
        <v>0.53583281594272303</v>
      </c>
      <c r="AZ3" s="75">
        <v>0.34494669972717801</v>
      </c>
      <c r="BA3" s="75">
        <v>42.573782933139299</v>
      </c>
      <c r="BB3" s="75">
        <v>0.31596156979337098</v>
      </c>
      <c r="BC3" s="75">
        <v>0</v>
      </c>
      <c r="BD3" s="75">
        <v>0.240796145841256</v>
      </c>
      <c r="BE3" s="75">
        <v>94.694510109792901</v>
      </c>
      <c r="BF3" s="75">
        <v>91.7476093425404</v>
      </c>
      <c r="BG3" s="75">
        <v>2.94690076725254</v>
      </c>
      <c r="BH3" s="75">
        <v>0.121716397524209</v>
      </c>
      <c r="BI3" s="75">
        <v>0</v>
      </c>
      <c r="BJ3" s="75">
        <v>1.17758065396804</v>
      </c>
      <c r="BK3" s="75">
        <v>0.28232314007727199</v>
      </c>
      <c r="BL3" s="75">
        <v>7.6484576209924002</v>
      </c>
      <c r="BM3" s="75">
        <v>1.59587721495615</v>
      </c>
      <c r="BN3" s="75">
        <v>1.1482995117313399</v>
      </c>
      <c r="BO3" s="75">
        <v>30.593821220699098</v>
      </c>
      <c r="BP3" s="75">
        <v>5.3750139990797099E-2</v>
      </c>
      <c r="BQ3" s="75">
        <v>0.27256714609147997</v>
      </c>
      <c r="BR3" s="75">
        <v>4.8319156779157399</v>
      </c>
      <c r="BS3" s="75">
        <v>8.5408200433208202E-3</v>
      </c>
      <c r="BT3" s="75">
        <v>17.506486442579099</v>
      </c>
      <c r="BU3" s="75">
        <v>35.421152929000399</v>
      </c>
      <c r="BV3" s="75">
        <v>0</v>
      </c>
      <c r="BW3" s="75">
        <v>0</v>
      </c>
      <c r="BX3" s="75">
        <v>3.0257081599783602</v>
      </c>
      <c r="BY3" s="75">
        <v>0</v>
      </c>
      <c r="BZ3" s="75">
        <v>142.795681301608</v>
      </c>
      <c r="CA3" s="75">
        <v>4.6486370326441797</v>
      </c>
      <c r="CB3" s="89"/>
      <c r="CC3" s="91">
        <f>AP3/BZ3</f>
        <v>1.0121159736030583</v>
      </c>
      <c r="CD3" s="28">
        <f t="shared" ref="CD3:CD60" si="0">AF3/AS3</f>
        <v>7.9999951777033201E-3</v>
      </c>
      <c r="CE3" s="28">
        <f t="shared" ref="CE3:CE60" si="1">AO3/BF3</f>
        <v>1.9247022802341553E-2</v>
      </c>
      <c r="CF3" s="68">
        <f t="shared" ref="CF3:CF60" si="2">IF(B3=0,"",(U3-B3)/B3)</f>
        <v>-9.1502463939176506E-8</v>
      </c>
      <c r="CG3" s="68" t="str">
        <f t="shared" ref="CG3:CG60" si="3">IF(C3=0,"",(AO3-C3)/C3)</f>
        <v/>
      </c>
      <c r="CH3" s="68">
        <f t="shared" ref="CH3:CH60" si="4">IF(D3=0,"",(AS3-D3)/D3)</f>
        <v>-1.9894264702010388E-7</v>
      </c>
      <c r="CI3" s="68">
        <f t="shared" ref="CI3:CJ34" si="5">IF(E3=0,"",(BE3-E3)/E3)</f>
        <v>-2.9991388676361874E-7</v>
      </c>
      <c r="CJ3" s="68">
        <f t="shared" si="5"/>
        <v>-2.9262290244228945E-7</v>
      </c>
      <c r="CK3" s="68">
        <f t="shared" ref="CK3:CK60" si="6">IF(G3=0,"",(BT3-G3)/G3)</f>
        <v>-6.8474120905338454E-7</v>
      </c>
      <c r="CL3" s="68">
        <f t="shared" ref="CL3:CL60" si="7">IF(H3=0,"",(BZ3-H3)/H3)</f>
        <v>-2.0153541011055489E-7</v>
      </c>
      <c r="CM3" s="40">
        <f>(N3/0.004204-$BZ3)/$BZ3</f>
        <v>2.7592564596394813E-5</v>
      </c>
      <c r="CN3" s="40">
        <f>(R3/0.002034-$BZ3)/$BZ3</f>
        <v>1.9680835032620048E-4</v>
      </c>
      <c r="CO3" s="40">
        <f>(AB3/0.018342-$BZ3)/$BZ3</f>
        <v>1.1357829222782866E-6</v>
      </c>
      <c r="CP3" s="40">
        <f>(AN3/0.00183-$BZ3)/$BZ3</f>
        <v>1.3034251845504336E-4</v>
      </c>
      <c r="CQ3" s="40">
        <f>(M3/0.001848-$BZ3)/$BZ3</f>
        <v>1.6375257884785202E-6</v>
      </c>
      <c r="CR3" s="40">
        <f>(S3/0.001013-$BZ3)/$BZ3</f>
        <v>2.0771330630583252E-6</v>
      </c>
      <c r="CS3" s="40">
        <f>(Y3/0.000439-$BZ3)/$BZ3</f>
        <v>1.2434016173077024E-6</v>
      </c>
    </row>
    <row r="4" spans="1:97" x14ac:dyDescent="0.25">
      <c r="A4" s="75" t="s">
        <v>170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5"/>
      <c r="BD4" s="75"/>
      <c r="BE4" s="75"/>
      <c r="BF4" s="75"/>
      <c r="BG4" s="75"/>
      <c r="BH4" s="75"/>
      <c r="BI4" s="75"/>
      <c r="BJ4" s="75"/>
      <c r="BK4" s="75"/>
      <c r="BL4" s="75"/>
      <c r="BM4" s="75"/>
      <c r="BN4" s="75"/>
      <c r="BO4" s="75"/>
      <c r="BP4" s="75"/>
      <c r="BQ4" s="75"/>
      <c r="BR4" s="75"/>
      <c r="BS4" s="75"/>
      <c r="BT4" s="75"/>
      <c r="BU4" s="75"/>
      <c r="BV4" s="75"/>
      <c r="BW4" s="75"/>
      <c r="BX4" s="75"/>
      <c r="BY4" s="75"/>
      <c r="BZ4" s="75"/>
      <c r="CA4" s="75"/>
      <c r="CB4" s="89"/>
      <c r="CC4" s="91" t="e">
        <f t="shared" ref="CC4:CC60" si="8">AP4/BZ4</f>
        <v>#DIV/0!</v>
      </c>
      <c r="CD4" s="28" t="e">
        <f t="shared" si="0"/>
        <v>#DIV/0!</v>
      </c>
      <c r="CE4" s="28" t="e">
        <f t="shared" si="1"/>
        <v>#DIV/0!</v>
      </c>
      <c r="CF4" s="68" t="str">
        <f t="shared" si="2"/>
        <v/>
      </c>
      <c r="CG4" s="68" t="str">
        <f t="shared" si="3"/>
        <v/>
      </c>
      <c r="CH4" s="68" t="str">
        <f t="shared" si="4"/>
        <v/>
      </c>
      <c r="CI4" s="68" t="str">
        <f t="shared" si="5"/>
        <v/>
      </c>
      <c r="CJ4" s="68" t="str">
        <f t="shared" si="5"/>
        <v/>
      </c>
      <c r="CK4" s="68" t="str">
        <f t="shared" si="6"/>
        <v/>
      </c>
      <c r="CL4" s="68" t="str">
        <f t="shared" si="7"/>
        <v/>
      </c>
      <c r="CM4" s="40"/>
      <c r="CN4" s="40"/>
      <c r="CO4" s="40"/>
      <c r="CP4" s="40"/>
      <c r="CQ4" s="40"/>
      <c r="CR4" s="40"/>
      <c r="CS4" s="40"/>
    </row>
    <row r="5" spans="1:97" x14ac:dyDescent="0.25">
      <c r="A5" s="75" t="s">
        <v>171</v>
      </c>
      <c r="B5" s="75">
        <v>291.97173070000002</v>
      </c>
      <c r="C5" s="75"/>
      <c r="D5" s="75">
        <v>2125.0833935999999</v>
      </c>
      <c r="E5" s="75">
        <v>60.303696019999997</v>
      </c>
      <c r="F5" s="75">
        <v>58.439958390000001</v>
      </c>
      <c r="G5" s="75">
        <v>9.17973134</v>
      </c>
      <c r="H5" s="75">
        <v>95.589020529999999</v>
      </c>
      <c r="I5" s="75"/>
      <c r="J5" s="75" t="s">
        <v>171</v>
      </c>
      <c r="K5" s="75">
        <v>0</v>
      </c>
      <c r="L5" s="75">
        <v>1.08528967523814</v>
      </c>
      <c r="M5" s="75">
        <v>0.176648816827354</v>
      </c>
      <c r="N5" s="75">
        <v>0.40186750871244198</v>
      </c>
      <c r="O5" s="75">
        <v>0.40186750871244198</v>
      </c>
      <c r="P5" s="75">
        <v>1.5520545974361299</v>
      </c>
      <c r="Q5" s="75">
        <v>0</v>
      </c>
      <c r="R5" s="75">
        <v>0.19446621128856201</v>
      </c>
      <c r="S5" s="75">
        <v>9.6831989647099007E-2</v>
      </c>
      <c r="T5" s="75">
        <v>2.2937117567212399</v>
      </c>
      <c r="U5" s="75">
        <v>291.97160851733599</v>
      </c>
      <c r="V5" s="75">
        <v>9.5633828710343405</v>
      </c>
      <c r="W5" s="75">
        <v>7.2431482753904E-2</v>
      </c>
      <c r="X5" s="75">
        <v>1.6689656298518001</v>
      </c>
      <c r="Y5" s="75">
        <v>4.19637634720171E-2</v>
      </c>
      <c r="Z5" s="75">
        <v>0</v>
      </c>
      <c r="AA5" s="75">
        <v>0</v>
      </c>
      <c r="AB5" s="75">
        <v>1.7532961568607801</v>
      </c>
      <c r="AC5" s="75">
        <v>1.7532961568607801</v>
      </c>
      <c r="AD5" s="75">
        <v>0</v>
      </c>
      <c r="AE5" s="75">
        <v>0</v>
      </c>
      <c r="AF5" s="75">
        <v>17.000670727844899</v>
      </c>
      <c r="AG5" s="75">
        <v>0.33761490772435399</v>
      </c>
      <c r="AH5" s="75">
        <v>5.2790632907473101E-2</v>
      </c>
      <c r="AI5" s="75">
        <v>0</v>
      </c>
      <c r="AJ5" s="75">
        <v>29.154881830444399</v>
      </c>
      <c r="AK5" s="75">
        <v>0.143491869665583</v>
      </c>
      <c r="AL5" s="75">
        <v>0</v>
      </c>
      <c r="AM5" s="75">
        <v>0</v>
      </c>
      <c r="AN5" s="75">
        <v>0.17495102379029201</v>
      </c>
      <c r="AO5" s="75">
        <v>1.1247934887183899</v>
      </c>
      <c r="AP5" s="75">
        <v>96.747176444054901</v>
      </c>
      <c r="AQ5" s="75">
        <v>1912.5743517436899</v>
      </c>
      <c r="AR5" s="75">
        <v>195.50754226381599</v>
      </c>
      <c r="AS5" s="75">
        <v>2125.0825647353499</v>
      </c>
      <c r="AT5" s="75">
        <v>0</v>
      </c>
      <c r="AU5" s="75">
        <v>1.9083617918884701</v>
      </c>
      <c r="AV5" s="75">
        <v>0</v>
      </c>
      <c r="AW5" s="75">
        <v>3.5153909199336399E-2</v>
      </c>
      <c r="AX5" s="75">
        <v>15.976835739279</v>
      </c>
      <c r="AY5" s="75">
        <v>0.341306408483385</v>
      </c>
      <c r="AZ5" s="75">
        <v>0.21971870693408699</v>
      </c>
      <c r="BA5" s="75">
        <v>27.117968738901101</v>
      </c>
      <c r="BB5" s="75">
        <v>0.20125629200218201</v>
      </c>
      <c r="BC5" s="75">
        <v>0</v>
      </c>
      <c r="BD5" s="75">
        <v>0.15337845082314999</v>
      </c>
      <c r="BE5" s="75">
        <v>60.3036785938571</v>
      </c>
      <c r="BF5" s="75">
        <v>58.439941849532602</v>
      </c>
      <c r="BG5" s="75">
        <v>1.8637367443244699</v>
      </c>
      <c r="BH5" s="75">
        <v>7.7528940536935695E-2</v>
      </c>
      <c r="BI5" s="75">
        <v>0</v>
      </c>
      <c r="BJ5" s="75">
        <v>0.75007676074891005</v>
      </c>
      <c r="BK5" s="75">
        <v>0.179829813257494</v>
      </c>
      <c r="BL5" s="75">
        <v>4.8717946628306201</v>
      </c>
      <c r="BM5" s="75">
        <v>1.01651731317206</v>
      </c>
      <c r="BN5" s="75">
        <v>0.73142558488070197</v>
      </c>
      <c r="BO5" s="75">
        <v>19.4871735414496</v>
      </c>
      <c r="BP5" s="75">
        <v>3.5980768804580399E-2</v>
      </c>
      <c r="BQ5" s="75">
        <v>0.17361549832724299</v>
      </c>
      <c r="BR5" s="75">
        <v>3.0777570290514</v>
      </c>
      <c r="BS5" s="75">
        <v>5.4401989343959498E-3</v>
      </c>
      <c r="BT5" s="75">
        <v>9.1797275274524992</v>
      </c>
      <c r="BU5" s="75">
        <v>23.711301821284302</v>
      </c>
      <c r="BV5" s="75">
        <v>0</v>
      </c>
      <c r="BW5" s="75">
        <v>0</v>
      </c>
      <c r="BX5" s="75">
        <v>2.0254429556793001</v>
      </c>
      <c r="BY5" s="75">
        <v>0</v>
      </c>
      <c r="BZ5" s="75">
        <v>95.588989675534705</v>
      </c>
      <c r="CA5" s="75">
        <v>3.1118494841919402</v>
      </c>
      <c r="CB5" s="89"/>
      <c r="CC5" s="91">
        <f t="shared" si="8"/>
        <v>1.0121163198026417</v>
      </c>
      <c r="CD5" s="28">
        <f t="shared" si="0"/>
        <v>8.0000048045013733E-3</v>
      </c>
      <c r="CE5" s="28">
        <f t="shared" si="1"/>
        <v>1.9246998766946685E-2</v>
      </c>
      <c r="CF5" s="68">
        <f t="shared" si="2"/>
        <v>-4.1847429453542348E-7</v>
      </c>
      <c r="CG5" s="68" t="str">
        <f t="shared" si="3"/>
        <v/>
      </c>
      <c r="CH5" s="68">
        <f t="shared" si="4"/>
        <v>-3.9003864623442561E-7</v>
      </c>
      <c r="CI5" s="68">
        <f t="shared" si="5"/>
        <v>-2.8897304886423679E-7</v>
      </c>
      <c r="CJ5" s="68">
        <f t="shared" si="5"/>
        <v>-2.8303352457769033E-7</v>
      </c>
      <c r="CK5" s="68">
        <f t="shared" si="6"/>
        <v>-4.1532234001244631E-7</v>
      </c>
      <c r="CL5" s="68">
        <f t="shared" si="7"/>
        <v>-3.2278252379565492E-7</v>
      </c>
      <c r="CM5" s="40">
        <f>(N5/0.004204-$BZ5)/$BZ5</f>
        <v>2.8358698889530242E-5</v>
      </c>
      <c r="CN5" s="40">
        <f>(R5/0.002034-$BZ5)/$BZ5</f>
        <v>1.9650609758831906E-4</v>
      </c>
      <c r="CO5" s="40">
        <f>(AB5/0.018342-$BZ5)/$BZ5</f>
        <v>1.6587254441630505E-6</v>
      </c>
      <c r="CP5" s="40">
        <f>(AN5/0.00183-$BZ5)/$BZ5</f>
        <v>1.3246995213718143E-4</v>
      </c>
      <c r="CQ5" s="40">
        <f>(M5/0.001848-$BZ5)/$BZ5</f>
        <v>2.0600631358720138E-6</v>
      </c>
      <c r="CR5" s="40">
        <f>(S5/0.001013-$BZ5)/$BZ5</f>
        <v>3.5433228144037653E-6</v>
      </c>
      <c r="CS5" s="40">
        <f>(Y5/0.000439-$BZ5)/$BZ5</f>
        <v>4.6946547672232068E-6</v>
      </c>
    </row>
    <row r="6" spans="1:97" x14ac:dyDescent="0.25">
      <c r="A6" s="75" t="s">
        <v>172</v>
      </c>
      <c r="B6" s="75">
        <v>1127.1168984000001</v>
      </c>
      <c r="C6" s="75"/>
      <c r="D6" s="75">
        <v>7253.4519876000004</v>
      </c>
      <c r="E6" s="75">
        <v>193.03353165999999</v>
      </c>
      <c r="F6" s="75">
        <v>187.06862077</v>
      </c>
      <c r="G6" s="75">
        <v>30.229621779999999</v>
      </c>
      <c r="H6" s="75">
        <v>250.36531102000001</v>
      </c>
      <c r="I6" s="75"/>
      <c r="J6" s="75" t="s">
        <v>172</v>
      </c>
      <c r="K6" s="75">
        <v>0</v>
      </c>
      <c r="L6" s="75">
        <v>2.8425755841531801</v>
      </c>
      <c r="M6" s="75">
        <v>0.46267588980948798</v>
      </c>
      <c r="N6" s="75">
        <v>1.0525642177700301</v>
      </c>
      <c r="O6" s="75">
        <v>1.0525642177700301</v>
      </c>
      <c r="P6" s="75">
        <v>4.0651196084439203</v>
      </c>
      <c r="Q6" s="75">
        <v>0</v>
      </c>
      <c r="R6" s="75">
        <v>0.50934259964223405</v>
      </c>
      <c r="S6" s="75">
        <v>0.25362056314548098</v>
      </c>
      <c r="T6" s="75">
        <v>6.0076514585473504</v>
      </c>
      <c r="U6" s="75">
        <v>1127.11652865512</v>
      </c>
      <c r="V6" s="75">
        <v>25.048251309277099</v>
      </c>
      <c r="W6" s="75">
        <v>0.18971128676570101</v>
      </c>
      <c r="X6" s="75">
        <v>4.3713302001397603</v>
      </c>
      <c r="Y6" s="75">
        <v>0.10991067159694</v>
      </c>
      <c r="Z6" s="75">
        <v>0</v>
      </c>
      <c r="AA6" s="75">
        <v>0</v>
      </c>
      <c r="AB6" s="75">
        <v>4.5922063364213699</v>
      </c>
      <c r="AC6" s="75">
        <v>4.5922063364213699</v>
      </c>
      <c r="AD6" s="75">
        <v>0</v>
      </c>
      <c r="AE6" s="75">
        <v>0</v>
      </c>
      <c r="AF6" s="75">
        <v>58.027594306607803</v>
      </c>
      <c r="AG6" s="75">
        <v>0.88427582963454199</v>
      </c>
      <c r="AH6" s="75">
        <v>0.13826846881895499</v>
      </c>
      <c r="AI6" s="75">
        <v>0</v>
      </c>
      <c r="AJ6" s="75">
        <v>76.361973574777807</v>
      </c>
      <c r="AK6" s="75">
        <v>0.375831900176746</v>
      </c>
      <c r="AL6" s="75">
        <v>0</v>
      </c>
      <c r="AM6" s="75">
        <v>0</v>
      </c>
      <c r="AN6" s="75">
        <v>0.45822808282481903</v>
      </c>
      <c r="AO6" s="75">
        <v>3.6005084436669401</v>
      </c>
      <c r="AP6" s="75">
        <v>253.39868111344401</v>
      </c>
      <c r="AQ6" s="75">
        <v>6528.10618026047</v>
      </c>
      <c r="AR6" s="75">
        <v>667.31750035792004</v>
      </c>
      <c r="AS6" s="75">
        <v>7253.4512749249998</v>
      </c>
      <c r="AT6" s="75">
        <v>0</v>
      </c>
      <c r="AU6" s="75">
        <v>4.9983493226597098</v>
      </c>
      <c r="AV6" s="75">
        <v>0</v>
      </c>
      <c r="AW6" s="75">
        <v>0.11252906763449499</v>
      </c>
      <c r="AX6" s="75">
        <v>41.846308917390402</v>
      </c>
      <c r="AY6" s="75">
        <v>1.09253521705054</v>
      </c>
      <c r="AZ6" s="75">
        <v>0.703328117704768</v>
      </c>
      <c r="BA6" s="75">
        <v>86.805694715300604</v>
      </c>
      <c r="BB6" s="75">
        <v>0.64422927348886905</v>
      </c>
      <c r="BC6" s="75">
        <v>0</v>
      </c>
      <c r="BD6" s="75">
        <v>0.49097052021362703</v>
      </c>
      <c r="BE6" s="75">
        <v>193.03345433944401</v>
      </c>
      <c r="BF6" s="75">
        <v>187.06854638263201</v>
      </c>
      <c r="BG6" s="75">
        <v>5.9649079568114498</v>
      </c>
      <c r="BH6" s="75">
        <v>0.24817322246068799</v>
      </c>
      <c r="BI6" s="75">
        <v>0</v>
      </c>
      <c r="BJ6" s="75">
        <v>2.4010239591703999</v>
      </c>
      <c r="BK6" s="75">
        <v>0.57564227715405303</v>
      </c>
      <c r="BL6" s="75">
        <v>15.5947986833997</v>
      </c>
      <c r="BM6" s="75">
        <v>3.2539113616406801</v>
      </c>
      <c r="BN6" s="75">
        <v>2.3413229684573702</v>
      </c>
      <c r="BO6" s="75">
        <v>62.3791988767451</v>
      </c>
      <c r="BP6" s="75">
        <v>9.4240573007530803E-2</v>
      </c>
      <c r="BQ6" s="75">
        <v>0.55575010646119505</v>
      </c>
      <c r="BR6" s="75">
        <v>9.8520237130243498</v>
      </c>
      <c r="BS6" s="75">
        <v>1.7414302726125298E-2</v>
      </c>
      <c r="BT6" s="75">
        <v>30.229598893844098</v>
      </c>
      <c r="BU6" s="75">
        <v>62.104332468082902</v>
      </c>
      <c r="BV6" s="75">
        <v>0</v>
      </c>
      <c r="BW6" s="75">
        <v>0</v>
      </c>
      <c r="BX6" s="75">
        <v>5.30500690779796</v>
      </c>
      <c r="BY6" s="75">
        <v>0</v>
      </c>
      <c r="BZ6" s="75">
        <v>250.36519128270399</v>
      </c>
      <c r="CA6" s="75">
        <v>8.1505111924558609</v>
      </c>
      <c r="CB6" s="89"/>
      <c r="CC6" s="91">
        <f t="shared" si="8"/>
        <v>1.0121162603123799</v>
      </c>
      <c r="CD6" s="28">
        <f t="shared" si="0"/>
        <v>7.999997808933762E-3</v>
      </c>
      <c r="CE6" s="28">
        <f t="shared" si="1"/>
        <v>1.92470007026324E-2</v>
      </c>
      <c r="CF6" s="68">
        <f t="shared" si="2"/>
        <v>-3.2804483780034024E-7</v>
      </c>
      <c r="CG6" s="68" t="str">
        <f t="shared" si="3"/>
        <v/>
      </c>
      <c r="CH6" s="68">
        <f t="shared" si="4"/>
        <v>-9.8253218168674948E-8</v>
      </c>
      <c r="CI6" s="68">
        <f t="shared" si="5"/>
        <v>-4.0055505032291207E-7</v>
      </c>
      <c r="CJ6" s="68">
        <f t="shared" si="5"/>
        <v>-3.9764749257170687E-7</v>
      </c>
      <c r="CK6" s="68">
        <f t="shared" si="6"/>
        <v>-7.5707714991402694E-7</v>
      </c>
      <c r="CL6" s="68">
        <f t="shared" si="7"/>
        <v>-4.7825034358777237E-7</v>
      </c>
      <c r="CM6" s="40">
        <f>(N6/0.004204-$BZ6)/$BZ6</f>
        <v>2.7508453662832684E-5</v>
      </c>
      <c r="CN6" s="40">
        <f>(R6/0.002034-$BZ6)/$BZ6</f>
        <v>1.9597836905434503E-4</v>
      </c>
      <c r="CO6" s="40">
        <f>(AB6/0.018342-$BZ6)/$BZ6</f>
        <v>1.7416307884742913E-6</v>
      </c>
      <c r="CP6" s="40">
        <f>(AN6/0.00183-$BZ6)/$BZ6</f>
        <v>1.3048213388952687E-4</v>
      </c>
      <c r="CQ6" s="40">
        <f>(M6/0.001848-$BZ6)/$BZ6</f>
        <v>2.1966160456229689E-6</v>
      </c>
      <c r="CR6" s="40">
        <f>(S6/0.001013-$BZ6)/$BZ6</f>
        <v>2.4618573163930655E-6</v>
      </c>
      <c r="CS6" s="40">
        <f>(Y6/0.000439-$BZ6)/$BZ6</f>
        <v>3.2082868674146685E-6</v>
      </c>
    </row>
    <row r="7" spans="1:97" x14ac:dyDescent="0.25">
      <c r="A7" s="75" t="s">
        <v>173</v>
      </c>
      <c r="B7" s="75"/>
      <c r="C7" s="75"/>
      <c r="D7" s="75"/>
      <c r="E7" s="75"/>
      <c r="F7" s="75"/>
      <c r="G7" s="75"/>
      <c r="H7" s="75"/>
      <c r="I7" s="75"/>
      <c r="J7" s="75"/>
      <c r="K7" s="75"/>
      <c r="L7" s="75"/>
      <c r="M7" s="75"/>
      <c r="N7" s="75"/>
      <c r="O7" s="75"/>
      <c r="P7" s="75"/>
      <c r="Q7" s="75"/>
      <c r="R7" s="75"/>
      <c r="S7" s="75"/>
      <c r="T7" s="75"/>
      <c r="U7" s="75"/>
      <c r="V7" s="75"/>
      <c r="W7" s="75"/>
      <c r="X7" s="75"/>
      <c r="Y7" s="75"/>
      <c r="Z7" s="75"/>
      <c r="AA7" s="75"/>
      <c r="AB7" s="75"/>
      <c r="AC7" s="75"/>
      <c r="AD7" s="75"/>
      <c r="AE7" s="75"/>
      <c r="AF7" s="75"/>
      <c r="AG7" s="75"/>
      <c r="AH7" s="75"/>
      <c r="AI7" s="75"/>
      <c r="AJ7" s="75"/>
      <c r="AK7" s="75"/>
      <c r="AL7" s="75"/>
      <c r="AM7" s="75"/>
      <c r="AN7" s="75"/>
      <c r="AO7" s="75"/>
      <c r="AP7" s="75"/>
      <c r="AQ7" s="75"/>
      <c r="AR7" s="75"/>
      <c r="AS7" s="75"/>
      <c r="AT7" s="75"/>
      <c r="AU7" s="75"/>
      <c r="AV7" s="75"/>
      <c r="AW7" s="75"/>
      <c r="AX7" s="75"/>
      <c r="AY7" s="75"/>
      <c r="AZ7" s="75"/>
      <c r="BA7" s="75"/>
      <c r="BB7" s="75"/>
      <c r="BC7" s="75"/>
      <c r="BD7" s="75"/>
      <c r="BE7" s="75"/>
      <c r="BF7" s="75"/>
      <c r="BG7" s="75"/>
      <c r="BH7" s="75"/>
      <c r="BI7" s="75"/>
      <c r="BJ7" s="75"/>
      <c r="BK7" s="75"/>
      <c r="BL7" s="75"/>
      <c r="BM7" s="75"/>
      <c r="BN7" s="75"/>
      <c r="BO7" s="75"/>
      <c r="BP7" s="75"/>
      <c r="BQ7" s="75"/>
      <c r="BR7" s="75"/>
      <c r="BS7" s="75"/>
      <c r="BT7" s="75"/>
      <c r="BU7" s="75"/>
      <c r="BV7" s="75"/>
      <c r="BW7" s="75"/>
      <c r="BX7" s="75"/>
      <c r="BY7" s="75"/>
      <c r="BZ7" s="75"/>
      <c r="CA7" s="75"/>
      <c r="CB7" s="89"/>
      <c r="CC7" s="91" t="e">
        <f t="shared" si="8"/>
        <v>#DIV/0!</v>
      </c>
      <c r="CD7" s="28" t="e">
        <f t="shared" si="0"/>
        <v>#DIV/0!</v>
      </c>
      <c r="CE7" s="28" t="e">
        <f t="shared" si="1"/>
        <v>#DIV/0!</v>
      </c>
      <c r="CF7" s="68" t="str">
        <f t="shared" si="2"/>
        <v/>
      </c>
      <c r="CG7" s="68" t="str">
        <f t="shared" si="3"/>
        <v/>
      </c>
      <c r="CH7" s="68" t="str">
        <f t="shared" si="4"/>
        <v/>
      </c>
      <c r="CI7" s="68" t="str">
        <f t="shared" si="5"/>
        <v/>
      </c>
      <c r="CJ7" s="68" t="str">
        <f t="shared" si="5"/>
        <v/>
      </c>
      <c r="CK7" s="68" t="str">
        <f t="shared" si="6"/>
        <v/>
      </c>
      <c r="CL7" s="68" t="str">
        <f t="shared" si="7"/>
        <v/>
      </c>
      <c r="CM7" s="40"/>
      <c r="CN7" s="40"/>
      <c r="CO7" s="40"/>
      <c r="CP7" s="40"/>
      <c r="CQ7" s="40"/>
      <c r="CR7" s="40"/>
      <c r="CS7" s="40"/>
    </row>
    <row r="8" spans="1:97" x14ac:dyDescent="0.25">
      <c r="A8" s="75" t="s">
        <v>174</v>
      </c>
      <c r="B8" s="75">
        <v>142.29358059</v>
      </c>
      <c r="C8" s="75"/>
      <c r="D8" s="75">
        <v>927.03682651999998</v>
      </c>
      <c r="E8" s="75">
        <v>24.641132039999999</v>
      </c>
      <c r="F8" s="75">
        <v>23.879955720000002</v>
      </c>
      <c r="G8" s="75">
        <v>3.7998822200000002</v>
      </c>
      <c r="H8" s="75">
        <v>31.02768425</v>
      </c>
      <c r="I8" s="75"/>
      <c r="J8" s="75" t="s">
        <v>174</v>
      </c>
      <c r="K8" s="75">
        <v>0</v>
      </c>
      <c r="L8" s="75">
        <v>0.35227917723079599</v>
      </c>
      <c r="M8" s="75">
        <v>5.7339228569803197E-2</v>
      </c>
      <c r="N8" s="75">
        <v>0.13044396246207901</v>
      </c>
      <c r="O8" s="75">
        <v>0.13044396246207901</v>
      </c>
      <c r="P8" s="75">
        <v>0.50378872285338705</v>
      </c>
      <c r="Q8" s="75">
        <v>0</v>
      </c>
      <c r="R8" s="75">
        <v>6.3122833193908504E-2</v>
      </c>
      <c r="S8" s="75">
        <v>3.14310582161876E-2</v>
      </c>
      <c r="T8" s="75">
        <v>0.74452645959966202</v>
      </c>
      <c r="U8" s="75">
        <v>142.29352832332901</v>
      </c>
      <c r="V8" s="75">
        <v>3.1042199318085899</v>
      </c>
      <c r="W8" s="75">
        <v>2.35108641231839E-2</v>
      </c>
      <c r="X8" s="75">
        <v>0.54173734941798002</v>
      </c>
      <c r="Y8" s="75">
        <v>1.36211470180238E-2</v>
      </c>
      <c r="Z8" s="75">
        <v>0</v>
      </c>
      <c r="AA8" s="75">
        <v>0</v>
      </c>
      <c r="AB8" s="75">
        <v>0.56911015781570395</v>
      </c>
      <c r="AC8" s="75">
        <v>0.56911015781570395</v>
      </c>
      <c r="AD8" s="75">
        <v>0</v>
      </c>
      <c r="AE8" s="75">
        <v>0</v>
      </c>
      <c r="AF8" s="75">
        <v>7.4162917422576404</v>
      </c>
      <c r="AG8" s="75">
        <v>0.109588055330147</v>
      </c>
      <c r="AH8" s="75">
        <v>1.7135643252440099E-2</v>
      </c>
      <c r="AI8" s="75">
        <v>0</v>
      </c>
      <c r="AJ8" s="75">
        <v>9.4635201522885204</v>
      </c>
      <c r="AK8" s="75">
        <v>4.6576744321059099E-2</v>
      </c>
      <c r="AL8" s="75">
        <v>0</v>
      </c>
      <c r="AM8" s="75">
        <v>0</v>
      </c>
      <c r="AN8" s="75">
        <v>5.6787886385279998E-2</v>
      </c>
      <c r="AO8" s="75">
        <v>0.45961760173503702</v>
      </c>
      <c r="AP8" s="75">
        <v>31.403617203767599</v>
      </c>
      <c r="AQ8" s="75">
        <v>834.33285509129905</v>
      </c>
      <c r="AR8" s="75">
        <v>85.287405775227697</v>
      </c>
      <c r="AS8" s="75">
        <v>927.03655260878395</v>
      </c>
      <c r="AT8" s="75">
        <v>0</v>
      </c>
      <c r="AU8" s="75">
        <v>0.61944397454819</v>
      </c>
      <c r="AV8" s="75">
        <v>0</v>
      </c>
      <c r="AW8" s="75">
        <v>1.4364720768090301E-2</v>
      </c>
      <c r="AX8" s="75">
        <v>5.1859966923328704</v>
      </c>
      <c r="AY8" s="75">
        <v>0.13946594649382399</v>
      </c>
      <c r="AZ8" s="75">
        <v>8.9782364424014896E-2</v>
      </c>
      <c r="BA8" s="75">
        <v>11.081047003312399</v>
      </c>
      <c r="BB8" s="75">
        <v>8.2238155469942703E-2</v>
      </c>
      <c r="BC8" s="75">
        <v>0</v>
      </c>
      <c r="BD8" s="75">
        <v>6.2674085484217601E-2</v>
      </c>
      <c r="BE8" s="75">
        <v>24.641124750922899</v>
      </c>
      <c r="BF8" s="75">
        <v>23.879947450813201</v>
      </c>
      <c r="BG8" s="75">
        <v>0.76117730010967899</v>
      </c>
      <c r="BH8" s="75">
        <v>3.1680157884003801E-2</v>
      </c>
      <c r="BI8" s="75">
        <v>0</v>
      </c>
      <c r="BJ8" s="75">
        <v>0.30649918109316099</v>
      </c>
      <c r="BK8" s="75">
        <v>7.3482719974426305E-2</v>
      </c>
      <c r="BL8" s="75">
        <v>1.9907314656878099</v>
      </c>
      <c r="BM8" s="75">
        <v>0.41537289626702301</v>
      </c>
      <c r="BN8" s="75">
        <v>0.29887773111327898</v>
      </c>
      <c r="BO8" s="75">
        <v>7.96291945909599</v>
      </c>
      <c r="BP8" s="75">
        <v>1.16791906204939E-2</v>
      </c>
      <c r="BQ8" s="75">
        <v>7.0943402062423805E-2</v>
      </c>
      <c r="BR8" s="75">
        <v>1.2576451665316299</v>
      </c>
      <c r="BS8" s="75">
        <v>2.22299515093393E-3</v>
      </c>
      <c r="BT8" s="75">
        <v>3.7998823144562501</v>
      </c>
      <c r="BU8" s="75">
        <v>7.6965627949699096</v>
      </c>
      <c r="BV8" s="75">
        <v>0</v>
      </c>
      <c r="BW8" s="75">
        <v>0</v>
      </c>
      <c r="BX8" s="75">
        <v>0.65744722624795304</v>
      </c>
      <c r="BY8" s="75">
        <v>0</v>
      </c>
      <c r="BZ8" s="75">
        <v>31.027672005158799</v>
      </c>
      <c r="CA8" s="75">
        <v>1.0100892148341101</v>
      </c>
      <c r="CB8" s="89"/>
      <c r="CC8" s="91">
        <f t="shared" si="8"/>
        <v>1.01211644877986</v>
      </c>
      <c r="CD8" s="28">
        <f t="shared" si="0"/>
        <v>7.9999992679764039E-3</v>
      </c>
      <c r="CE8" s="28">
        <f t="shared" si="1"/>
        <v>1.9247010600912579E-2</v>
      </c>
      <c r="CF8" s="68">
        <f t="shared" si="2"/>
        <v>-3.6731573395309732E-7</v>
      </c>
      <c r="CG8" s="68" t="str">
        <f t="shared" si="3"/>
        <v/>
      </c>
      <c r="CH8" s="68">
        <f t="shared" si="4"/>
        <v>-2.9546961694637246E-7</v>
      </c>
      <c r="CI8" s="68">
        <f t="shared" si="5"/>
        <v>-2.958093438358726E-7</v>
      </c>
      <c r="CJ8" s="68">
        <f t="shared" si="5"/>
        <v>-3.4628149637924114E-7</v>
      </c>
      <c r="CK8" s="68">
        <f t="shared" si="6"/>
        <v>2.4857678334241024E-8</v>
      </c>
      <c r="CL8" s="68">
        <f t="shared" si="7"/>
        <v>-3.9464244584854667E-7</v>
      </c>
      <c r="CM8" s="40">
        <f>(N8/0.004204-$BZ8)/$BZ8</f>
        <v>2.7823850989156619E-5</v>
      </c>
      <c r="CN8" s="40">
        <f>(R8/0.002034-$BZ8)/$BZ8</f>
        <v>1.9883186145727732E-4</v>
      </c>
      <c r="CO8" s="40">
        <f>(AB8/0.018342-$BZ8)/$BZ8</f>
        <v>1.0505834435766405E-6</v>
      </c>
      <c r="CP8" s="40">
        <f>(AN8/0.00183-$BZ8)/$BZ8</f>
        <v>1.2762476556831619E-4</v>
      </c>
      <c r="CQ8" s="40">
        <f>(M8/0.001848-$BZ8)/$BZ8</f>
        <v>1.5818910628011606E-6</v>
      </c>
      <c r="CR8" s="40">
        <f>(S8/0.001013-$BZ8)/$BZ8</f>
        <v>8.4231920719378787E-7</v>
      </c>
      <c r="CS8" s="40">
        <f>(Y8/0.000439-$BZ8)/$BZ8</f>
        <v>-7.2845615667097972E-8</v>
      </c>
    </row>
    <row r="9" spans="1:97" x14ac:dyDescent="0.25">
      <c r="A9" s="75" t="s">
        <v>175</v>
      </c>
      <c r="B9" s="75">
        <v>132.81153775999999</v>
      </c>
      <c r="C9" s="75"/>
      <c r="D9" s="75">
        <v>866.96318354000005</v>
      </c>
      <c r="E9" s="75">
        <v>23.306710679999998</v>
      </c>
      <c r="F9" s="75">
        <v>22.586329540000001</v>
      </c>
      <c r="G9" s="75">
        <v>3.6495680799999999</v>
      </c>
      <c r="H9" s="75">
        <v>29.710179790000002</v>
      </c>
      <c r="I9" s="75"/>
      <c r="J9" s="75" t="s">
        <v>175</v>
      </c>
      <c r="K9" s="75">
        <v>0</v>
      </c>
      <c r="L9" s="75">
        <v>0.33732090624470101</v>
      </c>
      <c r="M9" s="75">
        <v>5.4904632511006003E-2</v>
      </c>
      <c r="N9" s="75">
        <v>0.12490507989121501</v>
      </c>
      <c r="O9" s="75">
        <v>0.12490507989121501</v>
      </c>
      <c r="P9" s="75">
        <v>0.48239695843185199</v>
      </c>
      <c r="Q9" s="75">
        <v>0</v>
      </c>
      <c r="R9" s="75">
        <v>6.0442362963455003E-2</v>
      </c>
      <c r="S9" s="75">
        <v>3.00964710738982E-2</v>
      </c>
      <c r="T9" s="75">
        <v>0.71291183803171299</v>
      </c>
      <c r="U9" s="75">
        <v>132.811418455992</v>
      </c>
      <c r="V9" s="75">
        <v>2.9724112000998701</v>
      </c>
      <c r="W9" s="75">
        <v>2.2512510830866899E-2</v>
      </c>
      <c r="X9" s="75">
        <v>0.51873394398485295</v>
      </c>
      <c r="Y9" s="75">
        <v>1.30427081942768E-2</v>
      </c>
      <c r="Z9" s="75">
        <v>0</v>
      </c>
      <c r="AA9" s="75">
        <v>0</v>
      </c>
      <c r="AB9" s="75">
        <v>0.54494506911445795</v>
      </c>
      <c r="AC9" s="75">
        <v>0.54494506911445795</v>
      </c>
      <c r="AD9" s="75">
        <v>0</v>
      </c>
      <c r="AE9" s="75">
        <v>0</v>
      </c>
      <c r="AF9" s="75">
        <v>6.9357027713200701</v>
      </c>
      <c r="AG9" s="75">
        <v>0.10493462134063</v>
      </c>
      <c r="AH9" s="75">
        <v>1.6407908844117702E-2</v>
      </c>
      <c r="AI9" s="75">
        <v>0</v>
      </c>
      <c r="AJ9" s="75">
        <v>9.0616828720973306</v>
      </c>
      <c r="AK9" s="75">
        <v>4.4598932924375903E-2</v>
      </c>
      <c r="AL9" s="75">
        <v>0</v>
      </c>
      <c r="AM9" s="75">
        <v>0</v>
      </c>
      <c r="AN9" s="75">
        <v>5.4376730325466603E-2</v>
      </c>
      <c r="AO9" s="75">
        <v>0.43471910867132901</v>
      </c>
      <c r="AP9" s="75">
        <v>30.0701493410936</v>
      </c>
      <c r="AQ9" s="75">
        <v>780.26661812089003</v>
      </c>
      <c r="AR9" s="75">
        <v>79.760590203762106</v>
      </c>
      <c r="AS9" s="75">
        <v>866.962911095972</v>
      </c>
      <c r="AT9" s="75">
        <v>0</v>
      </c>
      <c r="AU9" s="75">
        <v>0.59314111841575801</v>
      </c>
      <c r="AV9" s="75">
        <v>0</v>
      </c>
      <c r="AW9" s="75">
        <v>1.3586550813781E-2</v>
      </c>
      <c r="AX9" s="75">
        <v>4.9657871554853701</v>
      </c>
      <c r="AY9" s="75">
        <v>0.131910790963254</v>
      </c>
      <c r="AZ9" s="75">
        <v>8.4918626851193502E-2</v>
      </c>
      <c r="BA9" s="75">
        <v>10.4807636700342</v>
      </c>
      <c r="BB9" s="75">
        <v>7.77830250720635E-2</v>
      </c>
      <c r="BC9" s="75">
        <v>0</v>
      </c>
      <c r="BD9" s="75">
        <v>5.9278906727955098E-2</v>
      </c>
      <c r="BE9" s="75">
        <v>23.306704172798199</v>
      </c>
      <c r="BF9" s="75">
        <v>22.5863238911578</v>
      </c>
      <c r="BG9" s="75">
        <v>0.72038028164045897</v>
      </c>
      <c r="BH9" s="75">
        <v>2.9964000727525201E-2</v>
      </c>
      <c r="BI9" s="75">
        <v>0</v>
      </c>
      <c r="BJ9" s="75">
        <v>0.28989538605686799</v>
      </c>
      <c r="BK9" s="75">
        <v>6.9502052062148198E-2</v>
      </c>
      <c r="BL9" s="75">
        <v>1.8828874904236701</v>
      </c>
      <c r="BM9" s="75">
        <v>0.39287161868858</v>
      </c>
      <c r="BN9" s="75">
        <v>0.28268697961275802</v>
      </c>
      <c r="BO9" s="75">
        <v>7.53155687098001</v>
      </c>
      <c r="BP9" s="75">
        <v>1.11832437297177E-2</v>
      </c>
      <c r="BQ9" s="75">
        <v>6.7100253862222098E-2</v>
      </c>
      <c r="BR9" s="75">
        <v>1.1895150967002299</v>
      </c>
      <c r="BS9" s="75">
        <v>2.1025715813202299E-3</v>
      </c>
      <c r="BT9" s="75">
        <v>3.6495648329282302</v>
      </c>
      <c r="BU9" s="75">
        <v>7.3697497471268303</v>
      </c>
      <c r="BV9" s="75">
        <v>0</v>
      </c>
      <c r="BW9" s="75">
        <v>0</v>
      </c>
      <c r="BX9" s="75">
        <v>0.62953079149699298</v>
      </c>
      <c r="BY9" s="75">
        <v>0</v>
      </c>
      <c r="BZ9" s="75">
        <v>29.7101667465842</v>
      </c>
      <c r="CA9" s="75">
        <v>0.96719835752685401</v>
      </c>
      <c r="CB9" s="89"/>
      <c r="CC9" s="91">
        <f t="shared" si="8"/>
        <v>1.0121164784290815</v>
      </c>
      <c r="CD9" s="28">
        <f t="shared" si="0"/>
        <v>7.9999994031489698E-3</v>
      </c>
      <c r="CE9" s="28">
        <f t="shared" si="1"/>
        <v>1.9247005876928687E-2</v>
      </c>
      <c r="CF9" s="68">
        <f t="shared" si="2"/>
        <v>-8.9829550961916674E-7</v>
      </c>
      <c r="CG9" s="68" t="str">
        <f t="shared" si="3"/>
        <v/>
      </c>
      <c r="CH9" s="68">
        <f t="shared" si="4"/>
        <v>-3.142509776819702E-7</v>
      </c>
      <c r="CI9" s="68">
        <f t="shared" si="5"/>
        <v>-2.7919863463210499E-7</v>
      </c>
      <c r="CJ9" s="68">
        <f t="shared" si="5"/>
        <v>-2.501000523837833E-7</v>
      </c>
      <c r="CK9" s="68">
        <f t="shared" si="6"/>
        <v>-8.8971398765776847E-7</v>
      </c>
      <c r="CL9" s="68">
        <f t="shared" si="7"/>
        <v>-4.3902177280163944E-7</v>
      </c>
      <c r="CM9" s="40">
        <f>(N9/0.004204-$BZ9)/$BZ9</f>
        <v>2.833342604594534E-5</v>
      </c>
      <c r="CN9" s="40">
        <f>(R9/0.002034-$BZ9)/$BZ9</f>
        <v>1.9665243545034509E-4</v>
      </c>
      <c r="CO9" s="40">
        <f>(AB9/0.018342-$BZ9)/$BZ9</f>
        <v>2.1849013404218277E-6</v>
      </c>
      <c r="CP9" s="40">
        <f>(AN9/0.00183-$BZ9)/$BZ9</f>
        <v>1.3105078100810805E-4</v>
      </c>
      <c r="CQ9" s="40">
        <f>(M9/0.001848-$BZ9)/$BZ9</f>
        <v>4.4507065217122859E-6</v>
      </c>
      <c r="CR9" s="40">
        <f>(S9/0.001013-$BZ9)/$BZ9</f>
        <v>2.3976160274233851E-6</v>
      </c>
      <c r="CS9" s="40">
        <f>(Y9/0.000439-$BZ9)/$BZ9</f>
        <v>-4.2174708543391734E-6</v>
      </c>
    </row>
    <row r="10" spans="1:97" x14ac:dyDescent="0.25">
      <c r="A10" s="75" t="s">
        <v>176</v>
      </c>
      <c r="B10" s="75">
        <v>13.16976135</v>
      </c>
      <c r="C10" s="75"/>
      <c r="D10" s="75">
        <v>90.109850399999999</v>
      </c>
      <c r="E10" s="75">
        <v>2.6247741599999999</v>
      </c>
      <c r="F10" s="75">
        <v>2.5389216299999999</v>
      </c>
      <c r="G10" s="75">
        <v>1.09825832</v>
      </c>
      <c r="H10" s="75">
        <v>3.3208787399999999</v>
      </c>
      <c r="I10" s="75"/>
      <c r="J10" s="75" t="s">
        <v>176</v>
      </c>
      <c r="K10" s="75">
        <v>0</v>
      </c>
      <c r="L10" s="75">
        <v>3.7704259264979001E-2</v>
      </c>
      <c r="M10" s="75">
        <v>6.1369829759740204E-3</v>
      </c>
      <c r="N10" s="75">
        <v>1.39613456777393E-2</v>
      </c>
      <c r="O10" s="75">
        <v>1.39613456777393E-2</v>
      </c>
      <c r="P10" s="75">
        <v>5.3920246895616697E-2</v>
      </c>
      <c r="Q10" s="75">
        <v>0</v>
      </c>
      <c r="R10" s="75">
        <v>6.7560204033466197E-3</v>
      </c>
      <c r="S10" s="75">
        <v>3.36407783335041E-3</v>
      </c>
      <c r="T10" s="75">
        <v>7.9686295724025399E-2</v>
      </c>
      <c r="U10" s="75">
        <v>13.1697665195081</v>
      </c>
      <c r="V10" s="75">
        <v>0.33224326110385399</v>
      </c>
      <c r="W10" s="75">
        <v>2.5163631536566401E-3</v>
      </c>
      <c r="X10" s="75">
        <v>5.7981793104383297E-2</v>
      </c>
      <c r="Y10" s="75">
        <v>1.4578941261980699E-3</v>
      </c>
      <c r="Z10" s="75">
        <v>0</v>
      </c>
      <c r="AA10" s="75">
        <v>0</v>
      </c>
      <c r="AB10" s="75">
        <v>6.0911604445620098E-2</v>
      </c>
      <c r="AC10" s="75">
        <v>6.0911604445620098E-2</v>
      </c>
      <c r="AD10" s="75">
        <v>0</v>
      </c>
      <c r="AE10" s="75">
        <v>0</v>
      </c>
      <c r="AF10" s="75">
        <v>0.72087826408064404</v>
      </c>
      <c r="AG10" s="75">
        <v>1.1729255899292799E-2</v>
      </c>
      <c r="AH10" s="75">
        <v>1.8339776824241999E-3</v>
      </c>
      <c r="AI10" s="75">
        <v>0</v>
      </c>
      <c r="AJ10" s="75">
        <v>1.01287653686152</v>
      </c>
      <c r="AK10" s="75">
        <v>4.9850592723645103E-3</v>
      </c>
      <c r="AL10" s="75">
        <v>0</v>
      </c>
      <c r="AM10" s="75">
        <v>0</v>
      </c>
      <c r="AN10" s="75">
        <v>6.0778927650093403E-3</v>
      </c>
      <c r="AO10" s="75">
        <v>4.8866590276514701E-2</v>
      </c>
      <c r="AP10" s="75">
        <v>3.3611141057226401</v>
      </c>
      <c r="AQ10" s="75">
        <v>81.0988338651985</v>
      </c>
      <c r="AR10" s="75">
        <v>8.2901098232444195</v>
      </c>
      <c r="AS10" s="75">
        <v>90.109821952523603</v>
      </c>
      <c r="AT10" s="75">
        <v>0</v>
      </c>
      <c r="AU10" s="75">
        <v>6.6298813610233806E-2</v>
      </c>
      <c r="AV10" s="75">
        <v>0</v>
      </c>
      <c r="AW10" s="75">
        <v>1.5272623555283599E-3</v>
      </c>
      <c r="AX10" s="75">
        <v>0.55505488057011498</v>
      </c>
      <c r="AY10" s="75">
        <v>1.48280571217557E-2</v>
      </c>
      <c r="AZ10" s="75">
        <v>9.5456666501319998E-3</v>
      </c>
      <c r="BA10" s="75">
        <v>1.17813996042703</v>
      </c>
      <c r="BB10" s="75">
        <v>8.7435677397664103E-3</v>
      </c>
      <c r="BC10" s="75">
        <v>0</v>
      </c>
      <c r="BD10" s="75">
        <v>6.6635238677888097E-3</v>
      </c>
      <c r="BE10" s="75">
        <v>2.6247744024647601</v>
      </c>
      <c r="BF10" s="75">
        <v>2.5389219170290498</v>
      </c>
      <c r="BG10" s="75">
        <v>8.5852485435715997E-2</v>
      </c>
      <c r="BH10" s="75">
        <v>3.3682434123139099E-3</v>
      </c>
      <c r="BI10" s="75">
        <v>0</v>
      </c>
      <c r="BJ10" s="75">
        <v>3.2587066585095602E-2</v>
      </c>
      <c r="BK10" s="75">
        <v>7.8126957566538192E-3</v>
      </c>
      <c r="BL10" s="75">
        <v>0.21165520814387301</v>
      </c>
      <c r="BM10" s="75">
        <v>4.4162554495499801E-2</v>
      </c>
      <c r="BN10" s="75">
        <v>3.1776763284225303E-2</v>
      </c>
      <c r="BO10" s="75">
        <v>0.84661914603967203</v>
      </c>
      <c r="BP10" s="75">
        <v>1.2500329034540901E-3</v>
      </c>
      <c r="BQ10" s="75">
        <v>7.5427178579892699E-3</v>
      </c>
      <c r="BR10" s="75">
        <v>0.13371313458666001</v>
      </c>
      <c r="BS10" s="75">
        <v>2.3634870506015801E-4</v>
      </c>
      <c r="BT10" s="75">
        <v>1.0982574535513601</v>
      </c>
      <c r="BU10" s="75">
        <v>0.82376004668304703</v>
      </c>
      <c r="BV10" s="75">
        <v>0</v>
      </c>
      <c r="BW10" s="75">
        <v>0</v>
      </c>
      <c r="BX10" s="75">
        <v>7.0366228902594294E-2</v>
      </c>
      <c r="BY10" s="75">
        <v>0</v>
      </c>
      <c r="BZ10" s="75">
        <v>3.3208779907075101</v>
      </c>
      <c r="CA10" s="75">
        <v>0.108109330843212</v>
      </c>
      <c r="CB10" s="89"/>
      <c r="CC10" s="91">
        <f t="shared" si="8"/>
        <v>1.0121161075859213</v>
      </c>
      <c r="CD10" s="28">
        <f t="shared" si="0"/>
        <v>7.999996542668291E-3</v>
      </c>
      <c r="CE10" s="28">
        <f t="shared" si="1"/>
        <v>1.9246984300209016E-2</v>
      </c>
      <c r="CF10" s="68">
        <f t="shared" si="2"/>
        <v>3.9252860871404762E-7</v>
      </c>
      <c r="CG10" s="68" t="str">
        <f t="shared" si="3"/>
        <v/>
      </c>
      <c r="CH10" s="68">
        <f t="shared" si="4"/>
        <v>-3.1569774302781674E-7</v>
      </c>
      <c r="CI10" s="68">
        <f t="shared" si="5"/>
        <v>9.2375475179722241E-8</v>
      </c>
      <c r="CJ10" s="68">
        <f t="shared" si="5"/>
        <v>1.1305155955575182E-7</v>
      </c>
      <c r="CK10" s="68">
        <f t="shared" si="6"/>
        <v>-7.8892973007186676E-7</v>
      </c>
      <c r="CL10" s="68">
        <f t="shared" si="7"/>
        <v>-2.2563078886531185E-7</v>
      </c>
      <c r="CM10" s="40">
        <f t="shared" ref="CM10:CM19" si="9">(N10/0.004204-$BZ10)/$BZ10</f>
        <v>2.6832288597300398E-5</v>
      </c>
      <c r="CN10" s="40">
        <f t="shared" ref="CN10:CN19" si="10">(R10/0.002034-$BZ10)/$BZ10</f>
        <v>2.0053845460526567E-4</v>
      </c>
      <c r="CO10" s="40">
        <f t="shared" ref="CO10:CO19" si="11">(AB10/0.018342-$BZ10)/$BZ10</f>
        <v>9.9061785130320958E-7</v>
      </c>
      <c r="CP10" s="40">
        <f t="shared" ref="CP10:CP19" si="12">(AN10/0.00183-$BZ10)/$BZ10</f>
        <v>1.1288772060373209E-4</v>
      </c>
      <c r="CQ10" s="40">
        <f t="shared" ref="CQ10:CQ19" si="13">(M10/0.001848-$BZ10)/$BZ10</f>
        <v>7.3186869846601722E-8</v>
      </c>
      <c r="CR10" s="40">
        <f t="shared" ref="CR10:CR19" si="14">(S10/0.001013-$BZ10)/$BZ10</f>
        <v>8.4507568953849304E-6</v>
      </c>
      <c r="CS10" s="40">
        <f t="shared" ref="CS10:CS19" si="15">(Y10/0.000439-$BZ10)/$BZ10</f>
        <v>1.967827532416186E-5</v>
      </c>
    </row>
    <row r="11" spans="1:97" x14ac:dyDescent="0.25">
      <c r="A11" s="75" t="s">
        <v>177</v>
      </c>
      <c r="B11" s="75">
        <v>1166.422748</v>
      </c>
      <c r="C11" s="75"/>
      <c r="D11" s="75">
        <v>7591.8440227999999</v>
      </c>
      <c r="E11" s="75">
        <v>200.44740121999999</v>
      </c>
      <c r="F11" s="75">
        <v>194.29190894000001</v>
      </c>
      <c r="G11" s="75">
        <v>25.649246269999999</v>
      </c>
      <c r="H11" s="75">
        <v>261.15492015000001</v>
      </c>
      <c r="I11" s="75"/>
      <c r="J11" s="75" t="s">
        <v>177</v>
      </c>
      <c r="K11" s="75">
        <v>0</v>
      </c>
      <c r="L11" s="75">
        <v>2.96507896252727</v>
      </c>
      <c r="M11" s="75">
        <v>0.48261553660107898</v>
      </c>
      <c r="N11" s="75">
        <v>1.09792605813816</v>
      </c>
      <c r="O11" s="75">
        <v>1.09792605813816</v>
      </c>
      <c r="P11" s="75">
        <v>4.2403077982144204</v>
      </c>
      <c r="Q11" s="75">
        <v>0</v>
      </c>
      <c r="R11" s="75">
        <v>0.53129339467730796</v>
      </c>
      <c r="S11" s="75">
        <v>0.26455058442032298</v>
      </c>
      <c r="T11" s="75">
        <v>6.2665536397443198</v>
      </c>
      <c r="U11" s="75">
        <v>1166.4221826088301</v>
      </c>
      <c r="V11" s="75">
        <v>26.1277153421366</v>
      </c>
      <c r="W11" s="75">
        <v>0.19788683445413999</v>
      </c>
      <c r="X11" s="75">
        <v>4.5597141352832198</v>
      </c>
      <c r="Y11" s="75">
        <v>0.114647367827713</v>
      </c>
      <c r="Z11" s="75">
        <v>0</v>
      </c>
      <c r="AA11" s="75">
        <v>0</v>
      </c>
      <c r="AB11" s="75">
        <v>4.7901092061292401</v>
      </c>
      <c r="AC11" s="75">
        <v>4.7901092061292401</v>
      </c>
      <c r="AD11" s="75">
        <v>0</v>
      </c>
      <c r="AE11" s="75">
        <v>0</v>
      </c>
      <c r="AF11" s="75">
        <v>60.734755973588598</v>
      </c>
      <c r="AG11" s="75">
        <v>0.92238440458386906</v>
      </c>
      <c r="AH11" s="75">
        <v>0.144227184607919</v>
      </c>
      <c r="AI11" s="75">
        <v>0</v>
      </c>
      <c r="AJ11" s="75">
        <v>79.652862874672195</v>
      </c>
      <c r="AK11" s="75">
        <v>0.392028530535736</v>
      </c>
      <c r="AL11" s="75">
        <v>0</v>
      </c>
      <c r="AM11" s="75">
        <v>0</v>
      </c>
      <c r="AN11" s="75">
        <v>0.47797582252459903</v>
      </c>
      <c r="AO11" s="75">
        <v>3.73953605339043</v>
      </c>
      <c r="AP11" s="75">
        <v>264.319122367212</v>
      </c>
      <c r="AQ11" s="75">
        <v>6832.6584992732396</v>
      </c>
      <c r="AR11" s="75">
        <v>698.44950819358701</v>
      </c>
      <c r="AS11" s="75">
        <v>7591.8427634404097</v>
      </c>
      <c r="AT11" s="75">
        <v>0</v>
      </c>
      <c r="AU11" s="75">
        <v>5.2137599552450702</v>
      </c>
      <c r="AV11" s="75">
        <v>0</v>
      </c>
      <c r="AW11" s="75">
        <v>0.11687415021743</v>
      </c>
      <c r="AX11" s="75">
        <v>43.649665663484797</v>
      </c>
      <c r="AY11" s="75">
        <v>1.1347214477091201</v>
      </c>
      <c r="AZ11" s="75">
        <v>0.73048577975826301</v>
      </c>
      <c r="BA11" s="75">
        <v>90.157530553194704</v>
      </c>
      <c r="BB11" s="75">
        <v>0.66910488291803705</v>
      </c>
      <c r="BC11" s="75">
        <v>0</v>
      </c>
      <c r="BD11" s="75">
        <v>0.50992832357457396</v>
      </c>
      <c r="BE11" s="75">
        <v>200.44733924029799</v>
      </c>
      <c r="BF11" s="75">
        <v>194.29184641619901</v>
      </c>
      <c r="BG11" s="75">
        <v>6.1554928240987197</v>
      </c>
      <c r="BH11" s="75">
        <v>0.25775581436531603</v>
      </c>
      <c r="BI11" s="75">
        <v>0</v>
      </c>
      <c r="BJ11" s="75">
        <v>2.4937358567877501</v>
      </c>
      <c r="BK11" s="75">
        <v>0.59786973934533705</v>
      </c>
      <c r="BL11" s="75">
        <v>16.196965515743699</v>
      </c>
      <c r="BM11" s="75">
        <v>3.3795547377216302</v>
      </c>
      <c r="BN11" s="75">
        <v>2.4317257849721901</v>
      </c>
      <c r="BO11" s="75">
        <v>64.787856325777</v>
      </c>
      <c r="BP11" s="75">
        <v>9.8301862399888501E-2</v>
      </c>
      <c r="BQ11" s="75">
        <v>0.57720917374956504</v>
      </c>
      <c r="BR11" s="75">
        <v>10.232441616428799</v>
      </c>
      <c r="BS11" s="75">
        <v>1.8086713936297402E-2</v>
      </c>
      <c r="BT11" s="75">
        <v>25.649242502738002</v>
      </c>
      <c r="BU11" s="75">
        <v>64.780760139411598</v>
      </c>
      <c r="BV11" s="75">
        <v>0</v>
      </c>
      <c r="BW11" s="75">
        <v>0</v>
      </c>
      <c r="BX11" s="75">
        <v>5.5336272691131096</v>
      </c>
      <c r="BY11" s="75">
        <v>0</v>
      </c>
      <c r="BZ11" s="75">
        <v>261.15482992553802</v>
      </c>
      <c r="CA11" s="75">
        <v>8.5017615178155896</v>
      </c>
      <c r="CB11" s="89"/>
      <c r="CC11" s="91">
        <f t="shared" si="8"/>
        <v>1.0121165380804031</v>
      </c>
      <c r="CD11" s="28">
        <f t="shared" si="0"/>
        <v>8.0000018264426379E-3</v>
      </c>
      <c r="CE11" s="28">
        <f t="shared" si="1"/>
        <v>1.9247004557153911E-2</v>
      </c>
      <c r="CF11" s="68">
        <f t="shared" si="2"/>
        <v>-4.8472234515896209E-7</v>
      </c>
      <c r="CG11" s="68" t="str">
        <f t="shared" si="3"/>
        <v/>
      </c>
      <c r="CH11" s="68">
        <f t="shared" si="4"/>
        <v>-1.6588322763739386E-7</v>
      </c>
      <c r="CI11" s="68">
        <f t="shared" si="5"/>
        <v>-3.0920681245690368E-7</v>
      </c>
      <c r="CJ11" s="68">
        <f t="shared" si="5"/>
        <v>-3.2180342118733039E-7</v>
      </c>
      <c r="CK11" s="68">
        <f t="shared" si="6"/>
        <v>-1.4687612874899231E-7</v>
      </c>
      <c r="CL11" s="68">
        <f t="shared" si="7"/>
        <v>-3.4548252789310672E-7</v>
      </c>
      <c r="CM11" s="40">
        <f t="shared" si="9"/>
        <v>2.8375330877330182E-5</v>
      </c>
      <c r="CN11" s="40">
        <f t="shared" si="10"/>
        <v>1.9667316849058779E-4</v>
      </c>
      <c r="CO11" s="40">
        <f t="shared" si="11"/>
        <v>1.527239960279562E-6</v>
      </c>
      <c r="CP11" s="40">
        <f t="shared" si="12"/>
        <v>1.3074286862555011E-4</v>
      </c>
      <c r="CQ11" s="40">
        <f t="shared" si="13"/>
        <v>2.9234508680327612E-6</v>
      </c>
      <c r="CR11" s="40">
        <f t="shared" si="14"/>
        <v>2.8036522168092797E-6</v>
      </c>
      <c r="CS11" s="40">
        <f t="shared" si="15"/>
        <v>3.4670816040323719E-6</v>
      </c>
    </row>
    <row r="12" spans="1:97" x14ac:dyDescent="0.25">
      <c r="A12" s="75" t="s">
        <v>178</v>
      </c>
      <c r="B12" s="75">
        <v>128.59315119999999</v>
      </c>
      <c r="C12" s="75"/>
      <c r="D12" s="75">
        <v>854.92832379000004</v>
      </c>
      <c r="E12" s="75">
        <v>22.901410760000001</v>
      </c>
      <c r="F12" s="75">
        <v>22.19904841</v>
      </c>
      <c r="G12" s="75">
        <v>2.77415536</v>
      </c>
      <c r="H12" s="75">
        <v>31.190615699999999</v>
      </c>
      <c r="I12" s="75"/>
      <c r="J12" s="75" t="s">
        <v>178</v>
      </c>
      <c r="K12" s="75">
        <v>0</v>
      </c>
      <c r="L12" s="75">
        <v>0.354129366351837</v>
      </c>
      <c r="M12" s="75">
        <v>5.7640375853230903E-2</v>
      </c>
      <c r="N12" s="75">
        <v>0.13112891844208599</v>
      </c>
      <c r="O12" s="75">
        <v>0.13112891844208599</v>
      </c>
      <c r="P12" s="75">
        <v>0.50643490644620404</v>
      </c>
      <c r="Q12" s="75">
        <v>0</v>
      </c>
      <c r="R12" s="75">
        <v>6.3454209601723294E-2</v>
      </c>
      <c r="S12" s="75">
        <v>3.15961648028956E-2</v>
      </c>
      <c r="T12" s="75">
        <v>0.74843581693685401</v>
      </c>
      <c r="U12" s="75">
        <v>128.593086066458</v>
      </c>
      <c r="V12" s="75">
        <v>3.12052142084171</v>
      </c>
      <c r="W12" s="75">
        <v>2.36343243377585E-2</v>
      </c>
      <c r="X12" s="75">
        <v>0.54458194627856205</v>
      </c>
      <c r="Y12" s="75">
        <v>1.36927992339177E-2</v>
      </c>
      <c r="Z12" s="75">
        <v>0</v>
      </c>
      <c r="AA12" s="75">
        <v>0</v>
      </c>
      <c r="AB12" s="75">
        <v>0.57209895055892801</v>
      </c>
      <c r="AC12" s="75">
        <v>0.57209895055892801</v>
      </c>
      <c r="AD12" s="75">
        <v>0</v>
      </c>
      <c r="AE12" s="75">
        <v>0</v>
      </c>
      <c r="AF12" s="75">
        <v>6.8394243111603403</v>
      </c>
      <c r="AG12" s="75">
        <v>0.110163297120908</v>
      </c>
      <c r="AH12" s="75">
        <v>1.7225463080177E-2</v>
      </c>
      <c r="AI12" s="75">
        <v>0</v>
      </c>
      <c r="AJ12" s="75">
        <v>9.5132175092524296</v>
      </c>
      <c r="AK12" s="75">
        <v>4.6821286633065999E-2</v>
      </c>
      <c r="AL12" s="75">
        <v>0</v>
      </c>
      <c r="AM12" s="75">
        <v>0</v>
      </c>
      <c r="AN12" s="75">
        <v>5.7086109992648397E-2</v>
      </c>
      <c r="AO12" s="75">
        <v>0.42726484633233502</v>
      </c>
      <c r="AP12" s="75">
        <v>31.5685225439132</v>
      </c>
      <c r="AQ12" s="75">
        <v>769.43535730154201</v>
      </c>
      <c r="AR12" s="75">
        <v>78.653423382000298</v>
      </c>
      <c r="AS12" s="75">
        <v>854.92820499470304</v>
      </c>
      <c r="AT12" s="75">
        <v>0</v>
      </c>
      <c r="AU12" s="75">
        <v>0.62269677603807405</v>
      </c>
      <c r="AV12" s="75">
        <v>0</v>
      </c>
      <c r="AW12" s="75">
        <v>1.33535963733968E-2</v>
      </c>
      <c r="AX12" s="75">
        <v>5.2132266305031498</v>
      </c>
      <c r="AY12" s="75">
        <v>0.12964893415345199</v>
      </c>
      <c r="AZ12" s="75">
        <v>8.3462413829593698E-2</v>
      </c>
      <c r="BA12" s="75">
        <v>10.3010523304507</v>
      </c>
      <c r="BB12" s="75">
        <v>7.6449394985587296E-2</v>
      </c>
      <c r="BC12" s="75">
        <v>0</v>
      </c>
      <c r="BD12" s="75">
        <v>5.8262462474578003E-2</v>
      </c>
      <c r="BE12" s="75">
        <v>22.901404800530401</v>
      </c>
      <c r="BF12" s="75">
        <v>22.199042050484898</v>
      </c>
      <c r="BG12" s="75">
        <v>0.70236275004547</v>
      </c>
      <c r="BH12" s="75">
        <v>2.94502048755215E-2</v>
      </c>
      <c r="BI12" s="75">
        <v>0</v>
      </c>
      <c r="BJ12" s="75">
        <v>0.28492467842832497</v>
      </c>
      <c r="BK12" s="75">
        <v>6.8310296179941193E-2</v>
      </c>
      <c r="BL12" s="75">
        <v>1.85060307203051</v>
      </c>
      <c r="BM12" s="75">
        <v>0.38613520472670898</v>
      </c>
      <c r="BN12" s="75">
        <v>0.27783996384419901</v>
      </c>
      <c r="BO12" s="75">
        <v>7.40241263920809</v>
      </c>
      <c r="BP12" s="75">
        <v>1.1740533579390301E-2</v>
      </c>
      <c r="BQ12" s="75">
        <v>6.5949746523586705E-2</v>
      </c>
      <c r="BR12" s="75">
        <v>1.16912059260239</v>
      </c>
      <c r="BS12" s="75">
        <v>2.06651979827708E-3</v>
      </c>
      <c r="BT12" s="75">
        <v>2.7741546163307298</v>
      </c>
      <c r="BU12" s="75">
        <v>7.7369728196470096</v>
      </c>
      <c r="BV12" s="75">
        <v>0</v>
      </c>
      <c r="BW12" s="75">
        <v>0</v>
      </c>
      <c r="BX12" s="75">
        <v>0.66089996486241698</v>
      </c>
      <c r="BY12" s="75">
        <v>0</v>
      </c>
      <c r="BZ12" s="75">
        <v>31.190602652160202</v>
      </c>
      <c r="CA12" s="75">
        <v>1.0153935862133301</v>
      </c>
      <c r="CB12" s="89"/>
      <c r="CC12" s="91">
        <f t="shared" si="8"/>
        <v>1.012116466487281</v>
      </c>
      <c r="CD12" s="28">
        <f t="shared" si="0"/>
        <v>7.9999984457206161E-3</v>
      </c>
      <c r="CE12" s="28">
        <f t="shared" si="1"/>
        <v>1.9246994773948013E-2</v>
      </c>
      <c r="CF12" s="68">
        <f t="shared" si="2"/>
        <v>-5.0650863896517799E-7</v>
      </c>
      <c r="CG12" s="68" t="str">
        <f t="shared" si="3"/>
        <v/>
      </c>
      <c r="CH12" s="68">
        <f t="shared" si="4"/>
        <v>-1.3895351656137429E-7</v>
      </c>
      <c r="CI12" s="68">
        <f t="shared" si="5"/>
        <v>-2.6022281609298758E-7</v>
      </c>
      <c r="CJ12" s="68">
        <f t="shared" si="5"/>
        <v>-2.8647692386356922E-7</v>
      </c>
      <c r="CK12" s="68">
        <f t="shared" si="6"/>
        <v>-2.6807052008960298E-7</v>
      </c>
      <c r="CL12" s="68">
        <f t="shared" si="7"/>
        <v>-4.1832581705187323E-7</v>
      </c>
      <c r="CM12" s="40">
        <f t="shared" si="9"/>
        <v>2.7644494104604103E-5</v>
      </c>
      <c r="CN12" s="40">
        <f t="shared" si="10"/>
        <v>1.9740659587797881E-4</v>
      </c>
      <c r="CO12" s="40">
        <f t="shared" si="11"/>
        <v>1.6023704878570306E-6</v>
      </c>
      <c r="CP12" s="40">
        <f t="shared" si="12"/>
        <v>1.2801843819300795E-4</v>
      </c>
      <c r="CQ12" s="40">
        <f t="shared" si="13"/>
        <v>2.4661946998126723E-6</v>
      </c>
      <c r="CR12" s="40">
        <f t="shared" si="14"/>
        <v>2.6685669873596451E-6</v>
      </c>
      <c r="CS12" s="40">
        <f t="shared" si="15"/>
        <v>9.1048406055790896E-6</v>
      </c>
    </row>
    <row r="13" spans="1:97" x14ac:dyDescent="0.25">
      <c r="A13" s="75" t="s">
        <v>179</v>
      </c>
      <c r="B13" s="75">
        <v>0.20038012999999999</v>
      </c>
      <c r="C13" s="75"/>
      <c r="D13" s="75">
        <v>1.4584888199999999</v>
      </c>
      <c r="E13" s="75">
        <v>3.968584E-2</v>
      </c>
      <c r="F13" s="75">
        <v>3.8495269999999998E-2</v>
      </c>
      <c r="G13" s="75">
        <v>7.9255000000000005E-4</v>
      </c>
      <c r="H13" s="75">
        <v>6.6170160000000006E-2</v>
      </c>
      <c r="I13" s="75"/>
      <c r="J13" s="75" t="s">
        <v>179</v>
      </c>
      <c r="K13" s="75">
        <v>0</v>
      </c>
      <c r="L13" s="75">
        <v>7.5126637378638303E-4</v>
      </c>
      <c r="M13" s="75">
        <v>1.2228102361391799E-4</v>
      </c>
      <c r="N13" s="75">
        <v>2.7819747778541301E-4</v>
      </c>
      <c r="O13" s="75">
        <v>2.7819747778541301E-4</v>
      </c>
      <c r="P13" s="75">
        <v>1.0743960483142901E-3</v>
      </c>
      <c r="Q13" s="75">
        <v>0</v>
      </c>
      <c r="R13" s="75">
        <v>1.34612644557687E-4</v>
      </c>
      <c r="S13" s="75">
        <v>6.7031065439794496E-5</v>
      </c>
      <c r="T13" s="75">
        <v>1.5878007094694E-3</v>
      </c>
      <c r="U13" s="75">
        <v>0.20037963414297999</v>
      </c>
      <c r="V13" s="75">
        <v>6.6201119674697004E-3</v>
      </c>
      <c r="W13" s="75">
        <v>5.0140334015410299E-5</v>
      </c>
      <c r="X13" s="75">
        <v>1.1553223220258199E-3</v>
      </c>
      <c r="Y13" s="75">
        <v>2.90490156081229E-5</v>
      </c>
      <c r="Z13" s="75">
        <v>0</v>
      </c>
      <c r="AA13" s="75">
        <v>0</v>
      </c>
      <c r="AB13" s="75">
        <v>1.2136888933238501E-3</v>
      </c>
      <c r="AC13" s="75">
        <v>1.2136888933238501E-3</v>
      </c>
      <c r="AD13" s="75">
        <v>0</v>
      </c>
      <c r="AE13" s="75">
        <v>0</v>
      </c>
      <c r="AF13" s="75">
        <v>1.1667918495124999E-2</v>
      </c>
      <c r="AG13" s="75">
        <v>2.33707438424356E-4</v>
      </c>
      <c r="AH13" s="75">
        <v>3.6542702440593698E-5</v>
      </c>
      <c r="AI13" s="75">
        <v>0</v>
      </c>
      <c r="AJ13" s="75">
        <v>2.0182067730130499E-2</v>
      </c>
      <c r="AK13" s="75">
        <v>9.9328404401307195E-5</v>
      </c>
      <c r="AL13" s="75">
        <v>0</v>
      </c>
      <c r="AM13" s="75">
        <v>0</v>
      </c>
      <c r="AN13" s="75">
        <v>1.21108175963441E-4</v>
      </c>
      <c r="AO13" s="75">
        <v>7.4091643711040104E-4</v>
      </c>
      <c r="AP13" s="75">
        <v>6.6971885117148106E-2</v>
      </c>
      <c r="AQ13" s="75">
        <v>1.3126370277286299</v>
      </c>
      <c r="AR13" s="75">
        <v>0.13418093795642499</v>
      </c>
      <c r="AS13" s="75">
        <v>1.45848588418018</v>
      </c>
      <c r="AT13" s="75">
        <v>0</v>
      </c>
      <c r="AU13" s="75">
        <v>1.32103866008586E-3</v>
      </c>
      <c r="AV13" s="75">
        <v>0</v>
      </c>
      <c r="AW13" s="75">
        <v>2.31564406377971E-5</v>
      </c>
      <c r="AX13" s="75">
        <v>1.10597377671588E-2</v>
      </c>
      <c r="AY13" s="75">
        <v>2.24823647877775E-4</v>
      </c>
      <c r="AZ13" s="75">
        <v>1.44731819860337E-4</v>
      </c>
      <c r="BA13" s="75">
        <v>1.7863064204103898E-2</v>
      </c>
      <c r="BB13" s="75">
        <v>1.3257035444810001E-4</v>
      </c>
      <c r="BC13" s="75">
        <v>0</v>
      </c>
      <c r="BD13" s="75">
        <v>1.01032993270391E-4</v>
      </c>
      <c r="BE13" s="75">
        <v>3.9685855276046199E-2</v>
      </c>
      <c r="BF13" s="75">
        <v>3.8495281721589301E-2</v>
      </c>
      <c r="BG13" s="75">
        <v>1.19057355445691E-3</v>
      </c>
      <c r="BH13" s="75">
        <v>5.1069305599188697E-5</v>
      </c>
      <c r="BI13" s="75">
        <v>0</v>
      </c>
      <c r="BJ13" s="75">
        <v>4.9408646527444703E-4</v>
      </c>
      <c r="BK13" s="75">
        <v>1.1845665878514301E-4</v>
      </c>
      <c r="BL13" s="75">
        <v>3.2091199700171298E-3</v>
      </c>
      <c r="BM13" s="75">
        <v>6.6959362202858197E-4</v>
      </c>
      <c r="BN13" s="75">
        <v>4.8180158402089899E-4</v>
      </c>
      <c r="BO13" s="75">
        <v>1.28364656602567E-2</v>
      </c>
      <c r="BP13" s="75">
        <v>2.4907231526799899E-5</v>
      </c>
      <c r="BQ13" s="75">
        <v>1.14363309578531E-4</v>
      </c>
      <c r="BR13" s="75">
        <v>2.0273621918351801E-3</v>
      </c>
      <c r="BS13" s="75">
        <v>3.5834939951608499E-6</v>
      </c>
      <c r="BT13" s="75">
        <v>7.9255419787584603E-4</v>
      </c>
      <c r="BU13" s="75">
        <v>1.64138469299022E-2</v>
      </c>
      <c r="BV13" s="75">
        <v>0</v>
      </c>
      <c r="BW13" s="75">
        <v>0</v>
      </c>
      <c r="BX13" s="75">
        <v>1.40205556233932E-3</v>
      </c>
      <c r="BY13" s="75">
        <v>0</v>
      </c>
      <c r="BZ13" s="75">
        <v>6.6170003802972902E-2</v>
      </c>
      <c r="CA13" s="75">
        <v>2.1540933678158201E-3</v>
      </c>
      <c r="CB13" s="89"/>
      <c r="CC13" s="91">
        <f t="shared" si="8"/>
        <v>1.0121185018601915</v>
      </c>
      <c r="CD13" s="28">
        <f t="shared" si="0"/>
        <v>8.0000215440436551E-3</v>
      </c>
      <c r="CE13" s="28">
        <f t="shared" si="1"/>
        <v>1.9246941546471993E-2</v>
      </c>
      <c r="CF13" s="68">
        <f t="shared" si="2"/>
        <v>-2.4745817861270382E-6</v>
      </c>
      <c r="CG13" s="68" t="str">
        <f t="shared" si="3"/>
        <v/>
      </c>
      <c r="CH13" s="68">
        <f t="shared" si="4"/>
        <v>-2.0129189745286246E-6</v>
      </c>
      <c r="CI13" s="68">
        <f t="shared" si="5"/>
        <v>3.8492435082213329E-7</v>
      </c>
      <c r="CJ13" s="68">
        <f t="shared" si="5"/>
        <v>3.044942743185964E-7</v>
      </c>
      <c r="CK13" s="68">
        <f t="shared" si="6"/>
        <v>5.2966700472903891E-6</v>
      </c>
      <c r="CL13" s="68">
        <f t="shared" si="7"/>
        <v>-2.3605357324830605E-6</v>
      </c>
      <c r="CM13" s="40">
        <f t="shared" si="9"/>
        <v>6.751702407767674E-5</v>
      </c>
      <c r="CN13" s="40">
        <f t="shared" si="10"/>
        <v>1.6982583021163582E-4</v>
      </c>
      <c r="CO13" s="40">
        <f t="shared" si="11"/>
        <v>-1.0846509828633464E-6</v>
      </c>
      <c r="CP13" s="40">
        <f t="shared" si="12"/>
        <v>1.4096001291243466E-4</v>
      </c>
      <c r="CQ13" s="40">
        <f t="shared" si="13"/>
        <v>-9.3506191762827184E-6</v>
      </c>
      <c r="CR13" s="40">
        <f t="shared" si="14"/>
        <v>1.2704530300626137E-5</v>
      </c>
      <c r="CS13" s="40">
        <f t="shared" si="15"/>
        <v>1.3217098215236559E-5</v>
      </c>
    </row>
    <row r="14" spans="1:97" x14ac:dyDescent="0.25">
      <c r="A14" s="75" t="s">
        <v>180</v>
      </c>
      <c r="B14" s="75">
        <v>569.25753381000004</v>
      </c>
      <c r="C14" s="75"/>
      <c r="D14" s="75">
        <v>4312.2676252000001</v>
      </c>
      <c r="E14" s="75">
        <v>125.60712424</v>
      </c>
      <c r="F14" s="75">
        <v>121.70896509000001</v>
      </c>
      <c r="G14" s="75">
        <v>21.354993109999999</v>
      </c>
      <c r="H14" s="75">
        <v>212.71166525999999</v>
      </c>
      <c r="I14" s="75"/>
      <c r="J14" s="75" t="s">
        <v>180</v>
      </c>
      <c r="K14" s="75">
        <v>0</v>
      </c>
      <c r="L14" s="75">
        <v>2.4150671032650002</v>
      </c>
      <c r="M14" s="75">
        <v>0.393091949777507</v>
      </c>
      <c r="N14" s="75">
        <v>0.89426476598897997</v>
      </c>
      <c r="O14" s="75">
        <v>0.89426476598897997</v>
      </c>
      <c r="P14" s="75">
        <v>3.45374630746434</v>
      </c>
      <c r="Q14" s="75">
        <v>0</v>
      </c>
      <c r="R14" s="75">
        <v>0.43274036556287698</v>
      </c>
      <c r="S14" s="75">
        <v>0.21547744437109501</v>
      </c>
      <c r="T14" s="75">
        <v>5.10413381672371</v>
      </c>
      <c r="U14" s="75">
        <v>569.25745914361403</v>
      </c>
      <c r="V14" s="75">
        <v>21.281132943635399</v>
      </c>
      <c r="W14" s="75">
        <v>0.16117956388042801</v>
      </c>
      <c r="X14" s="75">
        <v>3.7139031796022501</v>
      </c>
      <c r="Y14" s="75">
        <v>9.3380643474187605E-2</v>
      </c>
      <c r="Z14" s="75">
        <v>0</v>
      </c>
      <c r="AA14" s="75">
        <v>0</v>
      </c>
      <c r="AB14" s="75">
        <v>3.9015632358425498</v>
      </c>
      <c r="AC14" s="75">
        <v>3.9015632358425498</v>
      </c>
      <c r="AD14" s="75">
        <v>0</v>
      </c>
      <c r="AE14" s="75">
        <v>0</v>
      </c>
      <c r="AF14" s="75">
        <v>34.4981355560111</v>
      </c>
      <c r="AG14" s="75">
        <v>0.75128577074371705</v>
      </c>
      <c r="AH14" s="75">
        <v>0.117473467414263</v>
      </c>
      <c r="AI14" s="75">
        <v>0</v>
      </c>
      <c r="AJ14" s="75">
        <v>64.877592613721504</v>
      </c>
      <c r="AK14" s="75">
        <v>0.31930860970769198</v>
      </c>
      <c r="AL14" s="75">
        <v>0</v>
      </c>
      <c r="AM14" s="75">
        <v>0</v>
      </c>
      <c r="AN14" s="75">
        <v>0.389313097313575</v>
      </c>
      <c r="AO14" s="75">
        <v>2.3425315379828802</v>
      </c>
      <c r="AP14" s="75">
        <v>215.28888566135899</v>
      </c>
      <c r="AQ14" s="75">
        <v>3881.0395251171499</v>
      </c>
      <c r="AR14" s="75">
        <v>396.72855172451</v>
      </c>
      <c r="AS14" s="75">
        <v>4312.2662123976697</v>
      </c>
      <c r="AT14" s="75">
        <v>0</v>
      </c>
      <c r="AU14" s="75">
        <v>4.2466274886751298</v>
      </c>
      <c r="AV14" s="75">
        <v>0</v>
      </c>
      <c r="AW14" s="75">
        <v>7.3212713004073005E-2</v>
      </c>
      <c r="AX14" s="75">
        <v>35.552827649125398</v>
      </c>
      <c r="AY14" s="75">
        <v>0.71081577232978899</v>
      </c>
      <c r="AZ14" s="75">
        <v>0.45759302048203998</v>
      </c>
      <c r="BA14" s="75">
        <v>56.476766632384702</v>
      </c>
      <c r="BB14" s="75">
        <v>0.41914289862266202</v>
      </c>
      <c r="BC14" s="75">
        <v>0</v>
      </c>
      <c r="BD14" s="75">
        <v>0.319431043740802</v>
      </c>
      <c r="BE14" s="75">
        <v>125.607085153526</v>
      </c>
      <c r="BF14" s="75">
        <v>121.708927407896</v>
      </c>
      <c r="BG14" s="75">
        <v>3.8981577456307099</v>
      </c>
      <c r="BH14" s="75">
        <v>0.16146433826948101</v>
      </c>
      <c r="BI14" s="75">
        <v>0</v>
      </c>
      <c r="BJ14" s="75">
        <v>1.5621340974112199</v>
      </c>
      <c r="BK14" s="75">
        <v>0.37451950645568399</v>
      </c>
      <c r="BL14" s="75">
        <v>10.1461559344565</v>
      </c>
      <c r="BM14" s="75">
        <v>2.1170319289781001</v>
      </c>
      <c r="BN14" s="75">
        <v>1.52329092182961</v>
      </c>
      <c r="BO14" s="75">
        <v>40.584622119854203</v>
      </c>
      <c r="BP14" s="75">
        <v>8.0067240986864602E-2</v>
      </c>
      <c r="BQ14" s="75">
        <v>0.36157729275616302</v>
      </c>
      <c r="BR14" s="75">
        <v>6.4098392518284601</v>
      </c>
      <c r="BS14" s="75">
        <v>1.1329935492319599E-2</v>
      </c>
      <c r="BT14" s="75">
        <v>21.354993172382699</v>
      </c>
      <c r="BU14" s="75">
        <v>52.7641400689497</v>
      </c>
      <c r="BV14" s="75">
        <v>0</v>
      </c>
      <c r="BW14" s="75">
        <v>0</v>
      </c>
      <c r="BX14" s="75">
        <v>4.5071617500975796</v>
      </c>
      <c r="BY14" s="75">
        <v>0</v>
      </c>
      <c r="BZ14" s="75">
        <v>212.71159122813901</v>
      </c>
      <c r="CA14" s="75">
        <v>6.9247160979467202</v>
      </c>
      <c r="CB14" s="89"/>
      <c r="CC14" s="91">
        <f t="shared" si="8"/>
        <v>1.0121163798283834</v>
      </c>
      <c r="CD14" s="28">
        <f t="shared" si="0"/>
        <v>8.0000013581790763E-3</v>
      </c>
      <c r="CE14" s="28">
        <f t="shared" si="1"/>
        <v>1.9246998456671188E-2</v>
      </c>
      <c r="CF14" s="68">
        <f t="shared" si="2"/>
        <v>-1.3116451092528544E-7</v>
      </c>
      <c r="CG14" s="68" t="str">
        <f t="shared" si="3"/>
        <v/>
      </c>
      <c r="CH14" s="68">
        <f t="shared" si="4"/>
        <v>-3.2762399117397119E-7</v>
      </c>
      <c r="CI14" s="68">
        <f t="shared" si="5"/>
        <v>-3.1118039076666085E-7</v>
      </c>
      <c r="CJ14" s="68">
        <f t="shared" si="5"/>
        <v>-3.0960828546952942E-7</v>
      </c>
      <c r="CK14" s="68">
        <f t="shared" si="6"/>
        <v>2.9212231337811804E-9</v>
      </c>
      <c r="CL14" s="68">
        <f t="shared" si="7"/>
        <v>-3.4803855672548593E-7</v>
      </c>
      <c r="CM14" s="40">
        <f t="shared" si="9"/>
        <v>2.822114774655288E-5</v>
      </c>
      <c r="CN14" s="40">
        <f t="shared" si="10"/>
        <v>1.9643579959279135E-4</v>
      </c>
      <c r="CO14" s="40">
        <f t="shared" si="11"/>
        <v>1.8529878879514991E-6</v>
      </c>
      <c r="CP14" s="40">
        <f t="shared" si="12"/>
        <v>1.3072259397085972E-4</v>
      </c>
      <c r="CQ14" s="40">
        <f t="shared" si="13"/>
        <v>2.3637983505735369E-6</v>
      </c>
      <c r="CR14" s="40">
        <f t="shared" si="14"/>
        <v>2.7959245403492726E-6</v>
      </c>
      <c r="CS14" s="40">
        <f t="shared" si="15"/>
        <v>2.7299633096229723E-6</v>
      </c>
    </row>
    <row r="15" spans="1:97" x14ac:dyDescent="0.25">
      <c r="A15" s="75" t="s">
        <v>181</v>
      </c>
      <c r="B15" s="75">
        <v>64.161996329999994</v>
      </c>
      <c r="C15" s="75"/>
      <c r="D15" s="75">
        <v>453.06109757000002</v>
      </c>
      <c r="E15" s="75">
        <v>13.39044328</v>
      </c>
      <c r="F15" s="75">
        <v>12.954605150000001</v>
      </c>
      <c r="G15" s="75">
        <v>5.2757982800000001</v>
      </c>
      <c r="H15" s="75">
        <v>18.512210499999998</v>
      </c>
      <c r="I15" s="75"/>
      <c r="J15" s="75" t="s">
        <v>181</v>
      </c>
      <c r="K15" s="75">
        <v>0</v>
      </c>
      <c r="L15" s="75">
        <v>0.21018261697202201</v>
      </c>
      <c r="M15" s="75">
        <v>3.4210509574354099E-2</v>
      </c>
      <c r="N15" s="75">
        <v>7.7827553920842493E-2</v>
      </c>
      <c r="O15" s="75">
        <v>7.7827553920842493E-2</v>
      </c>
      <c r="P15" s="75">
        <v>0.30057809595449603</v>
      </c>
      <c r="Q15" s="75">
        <v>0</v>
      </c>
      <c r="R15" s="75">
        <v>3.7661360725520503E-2</v>
      </c>
      <c r="S15" s="75">
        <v>1.8752904982887501E-2</v>
      </c>
      <c r="T15" s="75">
        <v>0.44421071943808599</v>
      </c>
      <c r="U15" s="75">
        <v>64.161923708615106</v>
      </c>
      <c r="V15" s="75">
        <v>1.8520873174328101</v>
      </c>
      <c r="W15" s="75">
        <v>1.40273695802223E-2</v>
      </c>
      <c r="X15" s="75">
        <v>0.32321954429462701</v>
      </c>
      <c r="Y15" s="75">
        <v>8.1268916869066503E-3</v>
      </c>
      <c r="Z15" s="75">
        <v>0</v>
      </c>
      <c r="AA15" s="75">
        <v>0</v>
      </c>
      <c r="AB15" s="75">
        <v>0.33955138616581099</v>
      </c>
      <c r="AC15" s="75">
        <v>0.33955138616581099</v>
      </c>
      <c r="AD15" s="75">
        <v>0</v>
      </c>
      <c r="AE15" s="75">
        <v>0</v>
      </c>
      <c r="AF15" s="75">
        <v>3.6244882368425402</v>
      </c>
      <c r="AG15" s="75">
        <v>6.5384036424977199E-2</v>
      </c>
      <c r="AH15" s="75">
        <v>1.0223673038658E-2</v>
      </c>
      <c r="AI15" s="75">
        <v>0</v>
      </c>
      <c r="AJ15" s="75">
        <v>5.6462711763947597</v>
      </c>
      <c r="AK15" s="75">
        <v>2.7789268895792599E-2</v>
      </c>
      <c r="AL15" s="75">
        <v>0</v>
      </c>
      <c r="AM15" s="75">
        <v>0</v>
      </c>
      <c r="AN15" s="75">
        <v>3.3881623860474303E-2</v>
      </c>
      <c r="AO15" s="75">
        <v>0.24933720305229901</v>
      </c>
      <c r="AP15" s="75">
        <v>18.7365070029817</v>
      </c>
      <c r="AQ15" s="75">
        <v>407.75486502268001</v>
      </c>
      <c r="AR15" s="75">
        <v>41.681594781659697</v>
      </c>
      <c r="AS15" s="75">
        <v>453.06094804118197</v>
      </c>
      <c r="AT15" s="75">
        <v>0</v>
      </c>
      <c r="AU15" s="75">
        <v>0.369582309514211</v>
      </c>
      <c r="AV15" s="75">
        <v>0</v>
      </c>
      <c r="AW15" s="75">
        <v>7.7926961228415303E-3</v>
      </c>
      <c r="AX15" s="75">
        <v>3.0941499620149102</v>
      </c>
      <c r="AY15" s="75">
        <v>7.5658683886969003E-2</v>
      </c>
      <c r="AZ15" s="75">
        <v>4.87058728396082E-2</v>
      </c>
      <c r="BA15" s="75">
        <v>6.0113428251128402</v>
      </c>
      <c r="BB15" s="75">
        <v>4.4613221177598798E-2</v>
      </c>
      <c r="BC15" s="75">
        <v>0</v>
      </c>
      <c r="BD15" s="75">
        <v>3.3999970638844301E-2</v>
      </c>
      <c r="BE15" s="75">
        <v>13.3904421193256</v>
      </c>
      <c r="BF15" s="75">
        <v>12.954604174066301</v>
      </c>
      <c r="BG15" s="75">
        <v>0.43583794525923603</v>
      </c>
      <c r="BH15" s="75">
        <v>1.71861194850003E-2</v>
      </c>
      <c r="BI15" s="75">
        <v>0</v>
      </c>
      <c r="BJ15" s="75">
        <v>0.16627224997106399</v>
      </c>
      <c r="BK15" s="75">
        <v>3.9863562190732803E-2</v>
      </c>
      <c r="BL15" s="75">
        <v>1.0799491662670699</v>
      </c>
      <c r="BM15" s="75">
        <v>0.22533510717218599</v>
      </c>
      <c r="BN15" s="75">
        <v>0.16213790554297</v>
      </c>
      <c r="BO15" s="75">
        <v>4.3197967987786399</v>
      </c>
      <c r="BP15" s="75">
        <v>6.9682188894110804E-3</v>
      </c>
      <c r="BQ15" s="75">
        <v>3.8485996005224898E-2</v>
      </c>
      <c r="BR15" s="75">
        <v>0.68225804895363096</v>
      </c>
      <c r="BS15" s="75">
        <v>1.20594992112964E-3</v>
      </c>
      <c r="BT15" s="75">
        <v>5.2757954449634896</v>
      </c>
      <c r="BU15" s="75">
        <v>4.5920423485884099</v>
      </c>
      <c r="BV15" s="75">
        <v>0</v>
      </c>
      <c r="BW15" s="75">
        <v>0</v>
      </c>
      <c r="BX15" s="75">
        <v>0.39225658979314798</v>
      </c>
      <c r="BY15" s="75">
        <v>0</v>
      </c>
      <c r="BZ15" s="75">
        <v>18.512205055198201</v>
      </c>
      <c r="CA15" s="75">
        <v>0.60265491935846405</v>
      </c>
      <c r="CB15" s="89"/>
      <c r="CC15" s="91">
        <f t="shared" si="8"/>
        <v>1.0121164360007191</v>
      </c>
      <c r="CD15" s="28">
        <f t="shared" si="0"/>
        <v>8.0000014402324612E-3</v>
      </c>
      <c r="CE15" s="28">
        <f t="shared" si="1"/>
        <v>1.9246995099351995E-2</v>
      </c>
      <c r="CF15" s="68">
        <f t="shared" si="2"/>
        <v>-1.1318442230869838E-6</v>
      </c>
      <c r="CG15" s="68" t="str">
        <f t="shared" si="3"/>
        <v/>
      </c>
      <c r="CH15" s="68">
        <f t="shared" si="4"/>
        <v>-3.3004117732508811E-7</v>
      </c>
      <c r="CI15" s="68">
        <f t="shared" si="5"/>
        <v>-8.6679311131715564E-8</v>
      </c>
      <c r="CJ15" s="68">
        <f t="shared" si="5"/>
        <v>-7.5334885839872196E-8</v>
      </c>
      <c r="CK15" s="68">
        <f t="shared" si="6"/>
        <v>-5.3736635860159305E-7</v>
      </c>
      <c r="CL15" s="68">
        <f t="shared" si="7"/>
        <v>-2.9411948383923449E-7</v>
      </c>
      <c r="CM15" s="40">
        <f t="shared" si="9"/>
        <v>2.8832121423528219E-5</v>
      </c>
      <c r="CN15" s="40">
        <f t="shared" si="10"/>
        <v>2.0012955472388963E-4</v>
      </c>
      <c r="CO15" s="40">
        <f t="shared" si="11"/>
        <v>1.5345075482899283E-6</v>
      </c>
      <c r="CP15" s="40">
        <f t="shared" si="12"/>
        <v>1.2659229038587414E-4</v>
      </c>
      <c r="CQ15" s="40">
        <f t="shared" si="13"/>
        <v>-1.3261302616937162E-6</v>
      </c>
      <c r="CR15" s="40">
        <f t="shared" si="14"/>
        <v>2.2003024358137352E-6</v>
      </c>
      <c r="CS15" s="40">
        <f t="shared" si="15"/>
        <v>4.1427664370514654E-6</v>
      </c>
    </row>
    <row r="16" spans="1:97" x14ac:dyDescent="0.25">
      <c r="A16" s="75" t="s">
        <v>182</v>
      </c>
      <c r="B16" s="75">
        <v>76.01352464</v>
      </c>
      <c r="C16" s="75"/>
      <c r="D16" s="75">
        <v>564.96387708999998</v>
      </c>
      <c r="E16" s="75">
        <v>16.096978780000001</v>
      </c>
      <c r="F16" s="75">
        <v>15.602908100000001</v>
      </c>
      <c r="G16" s="75">
        <v>1.9386104</v>
      </c>
      <c r="H16" s="75">
        <v>26.676200489999999</v>
      </c>
      <c r="I16" s="75"/>
      <c r="J16" s="75" t="s">
        <v>182</v>
      </c>
      <c r="K16" s="75">
        <v>0</v>
      </c>
      <c r="L16" s="75">
        <v>0.30287402122078499</v>
      </c>
      <c r="M16" s="75">
        <v>4.9297748926203797E-2</v>
      </c>
      <c r="N16" s="75">
        <v>0.11214982217868499</v>
      </c>
      <c r="O16" s="75">
        <v>0.11214982217868499</v>
      </c>
      <c r="P16" s="75">
        <v>0.43313472071082498</v>
      </c>
      <c r="Q16" s="75">
        <v>0</v>
      </c>
      <c r="R16" s="75">
        <v>5.4269720609659101E-2</v>
      </c>
      <c r="S16" s="75">
        <v>2.70230986620233E-2</v>
      </c>
      <c r="T16" s="75">
        <v>0.64011044436109499</v>
      </c>
      <c r="U16" s="75">
        <v>76.013518954568198</v>
      </c>
      <c r="V16" s="75">
        <v>2.6688687550751098</v>
      </c>
      <c r="W16" s="75">
        <v>2.0213500158580599E-2</v>
      </c>
      <c r="X16" s="75">
        <v>0.46576138399199701</v>
      </c>
      <c r="Y16" s="75">
        <v>1.1710902076577399E-2</v>
      </c>
      <c r="Z16" s="75">
        <v>0</v>
      </c>
      <c r="AA16" s="75">
        <v>0</v>
      </c>
      <c r="AB16" s="75">
        <v>0.48929577465806801</v>
      </c>
      <c r="AC16" s="75">
        <v>0.48929577465806801</v>
      </c>
      <c r="AD16" s="75">
        <v>0</v>
      </c>
      <c r="AE16" s="75">
        <v>0</v>
      </c>
      <c r="AF16" s="75">
        <v>4.51971138089805</v>
      </c>
      <c r="AG16" s="75">
        <v>9.4218645483831798E-2</v>
      </c>
      <c r="AH16" s="75">
        <v>1.4732479824909101E-2</v>
      </c>
      <c r="AI16" s="75">
        <v>0</v>
      </c>
      <c r="AJ16" s="75">
        <v>8.1363063077407904</v>
      </c>
      <c r="AK16" s="75">
        <v>4.0044579964163801E-2</v>
      </c>
      <c r="AL16" s="75">
        <v>0</v>
      </c>
      <c r="AM16" s="75">
        <v>0</v>
      </c>
      <c r="AN16" s="75">
        <v>4.8823712531870699E-2</v>
      </c>
      <c r="AO16" s="75">
        <v>0.30030893062164798</v>
      </c>
      <c r="AP16" s="75">
        <v>26.9994107960338</v>
      </c>
      <c r="AQ16" s="75">
        <v>508.46737140450898</v>
      </c>
      <c r="AR16" s="75">
        <v>51.976628558011797</v>
      </c>
      <c r="AS16" s="75">
        <v>564.96371134341905</v>
      </c>
      <c r="AT16" s="75">
        <v>0</v>
      </c>
      <c r="AU16" s="75">
        <v>0.53256996229435005</v>
      </c>
      <c r="AV16" s="75">
        <v>0</v>
      </c>
      <c r="AW16" s="75">
        <v>9.3857585299580507E-3</v>
      </c>
      <c r="AX16" s="75">
        <v>4.4586825166520603</v>
      </c>
      <c r="AY16" s="75">
        <v>9.1125575511058904E-2</v>
      </c>
      <c r="AZ16" s="75">
        <v>5.8662804499633403E-2</v>
      </c>
      <c r="BA16" s="75">
        <v>7.2402351328560304</v>
      </c>
      <c r="BB16" s="75">
        <v>5.3733463383984499E-2</v>
      </c>
      <c r="BC16" s="75">
        <v>0</v>
      </c>
      <c r="BD16" s="75">
        <v>4.0950572386007203E-2</v>
      </c>
      <c r="BE16" s="75">
        <v>16.096970280728598</v>
      </c>
      <c r="BF16" s="75">
        <v>15.6028998390877</v>
      </c>
      <c r="BG16" s="75">
        <v>0.49407044164090003</v>
      </c>
      <c r="BH16" s="75">
        <v>2.0699490192187898E-2</v>
      </c>
      <c r="BI16" s="75">
        <v>0</v>
      </c>
      <c r="BJ16" s="75">
        <v>0.200263317294708</v>
      </c>
      <c r="BK16" s="75">
        <v>4.8012866758158398E-2</v>
      </c>
      <c r="BL16" s="75">
        <v>1.30072271488175</v>
      </c>
      <c r="BM16" s="75">
        <v>0.27140013701725602</v>
      </c>
      <c r="BN16" s="75">
        <v>0.19528355892127799</v>
      </c>
      <c r="BO16" s="75">
        <v>5.2028867454818997</v>
      </c>
      <c r="BP16" s="75">
        <v>1.00412474480332E-2</v>
      </c>
      <c r="BQ16" s="75">
        <v>4.6353630251822903E-2</v>
      </c>
      <c r="BR16" s="75">
        <v>0.82173159377635197</v>
      </c>
      <c r="BS16" s="75">
        <v>1.4524773456351199E-3</v>
      </c>
      <c r="BT16" s="75">
        <v>1.93860891848079</v>
      </c>
      <c r="BU16" s="75">
        <v>6.6171591498721902</v>
      </c>
      <c r="BV16" s="75">
        <v>0</v>
      </c>
      <c r="BW16" s="75">
        <v>0</v>
      </c>
      <c r="BX16" s="75">
        <v>0.565243548805615</v>
      </c>
      <c r="BY16" s="75">
        <v>0</v>
      </c>
      <c r="BZ16" s="75">
        <v>26.676192753407499</v>
      </c>
      <c r="CA16" s="75">
        <v>0.86842893979360303</v>
      </c>
      <c r="CB16" s="89"/>
      <c r="CC16" s="91">
        <f t="shared" si="8"/>
        <v>1.0121163482965543</v>
      </c>
      <c r="CD16" s="28">
        <f t="shared" si="0"/>
        <v>8.0000029916093077E-3</v>
      </c>
      <c r="CE16" s="28">
        <f t="shared" si="1"/>
        <v>1.9246994707312497E-2</v>
      </c>
      <c r="CF16" s="68">
        <f t="shared" si="2"/>
        <v>-7.4795002977696921E-8</v>
      </c>
      <c r="CG16" s="68" t="str">
        <f t="shared" si="3"/>
        <v/>
      </c>
      <c r="CH16" s="68">
        <f t="shared" si="4"/>
        <v>-2.9337553718791522E-7</v>
      </c>
      <c r="CI16" s="68">
        <f t="shared" si="5"/>
        <v>-5.2800413781928144E-7</v>
      </c>
      <c r="CJ16" s="68">
        <f t="shared" si="5"/>
        <v>-5.2944696257511511E-7</v>
      </c>
      <c r="CK16" s="68">
        <f t="shared" si="6"/>
        <v>-7.6421709590446241E-7</v>
      </c>
      <c r="CL16" s="68">
        <f t="shared" si="7"/>
        <v>-2.900185318281103E-7</v>
      </c>
      <c r="CM16" s="40">
        <f t="shared" si="9"/>
        <v>2.7712299716372077E-5</v>
      </c>
      <c r="CN16" s="40">
        <f t="shared" si="10"/>
        <v>1.9064998493037246E-4</v>
      </c>
      <c r="CO16" s="40">
        <f t="shared" si="11"/>
        <v>2.1401723926343333E-6</v>
      </c>
      <c r="CP16" s="40">
        <f t="shared" si="12"/>
        <v>1.2863833230610325E-4</v>
      </c>
      <c r="CQ16" s="40">
        <f t="shared" si="13"/>
        <v>2.9355971565292814E-6</v>
      </c>
      <c r="CR16" s="40">
        <f t="shared" si="14"/>
        <v>4.2705433517536139E-6</v>
      </c>
      <c r="CS16" s="40">
        <f t="shared" si="15"/>
        <v>4.5648127857963346E-6</v>
      </c>
    </row>
    <row r="17" spans="1:98" x14ac:dyDescent="0.25">
      <c r="A17" s="75" t="s">
        <v>183</v>
      </c>
      <c r="B17" s="75">
        <v>0.84618835999999997</v>
      </c>
      <c r="C17" s="75"/>
      <c r="D17" s="75">
        <v>6.3279493599999999</v>
      </c>
      <c r="E17" s="75">
        <v>0.18329756</v>
      </c>
      <c r="F17" s="75">
        <v>0.17760195000000001</v>
      </c>
      <c r="G17" s="75">
        <v>3.2251189999999999E-2</v>
      </c>
      <c r="H17" s="75">
        <v>0.30224804999999999</v>
      </c>
      <c r="I17" s="75"/>
      <c r="J17" s="75" t="s">
        <v>183</v>
      </c>
      <c r="K17" s="75">
        <v>0</v>
      </c>
      <c r="L17" s="75">
        <v>3.4316294230603401E-3</v>
      </c>
      <c r="M17" s="75">
        <v>5.5854458282502404E-4</v>
      </c>
      <c r="N17" s="75">
        <v>1.2706961629054699E-3</v>
      </c>
      <c r="O17" s="75">
        <v>1.2706961629054699E-3</v>
      </c>
      <c r="P17" s="75">
        <v>4.9075433466161797E-3</v>
      </c>
      <c r="Q17" s="75">
        <v>0</v>
      </c>
      <c r="R17" s="75">
        <v>6.14889302922446E-4</v>
      </c>
      <c r="S17" s="75">
        <v>3.0617266969114299E-4</v>
      </c>
      <c r="T17" s="75">
        <v>7.2526006048159904E-3</v>
      </c>
      <c r="U17" s="75">
        <v>0.84618759304882596</v>
      </c>
      <c r="V17" s="75">
        <v>3.02389604131682E-2</v>
      </c>
      <c r="W17" s="75">
        <v>2.2903081845963001E-4</v>
      </c>
      <c r="X17" s="75">
        <v>5.27719965816233E-3</v>
      </c>
      <c r="Y17" s="75">
        <v>1.32686454908866E-4</v>
      </c>
      <c r="Z17" s="75">
        <v>0</v>
      </c>
      <c r="AA17" s="75">
        <v>0</v>
      </c>
      <c r="AB17" s="75">
        <v>5.5438418226050898E-3</v>
      </c>
      <c r="AC17" s="75">
        <v>5.5438418226050898E-3</v>
      </c>
      <c r="AD17" s="75">
        <v>0</v>
      </c>
      <c r="AE17" s="75">
        <v>0</v>
      </c>
      <c r="AF17" s="75">
        <v>5.0623639786813002E-2</v>
      </c>
      <c r="AG17" s="75">
        <v>1.0675206059954599E-3</v>
      </c>
      <c r="AH17" s="75">
        <v>1.6692109575665301E-4</v>
      </c>
      <c r="AI17" s="75">
        <v>0</v>
      </c>
      <c r="AJ17" s="75">
        <v>9.2186455825710306E-2</v>
      </c>
      <c r="AK17" s="75">
        <v>4.5371845559615697E-4</v>
      </c>
      <c r="AL17" s="75">
        <v>0</v>
      </c>
      <c r="AM17" s="75">
        <v>0</v>
      </c>
      <c r="AN17" s="75">
        <v>5.5318700602225497E-4</v>
      </c>
      <c r="AO17" s="75">
        <v>3.4182882322789702E-3</v>
      </c>
      <c r="AP17" s="75">
        <v>0.30590948373264498</v>
      </c>
      <c r="AQ17" s="75">
        <v>5.6951620430231902</v>
      </c>
      <c r="AR17" s="75">
        <v>0.58217240188054198</v>
      </c>
      <c r="AS17" s="75">
        <v>6.3279580846905503</v>
      </c>
      <c r="AT17" s="75">
        <v>0</v>
      </c>
      <c r="AU17" s="75">
        <v>6.03416853673726E-3</v>
      </c>
      <c r="AV17" s="75">
        <v>0</v>
      </c>
      <c r="AW17" s="75">
        <v>1.06835154902252E-4</v>
      </c>
      <c r="AX17" s="75">
        <v>5.0518052748888001E-2</v>
      </c>
      <c r="AY17" s="75">
        <v>1.0372462066722799E-3</v>
      </c>
      <c r="AZ17" s="75">
        <v>6.6773577605449804E-4</v>
      </c>
      <c r="BA17" s="75">
        <v>8.2412732022685495E-2</v>
      </c>
      <c r="BB17" s="75">
        <v>6.11629237696831E-4</v>
      </c>
      <c r="BC17" s="75">
        <v>0</v>
      </c>
      <c r="BD17" s="75">
        <v>4.6612525559836199E-4</v>
      </c>
      <c r="BE17" s="75">
        <v>0.18329748457921999</v>
      </c>
      <c r="BF17" s="75">
        <v>0.177601861084563</v>
      </c>
      <c r="BG17" s="75">
        <v>5.69562349465654E-3</v>
      </c>
      <c r="BH17" s="75">
        <v>2.35613485672712E-4</v>
      </c>
      <c r="BI17" s="75">
        <v>0</v>
      </c>
      <c r="BJ17" s="75">
        <v>2.2795231402635602E-3</v>
      </c>
      <c r="BK17" s="75">
        <v>5.4651262972822505E-4</v>
      </c>
      <c r="BL17" s="75">
        <v>1.4805611424351099E-2</v>
      </c>
      <c r="BM17" s="75">
        <v>3.0892507041011398E-3</v>
      </c>
      <c r="BN17" s="75">
        <v>2.2228428600561002E-3</v>
      </c>
      <c r="BO17" s="75">
        <v>5.9222590541069299E-2</v>
      </c>
      <c r="BP17" s="75">
        <v>1.1377190885299E-4</v>
      </c>
      <c r="BQ17" s="75">
        <v>5.2762617327226503E-4</v>
      </c>
      <c r="BR17" s="75">
        <v>9.3534534852317795E-3</v>
      </c>
      <c r="BS17" s="75">
        <v>1.6532987207680902E-5</v>
      </c>
      <c r="BT17" s="75">
        <v>3.2251169161747598E-2</v>
      </c>
      <c r="BU17" s="75">
        <v>7.4974108732062297E-2</v>
      </c>
      <c r="BV17" s="75">
        <v>0</v>
      </c>
      <c r="BW17" s="75">
        <v>0</v>
      </c>
      <c r="BX17" s="75">
        <v>6.40436852879401E-3</v>
      </c>
      <c r="BY17" s="75">
        <v>0</v>
      </c>
      <c r="BZ17" s="75">
        <v>0.30224776093079098</v>
      </c>
      <c r="CA17" s="75">
        <v>9.8394947505139503E-3</v>
      </c>
      <c r="CB17" s="89"/>
      <c r="CC17" s="91">
        <f t="shared" si="8"/>
        <v>1.0121149708126125</v>
      </c>
      <c r="CD17" s="28">
        <f t="shared" si="0"/>
        <v>7.9999960665492614E-3</v>
      </c>
      <c r="CE17" s="28">
        <f t="shared" si="1"/>
        <v>1.9246916735018858E-2</v>
      </c>
      <c r="CF17" s="68">
        <f t="shared" si="2"/>
        <v>-9.0635987242109908E-7</v>
      </c>
      <c r="CG17" s="68" t="str">
        <f t="shared" si="3"/>
        <v/>
      </c>
      <c r="CH17" s="68">
        <f t="shared" si="4"/>
        <v>1.3787547994008682E-6</v>
      </c>
      <c r="CI17" s="68">
        <f t="shared" si="5"/>
        <v>-4.114663610918541E-7</v>
      </c>
      <c r="CJ17" s="68">
        <f t="shared" si="5"/>
        <v>-5.0064448624111739E-7</v>
      </c>
      <c r="CK17" s="68">
        <f t="shared" si="6"/>
        <v>-6.4612351982672832E-7</v>
      </c>
      <c r="CL17" s="68">
        <f t="shared" si="7"/>
        <v>-9.5639726712565713E-7</v>
      </c>
      <c r="CM17" s="40">
        <f t="shared" si="9"/>
        <v>3.665522965801245E-5</v>
      </c>
      <c r="CN17" s="40">
        <f t="shared" si="10"/>
        <v>1.9089548576783363E-4</v>
      </c>
      <c r="CO17" s="40">
        <f t="shared" si="11"/>
        <v>2.415589278822334E-6</v>
      </c>
      <c r="CP17" s="40">
        <f t="shared" si="12"/>
        <v>1.3307129889530349E-4</v>
      </c>
      <c r="CQ17" s="40">
        <f t="shared" si="13"/>
        <v>-1.6613214419635173E-5</v>
      </c>
      <c r="CR17" s="40">
        <f t="shared" si="14"/>
        <v>-1.4083788149574131E-5</v>
      </c>
      <c r="CS17" s="40">
        <f t="shared" si="15"/>
        <v>-2.3524557736858556E-6</v>
      </c>
      <c r="CT17" s="89"/>
    </row>
    <row r="18" spans="1:98" x14ac:dyDescent="0.25">
      <c r="A18" s="75" t="s">
        <v>184</v>
      </c>
      <c r="B18" s="75">
        <v>749.43923769000003</v>
      </c>
      <c r="C18" s="75"/>
      <c r="D18" s="75">
        <v>5631.3620876000005</v>
      </c>
      <c r="E18" s="75">
        <v>162.76850281</v>
      </c>
      <c r="F18" s="75">
        <v>157.73861113000001</v>
      </c>
      <c r="G18" s="75">
        <v>24.558121190000001</v>
      </c>
      <c r="H18" s="75">
        <v>275.43521307999998</v>
      </c>
      <c r="I18" s="75"/>
      <c r="J18" s="75" t="s">
        <v>184</v>
      </c>
      <c r="K18" s="75">
        <v>0</v>
      </c>
      <c r="L18" s="75">
        <v>3.1272133272793199</v>
      </c>
      <c r="M18" s="75">
        <v>0.50900513369368905</v>
      </c>
      <c r="N18" s="75">
        <v>1.1579615323358801</v>
      </c>
      <c r="O18" s="75">
        <v>1.1579615323358801</v>
      </c>
      <c r="P18" s="75">
        <v>4.4721736867516997</v>
      </c>
      <c r="Q18" s="75">
        <v>0</v>
      </c>
      <c r="R18" s="75">
        <v>0.56034505697377801</v>
      </c>
      <c r="S18" s="75">
        <v>0.27901651279796202</v>
      </c>
      <c r="T18" s="75">
        <v>6.6092203360147002</v>
      </c>
      <c r="U18" s="75">
        <v>749.43903673759996</v>
      </c>
      <c r="V18" s="75">
        <v>27.556420251583901</v>
      </c>
      <c r="W18" s="75">
        <v>0.208707563397696</v>
      </c>
      <c r="X18" s="75">
        <v>4.8090437851828201</v>
      </c>
      <c r="Y18" s="75">
        <v>0.120916115898205</v>
      </c>
      <c r="Z18" s="75">
        <v>0</v>
      </c>
      <c r="AA18" s="75">
        <v>0</v>
      </c>
      <c r="AB18" s="75">
        <v>5.0520395766550799</v>
      </c>
      <c r="AC18" s="75">
        <v>5.0520395766550799</v>
      </c>
      <c r="AD18" s="75">
        <v>0</v>
      </c>
      <c r="AE18" s="75">
        <v>0</v>
      </c>
      <c r="AF18" s="75">
        <v>45.050897325220298</v>
      </c>
      <c r="AG18" s="75">
        <v>0.972821622667144</v>
      </c>
      <c r="AH18" s="75">
        <v>0.152113536022569</v>
      </c>
      <c r="AI18" s="75">
        <v>0</v>
      </c>
      <c r="AJ18" s="75">
        <v>84.008412863050296</v>
      </c>
      <c r="AK18" s="75">
        <v>0.41346518840211899</v>
      </c>
      <c r="AL18" s="75">
        <v>0</v>
      </c>
      <c r="AM18" s="75">
        <v>0</v>
      </c>
      <c r="AN18" s="75">
        <v>0.50411215087060501</v>
      </c>
      <c r="AO18" s="75">
        <v>3.0359939532201201</v>
      </c>
      <c r="AP18" s="75">
        <v>278.772399653543</v>
      </c>
      <c r="AQ18" s="75">
        <v>5068.2243808819503</v>
      </c>
      <c r="AR18" s="75">
        <v>518.08515033251194</v>
      </c>
      <c r="AS18" s="75">
        <v>5631.3604285396896</v>
      </c>
      <c r="AT18" s="75">
        <v>0</v>
      </c>
      <c r="AU18" s="75">
        <v>5.4988545495030703</v>
      </c>
      <c r="AV18" s="75">
        <v>0</v>
      </c>
      <c r="AW18" s="75">
        <v>9.4885907134266895E-2</v>
      </c>
      <c r="AX18" s="75">
        <v>46.036490357887502</v>
      </c>
      <c r="AY18" s="75">
        <v>0.92123967150140196</v>
      </c>
      <c r="AZ18" s="75">
        <v>0.593055169977457</v>
      </c>
      <c r="BA18" s="75">
        <v>73.195653544866801</v>
      </c>
      <c r="BB18" s="75">
        <v>0.54322210729564502</v>
      </c>
      <c r="BC18" s="75">
        <v>0</v>
      </c>
      <c r="BD18" s="75">
        <v>0.41399254083786602</v>
      </c>
      <c r="BE18" s="75">
        <v>162.76845275283699</v>
      </c>
      <c r="BF18" s="75">
        <v>157.73856231138299</v>
      </c>
      <c r="BG18" s="75">
        <v>5.0298904414535004</v>
      </c>
      <c r="BH18" s="75">
        <v>0.20926280623356799</v>
      </c>
      <c r="BI18" s="75">
        <v>0</v>
      </c>
      <c r="BJ18" s="75">
        <v>2.0245746104377802</v>
      </c>
      <c r="BK18" s="75">
        <v>0.485388807332572</v>
      </c>
      <c r="BL18" s="75">
        <v>13.149736917717901</v>
      </c>
      <c r="BM18" s="75">
        <v>2.7437395699333602</v>
      </c>
      <c r="BN18" s="75">
        <v>1.9742324779289699</v>
      </c>
      <c r="BO18" s="75">
        <v>52.598929051075501</v>
      </c>
      <c r="BP18" s="75">
        <v>0.10367730346251899</v>
      </c>
      <c r="BQ18" s="75">
        <v>0.46861532971224101</v>
      </c>
      <c r="BR18" s="75">
        <v>8.3073498464701192</v>
      </c>
      <c r="BS18" s="75">
        <v>1.4683952927903299E-2</v>
      </c>
      <c r="BT18" s="75">
        <v>24.5581118668972</v>
      </c>
      <c r="BU18" s="75">
        <v>68.322997679483606</v>
      </c>
      <c r="BV18" s="75">
        <v>0</v>
      </c>
      <c r="BW18" s="75">
        <v>0</v>
      </c>
      <c r="BX18" s="75">
        <v>5.83621508066551</v>
      </c>
      <c r="BY18" s="75">
        <v>0</v>
      </c>
      <c r="BZ18" s="75">
        <v>275.43512411669002</v>
      </c>
      <c r="CA18" s="75">
        <v>8.9666468921758593</v>
      </c>
      <c r="CB18" s="89"/>
      <c r="CC18" s="91">
        <f t="shared" si="8"/>
        <v>1.0121163760343039</v>
      </c>
      <c r="CD18" s="28">
        <f t="shared" si="0"/>
        <v>8.0000024677700805E-3</v>
      </c>
      <c r="CE18" s="28">
        <f t="shared" si="1"/>
        <v>1.9246999013639618E-2</v>
      </c>
      <c r="CF18" s="68">
        <f t="shared" si="2"/>
        <v>-2.6813701492801664E-7</v>
      </c>
      <c r="CG18" s="68" t="str">
        <f t="shared" si="3"/>
        <v/>
      </c>
      <c r="CH18" s="68">
        <f t="shared" si="4"/>
        <v>-2.9461083927428964E-7</v>
      </c>
      <c r="CI18" s="68">
        <f t="shared" si="5"/>
        <v>-3.0753593074984631E-7</v>
      </c>
      <c r="CJ18" s="68">
        <f t="shared" si="5"/>
        <v>-3.0949059756268785E-7</v>
      </c>
      <c r="CK18" s="68">
        <f t="shared" si="6"/>
        <v>-3.7963420449154563E-7</v>
      </c>
      <c r="CL18" s="68">
        <f t="shared" si="7"/>
        <v>-3.2299178078359892E-7</v>
      </c>
      <c r="CM18" s="40">
        <f t="shared" si="9"/>
        <v>2.7869188887485612E-5</v>
      </c>
      <c r="CN18" s="40">
        <f t="shared" si="10"/>
        <v>1.9637207974148514E-4</v>
      </c>
      <c r="CO18" s="40">
        <f t="shared" si="11"/>
        <v>1.6884509760418503E-6</v>
      </c>
      <c r="CP18" s="40">
        <f t="shared" si="12"/>
        <v>1.306898593455933E-4</v>
      </c>
      <c r="CQ18" s="40">
        <f t="shared" si="13"/>
        <v>2.0124121339251707E-6</v>
      </c>
      <c r="CR18" s="40">
        <f t="shared" si="14"/>
        <v>2.6237503596189526E-6</v>
      </c>
      <c r="CS18" s="40">
        <f t="shared" si="15"/>
        <v>7.9733833856687873E-7</v>
      </c>
      <c r="CT18" s="89"/>
    </row>
    <row r="19" spans="1:98" x14ac:dyDescent="0.25">
      <c r="A19" s="75" t="s">
        <v>185</v>
      </c>
      <c r="B19" s="75">
        <v>4366.5331576999997</v>
      </c>
      <c r="C19" s="75"/>
      <c r="D19" s="75">
        <v>29756.383523</v>
      </c>
      <c r="E19" s="75">
        <v>824.96492935000003</v>
      </c>
      <c r="F19" s="75">
        <v>799.21124582000004</v>
      </c>
      <c r="G19" s="75">
        <v>166.1041664</v>
      </c>
      <c r="H19" s="75">
        <v>1191.6972851999999</v>
      </c>
      <c r="I19" s="75"/>
      <c r="J19" s="75" t="s">
        <v>185</v>
      </c>
      <c r="K19" s="75">
        <v>0</v>
      </c>
      <c r="L19" s="75">
        <v>13.5301897742752</v>
      </c>
      <c r="M19" s="75">
        <v>2.20226123907785</v>
      </c>
      <c r="N19" s="75">
        <v>5.0100328738964102</v>
      </c>
      <c r="O19" s="75">
        <v>5.0100328738964102</v>
      </c>
      <c r="P19" s="75">
        <v>19.349298175711901</v>
      </c>
      <c r="Q19" s="75">
        <v>0</v>
      </c>
      <c r="R19" s="75">
        <v>2.42438845122085</v>
      </c>
      <c r="S19" s="75">
        <v>1.2071920141052599</v>
      </c>
      <c r="T19" s="75">
        <v>28.595426842056</v>
      </c>
      <c r="U19" s="75">
        <v>4366.5324932943104</v>
      </c>
      <c r="V19" s="75">
        <v>119.225594207095</v>
      </c>
      <c r="W19" s="75">
        <v>0.902994158338014</v>
      </c>
      <c r="X19" s="75">
        <v>20.8067985927633</v>
      </c>
      <c r="Y19" s="75">
        <v>0.52315631476299096</v>
      </c>
      <c r="Z19" s="75">
        <v>0</v>
      </c>
      <c r="AA19" s="75">
        <v>0</v>
      </c>
      <c r="AB19" s="75">
        <v>21.858140931421101</v>
      </c>
      <c r="AC19" s="75">
        <v>21.858140931421101</v>
      </c>
      <c r="AD19" s="75">
        <v>0</v>
      </c>
      <c r="AE19" s="75">
        <v>0</v>
      </c>
      <c r="AF19" s="75">
        <v>238.05095835830599</v>
      </c>
      <c r="AG19" s="75">
        <v>4.2090108342508801</v>
      </c>
      <c r="AH19" s="75">
        <v>0.65813392110046998</v>
      </c>
      <c r="AI19" s="75">
        <v>0</v>
      </c>
      <c r="AJ19" s="75">
        <v>363.47070972105598</v>
      </c>
      <c r="AK19" s="75">
        <v>1.78889750280611</v>
      </c>
      <c r="AL19" s="75">
        <v>0</v>
      </c>
      <c r="AM19" s="75">
        <v>0</v>
      </c>
      <c r="AN19" s="75">
        <v>2.1810908885509099</v>
      </c>
      <c r="AO19" s="75">
        <v>15.382418703591799</v>
      </c>
      <c r="AP19" s="75">
        <v>1206.13562691788</v>
      </c>
      <c r="AQ19" s="75">
        <v>26780.741050026099</v>
      </c>
      <c r="AR19" s="75">
        <v>2737.58606941979</v>
      </c>
      <c r="AS19" s="75">
        <v>29756.378077804198</v>
      </c>
      <c r="AT19" s="75">
        <v>0</v>
      </c>
      <c r="AU19" s="75">
        <v>23.791333274567801</v>
      </c>
      <c r="AV19" s="75">
        <v>0</v>
      </c>
      <c r="AW19" s="75">
        <v>0.48075683815120301</v>
      </c>
      <c r="AX19" s="75">
        <v>199.181474174454</v>
      </c>
      <c r="AY19" s="75">
        <v>4.6676259003643104</v>
      </c>
      <c r="AZ19" s="75">
        <v>3.0048213330720799</v>
      </c>
      <c r="BA19" s="75">
        <v>370.85910603900999</v>
      </c>
      <c r="BB19" s="75">
        <v>2.75233308529572</v>
      </c>
      <c r="BC19" s="75">
        <v>0</v>
      </c>
      <c r="BD19" s="75">
        <v>2.09756729382209</v>
      </c>
      <c r="BE19" s="75">
        <v>824.96473067966303</v>
      </c>
      <c r="BF19" s="75">
        <v>799.211061102332</v>
      </c>
      <c r="BG19" s="75">
        <v>25.753669577329799</v>
      </c>
      <c r="BH19" s="75">
        <v>1.0602676004673799</v>
      </c>
      <c r="BI19" s="75">
        <v>0</v>
      </c>
      <c r="BJ19" s="75">
        <v>10.257872755083</v>
      </c>
      <c r="BK19" s="75">
        <v>2.45930970144898</v>
      </c>
      <c r="BL19" s="75">
        <v>66.625508387594493</v>
      </c>
      <c r="BM19" s="75">
        <v>13.901647128722299</v>
      </c>
      <c r="BN19" s="75">
        <v>10.0028086298384</v>
      </c>
      <c r="BO19" s="75">
        <v>266.50200086354999</v>
      </c>
      <c r="BP19" s="75">
        <v>0.448569448596779</v>
      </c>
      <c r="BQ19" s="75">
        <v>2.37432451962168</v>
      </c>
      <c r="BR19" s="75">
        <v>42.090712153243203</v>
      </c>
      <c r="BS19" s="75">
        <v>7.4398873046622196E-2</v>
      </c>
      <c r="BT19" s="75">
        <v>166.10400376526101</v>
      </c>
      <c r="BU19" s="75">
        <v>295.60623574656</v>
      </c>
      <c r="BV19" s="75">
        <v>0</v>
      </c>
      <c r="BW19" s="75">
        <v>0</v>
      </c>
      <c r="BX19" s="75">
        <v>25.2509519409764</v>
      </c>
      <c r="BY19" s="75">
        <v>0</v>
      </c>
      <c r="BZ19" s="75">
        <v>1191.6968764010601</v>
      </c>
      <c r="CA19" s="75">
        <v>38.795078764828197</v>
      </c>
      <c r="CB19" s="89"/>
      <c r="CC19" s="91">
        <f t="shared" si="8"/>
        <v>1.0121161268463044</v>
      </c>
      <c r="CD19" s="28">
        <f t="shared" si="0"/>
        <v>7.9999977731117864E-3</v>
      </c>
      <c r="CE19" s="28">
        <f t="shared" si="1"/>
        <v>1.9247004267402418E-2</v>
      </c>
      <c r="CF19" s="68">
        <f t="shared" si="2"/>
        <v>-1.5215862684509838E-7</v>
      </c>
      <c r="CG19" s="68" t="str">
        <f t="shared" si="3"/>
        <v/>
      </c>
      <c r="CH19" s="68">
        <f t="shared" si="4"/>
        <v>-1.8299252656017365E-7</v>
      </c>
      <c r="CI19" s="68">
        <f t="shared" si="5"/>
        <v>-2.4082276704286028E-7</v>
      </c>
      <c r="CJ19" s="68">
        <f t="shared" si="5"/>
        <v>-2.3112496103453077E-7</v>
      </c>
      <c r="CK19" s="68">
        <f t="shared" si="6"/>
        <v>-9.7911294165153193E-7</v>
      </c>
      <c r="CL19" s="68">
        <f t="shared" si="7"/>
        <v>-3.4303924737666618E-7</v>
      </c>
      <c r="CM19" s="40">
        <f t="shared" si="9"/>
        <v>2.7786119939324383E-5</v>
      </c>
      <c r="CN19" s="40">
        <f t="shared" si="10"/>
        <v>1.9679127377493987E-4</v>
      </c>
      <c r="CO19" s="40">
        <f t="shared" si="11"/>
        <v>1.6847057126133257E-6</v>
      </c>
      <c r="CP19" s="40">
        <f t="shared" si="12"/>
        <v>1.3096297000456285E-4</v>
      </c>
      <c r="CQ19" s="40">
        <f t="shared" si="13"/>
        <v>2.4572479832635145E-6</v>
      </c>
      <c r="CR19" s="40">
        <f t="shared" si="14"/>
        <v>2.5499827697065955E-6</v>
      </c>
      <c r="CS19" s="40">
        <f t="shared" si="15"/>
        <v>2.6493546164747896E-6</v>
      </c>
      <c r="CT19" s="89"/>
    </row>
    <row r="20" spans="1:98" x14ac:dyDescent="0.25">
      <c r="A20" s="75" t="s">
        <v>186</v>
      </c>
      <c r="B20" s="75">
        <v>285.55478332000001</v>
      </c>
      <c r="C20" s="75"/>
      <c r="D20" s="75">
        <v>1846.7034819999999</v>
      </c>
      <c r="E20" s="75">
        <v>48.469938399999997</v>
      </c>
      <c r="F20" s="75">
        <v>46.982491719999999</v>
      </c>
      <c r="G20" s="75">
        <v>6.0359314800000003</v>
      </c>
      <c r="H20" s="75">
        <v>59.533270389999998</v>
      </c>
      <c r="I20" s="75"/>
      <c r="J20" s="75" t="s">
        <v>186</v>
      </c>
      <c r="K20" s="75">
        <v>0</v>
      </c>
      <c r="L20" s="75">
        <v>0.67592405195521699</v>
      </c>
      <c r="M20" s="75">
        <v>0.110017643622544</v>
      </c>
      <c r="N20" s="75">
        <v>0.25028481669103197</v>
      </c>
      <c r="O20" s="75">
        <v>0.25028481669103197</v>
      </c>
      <c r="P20" s="75">
        <v>0.96662739941533404</v>
      </c>
      <c r="Q20" s="75">
        <v>0</v>
      </c>
      <c r="R20" s="75">
        <v>0.121114481499179</v>
      </c>
      <c r="S20" s="75">
        <v>6.03074001381649E-2</v>
      </c>
      <c r="T20" s="75">
        <v>1.4285327969850901</v>
      </c>
      <c r="U20" s="75">
        <v>285.55459276156398</v>
      </c>
      <c r="V20" s="75">
        <v>5.9561168091646604</v>
      </c>
      <c r="W20" s="75">
        <v>4.5110551181079997E-2</v>
      </c>
      <c r="X20" s="75">
        <v>1.03943945472173</v>
      </c>
      <c r="Y20" s="75">
        <v>2.6135048589540601E-2</v>
      </c>
      <c r="Z20" s="75">
        <v>0</v>
      </c>
      <c r="AA20" s="75">
        <v>0</v>
      </c>
      <c r="AB20" s="75">
        <v>1.0919608800769101</v>
      </c>
      <c r="AC20" s="75">
        <v>1.0919608800769101</v>
      </c>
      <c r="AD20" s="75">
        <v>0</v>
      </c>
      <c r="AE20" s="75">
        <v>0</v>
      </c>
      <c r="AF20" s="75">
        <v>14.7736159836857</v>
      </c>
      <c r="AG20" s="75">
        <v>0.21026815082215</v>
      </c>
      <c r="AH20" s="75">
        <v>3.2878213648639798E-2</v>
      </c>
      <c r="AI20" s="75">
        <v>0</v>
      </c>
      <c r="AJ20" s="75">
        <v>18.1578104446567</v>
      </c>
      <c r="AK20" s="75">
        <v>8.9367429063805001E-2</v>
      </c>
      <c r="AL20" s="75">
        <v>0</v>
      </c>
      <c r="AM20" s="75">
        <v>0</v>
      </c>
      <c r="AN20" s="75">
        <v>0.108959913281737</v>
      </c>
      <c r="AO20" s="75">
        <v>0.90427213260690997</v>
      </c>
      <c r="AP20" s="75">
        <v>60.254569626151202</v>
      </c>
      <c r="AQ20" s="75">
        <v>1662.0329908935801</v>
      </c>
      <c r="AR20" s="75">
        <v>169.89669960327799</v>
      </c>
      <c r="AS20" s="75">
        <v>1846.7033064805501</v>
      </c>
      <c r="AT20" s="75">
        <v>0</v>
      </c>
      <c r="AU20" s="75">
        <v>1.1885363729340701</v>
      </c>
      <c r="AV20" s="75">
        <v>0</v>
      </c>
      <c r="AW20" s="75">
        <v>2.8261804870009899E-2</v>
      </c>
      <c r="AX20" s="75">
        <v>9.9504426744278192</v>
      </c>
      <c r="AY20" s="75">
        <v>0.27439134569023899</v>
      </c>
      <c r="AZ20" s="75">
        <v>0.17664169240011601</v>
      </c>
      <c r="BA20" s="75">
        <v>21.801349657236301</v>
      </c>
      <c r="BB20" s="75">
        <v>0.16179893087958899</v>
      </c>
      <c r="BC20" s="75">
        <v>0</v>
      </c>
      <c r="BD20" s="75">
        <v>0.12330776883877</v>
      </c>
      <c r="BE20" s="75">
        <v>48.469921270568101</v>
      </c>
      <c r="BF20" s="75">
        <v>46.982475065472201</v>
      </c>
      <c r="BG20" s="75">
        <v>1.48744620509598</v>
      </c>
      <c r="BH20" s="75">
        <v>6.2328998133787401E-2</v>
      </c>
      <c r="BI20" s="75">
        <v>0</v>
      </c>
      <c r="BJ20" s="75">
        <v>0.60302023493554202</v>
      </c>
      <c r="BK20" s="75">
        <v>0.14457330353786699</v>
      </c>
      <c r="BL20" s="75">
        <v>3.9166507871051599</v>
      </c>
      <c r="BM20" s="75">
        <v>0.81722350241681596</v>
      </c>
      <c r="BN20" s="75">
        <v>0.58802556329745304</v>
      </c>
      <c r="BO20" s="75">
        <v>15.666604973957901</v>
      </c>
      <c r="BP20" s="75">
        <v>2.2409098174954099E-2</v>
      </c>
      <c r="BQ20" s="75">
        <v>0.13957713820444501</v>
      </c>
      <c r="BR20" s="75">
        <v>2.4743457417175101</v>
      </c>
      <c r="BS20" s="75">
        <v>4.3736222505883502E-3</v>
      </c>
      <c r="BT20" s="75">
        <v>6.0359319063520598</v>
      </c>
      <c r="BU20" s="75">
        <v>14.767508814794599</v>
      </c>
      <c r="BV20" s="75">
        <v>0</v>
      </c>
      <c r="BW20" s="75">
        <v>0</v>
      </c>
      <c r="BX20" s="75">
        <v>1.26145421810101</v>
      </c>
      <c r="BY20" s="75">
        <v>0</v>
      </c>
      <c r="BZ20" s="75">
        <v>59.533258418293897</v>
      </c>
      <c r="CA20" s="75">
        <v>1.9380734267263</v>
      </c>
      <c r="CB20" s="89"/>
      <c r="CC20" s="91">
        <f t="shared" si="8"/>
        <v>1.0121161049642069</v>
      </c>
      <c r="CD20" s="28">
        <f t="shared" si="0"/>
        <v>7.9999943314344735E-3</v>
      </c>
      <c r="CE20" s="28">
        <f t="shared" si="1"/>
        <v>1.9247009259234765E-2</v>
      </c>
      <c r="CF20" s="68">
        <f t="shared" si="2"/>
        <v>-6.6732706703780507E-7</v>
      </c>
      <c r="CG20" s="68" t="str">
        <f t="shared" si="3"/>
        <v/>
      </c>
      <c r="CH20" s="68">
        <f t="shared" si="4"/>
        <v>-9.5044738665883428E-8</v>
      </c>
      <c r="CI20" s="68">
        <f t="shared" si="5"/>
        <v>-3.5340321158781506E-7</v>
      </c>
      <c r="CJ20" s="68">
        <f t="shared" si="5"/>
        <v>-3.5448370633490918E-7</v>
      </c>
      <c r="CK20" s="68">
        <f t="shared" si="6"/>
        <v>7.0635669216539157E-8</v>
      </c>
      <c r="CL20" s="68">
        <f t="shared" si="7"/>
        <v>-2.0109270031186552E-7</v>
      </c>
      <c r="CM20" s="40">
        <f t="shared" ref="CM20:CM25" si="16">(N20/0.004204-$BZ20)/$BZ20</f>
        <v>2.7962128523477116E-5</v>
      </c>
      <c r="CN20" s="40">
        <f t="shared" ref="CN20:CN25" si="17">(R20/0.002034-$BZ20)/$BZ20</f>
        <v>1.9682673135469955E-4</v>
      </c>
      <c r="CO20" s="40">
        <f t="shared" ref="CO20:CO25" si="18">(AB20/0.018342-$BZ20)/$BZ20</f>
        <v>1.6980202730209317E-6</v>
      </c>
      <c r="CP20" s="40">
        <f t="shared" ref="CP20:CP25" si="19">(AN20/0.00183-$BZ20)/$BZ20</f>
        <v>1.2896658839952132E-4</v>
      </c>
      <c r="CQ20" s="40">
        <f t="shared" ref="CQ20:CQ25" si="20">(M20/0.001848-$BZ20)/$BZ20</f>
        <v>1.6548785465793033E-6</v>
      </c>
      <c r="CR20" s="40">
        <f t="shared" ref="CR20:CR25" si="21">(S20/0.001013-$BZ20)/$BZ20</f>
        <v>3.4715666652771911E-6</v>
      </c>
      <c r="CS20" s="40">
        <f t="shared" ref="CS20:CS25" si="22">(Y20/0.000439-$BZ20)/$BZ20</f>
        <v>-1.9841550074499451E-6</v>
      </c>
      <c r="CT20" s="89"/>
    </row>
    <row r="21" spans="1:98" x14ac:dyDescent="0.25">
      <c r="A21" s="75" t="s">
        <v>187</v>
      </c>
      <c r="B21" s="75">
        <v>517.20073820000005</v>
      </c>
      <c r="C21" s="75"/>
      <c r="D21" s="75">
        <v>3335.2618097999998</v>
      </c>
      <c r="E21" s="75">
        <v>85.817144580000004</v>
      </c>
      <c r="F21" s="75">
        <v>83.226569859999998</v>
      </c>
      <c r="G21" s="75">
        <v>4.3926371299999998</v>
      </c>
      <c r="H21" s="75">
        <v>104.73028555</v>
      </c>
      <c r="I21" s="75"/>
      <c r="J21" s="75" t="s">
        <v>187</v>
      </c>
      <c r="K21" s="75">
        <v>0</v>
      </c>
      <c r="L21" s="75">
        <v>1.18907726661616</v>
      </c>
      <c r="M21" s="75">
        <v>0.193542026501308</v>
      </c>
      <c r="N21" s="75">
        <v>0.44029804495477098</v>
      </c>
      <c r="O21" s="75">
        <v>0.44029804495477098</v>
      </c>
      <c r="P21" s="75">
        <v>1.7004803887294699</v>
      </c>
      <c r="Q21" s="75">
        <v>0</v>
      </c>
      <c r="R21" s="75">
        <v>0.21306314275906199</v>
      </c>
      <c r="S21" s="75">
        <v>0.10609210255936501</v>
      </c>
      <c r="T21" s="75">
        <v>2.5130599732133301</v>
      </c>
      <c r="U21" s="75">
        <v>517.20052208050095</v>
      </c>
      <c r="V21" s="75">
        <v>10.477929176363199</v>
      </c>
      <c r="W21" s="75">
        <v>7.9358076238618E-2</v>
      </c>
      <c r="X21" s="75">
        <v>1.82857048598258</v>
      </c>
      <c r="Y21" s="75">
        <v>4.5976479040228398E-2</v>
      </c>
      <c r="Z21" s="75">
        <v>0</v>
      </c>
      <c r="AA21" s="75">
        <v>0</v>
      </c>
      <c r="AB21" s="75">
        <v>1.9209641182455</v>
      </c>
      <c r="AC21" s="75">
        <v>1.9209641182455</v>
      </c>
      <c r="AD21" s="75">
        <v>0</v>
      </c>
      <c r="AE21" s="75">
        <v>0</v>
      </c>
      <c r="AF21" s="75">
        <v>26.6820784063448</v>
      </c>
      <c r="AG21" s="75">
        <v>0.36990193153849799</v>
      </c>
      <c r="AH21" s="75">
        <v>5.7838989471388297E-2</v>
      </c>
      <c r="AI21" s="75">
        <v>0</v>
      </c>
      <c r="AJ21" s="75">
        <v>31.9429864451889</v>
      </c>
      <c r="AK21" s="75">
        <v>0.15721418386848501</v>
      </c>
      <c r="AL21" s="75">
        <v>0</v>
      </c>
      <c r="AM21" s="75">
        <v>0</v>
      </c>
      <c r="AN21" s="75">
        <v>0.191681283541762</v>
      </c>
      <c r="AO21" s="75">
        <v>1.6018612177009</v>
      </c>
      <c r="AP21" s="75">
        <v>105.99919905642101</v>
      </c>
      <c r="AQ21" s="75">
        <v>3001.7350161364998</v>
      </c>
      <c r="AR21" s="75">
        <v>306.84396233469403</v>
      </c>
      <c r="AS21" s="75">
        <v>3335.2610568775399</v>
      </c>
      <c r="AT21" s="75">
        <v>0</v>
      </c>
      <c r="AU21" s="75">
        <v>2.0908620571816598</v>
      </c>
      <c r="AV21" s="75">
        <v>0</v>
      </c>
      <c r="AW21" s="75">
        <v>5.0064020833677801E-2</v>
      </c>
      <c r="AX21" s="75">
        <v>17.504717688470301</v>
      </c>
      <c r="AY21" s="75">
        <v>0.48606729292261203</v>
      </c>
      <c r="AZ21" s="75">
        <v>0.31290971665095801</v>
      </c>
      <c r="BA21" s="75">
        <v>38.619730830646397</v>
      </c>
      <c r="BB21" s="75">
        <v>0.28661669143559398</v>
      </c>
      <c r="BC21" s="75">
        <v>0</v>
      </c>
      <c r="BD21" s="75">
        <v>0.218432035725899</v>
      </c>
      <c r="BE21" s="75">
        <v>85.817109575088907</v>
      </c>
      <c r="BF21" s="75">
        <v>83.226537562875293</v>
      </c>
      <c r="BG21" s="75">
        <v>2.5905720122135998</v>
      </c>
      <c r="BH21" s="75">
        <v>0.110412015641793</v>
      </c>
      <c r="BI21" s="75">
        <v>0</v>
      </c>
      <c r="BJ21" s="75">
        <v>1.0682122507537</v>
      </c>
      <c r="BK21" s="75">
        <v>0.25610245209080801</v>
      </c>
      <c r="BL21" s="75">
        <v>6.9381054456367703</v>
      </c>
      <c r="BM21" s="75">
        <v>1.44765974183876</v>
      </c>
      <c r="BN21" s="75">
        <v>1.0416507408080999</v>
      </c>
      <c r="BO21" s="75">
        <v>27.7524215140241</v>
      </c>
      <c r="BP21" s="75">
        <v>3.9421757169540501E-2</v>
      </c>
      <c r="BQ21" s="75">
        <v>0.24725248907334199</v>
      </c>
      <c r="BR21" s="75">
        <v>4.3831527364319198</v>
      </c>
      <c r="BS21" s="75">
        <v>7.7475883608084297E-3</v>
      </c>
      <c r="BT21" s="75">
        <v>4.3926408652700397</v>
      </c>
      <c r="BU21" s="75">
        <v>25.978839619817201</v>
      </c>
      <c r="BV21" s="75">
        <v>0</v>
      </c>
      <c r="BW21" s="75">
        <v>0</v>
      </c>
      <c r="BX21" s="75">
        <v>2.2191377131022301</v>
      </c>
      <c r="BY21" s="75">
        <v>0</v>
      </c>
      <c r="BZ21" s="75">
        <v>104.73025267393</v>
      </c>
      <c r="CA21" s="75">
        <v>3.4094396219700598</v>
      </c>
      <c r="CB21" s="89"/>
      <c r="CC21" s="91">
        <f t="shared" si="8"/>
        <v>1.0121163307649204</v>
      </c>
      <c r="CD21" s="28">
        <f t="shared" si="0"/>
        <v>7.9999969871397333E-3</v>
      </c>
      <c r="CE21" s="28">
        <f t="shared" si="1"/>
        <v>1.9247000591496904E-2</v>
      </c>
      <c r="CF21" s="68">
        <f t="shared" si="2"/>
        <v>-4.1786386433349201E-7</v>
      </c>
      <c r="CG21" s="68" t="str">
        <f t="shared" si="3"/>
        <v/>
      </c>
      <c r="CH21" s="68">
        <f t="shared" si="4"/>
        <v>-2.2574613414501792E-7</v>
      </c>
      <c r="CI21" s="68">
        <f t="shared" si="5"/>
        <v>-4.0790113990714115E-7</v>
      </c>
      <c r="CJ21" s="68">
        <f t="shared" si="5"/>
        <v>-3.880626674721389E-7</v>
      </c>
      <c r="CK21" s="68">
        <f t="shared" si="6"/>
        <v>8.5034796396659436E-7</v>
      </c>
      <c r="CL21" s="68">
        <f t="shared" si="7"/>
        <v>-3.1391177667393951E-7</v>
      </c>
      <c r="CM21" s="40">
        <f t="shared" si="16"/>
        <v>2.7397450874588745E-5</v>
      </c>
      <c r="CN21" s="40">
        <f t="shared" si="17"/>
        <v>1.9626588339939334E-4</v>
      </c>
      <c r="CO21" s="40">
        <f t="shared" si="18"/>
        <v>9.4936807506484354E-7</v>
      </c>
      <c r="CP21" s="40">
        <f t="shared" si="19"/>
        <v>1.3003037394060222E-4</v>
      </c>
      <c r="CQ21" s="40">
        <f t="shared" si="20"/>
        <v>2.6844881677925609E-6</v>
      </c>
      <c r="CR21" s="40">
        <f t="shared" si="21"/>
        <v>3.3612480470704558E-6</v>
      </c>
      <c r="CS21" s="40">
        <f t="shared" si="22"/>
        <v>-2.2159896370116878E-6</v>
      </c>
      <c r="CT21" s="89"/>
    </row>
    <row r="22" spans="1:98" x14ac:dyDescent="0.25">
      <c r="A22" s="75" t="s">
        <v>188</v>
      </c>
      <c r="B22" s="75">
        <v>440.53841249999999</v>
      </c>
      <c r="C22" s="75"/>
      <c r="D22" s="75">
        <v>2869.6423338</v>
      </c>
      <c r="E22" s="75">
        <v>76.153794489999996</v>
      </c>
      <c r="F22" s="75">
        <v>73.809100889999996</v>
      </c>
      <c r="G22" s="75">
        <v>10.61536791</v>
      </c>
      <c r="H22" s="75">
        <v>97.134714029999998</v>
      </c>
      <c r="I22" s="75"/>
      <c r="J22" s="75" t="s">
        <v>339</v>
      </c>
      <c r="K22" s="75">
        <v>0</v>
      </c>
      <c r="L22" s="75">
        <v>1.1028399443591199</v>
      </c>
      <c r="M22" s="75">
        <v>0.179505212765325</v>
      </c>
      <c r="N22" s="75">
        <v>0.408365784173783</v>
      </c>
      <c r="O22" s="75">
        <v>0.408365784173783</v>
      </c>
      <c r="P22" s="75">
        <v>1.5771530366556901</v>
      </c>
      <c r="Q22" s="75">
        <v>0</v>
      </c>
      <c r="R22" s="75">
        <v>0.197610877492777</v>
      </c>
      <c r="S22" s="75">
        <v>9.8397693579256401E-2</v>
      </c>
      <c r="T22" s="75">
        <v>2.3307992571490002</v>
      </c>
      <c r="U22" s="75">
        <v>440.53823342669898</v>
      </c>
      <c r="V22" s="75">
        <v>9.7180206587617803</v>
      </c>
      <c r="W22" s="75">
        <v>7.36026276537428E-2</v>
      </c>
      <c r="X22" s="75">
        <v>1.6959534656691899</v>
      </c>
      <c r="Y22" s="75">
        <v>4.2642295081635501E-2</v>
      </c>
      <c r="Z22" s="75">
        <v>0</v>
      </c>
      <c r="AA22" s="75">
        <v>0</v>
      </c>
      <c r="AB22" s="75">
        <v>1.7816461703036099</v>
      </c>
      <c r="AC22" s="75">
        <v>1.7816461703036099</v>
      </c>
      <c r="AD22" s="75">
        <v>0</v>
      </c>
      <c r="AE22" s="75">
        <v>0</v>
      </c>
      <c r="AF22" s="75">
        <v>22.957142054773801</v>
      </c>
      <c r="AG22" s="75">
        <v>0.34307420453896098</v>
      </c>
      <c r="AH22" s="75">
        <v>5.3644278314100402E-2</v>
      </c>
      <c r="AI22" s="75">
        <v>0</v>
      </c>
      <c r="AJ22" s="75">
        <v>29.626347162777702</v>
      </c>
      <c r="AK22" s="75">
        <v>0.14581220013771801</v>
      </c>
      <c r="AL22" s="75">
        <v>0</v>
      </c>
      <c r="AM22" s="75">
        <v>0</v>
      </c>
      <c r="AN22" s="75">
        <v>0.177779576041805</v>
      </c>
      <c r="AO22" s="75">
        <v>1.42060380606381</v>
      </c>
      <c r="AP22" s="75">
        <v>98.311609942734904</v>
      </c>
      <c r="AQ22" s="75">
        <v>2582.6773009677099</v>
      </c>
      <c r="AR22" s="75">
        <v>264.00705910481298</v>
      </c>
      <c r="AS22" s="75">
        <v>2869.6415021273001</v>
      </c>
      <c r="AT22" s="75">
        <v>0</v>
      </c>
      <c r="AU22" s="75">
        <v>1.93922097072846</v>
      </c>
      <c r="AV22" s="75">
        <v>0</v>
      </c>
      <c r="AW22" s="75">
        <v>4.4399045873774301E-2</v>
      </c>
      <c r="AX22" s="75">
        <v>16.2351865846518</v>
      </c>
      <c r="AY22" s="75">
        <v>0.43106682485931702</v>
      </c>
      <c r="AZ22" s="75">
        <v>0.27750261627121198</v>
      </c>
      <c r="BA22" s="75">
        <v>34.2497303134421</v>
      </c>
      <c r="BB22" s="75">
        <v>0.25418476184460698</v>
      </c>
      <c r="BC22" s="75">
        <v>0</v>
      </c>
      <c r="BD22" s="75">
        <v>0.193715700255184</v>
      </c>
      <c r="BE22" s="75">
        <v>76.1537693570763</v>
      </c>
      <c r="BF22" s="75">
        <v>73.809077102177895</v>
      </c>
      <c r="BG22" s="75">
        <v>2.3446922548983902</v>
      </c>
      <c r="BH22" s="75">
        <v>9.7918314885056507E-2</v>
      </c>
      <c r="BI22" s="75">
        <v>0</v>
      </c>
      <c r="BJ22" s="75">
        <v>0.94733960528447902</v>
      </c>
      <c r="BK22" s="75">
        <v>0.227123283095509</v>
      </c>
      <c r="BL22" s="75">
        <v>6.1530298465031903</v>
      </c>
      <c r="BM22" s="75">
        <v>1.28385147462755</v>
      </c>
      <c r="BN22" s="75">
        <v>0.92378360250665503</v>
      </c>
      <c r="BO22" s="75">
        <v>24.612107826518201</v>
      </c>
      <c r="BP22" s="75">
        <v>3.6562610528458002E-2</v>
      </c>
      <c r="BQ22" s="75">
        <v>0.219274601568588</v>
      </c>
      <c r="BR22" s="75">
        <v>3.8871783660444099</v>
      </c>
      <c r="BS22" s="75">
        <v>6.8709185979706402E-3</v>
      </c>
      <c r="BT22" s="75">
        <v>10.615364519912401</v>
      </c>
      <c r="BU22" s="75">
        <v>24.094724777208501</v>
      </c>
      <c r="BV22" s="75">
        <v>0</v>
      </c>
      <c r="BW22" s="75">
        <v>0</v>
      </c>
      <c r="BX22" s="75">
        <v>2.05819443763043</v>
      </c>
      <c r="BY22" s="75">
        <v>0</v>
      </c>
      <c r="BZ22" s="75">
        <v>97.134682931816499</v>
      </c>
      <c r="CA22" s="75">
        <v>3.1621690664711202</v>
      </c>
      <c r="CB22" s="89"/>
      <c r="CC22" s="91">
        <f t="shared" si="8"/>
        <v>1.0121164446662636</v>
      </c>
      <c r="CD22" s="28">
        <f t="shared" si="0"/>
        <v>8.0000034979126802E-3</v>
      </c>
      <c r="CE22" s="28">
        <f t="shared" si="1"/>
        <v>1.9247006761745459E-2</v>
      </c>
      <c r="CF22" s="68">
        <f t="shared" si="2"/>
        <v>-4.0648737075231161E-7</v>
      </c>
      <c r="CG22" s="68" t="str">
        <f t="shared" si="3"/>
        <v/>
      </c>
      <c r="CH22" s="68">
        <f t="shared" si="4"/>
        <v>-2.8981754627196261E-7</v>
      </c>
      <c r="CI22" s="68">
        <f t="shared" si="5"/>
        <v>-3.300285148534803E-7</v>
      </c>
      <c r="CJ22" s="68">
        <f t="shared" si="5"/>
        <v>-3.2228846869292648E-7</v>
      </c>
      <c r="CK22" s="68">
        <f t="shared" si="6"/>
        <v>-3.1935658074489248E-7</v>
      </c>
      <c r="CL22" s="68">
        <f t="shared" si="7"/>
        <v>-3.20155196925295E-7</v>
      </c>
      <c r="CM22" s="40">
        <f t="shared" si="16"/>
        <v>2.8350701980459843E-5</v>
      </c>
      <c r="CN22" s="40">
        <f t="shared" si="17"/>
        <v>1.970543411203231E-4</v>
      </c>
      <c r="CO22" s="40">
        <f t="shared" si="18"/>
        <v>1.0192652799413717E-6</v>
      </c>
      <c r="CP22" s="40">
        <f t="shared" si="19"/>
        <v>1.2998838585911998E-4</v>
      </c>
      <c r="CQ22" s="40">
        <f t="shared" si="20"/>
        <v>1.7754798818217693E-6</v>
      </c>
      <c r="CR22" s="40">
        <f t="shared" si="21"/>
        <v>2.6400010267985313E-6</v>
      </c>
      <c r="CS22" s="40">
        <f t="shared" si="22"/>
        <v>3.9696559412011183E-6</v>
      </c>
      <c r="CT22" s="89"/>
    </row>
    <row r="23" spans="1:98" x14ac:dyDescent="0.25">
      <c r="A23" s="75" t="s">
        <v>189</v>
      </c>
      <c r="B23" s="75">
        <v>647.89166799999998</v>
      </c>
      <c r="C23" s="75"/>
      <c r="D23" s="75">
        <v>4185.1553047999996</v>
      </c>
      <c r="E23" s="75">
        <v>108.90761997</v>
      </c>
      <c r="F23" s="75">
        <v>105.57656612</v>
      </c>
      <c r="G23" s="75">
        <v>11.927538289999999</v>
      </c>
      <c r="H23" s="75">
        <v>129.35797314000001</v>
      </c>
      <c r="I23" s="75"/>
      <c r="J23" s="75" t="s">
        <v>189</v>
      </c>
      <c r="K23" s="75">
        <v>0</v>
      </c>
      <c r="L23" s="75">
        <v>1.4686939708090201</v>
      </c>
      <c r="M23" s="75">
        <v>0.239054015999069</v>
      </c>
      <c r="N23" s="75">
        <v>0.54383612285545402</v>
      </c>
      <c r="O23" s="75">
        <v>0.54383612285545402</v>
      </c>
      <c r="P23" s="75">
        <v>2.1003536712514999</v>
      </c>
      <c r="Q23" s="75">
        <v>0</v>
      </c>
      <c r="R23" s="75">
        <v>0.263165562025171</v>
      </c>
      <c r="S23" s="75">
        <v>0.131039906496868</v>
      </c>
      <c r="T23" s="75">
        <v>3.1040159692046001</v>
      </c>
      <c r="U23" s="75">
        <v>647.89136734756403</v>
      </c>
      <c r="V23" s="75">
        <v>12.941855382026301</v>
      </c>
      <c r="W23" s="75">
        <v>9.8019436652253503E-2</v>
      </c>
      <c r="X23" s="75">
        <v>2.2585648982806998</v>
      </c>
      <c r="Y23" s="75">
        <v>5.6787971715333799E-2</v>
      </c>
      <c r="Z23" s="75">
        <v>0</v>
      </c>
      <c r="AA23" s="75">
        <v>0</v>
      </c>
      <c r="AB23" s="75">
        <v>2.3726862273778799</v>
      </c>
      <c r="AC23" s="75">
        <v>2.3726862273778799</v>
      </c>
      <c r="AD23" s="75">
        <v>0</v>
      </c>
      <c r="AE23" s="75">
        <v>0</v>
      </c>
      <c r="AF23" s="75">
        <v>33.481232818576103</v>
      </c>
      <c r="AG23" s="75">
        <v>0.45688517632054698</v>
      </c>
      <c r="AH23" s="75">
        <v>7.1440063669897996E-2</v>
      </c>
      <c r="AI23" s="75">
        <v>0</v>
      </c>
      <c r="AJ23" s="75">
        <v>39.454505544944901</v>
      </c>
      <c r="AK23" s="75">
        <v>0.19418356532665301</v>
      </c>
      <c r="AL23" s="75">
        <v>0</v>
      </c>
      <c r="AM23" s="75">
        <v>0</v>
      </c>
      <c r="AN23" s="75">
        <v>0.23675613037495299</v>
      </c>
      <c r="AO23" s="75">
        <v>2.0320315219211</v>
      </c>
      <c r="AP23" s="75">
        <v>130.92527365542799</v>
      </c>
      <c r="AQ23" s="75">
        <v>3766.6390121201298</v>
      </c>
      <c r="AR23" s="75">
        <v>385.03417009011298</v>
      </c>
      <c r="AS23" s="75">
        <v>4185.15441502882</v>
      </c>
      <c r="AT23" s="75">
        <v>0</v>
      </c>
      <c r="AU23" s="75">
        <v>2.58253353806125</v>
      </c>
      <c r="AV23" s="75">
        <v>0</v>
      </c>
      <c r="AW23" s="75">
        <v>6.3508420809426896E-2</v>
      </c>
      <c r="AX23" s="75">
        <v>21.6210054574811</v>
      </c>
      <c r="AY23" s="75">
        <v>0.61659774564173797</v>
      </c>
      <c r="AZ23" s="75">
        <v>0.396939869332054</v>
      </c>
      <c r="BA23" s="75">
        <v>48.990830420586697</v>
      </c>
      <c r="BB23" s="75">
        <v>0.36358589566626398</v>
      </c>
      <c r="BC23" s="75">
        <v>0</v>
      </c>
      <c r="BD23" s="75">
        <v>0.27709068773182899</v>
      </c>
      <c r="BE23" s="75">
        <v>108.90758421769701</v>
      </c>
      <c r="BF23" s="75">
        <v>105.57653283776899</v>
      </c>
      <c r="BG23" s="75">
        <v>3.3310513799280099</v>
      </c>
      <c r="BH23" s="75">
        <v>0.14006242777603201</v>
      </c>
      <c r="BI23" s="75">
        <v>0</v>
      </c>
      <c r="BJ23" s="75">
        <v>1.35507512852395</v>
      </c>
      <c r="BK23" s="75">
        <v>0.324877343386409</v>
      </c>
      <c r="BL23" s="75">
        <v>8.8012924533584602</v>
      </c>
      <c r="BM23" s="75">
        <v>1.8364212477058099</v>
      </c>
      <c r="BN23" s="75">
        <v>1.32137992271697</v>
      </c>
      <c r="BO23" s="75">
        <v>35.205170492126697</v>
      </c>
      <c r="BP23" s="75">
        <v>4.8692009220751398E-2</v>
      </c>
      <c r="BQ23" s="75">
        <v>0.31365055062638802</v>
      </c>
      <c r="BR23" s="75">
        <v>5.5602220679354204</v>
      </c>
      <c r="BS23" s="75">
        <v>9.8281638450812003E-3</v>
      </c>
      <c r="BT23" s="75">
        <v>11.927534276236001</v>
      </c>
      <c r="BU23" s="75">
        <v>32.087866101024801</v>
      </c>
      <c r="BV23" s="75">
        <v>0</v>
      </c>
      <c r="BW23" s="75">
        <v>0</v>
      </c>
      <c r="BX23" s="75">
        <v>2.7409741754831698</v>
      </c>
      <c r="BY23" s="75">
        <v>0</v>
      </c>
      <c r="BZ23" s="75">
        <v>129.357932698843</v>
      </c>
      <c r="CA23" s="75">
        <v>4.2111782523421804</v>
      </c>
      <c r="CB23" s="89"/>
      <c r="CC23" s="91">
        <f t="shared" si="8"/>
        <v>1.0121163111058207</v>
      </c>
      <c r="CD23" s="28">
        <f t="shared" si="0"/>
        <v>7.9999994022551604E-3</v>
      </c>
      <c r="CE23" s="28">
        <f t="shared" si="1"/>
        <v>1.9246999946887441E-2</v>
      </c>
      <c r="CF23" s="68">
        <f t="shared" si="2"/>
        <v>-4.6404738755407546E-7</v>
      </c>
      <c r="CG23" s="68" t="str">
        <f t="shared" si="3"/>
        <v/>
      </c>
      <c r="CH23" s="68">
        <f t="shared" si="4"/>
        <v>-2.1260171123209563E-7</v>
      </c>
      <c r="CI23" s="68">
        <f t="shared" si="5"/>
        <v>-3.2828100551419428E-7</v>
      </c>
      <c r="CJ23" s="68">
        <f t="shared" si="5"/>
        <v>-3.1524259809301741E-7</v>
      </c>
      <c r="CK23" s="68">
        <f t="shared" si="6"/>
        <v>-3.3651235493124613E-7</v>
      </c>
      <c r="CL23" s="68">
        <f t="shared" si="7"/>
        <v>-3.1262979799366459E-7</v>
      </c>
      <c r="CM23" s="40">
        <f t="shared" si="16"/>
        <v>2.8269957599865722E-5</v>
      </c>
      <c r="CN23" s="40">
        <f t="shared" si="17"/>
        <v>1.9583491888945848E-4</v>
      </c>
      <c r="CO23" s="40">
        <f t="shared" si="18"/>
        <v>1.275271683714914E-6</v>
      </c>
      <c r="CP23" s="40">
        <f t="shared" si="19"/>
        <v>1.3143324049887898E-4</v>
      </c>
      <c r="CQ23" s="40">
        <f t="shared" si="20"/>
        <v>2.3273940816385624E-6</v>
      </c>
      <c r="CR23" s="40">
        <f t="shared" si="21"/>
        <v>2.4471455554786905E-6</v>
      </c>
      <c r="CS23" s="40">
        <f t="shared" si="22"/>
        <v>-2.8305114348387117E-6</v>
      </c>
      <c r="CT23" s="89"/>
    </row>
    <row r="24" spans="1:98" x14ac:dyDescent="0.25">
      <c r="A24" s="75" t="s">
        <v>190</v>
      </c>
      <c r="B24" s="75">
        <v>92.635736780000002</v>
      </c>
      <c r="C24" s="75"/>
      <c r="D24" s="75">
        <v>639.42532258999995</v>
      </c>
      <c r="E24" s="75">
        <v>17.63076715</v>
      </c>
      <c r="F24" s="75">
        <v>17.08347934</v>
      </c>
      <c r="G24" s="75">
        <v>3.0642450999999999</v>
      </c>
      <c r="H24" s="75">
        <v>24.61004432</v>
      </c>
      <c r="I24" s="75"/>
      <c r="J24" s="75" t="s">
        <v>190</v>
      </c>
      <c r="K24" s="75">
        <v>0</v>
      </c>
      <c r="L24" s="75">
        <v>0.27941549317424602</v>
      </c>
      <c r="M24" s="75">
        <v>4.5479527741782898E-2</v>
      </c>
      <c r="N24" s="75">
        <v>0.10346347841101999</v>
      </c>
      <c r="O24" s="75">
        <v>0.10346347841101999</v>
      </c>
      <c r="P24" s="75">
        <v>0.39958720256270702</v>
      </c>
      <c r="Q24" s="75">
        <v>0</v>
      </c>
      <c r="R24" s="75">
        <v>5.0066718965723601E-2</v>
      </c>
      <c r="S24" s="75">
        <v>2.4930164320419401E-2</v>
      </c>
      <c r="T24" s="75">
        <v>0.59053134014808395</v>
      </c>
      <c r="U24" s="75">
        <v>92.635686674713497</v>
      </c>
      <c r="V24" s="75">
        <v>2.4621566230354301</v>
      </c>
      <c r="W24" s="75">
        <v>1.8647921864130598E-2</v>
      </c>
      <c r="X24" s="75">
        <v>0.429686511129446</v>
      </c>
      <c r="Y24" s="75">
        <v>1.08037918346282E-2</v>
      </c>
      <c r="Z24" s="75">
        <v>0</v>
      </c>
      <c r="AA24" s="75">
        <v>0</v>
      </c>
      <c r="AB24" s="75">
        <v>0.45139790773445698</v>
      </c>
      <c r="AC24" s="75">
        <v>0.45139790773445698</v>
      </c>
      <c r="AD24" s="75">
        <v>0</v>
      </c>
      <c r="AE24" s="75">
        <v>0</v>
      </c>
      <c r="AF24" s="75">
        <v>5.1154039559736901</v>
      </c>
      <c r="AG24" s="75">
        <v>8.6921327399986703E-2</v>
      </c>
      <c r="AH24" s="75">
        <v>1.3591322014999499E-2</v>
      </c>
      <c r="AI24" s="75">
        <v>0</v>
      </c>
      <c r="AJ24" s="75">
        <v>7.50612501859655</v>
      </c>
      <c r="AK24" s="75">
        <v>3.6942942568959997E-2</v>
      </c>
      <c r="AL24" s="75">
        <v>0</v>
      </c>
      <c r="AM24" s="75">
        <v>0</v>
      </c>
      <c r="AN24" s="75">
        <v>4.5042243657842998E-2</v>
      </c>
      <c r="AO24" s="75">
        <v>0.32880558431742102</v>
      </c>
      <c r="AP24" s="75">
        <v>24.908220214289202</v>
      </c>
      <c r="AQ24" s="75">
        <v>575.48255514850803</v>
      </c>
      <c r="AR24" s="75">
        <v>58.827119397697203</v>
      </c>
      <c r="AS24" s="75">
        <v>639.42507850217999</v>
      </c>
      <c r="AT24" s="75">
        <v>0</v>
      </c>
      <c r="AU24" s="75">
        <v>0.49132125388586601</v>
      </c>
      <c r="AV24" s="75">
        <v>0</v>
      </c>
      <c r="AW24" s="75">
        <v>1.0276382574667699E-2</v>
      </c>
      <c r="AX24" s="75">
        <v>4.1133424739641802</v>
      </c>
      <c r="AY24" s="75">
        <v>9.9772520004188694E-2</v>
      </c>
      <c r="AZ24" s="75">
        <v>6.4229375992768803E-2</v>
      </c>
      <c r="BA24" s="75">
        <v>7.9272702304381104</v>
      </c>
      <c r="BB24" s="75">
        <v>5.8832279005935899E-2</v>
      </c>
      <c r="BC24" s="75">
        <v>0</v>
      </c>
      <c r="BD24" s="75">
        <v>4.4836425679436902E-2</v>
      </c>
      <c r="BE24" s="75">
        <v>17.630760520544801</v>
      </c>
      <c r="BF24" s="75">
        <v>17.083473392120101</v>
      </c>
      <c r="BG24" s="75">
        <v>0.54728712842474203</v>
      </c>
      <c r="BH24" s="75">
        <v>2.2663668266119898E-2</v>
      </c>
      <c r="BI24" s="75">
        <v>0</v>
      </c>
      <c r="BJ24" s="75">
        <v>0.21926648534753099</v>
      </c>
      <c r="BK24" s="75">
        <v>5.2568814233039503E-2</v>
      </c>
      <c r="BL24" s="75">
        <v>1.42414905614621</v>
      </c>
      <c r="BM24" s="75">
        <v>0.29715361034408599</v>
      </c>
      <c r="BN24" s="75">
        <v>0.21381417013067799</v>
      </c>
      <c r="BO24" s="75">
        <v>5.6965916128463299</v>
      </c>
      <c r="BP24" s="75">
        <v>9.2635521326236998E-3</v>
      </c>
      <c r="BQ24" s="75">
        <v>5.0752184581976098E-2</v>
      </c>
      <c r="BR24" s="75">
        <v>0.899706269504015</v>
      </c>
      <c r="BS24" s="75">
        <v>1.5903070250279699E-3</v>
      </c>
      <c r="BT24" s="75">
        <v>3.0642429451104198</v>
      </c>
      <c r="BU24" s="75">
        <v>6.1046391734381302</v>
      </c>
      <c r="BV24" s="75">
        <v>0</v>
      </c>
      <c r="BW24" s="75">
        <v>0</v>
      </c>
      <c r="BX24" s="75">
        <v>0.52146367624889001</v>
      </c>
      <c r="BY24" s="75">
        <v>0</v>
      </c>
      <c r="BZ24" s="75">
        <v>24.610036675870901</v>
      </c>
      <c r="CA24" s="75">
        <v>0.801167279911291</v>
      </c>
      <c r="CB24" s="89"/>
      <c r="CC24" s="91">
        <f t="shared" si="8"/>
        <v>1.0121163386444954</v>
      </c>
      <c r="CD24" s="28">
        <f t="shared" si="0"/>
        <v>8.0000052046070164E-3</v>
      </c>
      <c r="CE24" s="28">
        <f t="shared" si="1"/>
        <v>1.9246998357435052E-2</v>
      </c>
      <c r="CF24" s="68">
        <f t="shared" si="2"/>
        <v>-5.4088506494773236E-7</v>
      </c>
      <c r="CG24" s="68" t="str">
        <f t="shared" si="3"/>
        <v/>
      </c>
      <c r="CH24" s="68">
        <f t="shared" si="4"/>
        <v>-3.8172998682052205E-7</v>
      </c>
      <c r="CI24" s="68">
        <f t="shared" si="5"/>
        <v>-3.7601626426752149E-7</v>
      </c>
      <c r="CJ24" s="68">
        <f t="shared" si="5"/>
        <v>-3.4816560376550397E-7</v>
      </c>
      <c r="CK24" s="68">
        <f t="shared" si="6"/>
        <v>-7.0323668955470716E-7</v>
      </c>
      <c r="CL24" s="68">
        <f t="shared" si="7"/>
        <v>-3.1061013134307195E-7</v>
      </c>
      <c r="CM24" s="40">
        <f t="shared" si="16"/>
        <v>2.787752845825909E-5</v>
      </c>
      <c r="CN24" s="40">
        <f t="shared" si="17"/>
        <v>1.9786251046119221E-4</v>
      </c>
      <c r="CO24" s="40">
        <f t="shared" si="18"/>
        <v>1.3624929586781155E-6</v>
      </c>
      <c r="CP24" s="40">
        <f t="shared" si="19"/>
        <v>1.3048434799367884E-4</v>
      </c>
      <c r="CQ24" s="40">
        <f t="shared" si="20"/>
        <v>3.9570658391139209E-6</v>
      </c>
      <c r="CR24" s="40">
        <f t="shared" si="21"/>
        <v>7.9088657024266785E-6</v>
      </c>
      <c r="CS24" s="40">
        <f t="shared" si="22"/>
        <v>-1.3204678974325772E-6</v>
      </c>
      <c r="CT24" s="89"/>
    </row>
    <row r="25" spans="1:98" x14ac:dyDescent="0.25">
      <c r="A25" s="75" t="s">
        <v>191</v>
      </c>
      <c r="B25" s="75">
        <v>604.18714346000002</v>
      </c>
      <c r="C25" s="75"/>
      <c r="D25" s="75">
        <v>4175.7743259999997</v>
      </c>
      <c r="E25" s="75">
        <v>114.5558054</v>
      </c>
      <c r="F25" s="75">
        <v>111.03218278999999</v>
      </c>
      <c r="G25" s="75">
        <v>15.17685019</v>
      </c>
      <c r="H25" s="75">
        <v>165.34488321000001</v>
      </c>
      <c r="I25" s="75"/>
      <c r="J25" s="75" t="s">
        <v>191</v>
      </c>
      <c r="K25" s="75">
        <v>0</v>
      </c>
      <c r="L25" s="75">
        <v>1.87727866336562</v>
      </c>
      <c r="M25" s="75">
        <v>0.30555793418515897</v>
      </c>
      <c r="N25" s="75">
        <v>0.69512886522681605</v>
      </c>
      <c r="O25" s="75">
        <v>0.69512886522681605</v>
      </c>
      <c r="P25" s="75">
        <v>2.6846634602108099</v>
      </c>
      <c r="Q25" s="75">
        <v>0</v>
      </c>
      <c r="R25" s="75">
        <v>0.33637722897282701</v>
      </c>
      <c r="S25" s="75">
        <v>0.16749456959114101</v>
      </c>
      <c r="T25" s="75">
        <v>3.96754102525682</v>
      </c>
      <c r="U25" s="75">
        <v>604.18690272083404</v>
      </c>
      <c r="V25" s="75">
        <v>16.5422308681187</v>
      </c>
      <c r="W25" s="75">
        <v>0.12528814550281001</v>
      </c>
      <c r="X25" s="75">
        <v>2.8868895407915698</v>
      </c>
      <c r="Y25" s="75">
        <v>7.2586418921611801E-2</v>
      </c>
      <c r="Z25" s="75">
        <v>0</v>
      </c>
      <c r="AA25" s="75">
        <v>0</v>
      </c>
      <c r="AB25" s="75">
        <v>3.0327590509738198</v>
      </c>
      <c r="AC25" s="75">
        <v>3.0327590509738198</v>
      </c>
      <c r="AD25" s="75">
        <v>0</v>
      </c>
      <c r="AE25" s="75">
        <v>0</v>
      </c>
      <c r="AF25" s="75">
        <v>33.406210624591402</v>
      </c>
      <c r="AG25" s="75">
        <v>0.58398900832124401</v>
      </c>
      <c r="AH25" s="75">
        <v>9.1314573159619494E-2</v>
      </c>
      <c r="AI25" s="75">
        <v>0</v>
      </c>
      <c r="AJ25" s="75">
        <v>50.430610793985899</v>
      </c>
      <c r="AK25" s="75">
        <v>0.24820482215436901</v>
      </c>
      <c r="AL25" s="75">
        <v>0</v>
      </c>
      <c r="AM25" s="75">
        <v>0</v>
      </c>
      <c r="AN25" s="75">
        <v>0.30262058257882002</v>
      </c>
      <c r="AO25" s="75">
        <v>2.1370361073948501</v>
      </c>
      <c r="AP25" s="75">
        <v>167.34819230663999</v>
      </c>
      <c r="AQ25" s="75">
        <v>3758.1957614041198</v>
      </c>
      <c r="AR25" s="75">
        <v>384.171264999465</v>
      </c>
      <c r="AS25" s="75">
        <v>4175.7732370281701</v>
      </c>
      <c r="AT25" s="75">
        <v>0</v>
      </c>
      <c r="AU25" s="75">
        <v>3.3009850348141199</v>
      </c>
      <c r="AV25" s="75">
        <v>0</v>
      </c>
      <c r="AW25" s="75">
        <v>6.6790203210260302E-2</v>
      </c>
      <c r="AX25" s="75">
        <v>27.635902023299298</v>
      </c>
      <c r="AY25" s="75">
        <v>0.64846044546591897</v>
      </c>
      <c r="AZ25" s="75">
        <v>0.41745163814547198</v>
      </c>
      <c r="BA25" s="75">
        <v>51.522401737352297</v>
      </c>
      <c r="BB25" s="75">
        <v>0.38237390198250598</v>
      </c>
      <c r="BC25" s="75">
        <v>0</v>
      </c>
      <c r="BD25" s="75">
        <v>0.291409410916185</v>
      </c>
      <c r="BE25" s="75">
        <v>114.555766811208</v>
      </c>
      <c r="BF25" s="75">
        <v>111.032144453817</v>
      </c>
      <c r="BG25" s="75">
        <v>3.5236223573912699</v>
      </c>
      <c r="BH25" s="75">
        <v>0.147300006962196</v>
      </c>
      <c r="BI25" s="75">
        <v>0</v>
      </c>
      <c r="BJ25" s="75">
        <v>1.4250975067048</v>
      </c>
      <c r="BK25" s="75">
        <v>0.34166501923312198</v>
      </c>
      <c r="BL25" s="75">
        <v>9.2560951982671593</v>
      </c>
      <c r="BM25" s="75">
        <v>1.9313181304364599</v>
      </c>
      <c r="BN25" s="75">
        <v>1.389661676604</v>
      </c>
      <c r="BO25" s="75">
        <v>37.024381745509402</v>
      </c>
      <c r="BP25" s="75">
        <v>6.2237703694110899E-2</v>
      </c>
      <c r="BQ25" s="75">
        <v>0.32985820775586</v>
      </c>
      <c r="BR25" s="75">
        <v>5.8475435933023503</v>
      </c>
      <c r="BS25" s="75">
        <v>1.03360319691132E-2</v>
      </c>
      <c r="BT25" s="75">
        <v>15.1768446898182</v>
      </c>
      <c r="BU25" s="75">
        <v>41.014603168076697</v>
      </c>
      <c r="BV25" s="75">
        <v>0</v>
      </c>
      <c r="BW25" s="75">
        <v>0</v>
      </c>
      <c r="BX25" s="75">
        <v>3.50350519898072</v>
      </c>
      <c r="BY25" s="75">
        <v>0</v>
      </c>
      <c r="BZ25" s="75">
        <v>165.34482596824199</v>
      </c>
      <c r="CA25" s="75">
        <v>5.3827111615373804</v>
      </c>
      <c r="CB25" s="89"/>
      <c r="CC25" s="91">
        <f t="shared" si="8"/>
        <v>1.0121162928846821</v>
      </c>
      <c r="CD25" s="28">
        <f t="shared" si="0"/>
        <v>8.0000059218651581E-3</v>
      </c>
      <c r="CE25" s="28">
        <f t="shared" si="1"/>
        <v>1.9247003810538257E-2</v>
      </c>
      <c r="CF25" s="68">
        <f t="shared" si="2"/>
        <v>-3.9845132187984774E-7</v>
      </c>
      <c r="CG25" s="68" t="str">
        <f t="shared" si="3"/>
        <v/>
      </c>
      <c r="CH25" s="68">
        <f t="shared" si="4"/>
        <v>-2.6078320920046562E-7</v>
      </c>
      <c r="CI25" s="68">
        <f t="shared" si="5"/>
        <v>-3.368558394745319E-7</v>
      </c>
      <c r="CJ25" s="68">
        <f t="shared" si="5"/>
        <v>-3.4527091184541802E-7</v>
      </c>
      <c r="CK25" s="68">
        <f t="shared" si="6"/>
        <v>-3.6240601514358503E-7</v>
      </c>
      <c r="CL25" s="68">
        <f t="shared" si="7"/>
        <v>-3.4619612595915045E-7</v>
      </c>
      <c r="CM25" s="40">
        <f t="shared" si="16"/>
        <v>2.7645791382288904E-5</v>
      </c>
      <c r="CN25" s="40">
        <f t="shared" si="17"/>
        <v>1.9580947335847058E-4</v>
      </c>
      <c r="CO25" s="40">
        <f t="shared" si="18"/>
        <v>1.4023765877418376E-6</v>
      </c>
      <c r="CP25" s="40">
        <f t="shared" si="19"/>
        <v>1.3071228139536329E-4</v>
      </c>
      <c r="CQ25" s="40">
        <f t="shared" si="20"/>
        <v>2.2771375060109581E-6</v>
      </c>
      <c r="CR25" s="40">
        <f t="shared" si="21"/>
        <v>1.5575771731855627E-6</v>
      </c>
      <c r="CS25" s="40">
        <f t="shared" si="22"/>
        <v>5.5549752365929903E-7</v>
      </c>
      <c r="CT25" s="89"/>
    </row>
    <row r="26" spans="1:98" x14ac:dyDescent="0.25">
      <c r="A26" s="75" t="s">
        <v>192</v>
      </c>
      <c r="B26" s="75">
        <v>402.20583384000003</v>
      </c>
      <c r="C26" s="75"/>
      <c r="D26" s="75">
        <v>2871.8473248</v>
      </c>
      <c r="E26" s="75">
        <v>79.854175470000001</v>
      </c>
      <c r="F26" s="75">
        <v>77.405127809999996</v>
      </c>
      <c r="G26" s="75">
        <v>9.4301927600000006</v>
      </c>
      <c r="H26" s="75">
        <v>122.67365452999999</v>
      </c>
      <c r="I26" s="75"/>
      <c r="J26" s="75" t="s">
        <v>192</v>
      </c>
      <c r="K26" s="75">
        <v>0</v>
      </c>
      <c r="L26" s="75">
        <v>1.39280178313799</v>
      </c>
      <c r="M26" s="75">
        <v>0.22670137166899401</v>
      </c>
      <c r="N26" s="75">
        <v>0.51573417673430799</v>
      </c>
      <c r="O26" s="75">
        <v>0.51573417673430799</v>
      </c>
      <c r="P26" s="75">
        <v>1.9918218425259</v>
      </c>
      <c r="Q26" s="75">
        <v>0</v>
      </c>
      <c r="R26" s="75">
        <v>0.249566948103699</v>
      </c>
      <c r="S26" s="75">
        <v>0.124268712446072</v>
      </c>
      <c r="T26" s="75">
        <v>2.9436214351512699</v>
      </c>
      <c r="U26" s="75">
        <v>402.20574374576199</v>
      </c>
      <c r="V26" s="75">
        <v>12.273111556564499</v>
      </c>
      <c r="W26" s="75">
        <v>9.2954483663622495E-2</v>
      </c>
      <c r="X26" s="75">
        <v>2.1418579529881798</v>
      </c>
      <c r="Y26" s="75">
        <v>5.3853830627983802E-2</v>
      </c>
      <c r="Z26" s="75">
        <v>0</v>
      </c>
      <c r="AA26" s="75">
        <v>0</v>
      </c>
      <c r="AB26" s="75">
        <v>2.2500833696496598</v>
      </c>
      <c r="AC26" s="75">
        <v>2.2500833696496598</v>
      </c>
      <c r="AD26" s="75">
        <v>0</v>
      </c>
      <c r="AE26" s="75">
        <v>0</v>
      </c>
      <c r="AF26" s="75">
        <v>22.974769627363699</v>
      </c>
      <c r="AG26" s="75">
        <v>0.43327650676833201</v>
      </c>
      <c r="AH26" s="75">
        <v>6.77484437713856E-2</v>
      </c>
      <c r="AI26" s="75">
        <v>0</v>
      </c>
      <c r="AJ26" s="75">
        <v>37.415777982029603</v>
      </c>
      <c r="AK26" s="75">
        <v>0.184149499610612</v>
      </c>
      <c r="AL26" s="75">
        <v>0</v>
      </c>
      <c r="AM26" s="75">
        <v>0</v>
      </c>
      <c r="AN26" s="75">
        <v>0.22452225524008601</v>
      </c>
      <c r="AO26" s="75">
        <v>1.48981552319207</v>
      </c>
      <c r="AP26" s="75">
        <v>124.159976239466</v>
      </c>
      <c r="AQ26" s="75">
        <v>2584.6617476964402</v>
      </c>
      <c r="AR26" s="75">
        <v>264.20995503783598</v>
      </c>
      <c r="AS26" s="75">
        <v>2871.8464723616398</v>
      </c>
      <c r="AT26" s="75">
        <v>0</v>
      </c>
      <c r="AU26" s="75">
        <v>2.4490861070174201</v>
      </c>
      <c r="AV26" s="75">
        <v>0</v>
      </c>
      <c r="AW26" s="75">
        <v>4.6562193058086197E-2</v>
      </c>
      <c r="AX26" s="75">
        <v>20.5037837497498</v>
      </c>
      <c r="AY26" s="75">
        <v>0.45206848007187</v>
      </c>
      <c r="AZ26" s="75">
        <v>0.29102282507316501</v>
      </c>
      <c r="BA26" s="75">
        <v>35.918397682942199</v>
      </c>
      <c r="BB26" s="75">
        <v>0.26656876742670998</v>
      </c>
      <c r="BC26" s="75">
        <v>0</v>
      </c>
      <c r="BD26" s="75">
        <v>0.203153534034403</v>
      </c>
      <c r="BE26" s="75">
        <v>79.854148439624893</v>
      </c>
      <c r="BF26" s="75">
        <v>77.405101625711595</v>
      </c>
      <c r="BG26" s="75">
        <v>2.4490468139133701</v>
      </c>
      <c r="BH26" s="75">
        <v>0.10268897022658</v>
      </c>
      <c r="BI26" s="75">
        <v>0</v>
      </c>
      <c r="BJ26" s="75">
        <v>0.99349432464161103</v>
      </c>
      <c r="BK26" s="75">
        <v>0.2381889762463</v>
      </c>
      <c r="BL26" s="75">
        <v>6.4528085318870998</v>
      </c>
      <c r="BM26" s="75">
        <v>1.3464015244409899</v>
      </c>
      <c r="BN26" s="75">
        <v>0.96879045875978897</v>
      </c>
      <c r="BO26" s="75">
        <v>25.811228667250798</v>
      </c>
      <c r="BP26" s="75">
        <v>4.6175839628623802E-2</v>
      </c>
      <c r="BQ26" s="75">
        <v>0.22995791114932401</v>
      </c>
      <c r="BR26" s="75">
        <v>4.0765631027629396</v>
      </c>
      <c r="BS26" s="75">
        <v>7.2056757395679997E-3</v>
      </c>
      <c r="BT26" s="75">
        <v>9.4301939749779802</v>
      </c>
      <c r="BU26" s="75">
        <v>30.429787831871199</v>
      </c>
      <c r="BV26" s="75">
        <v>0</v>
      </c>
      <c r="BW26" s="75">
        <v>0</v>
      </c>
      <c r="BX26" s="75">
        <v>2.5993409005444099</v>
      </c>
      <c r="BY26" s="75">
        <v>0</v>
      </c>
      <c r="BZ26" s="75">
        <v>122.673616180492</v>
      </c>
      <c r="CA26" s="75">
        <v>3.99357595582156</v>
      </c>
      <c r="CB26" s="89"/>
      <c r="CC26" s="91">
        <f t="shared" si="8"/>
        <v>1.0121163792611045</v>
      </c>
      <c r="CD26" s="28">
        <f t="shared" si="0"/>
        <v>7.9999992508201813E-3</v>
      </c>
      <c r="CE26" s="28">
        <f t="shared" si="1"/>
        <v>1.9246993956496521E-2</v>
      </c>
      <c r="CF26" s="68">
        <f t="shared" si="2"/>
        <v>-2.2400032633160216E-7</v>
      </c>
      <c r="CG26" s="68" t="str">
        <f t="shared" si="3"/>
        <v/>
      </c>
      <c r="CH26" s="68">
        <f t="shared" si="4"/>
        <v>-2.9682579322261104E-7</v>
      </c>
      <c r="CI26" s="68">
        <f t="shared" si="5"/>
        <v>-3.3849670288235054E-7</v>
      </c>
      <c r="CJ26" s="68">
        <f t="shared" si="5"/>
        <v>-3.3827588872124813E-7</v>
      </c>
      <c r="CK26" s="68">
        <f t="shared" si="6"/>
        <v>1.2883914576077336E-7</v>
      </c>
      <c r="CL26" s="68">
        <f t="shared" si="7"/>
        <v>-3.12614050145354E-7</v>
      </c>
      <c r="CM26" s="40">
        <f t="shared" ref="CM26" si="23">(N26/0.004204-$BZ26)/$BZ26</f>
        <v>2.7717200764954899E-5</v>
      </c>
      <c r="CN26" s="40">
        <f t="shared" ref="CN26" si="24">(R26/0.002034-$BZ26)/$BZ26</f>
        <v>1.9562823566879578E-4</v>
      </c>
      <c r="CO26" s="40">
        <f t="shared" ref="CO26" si="25">(AB26/0.018342-$BZ26)/$BZ26</f>
        <v>1.7340130119158337E-6</v>
      </c>
      <c r="CP26" s="40">
        <f t="shared" ref="CP26" si="26">(AN26/0.00183-$BZ26)/$BZ26</f>
        <v>1.3157500207612005E-4</v>
      </c>
      <c r="CQ26" s="40">
        <f t="shared" ref="CQ26" si="27">(M26/0.001848-$BZ26)/$BZ26</f>
        <v>2.3333280921234097E-6</v>
      </c>
      <c r="CR26" s="40">
        <f t="shared" ref="CR26" si="28">(S26/0.001013-$BZ26)/$BZ26</f>
        <v>2.7300207196209332E-6</v>
      </c>
      <c r="CS26" s="40">
        <f t="shared" ref="CS26" si="29">(Y26/0.000439-$BZ26)/$BZ26</f>
        <v>2.1005931076858671E-6</v>
      </c>
      <c r="CT26" s="89"/>
    </row>
    <row r="27" spans="1:98" x14ac:dyDescent="0.25">
      <c r="A27" s="75" t="s">
        <v>193</v>
      </c>
      <c r="B27" s="75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5"/>
      <c r="X27" s="75"/>
      <c r="Y27" s="75"/>
      <c r="Z27" s="75"/>
      <c r="AA27" s="75"/>
      <c r="AB27" s="75"/>
      <c r="AC27" s="75"/>
      <c r="AD27" s="75"/>
      <c r="AE27" s="75"/>
      <c r="AF27" s="75"/>
      <c r="AG27" s="75"/>
      <c r="AH27" s="75"/>
      <c r="AI27" s="75"/>
      <c r="AJ27" s="75"/>
      <c r="AK27" s="75"/>
      <c r="AL27" s="75"/>
      <c r="AM27" s="75"/>
      <c r="AN27" s="75"/>
      <c r="AO27" s="75"/>
      <c r="AP27" s="75"/>
      <c r="AQ27" s="75"/>
      <c r="AR27" s="75"/>
      <c r="AS27" s="75"/>
      <c r="AT27" s="75"/>
      <c r="AU27" s="75"/>
      <c r="AV27" s="75"/>
      <c r="AW27" s="75"/>
      <c r="AX27" s="75"/>
      <c r="AY27" s="75"/>
      <c r="AZ27" s="75"/>
      <c r="BA27" s="75"/>
      <c r="BB27" s="75"/>
      <c r="BC27" s="75"/>
      <c r="BD27" s="75"/>
      <c r="BE27" s="75"/>
      <c r="BF27" s="75"/>
      <c r="BG27" s="75"/>
      <c r="BH27" s="75"/>
      <c r="BI27" s="75"/>
      <c r="BJ27" s="75"/>
      <c r="BK27" s="75"/>
      <c r="BL27" s="75"/>
      <c r="BM27" s="75"/>
      <c r="BN27" s="75"/>
      <c r="BO27" s="75"/>
      <c r="BP27" s="75"/>
      <c r="BQ27" s="75"/>
      <c r="BR27" s="75"/>
      <c r="BS27" s="75"/>
      <c r="BT27" s="75"/>
      <c r="BU27" s="75"/>
      <c r="BV27" s="75"/>
      <c r="BW27" s="75"/>
      <c r="BX27" s="75"/>
      <c r="BY27" s="75"/>
      <c r="BZ27" s="75"/>
      <c r="CA27" s="75"/>
      <c r="CB27" s="89"/>
      <c r="CC27" s="91" t="e">
        <f t="shared" si="8"/>
        <v>#DIV/0!</v>
      </c>
      <c r="CD27" s="28" t="e">
        <f t="shared" si="0"/>
        <v>#DIV/0!</v>
      </c>
      <c r="CE27" s="28" t="e">
        <f t="shared" si="1"/>
        <v>#DIV/0!</v>
      </c>
      <c r="CF27" s="68" t="str">
        <f t="shared" si="2"/>
        <v/>
      </c>
      <c r="CG27" s="68" t="str">
        <f t="shared" si="3"/>
        <v/>
      </c>
      <c r="CH27" s="68" t="str">
        <f t="shared" si="4"/>
        <v/>
      </c>
      <c r="CI27" s="68" t="str">
        <f t="shared" si="5"/>
        <v/>
      </c>
      <c r="CJ27" s="68" t="str">
        <f t="shared" si="5"/>
        <v/>
      </c>
      <c r="CK27" s="68" t="str">
        <f t="shared" si="6"/>
        <v/>
      </c>
      <c r="CL27" s="68" t="str">
        <f t="shared" si="7"/>
        <v/>
      </c>
      <c r="CM27" s="40"/>
      <c r="CN27" s="40"/>
      <c r="CO27" s="40"/>
      <c r="CP27" s="40"/>
      <c r="CQ27" s="40"/>
      <c r="CR27" s="40"/>
      <c r="CS27" s="40"/>
      <c r="CT27" s="89"/>
    </row>
    <row r="28" spans="1:98" x14ac:dyDescent="0.25">
      <c r="A28" s="75" t="s">
        <v>194</v>
      </c>
      <c r="B28" s="75">
        <v>0.65808157</v>
      </c>
      <c r="C28" s="75"/>
      <c r="D28" s="75">
        <v>5.1622223299999996</v>
      </c>
      <c r="E28" s="75">
        <v>0.14822635000000001</v>
      </c>
      <c r="F28" s="75">
        <v>0.14376850999999999</v>
      </c>
      <c r="G28" s="75">
        <v>4.1784400000000003E-3</v>
      </c>
      <c r="H28" s="75">
        <v>0.27506828999999999</v>
      </c>
      <c r="I28" s="75"/>
      <c r="J28" s="75" t="s">
        <v>194</v>
      </c>
      <c r="K28" s="75">
        <v>0</v>
      </c>
      <c r="L28" s="75">
        <v>3.1230311698892698E-3</v>
      </c>
      <c r="M28" s="75">
        <v>5.0832411215291195E-4</v>
      </c>
      <c r="N28" s="75">
        <v>1.1564365329155501E-3</v>
      </c>
      <c r="O28" s="75">
        <v>1.1564365329155501E-3</v>
      </c>
      <c r="P28" s="75">
        <v>4.4662064982886598E-3</v>
      </c>
      <c r="Q28" s="75">
        <v>0</v>
      </c>
      <c r="R28" s="75">
        <v>5.59599949190782E-4</v>
      </c>
      <c r="S28" s="75">
        <v>2.7864344442820297E-4</v>
      </c>
      <c r="T28" s="75">
        <v>6.6004231066430696E-3</v>
      </c>
      <c r="U28" s="75">
        <v>0.65808111862519703</v>
      </c>
      <c r="V28" s="75">
        <v>2.7519662277120899E-2</v>
      </c>
      <c r="W28" s="75">
        <v>2.0842622584268901E-4</v>
      </c>
      <c r="X28" s="75">
        <v>4.8026337061360096E-3</v>
      </c>
      <c r="Y28" s="75">
        <v>1.2075387098993E-4</v>
      </c>
      <c r="Z28" s="75">
        <v>0</v>
      </c>
      <c r="AA28" s="75">
        <v>0</v>
      </c>
      <c r="AB28" s="75">
        <v>5.0453155292558803E-3</v>
      </c>
      <c r="AC28" s="75">
        <v>5.0453155292558803E-3</v>
      </c>
      <c r="AD28" s="75">
        <v>0</v>
      </c>
      <c r="AE28" s="75">
        <v>0</v>
      </c>
      <c r="AF28" s="75">
        <v>4.1297800933657397E-2</v>
      </c>
      <c r="AG28" s="75">
        <v>9.7152979501534896E-4</v>
      </c>
      <c r="AH28" s="75">
        <v>1.5191332023358999E-4</v>
      </c>
      <c r="AI28" s="75">
        <v>0</v>
      </c>
      <c r="AJ28" s="75">
        <v>8.3896529959579302E-2</v>
      </c>
      <c r="AK28" s="75">
        <v>4.1290768871178401E-4</v>
      </c>
      <c r="AL28" s="75">
        <v>0</v>
      </c>
      <c r="AM28" s="75">
        <v>0</v>
      </c>
      <c r="AN28" s="75">
        <v>5.0343819974139697E-4</v>
      </c>
      <c r="AO28" s="75">
        <v>2.7671020409287999E-3</v>
      </c>
      <c r="AP28" s="75">
        <v>0.27840053131389902</v>
      </c>
      <c r="AQ28" s="75">
        <v>4.64600418834085</v>
      </c>
      <c r="AR28" s="75">
        <v>0.47492479769837398</v>
      </c>
      <c r="AS28" s="75">
        <v>5.1622267869728802</v>
      </c>
      <c r="AT28" s="75">
        <v>0</v>
      </c>
      <c r="AU28" s="75">
        <v>5.4915149037957998E-3</v>
      </c>
      <c r="AV28" s="75">
        <v>0</v>
      </c>
      <c r="AW28" s="75">
        <v>8.6481213864867697E-5</v>
      </c>
      <c r="AX28" s="75">
        <v>4.5975212582880003E-2</v>
      </c>
      <c r="AY28" s="75">
        <v>8.3964834074637396E-4</v>
      </c>
      <c r="AZ28" s="75">
        <v>5.40531743800878E-4</v>
      </c>
      <c r="BA28" s="75">
        <v>6.6713086195208202E-2</v>
      </c>
      <c r="BB28" s="75">
        <v>4.9511225384017503E-4</v>
      </c>
      <c r="BC28" s="75">
        <v>0</v>
      </c>
      <c r="BD28" s="75">
        <v>3.7732708322999099E-4</v>
      </c>
      <c r="BE28" s="75">
        <v>0.14822637086415599</v>
      </c>
      <c r="BF28" s="75">
        <v>0.14376852070129001</v>
      </c>
      <c r="BG28" s="75">
        <v>4.4578501628664497E-3</v>
      </c>
      <c r="BH28" s="75">
        <v>1.9072914565386299E-4</v>
      </c>
      <c r="BI28" s="75">
        <v>0</v>
      </c>
      <c r="BJ28" s="75">
        <v>1.84526958668849E-3</v>
      </c>
      <c r="BK28" s="75">
        <v>4.4239997354453601E-4</v>
      </c>
      <c r="BL28" s="75">
        <v>1.19851415091739E-2</v>
      </c>
      <c r="BM28" s="75">
        <v>2.5007399813709399E-3</v>
      </c>
      <c r="BN28" s="75">
        <v>1.7993859686833401E-3</v>
      </c>
      <c r="BO28" s="75">
        <v>4.7940549391799897E-2</v>
      </c>
      <c r="BP28" s="75">
        <v>1.03538172109988E-4</v>
      </c>
      <c r="BQ28" s="75">
        <v>4.2711194519309701E-4</v>
      </c>
      <c r="BR28" s="75">
        <v>7.5716228773623903E-3</v>
      </c>
      <c r="BS28" s="75">
        <v>1.3383491129152199E-5</v>
      </c>
      <c r="BT28" s="75">
        <v>4.1784673952942296E-3</v>
      </c>
      <c r="BU28" s="75">
        <v>6.82319379058582E-2</v>
      </c>
      <c r="BV28" s="75">
        <v>0</v>
      </c>
      <c r="BW28" s="75">
        <v>0</v>
      </c>
      <c r="BX28" s="75">
        <v>5.8284683736701901E-3</v>
      </c>
      <c r="BY28" s="75">
        <v>0</v>
      </c>
      <c r="BZ28" s="75">
        <v>0.27506766095118401</v>
      </c>
      <c r="CA28" s="75">
        <v>8.9547735442274696E-3</v>
      </c>
      <c r="CB28" s="89"/>
      <c r="CC28" s="91">
        <f t="shared" si="8"/>
        <v>1.0121165474385101</v>
      </c>
      <c r="CD28" s="28">
        <f t="shared" si="0"/>
        <v>7.9999974115578035E-3</v>
      </c>
      <c r="CE28" s="28">
        <f t="shared" si="1"/>
        <v>1.9246925734723589E-2</v>
      </c>
      <c r="CF28" s="68">
        <f t="shared" si="2"/>
        <v>-6.8589491569997082E-7</v>
      </c>
      <c r="CG28" s="68" t="str">
        <f t="shared" si="3"/>
        <v/>
      </c>
      <c r="CH28" s="68">
        <f t="shared" si="4"/>
        <v>8.6338258905247942E-7</v>
      </c>
      <c r="CI28" s="68">
        <f t="shared" si="5"/>
        <v>1.4075875164053663E-7</v>
      </c>
      <c r="CJ28" s="68">
        <f t="shared" si="5"/>
        <v>7.4434172133988269E-8</v>
      </c>
      <c r="CK28" s="68">
        <f t="shared" si="6"/>
        <v>6.5563450065830994E-6</v>
      </c>
      <c r="CL28" s="68">
        <f t="shared" si="7"/>
        <v>-2.2868823446753021E-6</v>
      </c>
      <c r="CM28" s="40">
        <f t="shared" ref="CM28" si="30">(N28/0.004204-$BZ28)/$BZ28</f>
        <v>4.504235327941792E-5</v>
      </c>
      <c r="CN28" s="40">
        <f t="shared" ref="CN28" si="31">(R28/0.002034-$BZ28)/$BZ28</f>
        <v>2.0076729418434501E-4</v>
      </c>
      <c r="CO28" s="40">
        <f t="shared" ref="CO28" si="32">(AB28/0.018342-$BZ28)/$BZ28</f>
        <v>4.8544452802577576E-6</v>
      </c>
      <c r="CP28" s="40">
        <f t="shared" ref="CP28" si="33">(AN28/0.00183-$BZ28)/$BZ28</f>
        <v>1.2789739599289792E-4</v>
      </c>
      <c r="CQ28" s="40">
        <f t="shared" ref="CQ28" si="34">(M28/0.001848-$BZ28)/$BZ28</f>
        <v>-1.82026224951915E-6</v>
      </c>
      <c r="CR28" s="40">
        <f t="shared" ref="CR28" si="35">(S28/0.001013-$BZ28)/$BZ28</f>
        <v>-3.4494015630293128E-7</v>
      </c>
      <c r="CS28" s="40">
        <f t="shared" ref="CS28" si="36">(Y28/0.000439-$BZ28)/$BZ28</f>
        <v>-6.8913890558519021E-6</v>
      </c>
      <c r="CT28" s="89"/>
    </row>
    <row r="29" spans="1:98" x14ac:dyDescent="0.25">
      <c r="A29" s="75" t="s">
        <v>195</v>
      </c>
      <c r="B29" s="75"/>
      <c r="C29" s="75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5"/>
      <c r="V29" s="75"/>
      <c r="W29" s="75"/>
      <c r="X29" s="75"/>
      <c r="Y29" s="75"/>
      <c r="Z29" s="75"/>
      <c r="AA29" s="75"/>
      <c r="AB29" s="75"/>
      <c r="AC29" s="75"/>
      <c r="AD29" s="75"/>
      <c r="AE29" s="75"/>
      <c r="AF29" s="75"/>
      <c r="AG29" s="75"/>
      <c r="AH29" s="75"/>
      <c r="AI29" s="75"/>
      <c r="AJ29" s="75"/>
      <c r="AK29" s="75"/>
      <c r="AL29" s="75"/>
      <c r="AM29" s="75"/>
      <c r="AN29" s="75"/>
      <c r="AO29" s="75"/>
      <c r="AP29" s="75"/>
      <c r="AQ29" s="75"/>
      <c r="AR29" s="75"/>
      <c r="AS29" s="75"/>
      <c r="AT29" s="75"/>
      <c r="AU29" s="75"/>
      <c r="AV29" s="75"/>
      <c r="AW29" s="75"/>
      <c r="AX29" s="75"/>
      <c r="AY29" s="75"/>
      <c r="AZ29" s="75"/>
      <c r="BA29" s="75"/>
      <c r="BB29" s="75"/>
      <c r="BC29" s="75"/>
      <c r="BD29" s="75"/>
      <c r="BE29" s="75"/>
      <c r="BF29" s="75"/>
      <c r="BG29" s="75"/>
      <c r="BH29" s="75"/>
      <c r="BI29" s="75"/>
      <c r="BJ29" s="75"/>
      <c r="BK29" s="75"/>
      <c r="BL29" s="75"/>
      <c r="BM29" s="75"/>
      <c r="BN29" s="75"/>
      <c r="BO29" s="75"/>
      <c r="BP29" s="75"/>
      <c r="BQ29" s="75"/>
      <c r="BR29" s="75"/>
      <c r="BS29" s="75"/>
      <c r="BT29" s="75"/>
      <c r="BU29" s="75"/>
      <c r="BV29" s="75"/>
      <c r="BW29" s="75"/>
      <c r="BX29" s="75"/>
      <c r="BY29" s="75"/>
      <c r="BZ29" s="75"/>
      <c r="CA29" s="75"/>
      <c r="CB29" s="89"/>
      <c r="CC29" s="91" t="e">
        <f t="shared" si="8"/>
        <v>#DIV/0!</v>
      </c>
      <c r="CD29" s="28" t="e">
        <f t="shared" si="0"/>
        <v>#DIV/0!</v>
      </c>
      <c r="CE29" s="28" t="e">
        <f t="shared" si="1"/>
        <v>#DIV/0!</v>
      </c>
      <c r="CF29" s="68" t="str">
        <f t="shared" si="2"/>
        <v/>
      </c>
      <c r="CG29" s="68" t="str">
        <f t="shared" si="3"/>
        <v/>
      </c>
      <c r="CH29" s="68" t="str">
        <f t="shared" si="4"/>
        <v/>
      </c>
      <c r="CI29" s="68" t="str">
        <f t="shared" si="5"/>
        <v/>
      </c>
      <c r="CJ29" s="68" t="str">
        <f t="shared" si="5"/>
        <v/>
      </c>
      <c r="CK29" s="68" t="str">
        <f t="shared" si="6"/>
        <v/>
      </c>
      <c r="CL29" s="68" t="str">
        <f t="shared" si="7"/>
        <v/>
      </c>
      <c r="CM29" s="40"/>
      <c r="CN29" s="40"/>
      <c r="CO29" s="40"/>
      <c r="CP29" s="40"/>
      <c r="CQ29" s="40"/>
      <c r="CR29" s="40"/>
      <c r="CS29" s="40"/>
      <c r="CT29" s="89"/>
    </row>
    <row r="30" spans="1:98" x14ac:dyDescent="0.25">
      <c r="A30" s="75" t="s">
        <v>196</v>
      </c>
      <c r="B30" s="75">
        <v>21.06659904</v>
      </c>
      <c r="C30" s="75"/>
      <c r="D30" s="75">
        <v>139.10088976</v>
      </c>
      <c r="E30" s="75">
        <v>3.6615441199999998</v>
      </c>
      <c r="F30" s="75">
        <v>3.54975606</v>
      </c>
      <c r="G30" s="75">
        <v>0.36806530999999998</v>
      </c>
      <c r="H30" s="75">
        <v>4.6584271599999996</v>
      </c>
      <c r="I30" s="75"/>
      <c r="J30" s="75" t="s">
        <v>196</v>
      </c>
      <c r="K30" s="75">
        <v>0</v>
      </c>
      <c r="L30" s="75">
        <v>5.2890456771003701E-2</v>
      </c>
      <c r="M30" s="75">
        <v>8.6087611057339298E-3</v>
      </c>
      <c r="N30" s="75">
        <v>1.9584554195529E-2</v>
      </c>
      <c r="O30" s="75">
        <v>1.9584554195529E-2</v>
      </c>
      <c r="P30" s="75">
        <v>7.56377593510143E-2</v>
      </c>
      <c r="Q30" s="75">
        <v>0</v>
      </c>
      <c r="R30" s="75">
        <v>9.4770765670925908E-3</v>
      </c>
      <c r="S30" s="75">
        <v>4.7190141718575903E-3</v>
      </c>
      <c r="T30" s="75">
        <v>0.111781474558706</v>
      </c>
      <c r="U30" s="75">
        <v>21.066594573322899</v>
      </c>
      <c r="V30" s="75">
        <v>0.466060642470213</v>
      </c>
      <c r="W30" s="75">
        <v>3.5298627586299301E-3</v>
      </c>
      <c r="X30" s="75">
        <v>8.1335196910183705E-2</v>
      </c>
      <c r="Y30" s="75">
        <v>2.0450813152818798E-3</v>
      </c>
      <c r="Z30" s="75">
        <v>0</v>
      </c>
      <c r="AA30" s="75">
        <v>0</v>
      </c>
      <c r="AB30" s="75">
        <v>8.5445001654332803E-2</v>
      </c>
      <c r="AC30" s="75">
        <v>8.5445001654332803E-2</v>
      </c>
      <c r="AD30" s="75">
        <v>0</v>
      </c>
      <c r="AE30" s="75">
        <v>0</v>
      </c>
      <c r="AF30" s="75">
        <v>1.11280851790979</v>
      </c>
      <c r="AG30" s="75">
        <v>1.64533014711023E-2</v>
      </c>
      <c r="AH30" s="75">
        <v>2.5726452993022801E-3</v>
      </c>
      <c r="AI30" s="75">
        <v>0</v>
      </c>
      <c r="AJ30" s="75">
        <v>1.4208315793028301</v>
      </c>
      <c r="AK30" s="75">
        <v>6.9929621501942903E-3</v>
      </c>
      <c r="AL30" s="75">
        <v>0</v>
      </c>
      <c r="AM30" s="75">
        <v>0</v>
      </c>
      <c r="AN30" s="75">
        <v>8.5259796627591301E-3</v>
      </c>
      <c r="AO30" s="75">
        <v>6.8322139829252004E-2</v>
      </c>
      <c r="AP30" s="75">
        <v>4.7148699547501298</v>
      </c>
      <c r="AQ30" s="75">
        <v>125.19080631073</v>
      </c>
      <c r="AR30" s="75">
        <v>12.7972779457332</v>
      </c>
      <c r="AS30" s="75">
        <v>139.10089277437299</v>
      </c>
      <c r="AT30" s="75">
        <v>0</v>
      </c>
      <c r="AU30" s="75">
        <v>9.30018857882349E-2</v>
      </c>
      <c r="AV30" s="75">
        <v>0</v>
      </c>
      <c r="AW30" s="75">
        <v>2.13531858110528E-3</v>
      </c>
      <c r="AX30" s="75">
        <v>0.77861501320127602</v>
      </c>
      <c r="AY30" s="75">
        <v>2.07316391805419E-2</v>
      </c>
      <c r="AZ30" s="75">
        <v>1.3346135948015E-2</v>
      </c>
      <c r="BA30" s="75">
        <v>1.64719741971042</v>
      </c>
      <c r="BB30" s="75">
        <v>1.22247042664946E-2</v>
      </c>
      <c r="BC30" s="75">
        <v>0</v>
      </c>
      <c r="BD30" s="75">
        <v>9.3165022018662103E-3</v>
      </c>
      <c r="BE30" s="75">
        <v>3.6615431570881301</v>
      </c>
      <c r="BF30" s="75">
        <v>3.54975519829252</v>
      </c>
      <c r="BG30" s="75">
        <v>0.111787958795614</v>
      </c>
      <c r="BH30" s="75">
        <v>4.7092612951051801E-3</v>
      </c>
      <c r="BI30" s="75">
        <v>0</v>
      </c>
      <c r="BJ30" s="75">
        <v>4.5561013982814903E-2</v>
      </c>
      <c r="BK30" s="75">
        <v>1.09232085627518E-2</v>
      </c>
      <c r="BL30" s="75">
        <v>0.29592194657098603</v>
      </c>
      <c r="BM30" s="75">
        <v>6.1745251475718799E-2</v>
      </c>
      <c r="BN30" s="75">
        <v>4.4428214531765799E-2</v>
      </c>
      <c r="BO30" s="75">
        <v>1.1836895828303999</v>
      </c>
      <c r="BP30" s="75">
        <v>1.7534834058422E-3</v>
      </c>
      <c r="BQ30" s="75">
        <v>1.0545736437441E-2</v>
      </c>
      <c r="BR30" s="75">
        <v>0.18694881462987101</v>
      </c>
      <c r="BS30" s="75">
        <v>3.3044808721484603E-4</v>
      </c>
      <c r="BT30" s="75">
        <v>0.36806505603157003</v>
      </c>
      <c r="BU30" s="75">
        <v>1.1555460944360001</v>
      </c>
      <c r="BV30" s="75">
        <v>0</v>
      </c>
      <c r="BW30" s="75">
        <v>0</v>
      </c>
      <c r="BX30" s="75">
        <v>9.8707741605855506E-2</v>
      </c>
      <c r="BY30" s="75">
        <v>0</v>
      </c>
      <c r="BZ30" s="75">
        <v>4.6584263464453102</v>
      </c>
      <c r="CA30" s="75">
        <v>0.151652785084817</v>
      </c>
      <c r="CB30" s="89"/>
      <c r="CC30" s="91">
        <f t="shared" si="8"/>
        <v>1.0121164539497098</v>
      </c>
      <c r="CD30" s="28">
        <f t="shared" si="0"/>
        <v>8.000009890050154E-3</v>
      </c>
      <c r="CE30" s="28">
        <f t="shared" si="1"/>
        <v>1.9247000430372176E-2</v>
      </c>
      <c r="CF30" s="68">
        <f t="shared" si="2"/>
        <v>-2.1202649239191937E-7</v>
      </c>
      <c r="CG30" s="68" t="str">
        <f t="shared" si="3"/>
        <v/>
      </c>
      <c r="CH30" s="68">
        <f t="shared" si="4"/>
        <v>2.1670407703316121E-8</v>
      </c>
      <c r="CI30" s="68">
        <f t="shared" si="5"/>
        <v>-2.6297972610395191E-7</v>
      </c>
      <c r="CJ30" s="68">
        <f t="shared" si="5"/>
        <v>-2.4275118218621074E-7</v>
      </c>
      <c r="CK30" s="68">
        <f t="shared" si="6"/>
        <v>-6.9000914525999601E-7</v>
      </c>
      <c r="CL30" s="68">
        <f t="shared" si="7"/>
        <v>-1.7464149624997571E-7</v>
      </c>
      <c r="CM30" s="40">
        <f>(N30/0.004204-$BZ30)/$BZ30</f>
        <v>2.7054453321912251E-5</v>
      </c>
      <c r="CN30" s="40">
        <f>(R30/0.002034-$BZ30)/$BZ30</f>
        <v>1.9391367186044018E-4</v>
      </c>
      <c r="CO30" s="40">
        <f>(AB30/0.018342-$BZ30)/$BZ30</f>
        <v>1.7041146729585215E-6</v>
      </c>
      <c r="CP30" s="40">
        <f>(AN30/0.00183-$BZ30)/$BZ30</f>
        <v>1.2427667797685796E-4</v>
      </c>
      <c r="CQ30" s="40">
        <f>(M30/0.001848-$BZ30)/$BZ30</f>
        <v>-1.2525011864154529E-6</v>
      </c>
      <c r="CR30" s="40">
        <f>(S30/0.001013-$BZ30)/$BZ30</f>
        <v>5.9934293418740733E-6</v>
      </c>
      <c r="CS30" s="40">
        <f>(Y30/0.000439-$BZ30)/$BZ30</f>
        <v>1.5720498519945162E-5</v>
      </c>
      <c r="CT30" s="89"/>
    </row>
    <row r="31" spans="1:98" x14ac:dyDescent="0.25">
      <c r="A31" s="75" t="s">
        <v>197</v>
      </c>
      <c r="B31" s="75">
        <v>629.33519784999999</v>
      </c>
      <c r="C31" s="75"/>
      <c r="D31" s="75">
        <v>4106.6796298999998</v>
      </c>
      <c r="E31" s="75">
        <v>107.66577279000001</v>
      </c>
      <c r="F31" s="75">
        <v>104.38232662</v>
      </c>
      <c r="G31" s="75">
        <v>10.425167</v>
      </c>
      <c r="H31" s="75">
        <v>140.94657649999999</v>
      </c>
      <c r="I31" s="75"/>
      <c r="J31" s="75" t="s">
        <v>197</v>
      </c>
      <c r="K31" s="75">
        <v>0</v>
      </c>
      <c r="L31" s="75">
        <v>1.6002671338977501</v>
      </c>
      <c r="M31" s="75">
        <v>0.260469734124816</v>
      </c>
      <c r="N31" s="75">
        <v>0.59255579706454098</v>
      </c>
      <c r="O31" s="75">
        <v>0.59255579706454098</v>
      </c>
      <c r="P31" s="75">
        <v>2.2885144705474598</v>
      </c>
      <c r="Q31" s="75">
        <v>0</v>
      </c>
      <c r="R31" s="75">
        <v>0.28674139514720498</v>
      </c>
      <c r="S31" s="75">
        <v>0.142779181351257</v>
      </c>
      <c r="T31" s="75">
        <v>3.3820885047145399</v>
      </c>
      <c r="U31" s="75">
        <v>629.33505418453694</v>
      </c>
      <c r="V31" s="75">
        <v>14.1012521277788</v>
      </c>
      <c r="W31" s="75">
        <v>0.106800454748553</v>
      </c>
      <c r="X31" s="75">
        <v>2.46089945420694</v>
      </c>
      <c r="Y31" s="75">
        <v>6.1875664946845002E-2</v>
      </c>
      <c r="Z31" s="75">
        <v>0</v>
      </c>
      <c r="AA31" s="75">
        <v>0</v>
      </c>
      <c r="AB31" s="75">
        <v>2.5852460357944098</v>
      </c>
      <c r="AC31" s="75">
        <v>2.5852460357944098</v>
      </c>
      <c r="AD31" s="75">
        <v>0</v>
      </c>
      <c r="AE31" s="75">
        <v>0</v>
      </c>
      <c r="AF31" s="75">
        <v>32.8534257028941</v>
      </c>
      <c r="AG31" s="75">
        <v>0.49781526507630702</v>
      </c>
      <c r="AH31" s="75">
        <v>7.7840136640612595E-2</v>
      </c>
      <c r="AI31" s="75">
        <v>0</v>
      </c>
      <c r="AJ31" s="75">
        <v>42.989052760065597</v>
      </c>
      <c r="AK31" s="75">
        <v>0.21157961077006099</v>
      </c>
      <c r="AL31" s="75">
        <v>0</v>
      </c>
      <c r="AM31" s="75">
        <v>0</v>
      </c>
      <c r="AN31" s="75">
        <v>0.25796588122588399</v>
      </c>
      <c r="AO31" s="75">
        <v>2.0090470998561401</v>
      </c>
      <c r="AP31" s="75">
        <v>142.65428806031801</v>
      </c>
      <c r="AQ31" s="75">
        <v>3696.01071811152</v>
      </c>
      <c r="AR31" s="75">
        <v>377.81442690101801</v>
      </c>
      <c r="AS31" s="75">
        <v>4106.6785707154304</v>
      </c>
      <c r="AT31" s="75">
        <v>0</v>
      </c>
      <c r="AU31" s="75">
        <v>2.81389153961099</v>
      </c>
      <c r="AV31" s="75">
        <v>0</v>
      </c>
      <c r="AW31" s="75">
        <v>6.2790032890755396E-2</v>
      </c>
      <c r="AX31" s="75">
        <v>23.557942589490501</v>
      </c>
      <c r="AY31" s="75">
        <v>0.60962309146425397</v>
      </c>
      <c r="AZ31" s="75">
        <v>0.39244981801947698</v>
      </c>
      <c r="BA31" s="75">
        <v>48.436668255207003</v>
      </c>
      <c r="BB31" s="75">
        <v>0.35947307641770898</v>
      </c>
      <c r="BC31" s="75">
        <v>0</v>
      </c>
      <c r="BD31" s="75">
        <v>0.27395633145389298</v>
      </c>
      <c r="BE31" s="75">
        <v>107.66574710061801</v>
      </c>
      <c r="BF31" s="75">
        <v>104.382301953377</v>
      </c>
      <c r="BG31" s="75">
        <v>3.2834451472411899</v>
      </c>
      <c r="BH31" s="75">
        <v>0.13847800298726201</v>
      </c>
      <c r="BI31" s="75">
        <v>0</v>
      </c>
      <c r="BJ31" s="75">
        <v>1.3397461883739199</v>
      </c>
      <c r="BK31" s="75">
        <v>0.32120243776076501</v>
      </c>
      <c r="BL31" s="75">
        <v>8.7017381462435992</v>
      </c>
      <c r="BM31" s="75">
        <v>1.8156490660670099</v>
      </c>
      <c r="BN31" s="75">
        <v>1.30643300893423</v>
      </c>
      <c r="BO31" s="75">
        <v>34.806947377326502</v>
      </c>
      <c r="BP31" s="75">
        <v>5.3054013071556501E-2</v>
      </c>
      <c r="BQ31" s="75">
        <v>0.31010278971764299</v>
      </c>
      <c r="BR31" s="75">
        <v>5.4973273369819804</v>
      </c>
      <c r="BS31" s="75">
        <v>9.7169935314186107E-3</v>
      </c>
      <c r="BT31" s="75">
        <v>10.4251682469705</v>
      </c>
      <c r="BU31" s="75">
        <v>34.962478388424799</v>
      </c>
      <c r="BV31" s="75">
        <v>0</v>
      </c>
      <c r="BW31" s="75">
        <v>0</v>
      </c>
      <c r="BX31" s="75">
        <v>2.9865256324860199</v>
      </c>
      <c r="BY31" s="75">
        <v>0</v>
      </c>
      <c r="BZ31" s="75">
        <v>140.94653686293299</v>
      </c>
      <c r="CA31" s="75">
        <v>4.5884412037428399</v>
      </c>
      <c r="CB31" s="89"/>
      <c r="CC31" s="91">
        <f t="shared" si="8"/>
        <v>1.0121163047733892</v>
      </c>
      <c r="CD31" s="28">
        <f t="shared" si="0"/>
        <v>7.9999993028844855E-3</v>
      </c>
      <c r="CE31" s="28">
        <f t="shared" si="1"/>
        <v>1.9247008949404981E-2</v>
      </c>
      <c r="CF31" s="68">
        <f t="shared" si="2"/>
        <v>-2.2828130944091094E-7</v>
      </c>
      <c r="CG31" s="68" t="str">
        <f t="shared" si="3"/>
        <v/>
      </c>
      <c r="CH31" s="68">
        <f t="shared" si="4"/>
        <v>-2.5791750631666483E-7</v>
      </c>
      <c r="CI31" s="68">
        <f t="shared" si="5"/>
        <v>-2.3860305214670345E-7</v>
      </c>
      <c r="CJ31" s="68">
        <f t="shared" si="5"/>
        <v>-2.3631033915621542E-7</v>
      </c>
      <c r="CK31" s="68">
        <f t="shared" si="6"/>
        <v>1.1961156115681544E-7</v>
      </c>
      <c r="CL31" s="68">
        <f t="shared" si="7"/>
        <v>-2.8122050204323584E-7</v>
      </c>
      <c r="CM31" s="40">
        <f>(N31/0.004204-$BZ31)/$BZ31</f>
        <v>2.79409220958164E-5</v>
      </c>
      <c r="CN31" s="40">
        <f>(R31/0.002034-$BZ31)/$BZ31</f>
        <v>1.9582160864042484E-4</v>
      </c>
      <c r="CO31" s="40">
        <f>(AB31/0.018342-$BZ31)/$BZ31</f>
        <v>1.8012455357040268E-6</v>
      </c>
      <c r="CP31" s="40">
        <f>(AN31/0.00183-$BZ31)/$BZ31</f>
        <v>1.3072726718185067E-4</v>
      </c>
      <c r="CQ31" s="40">
        <f>(M31/0.001848-$BZ31)/$BZ31</f>
        <v>2.0501545503224349E-6</v>
      </c>
      <c r="CR31" s="40">
        <f>(S31/0.001013-$BZ31)/$BZ31</f>
        <v>2.3778670671113579E-6</v>
      </c>
      <c r="CS31" s="40">
        <f>(Y31/0.000439-$BZ31)/$BZ31</f>
        <v>2.1860664162418654E-6</v>
      </c>
      <c r="CT31" s="89"/>
    </row>
    <row r="32" spans="1:98" x14ac:dyDescent="0.25">
      <c r="A32" s="75" t="s">
        <v>198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75"/>
      <c r="X32" s="75"/>
      <c r="Y32" s="75"/>
      <c r="Z32" s="75"/>
      <c r="AA32" s="75"/>
      <c r="AB32" s="75"/>
      <c r="AC32" s="75"/>
      <c r="AD32" s="75"/>
      <c r="AE32" s="75"/>
      <c r="AF32" s="75"/>
      <c r="AG32" s="75"/>
      <c r="AH32" s="75"/>
      <c r="AI32" s="75"/>
      <c r="AJ32" s="75"/>
      <c r="AK32" s="75"/>
      <c r="AL32" s="75"/>
      <c r="AM32" s="75"/>
      <c r="AN32" s="75"/>
      <c r="AO32" s="75"/>
      <c r="AP32" s="75"/>
      <c r="AQ32" s="75"/>
      <c r="AR32" s="75"/>
      <c r="AS32" s="75"/>
      <c r="AT32" s="75"/>
      <c r="AU32" s="75"/>
      <c r="AV32" s="75"/>
      <c r="AW32" s="75"/>
      <c r="AX32" s="75"/>
      <c r="AY32" s="75"/>
      <c r="AZ32" s="75"/>
      <c r="BA32" s="75"/>
      <c r="BB32" s="75"/>
      <c r="BC32" s="75"/>
      <c r="BD32" s="75"/>
      <c r="BE32" s="75"/>
      <c r="BF32" s="75"/>
      <c r="BG32" s="75"/>
      <c r="BH32" s="75"/>
      <c r="BI32" s="75"/>
      <c r="BJ32" s="75"/>
      <c r="BK32" s="75"/>
      <c r="BL32" s="75"/>
      <c r="BM32" s="75"/>
      <c r="BN32" s="75"/>
      <c r="BO32" s="75"/>
      <c r="BP32" s="75"/>
      <c r="BQ32" s="75"/>
      <c r="BR32" s="75"/>
      <c r="BS32" s="75"/>
      <c r="BT32" s="75"/>
      <c r="BU32" s="75"/>
      <c r="BV32" s="75"/>
      <c r="BW32" s="75"/>
      <c r="BX32" s="75"/>
      <c r="BY32" s="75"/>
      <c r="BZ32" s="75"/>
      <c r="CA32" s="75"/>
      <c r="CB32" s="89"/>
      <c r="CC32" s="91" t="e">
        <f t="shared" si="8"/>
        <v>#DIV/0!</v>
      </c>
      <c r="CD32" s="28" t="e">
        <f t="shared" si="0"/>
        <v>#DIV/0!</v>
      </c>
      <c r="CE32" s="28" t="e">
        <f t="shared" si="1"/>
        <v>#DIV/0!</v>
      </c>
      <c r="CF32" s="68" t="str">
        <f t="shared" si="2"/>
        <v/>
      </c>
      <c r="CG32" s="68" t="str">
        <f t="shared" si="3"/>
        <v/>
      </c>
      <c r="CH32" s="68" t="str">
        <f t="shared" si="4"/>
        <v/>
      </c>
      <c r="CI32" s="68" t="str">
        <f t="shared" si="5"/>
        <v/>
      </c>
      <c r="CJ32" s="68" t="str">
        <f t="shared" si="5"/>
        <v/>
      </c>
      <c r="CK32" s="68" t="str">
        <f t="shared" si="6"/>
        <v/>
      </c>
      <c r="CL32" s="68" t="str">
        <f t="shared" si="7"/>
        <v/>
      </c>
      <c r="CM32" s="40"/>
      <c r="CN32" s="40"/>
      <c r="CO32" s="40"/>
      <c r="CP32" s="40"/>
      <c r="CQ32" s="40"/>
      <c r="CR32" s="40"/>
      <c r="CS32" s="40"/>
      <c r="CT32" s="89"/>
    </row>
    <row r="33" spans="1:97" x14ac:dyDescent="0.25">
      <c r="A33" s="75" t="s">
        <v>199</v>
      </c>
      <c r="B33" s="75">
        <v>903.64218360999996</v>
      </c>
      <c r="C33" s="75"/>
      <c r="D33" s="75">
        <v>5896.7526529999996</v>
      </c>
      <c r="E33" s="75">
        <v>155.81472643999999</v>
      </c>
      <c r="F33" s="75">
        <v>151.06102713000001</v>
      </c>
      <c r="G33" s="75">
        <v>15.39171653</v>
      </c>
      <c r="H33" s="75">
        <v>211.99842866</v>
      </c>
      <c r="I33" s="75"/>
      <c r="J33" s="75" t="s">
        <v>199</v>
      </c>
      <c r="K33" s="75">
        <v>0</v>
      </c>
      <c r="L33" s="75">
        <v>2.4069704444634001</v>
      </c>
      <c r="M33" s="75">
        <v>0.39177440552613002</v>
      </c>
      <c r="N33" s="75">
        <v>0.89126617709121003</v>
      </c>
      <c r="O33" s="75">
        <v>0.89126617709121003</v>
      </c>
      <c r="P33" s="75">
        <v>3.44216693873063</v>
      </c>
      <c r="Q33" s="75">
        <v>0</v>
      </c>
      <c r="R33" s="75">
        <v>0.43128854614865098</v>
      </c>
      <c r="S33" s="75">
        <v>0.21475455716639</v>
      </c>
      <c r="T33" s="75">
        <v>5.0870174014107796</v>
      </c>
      <c r="U33" s="75">
        <v>903.64177478110798</v>
      </c>
      <c r="V33" s="75">
        <v>21.209759776011701</v>
      </c>
      <c r="W33" s="75">
        <v>0.16063942611476401</v>
      </c>
      <c r="X33" s="75">
        <v>3.7014513138454301</v>
      </c>
      <c r="Y33" s="75">
        <v>9.3067411574410897E-2</v>
      </c>
      <c r="Z33" s="75">
        <v>0</v>
      </c>
      <c r="AA33" s="75">
        <v>0</v>
      </c>
      <c r="AB33" s="75">
        <v>3.8884800952027399</v>
      </c>
      <c r="AC33" s="75">
        <v>3.8884800952027399</v>
      </c>
      <c r="AD33" s="75">
        <v>0</v>
      </c>
      <c r="AE33" s="75">
        <v>0</v>
      </c>
      <c r="AF33" s="75">
        <v>47.174000853232798</v>
      </c>
      <c r="AG33" s="75">
        <v>0.74876706270095605</v>
      </c>
      <c r="AH33" s="75">
        <v>0.117079798291075</v>
      </c>
      <c r="AI33" s="75">
        <v>0</v>
      </c>
      <c r="AJ33" s="75">
        <v>64.660031449271401</v>
      </c>
      <c r="AK33" s="75">
        <v>0.31823835969349301</v>
      </c>
      <c r="AL33" s="75">
        <v>0</v>
      </c>
      <c r="AM33" s="75">
        <v>0</v>
      </c>
      <c r="AN33" s="75">
        <v>0.38800638919246</v>
      </c>
      <c r="AO33" s="75">
        <v>2.9074701047702498</v>
      </c>
      <c r="AP33" s="75">
        <v>214.56698697035301</v>
      </c>
      <c r="AQ33" s="75">
        <v>5307.0755005312003</v>
      </c>
      <c r="AR33" s="75">
        <v>542.50103281204997</v>
      </c>
      <c r="AS33" s="75">
        <v>5896.7505341964797</v>
      </c>
      <c r="AT33" s="75">
        <v>0</v>
      </c>
      <c r="AU33" s="75">
        <v>4.2323876854894502</v>
      </c>
      <c r="AV33" s="75">
        <v>0</v>
      </c>
      <c r="AW33" s="75">
        <v>9.0869073015978005E-2</v>
      </c>
      <c r="AX33" s="75">
        <v>35.433628474306403</v>
      </c>
      <c r="AY33" s="75">
        <v>0.88224032760682702</v>
      </c>
      <c r="AZ33" s="75">
        <v>0.56794941074863403</v>
      </c>
      <c r="BA33" s="75">
        <v>70.097043922683895</v>
      </c>
      <c r="BB33" s="75">
        <v>0.52022581937531998</v>
      </c>
      <c r="BC33" s="75">
        <v>0</v>
      </c>
      <c r="BD33" s="75">
        <v>0.39646697418938798</v>
      </c>
      <c r="BE33" s="75">
        <v>155.81467040535799</v>
      </c>
      <c r="BF33" s="75">
        <v>151.06097507386599</v>
      </c>
      <c r="BG33" s="75">
        <v>4.7536953314924704</v>
      </c>
      <c r="BH33" s="75">
        <v>0.20040397232978899</v>
      </c>
      <c r="BI33" s="75">
        <v>0</v>
      </c>
      <c r="BJ33" s="75">
        <v>1.93886791188125</v>
      </c>
      <c r="BK33" s="75">
        <v>0.46484082569707302</v>
      </c>
      <c r="BL33" s="75">
        <v>12.593064205867501</v>
      </c>
      <c r="BM33" s="75">
        <v>2.6275876499942101</v>
      </c>
      <c r="BN33" s="75">
        <v>1.8906580414028</v>
      </c>
      <c r="BO33" s="75">
        <v>50.372244961281297</v>
      </c>
      <c r="BP33" s="75">
        <v>7.97987432856746E-2</v>
      </c>
      <c r="BQ33" s="75">
        <v>0.44877706432535802</v>
      </c>
      <c r="BR33" s="75">
        <v>7.9556725804549204</v>
      </c>
      <c r="BS33" s="75">
        <v>1.4062333011568701E-2</v>
      </c>
      <c r="BT33" s="75">
        <v>15.391717898757101</v>
      </c>
      <c r="BU33" s="75">
        <v>52.587200549860803</v>
      </c>
      <c r="BV33" s="75">
        <v>0</v>
      </c>
      <c r="BW33" s="75">
        <v>0</v>
      </c>
      <c r="BX33" s="75">
        <v>4.4920466804704402</v>
      </c>
      <c r="BY33" s="75">
        <v>0</v>
      </c>
      <c r="BZ33" s="75">
        <v>211.99834280207401</v>
      </c>
      <c r="CA33" s="75">
        <v>6.9014944567838103</v>
      </c>
      <c r="CB33" s="89"/>
      <c r="CC33" s="91">
        <f t="shared" si="8"/>
        <v>1.0121163407898766</v>
      </c>
      <c r="CD33" s="28">
        <f t="shared" si="0"/>
        <v>7.9999994199620589E-3</v>
      </c>
      <c r="CE33" s="28">
        <f t="shared" si="1"/>
        <v>1.9246996806081461E-2</v>
      </c>
      <c r="CF33" s="68">
        <f t="shared" si="2"/>
        <v>-4.5242342532551493E-7</v>
      </c>
      <c r="CG33" s="68" t="str">
        <f t="shared" si="3"/>
        <v/>
      </c>
      <c r="CH33" s="68">
        <f t="shared" si="4"/>
        <v>-3.5931700793462697E-7</v>
      </c>
      <c r="CI33" s="68">
        <f t="shared" si="5"/>
        <v>-3.5962353033293533E-7</v>
      </c>
      <c r="CJ33" s="68">
        <f t="shared" si="5"/>
        <v>-3.4460333689520168E-7</v>
      </c>
      <c r="CK33" s="68">
        <f t="shared" si="6"/>
        <v>8.892816456713361E-8</v>
      </c>
      <c r="CL33" s="68">
        <f t="shared" si="7"/>
        <v>-4.049932187618578E-7</v>
      </c>
      <c r="CM33" s="40">
        <f>(N33/0.004204-$BZ33)/$BZ33</f>
        <v>2.8212290902067321E-5</v>
      </c>
      <c r="CN33" s="40">
        <f>(R33/0.002034-$BZ33)/$BZ33</f>
        <v>1.9461036254780339E-4</v>
      </c>
      <c r="CO33" s="40">
        <f>(AB33/0.018342-$BZ33)/$BZ33</f>
        <v>1.6694280995420967E-6</v>
      </c>
      <c r="CP33" s="40">
        <f>(AN33/0.00183-$BZ33)/$BZ33</f>
        <v>1.2739006855576215E-4</v>
      </c>
      <c r="CQ33" s="40">
        <f>(M33/0.001848-$BZ33)/$BZ33</f>
        <v>3.7471396228879976E-6</v>
      </c>
      <c r="CR33" s="40">
        <f>(S33/0.001013-$BZ33)/$BZ33</f>
        <v>1.098501243856707E-6</v>
      </c>
      <c r="CS33" s="40">
        <f>(Y33/0.000439-$BZ33)/$BZ33</f>
        <v>1.4944490870858641E-6</v>
      </c>
    </row>
    <row r="34" spans="1:97" x14ac:dyDescent="0.25">
      <c r="A34" s="75" t="s">
        <v>200</v>
      </c>
      <c r="B34" s="75">
        <v>346.90108872000002</v>
      </c>
      <c r="C34" s="75"/>
      <c r="D34" s="75">
        <v>2288.1586855</v>
      </c>
      <c r="E34" s="75">
        <v>61.312465340000003</v>
      </c>
      <c r="F34" s="75">
        <v>59.411840509999998</v>
      </c>
      <c r="G34" s="75">
        <v>10.377112609999999</v>
      </c>
      <c r="H34" s="75">
        <v>77.062413309999997</v>
      </c>
      <c r="I34" s="75"/>
      <c r="J34" s="75" t="s">
        <v>200</v>
      </c>
      <c r="K34" s="75">
        <v>0</v>
      </c>
      <c r="L34" s="75">
        <v>0.87494449592073698</v>
      </c>
      <c r="M34" s="75">
        <v>0.14241183992100301</v>
      </c>
      <c r="N34" s="75">
        <v>0.32397924497840502</v>
      </c>
      <c r="O34" s="75">
        <v>0.32397924497840502</v>
      </c>
      <c r="P34" s="75">
        <v>1.25124320378065</v>
      </c>
      <c r="Q34" s="75">
        <v>0</v>
      </c>
      <c r="R34" s="75">
        <v>0.15677543826147999</v>
      </c>
      <c r="S34" s="75">
        <v>7.8064442045887306E-2</v>
      </c>
      <c r="T34" s="75">
        <v>1.84915427411778</v>
      </c>
      <c r="U34" s="75">
        <v>346.90094099042602</v>
      </c>
      <c r="V34" s="75">
        <v>7.7098521919398104</v>
      </c>
      <c r="W34" s="75">
        <v>5.8393019034354003E-2</v>
      </c>
      <c r="X34" s="75">
        <v>1.34549429720382</v>
      </c>
      <c r="Y34" s="75">
        <v>3.3830543178501503E-2</v>
      </c>
      <c r="Z34" s="75">
        <v>0</v>
      </c>
      <c r="AA34" s="75">
        <v>0</v>
      </c>
      <c r="AB34" s="75">
        <v>1.4134808418951501</v>
      </c>
      <c r="AC34" s="75">
        <v>1.4134808418951501</v>
      </c>
      <c r="AD34" s="75">
        <v>0</v>
      </c>
      <c r="AE34" s="75">
        <v>0</v>
      </c>
      <c r="AF34" s="75">
        <v>18.305260635438099</v>
      </c>
      <c r="AG34" s="75">
        <v>0.27218013734105201</v>
      </c>
      <c r="AH34" s="75">
        <v>4.2559106815962797E-2</v>
      </c>
      <c r="AI34" s="75">
        <v>0</v>
      </c>
      <c r="AJ34" s="75">
        <v>23.504218271282401</v>
      </c>
      <c r="AK34" s="75">
        <v>0.115681039323077</v>
      </c>
      <c r="AL34" s="75">
        <v>0</v>
      </c>
      <c r="AM34" s="75">
        <v>0</v>
      </c>
      <c r="AN34" s="75">
        <v>0.14104264228491301</v>
      </c>
      <c r="AO34" s="75">
        <v>1.14349942826656</v>
      </c>
      <c r="AP34" s="75">
        <v>77.996098747113294</v>
      </c>
      <c r="AQ34" s="75">
        <v>2059.3424809501898</v>
      </c>
      <c r="AR34" s="75">
        <v>210.51054851127299</v>
      </c>
      <c r="AS34" s="75">
        <v>2288.1582900969001</v>
      </c>
      <c r="AT34" s="75">
        <v>0</v>
      </c>
      <c r="AU34" s="75">
        <v>1.53849260440059</v>
      </c>
      <c r="AV34" s="75">
        <v>0</v>
      </c>
      <c r="AW34" s="75">
        <v>3.5738556336359098E-2</v>
      </c>
      <c r="AX34" s="75">
        <v>12.880282635443701</v>
      </c>
      <c r="AY34" s="75">
        <v>0.34698274367411203</v>
      </c>
      <c r="AZ34" s="75">
        <v>0.22337269625269299</v>
      </c>
      <c r="BA34" s="75">
        <v>27.5689534855624</v>
      </c>
      <c r="BB34" s="75">
        <v>0.20460327036932899</v>
      </c>
      <c r="BC34" s="75">
        <v>0</v>
      </c>
      <c r="BD34" s="75">
        <v>0.15592918776214301</v>
      </c>
      <c r="BE34" s="75">
        <v>61.312447587720001</v>
      </c>
      <c r="BF34" s="75">
        <v>59.4118233470194</v>
      </c>
      <c r="BG34" s="75">
        <v>1.90062424070062</v>
      </c>
      <c r="BH34" s="75">
        <v>7.8818296488588305E-2</v>
      </c>
      <c r="BI34" s="75">
        <v>0</v>
      </c>
      <c r="BJ34" s="75">
        <v>0.76255070674669401</v>
      </c>
      <c r="BK34" s="75">
        <v>0.18282049671235701</v>
      </c>
      <c r="BL34" s="75">
        <v>4.9528145679216404</v>
      </c>
      <c r="BM34" s="75">
        <v>1.0334226080678099</v>
      </c>
      <c r="BN34" s="75">
        <v>0.74358925921394103</v>
      </c>
      <c r="BO34" s="75">
        <v>19.811252330891701</v>
      </c>
      <c r="BP34" s="75">
        <v>2.90072564353147E-2</v>
      </c>
      <c r="BQ34" s="75">
        <v>0.17650274175609099</v>
      </c>
      <c r="BR34" s="75">
        <v>3.1289417289747901</v>
      </c>
      <c r="BS34" s="75">
        <v>5.5306702886401297E-3</v>
      </c>
      <c r="BT34" s="75">
        <v>10.3771099748254</v>
      </c>
      <c r="BU34" s="75">
        <v>19.115711954864398</v>
      </c>
      <c r="BV34" s="75">
        <v>0</v>
      </c>
      <c r="BW34" s="75">
        <v>0</v>
      </c>
      <c r="BX34" s="75">
        <v>1.63288100342932</v>
      </c>
      <c r="BY34" s="75">
        <v>0</v>
      </c>
      <c r="BZ34" s="75">
        <v>77.062387554137203</v>
      </c>
      <c r="CA34" s="75">
        <v>2.50872602884722</v>
      </c>
      <c r="CB34" s="89"/>
      <c r="CC34" s="91">
        <f t="shared" si="8"/>
        <v>1.012116302422114</v>
      </c>
      <c r="CD34" s="28">
        <f t="shared" si="0"/>
        <v>7.9999975153217644E-3</v>
      </c>
      <c r="CE34" s="28">
        <f t="shared" si="1"/>
        <v>1.9247001082385189E-2</v>
      </c>
      <c r="CF34" s="68">
        <f t="shared" si="2"/>
        <v>-4.2585503130329503E-7</v>
      </c>
      <c r="CG34" s="68" t="str">
        <f t="shared" si="3"/>
        <v/>
      </c>
      <c r="CH34" s="68">
        <f t="shared" si="4"/>
        <v>-1.7280405524617592E-7</v>
      </c>
      <c r="CI34" s="68">
        <f t="shared" si="5"/>
        <v>-2.8953785992973227E-7</v>
      </c>
      <c r="CJ34" s="68">
        <f t="shared" si="5"/>
        <v>-2.8888148305604675E-7</v>
      </c>
      <c r="CK34" s="68">
        <f t="shared" si="6"/>
        <v>-2.5394102371787674E-7</v>
      </c>
      <c r="CL34" s="68">
        <f t="shared" si="7"/>
        <v>-3.3422081774187453E-7</v>
      </c>
      <c r="CM34" s="40">
        <f>(N34/0.004204-$BZ34)/$BZ34</f>
        <v>2.768062825870289E-5</v>
      </c>
      <c r="CN34" s="40">
        <f>(R34/0.002034-$BZ34)/$BZ34</f>
        <v>1.9485148855741578E-4</v>
      </c>
      <c r="CO34" s="40">
        <f>(AB34/0.018342-$BZ34)/$BZ34</f>
        <v>1.7894700915849322E-6</v>
      </c>
      <c r="CP34" s="40">
        <f>(AN34/0.00183-$BZ34)/$BZ34</f>
        <v>1.3099216214896968E-4</v>
      </c>
      <c r="CQ34" s="40">
        <f>(M34/0.001848-$BZ34)/$BZ34</f>
        <v>3.8460500497584942E-6</v>
      </c>
      <c r="CR34" s="40">
        <f>(S34/0.001013-$BZ34)/$BZ34</f>
        <v>3.1186324936443677E-6</v>
      </c>
      <c r="CS34" s="40">
        <f>(Y34/0.000439-$BZ34)/$BZ34</f>
        <v>4.5829280659131213E-6</v>
      </c>
    </row>
    <row r="35" spans="1:97" x14ac:dyDescent="0.25">
      <c r="A35" s="75" t="s">
        <v>201</v>
      </c>
      <c r="B35" s="75">
        <v>1.250037E-2</v>
      </c>
      <c r="C35" s="75"/>
      <c r="D35" s="75">
        <v>9.4178830000000005E-2</v>
      </c>
      <c r="E35" s="75">
        <v>2.6387699999999999E-3</v>
      </c>
      <c r="F35" s="75">
        <v>2.5596099999999999E-3</v>
      </c>
      <c r="G35" s="75">
        <v>4.8409999999999999E-5</v>
      </c>
      <c r="H35" s="75">
        <v>4.6061699999999997E-3</v>
      </c>
      <c r="I35" s="75"/>
      <c r="J35" s="75" t="s">
        <v>201</v>
      </c>
      <c r="K35" s="75">
        <v>0</v>
      </c>
      <c r="L35" s="75">
        <v>5.2299627811196098E-5</v>
      </c>
      <c r="M35" s="75">
        <v>8.5128819582665005E-6</v>
      </c>
      <c r="N35" s="75">
        <v>1.93646524794391E-5</v>
      </c>
      <c r="O35" s="75">
        <v>1.93646524794391E-5</v>
      </c>
      <c r="P35" s="75">
        <v>7.4791267878106398E-5</v>
      </c>
      <c r="Q35" s="75">
        <v>0</v>
      </c>
      <c r="R35" s="75">
        <v>9.37051775632533E-6</v>
      </c>
      <c r="S35" s="75">
        <v>4.6658213224424997E-6</v>
      </c>
      <c r="T35" s="75">
        <v>1.10526468449103E-4</v>
      </c>
      <c r="U35" s="75">
        <v>1.2500499898036199E-2</v>
      </c>
      <c r="V35" s="75">
        <v>4.6083287762694399E-4</v>
      </c>
      <c r="W35" s="75">
        <v>3.4900653117611001E-6</v>
      </c>
      <c r="X35" s="75">
        <v>8.0421219239736006E-5</v>
      </c>
      <c r="Y35" s="75">
        <v>2.0222344448486202E-6</v>
      </c>
      <c r="Z35" s="75">
        <v>0</v>
      </c>
      <c r="AA35" s="75">
        <v>0</v>
      </c>
      <c r="AB35" s="75">
        <v>8.44875509118867E-5</v>
      </c>
      <c r="AC35" s="75">
        <v>8.44875509118867E-5</v>
      </c>
      <c r="AD35" s="75">
        <v>0</v>
      </c>
      <c r="AE35" s="75">
        <v>0</v>
      </c>
      <c r="AF35" s="75">
        <v>7.5342775729316501E-4</v>
      </c>
      <c r="AG35" s="75">
        <v>1.62688662246399E-5</v>
      </c>
      <c r="AH35" s="75">
        <v>2.5438260743508699E-6</v>
      </c>
      <c r="AI35" s="75">
        <v>0</v>
      </c>
      <c r="AJ35" s="75">
        <v>1.40491253057325E-3</v>
      </c>
      <c r="AK35" s="75">
        <v>6.9141917977038797E-6</v>
      </c>
      <c r="AL35" s="75">
        <v>0</v>
      </c>
      <c r="AM35" s="75">
        <v>0</v>
      </c>
      <c r="AN35" s="75">
        <v>8.4295226601961E-6</v>
      </c>
      <c r="AO35" s="75">
        <v>4.9265247992416103E-5</v>
      </c>
      <c r="AP35" s="75">
        <v>4.6619776561561297E-3</v>
      </c>
      <c r="AQ35" s="75">
        <v>8.47606100189046E-2</v>
      </c>
      <c r="AR35" s="75">
        <v>8.6644805635013797E-3</v>
      </c>
      <c r="AS35" s="75">
        <v>9.4178518339699105E-2</v>
      </c>
      <c r="AT35" s="75">
        <v>0</v>
      </c>
      <c r="AU35" s="75">
        <v>9.1957611898344806E-5</v>
      </c>
      <c r="AV35" s="75">
        <v>0</v>
      </c>
      <c r="AW35" s="75">
        <v>1.53968705390851E-6</v>
      </c>
      <c r="AX35" s="75">
        <v>7.6988870020998996E-4</v>
      </c>
      <c r="AY35" s="75">
        <v>1.4948902373826699E-5</v>
      </c>
      <c r="AZ35" s="75">
        <v>9.6234946565474505E-6</v>
      </c>
      <c r="BA35" s="75">
        <v>1.1877409789623899E-3</v>
      </c>
      <c r="BB35" s="75">
        <v>8.8146960101853505E-6</v>
      </c>
      <c r="BC35" s="75">
        <v>0</v>
      </c>
      <c r="BD35" s="75">
        <v>6.7177499627970002E-6</v>
      </c>
      <c r="BE35" s="75">
        <v>2.6387657149313502E-3</v>
      </c>
      <c r="BF35" s="75">
        <v>2.5596027768316201E-3</v>
      </c>
      <c r="BG35" s="75">
        <v>7.9162938099726005E-5</v>
      </c>
      <c r="BH35" s="75">
        <v>3.3956778385886E-6</v>
      </c>
      <c r="BI35" s="75">
        <v>0</v>
      </c>
      <c r="BJ35" s="75">
        <v>3.2852637554633202E-5</v>
      </c>
      <c r="BK35" s="75">
        <v>7.8763956635085405E-6</v>
      </c>
      <c r="BL35" s="75">
        <v>2.1337996108842101E-4</v>
      </c>
      <c r="BM35" s="75">
        <v>4.4522539504070201E-5</v>
      </c>
      <c r="BN35" s="75">
        <v>3.2035792038007602E-5</v>
      </c>
      <c r="BO35" s="75">
        <v>8.5350871101263798E-4</v>
      </c>
      <c r="BP35" s="75">
        <v>1.73376264766282E-6</v>
      </c>
      <c r="BQ35" s="75">
        <v>7.6043453099422904E-6</v>
      </c>
      <c r="BR35" s="75">
        <v>1.3480293435186801E-4</v>
      </c>
      <c r="BS35" s="75">
        <v>2.3827345028852901E-7</v>
      </c>
      <c r="BT35" s="75">
        <v>4.8416320816591898E-5</v>
      </c>
      <c r="BU35" s="75">
        <v>1.1425829764837301E-3</v>
      </c>
      <c r="BV35" s="75">
        <v>0</v>
      </c>
      <c r="BW35" s="75">
        <v>0</v>
      </c>
      <c r="BX35" s="75">
        <v>9.7603005172925003E-5</v>
      </c>
      <c r="BY35" s="75">
        <v>0</v>
      </c>
      <c r="BZ35" s="75">
        <v>4.60623004128154E-3</v>
      </c>
      <c r="CA35" s="75">
        <v>1.4994802013371E-4</v>
      </c>
      <c r="CB35" s="89"/>
      <c r="CC35" s="91">
        <f t="shared" si="8"/>
        <v>1.0121026553982266</v>
      </c>
      <c r="CD35" s="28">
        <f t="shared" si="0"/>
        <v>7.99999586503977E-3</v>
      </c>
      <c r="CE35" s="28">
        <f t="shared" si="1"/>
        <v>1.9247223998326263E-2</v>
      </c>
      <c r="CF35" s="68">
        <f t="shared" si="2"/>
        <v>1.0391535306473142E-5</v>
      </c>
      <c r="CG35" s="68" t="str">
        <f t="shared" si="3"/>
        <v/>
      </c>
      <c r="CH35" s="68">
        <f t="shared" si="4"/>
        <v>-3.3092394639021266E-6</v>
      </c>
      <c r="CI35" s="68">
        <f t="shared" ref="CI35:CJ60" si="37">IF(E35=0,"",(BE35-E35)/E35)</f>
        <v>-1.6238886487789302E-6</v>
      </c>
      <c r="CJ35" s="68">
        <f t="shared" si="37"/>
        <v>-2.8219800593950202E-6</v>
      </c>
      <c r="CK35" s="68">
        <f t="shared" si="6"/>
        <v>1.3056840718651903E-4</v>
      </c>
      <c r="CL35" s="68">
        <f t="shared" si="7"/>
        <v>1.303496864864508E-5</v>
      </c>
      <c r="CM35" s="40">
        <f t="shared" ref="CM35:CM38" si="38">(N35/0.004204-$BZ35)/$BZ35</f>
        <v>3.1700071128889434E-6</v>
      </c>
      <c r="CN35" s="40">
        <f t="shared" ref="CN35:CN38" si="39">(R35/0.002034-$BZ35)/$BZ35</f>
        <v>1.5432183395528969E-4</v>
      </c>
      <c r="CO35" s="40">
        <f t="shared" ref="CO35:CO38" si="40">(AB35/0.018342-$BZ35)/$BZ35</f>
        <v>9.4090519410436934E-7</v>
      </c>
      <c r="CP35" s="40">
        <f t="shared" ref="CP35:CP38" si="41">(AN35/0.00183-$BZ35)/$BZ35</f>
        <v>1.4435741191383108E-5</v>
      </c>
      <c r="CQ35" s="40">
        <f t="shared" ref="CQ35:CQ38" si="42">(M35/0.001848-$BZ35)/$BZ35</f>
        <v>6.6825781716826156E-5</v>
      </c>
      <c r="CR35" s="40">
        <f t="shared" ref="CR35:CR38" si="43">(S35/0.001013-$BZ35)/$BZ35</f>
        <v>-6.2087972987525528E-5</v>
      </c>
      <c r="CS35" s="40">
        <f t="shared" ref="CS35:CS38" si="44">(Y35/0.000439-$BZ35)/$BZ35</f>
        <v>4.9184019172057729E-5</v>
      </c>
    </row>
    <row r="36" spans="1:97" x14ac:dyDescent="0.25">
      <c r="A36" s="75" t="s">
        <v>202</v>
      </c>
      <c r="B36" s="75">
        <v>181.56327998</v>
      </c>
      <c r="C36" s="75"/>
      <c r="D36" s="75">
        <v>1229.4720225000001</v>
      </c>
      <c r="E36" s="75">
        <v>33.711635809999997</v>
      </c>
      <c r="F36" s="75">
        <v>32.658208510000001</v>
      </c>
      <c r="G36" s="75">
        <v>6.9072864599999999</v>
      </c>
      <c r="H36" s="75">
        <v>44.732829549999998</v>
      </c>
      <c r="I36" s="75"/>
      <c r="J36" s="75" t="s">
        <v>202</v>
      </c>
      <c r="K36" s="75">
        <v>0</v>
      </c>
      <c r="L36" s="75">
        <v>0.50788385003653902</v>
      </c>
      <c r="M36" s="75">
        <v>8.2666597455785099E-2</v>
      </c>
      <c r="N36" s="75">
        <v>0.188061983502884</v>
      </c>
      <c r="O36" s="75">
        <v>0.188061983502884</v>
      </c>
      <c r="P36" s="75">
        <v>0.72631602440582699</v>
      </c>
      <c r="Q36" s="75">
        <v>0</v>
      </c>
      <c r="R36" s="75">
        <v>9.1004385301057505E-2</v>
      </c>
      <c r="S36" s="75">
        <v>4.53145351016285E-2</v>
      </c>
      <c r="T36" s="75">
        <v>1.0733886475619401</v>
      </c>
      <c r="U36" s="75">
        <v>181.56325484967201</v>
      </c>
      <c r="V36" s="75">
        <v>4.4753757168054298</v>
      </c>
      <c r="W36" s="75">
        <v>3.3895776098394899E-2</v>
      </c>
      <c r="X36" s="75">
        <v>0.781026064760872</v>
      </c>
      <c r="Y36" s="75">
        <v>1.9637631368440499E-2</v>
      </c>
      <c r="Z36" s="75">
        <v>0</v>
      </c>
      <c r="AA36" s="75">
        <v>0</v>
      </c>
      <c r="AB36" s="75">
        <v>0.82049070219166298</v>
      </c>
      <c r="AC36" s="75">
        <v>0.82049070219166298</v>
      </c>
      <c r="AD36" s="75">
        <v>0</v>
      </c>
      <c r="AE36" s="75">
        <v>0</v>
      </c>
      <c r="AF36" s="75">
        <v>9.8357752272799903</v>
      </c>
      <c r="AG36" s="75">
        <v>0.15799409143816301</v>
      </c>
      <c r="AH36" s="75">
        <v>2.4704510664421201E-2</v>
      </c>
      <c r="AI36" s="75">
        <v>0</v>
      </c>
      <c r="AJ36" s="75">
        <v>13.643623216608701</v>
      </c>
      <c r="AK36" s="75">
        <v>6.7149988222483803E-2</v>
      </c>
      <c r="AL36" s="75">
        <v>0</v>
      </c>
      <c r="AM36" s="75">
        <v>0</v>
      </c>
      <c r="AN36" s="75">
        <v>8.1871473920230906E-2</v>
      </c>
      <c r="AO36" s="75">
        <v>0.62857229706399398</v>
      </c>
      <c r="AP36" s="75">
        <v>45.274816971731198</v>
      </c>
      <c r="AQ36" s="75">
        <v>1106.5243970444801</v>
      </c>
      <c r="AR36" s="75">
        <v>113.111402964996</v>
      </c>
      <c r="AS36" s="75">
        <v>1229.4715752367599</v>
      </c>
      <c r="AT36" s="75">
        <v>0</v>
      </c>
      <c r="AU36" s="75">
        <v>0.89305718312317695</v>
      </c>
      <c r="AV36" s="75">
        <v>0</v>
      </c>
      <c r="AW36" s="75">
        <v>1.9645194549072102E-2</v>
      </c>
      <c r="AX36" s="75">
        <v>7.4766866250298403</v>
      </c>
      <c r="AY36" s="75">
        <v>0.19073341466183799</v>
      </c>
      <c r="AZ36" s="75">
        <v>0.122786200058422</v>
      </c>
      <c r="BA36" s="75">
        <v>15.1544327838313</v>
      </c>
      <c r="BB36" s="75">
        <v>0.112468771474396</v>
      </c>
      <c r="BC36" s="75">
        <v>0</v>
      </c>
      <c r="BD36" s="75">
        <v>8.5713063875615197E-2</v>
      </c>
      <c r="BE36" s="75">
        <v>33.711624973522703</v>
      </c>
      <c r="BF36" s="75">
        <v>32.6581980870221</v>
      </c>
      <c r="BG36" s="75">
        <v>1.0534268865005401</v>
      </c>
      <c r="BH36" s="75">
        <v>4.3325767624023702E-2</v>
      </c>
      <c r="BI36" s="75">
        <v>0</v>
      </c>
      <c r="BJ36" s="75">
        <v>0.41916778946962202</v>
      </c>
      <c r="BK36" s="75">
        <v>0.100494967738664</v>
      </c>
      <c r="BL36" s="75">
        <v>2.7225224766723399</v>
      </c>
      <c r="BM36" s="75">
        <v>0.56806379964395304</v>
      </c>
      <c r="BN36" s="75">
        <v>0.40874520949971599</v>
      </c>
      <c r="BO36" s="75">
        <v>10.890082638712</v>
      </c>
      <c r="BP36" s="75">
        <v>1.6837927395074601E-2</v>
      </c>
      <c r="BQ36" s="75">
        <v>9.7022127645408504E-2</v>
      </c>
      <c r="BR36" s="75">
        <v>1.7199537180398701</v>
      </c>
      <c r="BS36" s="75">
        <v>3.0401635258519399E-3</v>
      </c>
      <c r="BT36" s="75">
        <v>6.9072848978411203</v>
      </c>
      <c r="BU36" s="75">
        <v>11.0961951056176</v>
      </c>
      <c r="BV36" s="75">
        <v>0</v>
      </c>
      <c r="BW36" s="75">
        <v>0</v>
      </c>
      <c r="BX36" s="75">
        <v>0.94784671838491297</v>
      </c>
      <c r="BY36" s="75">
        <v>0</v>
      </c>
      <c r="BZ36" s="75">
        <v>44.732814660074801</v>
      </c>
      <c r="CA36" s="75">
        <v>1.45625319787053</v>
      </c>
      <c r="CB36" s="89"/>
      <c r="CC36" s="91">
        <f t="shared" si="8"/>
        <v>1.0121164365751425</v>
      </c>
      <c r="CD36" s="28">
        <f t="shared" si="0"/>
        <v>8.0000021353774774E-3</v>
      </c>
      <c r="CE36" s="28">
        <f t="shared" si="1"/>
        <v>1.9246998728744302E-2</v>
      </c>
      <c r="CF36" s="68">
        <f t="shared" si="2"/>
        <v>-1.3841085048078667E-7</v>
      </c>
      <c r="CG36" s="68" t="str">
        <f t="shared" si="3"/>
        <v/>
      </c>
      <c r="CH36" s="68">
        <f t="shared" si="4"/>
        <v>-3.6378480517700734E-7</v>
      </c>
      <c r="CI36" s="68">
        <f t="shared" si="37"/>
        <v>-3.2144620199498726E-7</v>
      </c>
      <c r="CJ36" s="68">
        <f t="shared" si="37"/>
        <v>-3.1915338828285226E-7</v>
      </c>
      <c r="CK36" s="68">
        <f t="shared" si="6"/>
        <v>-2.2616100962847014E-7</v>
      </c>
      <c r="CL36" s="68">
        <f t="shared" si="7"/>
        <v>-3.3286347737477231E-7</v>
      </c>
      <c r="CM36" s="40">
        <f t="shared" si="38"/>
        <v>2.7814326530575221E-5</v>
      </c>
      <c r="CN36" s="40">
        <f t="shared" si="39"/>
        <v>1.960760512637069E-4</v>
      </c>
      <c r="CO36" s="40">
        <f t="shared" si="40"/>
        <v>1.7254296847599623E-6</v>
      </c>
      <c r="CP36" s="40">
        <f t="shared" si="41"/>
        <v>1.2732663688781086E-4</v>
      </c>
      <c r="CQ36" s="40">
        <f t="shared" si="42"/>
        <v>4.3060378751385799E-6</v>
      </c>
      <c r="CR36" s="40">
        <f t="shared" si="43"/>
        <v>4.2779166016400305E-6</v>
      </c>
      <c r="CS36" s="40">
        <f t="shared" si="44"/>
        <v>-3.7818742024331608E-6</v>
      </c>
    </row>
    <row r="37" spans="1:97" x14ac:dyDescent="0.25">
      <c r="A37" s="75" t="s">
        <v>203</v>
      </c>
      <c r="B37" s="75">
        <v>25.519664670000001</v>
      </c>
      <c r="C37" s="75"/>
      <c r="D37" s="75">
        <v>190.8533564</v>
      </c>
      <c r="E37" s="75">
        <v>5.6536077100000002</v>
      </c>
      <c r="F37" s="75">
        <v>5.4744599599999999</v>
      </c>
      <c r="G37" s="75">
        <v>1.5041313199999999</v>
      </c>
      <c r="H37" s="75">
        <v>9.0902311200000003</v>
      </c>
      <c r="I37" s="75"/>
      <c r="J37" s="75" t="s">
        <v>203</v>
      </c>
      <c r="K37" s="75">
        <v>0</v>
      </c>
      <c r="L37" s="75">
        <v>0.103207905844779</v>
      </c>
      <c r="M37" s="75">
        <v>1.6798762068308201E-2</v>
      </c>
      <c r="N37" s="75">
        <v>3.8216432890198E-2</v>
      </c>
      <c r="O37" s="75">
        <v>3.8216432890198E-2</v>
      </c>
      <c r="P37" s="75">
        <v>0.14759575841359801</v>
      </c>
      <c r="Q37" s="75">
        <v>0</v>
      </c>
      <c r="R37" s="75">
        <v>1.8493118041287601E-2</v>
      </c>
      <c r="S37" s="75">
        <v>9.2084299862744603E-3</v>
      </c>
      <c r="T37" s="75">
        <v>0.21812518122722399</v>
      </c>
      <c r="U37" s="75">
        <v>25.519663279264901</v>
      </c>
      <c r="V37" s="75">
        <v>0.90944883951733002</v>
      </c>
      <c r="W37" s="75">
        <v>6.8879991965842303E-3</v>
      </c>
      <c r="X37" s="75">
        <v>0.158713633601792</v>
      </c>
      <c r="Y37" s="75">
        <v>3.9906162801376802E-3</v>
      </c>
      <c r="Z37" s="75">
        <v>0</v>
      </c>
      <c r="AA37" s="75">
        <v>0</v>
      </c>
      <c r="AB37" s="75">
        <v>0.166733199248186</v>
      </c>
      <c r="AC37" s="75">
        <v>0.166733199248186</v>
      </c>
      <c r="AD37" s="75">
        <v>0</v>
      </c>
      <c r="AE37" s="75">
        <v>0</v>
      </c>
      <c r="AF37" s="75">
        <v>1.52682709213666</v>
      </c>
      <c r="AG37" s="75">
        <v>3.2106229506327799E-2</v>
      </c>
      <c r="AH37" s="75">
        <v>5.0202485344006996E-3</v>
      </c>
      <c r="AI37" s="75">
        <v>0</v>
      </c>
      <c r="AJ37" s="75">
        <v>2.7725423067047199</v>
      </c>
      <c r="AK37" s="75">
        <v>1.36455920243399E-2</v>
      </c>
      <c r="AL37" s="75">
        <v>0</v>
      </c>
      <c r="AM37" s="75">
        <v>0</v>
      </c>
      <c r="AN37" s="75">
        <v>1.6637219962047999E-2</v>
      </c>
      <c r="AO37" s="75">
        <v>0.10536689907350701</v>
      </c>
      <c r="AP37" s="75">
        <v>9.2003665178546701</v>
      </c>
      <c r="AQ37" s="75">
        <v>171.768004763747</v>
      </c>
      <c r="AR37" s="75">
        <v>17.5585028738349</v>
      </c>
      <c r="AS37" s="75">
        <v>190.853334729718</v>
      </c>
      <c r="AT37" s="75">
        <v>0</v>
      </c>
      <c r="AU37" s="75">
        <v>0.181479703803854</v>
      </c>
      <c r="AV37" s="75">
        <v>0</v>
      </c>
      <c r="AW37" s="75">
        <v>3.2931009866785702E-3</v>
      </c>
      <c r="AX37" s="75">
        <v>1.51934926766943</v>
      </c>
      <c r="AY37" s="75">
        <v>3.1972450063658397E-2</v>
      </c>
      <c r="AZ37" s="75">
        <v>2.0582504710726E-2</v>
      </c>
      <c r="BA37" s="75">
        <v>2.5403214215402499</v>
      </c>
      <c r="BB37" s="75">
        <v>1.8853013428352501E-2</v>
      </c>
      <c r="BC37" s="75">
        <v>0</v>
      </c>
      <c r="BD37" s="75">
        <v>1.43679812122114E-2</v>
      </c>
      <c r="BE37" s="75">
        <v>5.6536074726444898</v>
      </c>
      <c r="BF37" s="75">
        <v>5.4744597495560399</v>
      </c>
      <c r="BG37" s="75">
        <v>0.179147723088455</v>
      </c>
      <c r="BH37" s="75">
        <v>7.2626550427972204E-3</v>
      </c>
      <c r="BI37" s="75">
        <v>0</v>
      </c>
      <c r="BJ37" s="75">
        <v>7.02646608354415E-2</v>
      </c>
      <c r="BK37" s="75">
        <v>1.6845849208265099E-2</v>
      </c>
      <c r="BL37" s="75">
        <v>0.45637323423557402</v>
      </c>
      <c r="BM37" s="75">
        <v>9.5223952181749005E-2</v>
      </c>
      <c r="BN37" s="75">
        <v>6.8517487271063798E-2</v>
      </c>
      <c r="BO37" s="75">
        <v>1.8254940576618801</v>
      </c>
      <c r="BP37" s="75">
        <v>3.4216773855518302E-3</v>
      </c>
      <c r="BQ37" s="75">
        <v>1.6263721797648699E-2</v>
      </c>
      <c r="BR37" s="75">
        <v>0.28831403899976299</v>
      </c>
      <c r="BS37" s="75">
        <v>5.09620379966599E-4</v>
      </c>
      <c r="BT37" s="75">
        <v>1.5041302655753701</v>
      </c>
      <c r="BU37" s="75">
        <v>2.2548747991855498</v>
      </c>
      <c r="BV37" s="75">
        <v>0</v>
      </c>
      <c r="BW37" s="75">
        <v>0</v>
      </c>
      <c r="BX37" s="75">
        <v>0.19261362885845401</v>
      </c>
      <c r="BY37" s="75">
        <v>0</v>
      </c>
      <c r="BZ37" s="75">
        <v>9.0902265519160892</v>
      </c>
      <c r="CA37" s="75">
        <v>0.29592769298815702</v>
      </c>
      <c r="CB37" s="89"/>
      <c r="CC37" s="91">
        <f t="shared" si="8"/>
        <v>1.0121163059368818</v>
      </c>
      <c r="CD37" s="28">
        <f t="shared" si="0"/>
        <v>8.0000021707711654E-3</v>
      </c>
      <c r="CE37" s="28">
        <f t="shared" si="1"/>
        <v>1.9246994935354471E-2</v>
      </c>
      <c r="CF37" s="68">
        <f t="shared" si="2"/>
        <v>-5.4496605594112057E-8</v>
      </c>
      <c r="CG37" s="68" t="str">
        <f t="shared" si="3"/>
        <v/>
      </c>
      <c r="CH37" s="68">
        <f t="shared" si="4"/>
        <v>-1.1354414931060488E-7</v>
      </c>
      <c r="CI37" s="68">
        <f t="shared" si="37"/>
        <v>-4.1983017310802708E-8</v>
      </c>
      <c r="CJ37" s="68">
        <f t="shared" si="37"/>
        <v>-3.8441044700944117E-8</v>
      </c>
      <c r="CK37" s="68">
        <f t="shared" si="6"/>
        <v>-7.0101899735166047E-7</v>
      </c>
      <c r="CL37" s="68">
        <f t="shared" si="7"/>
        <v>-5.0252670705894964E-7</v>
      </c>
      <c r="CM37" s="40">
        <f t="shared" si="38"/>
        <v>2.9319816368911065E-5</v>
      </c>
      <c r="CN37" s="40">
        <f t="shared" si="39"/>
        <v>1.94555322872091E-4</v>
      </c>
      <c r="CO37" s="40">
        <f t="shared" si="40"/>
        <v>1.5823684771197717E-6</v>
      </c>
      <c r="CP37" s="40">
        <f t="shared" si="41"/>
        <v>1.2656191997744223E-4</v>
      </c>
      <c r="CQ37" s="40">
        <f t="shared" si="42"/>
        <v>1.3929835883006332E-6</v>
      </c>
      <c r="CR37" s="40">
        <f t="shared" si="43"/>
        <v>3.3110187576023805E-6</v>
      </c>
      <c r="CS37" s="40">
        <f t="shared" si="44"/>
        <v>1.709976030347638E-6</v>
      </c>
    </row>
    <row r="38" spans="1:97" x14ac:dyDescent="0.25">
      <c r="A38" s="75" t="s">
        <v>204</v>
      </c>
      <c r="B38" s="75">
        <v>387.55697464999997</v>
      </c>
      <c r="C38" s="75"/>
      <c r="D38" s="75">
        <v>2521.1007490000002</v>
      </c>
      <c r="E38" s="75">
        <v>65.959053960000006</v>
      </c>
      <c r="F38" s="75">
        <v>63.949702100000003</v>
      </c>
      <c r="G38" s="75">
        <v>6.0622577199999998</v>
      </c>
      <c r="H38" s="75">
        <v>85.60150917</v>
      </c>
      <c r="I38" s="75"/>
      <c r="J38" s="75" t="s">
        <v>204</v>
      </c>
      <c r="K38" s="75">
        <v>0</v>
      </c>
      <c r="L38" s="75">
        <v>0.97189479532939405</v>
      </c>
      <c r="M38" s="75">
        <v>0.158191950945891</v>
      </c>
      <c r="N38" s="75">
        <v>0.359878627282747</v>
      </c>
      <c r="O38" s="75">
        <v>0.359878627282747</v>
      </c>
      <c r="P38" s="75">
        <v>1.3898903783662999</v>
      </c>
      <c r="Q38" s="75">
        <v>0</v>
      </c>
      <c r="R38" s="75">
        <v>0.17414781577175301</v>
      </c>
      <c r="S38" s="75">
        <v>8.6714697922655196E-2</v>
      </c>
      <c r="T38" s="75">
        <v>2.0540537162645598</v>
      </c>
      <c r="U38" s="75">
        <v>387.55682805954598</v>
      </c>
      <c r="V38" s="75">
        <v>8.5641593971076908</v>
      </c>
      <c r="W38" s="75">
        <v>6.4863521137890706E-2</v>
      </c>
      <c r="X38" s="75">
        <v>1.49458538173766</v>
      </c>
      <c r="Y38" s="75">
        <v>3.75792033774471E-2</v>
      </c>
      <c r="Z38" s="75">
        <v>0</v>
      </c>
      <c r="AA38" s="75">
        <v>0</v>
      </c>
      <c r="AB38" s="75">
        <v>1.5701051529687899</v>
      </c>
      <c r="AC38" s="75">
        <v>1.5701051529687899</v>
      </c>
      <c r="AD38" s="75">
        <v>0</v>
      </c>
      <c r="AE38" s="75">
        <v>0</v>
      </c>
      <c r="AF38" s="75">
        <v>20.168798619708198</v>
      </c>
      <c r="AG38" s="75">
        <v>0.30233948892479701</v>
      </c>
      <c r="AH38" s="75">
        <v>4.7274782256270999E-2</v>
      </c>
      <c r="AI38" s="75">
        <v>0</v>
      </c>
      <c r="AJ38" s="75">
        <v>26.108671562630299</v>
      </c>
      <c r="AK38" s="75">
        <v>0.128499390604911</v>
      </c>
      <c r="AL38" s="75">
        <v>0</v>
      </c>
      <c r="AM38" s="75">
        <v>0</v>
      </c>
      <c r="AN38" s="75">
        <v>0.15667120427491499</v>
      </c>
      <c r="AO38" s="75">
        <v>1.23083915986265</v>
      </c>
      <c r="AP38" s="75">
        <v>86.638666145604205</v>
      </c>
      <c r="AQ38" s="75">
        <v>2268.9903897884101</v>
      </c>
      <c r="AR38" s="75">
        <v>231.941226585316</v>
      </c>
      <c r="AS38" s="75">
        <v>2521.1004149934301</v>
      </c>
      <c r="AT38" s="75">
        <v>0</v>
      </c>
      <c r="AU38" s="75">
        <v>1.70896904766188</v>
      </c>
      <c r="AV38" s="75">
        <v>0</v>
      </c>
      <c r="AW38" s="75">
        <v>3.8468255628785697E-2</v>
      </c>
      <c r="AX38" s="75">
        <v>14.307519109768</v>
      </c>
      <c r="AY38" s="75">
        <v>0.37348487601867297</v>
      </c>
      <c r="AZ38" s="75">
        <v>0.240433939114954</v>
      </c>
      <c r="BA38" s="75">
        <v>29.674665771810499</v>
      </c>
      <c r="BB38" s="75">
        <v>0.22023088601222399</v>
      </c>
      <c r="BC38" s="75">
        <v>0</v>
      </c>
      <c r="BD38" s="75">
        <v>0.167839120263231</v>
      </c>
      <c r="BE38" s="75">
        <v>65.959030086540096</v>
      </c>
      <c r="BF38" s="75">
        <v>63.949679204448799</v>
      </c>
      <c r="BG38" s="75">
        <v>2.0093508820913</v>
      </c>
      <c r="BH38" s="75">
        <v>8.4838408830613402E-2</v>
      </c>
      <c r="BI38" s="75">
        <v>0</v>
      </c>
      <c r="BJ38" s="75">
        <v>0.82079425810611895</v>
      </c>
      <c r="BK38" s="75">
        <v>0.196784178038658</v>
      </c>
      <c r="BL38" s="75">
        <v>5.3311062649845304</v>
      </c>
      <c r="BM38" s="75">
        <v>1.11235575891356</v>
      </c>
      <c r="BN38" s="75">
        <v>0.80038430293710705</v>
      </c>
      <c r="BO38" s="75">
        <v>21.324427092709801</v>
      </c>
      <c r="BP38" s="75">
        <v>3.2221419282413698E-2</v>
      </c>
      <c r="BQ38" s="75">
        <v>0.18998399309843</v>
      </c>
      <c r="BR38" s="75">
        <v>3.36792899328141</v>
      </c>
      <c r="BS38" s="75">
        <v>5.9531047000336099E-3</v>
      </c>
      <c r="BT38" s="75">
        <v>6.0622504895914204</v>
      </c>
      <c r="BU38" s="75">
        <v>21.2338708278652</v>
      </c>
      <c r="BV38" s="75">
        <v>0</v>
      </c>
      <c r="BW38" s="75">
        <v>0</v>
      </c>
      <c r="BX38" s="75">
        <v>1.81381582956805</v>
      </c>
      <c r="BY38" s="75">
        <v>0</v>
      </c>
      <c r="BZ38" s="75">
        <v>85.601479815032206</v>
      </c>
      <c r="CA38" s="75">
        <v>2.7867110818951799</v>
      </c>
      <c r="CB38" s="89"/>
      <c r="CC38" s="91">
        <f t="shared" si="8"/>
        <v>1.0121164532764289</v>
      </c>
      <c r="CD38" s="28">
        <f t="shared" si="0"/>
        <v>7.9999981356398131E-3</v>
      </c>
      <c r="CE38" s="28">
        <f t="shared" si="1"/>
        <v>1.9246995061970914E-2</v>
      </c>
      <c r="CF38" s="68">
        <f t="shared" si="2"/>
        <v>-3.782423323087061E-7</v>
      </c>
      <c r="CG38" s="68" t="str">
        <f t="shared" si="3"/>
        <v/>
      </c>
      <c r="CH38" s="68">
        <f t="shared" si="4"/>
        <v>-1.324844198158531E-7</v>
      </c>
      <c r="CI38" s="68">
        <f t="shared" si="37"/>
        <v>-3.6194363739470362E-7</v>
      </c>
      <c r="CJ38" s="68">
        <f t="shared" si="37"/>
        <v>-3.5802436058997164E-7</v>
      </c>
      <c r="CK38" s="68">
        <f t="shared" si="6"/>
        <v>-1.1926923785446156E-6</v>
      </c>
      <c r="CL38" s="68">
        <f t="shared" si="7"/>
        <v>-3.4292582079529167E-7</v>
      </c>
      <c r="CM38" s="40">
        <f t="shared" si="38"/>
        <v>2.7804981495223444E-5</v>
      </c>
      <c r="CN38" s="40">
        <f t="shared" si="39"/>
        <v>1.9760584775538708E-4</v>
      </c>
      <c r="CO38" s="40">
        <f t="shared" si="40"/>
        <v>1.789820569403378E-6</v>
      </c>
      <c r="CP38" s="40">
        <f t="shared" si="41"/>
        <v>1.3084022191589377E-4</v>
      </c>
      <c r="CQ38" s="40">
        <f t="shared" si="42"/>
        <v>2.6312894193181053E-6</v>
      </c>
      <c r="CR38" s="40">
        <f t="shared" si="43"/>
        <v>4.5998183912495239E-6</v>
      </c>
      <c r="CS38" s="40">
        <f t="shared" si="44"/>
        <v>4.0910733358636721E-6</v>
      </c>
    </row>
    <row r="39" spans="1:97" x14ac:dyDescent="0.25">
      <c r="A39" s="75" t="s">
        <v>205</v>
      </c>
      <c r="B39" s="75">
        <v>216.83126759999999</v>
      </c>
      <c r="C39" s="75"/>
      <c r="D39" s="75">
        <v>1532.3829731000001</v>
      </c>
      <c r="E39" s="75">
        <v>42.906223140000002</v>
      </c>
      <c r="F39" s="75">
        <v>41.582182179999997</v>
      </c>
      <c r="G39" s="75">
        <v>6.2945983999999999</v>
      </c>
      <c r="H39" s="75">
        <v>65.952300269999995</v>
      </c>
      <c r="I39" s="75"/>
      <c r="J39" s="75" t="s">
        <v>340</v>
      </c>
      <c r="K39" s="75">
        <v>0</v>
      </c>
      <c r="L39" s="75">
        <v>0.74880349887586395</v>
      </c>
      <c r="M39" s="75">
        <v>0.12187990371825499</v>
      </c>
      <c r="N39" s="75">
        <v>0.27727107540407703</v>
      </c>
      <c r="O39" s="75">
        <v>0.27727107540407703</v>
      </c>
      <c r="P39" s="75">
        <v>1.07085123726341</v>
      </c>
      <c r="Q39" s="75">
        <v>0</v>
      </c>
      <c r="R39" s="75">
        <v>0.13417339167147499</v>
      </c>
      <c r="S39" s="75">
        <v>6.6809799711499696E-2</v>
      </c>
      <c r="T39" s="75">
        <v>1.58256088106366</v>
      </c>
      <c r="U39" s="75">
        <v>216.831147988998</v>
      </c>
      <c r="V39" s="75">
        <v>6.5983222561682897</v>
      </c>
      <c r="W39" s="75">
        <v>4.9974540369405601E-2</v>
      </c>
      <c r="X39" s="75">
        <v>1.15151413014588</v>
      </c>
      <c r="Y39" s="75">
        <v>2.8953083318344799E-2</v>
      </c>
      <c r="Z39" s="75">
        <v>0</v>
      </c>
      <c r="AA39" s="75">
        <v>0</v>
      </c>
      <c r="AB39" s="75">
        <v>1.2096977737961301</v>
      </c>
      <c r="AC39" s="75">
        <v>1.2096977737961301</v>
      </c>
      <c r="AD39" s="75">
        <v>0</v>
      </c>
      <c r="AE39" s="75">
        <v>0</v>
      </c>
      <c r="AF39" s="75">
        <v>12.259065879153599</v>
      </c>
      <c r="AG39" s="75">
        <v>0.23293988774118601</v>
      </c>
      <c r="AH39" s="75">
        <v>3.6423337260092101E-2</v>
      </c>
      <c r="AI39" s="75">
        <v>0</v>
      </c>
      <c r="AJ39" s="75">
        <v>20.115608708773699</v>
      </c>
      <c r="AK39" s="75">
        <v>9.9003227426848098E-2</v>
      </c>
      <c r="AL39" s="75">
        <v>0</v>
      </c>
      <c r="AM39" s="75">
        <v>0</v>
      </c>
      <c r="AN39" s="75">
        <v>0.12070824111252</v>
      </c>
      <c r="AO39" s="75">
        <v>0.80033202627358202</v>
      </c>
      <c r="AP39" s="75">
        <v>66.751376983966793</v>
      </c>
      <c r="AQ39" s="75">
        <v>1379.1443490198801</v>
      </c>
      <c r="AR39" s="75">
        <v>140.979178087821</v>
      </c>
      <c r="AS39" s="75">
        <v>1532.3825929868501</v>
      </c>
      <c r="AT39" s="75">
        <v>0</v>
      </c>
      <c r="AU39" s="75">
        <v>1.3166869941024699</v>
      </c>
      <c r="AV39" s="75">
        <v>0</v>
      </c>
      <c r="AW39" s="75">
        <v>2.5013302838340499E-2</v>
      </c>
      <c r="AX39" s="75">
        <v>11.023333037638499</v>
      </c>
      <c r="AY39" s="75">
        <v>0.24285207428914701</v>
      </c>
      <c r="AZ39" s="75">
        <v>0.156337970308151</v>
      </c>
      <c r="BA39" s="75">
        <v>19.295432466145201</v>
      </c>
      <c r="BB39" s="75">
        <v>0.143201250613711</v>
      </c>
      <c r="BC39" s="75">
        <v>0</v>
      </c>
      <c r="BD39" s="75">
        <v>0.109134448530343</v>
      </c>
      <c r="BE39" s="75">
        <v>42.906211624858202</v>
      </c>
      <c r="BF39" s="75">
        <v>41.582170633582997</v>
      </c>
      <c r="BG39" s="75">
        <v>1.3240409912752</v>
      </c>
      <c r="BH39" s="75">
        <v>5.51646986380947E-2</v>
      </c>
      <c r="BI39" s="75">
        <v>0</v>
      </c>
      <c r="BJ39" s="75">
        <v>0.53370714197214397</v>
      </c>
      <c r="BK39" s="75">
        <v>0.127955543400739</v>
      </c>
      <c r="BL39" s="75">
        <v>3.4664613735897301</v>
      </c>
      <c r="BM39" s="75">
        <v>0.72328951012196996</v>
      </c>
      <c r="BN39" s="75">
        <v>0.52043621415698005</v>
      </c>
      <c r="BO39" s="75">
        <v>13.8658419196745</v>
      </c>
      <c r="BP39" s="75">
        <v>2.4825265875583698E-2</v>
      </c>
      <c r="BQ39" s="75">
        <v>0.12353376936347001</v>
      </c>
      <c r="BR39" s="75">
        <v>2.1899380426043198</v>
      </c>
      <c r="BS39" s="75">
        <v>3.8709073359898998E-3</v>
      </c>
      <c r="BT39" s="75">
        <v>6.2945955589300899</v>
      </c>
      <c r="BU39" s="75">
        <v>16.359779283560599</v>
      </c>
      <c r="BV39" s="75">
        <v>0</v>
      </c>
      <c r="BW39" s="75">
        <v>0</v>
      </c>
      <c r="BX39" s="75">
        <v>1.39746709823716</v>
      </c>
      <c r="BY39" s="75">
        <v>0</v>
      </c>
      <c r="BZ39" s="75">
        <v>65.952271569525493</v>
      </c>
      <c r="CA39" s="75">
        <v>2.1470425543868799</v>
      </c>
      <c r="CB39" s="89"/>
      <c r="CC39" s="91">
        <f t="shared" si="8"/>
        <v>1.0121164198809878</v>
      </c>
      <c r="CD39" s="28">
        <f t="shared" si="0"/>
        <v>8.0000033511597058E-3</v>
      </c>
      <c r="CE39" s="28">
        <f t="shared" si="1"/>
        <v>1.9246999713555358E-2</v>
      </c>
      <c r="CF39" s="68">
        <f t="shared" si="2"/>
        <v>-5.5163170568427087E-7</v>
      </c>
      <c r="CG39" s="68" t="str">
        <f t="shared" si="3"/>
        <v/>
      </c>
      <c r="CH39" s="68">
        <f t="shared" si="4"/>
        <v>-2.4805362408171016E-7</v>
      </c>
      <c r="CI39" s="68">
        <f t="shared" si="37"/>
        <v>-2.6837929226527505E-7</v>
      </c>
      <c r="CJ39" s="68">
        <f t="shared" si="37"/>
        <v>-2.7767703362528038E-7</v>
      </c>
      <c r="CK39" s="68">
        <f t="shared" si="6"/>
        <v>-4.5135046423261639E-7</v>
      </c>
      <c r="CL39" s="68">
        <f t="shared" si="7"/>
        <v>-4.3517018184928962E-7</v>
      </c>
      <c r="CM39" s="40">
        <f>(N39/0.004204-$BZ39)/$BZ39</f>
        <v>2.7864215738599663E-5</v>
      </c>
      <c r="CN39" s="40">
        <f>(R39/0.002034-$BZ39)/$BZ39</f>
        <v>1.9733065050356991E-4</v>
      </c>
      <c r="CO39" s="40">
        <f>(AB39/0.018342-$BZ39)/$BZ39</f>
        <v>9.9914964484544749E-7</v>
      </c>
      <c r="CP39" s="40">
        <f>(AN39/0.00183-$BZ39)/$BZ39</f>
        <v>1.2912252227526924E-4</v>
      </c>
      <c r="CQ39" s="40">
        <f>(M39/0.001848-$BZ39)/$BZ39</f>
        <v>8.6854239777402155E-7</v>
      </c>
      <c r="CR39" s="40">
        <f>(S39/0.001013-$BZ39)/$BZ39</f>
        <v>2.2244027310489298E-6</v>
      </c>
      <c r="CS39" s="40">
        <f>(Y39/0.000439-$BZ39)/$BZ39</f>
        <v>1.2468229280889662E-6</v>
      </c>
    </row>
    <row r="40" spans="1:97" x14ac:dyDescent="0.25">
      <c r="A40" s="75" t="s">
        <v>206</v>
      </c>
      <c r="B40" s="75">
        <v>151.43646537000001</v>
      </c>
      <c r="C40" s="75"/>
      <c r="D40" s="75">
        <v>978.47094374999995</v>
      </c>
      <c r="E40" s="75">
        <v>25.472629399999999</v>
      </c>
      <c r="F40" s="75">
        <v>24.693083529999999</v>
      </c>
      <c r="G40" s="75">
        <v>2.8711424399999999</v>
      </c>
      <c r="H40" s="75">
        <v>31.364935549999998</v>
      </c>
      <c r="I40" s="75"/>
      <c r="J40" s="75" t="s">
        <v>206</v>
      </c>
      <c r="K40" s="75">
        <v>0</v>
      </c>
      <c r="L40" s="75">
        <v>0.35610853165353901</v>
      </c>
      <c r="M40" s="75">
        <v>5.7962455029744502E-2</v>
      </c>
      <c r="N40" s="75">
        <v>0.13186192353110901</v>
      </c>
      <c r="O40" s="75">
        <v>0.13186192353110901</v>
      </c>
      <c r="P40" s="75">
        <v>0.50926430754410601</v>
      </c>
      <c r="Q40" s="75">
        <v>0</v>
      </c>
      <c r="R40" s="75">
        <v>6.3808687637781802E-2</v>
      </c>
      <c r="S40" s="75">
        <v>3.1772710267375402E-2</v>
      </c>
      <c r="T40" s="75">
        <v>0.75261868375607999</v>
      </c>
      <c r="U40" s="75">
        <v>151.436399167975</v>
      </c>
      <c r="V40" s="75">
        <v>3.1379619977056801</v>
      </c>
      <c r="W40" s="75">
        <v>2.3766413003167002E-2</v>
      </c>
      <c r="X40" s="75">
        <v>0.54762547487714097</v>
      </c>
      <c r="Y40" s="75">
        <v>1.37692441228245E-2</v>
      </c>
      <c r="Z40" s="75">
        <v>0</v>
      </c>
      <c r="AA40" s="75">
        <v>0</v>
      </c>
      <c r="AB40" s="75">
        <v>0.57529653929072599</v>
      </c>
      <c r="AC40" s="75">
        <v>0.57529653929072599</v>
      </c>
      <c r="AD40" s="75">
        <v>0</v>
      </c>
      <c r="AE40" s="75">
        <v>0</v>
      </c>
      <c r="AF40" s="75">
        <v>7.82776639937829</v>
      </c>
      <c r="AG40" s="75">
        <v>0.11077913814910501</v>
      </c>
      <c r="AH40" s="75">
        <v>1.7321769638198498E-2</v>
      </c>
      <c r="AI40" s="75">
        <v>0</v>
      </c>
      <c r="AJ40" s="75">
        <v>9.5663859124308601</v>
      </c>
      <c r="AK40" s="75">
        <v>4.7082971959856001E-2</v>
      </c>
      <c r="AL40" s="75">
        <v>0</v>
      </c>
      <c r="AM40" s="75">
        <v>0</v>
      </c>
      <c r="AN40" s="75">
        <v>5.7405229551616997E-2</v>
      </c>
      <c r="AO40" s="75">
        <v>0.47526760975104299</v>
      </c>
      <c r="AP40" s="75">
        <v>31.744957969984</v>
      </c>
      <c r="AQ40" s="75">
        <v>880.62372803165795</v>
      </c>
      <c r="AR40" s="75">
        <v>90.019290944625396</v>
      </c>
      <c r="AS40" s="75">
        <v>978.47078537566199</v>
      </c>
      <c r="AT40" s="75">
        <v>0</v>
      </c>
      <c r="AU40" s="75">
        <v>0.62617713752933502</v>
      </c>
      <c r="AV40" s="75">
        <v>0</v>
      </c>
      <c r="AW40" s="75">
        <v>1.48538567458677E-2</v>
      </c>
      <c r="AX40" s="75">
        <v>5.2423610643099199</v>
      </c>
      <c r="AY40" s="75">
        <v>0.144214856958613</v>
      </c>
      <c r="AZ40" s="75">
        <v>9.2839296824793097E-2</v>
      </c>
      <c r="BA40" s="75">
        <v>11.4583652069864</v>
      </c>
      <c r="BB40" s="75">
        <v>8.5038311938579206E-2</v>
      </c>
      <c r="BC40" s="75">
        <v>0</v>
      </c>
      <c r="BD40" s="75">
        <v>6.4808165232008899E-2</v>
      </c>
      <c r="BE40" s="75">
        <v>25.4726227264877</v>
      </c>
      <c r="BF40" s="75">
        <v>24.6930771466225</v>
      </c>
      <c r="BG40" s="75">
        <v>0.77954557986518702</v>
      </c>
      <c r="BH40" s="75">
        <v>3.2758894796540899E-2</v>
      </c>
      <c r="BI40" s="75">
        <v>0</v>
      </c>
      <c r="BJ40" s="75">
        <v>0.31693579678896799</v>
      </c>
      <c r="BK40" s="75">
        <v>7.5984888920120994E-2</v>
      </c>
      <c r="BL40" s="75">
        <v>2.0585160887801202</v>
      </c>
      <c r="BM40" s="75">
        <v>0.42951668457921999</v>
      </c>
      <c r="BN40" s="75">
        <v>0.30905500053461998</v>
      </c>
      <c r="BO40" s="75">
        <v>8.2340636790731701</v>
      </c>
      <c r="BP40" s="75">
        <v>1.1806134369127501E-2</v>
      </c>
      <c r="BQ40" s="75">
        <v>7.3359034156208397E-2</v>
      </c>
      <c r="BR40" s="75">
        <v>1.3004686980053599</v>
      </c>
      <c r="BS40" s="75">
        <v>2.2986863019119502E-3</v>
      </c>
      <c r="BT40" s="75">
        <v>2.8711415505326898</v>
      </c>
      <c r="BU40" s="75">
        <v>7.7802186831030697</v>
      </c>
      <c r="BV40" s="75">
        <v>0</v>
      </c>
      <c r="BW40" s="75">
        <v>0</v>
      </c>
      <c r="BX40" s="75">
        <v>0.66459399466648805</v>
      </c>
      <c r="BY40" s="75">
        <v>0</v>
      </c>
      <c r="BZ40" s="75">
        <v>31.3649213512128</v>
      </c>
      <c r="CA40" s="75">
        <v>1.0210697761093399</v>
      </c>
      <c r="CB40" s="89"/>
      <c r="CC40" s="91">
        <f t="shared" si="8"/>
        <v>1.0121166131588755</v>
      </c>
      <c r="CD40" s="28">
        <f t="shared" si="0"/>
        <v>8.0000001189335403E-3</v>
      </c>
      <c r="CE40" s="28">
        <f t="shared" si="1"/>
        <v>1.9246998133484943E-2</v>
      </c>
      <c r="CF40" s="68">
        <f t="shared" si="2"/>
        <v>-4.3716039494614785E-7</v>
      </c>
      <c r="CG40" s="68" t="str">
        <f t="shared" si="3"/>
        <v/>
      </c>
      <c r="CH40" s="68">
        <f t="shared" si="4"/>
        <v>-1.6185900968094731E-7</v>
      </c>
      <c r="CI40" s="68">
        <f t="shared" si="37"/>
        <v>-2.6198757083223005E-7</v>
      </c>
      <c r="CJ40" s="68">
        <f t="shared" si="37"/>
        <v>-2.585087233726625E-7</v>
      </c>
      <c r="CK40" s="68">
        <f t="shared" si="6"/>
        <v>-3.0979560527408909E-7</v>
      </c>
      <c r="CL40" s="68">
        <f t="shared" si="7"/>
        <v>-4.5269620196743456E-7</v>
      </c>
      <c r="CM40" s="40">
        <f>(N40/0.004204-$BZ40)/$BZ40</f>
        <v>2.8774643086452887E-5</v>
      </c>
      <c r="CN40" s="40">
        <f>(R40/0.002034-$BZ40)/$BZ40</f>
        <v>1.9495831509605473E-4</v>
      </c>
      <c r="CO40" s="40">
        <f>(AB40/0.018342-$BZ40)/$BZ40</f>
        <v>2.0022180013850028E-6</v>
      </c>
      <c r="CP40" s="40">
        <f>(AN40/0.00183-$BZ40)/$BZ40</f>
        <v>1.2933384401777747E-4</v>
      </c>
      <c r="CQ40" s="40">
        <f>(M40/0.001848-$BZ40)/$BZ40</f>
        <v>1.3866357912795451E-6</v>
      </c>
      <c r="CR40" s="40">
        <f>(S40/0.001013-$BZ40)/$BZ40</f>
        <v>1.4143791957697905E-6</v>
      </c>
      <c r="CS40" s="40">
        <f>(Y40/0.000439-$BZ40)/$BZ40</f>
        <v>3.1700927127775188E-6</v>
      </c>
    </row>
    <row r="41" spans="1:97" x14ac:dyDescent="0.25">
      <c r="A41" s="75" t="s">
        <v>207</v>
      </c>
      <c r="B41" s="75">
        <v>196.22492663</v>
      </c>
      <c r="C41" s="75"/>
      <c r="D41" s="75">
        <v>1298.2097412000001</v>
      </c>
      <c r="E41" s="75">
        <v>34.522439660000003</v>
      </c>
      <c r="F41" s="75">
        <v>33.47339753</v>
      </c>
      <c r="G41" s="75">
        <v>2.7549157700000002</v>
      </c>
      <c r="H41" s="75">
        <v>47.782555600000002</v>
      </c>
      <c r="I41" s="75"/>
      <c r="J41" s="75" t="s">
        <v>207</v>
      </c>
      <c r="K41" s="75">
        <v>0</v>
      </c>
      <c r="L41" s="75">
        <v>0.54250917824165601</v>
      </c>
      <c r="M41" s="75">
        <v>8.8302264817653506E-2</v>
      </c>
      <c r="N41" s="75">
        <v>0.20088343790173799</v>
      </c>
      <c r="O41" s="75">
        <v>0.20088343790173799</v>
      </c>
      <c r="P41" s="75">
        <v>0.77583399785776797</v>
      </c>
      <c r="Q41" s="75">
        <v>0</v>
      </c>
      <c r="R41" s="75">
        <v>9.7208726954816305E-2</v>
      </c>
      <c r="S41" s="75">
        <v>4.8403782059267902E-2</v>
      </c>
      <c r="T41" s="75">
        <v>1.14656950554416</v>
      </c>
      <c r="U41" s="75">
        <v>196.22488228310601</v>
      </c>
      <c r="V41" s="75">
        <v>4.7804900819533698</v>
      </c>
      <c r="W41" s="75">
        <v>3.6206647369294402E-2</v>
      </c>
      <c r="X41" s="75">
        <v>0.83427369921466599</v>
      </c>
      <c r="Y41" s="75">
        <v>2.09766089966349E-2</v>
      </c>
      <c r="Z41" s="75">
        <v>0</v>
      </c>
      <c r="AA41" s="75">
        <v>0</v>
      </c>
      <c r="AB41" s="75">
        <v>0.87642833104510398</v>
      </c>
      <c r="AC41" s="75">
        <v>0.87642833104510398</v>
      </c>
      <c r="AD41" s="75">
        <v>0</v>
      </c>
      <c r="AE41" s="75">
        <v>0</v>
      </c>
      <c r="AF41" s="75">
        <v>10.385673237939301</v>
      </c>
      <c r="AG41" s="75">
        <v>0.16876527622347701</v>
      </c>
      <c r="AH41" s="75">
        <v>2.6388720517826401E-2</v>
      </c>
      <c r="AI41" s="75">
        <v>0</v>
      </c>
      <c r="AJ41" s="75">
        <v>14.573791976579001</v>
      </c>
      <c r="AK41" s="75">
        <v>7.1728071490353096E-2</v>
      </c>
      <c r="AL41" s="75">
        <v>0</v>
      </c>
      <c r="AM41" s="75">
        <v>0</v>
      </c>
      <c r="AN41" s="75">
        <v>8.7453654837515493E-2</v>
      </c>
      <c r="AO41" s="75">
        <v>0.64426225002507698</v>
      </c>
      <c r="AP41" s="75">
        <v>48.361494839972003</v>
      </c>
      <c r="AQ41" s="75">
        <v>1168.3887099317101</v>
      </c>
      <c r="AR41" s="75">
        <v>119.43529975804201</v>
      </c>
      <c r="AS41" s="75">
        <v>1298.20968292769</v>
      </c>
      <c r="AT41" s="75">
        <v>0</v>
      </c>
      <c r="AU41" s="75">
        <v>0.95394226891747502</v>
      </c>
      <c r="AV41" s="75">
        <v>0</v>
      </c>
      <c r="AW41" s="75">
        <v>2.0135550529384798E-2</v>
      </c>
      <c r="AX41" s="75">
        <v>7.9864202241247302</v>
      </c>
      <c r="AY41" s="75">
        <v>0.19549428481511399</v>
      </c>
      <c r="AZ41" s="75">
        <v>0.125851076737379</v>
      </c>
      <c r="BA41" s="75">
        <v>15.532707524926</v>
      </c>
      <c r="BB41" s="75">
        <v>0.115276173867513</v>
      </c>
      <c r="BC41" s="75">
        <v>0</v>
      </c>
      <c r="BD41" s="75">
        <v>8.7852476374719504E-2</v>
      </c>
      <c r="BE41" s="75">
        <v>34.522426782732403</v>
      </c>
      <c r="BF41" s="75">
        <v>33.473384636973798</v>
      </c>
      <c r="BG41" s="75">
        <v>1.0490421457585799</v>
      </c>
      <c r="BH41" s="75">
        <v>4.4407226137998301E-2</v>
      </c>
      <c r="BI41" s="75">
        <v>0</v>
      </c>
      <c r="BJ41" s="75">
        <v>0.42963037348501099</v>
      </c>
      <c r="BK41" s="75">
        <v>0.10300346686728699</v>
      </c>
      <c r="BL41" s="75">
        <v>2.7904778425569199</v>
      </c>
      <c r="BM41" s="75">
        <v>0.58224351084949499</v>
      </c>
      <c r="BN41" s="75">
        <v>0.418947348677502</v>
      </c>
      <c r="BO41" s="75">
        <v>11.161910940987701</v>
      </c>
      <c r="BP41" s="75">
        <v>1.79859538014174E-2</v>
      </c>
      <c r="BQ41" s="75">
        <v>9.9443994565606805E-2</v>
      </c>
      <c r="BR41" s="75">
        <v>1.76288679453474</v>
      </c>
      <c r="BS41" s="75">
        <v>3.1160510613601399E-3</v>
      </c>
      <c r="BT41" s="75">
        <v>2.7549136806979799</v>
      </c>
      <c r="BU41" s="75">
        <v>11.852679327323999</v>
      </c>
      <c r="BV41" s="75">
        <v>0</v>
      </c>
      <c r="BW41" s="75">
        <v>0</v>
      </c>
      <c r="BX41" s="75">
        <v>1.0124679398224901</v>
      </c>
      <c r="BY41" s="75">
        <v>0</v>
      </c>
      <c r="BZ41" s="75">
        <v>47.782525521586003</v>
      </c>
      <c r="CA41" s="75">
        <v>1.5555353982237401</v>
      </c>
      <c r="CB41" s="89"/>
      <c r="CC41" s="91">
        <f t="shared" si="8"/>
        <v>1.0121167584188167</v>
      </c>
      <c r="CD41" s="28">
        <f t="shared" si="0"/>
        <v>7.9999967451465856E-3</v>
      </c>
      <c r="CE41" s="28">
        <f t="shared" si="1"/>
        <v>1.9247000475519357E-2</v>
      </c>
      <c r="CF41" s="68">
        <f t="shared" si="2"/>
        <v>-2.2600030866607454E-7</v>
      </c>
      <c r="CG41" s="68" t="str">
        <f t="shared" si="3"/>
        <v/>
      </c>
      <c r="CH41" s="68">
        <f t="shared" si="4"/>
        <v>-4.4886668325830139E-8</v>
      </c>
      <c r="CI41" s="68">
        <f t="shared" si="37"/>
        <v>-3.7301151736406802E-7</v>
      </c>
      <c r="CJ41" s="68">
        <f t="shared" si="37"/>
        <v>-3.8517232051708259E-7</v>
      </c>
      <c r="CK41" s="68">
        <f t="shared" si="6"/>
        <v>-7.5839052613959585E-7</v>
      </c>
      <c r="CL41" s="68">
        <f t="shared" si="7"/>
        <v>-6.2948525087867612E-7</v>
      </c>
      <c r="CM41" s="40">
        <f>(N41/0.004204-$BZ41)/$BZ41</f>
        <v>2.837850061053898E-5</v>
      </c>
      <c r="CN41" s="40">
        <f>(R41/0.002034-$BZ41)/$BZ41</f>
        <v>1.9621474667694407E-4</v>
      </c>
      <c r="CO41" s="40">
        <f>(AB41/0.018342-$BZ41)/$BZ41</f>
        <v>1.4238813446005403E-6</v>
      </c>
      <c r="CP41" s="40">
        <f>(AN41/0.00183-$BZ41)/$BZ41</f>
        <v>1.3303824392824076E-4</v>
      </c>
      <c r="CQ41" s="40">
        <f>(M41/0.001848-$BZ41)/$BZ41</f>
        <v>1.7853907186517636E-6</v>
      </c>
      <c r="CR41" s="40">
        <f>(S41/0.001013-$BZ41)/$BZ41</f>
        <v>1.7293286282961481E-6</v>
      </c>
      <c r="CS41" s="40">
        <f>(Y41/0.000439-$BZ41)/$BZ41</f>
        <v>3.8277381247858141E-6</v>
      </c>
    </row>
    <row r="42" spans="1:97" x14ac:dyDescent="0.25">
      <c r="A42" s="75" t="s">
        <v>208</v>
      </c>
      <c r="B42" s="75"/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5"/>
      <c r="P42" s="75"/>
      <c r="Q42" s="75"/>
      <c r="R42" s="75"/>
      <c r="S42" s="75"/>
      <c r="T42" s="75"/>
      <c r="U42" s="75"/>
      <c r="V42" s="75"/>
      <c r="W42" s="75"/>
      <c r="X42" s="75"/>
      <c r="Y42" s="75"/>
      <c r="Z42" s="75"/>
      <c r="AA42" s="75"/>
      <c r="AB42" s="75"/>
      <c r="AC42" s="75"/>
      <c r="AD42" s="75"/>
      <c r="AE42" s="75"/>
      <c r="AF42" s="75"/>
      <c r="AG42" s="75"/>
      <c r="AH42" s="75"/>
      <c r="AI42" s="75"/>
      <c r="AJ42" s="75"/>
      <c r="AK42" s="75"/>
      <c r="AL42" s="75"/>
      <c r="AM42" s="75"/>
      <c r="AN42" s="75"/>
      <c r="AO42" s="75"/>
      <c r="AP42" s="75"/>
      <c r="AQ42" s="75"/>
      <c r="AR42" s="75"/>
      <c r="AS42" s="75"/>
      <c r="AT42" s="75"/>
      <c r="AU42" s="75"/>
      <c r="AV42" s="75"/>
      <c r="AW42" s="75"/>
      <c r="AX42" s="75"/>
      <c r="AY42" s="75"/>
      <c r="AZ42" s="75"/>
      <c r="BA42" s="75"/>
      <c r="BB42" s="75"/>
      <c r="BC42" s="75"/>
      <c r="BD42" s="75"/>
      <c r="BE42" s="75"/>
      <c r="BF42" s="75"/>
      <c r="BG42" s="75"/>
      <c r="BH42" s="75"/>
      <c r="BI42" s="75"/>
      <c r="BJ42" s="75"/>
      <c r="BK42" s="75"/>
      <c r="BL42" s="75"/>
      <c r="BM42" s="75"/>
      <c r="BN42" s="75"/>
      <c r="BO42" s="75"/>
      <c r="BP42" s="75"/>
      <c r="BQ42" s="75"/>
      <c r="BR42" s="75"/>
      <c r="BS42" s="75"/>
      <c r="BT42" s="75"/>
      <c r="BU42" s="75"/>
      <c r="BV42" s="75"/>
      <c r="BW42" s="75"/>
      <c r="BX42" s="75"/>
      <c r="BY42" s="75"/>
      <c r="BZ42" s="75"/>
      <c r="CA42" s="75"/>
      <c r="CB42" s="89"/>
      <c r="CC42" s="91" t="e">
        <f t="shared" si="8"/>
        <v>#DIV/0!</v>
      </c>
      <c r="CD42" s="28" t="e">
        <f t="shared" si="0"/>
        <v>#DIV/0!</v>
      </c>
      <c r="CE42" s="28" t="e">
        <f t="shared" si="1"/>
        <v>#DIV/0!</v>
      </c>
      <c r="CF42" s="68" t="str">
        <f t="shared" si="2"/>
        <v/>
      </c>
      <c r="CG42" s="68" t="str">
        <f t="shared" si="3"/>
        <v/>
      </c>
      <c r="CH42" s="68" t="str">
        <f t="shared" si="4"/>
        <v/>
      </c>
      <c r="CI42" s="68" t="str">
        <f t="shared" si="37"/>
        <v/>
      </c>
      <c r="CJ42" s="68" t="str">
        <f t="shared" si="37"/>
        <v/>
      </c>
      <c r="CK42" s="68" t="str">
        <f t="shared" si="6"/>
        <v/>
      </c>
      <c r="CL42" s="68" t="str">
        <f t="shared" si="7"/>
        <v/>
      </c>
      <c r="CM42" s="40"/>
      <c r="CN42" s="40"/>
      <c r="CO42" s="40"/>
      <c r="CP42" s="40"/>
      <c r="CQ42" s="40"/>
      <c r="CR42" s="40"/>
      <c r="CS42" s="40"/>
    </row>
    <row r="43" spans="1:97" x14ac:dyDescent="0.25">
      <c r="A43" s="75" t="s">
        <v>209</v>
      </c>
      <c r="B43" s="75">
        <v>337.10540666999998</v>
      </c>
      <c r="C43" s="75"/>
      <c r="D43" s="75">
        <v>2434.9191593</v>
      </c>
      <c r="E43" s="75">
        <v>68.764406949999994</v>
      </c>
      <c r="F43" s="75">
        <v>66.642402759999996</v>
      </c>
      <c r="G43" s="75">
        <v>10.013851089999999</v>
      </c>
      <c r="H43" s="75">
        <v>108.32085323</v>
      </c>
      <c r="I43" s="75"/>
      <c r="J43" s="75" t="s">
        <v>209</v>
      </c>
      <c r="K43" s="75">
        <v>0</v>
      </c>
      <c r="L43" s="75">
        <v>1.2298441464146299</v>
      </c>
      <c r="M43" s="75">
        <v>0.20017753506304201</v>
      </c>
      <c r="N43" s="75">
        <v>0.45539345842266599</v>
      </c>
      <c r="O43" s="75">
        <v>0.45539345842266599</v>
      </c>
      <c r="P43" s="75">
        <v>1.75877915754281</v>
      </c>
      <c r="Q43" s="75">
        <v>0</v>
      </c>
      <c r="R43" s="75">
        <v>0.22036772544762101</v>
      </c>
      <c r="S43" s="75">
        <v>0.10972920356264899</v>
      </c>
      <c r="T43" s="75">
        <v>2.5992182808900899</v>
      </c>
      <c r="U43" s="75">
        <v>337.10532676047302</v>
      </c>
      <c r="V43" s="75">
        <v>10.8371605452345</v>
      </c>
      <c r="W43" s="75">
        <v>8.2078745727763899E-2</v>
      </c>
      <c r="X43" s="75">
        <v>1.8912604752737201</v>
      </c>
      <c r="Y43" s="75">
        <v>4.7552906204199601E-2</v>
      </c>
      <c r="Z43" s="75">
        <v>0</v>
      </c>
      <c r="AA43" s="75">
        <v>0</v>
      </c>
      <c r="AB43" s="75">
        <v>1.9868230696595801</v>
      </c>
      <c r="AC43" s="75">
        <v>1.9868230696595801</v>
      </c>
      <c r="AD43" s="75">
        <v>0</v>
      </c>
      <c r="AE43" s="75">
        <v>0</v>
      </c>
      <c r="AF43" s="75">
        <v>19.479349409855701</v>
      </c>
      <c r="AG43" s="75">
        <v>0.38258299177385702</v>
      </c>
      <c r="AH43" s="75">
        <v>5.98219888828617E-2</v>
      </c>
      <c r="AI43" s="75">
        <v>0</v>
      </c>
      <c r="AJ43" s="75">
        <v>33.038122493788698</v>
      </c>
      <c r="AK43" s="75">
        <v>0.16260409905428899</v>
      </c>
      <c r="AL43" s="75">
        <v>0</v>
      </c>
      <c r="AM43" s="75">
        <v>0</v>
      </c>
      <c r="AN43" s="75">
        <v>0.19825283960509199</v>
      </c>
      <c r="AO43" s="75">
        <v>1.28266567046633</v>
      </c>
      <c r="AP43" s="75">
        <v>109.633270528723</v>
      </c>
      <c r="AQ43" s="75">
        <v>2191.4265820821502</v>
      </c>
      <c r="AR43" s="75">
        <v>224.012485082094</v>
      </c>
      <c r="AS43" s="75">
        <v>2434.9184165740999</v>
      </c>
      <c r="AT43" s="75">
        <v>0</v>
      </c>
      <c r="AU43" s="75">
        <v>2.1625440281502102</v>
      </c>
      <c r="AV43" s="75">
        <v>0</v>
      </c>
      <c r="AW43" s="75">
        <v>4.0088028142220102E-2</v>
      </c>
      <c r="AX43" s="75">
        <v>18.104845352645</v>
      </c>
      <c r="AY43" s="75">
        <v>0.38921112352166298</v>
      </c>
      <c r="AZ43" s="75">
        <v>0.25055784662665198</v>
      </c>
      <c r="BA43" s="75">
        <v>30.924159757271099</v>
      </c>
      <c r="BB43" s="75">
        <v>0.229503836697035</v>
      </c>
      <c r="BC43" s="75">
        <v>0</v>
      </c>
      <c r="BD43" s="75">
        <v>0.17490616796133099</v>
      </c>
      <c r="BE43" s="75">
        <v>68.764382954137204</v>
      </c>
      <c r="BF43" s="75">
        <v>66.642379839513396</v>
      </c>
      <c r="BG43" s="75">
        <v>2.1220031146238001</v>
      </c>
      <c r="BH43" s="75">
        <v>8.8410650742682007E-2</v>
      </c>
      <c r="BI43" s="75">
        <v>0</v>
      </c>
      <c r="BJ43" s="75">
        <v>0.85535509129890797</v>
      </c>
      <c r="BK43" s="75">
        <v>0.205070088259836</v>
      </c>
      <c r="BL43" s="75">
        <v>5.5555838440891296</v>
      </c>
      <c r="BM43" s="75">
        <v>1.1591922816735201</v>
      </c>
      <c r="BN43" s="75">
        <v>0.83408586678571595</v>
      </c>
      <c r="BO43" s="75">
        <v>22.222325832547899</v>
      </c>
      <c r="BP43" s="75">
        <v>4.0773299712932601E-2</v>
      </c>
      <c r="BQ43" s="75">
        <v>0.19798355420118199</v>
      </c>
      <c r="BR43" s="75">
        <v>3.5097421024818498</v>
      </c>
      <c r="BS43" s="75">
        <v>6.2037672126413002E-3</v>
      </c>
      <c r="BT43" s="75">
        <v>10.0138510290183</v>
      </c>
      <c r="BU43" s="75">
        <v>26.8695044920042</v>
      </c>
      <c r="BV43" s="75">
        <v>0</v>
      </c>
      <c r="BW43" s="75">
        <v>0</v>
      </c>
      <c r="BX43" s="75">
        <v>2.29521764489408</v>
      </c>
      <c r="BY43" s="75">
        <v>0</v>
      </c>
      <c r="BZ43" s="75">
        <v>108.320820278002</v>
      </c>
      <c r="CA43" s="75">
        <v>3.5263280423315502</v>
      </c>
      <c r="CB43" s="89"/>
      <c r="CC43" s="91">
        <f t="shared" si="8"/>
        <v>1.0121163248889053</v>
      </c>
      <c r="CD43" s="28">
        <f t="shared" si="0"/>
        <v>8.0000008531139633E-3</v>
      </c>
      <c r="CE43" s="28">
        <f t="shared" si="1"/>
        <v>1.9246996784256731E-2</v>
      </c>
      <c r="CF43" s="68">
        <f t="shared" si="2"/>
        <v>-2.3704611489110434E-7</v>
      </c>
      <c r="CG43" s="68" t="str">
        <f t="shared" si="3"/>
        <v/>
      </c>
      <c r="CH43" s="68">
        <f t="shared" si="4"/>
        <v>-3.0503103043267433E-7</v>
      </c>
      <c r="CI43" s="68">
        <f t="shared" si="37"/>
        <v>-3.4895760545952047E-7</v>
      </c>
      <c r="CJ43" s="68">
        <f t="shared" si="37"/>
        <v>-3.4393247618615621E-7</v>
      </c>
      <c r="CK43" s="68">
        <f t="shared" si="6"/>
        <v>-6.0897350222063883E-9</v>
      </c>
      <c r="CL43" s="68">
        <f t="shared" si="7"/>
        <v>-3.0420733415271756E-7</v>
      </c>
      <c r="CM43" s="40">
        <f>(N43/0.004204-$BZ43)/$BZ43</f>
        <v>2.7954573283996792E-5</v>
      </c>
      <c r="CN43" s="40">
        <f>(R43/0.002034-$BZ43)/$BZ43</f>
        <v>1.9597000184315688E-4</v>
      </c>
      <c r="CO43" s="40">
        <f>(AB43/0.018342-$BZ43)/$BZ43</f>
        <v>1.3006310767353766E-6</v>
      </c>
      <c r="CP43" s="40">
        <f>(AN43/0.00183-$BZ43)/$BZ43</f>
        <v>1.2984347853731322E-4</v>
      </c>
      <c r="CQ43" s="40">
        <f>(M43/0.001848-$BZ43)/$BZ43</f>
        <v>3.2930341799808621E-6</v>
      </c>
      <c r="CR43" s="40">
        <f>(S43/0.001013-$BZ43)/$BZ43</f>
        <v>1.9376924105493215E-6</v>
      </c>
      <c r="CS43" s="40">
        <f>(Y43/0.000439-$BZ43)/$BZ43</f>
        <v>1.390077996975367E-6</v>
      </c>
    </row>
    <row r="44" spans="1:97" x14ac:dyDescent="0.25">
      <c r="A44" s="75" t="s">
        <v>210</v>
      </c>
      <c r="B44" s="75">
        <v>2328.5711488000002</v>
      </c>
      <c r="C44" s="75"/>
      <c r="D44" s="75">
        <v>15773.576138</v>
      </c>
      <c r="E44" s="75">
        <v>444.33283094000001</v>
      </c>
      <c r="F44" s="75">
        <v>430.22983065</v>
      </c>
      <c r="G44" s="75">
        <v>123.26681745</v>
      </c>
      <c r="H44" s="75">
        <v>616.32886880000001</v>
      </c>
      <c r="I44" s="75"/>
      <c r="J44" s="75" t="s">
        <v>210</v>
      </c>
      <c r="K44" s="75">
        <v>0</v>
      </c>
      <c r="L44" s="75">
        <v>6.9976221997607002</v>
      </c>
      <c r="M44" s="75">
        <v>1.13897819405399</v>
      </c>
      <c r="N44" s="75">
        <v>2.5911191532012001</v>
      </c>
      <c r="O44" s="75">
        <v>2.5911191532012001</v>
      </c>
      <c r="P44" s="75">
        <v>10.007187515702901</v>
      </c>
      <c r="Q44" s="75">
        <v>0</v>
      </c>
      <c r="R44" s="75">
        <v>1.2538590763682</v>
      </c>
      <c r="S44" s="75">
        <v>0.62434256769542096</v>
      </c>
      <c r="T44" s="75">
        <v>14.789147226933199</v>
      </c>
      <c r="U44" s="75">
        <v>2328.57108860177</v>
      </c>
      <c r="V44" s="75">
        <v>61.6617698790809</v>
      </c>
      <c r="W44" s="75">
        <v>0.46701558737531002</v>
      </c>
      <c r="X44" s="75">
        <v>10.760982207520501</v>
      </c>
      <c r="Y44" s="75">
        <v>0.27056860339649502</v>
      </c>
      <c r="Z44" s="75">
        <v>0</v>
      </c>
      <c r="AA44" s="75">
        <v>0</v>
      </c>
      <c r="AB44" s="75">
        <v>11.3047129828535</v>
      </c>
      <c r="AC44" s="75">
        <v>11.3047129828535</v>
      </c>
      <c r="AD44" s="75">
        <v>0</v>
      </c>
      <c r="AE44" s="75">
        <v>0</v>
      </c>
      <c r="AF44" s="75">
        <v>126.188532835529</v>
      </c>
      <c r="AG44" s="75">
        <v>2.1768408352305801</v>
      </c>
      <c r="AH44" s="75">
        <v>0.34037747486951397</v>
      </c>
      <c r="AI44" s="75">
        <v>0</v>
      </c>
      <c r="AJ44" s="75">
        <v>187.98196642157399</v>
      </c>
      <c r="AK44" s="75">
        <v>0.92519311182550401</v>
      </c>
      <c r="AL44" s="75">
        <v>0</v>
      </c>
      <c r="AM44" s="75">
        <v>0</v>
      </c>
      <c r="AN44" s="75">
        <v>1.1280298590925799</v>
      </c>
      <c r="AO44" s="75">
        <v>8.2806300458671593</v>
      </c>
      <c r="AP44" s="75">
        <v>623.79604620556995</v>
      </c>
      <c r="AQ44" s="75">
        <v>14196.2170743431</v>
      </c>
      <c r="AR44" s="75">
        <v>1451.1681459946899</v>
      </c>
      <c r="AS44" s="75">
        <v>15773.573753173299</v>
      </c>
      <c r="AT44" s="75">
        <v>0</v>
      </c>
      <c r="AU44" s="75">
        <v>12.304543721492299</v>
      </c>
      <c r="AV44" s="75">
        <v>0</v>
      </c>
      <c r="AW44" s="75">
        <v>0.258800134559103</v>
      </c>
      <c r="AX44" s="75">
        <v>103.01375722349199</v>
      </c>
      <c r="AY44" s="75">
        <v>2.5126659164338001</v>
      </c>
      <c r="AZ44" s="75">
        <v>1.61755023517805</v>
      </c>
      <c r="BA44" s="75">
        <v>199.640151337378</v>
      </c>
      <c r="BB44" s="75">
        <v>1.4816305482343699</v>
      </c>
      <c r="BC44" s="75">
        <v>0</v>
      </c>
      <c r="BD44" s="75">
        <v>1.12915791675347</v>
      </c>
      <c r="BE44" s="75">
        <v>444.33273675347601</v>
      </c>
      <c r="BF44" s="75">
        <v>430.22974407712098</v>
      </c>
      <c r="BG44" s="75">
        <v>14.1029926763559</v>
      </c>
      <c r="BH44" s="75">
        <v>0.57076101240651</v>
      </c>
      <c r="BI44" s="75">
        <v>0</v>
      </c>
      <c r="BJ44" s="75">
        <v>5.5219957320722797</v>
      </c>
      <c r="BK44" s="75">
        <v>1.32389141145411</v>
      </c>
      <c r="BL44" s="75">
        <v>35.865712218896903</v>
      </c>
      <c r="BM44" s="75">
        <v>7.48351022878464</v>
      </c>
      <c r="BN44" s="75">
        <v>5.38469169970843</v>
      </c>
      <c r="BO44" s="75">
        <v>143.46283099257499</v>
      </c>
      <c r="BP44" s="75">
        <v>0.23199369207695</v>
      </c>
      <c r="BQ44" s="75">
        <v>1.27814118542524</v>
      </c>
      <c r="BR44" s="75">
        <v>22.658203262509801</v>
      </c>
      <c r="BS44" s="75">
        <v>4.0050244749417097E-2</v>
      </c>
      <c r="BT44" s="75">
        <v>123.266692107298</v>
      </c>
      <c r="BU44" s="75">
        <v>152.88333057510599</v>
      </c>
      <c r="BV44" s="75">
        <v>0</v>
      </c>
      <c r="BW44" s="75">
        <v>0</v>
      </c>
      <c r="BX44" s="75">
        <v>13.0594294296542</v>
      </c>
      <c r="BY44" s="75">
        <v>0</v>
      </c>
      <c r="BZ44" s="75">
        <v>616.32861285294598</v>
      </c>
      <c r="CA44" s="75">
        <v>20.0642565136786</v>
      </c>
      <c r="CB44" s="89"/>
      <c r="CC44" s="91">
        <f t="shared" si="8"/>
        <v>1.0121159933141148</v>
      </c>
      <c r="CD44" s="28">
        <f t="shared" si="0"/>
        <v>7.9999963743246586E-3</v>
      </c>
      <c r="CE44" s="28">
        <f t="shared" si="1"/>
        <v>1.9246995726968641E-2</v>
      </c>
      <c r="CF44" s="68">
        <f t="shared" si="2"/>
        <v>-2.5852003775578829E-8</v>
      </c>
      <c r="CG44" s="68" t="str">
        <f t="shared" si="3"/>
        <v/>
      </c>
      <c r="CH44" s="68">
        <f t="shared" si="4"/>
        <v>-1.5119125049092452E-7</v>
      </c>
      <c r="CI44" s="68">
        <f t="shared" si="37"/>
        <v>-2.119729118281045E-7</v>
      </c>
      <c r="CJ44" s="68">
        <f t="shared" si="37"/>
        <v>-2.0122472419532361E-7</v>
      </c>
      <c r="CK44" s="68">
        <f t="shared" si="6"/>
        <v>-1.0168405788271378E-6</v>
      </c>
      <c r="CL44" s="68">
        <f t="shared" si="7"/>
        <v>-4.1527675724070044E-7</v>
      </c>
      <c r="CM44" s="40">
        <f>(N44/0.004204-$BZ44)/$BZ44</f>
        <v>2.8430518778600729E-5</v>
      </c>
      <c r="CN44" s="40">
        <f>(R44/0.002034-$BZ44)/$BZ44</f>
        <v>1.9677360051222376E-4</v>
      </c>
      <c r="CO44" s="40">
        <f>(AB44/0.018342-$BZ44)/$BZ44</f>
        <v>1.2000234826142516E-6</v>
      </c>
      <c r="CP44" s="40">
        <f>(AN44/0.00183-$BZ44)/$BZ44</f>
        <v>1.3166063094474279E-4</v>
      </c>
      <c r="CQ44" s="40">
        <f>(M44/0.001848-$BZ44)/$BZ44</f>
        <v>2.5615145525257277E-6</v>
      </c>
      <c r="CR44" s="40">
        <f>(S44/0.001013-$BZ44)/$BZ44</f>
        <v>2.6954431907091379E-6</v>
      </c>
      <c r="CS44" s="40">
        <f>(Y44/0.000439-$BZ44)/$BZ44</f>
        <v>1.2653148985124806E-6</v>
      </c>
    </row>
    <row r="45" spans="1:97" x14ac:dyDescent="0.25">
      <c r="A45" s="75" t="s">
        <v>211</v>
      </c>
      <c r="B45" s="75"/>
      <c r="C45" s="75"/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75"/>
      <c r="Z45" s="75"/>
      <c r="AA45" s="75"/>
      <c r="AB45" s="75"/>
      <c r="AC45" s="75"/>
      <c r="AD45" s="75"/>
      <c r="AE45" s="75"/>
      <c r="AF45" s="75"/>
      <c r="AG45" s="75"/>
      <c r="AH45" s="75"/>
      <c r="AI45" s="75"/>
      <c r="AJ45" s="75"/>
      <c r="AK45" s="75"/>
      <c r="AL45" s="75"/>
      <c r="AM45" s="75"/>
      <c r="AN45" s="75"/>
      <c r="AO45" s="75"/>
      <c r="AP45" s="75"/>
      <c r="AQ45" s="75"/>
      <c r="AR45" s="75"/>
      <c r="AS45" s="75"/>
      <c r="AT45" s="75"/>
      <c r="AU45" s="75"/>
      <c r="AV45" s="75"/>
      <c r="AW45" s="75"/>
      <c r="AX45" s="75"/>
      <c r="AY45" s="75"/>
      <c r="AZ45" s="75"/>
      <c r="BA45" s="75"/>
      <c r="BB45" s="75"/>
      <c r="BC45" s="75"/>
      <c r="BD45" s="75"/>
      <c r="BE45" s="75"/>
      <c r="BF45" s="75"/>
      <c r="BG45" s="75"/>
      <c r="BH45" s="75"/>
      <c r="BI45" s="75"/>
      <c r="BJ45" s="75"/>
      <c r="BK45" s="75"/>
      <c r="BL45" s="75"/>
      <c r="BM45" s="75"/>
      <c r="BN45" s="75"/>
      <c r="BO45" s="75"/>
      <c r="BP45" s="75"/>
      <c r="BQ45" s="75"/>
      <c r="BR45" s="75"/>
      <c r="BS45" s="75"/>
      <c r="BT45" s="75"/>
      <c r="BU45" s="75"/>
      <c r="BV45" s="75"/>
      <c r="BW45" s="75"/>
      <c r="BX45" s="75"/>
      <c r="BY45" s="75"/>
      <c r="BZ45" s="75"/>
      <c r="CA45" s="75"/>
      <c r="CB45" s="89"/>
      <c r="CC45" s="91" t="e">
        <f t="shared" si="8"/>
        <v>#DIV/0!</v>
      </c>
      <c r="CD45" s="28" t="e">
        <f t="shared" si="0"/>
        <v>#DIV/0!</v>
      </c>
      <c r="CE45" s="28" t="e">
        <f t="shared" si="1"/>
        <v>#DIV/0!</v>
      </c>
      <c r="CF45" s="68" t="str">
        <f t="shared" si="2"/>
        <v/>
      </c>
      <c r="CG45" s="68" t="str">
        <f t="shared" si="3"/>
        <v/>
      </c>
      <c r="CH45" s="68" t="str">
        <f t="shared" si="4"/>
        <v/>
      </c>
      <c r="CI45" s="68" t="str">
        <f t="shared" si="37"/>
        <v/>
      </c>
      <c r="CJ45" s="68" t="str">
        <f t="shared" si="37"/>
        <v/>
      </c>
      <c r="CK45" s="68" t="str">
        <f t="shared" si="6"/>
        <v/>
      </c>
      <c r="CL45" s="68" t="str">
        <f t="shared" si="7"/>
        <v/>
      </c>
      <c r="CM45" s="40"/>
      <c r="CN45" s="40"/>
      <c r="CO45" s="40"/>
      <c r="CP45" s="40"/>
      <c r="CQ45" s="40"/>
      <c r="CR45" s="40"/>
      <c r="CS45" s="40"/>
    </row>
    <row r="46" spans="1:97" x14ac:dyDescent="0.25">
      <c r="A46" s="75" t="s">
        <v>212</v>
      </c>
      <c r="B46" s="75">
        <v>0.43617161999999998</v>
      </c>
      <c r="C46" s="75"/>
      <c r="D46" s="75">
        <v>2.8341857400000001</v>
      </c>
      <c r="E46" s="75">
        <v>7.2401590000000002E-2</v>
      </c>
      <c r="F46" s="75">
        <v>7.0228399999999996E-2</v>
      </c>
      <c r="G46" s="75">
        <v>1.8558400000000001E-3</v>
      </c>
      <c r="H46" s="75">
        <v>8.8475579999999998E-2</v>
      </c>
      <c r="I46" s="75"/>
      <c r="J46" s="75" t="s">
        <v>212</v>
      </c>
      <c r="K46" s="75">
        <v>0</v>
      </c>
      <c r="L46" s="75">
        <v>1.00451986657076E-3</v>
      </c>
      <c r="M46" s="75">
        <v>1.63507066225742E-4</v>
      </c>
      <c r="N46" s="75">
        <v>3.7196023813885798E-4</v>
      </c>
      <c r="O46" s="75">
        <v>3.7196023813885798E-4</v>
      </c>
      <c r="P46" s="75">
        <v>1.4365615155673801E-3</v>
      </c>
      <c r="Q46" s="75">
        <v>0</v>
      </c>
      <c r="R46" s="75">
        <v>1.7999290058257099E-4</v>
      </c>
      <c r="S46" s="75">
        <v>8.9618757013839494E-5</v>
      </c>
      <c r="T46" s="75">
        <v>2.1230281134498401E-3</v>
      </c>
      <c r="U46" s="75">
        <v>0.436173492727503</v>
      </c>
      <c r="V46" s="75">
        <v>8.8516780297293197E-3</v>
      </c>
      <c r="W46" s="75">
        <v>6.7043841862464602E-5</v>
      </c>
      <c r="X46" s="75">
        <v>1.5447695831941599E-3</v>
      </c>
      <c r="Y46" s="75">
        <v>3.8839431639632401E-5</v>
      </c>
      <c r="Z46" s="75">
        <v>0</v>
      </c>
      <c r="AA46" s="75">
        <v>0</v>
      </c>
      <c r="AB46" s="75">
        <v>1.62281562927076E-3</v>
      </c>
      <c r="AC46" s="75">
        <v>1.62281562927076E-3</v>
      </c>
      <c r="AD46" s="75">
        <v>0</v>
      </c>
      <c r="AE46" s="75">
        <v>0</v>
      </c>
      <c r="AF46" s="75">
        <v>2.26734868852549E-2</v>
      </c>
      <c r="AG46" s="75">
        <v>3.1248733562614002E-4</v>
      </c>
      <c r="AH46" s="75">
        <v>4.8862831938799603E-5</v>
      </c>
      <c r="AI46" s="75">
        <v>0</v>
      </c>
      <c r="AJ46" s="75">
        <v>2.69852951262421E-2</v>
      </c>
      <c r="AK46" s="75">
        <v>1.3281312369582801E-4</v>
      </c>
      <c r="AL46" s="75">
        <v>0</v>
      </c>
      <c r="AM46" s="75">
        <v>0</v>
      </c>
      <c r="AN46" s="75">
        <v>1.61934547419434E-4</v>
      </c>
      <c r="AO46" s="75">
        <v>1.3516878145031E-3</v>
      </c>
      <c r="AP46" s="75">
        <v>8.9547738333416005E-2</v>
      </c>
      <c r="AQ46" s="75">
        <v>2.5507658041083099</v>
      </c>
      <c r="AR46" s="75">
        <v>0.26074395321792099</v>
      </c>
      <c r="AS46" s="75">
        <v>2.8341832442114798</v>
      </c>
      <c r="AT46" s="75">
        <v>0</v>
      </c>
      <c r="AU46" s="75">
        <v>1.7663308332919901E-3</v>
      </c>
      <c r="AV46" s="75">
        <v>0</v>
      </c>
      <c r="AW46" s="75">
        <v>4.2245043734188701E-5</v>
      </c>
      <c r="AX46" s="75">
        <v>1.47879516757882E-2</v>
      </c>
      <c r="AY46" s="75">
        <v>4.1015327634385499E-4</v>
      </c>
      <c r="AZ46" s="75">
        <v>2.6403930841008099E-4</v>
      </c>
      <c r="BA46" s="75">
        <v>3.2588035516460202E-2</v>
      </c>
      <c r="BB46" s="75">
        <v>2.4185596102228299E-4</v>
      </c>
      <c r="BC46" s="75">
        <v>0</v>
      </c>
      <c r="BD46" s="75">
        <v>1.84318259230476E-4</v>
      </c>
      <c r="BE46" s="75">
        <v>7.2401457349934098E-2</v>
      </c>
      <c r="BF46" s="75">
        <v>7.0228273269509506E-2</v>
      </c>
      <c r="BG46" s="75">
        <v>2.17318408042461E-3</v>
      </c>
      <c r="BH46" s="75">
        <v>9.31667410726588E-5</v>
      </c>
      <c r="BI46" s="75">
        <v>0</v>
      </c>
      <c r="BJ46" s="75">
        <v>9.0137160557107905E-4</v>
      </c>
      <c r="BK46" s="75">
        <v>2.16104432943666E-4</v>
      </c>
      <c r="BL46" s="75">
        <v>5.8545578906176697E-3</v>
      </c>
      <c r="BM46" s="75">
        <v>1.22155833705363E-3</v>
      </c>
      <c r="BN46" s="75">
        <v>8.7896614251778795E-4</v>
      </c>
      <c r="BO46" s="75">
        <v>2.3418126402001801E-2</v>
      </c>
      <c r="BP46" s="75">
        <v>3.3305872582990198E-5</v>
      </c>
      <c r="BQ46" s="75">
        <v>2.0863726803243001E-4</v>
      </c>
      <c r="BR46" s="75">
        <v>3.6985994036497498E-3</v>
      </c>
      <c r="BS46" s="75">
        <v>6.5376808478976099E-6</v>
      </c>
      <c r="BT46" s="75">
        <v>1.8558536130998599E-3</v>
      </c>
      <c r="BU46" s="75">
        <v>2.19467622640586E-2</v>
      </c>
      <c r="BV46" s="75">
        <v>0</v>
      </c>
      <c r="BW46" s="75">
        <v>0</v>
      </c>
      <c r="BX46" s="75">
        <v>1.87472445196955E-3</v>
      </c>
      <c r="BY46" s="75">
        <v>0</v>
      </c>
      <c r="BZ46" s="75">
        <v>8.8475477438449704E-2</v>
      </c>
      <c r="CA46" s="75">
        <v>2.8802846476187298E-3</v>
      </c>
      <c r="CB46" s="89"/>
      <c r="CC46" s="91">
        <f t="shared" si="8"/>
        <v>1.0121193004661913</v>
      </c>
      <c r="CD46" s="28">
        <f t="shared" si="0"/>
        <v>8.0000073853951064E-3</v>
      </c>
      <c r="CE46" s="28">
        <f t="shared" si="1"/>
        <v>1.9247060358665437E-2</v>
      </c>
      <c r="CF46" s="68">
        <f t="shared" si="2"/>
        <v>4.2935565202893012E-6</v>
      </c>
      <c r="CG46" s="68" t="str">
        <f t="shared" si="3"/>
        <v/>
      </c>
      <c r="CH46" s="68">
        <f t="shared" si="4"/>
        <v>-8.8060160809921392E-7</v>
      </c>
      <c r="CI46" s="68">
        <f t="shared" si="37"/>
        <v>-1.8321429944258732E-6</v>
      </c>
      <c r="CJ46" s="68">
        <f t="shared" si="37"/>
        <v>-1.8045475974194473E-6</v>
      </c>
      <c r="CK46" s="68">
        <f t="shared" si="6"/>
        <v>7.3352766724624215E-6</v>
      </c>
      <c r="CL46" s="68">
        <f t="shared" si="7"/>
        <v>-1.159207436607933E-6</v>
      </c>
      <c r="CM46" s="40">
        <f t="shared" ref="CM46:CM49" si="45">(N46/0.004204-$BZ46)/$BZ46</f>
        <v>2.5086610722053224E-5</v>
      </c>
      <c r="CN46" s="40">
        <f t="shared" ref="CN46:CN49" si="46">(R46/0.002034-$BZ46)/$BZ46</f>
        <v>1.8770636662368423E-4</v>
      </c>
      <c r="CO46" s="40">
        <f t="shared" ref="CO46:CO49" si="47">(AB46/0.018342-$BZ46)/$BZ46</f>
        <v>-9.7232471878519137E-7</v>
      </c>
      <c r="CP46" s="40">
        <f t="shared" ref="CP46:CP49" si="48">(AN46/0.00183-$BZ46)/$BZ46</f>
        <v>1.5084731276233709E-4</v>
      </c>
      <c r="CQ46" s="40">
        <f t="shared" ref="CQ46:CQ49" si="49">(M46/0.001848-$BZ46)/$BZ46</f>
        <v>2.6812523348945703E-5</v>
      </c>
      <c r="CR46" s="40">
        <f t="shared" ref="CR46:CR49" si="50">(S46/0.001013-$BZ46)/$BZ46</f>
        <v>-7.7005083302950799E-5</v>
      </c>
      <c r="CS46" s="40">
        <f t="shared" ref="CS46:CS49" si="51">(Y46/0.000439-$BZ46)/$BZ46</f>
        <v>-3.3546117512616425E-5</v>
      </c>
    </row>
    <row r="47" spans="1:97" x14ac:dyDescent="0.25">
      <c r="A47" s="75" t="s">
        <v>213</v>
      </c>
      <c r="B47" s="75">
        <v>708.20156188999999</v>
      </c>
      <c r="C47" s="75"/>
      <c r="D47" s="75">
        <v>4586.9536736</v>
      </c>
      <c r="E47" s="75">
        <v>120.25921361</v>
      </c>
      <c r="F47" s="75">
        <v>116.58076029999999</v>
      </c>
      <c r="G47" s="75">
        <v>13.29322756</v>
      </c>
      <c r="H47" s="75">
        <v>156.90165723999999</v>
      </c>
      <c r="I47" s="75"/>
      <c r="J47" s="75" t="s">
        <v>213</v>
      </c>
      <c r="K47" s="75">
        <v>0</v>
      </c>
      <c r="L47" s="75">
        <v>1.78141657150212</v>
      </c>
      <c r="M47" s="75">
        <v>0.28995494643876402</v>
      </c>
      <c r="N47" s="75">
        <v>0.65963244001870303</v>
      </c>
      <c r="O47" s="75">
        <v>0.65963244001870303</v>
      </c>
      <c r="P47" s="75">
        <v>2.5475739689536199</v>
      </c>
      <c r="Q47" s="75">
        <v>0</v>
      </c>
      <c r="R47" s="75">
        <v>0.31920054813571402</v>
      </c>
      <c r="S47" s="75">
        <v>0.15894166786812999</v>
      </c>
      <c r="T47" s="75">
        <v>3.7649404557589699</v>
      </c>
      <c r="U47" s="75">
        <v>708.20132670579801</v>
      </c>
      <c r="V47" s="75">
        <v>15.697521089252801</v>
      </c>
      <c r="W47" s="75">
        <v>0.11889026986503</v>
      </c>
      <c r="X47" s="75">
        <v>2.73947138605185</v>
      </c>
      <c r="Y47" s="75">
        <v>6.8879960121922906E-2</v>
      </c>
      <c r="Z47" s="75">
        <v>0</v>
      </c>
      <c r="AA47" s="75">
        <v>0</v>
      </c>
      <c r="AB47" s="75">
        <v>2.8778941229992099</v>
      </c>
      <c r="AC47" s="75">
        <v>2.8778941229992099</v>
      </c>
      <c r="AD47" s="75">
        <v>0</v>
      </c>
      <c r="AE47" s="75">
        <v>0</v>
      </c>
      <c r="AF47" s="75">
        <v>36.695622376780904</v>
      </c>
      <c r="AG47" s="75">
        <v>0.554167840768932</v>
      </c>
      <c r="AH47" s="75">
        <v>8.6651575172329298E-2</v>
      </c>
      <c r="AI47" s="75">
        <v>0</v>
      </c>
      <c r="AJ47" s="75">
        <v>47.855394508297799</v>
      </c>
      <c r="AK47" s="75">
        <v>0.235530441421197</v>
      </c>
      <c r="AL47" s="75">
        <v>0</v>
      </c>
      <c r="AM47" s="75">
        <v>0</v>
      </c>
      <c r="AN47" s="75">
        <v>0.287167483371909</v>
      </c>
      <c r="AO47" s="75">
        <v>2.2438287679668401</v>
      </c>
      <c r="AP47" s="75">
        <v>158.802688941285</v>
      </c>
      <c r="AQ47" s="75">
        <v>4128.2582555372901</v>
      </c>
      <c r="AR47" s="75">
        <v>421.999604625296</v>
      </c>
      <c r="AS47" s="75">
        <v>4586.9534825393703</v>
      </c>
      <c r="AT47" s="75">
        <v>0</v>
      </c>
      <c r="AU47" s="75">
        <v>3.1324219351914899</v>
      </c>
      <c r="AV47" s="75">
        <v>0</v>
      </c>
      <c r="AW47" s="75">
        <v>7.0127859586082197E-2</v>
      </c>
      <c r="AX47" s="75">
        <v>26.224705603005301</v>
      </c>
      <c r="AY47" s="75">
        <v>0.68086570861621298</v>
      </c>
      <c r="AZ47" s="75">
        <v>0.43831283421352801</v>
      </c>
      <c r="BA47" s="75">
        <v>54.097121333575799</v>
      </c>
      <c r="BB47" s="75">
        <v>0.40148213701284702</v>
      </c>
      <c r="BC47" s="75">
        <v>0</v>
      </c>
      <c r="BD47" s="75">
        <v>0.30597182149837099</v>
      </c>
      <c r="BE47" s="75">
        <v>120.259172132926</v>
      </c>
      <c r="BF47" s="75">
        <v>116.580718897059</v>
      </c>
      <c r="BG47" s="75">
        <v>3.6784532358669901</v>
      </c>
      <c r="BH47" s="75">
        <v>0.154661044865159</v>
      </c>
      <c r="BI47" s="75">
        <v>0</v>
      </c>
      <c r="BJ47" s="75">
        <v>1.49631397943087</v>
      </c>
      <c r="BK47" s="75">
        <v>0.35873906253299997</v>
      </c>
      <c r="BL47" s="75">
        <v>9.7186475140131208</v>
      </c>
      <c r="BM47" s="75">
        <v>2.0278305255708502</v>
      </c>
      <c r="BN47" s="75">
        <v>1.4591066329139</v>
      </c>
      <c r="BO47" s="75">
        <v>38.874584045922198</v>
      </c>
      <c r="BP47" s="75">
        <v>5.9059594852348699E-2</v>
      </c>
      <c r="BQ47" s="75">
        <v>0.34634222616555599</v>
      </c>
      <c r="BR47" s="75">
        <v>6.1397596183468597</v>
      </c>
      <c r="BS47" s="75">
        <v>1.08525527945237E-2</v>
      </c>
      <c r="BT47" s="75">
        <v>13.2932205044483</v>
      </c>
      <c r="BU47" s="75">
        <v>38.920201321620397</v>
      </c>
      <c r="BV47" s="75">
        <v>0</v>
      </c>
      <c r="BW47" s="75">
        <v>0</v>
      </c>
      <c r="BX47" s="75">
        <v>3.3246007967468598</v>
      </c>
      <c r="BY47" s="75">
        <v>0</v>
      </c>
      <c r="BZ47" s="75">
        <v>156.90158375469099</v>
      </c>
      <c r="CA47" s="75">
        <v>5.1078481795901496</v>
      </c>
      <c r="CB47" s="89"/>
      <c r="CC47" s="91">
        <f t="shared" si="8"/>
        <v>1.0121165455510399</v>
      </c>
      <c r="CD47" s="28">
        <f t="shared" si="0"/>
        <v>7.9999988045368065E-3</v>
      </c>
      <c r="CE47" s="28">
        <f t="shared" si="1"/>
        <v>1.9246997180967337E-2</v>
      </c>
      <c r="CF47" s="68">
        <f t="shared" si="2"/>
        <v>-3.3208653388985165E-7</v>
      </c>
      <c r="CG47" s="68" t="str">
        <f t="shared" si="3"/>
        <v/>
      </c>
      <c r="CH47" s="68">
        <f t="shared" si="4"/>
        <v>-4.165305414596848E-8</v>
      </c>
      <c r="CI47" s="68">
        <f t="shared" si="37"/>
        <v>-3.4489726617529305E-7</v>
      </c>
      <c r="CJ47" s="68">
        <f t="shared" si="37"/>
        <v>-3.551438581059083E-7</v>
      </c>
      <c r="CK47" s="68">
        <f t="shared" si="6"/>
        <v>-5.3076287668839837E-7</v>
      </c>
      <c r="CL47" s="68">
        <f t="shared" si="7"/>
        <v>-4.6835266303085218E-7</v>
      </c>
      <c r="CM47" s="40">
        <f t="shared" si="45"/>
        <v>2.7564464774083107E-5</v>
      </c>
      <c r="CN47" s="40">
        <f t="shared" si="46"/>
        <v>1.9655075166545721E-4</v>
      </c>
      <c r="CO47" s="40">
        <f t="shared" si="47"/>
        <v>1.8325136736462505E-6</v>
      </c>
      <c r="CP47" s="40">
        <f t="shared" si="48"/>
        <v>1.3089929349333916E-4</v>
      </c>
      <c r="CQ47" s="40">
        <f t="shared" si="49"/>
        <v>2.826861283778925E-6</v>
      </c>
      <c r="CR47" s="40">
        <f t="shared" si="50"/>
        <v>2.2871627329510099E-6</v>
      </c>
      <c r="CS47" s="40">
        <f t="shared" si="51"/>
        <v>2.3933522584375345E-6</v>
      </c>
    </row>
    <row r="48" spans="1:97" x14ac:dyDescent="0.25">
      <c r="A48" s="75" t="s">
        <v>214</v>
      </c>
      <c r="B48" s="75">
        <v>1153.517126</v>
      </c>
      <c r="C48" s="75"/>
      <c r="D48" s="75">
        <v>7505.0573643999996</v>
      </c>
      <c r="E48" s="75">
        <v>198.04704101999999</v>
      </c>
      <c r="F48" s="75">
        <v>191.94225392000001</v>
      </c>
      <c r="G48" s="75">
        <v>28.789772760000002</v>
      </c>
      <c r="H48" s="75">
        <v>256.49967372999998</v>
      </c>
      <c r="I48" s="75"/>
      <c r="J48" s="75" t="s">
        <v>214</v>
      </c>
      <c r="K48" s="75">
        <v>0</v>
      </c>
      <c r="L48" s="75">
        <v>2.91222430488784</v>
      </c>
      <c r="M48" s="75">
        <v>0.47401212262099401</v>
      </c>
      <c r="N48" s="75">
        <v>1.07835404423827</v>
      </c>
      <c r="O48" s="75">
        <v>1.07835404423827</v>
      </c>
      <c r="P48" s="75">
        <v>4.1647215010049701</v>
      </c>
      <c r="Q48" s="75">
        <v>0</v>
      </c>
      <c r="R48" s="75">
        <v>0.52182262120987</v>
      </c>
      <c r="S48" s="75">
        <v>0.25983463989066502</v>
      </c>
      <c r="T48" s="75">
        <v>6.1548492380668796</v>
      </c>
      <c r="U48" s="75">
        <v>1153.5165509010801</v>
      </c>
      <c r="V48" s="75">
        <v>25.661984437952999</v>
      </c>
      <c r="W48" s="75">
        <v>0.19435952323917999</v>
      </c>
      <c r="X48" s="75">
        <v>4.4784315040763598</v>
      </c>
      <c r="Y48" s="75">
        <v>0.112603868594862</v>
      </c>
      <c r="Z48" s="75">
        <v>0</v>
      </c>
      <c r="AA48" s="75">
        <v>0</v>
      </c>
      <c r="AB48" s="75">
        <v>4.7047232874319604</v>
      </c>
      <c r="AC48" s="75">
        <v>4.7047232874319604</v>
      </c>
      <c r="AD48" s="75">
        <v>0</v>
      </c>
      <c r="AE48" s="75">
        <v>0</v>
      </c>
      <c r="AF48" s="75">
        <v>60.040449836912998</v>
      </c>
      <c r="AG48" s="75">
        <v>0.90594240081798705</v>
      </c>
      <c r="AH48" s="75">
        <v>0.14165635172156599</v>
      </c>
      <c r="AI48" s="75">
        <v>0</v>
      </c>
      <c r="AJ48" s="75">
        <v>78.233013102728293</v>
      </c>
      <c r="AK48" s="75">
        <v>0.38504035955150001</v>
      </c>
      <c r="AL48" s="75">
        <v>0</v>
      </c>
      <c r="AM48" s="75">
        <v>0</v>
      </c>
      <c r="AN48" s="75">
        <v>0.46945551455675499</v>
      </c>
      <c r="AO48" s="75">
        <v>3.6943113471684299</v>
      </c>
      <c r="AP48" s="75">
        <v>259.60743577891998</v>
      </c>
      <c r="AQ48" s="75">
        <v>6754.5501019994799</v>
      </c>
      <c r="AR48" s="75">
        <v>690.46510976063303</v>
      </c>
      <c r="AS48" s="75">
        <v>7505.0556615970199</v>
      </c>
      <c r="AT48" s="75">
        <v>0</v>
      </c>
      <c r="AU48" s="75">
        <v>5.1208224357710899</v>
      </c>
      <c r="AV48" s="75">
        <v>0</v>
      </c>
      <c r="AW48" s="75">
        <v>0.11546076442732101</v>
      </c>
      <c r="AX48" s="75">
        <v>42.871608445016598</v>
      </c>
      <c r="AY48" s="75">
        <v>1.1209984809493101</v>
      </c>
      <c r="AZ48" s="75">
        <v>0.72165178358328197</v>
      </c>
      <c r="BA48" s="75">
        <v>89.067214319570994</v>
      </c>
      <c r="BB48" s="75">
        <v>0.66101349230862505</v>
      </c>
      <c r="BC48" s="75">
        <v>0</v>
      </c>
      <c r="BD48" s="75">
        <v>0.50376160384045099</v>
      </c>
      <c r="BE48" s="75">
        <v>198.04699015633301</v>
      </c>
      <c r="BF48" s="75">
        <v>191.94220397743899</v>
      </c>
      <c r="BG48" s="75">
        <v>6.1047861788940496</v>
      </c>
      <c r="BH48" s="75">
        <v>0.254638704277517</v>
      </c>
      <c r="BI48" s="75">
        <v>0</v>
      </c>
      <c r="BJ48" s="75">
        <v>2.4635793567243698</v>
      </c>
      <c r="BK48" s="75">
        <v>0.59063918602049104</v>
      </c>
      <c r="BL48" s="75">
        <v>16.001090692085899</v>
      </c>
      <c r="BM48" s="75">
        <v>3.3386831811482698</v>
      </c>
      <c r="BN48" s="75">
        <v>2.4023207152675501</v>
      </c>
      <c r="BO48" s="75">
        <v>64.004357410561198</v>
      </c>
      <c r="BP48" s="75">
        <v>9.65496854758182E-2</v>
      </c>
      <c r="BQ48" s="75">
        <v>0.57022891440003898</v>
      </c>
      <c r="BR48" s="75">
        <v>10.1086973863104</v>
      </c>
      <c r="BS48" s="75">
        <v>1.78679859638331E-2</v>
      </c>
      <c r="BT48" s="75">
        <v>28.789756959244201</v>
      </c>
      <c r="BU48" s="75">
        <v>63.625949424487096</v>
      </c>
      <c r="BV48" s="75">
        <v>0</v>
      </c>
      <c r="BW48" s="75">
        <v>0</v>
      </c>
      <c r="BX48" s="75">
        <v>5.4349888677698699</v>
      </c>
      <c r="BY48" s="75">
        <v>0</v>
      </c>
      <c r="BZ48" s="75">
        <v>256.49957226839001</v>
      </c>
      <c r="CA48" s="75">
        <v>8.35021214736582</v>
      </c>
      <c r="CB48" s="89"/>
      <c r="CC48" s="91">
        <f t="shared" si="8"/>
        <v>1.0121164471466566</v>
      </c>
      <c r="CD48" s="28">
        <f t="shared" si="0"/>
        <v>8.0000006054767678E-3</v>
      </c>
      <c r="CE48" s="28">
        <f t="shared" si="1"/>
        <v>1.9246998683013255E-2</v>
      </c>
      <c r="CF48" s="68">
        <f t="shared" si="2"/>
        <v>-4.9856123233075414E-7</v>
      </c>
      <c r="CG48" s="68" t="str">
        <f t="shared" si="3"/>
        <v/>
      </c>
      <c r="CH48" s="68">
        <f t="shared" si="4"/>
        <v>-2.2688740365725608E-7</v>
      </c>
      <c r="CI48" s="68">
        <f t="shared" si="37"/>
        <v>-2.5682618999486751E-7</v>
      </c>
      <c r="CJ48" s="68">
        <f t="shared" si="37"/>
        <v>-2.6019576200717336E-7</v>
      </c>
      <c r="CK48" s="68">
        <f t="shared" si="6"/>
        <v>-5.4883225138226283E-7</v>
      </c>
      <c r="CL48" s="68">
        <f t="shared" si="7"/>
        <v>-3.9556233540935078E-7</v>
      </c>
      <c r="CM48" s="40">
        <f t="shared" si="45"/>
        <v>2.7674814223906139E-5</v>
      </c>
      <c r="CN48" s="40">
        <f t="shared" si="46"/>
        <v>1.9644865143691616E-4</v>
      </c>
      <c r="CO48" s="40">
        <f t="shared" si="47"/>
        <v>1.7286668552818125E-6</v>
      </c>
      <c r="CP48" s="40">
        <f t="shared" si="48"/>
        <v>1.3058811410217975E-4</v>
      </c>
      <c r="CQ48" s="40">
        <f t="shared" si="49"/>
        <v>1.9262603728027174E-6</v>
      </c>
      <c r="CR48" s="40">
        <f t="shared" si="50"/>
        <v>2.2059570294898044E-6</v>
      </c>
      <c r="CS48" s="40">
        <f t="shared" si="51"/>
        <v>4.9409651260612927E-6</v>
      </c>
    </row>
    <row r="49" spans="1:97" x14ac:dyDescent="0.25">
      <c r="A49" s="75" t="s">
        <v>215</v>
      </c>
      <c r="B49" s="75">
        <v>210.71784546999999</v>
      </c>
      <c r="C49" s="75"/>
      <c r="D49" s="75">
        <v>1653.1989501999999</v>
      </c>
      <c r="E49" s="75">
        <v>49.176605440000003</v>
      </c>
      <c r="F49" s="75">
        <v>47.648607230000003</v>
      </c>
      <c r="G49" s="75">
        <v>8.5803185600000003</v>
      </c>
      <c r="H49" s="75">
        <v>87.746213310000002</v>
      </c>
      <c r="I49" s="75"/>
      <c r="J49" s="75" t="s">
        <v>215</v>
      </c>
      <c r="K49" s="75">
        <v>0</v>
      </c>
      <c r="L49" s="75">
        <v>0.996245963287411</v>
      </c>
      <c r="M49" s="75">
        <v>0.16215548056985801</v>
      </c>
      <c r="N49" s="75">
        <v>0.36889531959354399</v>
      </c>
      <c r="O49" s="75">
        <v>0.36889531959354399</v>
      </c>
      <c r="P49" s="75">
        <v>1.42471335137651</v>
      </c>
      <c r="Q49" s="75">
        <v>0</v>
      </c>
      <c r="R49" s="75">
        <v>0.17851057086553099</v>
      </c>
      <c r="S49" s="75">
        <v>8.8886868411370903E-2</v>
      </c>
      <c r="T49" s="75">
        <v>2.1055185697834502</v>
      </c>
      <c r="U49" s="75">
        <v>210.71783939990101</v>
      </c>
      <c r="V49" s="75">
        <v>8.7787264380131909</v>
      </c>
      <c r="W49" s="75">
        <v>6.6488696498592903E-2</v>
      </c>
      <c r="X49" s="75">
        <v>1.53203175274647</v>
      </c>
      <c r="Y49" s="75">
        <v>3.8520724762526298E-2</v>
      </c>
      <c r="Z49" s="75">
        <v>0</v>
      </c>
      <c r="AA49" s="75">
        <v>0</v>
      </c>
      <c r="AB49" s="75">
        <v>1.6094424688511599</v>
      </c>
      <c r="AC49" s="75">
        <v>1.6094424688511599</v>
      </c>
      <c r="AD49" s="75">
        <v>0</v>
      </c>
      <c r="AE49" s="75">
        <v>0</v>
      </c>
      <c r="AF49" s="75">
        <v>13.225588735704401</v>
      </c>
      <c r="AG49" s="75">
        <v>0.30991466103071502</v>
      </c>
      <c r="AH49" s="75">
        <v>4.8459218449933499E-2</v>
      </c>
      <c r="AI49" s="75">
        <v>0</v>
      </c>
      <c r="AJ49" s="75">
        <v>26.7628056931202</v>
      </c>
      <c r="AK49" s="75">
        <v>0.13171877605077201</v>
      </c>
      <c r="AL49" s="75">
        <v>0</v>
      </c>
      <c r="AM49" s="75">
        <v>0</v>
      </c>
      <c r="AN49" s="75">
        <v>0.160595826090009</v>
      </c>
      <c r="AO49" s="75">
        <v>0.91709227268969395</v>
      </c>
      <c r="AP49" s="75">
        <v>88.809352888330295</v>
      </c>
      <c r="AQ49" s="75">
        <v>1487.8785413250801</v>
      </c>
      <c r="AR49" s="75">
        <v>152.094294120162</v>
      </c>
      <c r="AS49" s="75">
        <v>1653.19842418095</v>
      </c>
      <c r="AT49" s="75">
        <v>0</v>
      </c>
      <c r="AU49" s="75">
        <v>1.7517865428573001</v>
      </c>
      <c r="AV49" s="75">
        <v>0</v>
      </c>
      <c r="AW49" s="75">
        <v>2.86624978256915E-2</v>
      </c>
      <c r="AX49" s="75">
        <v>14.665977477011801</v>
      </c>
      <c r="AY49" s="75">
        <v>0.278281781885723</v>
      </c>
      <c r="AZ49" s="75">
        <v>0.179146154863671</v>
      </c>
      <c r="BA49" s="75">
        <v>22.1104415879892</v>
      </c>
      <c r="BB49" s="75">
        <v>0.164092893290784</v>
      </c>
      <c r="BC49" s="75">
        <v>0</v>
      </c>
      <c r="BD49" s="75">
        <v>0.125056064859978</v>
      </c>
      <c r="BE49" s="75">
        <v>49.176588845196903</v>
      </c>
      <c r="BF49" s="75">
        <v>47.6485914532647</v>
      </c>
      <c r="BG49" s="75">
        <v>1.5279973919321801</v>
      </c>
      <c r="BH49" s="75">
        <v>6.3212684513081596E-2</v>
      </c>
      <c r="BI49" s="75">
        <v>0</v>
      </c>
      <c r="BJ49" s="75">
        <v>0.61157000248019899</v>
      </c>
      <c r="BK49" s="75">
        <v>0.14662293027331799</v>
      </c>
      <c r="BL49" s="75">
        <v>3.9721831835843799</v>
      </c>
      <c r="BM49" s="75">
        <v>0.82881007600434298</v>
      </c>
      <c r="BN49" s="75">
        <v>0.59636267045861602</v>
      </c>
      <c r="BO49" s="75">
        <v>15.8887295105188</v>
      </c>
      <c r="BP49" s="75">
        <v>3.3028808488464803E-2</v>
      </c>
      <c r="BQ49" s="75">
        <v>0.14155615150162301</v>
      </c>
      <c r="BR49" s="75">
        <v>2.5094276368105701</v>
      </c>
      <c r="BS49" s="75">
        <v>4.4356264047575701E-3</v>
      </c>
      <c r="BT49" s="75">
        <v>8.5803141616318594</v>
      </c>
      <c r="BU49" s="75">
        <v>21.765860029712499</v>
      </c>
      <c r="BV49" s="75">
        <v>0</v>
      </c>
      <c r="BW49" s="75">
        <v>0</v>
      </c>
      <c r="BX49" s="75">
        <v>1.85926030970613</v>
      </c>
      <c r="BY49" s="75">
        <v>0</v>
      </c>
      <c r="BZ49" s="75">
        <v>87.746190170692799</v>
      </c>
      <c r="CA49" s="75">
        <v>2.85653154937041</v>
      </c>
      <c r="CB49" s="89"/>
      <c r="CC49" s="91">
        <f t="shared" si="8"/>
        <v>1.0121163404994487</v>
      </c>
      <c r="CD49" s="28">
        <f t="shared" si="0"/>
        <v>8.0000008119151221E-3</v>
      </c>
      <c r="CE49" s="28">
        <f t="shared" si="1"/>
        <v>1.9246996494937486E-2</v>
      </c>
      <c r="CF49" s="68">
        <f t="shared" si="2"/>
        <v>-2.8806762724878013E-8</v>
      </c>
      <c r="CG49" s="68" t="str">
        <f t="shared" si="3"/>
        <v/>
      </c>
      <c r="CH49" s="68">
        <f t="shared" si="4"/>
        <v>-3.181825452973214E-7</v>
      </c>
      <c r="CI49" s="68">
        <f t="shared" si="37"/>
        <v>-3.3745320465289027E-7</v>
      </c>
      <c r="CJ49" s="68">
        <f t="shared" si="37"/>
        <v>-3.3110590676678545E-7</v>
      </c>
      <c r="CK49" s="68">
        <f t="shared" si="6"/>
        <v>-5.1261128710496045E-7</v>
      </c>
      <c r="CL49" s="68">
        <f t="shared" si="7"/>
        <v>-2.6370718837768361E-7</v>
      </c>
      <c r="CM49" s="40">
        <f t="shared" si="45"/>
        <v>2.8019888079941482E-5</v>
      </c>
      <c r="CN49" s="40">
        <f t="shared" si="46"/>
        <v>1.9509685872938105E-4</v>
      </c>
      <c r="CO49" s="40">
        <f t="shared" si="47"/>
        <v>1.1486850085544743E-6</v>
      </c>
      <c r="CP49" s="40">
        <f t="shared" si="48"/>
        <v>1.264082883141441E-4</v>
      </c>
      <c r="CQ49" s="40">
        <f t="shared" si="49"/>
        <v>3.2138049895018846E-6</v>
      </c>
      <c r="CR49" s="40">
        <f t="shared" si="50"/>
        <v>-2.5011045768478111E-7</v>
      </c>
      <c r="CS49" s="40">
        <f t="shared" si="51"/>
        <v>3.8233485003002093E-6</v>
      </c>
    </row>
    <row r="50" spans="1:97" x14ac:dyDescent="0.25">
      <c r="A50" s="75" t="s">
        <v>216</v>
      </c>
      <c r="B50" s="75">
        <v>203.09038874999999</v>
      </c>
      <c r="C50" s="75"/>
      <c r="D50" s="75">
        <v>1289.4356416999999</v>
      </c>
      <c r="E50" s="75">
        <v>34.563027839999997</v>
      </c>
      <c r="F50" s="75">
        <v>33.49348535</v>
      </c>
      <c r="G50" s="75">
        <v>5.6334249099999996</v>
      </c>
      <c r="H50" s="75">
        <v>45.752875349999997</v>
      </c>
      <c r="I50" s="75"/>
      <c r="J50" s="75" t="s">
        <v>216</v>
      </c>
      <c r="K50" s="75">
        <v>0</v>
      </c>
      <c r="L50" s="75">
        <v>0.519465559436604</v>
      </c>
      <c r="M50" s="75">
        <v>8.4551675211738994E-2</v>
      </c>
      <c r="N50" s="75">
        <v>0.19235051950387</v>
      </c>
      <c r="O50" s="75">
        <v>0.19235051950387</v>
      </c>
      <c r="P50" s="75">
        <v>0.74287807551632701</v>
      </c>
      <c r="Q50" s="75">
        <v>0</v>
      </c>
      <c r="R50" s="75">
        <v>9.3078961314437506E-2</v>
      </c>
      <c r="S50" s="75">
        <v>4.6347733782861299E-2</v>
      </c>
      <c r="T50" s="75">
        <v>1.0978653006958401</v>
      </c>
      <c r="U50" s="75">
        <v>203.09024129146701</v>
      </c>
      <c r="V50" s="75">
        <v>4.5774267279563299</v>
      </c>
      <c r="W50" s="75">
        <v>3.4668767637913198E-2</v>
      </c>
      <c r="X50" s="75">
        <v>0.79883614188682295</v>
      </c>
      <c r="Y50" s="75">
        <v>2.00855986323192E-2</v>
      </c>
      <c r="Z50" s="75">
        <v>0</v>
      </c>
      <c r="AA50" s="75">
        <v>0</v>
      </c>
      <c r="AB50" s="75">
        <v>0.83920064956506102</v>
      </c>
      <c r="AC50" s="75">
        <v>0.83920064956506102</v>
      </c>
      <c r="AD50" s="75">
        <v>0</v>
      </c>
      <c r="AE50" s="75">
        <v>0</v>
      </c>
      <c r="AF50" s="75">
        <v>10.3154878416419</v>
      </c>
      <c r="AG50" s="75">
        <v>0.16159653721505801</v>
      </c>
      <c r="AH50" s="75">
        <v>2.5267711083315599E-2</v>
      </c>
      <c r="AI50" s="75">
        <v>0</v>
      </c>
      <c r="AJ50" s="75">
        <v>13.954732601180501</v>
      </c>
      <c r="AK50" s="75">
        <v>6.8681200449656393E-2</v>
      </c>
      <c r="AL50" s="75">
        <v>0</v>
      </c>
      <c r="AM50" s="75">
        <v>0</v>
      </c>
      <c r="AN50" s="75">
        <v>8.3738276003076095E-2</v>
      </c>
      <c r="AO50" s="75">
        <v>0.64464905903977598</v>
      </c>
      <c r="AP50" s="75">
        <v>46.307223215220702</v>
      </c>
      <c r="AQ50" s="75">
        <v>1160.49197637835</v>
      </c>
      <c r="AR50" s="75">
        <v>118.62804754619999</v>
      </c>
      <c r="AS50" s="75">
        <v>1289.4355117661901</v>
      </c>
      <c r="AT50" s="75">
        <v>0</v>
      </c>
      <c r="AU50" s="75">
        <v>0.91342183063691496</v>
      </c>
      <c r="AV50" s="75">
        <v>0</v>
      </c>
      <c r="AW50" s="75">
        <v>2.01476567714413E-2</v>
      </c>
      <c r="AX50" s="75">
        <v>7.6471779591841802</v>
      </c>
      <c r="AY50" s="75">
        <v>0.19561174231496301</v>
      </c>
      <c r="AZ50" s="75">
        <v>0.12592664197710399</v>
      </c>
      <c r="BA50" s="75">
        <v>15.5420235730308</v>
      </c>
      <c r="BB50" s="75">
        <v>0.115345257046798</v>
      </c>
      <c r="BC50" s="75">
        <v>0</v>
      </c>
      <c r="BD50" s="75">
        <v>8.7905202700661905E-2</v>
      </c>
      <c r="BE50" s="75">
        <v>34.563014335494501</v>
      </c>
      <c r="BF50" s="75">
        <v>33.493472308080001</v>
      </c>
      <c r="BG50" s="75">
        <v>1.06954202741447</v>
      </c>
      <c r="BH50" s="75">
        <v>4.4433894095471098E-2</v>
      </c>
      <c r="BI50" s="75">
        <v>0</v>
      </c>
      <c r="BJ50" s="75">
        <v>0.42988854618407402</v>
      </c>
      <c r="BK50" s="75">
        <v>0.103065286582119</v>
      </c>
      <c r="BL50" s="75">
        <v>2.7921540652678298</v>
      </c>
      <c r="BM50" s="75">
        <v>0.58259308144424704</v>
      </c>
      <c r="BN50" s="75">
        <v>0.41919924231551398</v>
      </c>
      <c r="BO50" s="75">
        <v>11.1686140297734</v>
      </c>
      <c r="BP50" s="75">
        <v>1.7221928173582701E-2</v>
      </c>
      <c r="BQ50" s="75">
        <v>9.9503576137171507E-2</v>
      </c>
      <c r="BR50" s="75">
        <v>1.7639425976399501</v>
      </c>
      <c r="BS50" s="75">
        <v>3.1179147984148701E-3</v>
      </c>
      <c r="BT50" s="75">
        <v>5.6334221879594502</v>
      </c>
      <c r="BU50" s="75">
        <v>11.3492108035623</v>
      </c>
      <c r="BV50" s="75">
        <v>0</v>
      </c>
      <c r="BW50" s="75">
        <v>0</v>
      </c>
      <c r="BX50" s="75">
        <v>0.96946060884558005</v>
      </c>
      <c r="BY50" s="75">
        <v>0</v>
      </c>
      <c r="BZ50" s="75">
        <v>45.752856975699501</v>
      </c>
      <c r="CA50" s="75">
        <v>1.48946007747419</v>
      </c>
      <c r="CB50" s="89"/>
      <c r="CC50" s="91">
        <f t="shared" si="8"/>
        <v>1.012116538204721</v>
      </c>
      <c r="CD50" s="28">
        <f t="shared" si="0"/>
        <v>8.0000029063201257E-3</v>
      </c>
      <c r="CE50" s="28">
        <f t="shared" si="1"/>
        <v>1.9247005897452447E-2</v>
      </c>
      <c r="CF50" s="68">
        <f t="shared" si="2"/>
        <v>-7.2607341926128918E-7</v>
      </c>
      <c r="CG50" s="68" t="str">
        <f t="shared" si="3"/>
        <v/>
      </c>
      <c r="CH50" s="68">
        <f t="shared" si="4"/>
        <v>-1.0076796827122945E-7</v>
      </c>
      <c r="CI50" s="68">
        <f t="shared" si="37"/>
        <v>-3.9072113585078057E-7</v>
      </c>
      <c r="CJ50" s="68">
        <f t="shared" si="37"/>
        <v>-3.8938676768878998E-7</v>
      </c>
      <c r="CK50" s="68">
        <f t="shared" si="6"/>
        <v>-4.8319460947740282E-7</v>
      </c>
      <c r="CL50" s="68">
        <f t="shared" si="7"/>
        <v>-4.0159881438661329E-7</v>
      </c>
      <c r="CM50" s="40">
        <f>(N50/0.004204-$BZ50)/$BZ50</f>
        <v>2.8640087977856791E-5</v>
      </c>
      <c r="CN50" s="40">
        <f>(R50/0.002034-$BZ50)/$BZ50</f>
        <v>1.8966233828290793E-4</v>
      </c>
      <c r="CO50" s="40">
        <f>(AB50/0.018342-$BZ50)/$BZ50</f>
        <v>2.0816480756228035E-6</v>
      </c>
      <c r="CP50" s="40">
        <f>(AN50/0.00183-$BZ50)/$BZ50</f>
        <v>1.2597663599035489E-4</v>
      </c>
      <c r="CQ50" s="40">
        <f>(M50/0.001848-$BZ50)/$BZ50</f>
        <v>4.6778788890568737E-6</v>
      </c>
      <c r="CR50" s="40">
        <f>(S50/0.001013-$BZ50)/$BZ50</f>
        <v>1.9346501729283426E-6</v>
      </c>
      <c r="CS50" s="40">
        <f>(Y50/0.000439-$BZ50)/$BZ50</f>
        <v>4.7009020098315985E-6</v>
      </c>
    </row>
    <row r="51" spans="1:97" x14ac:dyDescent="0.25">
      <c r="A51" s="75" t="s">
        <v>217</v>
      </c>
      <c r="B51" s="75"/>
      <c r="C51" s="75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  <c r="AA51" s="75"/>
      <c r="AB51" s="75"/>
      <c r="AC51" s="75"/>
      <c r="AD51" s="75"/>
      <c r="AE51" s="75"/>
      <c r="AF51" s="75"/>
      <c r="AG51" s="75"/>
      <c r="AH51" s="75"/>
      <c r="AI51" s="75"/>
      <c r="AJ51" s="75"/>
      <c r="AK51" s="75"/>
      <c r="AL51" s="75"/>
      <c r="AM51" s="75"/>
      <c r="AN51" s="75"/>
      <c r="AO51" s="75"/>
      <c r="AP51" s="75"/>
      <c r="AQ51" s="75"/>
      <c r="AR51" s="75"/>
      <c r="AS51" s="75"/>
      <c r="AT51" s="75"/>
      <c r="AU51" s="75"/>
      <c r="AV51" s="75"/>
      <c r="AW51" s="75"/>
      <c r="AX51" s="75"/>
      <c r="AY51" s="75"/>
      <c r="AZ51" s="75"/>
      <c r="BA51" s="75"/>
      <c r="BB51" s="75"/>
      <c r="BC51" s="75"/>
      <c r="BD51" s="75"/>
      <c r="BE51" s="75"/>
      <c r="BF51" s="75"/>
      <c r="BG51" s="75"/>
      <c r="BH51" s="75"/>
      <c r="BI51" s="75"/>
      <c r="BJ51" s="75"/>
      <c r="BK51" s="75"/>
      <c r="BL51" s="75"/>
      <c r="BM51" s="75"/>
      <c r="BN51" s="75"/>
      <c r="BO51" s="75"/>
      <c r="BP51" s="75"/>
      <c r="BQ51" s="75"/>
      <c r="BR51" s="75"/>
      <c r="BS51" s="75"/>
      <c r="BT51" s="75"/>
      <c r="BU51" s="75"/>
      <c r="BV51" s="75"/>
      <c r="BW51" s="75"/>
      <c r="BX51" s="75"/>
      <c r="BY51" s="75"/>
      <c r="BZ51" s="75"/>
      <c r="CA51" s="75"/>
      <c r="CB51" s="89"/>
      <c r="CC51" s="91" t="e">
        <f t="shared" si="8"/>
        <v>#DIV/0!</v>
      </c>
      <c r="CD51" s="28" t="e">
        <f t="shared" si="0"/>
        <v>#DIV/0!</v>
      </c>
      <c r="CE51" s="28" t="e">
        <f t="shared" si="1"/>
        <v>#DIV/0!</v>
      </c>
      <c r="CF51" s="68" t="str">
        <f t="shared" si="2"/>
        <v/>
      </c>
      <c r="CG51" s="68" t="str">
        <f t="shared" si="3"/>
        <v/>
      </c>
      <c r="CH51" s="68" t="str">
        <f t="shared" si="4"/>
        <v/>
      </c>
      <c r="CI51" s="68" t="str">
        <f t="shared" si="37"/>
        <v/>
      </c>
      <c r="CJ51" s="68" t="str">
        <f t="shared" si="37"/>
        <v/>
      </c>
      <c r="CK51" s="68" t="str">
        <f t="shared" si="6"/>
        <v/>
      </c>
      <c r="CL51" s="68" t="str">
        <f t="shared" si="7"/>
        <v/>
      </c>
      <c r="CM51" s="40"/>
      <c r="CN51" s="40"/>
      <c r="CO51" s="40"/>
      <c r="CP51" s="40"/>
      <c r="CQ51" s="40"/>
      <c r="CR51" s="40"/>
      <c r="CS51" s="40"/>
    </row>
    <row r="52" spans="1:97" x14ac:dyDescent="0.25">
      <c r="A52" s="31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  <c r="AA52" s="75"/>
      <c r="AB52" s="75"/>
      <c r="AC52" s="75"/>
      <c r="AD52" s="75"/>
      <c r="AE52" s="75"/>
      <c r="AF52" s="75"/>
      <c r="AG52" s="75"/>
      <c r="AH52" s="75"/>
      <c r="AI52" s="75"/>
      <c r="AJ52" s="75"/>
      <c r="AK52" s="75"/>
      <c r="AL52" s="75"/>
      <c r="AM52" s="75"/>
      <c r="AN52" s="75"/>
      <c r="AO52" s="75"/>
      <c r="AP52" s="75"/>
      <c r="AQ52" s="75"/>
      <c r="AR52" s="75"/>
      <c r="AS52" s="75"/>
      <c r="AT52" s="75"/>
      <c r="AU52" s="75"/>
      <c r="AV52" s="75"/>
      <c r="AW52" s="75"/>
      <c r="AX52" s="75"/>
      <c r="AY52" s="75"/>
      <c r="AZ52" s="75"/>
      <c r="BA52" s="75"/>
      <c r="BB52" s="75"/>
      <c r="BC52" s="75"/>
      <c r="BD52" s="75"/>
      <c r="BE52" s="75"/>
      <c r="BF52" s="75"/>
      <c r="BG52" s="75"/>
      <c r="BH52" s="75"/>
      <c r="BI52" s="75"/>
      <c r="BJ52" s="75"/>
      <c r="BK52" s="75"/>
      <c r="BL52" s="75"/>
      <c r="BM52" s="75"/>
      <c r="BN52" s="75"/>
      <c r="BO52" s="75"/>
      <c r="BP52" s="75"/>
      <c r="BQ52" s="75"/>
      <c r="BR52" s="75"/>
      <c r="BS52" s="75"/>
      <c r="BT52" s="75"/>
      <c r="BU52" s="75"/>
      <c r="BV52" s="75"/>
      <c r="BW52" s="75"/>
      <c r="BX52" s="75"/>
      <c r="BY52" s="75"/>
      <c r="BZ52" s="75"/>
      <c r="CA52" s="75"/>
      <c r="CB52" s="89"/>
      <c r="CC52" s="91" t="e">
        <f t="shared" si="8"/>
        <v>#DIV/0!</v>
      </c>
      <c r="CD52" s="28" t="e">
        <f t="shared" si="0"/>
        <v>#DIV/0!</v>
      </c>
      <c r="CE52" s="28" t="e">
        <f t="shared" si="1"/>
        <v>#DIV/0!</v>
      </c>
      <c r="CF52" s="68" t="str">
        <f t="shared" si="2"/>
        <v/>
      </c>
      <c r="CG52" s="68" t="str">
        <f t="shared" si="3"/>
        <v/>
      </c>
      <c r="CH52" s="68" t="str">
        <f t="shared" si="4"/>
        <v/>
      </c>
      <c r="CI52" s="68" t="str">
        <f t="shared" si="37"/>
        <v/>
      </c>
      <c r="CJ52" s="68" t="str">
        <f t="shared" si="37"/>
        <v/>
      </c>
      <c r="CK52" s="68" t="str">
        <f t="shared" si="6"/>
        <v/>
      </c>
      <c r="CL52" s="68" t="str">
        <f t="shared" si="7"/>
        <v/>
      </c>
      <c r="CM52" s="40"/>
      <c r="CN52" s="40"/>
      <c r="CO52" s="40"/>
      <c r="CP52" s="40"/>
      <c r="CQ52" s="40"/>
      <c r="CR52" s="40"/>
      <c r="CS52" s="40"/>
    </row>
    <row r="53" spans="1:97" x14ac:dyDescent="0.25">
      <c r="A53" s="31"/>
      <c r="B53" s="75"/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  <c r="AA53" s="75"/>
      <c r="AB53" s="75"/>
      <c r="AC53" s="75"/>
      <c r="AD53" s="75"/>
      <c r="AE53" s="75"/>
      <c r="AF53" s="75"/>
      <c r="AG53" s="75"/>
      <c r="AH53" s="75"/>
      <c r="AI53" s="75"/>
      <c r="AJ53" s="75"/>
      <c r="AK53" s="75"/>
      <c r="AL53" s="75"/>
      <c r="AM53" s="75"/>
      <c r="AN53" s="75"/>
      <c r="AO53" s="75"/>
      <c r="AP53" s="75"/>
      <c r="AQ53" s="75"/>
      <c r="AR53" s="75"/>
      <c r="AS53" s="75"/>
      <c r="AT53" s="75"/>
      <c r="AU53" s="75"/>
      <c r="AV53" s="75"/>
      <c r="AW53" s="75"/>
      <c r="AX53" s="75"/>
      <c r="AY53" s="75"/>
      <c r="AZ53" s="75"/>
      <c r="BA53" s="75"/>
      <c r="BB53" s="75"/>
      <c r="BC53" s="75"/>
      <c r="BD53" s="75"/>
      <c r="BE53" s="75"/>
      <c r="BF53" s="75"/>
      <c r="BG53" s="75"/>
      <c r="BH53" s="75"/>
      <c r="BI53" s="75"/>
      <c r="BJ53" s="75"/>
      <c r="BK53" s="75"/>
      <c r="BL53" s="75"/>
      <c r="BM53" s="75"/>
      <c r="BN53" s="75"/>
      <c r="BO53" s="75"/>
      <c r="BP53" s="75"/>
      <c r="BQ53" s="75"/>
      <c r="BR53" s="75"/>
      <c r="BS53" s="75"/>
      <c r="BT53" s="75"/>
      <c r="BU53" s="75"/>
      <c r="BV53" s="75"/>
      <c r="BW53" s="75"/>
      <c r="BX53" s="75"/>
      <c r="BY53" s="75"/>
      <c r="BZ53" s="75"/>
      <c r="CA53" s="75"/>
      <c r="CB53" s="89"/>
      <c r="CC53" s="91" t="e">
        <f t="shared" si="8"/>
        <v>#DIV/0!</v>
      </c>
      <c r="CD53" s="28" t="e">
        <f t="shared" si="0"/>
        <v>#DIV/0!</v>
      </c>
      <c r="CE53" s="28" t="e">
        <f t="shared" si="1"/>
        <v>#DIV/0!</v>
      </c>
      <c r="CF53" s="68" t="str">
        <f t="shared" si="2"/>
        <v/>
      </c>
      <c r="CG53" s="68" t="str">
        <f t="shared" si="3"/>
        <v/>
      </c>
      <c r="CH53" s="68" t="str">
        <f t="shared" si="4"/>
        <v/>
      </c>
      <c r="CI53" s="68" t="str">
        <f t="shared" si="37"/>
        <v/>
      </c>
      <c r="CJ53" s="68" t="str">
        <f t="shared" si="37"/>
        <v/>
      </c>
      <c r="CK53" s="68" t="str">
        <f t="shared" si="6"/>
        <v/>
      </c>
      <c r="CL53" s="68" t="str">
        <f t="shared" si="7"/>
        <v/>
      </c>
      <c r="CM53" s="40"/>
      <c r="CN53" s="40"/>
      <c r="CO53" s="40"/>
      <c r="CP53" s="40"/>
      <c r="CQ53" s="40"/>
      <c r="CR53" s="40"/>
      <c r="CS53" s="40"/>
    </row>
    <row r="54" spans="1:97" x14ac:dyDescent="0.25">
      <c r="A54" s="31" t="s">
        <v>341</v>
      </c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  <c r="AA54" s="75"/>
      <c r="AB54" s="75"/>
      <c r="AC54" s="75"/>
      <c r="AD54" s="75"/>
      <c r="AE54" s="75"/>
      <c r="AF54" s="75"/>
      <c r="AG54" s="75"/>
      <c r="AH54" s="75"/>
      <c r="AI54" s="75"/>
      <c r="AJ54" s="75"/>
      <c r="AK54" s="75"/>
      <c r="AL54" s="75"/>
      <c r="AM54" s="75"/>
      <c r="AN54" s="75"/>
      <c r="AO54" s="75"/>
      <c r="AP54" s="75"/>
      <c r="AQ54" s="75"/>
      <c r="AR54" s="75"/>
      <c r="AS54" s="75"/>
      <c r="AT54" s="75"/>
      <c r="AU54" s="75"/>
      <c r="AV54" s="75"/>
      <c r="AW54" s="75"/>
      <c r="AX54" s="75"/>
      <c r="AY54" s="75"/>
      <c r="AZ54" s="75"/>
      <c r="BA54" s="75"/>
      <c r="BB54" s="75"/>
      <c r="BC54" s="75"/>
      <c r="BD54" s="75"/>
      <c r="BE54" s="75"/>
      <c r="BF54" s="75"/>
      <c r="BG54" s="75"/>
      <c r="BH54" s="75"/>
      <c r="BI54" s="75"/>
      <c r="BJ54" s="75"/>
      <c r="BK54" s="75"/>
      <c r="BL54" s="75"/>
      <c r="BM54" s="75"/>
      <c r="BN54" s="75"/>
      <c r="BO54" s="75"/>
      <c r="BP54" s="75"/>
      <c r="BQ54" s="75"/>
      <c r="BR54" s="75"/>
      <c r="BS54" s="75"/>
      <c r="BT54" s="75"/>
      <c r="BU54" s="75"/>
      <c r="BV54" s="75"/>
      <c r="BW54" s="75"/>
      <c r="BX54" s="75"/>
      <c r="BY54" s="75"/>
      <c r="BZ54" s="75"/>
      <c r="CA54" s="75"/>
      <c r="CB54" s="89"/>
      <c r="CC54" s="91" t="e">
        <f t="shared" si="8"/>
        <v>#DIV/0!</v>
      </c>
      <c r="CD54" s="28" t="e">
        <f t="shared" si="0"/>
        <v>#DIV/0!</v>
      </c>
      <c r="CE54" s="28" t="e">
        <f t="shared" si="1"/>
        <v>#DIV/0!</v>
      </c>
      <c r="CF54" s="68" t="str">
        <f t="shared" si="2"/>
        <v/>
      </c>
      <c r="CG54" s="68" t="str">
        <f t="shared" si="3"/>
        <v/>
      </c>
      <c r="CH54" s="68" t="str">
        <f t="shared" si="4"/>
        <v/>
      </c>
      <c r="CI54" s="68" t="str">
        <f t="shared" si="37"/>
        <v/>
      </c>
      <c r="CJ54" s="68" t="str">
        <f t="shared" si="37"/>
        <v/>
      </c>
      <c r="CK54" s="68" t="str">
        <f t="shared" si="6"/>
        <v/>
      </c>
      <c r="CL54" s="68" t="str">
        <f t="shared" si="7"/>
        <v/>
      </c>
      <c r="CM54" s="40"/>
      <c r="CN54" s="40"/>
      <c r="CO54" s="40"/>
      <c r="CP54" s="40"/>
      <c r="CQ54" s="40"/>
      <c r="CR54" s="40"/>
      <c r="CS54" s="40"/>
    </row>
    <row r="55" spans="1:97" x14ac:dyDescent="0.25">
      <c r="A55" s="75" t="s">
        <v>343</v>
      </c>
      <c r="B55" s="75">
        <v>384.95616481000002</v>
      </c>
      <c r="C55" s="75"/>
      <c r="D55" s="75">
        <v>2481.5170821000002</v>
      </c>
      <c r="E55" s="75">
        <v>64.354185549999997</v>
      </c>
      <c r="F55" s="75">
        <v>62.390496489999997</v>
      </c>
      <c r="G55" s="75">
        <v>6.4056730200000001</v>
      </c>
      <c r="H55" s="75">
        <v>78.917989390000002</v>
      </c>
      <c r="I55" s="75"/>
      <c r="J55" s="75" t="s">
        <v>343</v>
      </c>
      <c r="K55" s="75">
        <v>0</v>
      </c>
      <c r="L55" s="75">
        <v>0.83872583695659397</v>
      </c>
      <c r="M55" s="75">
        <v>0.13651668469813</v>
      </c>
      <c r="N55" s="75">
        <v>0.31056821850975702</v>
      </c>
      <c r="O55" s="75">
        <v>0.31056821850975702</v>
      </c>
      <c r="P55" s="75">
        <v>1.19944784798855</v>
      </c>
      <c r="Q55" s="75">
        <v>0</v>
      </c>
      <c r="R55" s="75">
        <v>0.15028599847492499</v>
      </c>
      <c r="S55" s="75">
        <v>7.4832984618430895E-2</v>
      </c>
      <c r="T55" s="75">
        <v>1.772608476217</v>
      </c>
      <c r="U55" s="75">
        <v>364.63732619212101</v>
      </c>
      <c r="V55" s="75">
        <v>7.3906991409138998</v>
      </c>
      <c r="W55" s="75">
        <v>5.5975844296781999E-2</v>
      </c>
      <c r="X55" s="75">
        <v>1.2897975968743101</v>
      </c>
      <c r="Y55" s="75">
        <v>3.2430193088491301E-2</v>
      </c>
      <c r="Z55" s="75">
        <v>0</v>
      </c>
      <c r="AA55" s="75">
        <v>0</v>
      </c>
      <c r="AB55" s="75">
        <v>1.35496992230305</v>
      </c>
      <c r="AC55" s="75">
        <v>1.35496992230305</v>
      </c>
      <c r="AD55" s="75">
        <v>0</v>
      </c>
      <c r="AE55" s="75">
        <v>0</v>
      </c>
      <c r="AF55" s="75">
        <v>18.775180968710899</v>
      </c>
      <c r="AG55" s="75">
        <v>0.26091301936170602</v>
      </c>
      <c r="AH55" s="75">
        <v>4.0797218568368203E-2</v>
      </c>
      <c r="AI55" s="75">
        <v>0</v>
      </c>
      <c r="AJ55" s="75">
        <v>22.5312683512837</v>
      </c>
      <c r="AK55" s="75">
        <v>0.110892436350689</v>
      </c>
      <c r="AL55" s="75">
        <v>0</v>
      </c>
      <c r="AM55" s="75">
        <v>0</v>
      </c>
      <c r="AN55" s="75">
        <v>0.13520418962068501</v>
      </c>
      <c r="AO55" s="75">
        <v>1.1349844500294799</v>
      </c>
      <c r="AP55" s="75">
        <v>74.767450524424405</v>
      </c>
      <c r="AQ55" s="75">
        <v>2112.20760896619</v>
      </c>
      <c r="AR55" s="75">
        <v>215.91468207741499</v>
      </c>
      <c r="AS55" s="75">
        <v>2346.8974720123201</v>
      </c>
      <c r="AT55" s="75">
        <v>0</v>
      </c>
      <c r="AU55" s="75">
        <v>1.4748067522583499</v>
      </c>
      <c r="AV55" s="75">
        <v>0</v>
      </c>
      <c r="AW55" s="75">
        <v>3.5472390339346398E-2</v>
      </c>
      <c r="AX55" s="75">
        <v>12.3471046916913</v>
      </c>
      <c r="AY55" s="75">
        <v>0.344398514349333</v>
      </c>
      <c r="AZ55" s="75">
        <v>0.221709396727238</v>
      </c>
      <c r="BA55" s="75">
        <v>27.363653472444899</v>
      </c>
      <c r="BB55" s="75">
        <v>0.20307954928708</v>
      </c>
      <c r="BC55" s="75">
        <v>0</v>
      </c>
      <c r="BD55" s="75">
        <v>0.15476817269906301</v>
      </c>
      <c r="BE55" s="75">
        <v>60.826798921406997</v>
      </c>
      <c r="BF55" s="75">
        <v>58.969400865001703</v>
      </c>
      <c r="BG55" s="75">
        <v>1.8573980564052499</v>
      </c>
      <c r="BH55" s="75">
        <v>7.8231350341991995E-2</v>
      </c>
      <c r="BI55" s="75">
        <v>0</v>
      </c>
      <c r="BJ55" s="75">
        <v>0.75687218968567505</v>
      </c>
      <c r="BK55" s="75">
        <v>0.18145915769109899</v>
      </c>
      <c r="BL55" s="75">
        <v>4.9159313689049</v>
      </c>
      <c r="BM55" s="75">
        <v>1.0257266172831301</v>
      </c>
      <c r="BN55" s="75">
        <v>0.73805211009882199</v>
      </c>
      <c r="BO55" s="75">
        <v>19.6637261685323</v>
      </c>
      <c r="BP55" s="75">
        <v>2.7806459934042099E-2</v>
      </c>
      <c r="BQ55" s="75">
        <v>0.17518838713162099</v>
      </c>
      <c r="BR55" s="75">
        <v>3.1056425341027398</v>
      </c>
      <c r="BS55" s="75">
        <v>5.4894853823641201E-3</v>
      </c>
      <c r="BT55" s="75">
        <v>6.2530663349151503</v>
      </c>
      <c r="BU55" s="75">
        <v>18.324410704409502</v>
      </c>
      <c r="BV55" s="75">
        <v>0</v>
      </c>
      <c r="BW55" s="75">
        <v>0</v>
      </c>
      <c r="BX55" s="75">
        <v>1.56528813822929</v>
      </c>
      <c r="BY55" s="75">
        <v>0</v>
      </c>
      <c r="BZ55" s="75">
        <v>73.872384606226902</v>
      </c>
      <c r="CA55" s="75">
        <v>2.4048780603555899</v>
      </c>
      <c r="CB55" s="89"/>
      <c r="CC55" s="91">
        <f t="shared" si="8"/>
        <v>1.012116380471114</v>
      </c>
      <c r="CD55" s="28">
        <f t="shared" si="0"/>
        <v>8.0000005081655046E-3</v>
      </c>
      <c r="CE55" s="28">
        <f t="shared" si="1"/>
        <v>1.9247006640406489E-2</v>
      </c>
      <c r="CF55" s="68">
        <f t="shared" si="2"/>
        <v>-5.2782213860395326E-2</v>
      </c>
      <c r="CG55" s="68" t="str">
        <f t="shared" si="3"/>
        <v/>
      </c>
      <c r="CH55" s="68">
        <f t="shared" si="4"/>
        <v>-5.4248915334387825E-2</v>
      </c>
      <c r="CI55" s="68">
        <f t="shared" si="37"/>
        <v>-5.4812077853932224E-2</v>
      </c>
      <c r="CJ55" s="68">
        <f t="shared" si="37"/>
        <v>-5.483360154934222E-2</v>
      </c>
      <c r="CK55" s="68">
        <f t="shared" si="6"/>
        <v>-2.382367701385572E-2</v>
      </c>
      <c r="CL55" s="68">
        <f t="shared" si="7"/>
        <v>-6.3934786260690629E-2</v>
      </c>
      <c r="CM55" s="40">
        <f>(N55/0.004204-$BZ55)/$BZ55</f>
        <v>2.8057828023550671E-5</v>
      </c>
      <c r="CN55" s="40">
        <f>(R55/0.002034-$BZ55)/$BZ55</f>
        <v>1.9678482846037423E-4</v>
      </c>
      <c r="CO55" s="40">
        <f>(AB55/0.018342-$BZ55)/$BZ55</f>
        <v>1.9512320910422264E-6</v>
      </c>
      <c r="CP55" s="40">
        <f>(AN55/0.00183-$BZ55)/$BZ55</f>
        <v>1.3112105152877191E-4</v>
      </c>
      <c r="CQ55" s="40">
        <f>(M55/0.001848-$BZ55)/$BZ55</f>
        <v>3.7940255355903676E-6</v>
      </c>
      <c r="CR55" s="40">
        <f>(S55/0.001013-$BZ55)/$BZ55</f>
        <v>3.4612172809190752E-6</v>
      </c>
      <c r="CS55" s="40">
        <f>(Y55/0.000439-$BZ55)/$BZ55</f>
        <v>6.6681008976763422E-6</v>
      </c>
    </row>
    <row r="56" spans="1:97" x14ac:dyDescent="0.25">
      <c r="A56" s="75" t="s">
        <v>344</v>
      </c>
      <c r="B56" s="75"/>
      <c r="C56" s="75"/>
      <c r="D56" s="75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  <c r="AA56" s="75"/>
      <c r="AB56" s="75"/>
      <c r="AC56" s="75"/>
      <c r="AD56" s="75"/>
      <c r="AE56" s="75"/>
      <c r="AF56" s="75"/>
      <c r="AG56" s="75"/>
      <c r="AH56" s="75"/>
      <c r="AI56" s="75"/>
      <c r="AJ56" s="75"/>
      <c r="AK56" s="75"/>
      <c r="AL56" s="75"/>
      <c r="AM56" s="75"/>
      <c r="AN56" s="75"/>
      <c r="AO56" s="75"/>
      <c r="AP56" s="75"/>
      <c r="AQ56" s="75"/>
      <c r="AR56" s="75"/>
      <c r="AS56" s="75"/>
      <c r="AT56" s="75"/>
      <c r="AU56" s="75"/>
      <c r="AV56" s="75"/>
      <c r="AW56" s="75"/>
      <c r="AX56" s="75"/>
      <c r="AY56" s="75"/>
      <c r="AZ56" s="75"/>
      <c r="BA56" s="75"/>
      <c r="BB56" s="75"/>
      <c r="BC56" s="75"/>
      <c r="BD56" s="75"/>
      <c r="BE56" s="75"/>
      <c r="BF56" s="75"/>
      <c r="BG56" s="75"/>
      <c r="BH56" s="75"/>
      <c r="BI56" s="75"/>
      <c r="BJ56" s="75"/>
      <c r="BK56" s="75"/>
      <c r="BL56" s="75"/>
      <c r="BM56" s="75"/>
      <c r="BN56" s="75"/>
      <c r="BO56" s="75"/>
      <c r="BP56" s="75"/>
      <c r="BQ56" s="75"/>
      <c r="BR56" s="75"/>
      <c r="BS56" s="75"/>
      <c r="BT56" s="75"/>
      <c r="BU56" s="75"/>
      <c r="BV56" s="75"/>
      <c r="BW56" s="75"/>
      <c r="BX56" s="75"/>
      <c r="BY56" s="75"/>
      <c r="BZ56" s="75"/>
      <c r="CA56" s="75"/>
      <c r="CB56" s="89"/>
      <c r="CC56" s="91" t="e">
        <f t="shared" si="8"/>
        <v>#DIV/0!</v>
      </c>
      <c r="CD56" s="28" t="e">
        <f t="shared" si="0"/>
        <v>#DIV/0!</v>
      </c>
      <c r="CE56" s="28" t="e">
        <f t="shared" si="1"/>
        <v>#DIV/0!</v>
      </c>
      <c r="CF56" s="68" t="str">
        <f t="shared" si="2"/>
        <v/>
      </c>
      <c r="CG56" s="68" t="str">
        <f t="shared" si="3"/>
        <v/>
      </c>
      <c r="CH56" s="68" t="str">
        <f t="shared" si="4"/>
        <v/>
      </c>
      <c r="CI56" s="68" t="str">
        <f t="shared" si="37"/>
        <v/>
      </c>
      <c r="CJ56" s="68" t="str">
        <f t="shared" si="37"/>
        <v/>
      </c>
      <c r="CK56" s="68" t="str">
        <f t="shared" si="6"/>
        <v/>
      </c>
      <c r="CL56" s="68" t="str">
        <f t="shared" si="7"/>
        <v/>
      </c>
      <c r="CM56" s="40"/>
      <c r="CN56" s="40"/>
      <c r="CO56" s="40"/>
      <c r="CP56" s="40"/>
      <c r="CQ56" s="40"/>
      <c r="CR56" s="40"/>
      <c r="CS56" s="40"/>
    </row>
    <row r="57" spans="1:97" x14ac:dyDescent="0.25">
      <c r="A57" s="89" t="s">
        <v>345</v>
      </c>
      <c r="B57" s="75">
        <v>2.4990985600000002</v>
      </c>
      <c r="C57" s="75"/>
      <c r="D57" s="75">
        <v>16.238406659999999</v>
      </c>
      <c r="E57" s="75">
        <v>0.42574811000000001</v>
      </c>
      <c r="F57" s="75">
        <v>0.41282569000000002</v>
      </c>
      <c r="G57" s="75">
        <v>3.2695130000000003E-2</v>
      </c>
      <c r="H57" s="75">
        <v>0.60100664999999998</v>
      </c>
      <c r="I57" s="75"/>
      <c r="J57" s="75" t="s">
        <v>345</v>
      </c>
      <c r="K57" s="75">
        <v>0</v>
      </c>
      <c r="L57" s="75">
        <v>1.28275796006217E-3</v>
      </c>
      <c r="M57" s="75">
        <v>2.08788483673539E-4</v>
      </c>
      <c r="N57" s="75">
        <v>4.7498743482001898E-4</v>
      </c>
      <c r="O57" s="75">
        <v>4.7498743482001898E-4</v>
      </c>
      <c r="P57" s="75">
        <v>1.8344239868384E-3</v>
      </c>
      <c r="Q57" s="75">
        <v>0</v>
      </c>
      <c r="R57" s="75">
        <v>2.29852679792324E-4</v>
      </c>
      <c r="S57" s="75">
        <v>1.14447615119209E-4</v>
      </c>
      <c r="T57" s="75">
        <v>2.71103584329547E-3</v>
      </c>
      <c r="U57" s="75">
        <v>0.44940442136940001</v>
      </c>
      <c r="V57" s="75">
        <v>1.1303351624993799E-2</v>
      </c>
      <c r="W57" s="75">
        <v>8.5610360950743201E-5</v>
      </c>
      <c r="X57" s="75">
        <v>1.9726314108533499E-3</v>
      </c>
      <c r="Y57" s="75">
        <v>4.95977775400827E-5</v>
      </c>
      <c r="Z57" s="75">
        <v>0</v>
      </c>
      <c r="AA57" s="75">
        <v>0</v>
      </c>
      <c r="AB57" s="75">
        <v>2.07228739173597E-3</v>
      </c>
      <c r="AC57" s="75">
        <v>2.07228739173597E-3</v>
      </c>
      <c r="AD57" s="75">
        <v>0</v>
      </c>
      <c r="AE57" s="75">
        <v>0</v>
      </c>
      <c r="AF57" s="75">
        <v>2.29459881501567E-2</v>
      </c>
      <c r="AG57" s="75">
        <v>3.9904296297998699E-4</v>
      </c>
      <c r="AH57" s="75">
        <v>6.2394698206595105E-5</v>
      </c>
      <c r="AI57" s="75">
        <v>0</v>
      </c>
      <c r="AJ57" s="75">
        <v>3.4459481505189099E-2</v>
      </c>
      <c r="AK57" s="75">
        <v>1.6960260176700399E-4</v>
      </c>
      <c r="AL57" s="75">
        <v>0</v>
      </c>
      <c r="AM57" s="75">
        <v>0</v>
      </c>
      <c r="AN57" s="75">
        <v>2.0678125963524501E-4</v>
      </c>
      <c r="AO57" s="75">
        <v>1.3880661111019201E-3</v>
      </c>
      <c r="AP57" s="75">
        <v>0.114349635410638</v>
      </c>
      <c r="AQ57" s="75">
        <v>2.58141582389479</v>
      </c>
      <c r="AR57" s="75">
        <v>0.26387883507774001</v>
      </c>
      <c r="AS57" s="75">
        <v>2.8682406471226898</v>
      </c>
      <c r="AT57" s="75">
        <v>0</v>
      </c>
      <c r="AU57" s="75">
        <v>2.2555799794418902E-3</v>
      </c>
      <c r="AV57" s="75">
        <v>0</v>
      </c>
      <c r="AW57" s="75">
        <v>4.3382200984363699E-5</v>
      </c>
      <c r="AX57" s="75">
        <v>1.88837359876982E-2</v>
      </c>
      <c r="AY57" s="75">
        <v>4.2119608459134498E-4</v>
      </c>
      <c r="AZ57" s="75">
        <v>2.7114899386563901E-4</v>
      </c>
      <c r="BA57" s="75">
        <v>3.3465511444743898E-2</v>
      </c>
      <c r="BB57" s="75">
        <v>2.48365019262884E-4</v>
      </c>
      <c r="BC57" s="75">
        <v>0</v>
      </c>
      <c r="BD57" s="75">
        <v>1.8927977204208601E-4</v>
      </c>
      <c r="BE57" s="75">
        <v>7.43727384477256E-2</v>
      </c>
      <c r="BF57" s="75">
        <v>7.2119071003929697E-2</v>
      </c>
      <c r="BG57" s="75">
        <v>2.2536674437959102E-3</v>
      </c>
      <c r="BH57" s="75">
        <v>9.5675964659909496E-5</v>
      </c>
      <c r="BI57" s="75">
        <v>0</v>
      </c>
      <c r="BJ57" s="75">
        <v>9.2564824153838505E-4</v>
      </c>
      <c r="BK57" s="75">
        <v>2.21922860276569E-4</v>
      </c>
      <c r="BL57" s="75">
        <v>6.01216069489685E-3</v>
      </c>
      <c r="BM57" s="75">
        <v>1.25445482453964E-3</v>
      </c>
      <c r="BN57" s="75">
        <v>9.0262989357187302E-4</v>
      </c>
      <c r="BO57" s="75">
        <v>2.40485572402542E-2</v>
      </c>
      <c r="BP57" s="75">
        <v>4.2527912146695498E-5</v>
      </c>
      <c r="BQ57" s="75">
        <v>2.1425384017592801E-4</v>
      </c>
      <c r="BR57" s="75">
        <v>3.79817027397939E-3</v>
      </c>
      <c r="BS57" s="75">
        <v>6.7136545467572702E-6</v>
      </c>
      <c r="BT57" s="75">
        <v>5.3325034077944403E-3</v>
      </c>
      <c r="BU57" s="75">
        <v>2.8025379528887701E-2</v>
      </c>
      <c r="BV57" s="75">
        <v>0</v>
      </c>
      <c r="BW57" s="75">
        <v>0</v>
      </c>
      <c r="BX57" s="75">
        <v>2.3939685503728499E-3</v>
      </c>
      <c r="BY57" s="75">
        <v>0</v>
      </c>
      <c r="BZ57" s="75">
        <v>0.11298070514834301</v>
      </c>
      <c r="CA57" s="75">
        <v>3.6780083300594602E-3</v>
      </c>
      <c r="CB57" s="89"/>
      <c r="CC57" s="91">
        <f t="shared" si="8"/>
        <v>1.0121164960025484</v>
      </c>
      <c r="CD57" s="28">
        <f t="shared" si="0"/>
        <v>8.0000219553318323E-3</v>
      </c>
      <c r="CE57" s="28">
        <f t="shared" si="1"/>
        <v>1.9246866214156944E-2</v>
      </c>
      <c r="CF57" s="68">
        <f t="shared" si="2"/>
        <v>-0.82017339029261804</v>
      </c>
      <c r="CG57" s="68" t="str">
        <f t="shared" si="3"/>
        <v/>
      </c>
      <c r="CH57" s="68">
        <f t="shared" si="4"/>
        <v>-0.82336686676359605</v>
      </c>
      <c r="CI57" s="68">
        <f t="shared" si="37"/>
        <v>-0.82531281595653916</v>
      </c>
      <c r="CJ57" s="68">
        <f t="shared" si="37"/>
        <v>-0.82530382010884629</v>
      </c>
      <c r="CK57" s="68">
        <f t="shared" si="6"/>
        <v>-0.83690221119186747</v>
      </c>
      <c r="CL57" s="68">
        <f t="shared" si="7"/>
        <v>-0.81201421789868211</v>
      </c>
      <c r="CM57" s="40">
        <f>(N57/0.004204-$BZ57)/$BZ57</f>
        <v>3.4845033510551704E-5</v>
      </c>
      <c r="CN57" s="40">
        <f>(R57/0.002034-$BZ57)/$BZ57</f>
        <v>2.1725379555423389E-4</v>
      </c>
      <c r="CO57" s="40">
        <f>(AB57/0.018342-$BZ57)/$BZ57</f>
        <v>-2.2690309688740011E-6</v>
      </c>
      <c r="CP57" s="40">
        <f>(AN57/0.00183-$BZ57)/$BZ57</f>
        <v>1.2850597838025082E-4</v>
      </c>
      <c r="CQ57" s="40">
        <f>(M57/0.001848-$BZ57)/$BZ57</f>
        <v>6.7321479264533264E-7</v>
      </c>
      <c r="CR57" s="40">
        <f>(S57/0.001013-$BZ57)/$BZ57</f>
        <v>-1.6069941735130051E-5</v>
      </c>
      <c r="CS57" s="40">
        <f>(Y57/0.000439-$BZ57)/$BZ57</f>
        <v>-1.5162143848827115E-5</v>
      </c>
    </row>
    <row r="58" spans="1:97" x14ac:dyDescent="0.25">
      <c r="A58" s="89" t="s">
        <v>382</v>
      </c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  <c r="AI58" s="75"/>
      <c r="AJ58" s="75"/>
      <c r="AK58" s="75"/>
      <c r="AL58" s="75"/>
      <c r="AM58" s="75"/>
      <c r="AN58" s="75"/>
      <c r="AO58" s="75"/>
      <c r="AP58" s="75"/>
      <c r="AQ58" s="75"/>
      <c r="AR58" s="75"/>
      <c r="AS58" s="75"/>
      <c r="AT58" s="75"/>
      <c r="AU58" s="75"/>
      <c r="AV58" s="75"/>
      <c r="AW58" s="75"/>
      <c r="AX58" s="75"/>
      <c r="AY58" s="75"/>
      <c r="AZ58" s="75"/>
      <c r="BA58" s="75"/>
      <c r="BB58" s="75"/>
      <c r="BC58" s="75"/>
      <c r="BD58" s="75"/>
      <c r="BE58" s="75"/>
      <c r="BF58" s="75"/>
      <c r="BG58" s="75"/>
      <c r="BH58" s="75"/>
      <c r="BI58" s="75"/>
      <c r="BJ58" s="75"/>
      <c r="BK58" s="75"/>
      <c r="BL58" s="75"/>
      <c r="BM58" s="75"/>
      <c r="BN58" s="75"/>
      <c r="BO58" s="75"/>
      <c r="BP58" s="75"/>
      <c r="BQ58" s="75"/>
      <c r="BR58" s="75"/>
      <c r="BS58" s="75"/>
      <c r="BT58" s="75"/>
      <c r="BU58" s="75"/>
      <c r="BV58" s="75"/>
      <c r="BW58" s="75"/>
      <c r="BX58" s="75"/>
      <c r="BY58" s="75"/>
      <c r="BZ58" s="75"/>
      <c r="CA58" s="75"/>
      <c r="CB58" s="89"/>
      <c r="CC58" s="91" t="e">
        <f t="shared" si="8"/>
        <v>#DIV/0!</v>
      </c>
      <c r="CD58" s="28" t="e">
        <f t="shared" si="0"/>
        <v>#DIV/0!</v>
      </c>
      <c r="CE58" s="28" t="e">
        <f t="shared" si="1"/>
        <v>#DIV/0!</v>
      </c>
      <c r="CF58" s="68" t="str">
        <f t="shared" si="2"/>
        <v/>
      </c>
      <c r="CG58" s="68" t="str">
        <f t="shared" si="3"/>
        <v/>
      </c>
      <c r="CH58" s="68" t="str">
        <f t="shared" si="4"/>
        <v/>
      </c>
      <c r="CI58" s="68" t="str">
        <f t="shared" si="37"/>
        <v/>
      </c>
      <c r="CJ58" s="68" t="str">
        <f t="shared" si="37"/>
        <v/>
      </c>
      <c r="CK58" s="68" t="str">
        <f t="shared" si="6"/>
        <v/>
      </c>
      <c r="CL58" s="68" t="str">
        <f t="shared" si="7"/>
        <v/>
      </c>
      <c r="CM58" s="40"/>
      <c r="CN58" s="40"/>
      <c r="CO58" s="40"/>
      <c r="CP58" s="40"/>
      <c r="CQ58" s="40"/>
      <c r="CR58" s="40"/>
      <c r="CS58" s="40"/>
    </row>
    <row r="59" spans="1:97" x14ac:dyDescent="0.25">
      <c r="A59" s="89" t="s">
        <v>379</v>
      </c>
      <c r="B59" s="75">
        <v>3975.9964952</v>
      </c>
      <c r="C59" s="75"/>
      <c r="D59" s="75">
        <v>25601.652985000001</v>
      </c>
      <c r="E59" s="75">
        <v>672.92263006999997</v>
      </c>
      <c r="F59" s="75">
        <v>652.27186792999998</v>
      </c>
      <c r="G59" s="75">
        <v>86.028698939999998</v>
      </c>
      <c r="H59" s="75">
        <v>958.17610449999995</v>
      </c>
      <c r="I59" s="75"/>
      <c r="J59" s="75" t="s">
        <v>421</v>
      </c>
      <c r="K59" s="75">
        <v>0</v>
      </c>
      <c r="L59" s="75">
        <v>10.8542619950888</v>
      </c>
      <c r="M59" s="75">
        <v>1.7667123768545201</v>
      </c>
      <c r="N59" s="75">
        <v>4.0191817611976699</v>
      </c>
      <c r="O59" s="75">
        <v>4.0191817611976699</v>
      </c>
      <c r="P59" s="75">
        <v>15.522529894852701</v>
      </c>
      <c r="Q59" s="75">
        <v>0</v>
      </c>
      <c r="R59" s="75">
        <v>1.94491621222378</v>
      </c>
      <c r="S59" s="75">
        <v>0.96844045244330901</v>
      </c>
      <c r="T59" s="75">
        <v>22.940034135030199</v>
      </c>
      <c r="U59" s="75">
        <v>3965.9745667695101</v>
      </c>
      <c r="V59" s="75">
        <v>95.645981138767397</v>
      </c>
      <c r="W59" s="75">
        <v>0.72440725146840401</v>
      </c>
      <c r="X59" s="75">
        <v>16.691807461546698</v>
      </c>
      <c r="Y59" s="75">
        <v>0.41969064907543902</v>
      </c>
      <c r="Z59" s="75">
        <v>0</v>
      </c>
      <c r="AA59" s="75">
        <v>0</v>
      </c>
      <c r="AB59" s="75">
        <v>17.535126243676501</v>
      </c>
      <c r="AC59" s="75">
        <v>17.535126243676501</v>
      </c>
      <c r="AD59" s="75">
        <v>0</v>
      </c>
      <c r="AE59" s="75">
        <v>0</v>
      </c>
      <c r="AF59" s="75">
        <v>204.29835067180301</v>
      </c>
      <c r="AG59" s="75">
        <v>3.3765629032526601</v>
      </c>
      <c r="AH59" s="75">
        <v>0.52797178976064096</v>
      </c>
      <c r="AI59" s="75">
        <v>0</v>
      </c>
      <c r="AJ59" s="75">
        <v>291.586933959627</v>
      </c>
      <c r="AK59" s="75">
        <v>1.4351006093624701</v>
      </c>
      <c r="AL59" s="75">
        <v>0</v>
      </c>
      <c r="AM59" s="75">
        <v>0</v>
      </c>
      <c r="AN59" s="75">
        <v>1.7497278726933601</v>
      </c>
      <c r="AO59" s="75">
        <v>12.522750841151399</v>
      </c>
      <c r="AP59" s="75">
        <v>967.59431653852198</v>
      </c>
      <c r="AQ59" s="75">
        <v>22983.479674996801</v>
      </c>
      <c r="AR59" s="75">
        <v>2349.42543036602</v>
      </c>
      <c r="AS59" s="75">
        <v>25537.2034560346</v>
      </c>
      <c r="AT59" s="75">
        <v>0</v>
      </c>
      <c r="AU59" s="75">
        <v>19.0860180038657</v>
      </c>
      <c r="AV59" s="75">
        <v>0</v>
      </c>
      <c r="AW59" s="75">
        <v>0.39138118879831502</v>
      </c>
      <c r="AX59" s="75">
        <v>159.788195420562</v>
      </c>
      <c r="AY59" s="75">
        <v>3.7998928174517799</v>
      </c>
      <c r="AZ59" s="75">
        <v>2.44621058995684</v>
      </c>
      <c r="BA59" s="75">
        <v>301.91419976300301</v>
      </c>
      <c r="BB59" s="75">
        <v>2.2406562273516402</v>
      </c>
      <c r="BC59" s="75">
        <v>0</v>
      </c>
      <c r="BD59" s="75">
        <v>1.7076176871420901</v>
      </c>
      <c r="BE59" s="75">
        <v>671.23222094719097</v>
      </c>
      <c r="BF59" s="75">
        <v>650.63312217714997</v>
      </c>
      <c r="BG59" s="75">
        <v>20.599098770041302</v>
      </c>
      <c r="BH59" s="75">
        <v>0.86315751267933105</v>
      </c>
      <c r="BI59" s="75">
        <v>0</v>
      </c>
      <c r="BJ59" s="75">
        <v>8.3508702392566008</v>
      </c>
      <c r="BK59" s="75">
        <v>2.0021170484190098</v>
      </c>
      <c r="BL59" s="75">
        <v>54.239457084828302</v>
      </c>
      <c r="BM59" s="75">
        <v>11.3172591234422</v>
      </c>
      <c r="BN59" s="75">
        <v>8.1432339571311196</v>
      </c>
      <c r="BO59" s="75">
        <v>216.95780797709301</v>
      </c>
      <c r="BP59" s="75">
        <v>0.35985404597663601</v>
      </c>
      <c r="BQ59" s="75">
        <v>1.93293025439133</v>
      </c>
      <c r="BR59" s="75">
        <v>34.265762940635</v>
      </c>
      <c r="BS59" s="75">
        <v>6.0567765569316E-2</v>
      </c>
      <c r="BT59" s="75">
        <v>85.850270024270699</v>
      </c>
      <c r="BU59" s="75">
        <v>237.144211593721</v>
      </c>
      <c r="BV59" s="75">
        <v>0</v>
      </c>
      <c r="BW59" s="75">
        <v>0</v>
      </c>
      <c r="BX59" s="75">
        <v>20.257005733993299</v>
      </c>
      <c r="BY59" s="75">
        <v>0</v>
      </c>
      <c r="BZ59" s="75">
        <v>956.01246578040798</v>
      </c>
      <c r="CA59" s="75">
        <v>31.122563057896901</v>
      </c>
      <c r="CB59" s="89"/>
      <c r="CC59" s="91">
        <f t="shared" si="8"/>
        <v>1.0121147486802482</v>
      </c>
      <c r="CD59" s="28">
        <f t="shared" si="0"/>
        <v>8.0000283125569119E-3</v>
      </c>
      <c r="CE59" s="28">
        <f t="shared" si="1"/>
        <v>1.9247023267502494E-2</v>
      </c>
      <c r="CF59" s="68">
        <f t="shared" si="2"/>
        <v>-2.5206079639629453E-3</v>
      </c>
      <c r="CG59" s="68" t="str">
        <f t="shared" si="3"/>
        <v/>
      </c>
      <c r="CH59" s="68">
        <f t="shared" si="4"/>
        <v>-2.5173971775635539E-3</v>
      </c>
      <c r="CI59" s="68">
        <f t="shared" si="37"/>
        <v>-2.5120408309543076E-3</v>
      </c>
      <c r="CJ59" s="68">
        <f t="shared" si="37"/>
        <v>-2.5123661366089748E-3</v>
      </c>
      <c r="CK59" s="68">
        <f t="shared" si="6"/>
        <v>-2.0740627014915409E-3</v>
      </c>
      <c r="CL59" s="68">
        <f t="shared" si="7"/>
        <v>-2.2580804399427315E-3</v>
      </c>
      <c r="CM59" s="40">
        <f>(N59/0.004204-$BZ59)/$BZ59</f>
        <v>2.621374818191272E-5</v>
      </c>
      <c r="CN59" s="40">
        <f>(R59/0.002034-$BZ59)/$BZ59</f>
        <v>1.9894625162466067E-4</v>
      </c>
      <c r="CO59" s="40">
        <f>(AB59/0.018342-$BZ59)/$BZ59</f>
        <v>-3.102543899365366E-6</v>
      </c>
      <c r="CP59" s="40">
        <f>(AN59/0.00183-$BZ59)/$BZ59</f>
        <v>1.2864244265349051E-4</v>
      </c>
      <c r="CQ59" s="40">
        <f>(M59/0.001848-$BZ59)/$BZ59</f>
        <v>7.5852377564255239E-7</v>
      </c>
      <c r="CR59" s="40">
        <f>(S59/0.001013-$BZ59)/$BZ59</f>
        <v>-1.811078957418418E-7</v>
      </c>
      <c r="CS59" s="40">
        <f>(Y59/0.000439-$BZ59)/$BZ59</f>
        <v>2.8034961967333024E-6</v>
      </c>
    </row>
    <row r="60" spans="1:97" x14ac:dyDescent="0.25">
      <c r="A60" s="75" t="s">
        <v>424</v>
      </c>
      <c r="B60" s="75">
        <v>2246.8628502000001</v>
      </c>
      <c r="C60" s="75"/>
      <c r="D60" s="75">
        <v>14211.63463</v>
      </c>
      <c r="E60" s="75">
        <v>383.36771164999999</v>
      </c>
      <c r="F60" s="75">
        <v>371.29620039000002</v>
      </c>
      <c r="G60" s="75">
        <v>93.636090350000003</v>
      </c>
      <c r="H60" s="75">
        <v>487.67156162999999</v>
      </c>
      <c r="I60" s="75"/>
      <c r="J60" s="75" t="s">
        <v>425</v>
      </c>
      <c r="K60" s="75">
        <v>0</v>
      </c>
      <c r="L60" s="75">
        <v>5.50731981595374</v>
      </c>
      <c r="M60" s="75">
        <v>0.89640821850460495</v>
      </c>
      <c r="N60" s="75">
        <v>2.03928349238512</v>
      </c>
      <c r="O60" s="75">
        <v>2.03928349238512</v>
      </c>
      <c r="P60" s="75">
        <v>7.8759427388018999</v>
      </c>
      <c r="Q60" s="75">
        <v>0</v>
      </c>
      <c r="R60" s="75">
        <v>0.98682148197514197</v>
      </c>
      <c r="S60" s="75">
        <v>0.49137373103541199</v>
      </c>
      <c r="T60" s="75">
        <v>11.639499149699301</v>
      </c>
      <c r="U60" s="75">
        <v>2235.36167022161</v>
      </c>
      <c r="V60" s="75">
        <v>48.5296351579887</v>
      </c>
      <c r="W60" s="75">
        <v>0.36755467777509498</v>
      </c>
      <c r="X60" s="75">
        <v>8.4692040924618492</v>
      </c>
      <c r="Y60" s="75">
        <v>0.212945970808049</v>
      </c>
      <c r="Z60" s="75">
        <v>0</v>
      </c>
      <c r="AA60" s="75">
        <v>0</v>
      </c>
      <c r="AB60" s="75">
        <v>8.8971276032121303</v>
      </c>
      <c r="AC60" s="75">
        <v>8.8971276032121303</v>
      </c>
      <c r="AD60" s="75">
        <v>0</v>
      </c>
      <c r="AE60" s="75">
        <v>0</v>
      </c>
      <c r="AF60" s="75">
        <v>113.094365757811</v>
      </c>
      <c r="AG60" s="75">
        <v>1.7132328791150599</v>
      </c>
      <c r="AH60" s="75">
        <v>0.26788713860160801</v>
      </c>
      <c r="AI60" s="75">
        <v>0</v>
      </c>
      <c r="AJ60" s="75">
        <v>147.94762221951299</v>
      </c>
      <c r="AK60" s="75">
        <v>0.72815248459796</v>
      </c>
      <c r="AL60" s="75">
        <v>0</v>
      </c>
      <c r="AM60" s="75">
        <v>0</v>
      </c>
      <c r="AN60" s="75">
        <v>0.88779277587873395</v>
      </c>
      <c r="AO60" s="75">
        <v>7.10845203569282</v>
      </c>
      <c r="AP60" s="75">
        <v>490.94442335356001</v>
      </c>
      <c r="AQ60" s="75">
        <v>12723.0841546101</v>
      </c>
      <c r="AR60" s="75">
        <v>1300.58417941213</v>
      </c>
      <c r="AS60" s="75">
        <v>14136.76269978</v>
      </c>
      <c r="AT60" s="75">
        <v>0</v>
      </c>
      <c r="AU60" s="75">
        <v>9.6840115119848793</v>
      </c>
      <c r="AV60" s="75">
        <v>0</v>
      </c>
      <c r="AW60" s="75">
        <v>0.22216460810088301</v>
      </c>
      <c r="AX60" s="75">
        <v>81.074716046892306</v>
      </c>
      <c r="AY60" s="75">
        <v>2.1569785655626998</v>
      </c>
      <c r="AZ60" s="75">
        <v>1.38857157029712</v>
      </c>
      <c r="BA60" s="75">
        <v>171.378991826364</v>
      </c>
      <c r="BB60" s="75">
        <v>1.27189164282919</v>
      </c>
      <c r="BC60" s="75">
        <v>0</v>
      </c>
      <c r="BD60" s="75">
        <v>0.96931543180277402</v>
      </c>
      <c r="BE60" s="75">
        <v>381.33415110368799</v>
      </c>
      <c r="BF60" s="75">
        <v>369.32654813406299</v>
      </c>
      <c r="BG60" s="75">
        <v>12.0076029696258</v>
      </c>
      <c r="BH60" s="75">
        <v>0.48996477014059903</v>
      </c>
      <c r="BI60" s="75">
        <v>0</v>
      </c>
      <c r="BJ60" s="75">
        <v>4.7403089777718996</v>
      </c>
      <c r="BK60" s="75">
        <v>1.1364830657473299</v>
      </c>
      <c r="BL60" s="75">
        <v>30.788605190782398</v>
      </c>
      <c r="BM60" s="75">
        <v>6.4241454609588997</v>
      </c>
      <c r="BN60" s="75">
        <v>4.6224445950936097</v>
      </c>
      <c r="BO60" s="75">
        <v>123.15441205487301</v>
      </c>
      <c r="BP60" s="75">
        <v>0.182585593467264</v>
      </c>
      <c r="BQ60" s="75">
        <v>1.0972117263843599</v>
      </c>
      <c r="BR60" s="75">
        <v>19.4506778661463</v>
      </c>
      <c r="BS60" s="75">
        <v>3.4380781207802101E-2</v>
      </c>
      <c r="BT60" s="75">
        <v>93.162697355004696</v>
      </c>
      <c r="BU60" s="75">
        <v>120.32369756821301</v>
      </c>
      <c r="BV60" s="75">
        <v>0</v>
      </c>
      <c r="BW60" s="75">
        <v>0</v>
      </c>
      <c r="BX60" s="75">
        <v>10.278152467935399</v>
      </c>
      <c r="BY60" s="75">
        <v>0</v>
      </c>
      <c r="BZ60" s="75">
        <v>485.068895870191</v>
      </c>
      <c r="CA60" s="75">
        <v>15.7911708760065</v>
      </c>
      <c r="CB60" s="89"/>
      <c r="CC60" s="91">
        <f t="shared" si="8"/>
        <v>1.012112768997131</v>
      </c>
      <c r="CD60" s="28">
        <f t="shared" si="0"/>
        <v>8.0000186860016403E-3</v>
      </c>
      <c r="CE60" s="28">
        <f t="shared" si="1"/>
        <v>1.92470648850093E-2</v>
      </c>
      <c r="CF60" s="68">
        <f t="shared" si="2"/>
        <v>-5.118772593247692E-3</v>
      </c>
      <c r="CG60" s="68" t="str">
        <f t="shared" si="3"/>
        <v/>
      </c>
      <c r="CH60" s="68">
        <f t="shared" si="4"/>
        <v>-5.2683545678798979E-3</v>
      </c>
      <c r="CI60" s="68">
        <f t="shared" si="37"/>
        <v>-5.3044648375827905E-3</v>
      </c>
      <c r="CJ60" s="68">
        <f t="shared" si="37"/>
        <v>-5.3048004635333264E-3</v>
      </c>
      <c r="CK60" s="68">
        <f t="shared" si="6"/>
        <v>-5.0556681000437339E-3</v>
      </c>
      <c r="CL60" s="68">
        <f t="shared" si="7"/>
        <v>-5.3369233816091318E-3</v>
      </c>
      <c r="CM60" s="40">
        <f>(N60/0.004204-$BZ60)/$BZ60</f>
        <v>2.6409064397170485E-5</v>
      </c>
      <c r="CN60" s="40">
        <f>(R60/0.002034-$BZ60)/$BZ60</f>
        <v>1.9394073679772491E-4</v>
      </c>
      <c r="CO60" s="40">
        <f>(AB60/0.018342-$BZ60)/$BZ60</f>
        <v>-6.8391002388444742E-7</v>
      </c>
      <c r="CP60" s="40">
        <f>(AN60/0.00183-$BZ60)/$BZ60</f>
        <v>1.3146286014343282E-4</v>
      </c>
      <c r="CQ60" s="40">
        <f>(M60/0.001848-$BZ60)/$BZ60</f>
        <v>1.0028214543658027E-6</v>
      </c>
      <c r="CR60" s="40">
        <f>(S60/0.001013-$BZ60)/$BZ60</f>
        <v>-2.1581918930968214E-6</v>
      </c>
      <c r="CS60" s="40">
        <f>(Y60/0.000439-$BZ60)/$BZ60</f>
        <v>3.4070778813504663E-6</v>
      </c>
    </row>
    <row r="61" spans="1:97" x14ac:dyDescent="0.25">
      <c r="A61" s="32" t="s">
        <v>426</v>
      </c>
      <c r="B61" s="1">
        <f t="shared" ref="B61:H61" si="52">SUM(B3:B60)+SUM(B67:B77)</f>
        <v>30990.133430029997</v>
      </c>
      <c r="C61" s="1">
        <f t="shared" si="52"/>
        <v>0</v>
      </c>
      <c r="D61" s="1">
        <f t="shared" si="52"/>
        <v>205815.49609456997</v>
      </c>
      <c r="E61" s="1">
        <f t="shared" si="52"/>
        <v>5563.3713719200005</v>
      </c>
      <c r="F61" s="1">
        <f t="shared" si="52"/>
        <v>5391.2675230000004</v>
      </c>
      <c r="G61" s="1">
        <f t="shared" si="52"/>
        <v>894.03239621999978</v>
      </c>
      <c r="H61" s="1">
        <f t="shared" si="52"/>
        <v>7708.0689554899991</v>
      </c>
      <c r="I61" s="75"/>
      <c r="J61" s="32" t="s">
        <v>426</v>
      </c>
      <c r="K61" s="1">
        <f>SUM(K3:K60)+SUM(K67:K77)</f>
        <v>0</v>
      </c>
      <c r="L61" s="1">
        <f>SUM(L3:L60)+SUM(L67:L77)</f>
        <v>87.356220683940606</v>
      </c>
      <c r="M61" s="1"/>
      <c r="N61" s="1">
        <f>SUM(N3:N60)+SUM(N67:N77)</f>
        <v>32.346758692223915</v>
      </c>
      <c r="O61" s="1">
        <f>SUM(O3:O60)+SUM(O67:O77)</f>
        <v>32.346758692223915</v>
      </c>
      <c r="P61" s="1">
        <f>SUM(P3:P60)+SUM(P67:P77)</f>
        <v>124.92670733012584</v>
      </c>
      <c r="Q61" s="1">
        <f>SUM(Q3:Q60)+SUM(Q67:Q77)</f>
        <v>0</v>
      </c>
      <c r="R61" s="1">
        <f>SUM(R3:R60)+SUM(R67:R77)</f>
        <v>15.652811935995727</v>
      </c>
      <c r="S61" s="1"/>
      <c r="T61" s="1">
        <f>SUM(T3:T60)+SUM(T67:T77)</f>
        <v>184.62341972418665</v>
      </c>
      <c r="U61" s="1">
        <f>SUM(U3:U60)+SUM(U67:U77)</f>
        <v>30928.537944673189</v>
      </c>
      <c r="V61" s="1">
        <f>SUM(V3:V60)+SUM(V67:V77)</f>
        <v>769.76749769504022</v>
      </c>
      <c r="W61" s="1">
        <f>SUM(W3:W60)+SUM(W67:W77)</f>
        <v>5.8300879503424641</v>
      </c>
      <c r="X61" s="1">
        <f>SUM(X3:X60)+SUM(X67:X77)</f>
        <v>134.33696672157356</v>
      </c>
      <c r="Y61" s="1"/>
      <c r="Z61" s="1">
        <f>SUM(Z3:Z60)+SUM(Z67:Z77)</f>
        <v>0</v>
      </c>
      <c r="AA61" s="1">
        <f>SUM(AA3:AA60)+SUM(AA67:AA77)</f>
        <v>0</v>
      </c>
      <c r="AB61" s="1">
        <f>SUM(AB3:AB60)+SUM(AB67:AB77)</f>
        <v>141.12468010728634</v>
      </c>
      <c r="AC61" s="1">
        <f>SUM(AC3:AC60)+SUM(AC67:AC77)</f>
        <v>141.12468010728634</v>
      </c>
      <c r="AD61" s="1"/>
      <c r="AE61" s="1"/>
      <c r="AF61" s="1">
        <f>SUM(AF3:AF60)+SUM(AF67:AF77)</f>
        <v>1643.3464794589056</v>
      </c>
      <c r="AG61" s="1">
        <f>SUM(AG3:AG60)+SUM(AG67:AG77)</f>
        <v>27.175008229939852</v>
      </c>
      <c r="AH61" s="1">
        <f>SUM(AH3:AH60)+SUM(AH67:AH77)</f>
        <v>4.2491736757873149</v>
      </c>
      <c r="AI61" s="1"/>
      <c r="AJ61" s="1">
        <f>SUM(AJ3:AJ60)+SUM(AJ67:AJ77)</f>
        <v>2346.7118292041846</v>
      </c>
      <c r="AK61" s="1">
        <f>SUM(AK3:AK60)+SUM(AK67:AK77)</f>
        <v>11.549827810567679</v>
      </c>
      <c r="AL61" s="1">
        <f>SUM(AL3:AL60)+SUM(AL67:AL77)</f>
        <v>0</v>
      </c>
      <c r="AM61" s="1"/>
      <c r="AN61" s="1">
        <f t="shared" ref="AN61:AU61" si="53">SUM(AN3:AN60)+SUM(AN67:AN77)</f>
        <v>14.081984440177388</v>
      </c>
      <c r="AO61" s="1">
        <f t="shared" si="53"/>
        <v>103.57383119499853</v>
      </c>
      <c r="AP61" s="1">
        <f t="shared" si="53"/>
        <v>7787.2876293123072</v>
      </c>
      <c r="AQ61" s="1">
        <f t="shared" si="53"/>
        <v>184876.3431865247</v>
      </c>
      <c r="AR61" s="1">
        <f t="shared" si="53"/>
        <v>18898.474611221638</v>
      </c>
      <c r="AS61" s="1">
        <f t="shared" si="53"/>
        <v>205418.16427720519</v>
      </c>
      <c r="AT61" s="1">
        <f t="shared" si="53"/>
        <v>0</v>
      </c>
      <c r="AU61" s="1">
        <f t="shared" si="53"/>
        <v>153.60620039894695</v>
      </c>
      <c r="AV61" s="1"/>
      <c r="AW61" s="1">
        <f t="shared" ref="AW61:CA61" si="54">SUM(AW3:AW60)+SUM(AW67:AW77)</f>
        <v>3.2370607816576489</v>
      </c>
      <c r="AX61" s="1">
        <f t="shared" si="54"/>
        <v>1285.9934091557486</v>
      </c>
      <c r="AY61" s="1">
        <f t="shared" si="54"/>
        <v>31.428342391797663</v>
      </c>
      <c r="AZ61" s="1">
        <f t="shared" si="54"/>
        <v>20.232250010601991</v>
      </c>
      <c r="BA61" s="1">
        <f t="shared" si="54"/>
        <v>2497.0903229115306</v>
      </c>
      <c r="BB61" s="1">
        <f t="shared" si="54"/>
        <v>18.532171335720907</v>
      </c>
      <c r="BC61" s="1">
        <f t="shared" si="54"/>
        <v>0</v>
      </c>
      <c r="BD61" s="1">
        <f t="shared" si="54"/>
        <v>14.12346734458349</v>
      </c>
      <c r="BE61" s="1">
        <f t="shared" si="54"/>
        <v>5553.0863420645328</v>
      </c>
      <c r="BF61" s="1">
        <f t="shared" si="54"/>
        <v>5381.2956059999824</v>
      </c>
      <c r="BG61" s="1">
        <f t="shared" si="54"/>
        <v>171.79073606455088</v>
      </c>
      <c r="BH61" s="1">
        <f t="shared" si="54"/>
        <v>7.1390572186521926</v>
      </c>
      <c r="BI61" s="1">
        <f t="shared" si="54"/>
        <v>0</v>
      </c>
      <c r="BJ61" s="1">
        <f t="shared" si="54"/>
        <v>69.068916785903525</v>
      </c>
      <c r="BK61" s="1">
        <f t="shared" si="54"/>
        <v>16.559185672101027</v>
      </c>
      <c r="BL61" s="1">
        <f t="shared" si="54"/>
        <v>448.60693261059123</v>
      </c>
      <c r="BM61" s="1">
        <f t="shared" si="54"/>
        <v>93.603431897650125</v>
      </c>
      <c r="BN61" s="1">
        <f t="shared" si="54"/>
        <v>67.351505395712977</v>
      </c>
      <c r="BO61" s="1">
        <f t="shared" si="54"/>
        <v>1794.4275124636058</v>
      </c>
      <c r="BP61" s="1">
        <f t="shared" si="54"/>
        <v>2.8961410161436234</v>
      </c>
      <c r="BQ61" s="1">
        <f t="shared" si="54"/>
        <v>15.986955780559615</v>
      </c>
      <c r="BR61" s="1">
        <f t="shared" si="54"/>
        <v>283.40754630532859</v>
      </c>
      <c r="BS61" s="1">
        <f t="shared" si="54"/>
        <v>0.50094709398347537</v>
      </c>
      <c r="BT61" s="1">
        <f t="shared" si="54"/>
        <v>893.10206745372273</v>
      </c>
      <c r="BU61" s="1">
        <f t="shared" si="54"/>
        <v>1908.5522071685336</v>
      </c>
      <c r="BV61" s="1">
        <f t="shared" si="54"/>
        <v>0</v>
      </c>
      <c r="BW61" s="1">
        <f t="shared" si="54"/>
        <v>0</v>
      </c>
      <c r="BX61" s="1">
        <f t="shared" si="54"/>
        <v>163.03015285683935</v>
      </c>
      <c r="BY61" s="1">
        <f t="shared" si="54"/>
        <v>0</v>
      </c>
      <c r="BZ61" s="1">
        <f t="shared" si="54"/>
        <v>7694.0689694509792</v>
      </c>
      <c r="CA61" s="1">
        <f t="shared" si="54"/>
        <v>250.47651607313799</v>
      </c>
      <c r="CB61" s="89"/>
      <c r="CF61" s="68"/>
      <c r="CG61" s="68"/>
      <c r="CH61" s="68"/>
      <c r="CI61" s="68"/>
      <c r="CJ61" s="68"/>
      <c r="CK61" s="68"/>
      <c r="CL61" s="68"/>
      <c r="CM61" s="40"/>
      <c r="CN61" s="40"/>
      <c r="CO61" s="40"/>
      <c r="CP61" s="40"/>
      <c r="CQ61" s="40"/>
      <c r="CR61" s="40"/>
      <c r="CS61" s="68"/>
    </row>
    <row r="62" spans="1:97" x14ac:dyDescent="0.25">
      <c r="A62" s="7" t="s">
        <v>219</v>
      </c>
      <c r="B62" s="1">
        <f>SUM(B3:B51)</f>
        <v>20297.591815969998</v>
      </c>
      <c r="C62" s="1">
        <f>SUM(C3:C51)</f>
        <v>0</v>
      </c>
      <c r="D62" s="1">
        <f t="shared" ref="D62:H62" si="55">SUM(D3:D51)</f>
        <v>137152.33643549</v>
      </c>
      <c r="E62" s="1">
        <f t="shared" si="55"/>
        <v>3748.4398932500003</v>
      </c>
      <c r="F62" s="1">
        <f t="shared" si="55"/>
        <v>3632.2902114900007</v>
      </c>
      <c r="G62" s="1">
        <f t="shared" si="55"/>
        <v>626.33434635999981</v>
      </c>
      <c r="H62" s="1">
        <f t="shared" si="55"/>
        <v>5265.0486367599988</v>
      </c>
      <c r="I62" s="89"/>
      <c r="J62" s="7" t="s">
        <v>219</v>
      </c>
      <c r="K62" s="1">
        <f t="shared" ref="K62:CA62" si="56">SUM(K3:K51)</f>
        <v>0</v>
      </c>
      <c r="L62" s="1">
        <f t="shared" si="56"/>
        <v>59.777859394879599</v>
      </c>
      <c r="M62" s="1"/>
      <c r="N62" s="1">
        <f t="shared" si="56"/>
        <v>22.134875380715062</v>
      </c>
      <c r="O62" s="1">
        <f t="shared" si="56"/>
        <v>22.134875380715062</v>
      </c>
      <c r="P62" s="1">
        <f t="shared" si="56"/>
        <v>85.487306745347581</v>
      </c>
      <c r="Q62" s="1">
        <f t="shared" si="56"/>
        <v>0</v>
      </c>
      <c r="R62" s="1">
        <f t="shared" si="56"/>
        <v>10.711207674888058</v>
      </c>
      <c r="S62" s="1"/>
      <c r="T62" s="1">
        <f t="shared" si="56"/>
        <v>126.33771253413265</v>
      </c>
      <c r="U62" s="1">
        <f t="shared" si="56"/>
        <v>20297.585986280159</v>
      </c>
      <c r="V62" s="1">
        <f t="shared" si="56"/>
        <v>526.75148955003453</v>
      </c>
      <c r="W62" s="1">
        <f t="shared" si="56"/>
        <v>3.9895260960757151</v>
      </c>
      <c r="X62" s="1">
        <f t="shared" si="56"/>
        <v>91.926714127868763</v>
      </c>
      <c r="Y62" s="1"/>
      <c r="Z62" s="1">
        <f t="shared" si="56"/>
        <v>0</v>
      </c>
      <c r="AA62" s="1">
        <f t="shared" si="56"/>
        <v>0</v>
      </c>
      <c r="AB62" s="1">
        <f t="shared" si="56"/>
        <v>96.571637875553094</v>
      </c>
      <c r="AC62" s="1">
        <f t="shared" si="56"/>
        <v>96.571637875553094</v>
      </c>
      <c r="AD62" s="1"/>
      <c r="AE62" s="1"/>
      <c r="AF62" s="1">
        <f t="shared" si="56"/>
        <v>1097.2183594375217</v>
      </c>
      <c r="AG62" s="1">
        <f t="shared" si="56"/>
        <v>18.595860693168781</v>
      </c>
      <c r="AH62" s="1">
        <f t="shared" si="56"/>
        <v>2.9077097781143255</v>
      </c>
      <c r="AI62" s="1"/>
      <c r="AJ62" s="1">
        <f t="shared" si="56"/>
        <v>1605.8529696173453</v>
      </c>
      <c r="AK62" s="1">
        <f t="shared" si="56"/>
        <v>7.9035444786079898</v>
      </c>
      <c r="AL62" s="1">
        <f t="shared" si="56"/>
        <v>0</v>
      </c>
      <c r="AM62" s="1"/>
      <c r="AN62" s="1">
        <f t="shared" si="56"/>
        <v>9.6362929760287575</v>
      </c>
      <c r="AO62" s="1">
        <f t="shared" si="56"/>
        <v>69.910674121276088</v>
      </c>
      <c r="AP62" s="1">
        <f t="shared" si="56"/>
        <v>5328.8394765348739</v>
      </c>
      <c r="AQ62" s="1">
        <f t="shared" si="56"/>
        <v>123437.07866573584</v>
      </c>
      <c r="AR62" s="1">
        <f t="shared" si="56"/>
        <v>12618.010939473776</v>
      </c>
      <c r="AS62" s="1">
        <f t="shared" si="56"/>
        <v>137152.30796464707</v>
      </c>
      <c r="AT62" s="1">
        <f t="shared" si="56"/>
        <v>0</v>
      </c>
      <c r="AU62" s="1">
        <f t="shared" si="56"/>
        <v>105.11270410576643</v>
      </c>
      <c r="AV62" s="1"/>
      <c r="AW62" s="1">
        <f t="shared" si="56"/>
        <v>2.1849644565861377</v>
      </c>
      <c r="AX62" s="1">
        <f t="shared" si="56"/>
        <v>880.0052288033894</v>
      </c>
      <c r="AY62" s="1">
        <f t="shared" si="56"/>
        <v>21.213631208995931</v>
      </c>
      <c r="AZ62" s="1">
        <f t="shared" si="56"/>
        <v>13.656445517924107</v>
      </c>
      <c r="BA62" s="1">
        <f t="shared" si="56"/>
        <v>1685.4964597777714</v>
      </c>
      <c r="BB62" s="1">
        <f t="shared" si="56"/>
        <v>12.508925590343734</v>
      </c>
      <c r="BC62" s="1">
        <f t="shared" si="56"/>
        <v>0</v>
      </c>
      <c r="BD62" s="1">
        <f t="shared" si="56"/>
        <v>9.5331179536654354</v>
      </c>
      <c r="BE62" s="1">
        <f t="shared" si="56"/>
        <v>3748.4387986169136</v>
      </c>
      <c r="BF62" s="1">
        <f t="shared" si="56"/>
        <v>3632.2891652978888</v>
      </c>
      <c r="BG62" s="1">
        <f t="shared" si="56"/>
        <v>116.14963331902503</v>
      </c>
      <c r="BH62" s="1">
        <f t="shared" si="56"/>
        <v>4.8187508877527661</v>
      </c>
      <c r="BI62" s="1">
        <f t="shared" si="56"/>
        <v>0</v>
      </c>
      <c r="BJ62" s="1">
        <f t="shared" si="56"/>
        <v>46.620427762495972</v>
      </c>
      <c r="BK62" s="1">
        <f t="shared" si="56"/>
        <v>11.177181547936728</v>
      </c>
      <c r="BL62" s="1">
        <f t="shared" si="56"/>
        <v>302.80253363518949</v>
      </c>
      <c r="BM62" s="1">
        <f t="shared" si="56"/>
        <v>63.180828837006615</v>
      </c>
      <c r="BN62" s="1">
        <f t="shared" si="56"/>
        <v>45.461190863737706</v>
      </c>
      <c r="BO62" s="1">
        <f t="shared" si="56"/>
        <v>1211.2099681347215</v>
      </c>
      <c r="BP62" s="1">
        <f t="shared" si="56"/>
        <v>1.9818285150038961</v>
      </c>
      <c r="BQ62" s="1">
        <f t="shared" si="56"/>
        <v>10.790933819978264</v>
      </c>
      <c r="BR62" s="1">
        <f t="shared" si="56"/>
        <v>191.29567399031043</v>
      </c>
      <c r="BS62" s="1">
        <f t="shared" si="56"/>
        <v>0.3381313134716728</v>
      </c>
      <c r="BT62" s="1">
        <f t="shared" si="56"/>
        <v>626.33394195958465</v>
      </c>
      <c r="BU62" s="1">
        <f t="shared" si="56"/>
        <v>1306.0204581454338</v>
      </c>
      <c r="BV62" s="1">
        <f t="shared" si="56"/>
        <v>0</v>
      </c>
      <c r="BW62" s="1">
        <f t="shared" si="56"/>
        <v>0</v>
      </c>
      <c r="BX62" s="1">
        <f t="shared" si="56"/>
        <v>111.56145987957564</v>
      </c>
      <c r="BY62" s="1">
        <f t="shared" si="56"/>
        <v>0</v>
      </c>
      <c r="BZ62" s="1">
        <f t="shared" si="56"/>
        <v>5265.0467431505031</v>
      </c>
      <c r="CA62" s="1">
        <f t="shared" si="56"/>
        <v>171.40085937548142</v>
      </c>
      <c r="CB62" s="89"/>
      <c r="CF62" s="68"/>
      <c r="CG62" s="68"/>
      <c r="CH62" s="68"/>
      <c r="CI62" s="68"/>
      <c r="CJ62" s="68"/>
      <c r="CK62" s="68"/>
      <c r="CL62" s="68"/>
      <c r="CM62" s="40"/>
      <c r="CN62" s="40"/>
      <c r="CO62" s="40"/>
      <c r="CP62" s="40"/>
      <c r="CQ62" s="40"/>
      <c r="CR62" s="40"/>
      <c r="CS62" s="68"/>
    </row>
    <row r="63" spans="1:97" x14ac:dyDescent="0.25">
      <c r="A63" s="89" t="s">
        <v>349</v>
      </c>
      <c r="B63" s="75">
        <f>+B3+B5+B8+B9+B11+B12+B14+B15+B16+B17+B18+B19+B20+B21+B22+B23+B24+B25+B26+B28+B30+B31+B33+B34+B35+B36+B37+B39+B40+B41+B42+B43+B44+B46+B47+B49+B50+B10</f>
        <v>17629.200436790001</v>
      </c>
      <c r="C63" s="75">
        <f t="shared" ref="C63:H63" si="57">+C3+C5+C8+C9+C11+C12+C14+C15+C16+C17+C18+C19+C20+C21+C22+C23+C24+C25+C26+C28+C30+C31+C33+C34+C35+C36+C37+C39+C40+C41+C42+C43+C44+C46+C47+C49+C50+C10</f>
        <v>0</v>
      </c>
      <c r="D63" s="75">
        <f t="shared" si="57"/>
        <v>119871.26784566998</v>
      </c>
      <c r="E63" s="75">
        <f t="shared" si="57"/>
        <v>3291.3605807700014</v>
      </c>
      <c r="F63" s="75">
        <f t="shared" si="57"/>
        <v>3189.2911394299999</v>
      </c>
      <c r="G63" s="75">
        <f t="shared" si="57"/>
        <v>561.25190154999996</v>
      </c>
      <c r="H63" s="75">
        <f t="shared" si="57"/>
        <v>4672.5159726799993</v>
      </c>
      <c r="I63" s="89"/>
      <c r="J63" s="89" t="s">
        <v>349</v>
      </c>
      <c r="K63" s="75">
        <f t="shared" ref="K63:CA63" si="58">+K3+K5+K8+K9+K11+K12+K14+K15+K16+K17+K18+K19+K20+K21+K22+K23+K24+K25+K26+K28+K30+K31+K33+K34+K35+K36+K37+K39+K40+K41+K42+K43+K44+K46+K47+K49+K50+K10</f>
        <v>0</v>
      </c>
      <c r="L63" s="75">
        <f t="shared" si="58"/>
        <v>53.050413444135387</v>
      </c>
      <c r="M63" s="75"/>
      <c r="N63" s="75">
        <f t="shared" si="58"/>
        <v>19.643800293946224</v>
      </c>
      <c r="O63" s="75">
        <f t="shared" si="58"/>
        <v>19.643800293946224</v>
      </c>
      <c r="P63" s="75">
        <f t="shared" si="58"/>
        <v>75.86650086148407</v>
      </c>
      <c r="Q63" s="75">
        <f t="shared" si="58"/>
        <v>0</v>
      </c>
      <c r="R63" s="75">
        <f t="shared" si="58"/>
        <v>9.5057600256196437</v>
      </c>
      <c r="S63" s="75"/>
      <c r="T63" s="75">
        <f t="shared" si="58"/>
        <v>112.11957032054441</v>
      </c>
      <c r="U63" s="75">
        <f t="shared" si="58"/>
        <v>17629.195699030271</v>
      </c>
      <c r="V63" s="75">
        <f t="shared" si="58"/>
        <v>467.47047429372924</v>
      </c>
      <c r="W63" s="75">
        <f t="shared" si="58"/>
        <v>3.5405416245989283</v>
      </c>
      <c r="X63" s="75">
        <f t="shared" si="58"/>
        <v>81.581211719592972</v>
      </c>
      <c r="Y63" s="75"/>
      <c r="Z63" s="75">
        <f t="shared" si="58"/>
        <v>0</v>
      </c>
      <c r="AA63" s="75">
        <f t="shared" si="58"/>
        <v>0</v>
      </c>
      <c r="AB63" s="75">
        <f t="shared" si="58"/>
        <v>85.703389409837669</v>
      </c>
      <c r="AC63" s="75">
        <f t="shared" si="58"/>
        <v>85.703389409837669</v>
      </c>
      <c r="AD63" s="75"/>
      <c r="AE63" s="75"/>
      <c r="AF63" s="75">
        <f t="shared" si="58"/>
        <v>958.96984875579767</v>
      </c>
      <c r="AG63" s="75">
        <f t="shared" si="58"/>
        <v>16.503069266353027</v>
      </c>
      <c r="AH63" s="75">
        <f t="shared" si="58"/>
        <v>2.5804736326150928</v>
      </c>
      <c r="AI63" s="75"/>
      <c r="AJ63" s="75">
        <f t="shared" si="58"/>
        <v>1425.1291293094789</v>
      </c>
      <c r="AK63" s="75">
        <f t="shared" si="58"/>
        <v>7.0140734998704319</v>
      </c>
      <c r="AL63" s="75">
        <f t="shared" si="58"/>
        <v>0</v>
      </c>
      <c r="AM63" s="75"/>
      <c r="AN63" s="75">
        <f t="shared" si="58"/>
        <v>8.5518170661963069</v>
      </c>
      <c r="AO63" s="75">
        <f t="shared" si="58"/>
        <v>61.384274254140962</v>
      </c>
      <c r="AP63" s="75">
        <f t="shared" si="58"/>
        <v>4729.1277216117887</v>
      </c>
      <c r="AQ63" s="75">
        <f t="shared" si="58"/>
        <v>107884.11935665975</v>
      </c>
      <c r="AR63" s="75">
        <f t="shared" si="58"/>
        <v>11028.15292183195</v>
      </c>
      <c r="AS63" s="75">
        <f t="shared" si="58"/>
        <v>119871.24212724749</v>
      </c>
      <c r="AT63" s="75">
        <f t="shared" si="58"/>
        <v>0</v>
      </c>
      <c r="AU63" s="75">
        <f t="shared" si="58"/>
        <v>93.28324226101364</v>
      </c>
      <c r="AV63" s="75"/>
      <c r="AW63" s="75">
        <f t="shared" si="58"/>
        <v>1.9184832124548985</v>
      </c>
      <c r="AX63" s="75">
        <f t="shared" si="58"/>
        <v>780.96873259344738</v>
      </c>
      <c r="AY63" s="75">
        <f t="shared" si="58"/>
        <v>18.626387811329526</v>
      </c>
      <c r="AZ63" s="75">
        <f t="shared" si="58"/>
        <v>11.990886945701243</v>
      </c>
      <c r="BA63" s="75">
        <f t="shared" si="58"/>
        <v>1479.9310219068852</v>
      </c>
      <c r="BB63" s="75">
        <f t="shared" si="58"/>
        <v>10.983319368179572</v>
      </c>
      <c r="BC63" s="75">
        <f t="shared" si="58"/>
        <v>0</v>
      </c>
      <c r="BD63" s="75">
        <f t="shared" si="58"/>
        <v>8.3704456763548567</v>
      </c>
      <c r="BE63" s="75">
        <f t="shared" si="58"/>
        <v>3291.3596381793209</v>
      </c>
      <c r="BF63" s="75">
        <f t="shared" si="58"/>
        <v>3189.2902404516472</v>
      </c>
      <c r="BG63" s="75">
        <f t="shared" si="58"/>
        <v>102.06939772767379</v>
      </c>
      <c r="BH63" s="75">
        <f t="shared" si="58"/>
        <v>4.2310494828783485</v>
      </c>
      <c r="BI63" s="75">
        <f t="shared" si="58"/>
        <v>0</v>
      </c>
      <c r="BJ63" s="75">
        <f t="shared" si="58"/>
        <v>40.93453610202981</v>
      </c>
      <c r="BK63" s="75">
        <f t="shared" si="58"/>
        <v>9.8139974500647398</v>
      </c>
      <c r="BL63" s="75">
        <f t="shared" si="58"/>
        <v>265.87232887474937</v>
      </c>
      <c r="BM63" s="75">
        <f t="shared" si="58"/>
        <v>55.475208941682084</v>
      </c>
      <c r="BN63" s="75">
        <f t="shared" si="58"/>
        <v>39.91668107549166</v>
      </c>
      <c r="BO63" s="75">
        <f t="shared" si="58"/>
        <v>1063.4891482890453</v>
      </c>
      <c r="BP63" s="75">
        <f t="shared" si="58"/>
        <v>1.7587919300066066</v>
      </c>
      <c r="BQ63" s="75">
        <f t="shared" si="58"/>
        <v>9.4748564427090223</v>
      </c>
      <c r="BR63" s="75">
        <f t="shared" si="58"/>
        <v>167.96499653550242</v>
      </c>
      <c r="BS63" s="75">
        <f t="shared" si="58"/>
        <v>0.29689233658768566</v>
      </c>
      <c r="BT63" s="75">
        <f t="shared" si="58"/>
        <v>561.25154306270713</v>
      </c>
      <c r="BU63" s="75">
        <f t="shared" si="58"/>
        <v>1159.0398915780688</v>
      </c>
      <c r="BV63" s="75">
        <f t="shared" si="58"/>
        <v>0</v>
      </c>
      <c r="BW63" s="75">
        <f t="shared" si="58"/>
        <v>0</v>
      </c>
      <c r="BX63" s="75">
        <f t="shared" si="58"/>
        <v>99.006246218877422</v>
      </c>
      <c r="BY63" s="75">
        <f t="shared" si="58"/>
        <v>0</v>
      </c>
      <c r="BZ63" s="75">
        <f t="shared" si="58"/>
        <v>4672.5143297805726</v>
      </c>
      <c r="CA63" s="75">
        <f t="shared" si="58"/>
        <v>152.11127086039673</v>
      </c>
      <c r="CB63" s="89"/>
      <c r="CF63" s="68"/>
      <c r="CG63" s="68"/>
      <c r="CH63" s="68"/>
      <c r="CI63" s="68"/>
      <c r="CJ63" s="68"/>
      <c r="CK63" s="68"/>
      <c r="CL63" s="68"/>
      <c r="CM63" s="40"/>
      <c r="CN63" s="40"/>
      <c r="CO63" s="40"/>
      <c r="CP63" s="40"/>
      <c r="CQ63" s="40"/>
      <c r="CR63" s="40"/>
      <c r="CS63" s="68"/>
    </row>
    <row r="64" spans="1:97" x14ac:dyDescent="0.25">
      <c r="A64" s="2" t="s">
        <v>427</v>
      </c>
      <c r="B64" s="1">
        <f t="shared" ref="B64:H64" si="59">SUM(B67:B76)</f>
        <v>4078.6529372399996</v>
      </c>
      <c r="C64" s="1">
        <f t="shared" si="59"/>
        <v>0</v>
      </c>
      <c r="D64" s="1">
        <f t="shared" si="59"/>
        <v>26330.589929349997</v>
      </c>
      <c r="E64" s="1">
        <f t="shared" si="59"/>
        <v>693.33544540999992</v>
      </c>
      <c r="F64" s="1">
        <f t="shared" si="59"/>
        <v>672.09595779999995</v>
      </c>
      <c r="G64" s="1">
        <f t="shared" si="59"/>
        <v>81.572919170000006</v>
      </c>
      <c r="H64" s="1">
        <f t="shared" si="59"/>
        <v>916.88238998999998</v>
      </c>
      <c r="I64" s="89"/>
      <c r="J64" s="2" t="s">
        <v>427</v>
      </c>
      <c r="K64" s="1">
        <f>SUM(K67:K76)</f>
        <v>0</v>
      </c>
      <c r="L64" s="1">
        <f>SUM(L67:L76)</f>
        <v>10.368014118764773</v>
      </c>
      <c r="M64" s="1"/>
      <c r="N64" s="1">
        <f>SUM(N67:N76)</f>
        <v>3.8391323425334503</v>
      </c>
      <c r="O64" s="1">
        <f>SUM(O67:O76)</f>
        <v>3.8391323425334503</v>
      </c>
      <c r="P64" s="1">
        <f>SUM(P67:P76)</f>
        <v>14.827122799034521</v>
      </c>
      <c r="Q64" s="1">
        <f>SUM(Q67:Q76)</f>
        <v>0</v>
      </c>
      <c r="R64" s="1">
        <f>SUM(R67:R76)</f>
        <v>1.8577816589794933</v>
      </c>
      <c r="S64" s="1"/>
      <c r="T64" s="1">
        <f>SUM(T67:T76)</f>
        <v>21.912347434841539</v>
      </c>
      <c r="U64" s="1">
        <f>SUM(U67:U76)</f>
        <v>4060.954922372388</v>
      </c>
      <c r="V64" s="1">
        <f>SUM(V67:V76)</f>
        <v>91.361226614996767</v>
      </c>
      <c r="W64" s="1">
        <f>SUM(W67:W76)</f>
        <v>0.69195405673127552</v>
      </c>
      <c r="X64" s="1">
        <f>SUM(X67:X76)</f>
        <v>15.944004657606037</v>
      </c>
      <c r="Y64" s="1"/>
      <c r="Z64" s="1">
        <f>SUM(Z67:Z76)</f>
        <v>0</v>
      </c>
      <c r="AA64" s="1">
        <f>SUM(AA67:AA76)</f>
        <v>0</v>
      </c>
      <c r="AB64" s="1">
        <f>SUM(AB67:AB76)</f>
        <v>16.749599570972009</v>
      </c>
      <c r="AC64" s="1">
        <f>SUM(AC67:AC76)</f>
        <v>16.749599570972009</v>
      </c>
      <c r="AD64" s="1"/>
      <c r="AE64" s="1"/>
      <c r="AF64" s="1">
        <f>SUM(AF67:AF76)</f>
        <v>209.76506371119433</v>
      </c>
      <c r="AG64" s="1">
        <f>SUM(AG67:AG76)</f>
        <v>3.225315647308038</v>
      </c>
      <c r="AH64" s="1">
        <f>SUM(AH67:AH76)</f>
        <v>0.50431941052466456</v>
      </c>
      <c r="AI64" s="1"/>
      <c r="AJ64" s="1">
        <f>SUM(AJ67:AJ76)</f>
        <v>278.5233376941307</v>
      </c>
      <c r="AK64" s="1">
        <f>SUM(AK67:AK76)</f>
        <v>1.3708104230034597</v>
      </c>
      <c r="AL64" s="1">
        <f>SUM(AL67:AL76)</f>
        <v>0</v>
      </c>
      <c r="AM64" s="1"/>
      <c r="AN64" s="1">
        <f t="shared" ref="AN64:AU64" si="60">SUM(AN67:AN76)</f>
        <v>1.6713482227877654</v>
      </c>
      <c r="AO64" s="1">
        <f t="shared" si="60"/>
        <v>12.885766415538159</v>
      </c>
      <c r="AP64" s="1">
        <f t="shared" si="60"/>
        <v>924.24700250709418</v>
      </c>
      <c r="AQ64" s="1">
        <f t="shared" si="60"/>
        <v>23598.537739120147</v>
      </c>
      <c r="AR64" s="1">
        <f t="shared" si="60"/>
        <v>2412.2950551878525</v>
      </c>
      <c r="AS64" s="1">
        <f t="shared" si="60"/>
        <v>26220.59785801925</v>
      </c>
      <c r="AT64" s="1">
        <f t="shared" si="60"/>
        <v>0</v>
      </c>
      <c r="AU64" s="1">
        <f t="shared" si="60"/>
        <v>18.231006684222532</v>
      </c>
      <c r="AV64" s="1"/>
      <c r="AW64" s="1">
        <f t="shared" ref="AW64:CA64" si="61">SUM(AW67:AW76)</f>
        <v>0.40272799195092474</v>
      </c>
      <c r="AX64" s="1">
        <f t="shared" si="61"/>
        <v>152.6303703210034</v>
      </c>
      <c r="AY64" s="1">
        <f t="shared" si="61"/>
        <v>3.9100417574805548</v>
      </c>
      <c r="AZ64" s="1">
        <f t="shared" si="61"/>
        <v>2.5171244637752994</v>
      </c>
      <c r="BA64" s="1">
        <f t="shared" si="61"/>
        <v>310.66691341302953</v>
      </c>
      <c r="BB64" s="1">
        <f t="shared" si="61"/>
        <v>2.3056137408136088</v>
      </c>
      <c r="BC64" s="1">
        <f t="shared" si="61"/>
        <v>0</v>
      </c>
      <c r="BD64" s="1">
        <f t="shared" si="61"/>
        <v>1.7571203972508351</v>
      </c>
      <c r="BE64" s="1">
        <f t="shared" si="61"/>
        <v>690.65424148536852</v>
      </c>
      <c r="BF64" s="1">
        <f t="shared" si="61"/>
        <v>669.49528689209296</v>
      </c>
      <c r="BG64" s="1">
        <f t="shared" si="61"/>
        <v>21.158954593274782</v>
      </c>
      <c r="BH64" s="1">
        <f t="shared" si="61"/>
        <v>0.88818048257742177</v>
      </c>
      <c r="BI64" s="1">
        <f t="shared" si="61"/>
        <v>0</v>
      </c>
      <c r="BJ64" s="1">
        <f t="shared" si="61"/>
        <v>8.592966603614455</v>
      </c>
      <c r="BK64" s="1">
        <f t="shared" si="61"/>
        <v>2.0601536872633455</v>
      </c>
      <c r="BL64" s="1">
        <f t="shared" si="61"/>
        <v>55.811880639781165</v>
      </c>
      <c r="BM64" s="1">
        <f t="shared" si="61"/>
        <v>11.645346987957232</v>
      </c>
      <c r="BN64" s="1">
        <f t="shared" si="61"/>
        <v>8.3792986106361873</v>
      </c>
      <c r="BO64" s="1">
        <f t="shared" si="61"/>
        <v>223.24749880211832</v>
      </c>
      <c r="BP64" s="1">
        <f t="shared" si="61"/>
        <v>0.34373355980112702</v>
      </c>
      <c r="BQ64" s="1">
        <f t="shared" si="61"/>
        <v>1.9889623203425966</v>
      </c>
      <c r="BR64" s="1">
        <f t="shared" si="61"/>
        <v>35.259133431769584</v>
      </c>
      <c r="BS64" s="1">
        <f t="shared" si="61"/>
        <v>6.2323561732502024E-2</v>
      </c>
      <c r="BT64" s="1">
        <f t="shared" si="61"/>
        <v>81.474786015870848</v>
      </c>
      <c r="BU64" s="1">
        <f t="shared" si="61"/>
        <v>226.52008762732308</v>
      </c>
      <c r="BV64" s="1">
        <f t="shared" si="61"/>
        <v>0</v>
      </c>
      <c r="BW64" s="1">
        <f t="shared" si="61"/>
        <v>0</v>
      </c>
      <c r="BX64" s="1">
        <f t="shared" si="61"/>
        <v>19.349510211565793</v>
      </c>
      <c r="BY64" s="1">
        <f t="shared" si="61"/>
        <v>0</v>
      </c>
      <c r="BZ64" s="1">
        <f t="shared" si="61"/>
        <v>913.18423312598725</v>
      </c>
      <c r="CA64" s="1">
        <f t="shared" si="61"/>
        <v>29.728258524235951</v>
      </c>
      <c r="CB64" s="89"/>
      <c r="CM64" s="40"/>
      <c r="CN64" s="40"/>
      <c r="CO64" s="40"/>
      <c r="CP64" s="40"/>
      <c r="CQ64" s="40"/>
      <c r="CR64" s="40"/>
    </row>
    <row r="65" spans="1:97" x14ac:dyDescent="0.25">
      <c r="A65" s="2" t="s">
        <v>428</v>
      </c>
      <c r="B65" s="1">
        <f>SUM(B77:B93)</f>
        <v>2664.6985778200001</v>
      </c>
      <c r="C65" s="1">
        <f t="shared" ref="C65:H65" si="62">SUM(C77:C93)</f>
        <v>0</v>
      </c>
      <c r="D65" s="1">
        <f t="shared" si="62"/>
        <v>17532.79699037</v>
      </c>
      <c r="E65" s="1">
        <f t="shared" si="62"/>
        <v>463.39776939000001</v>
      </c>
      <c r="F65" s="1">
        <f t="shared" si="62"/>
        <v>449.31333447000003</v>
      </c>
      <c r="G65" s="1">
        <f t="shared" si="62"/>
        <v>39.65861529</v>
      </c>
      <c r="H65" s="1">
        <f t="shared" si="62"/>
        <v>778.35110691999989</v>
      </c>
      <c r="I65" s="89"/>
      <c r="J65" s="2" t="s">
        <v>428</v>
      </c>
      <c r="K65" s="1">
        <f>SUM(K77:K93)</f>
        <v>0</v>
      </c>
      <c r="L65" s="1">
        <f t="shared" ref="L65:CA65" si="63">SUM(L77:L93)</f>
        <v>8.8371774896196378</v>
      </c>
      <c r="M65" s="1"/>
      <c r="N65" s="1">
        <f t="shared" si="63"/>
        <v>3.2722787347406288</v>
      </c>
      <c r="O65" s="1">
        <f t="shared" si="63"/>
        <v>3.2722787347406288</v>
      </c>
      <c r="P65" s="1">
        <f t="shared" si="63"/>
        <v>12.637900918539142</v>
      </c>
      <c r="Q65" s="1">
        <f t="shared" si="63"/>
        <v>0</v>
      </c>
      <c r="R65" s="1">
        <f t="shared" si="63"/>
        <v>1.5834777672301246</v>
      </c>
      <c r="S65" s="1"/>
      <c r="T65" s="1">
        <f t="shared" si="63"/>
        <v>18.676975025884541</v>
      </c>
      <c r="U65" s="1">
        <f t="shared" si="63"/>
        <v>2664.6974209560331</v>
      </c>
      <c r="V65" s="1">
        <f t="shared" si="63"/>
        <v>77.871551137593244</v>
      </c>
      <c r="W65" s="1">
        <f t="shared" si="63"/>
        <v>0.58978624622370746</v>
      </c>
      <c r="X65" s="1">
        <f t="shared" si="63"/>
        <v>13.589866456885913</v>
      </c>
      <c r="Y65" s="1"/>
      <c r="Z65" s="1">
        <f t="shared" si="63"/>
        <v>0</v>
      </c>
      <c r="AA65" s="1">
        <f t="shared" si="63"/>
        <v>0</v>
      </c>
      <c r="AB65" s="1">
        <f t="shared" si="63"/>
        <v>14.276507379360744</v>
      </c>
      <c r="AC65" s="1">
        <f t="shared" si="63"/>
        <v>14.276507379360744</v>
      </c>
      <c r="AD65" s="1"/>
      <c r="AE65" s="1"/>
      <c r="AF65" s="1">
        <f t="shared" si="63"/>
        <v>140.26250838120052</v>
      </c>
      <c r="AG65" s="1">
        <f t="shared" si="63"/>
        <v>2.7490895802496169</v>
      </c>
      <c r="AH65" s="1">
        <f t="shared" si="63"/>
        <v>0.42985705710384753</v>
      </c>
      <c r="AI65" s="1"/>
      <c r="AJ65" s="1">
        <f t="shared" si="63"/>
        <v>237.39918408034086</v>
      </c>
      <c r="AK65" s="1">
        <f t="shared" si="63"/>
        <v>1.1684098255951274</v>
      </c>
      <c r="AL65" s="1">
        <f t="shared" si="63"/>
        <v>0</v>
      </c>
      <c r="AM65" s="1"/>
      <c r="AN65" s="1">
        <f t="shared" si="63"/>
        <v>1.424568360659785</v>
      </c>
      <c r="AO65" s="1">
        <f t="shared" si="63"/>
        <v>8.647934564577227</v>
      </c>
      <c r="AP65" s="1">
        <f t="shared" si="63"/>
        <v>787.78127214526194</v>
      </c>
      <c r="AQ65" s="1">
        <f t="shared" si="63"/>
        <v>15779.510313684617</v>
      </c>
      <c r="AR65" s="1">
        <f t="shared" si="63"/>
        <v>1613.0175183476281</v>
      </c>
      <c r="AS65" s="1">
        <f t="shared" si="63"/>
        <v>17532.790340413463</v>
      </c>
      <c r="AT65" s="1">
        <f t="shared" si="63"/>
        <v>0</v>
      </c>
      <c r="AU65" s="1">
        <f t="shared" si="63"/>
        <v>15.539178591938498</v>
      </c>
      <c r="AV65" s="1"/>
      <c r="AW65" s="1">
        <f t="shared" si="63"/>
        <v>0.27027952432083763</v>
      </c>
      <c r="AX65" s="1">
        <f t="shared" si="63"/>
        <v>130.09426473929449</v>
      </c>
      <c r="AY65" s="1">
        <f t="shared" si="63"/>
        <v>2.6241211864724301</v>
      </c>
      <c r="AZ65" s="1">
        <f t="shared" si="63"/>
        <v>1.6893002079190018</v>
      </c>
      <c r="BA65" s="1">
        <f t="shared" si="63"/>
        <v>208.49538972293351</v>
      </c>
      <c r="BB65" s="1">
        <f t="shared" si="63"/>
        <v>1.5473503618732629</v>
      </c>
      <c r="BC65" s="1">
        <f t="shared" si="63"/>
        <v>0</v>
      </c>
      <c r="BD65" s="1">
        <f t="shared" si="63"/>
        <v>1.1792440209273727</v>
      </c>
      <c r="BE65" s="1">
        <f t="shared" si="63"/>
        <v>463.39754731458254</v>
      </c>
      <c r="BF65" s="1">
        <f t="shared" si="63"/>
        <v>449.31312100324578</v>
      </c>
      <c r="BG65" s="1">
        <f t="shared" si="63"/>
        <v>14.084426311336692</v>
      </c>
      <c r="BH65" s="1">
        <f t="shared" si="63"/>
        <v>0.59607836561120275</v>
      </c>
      <c r="BI65" s="1">
        <f t="shared" si="63"/>
        <v>0</v>
      </c>
      <c r="BJ65" s="1">
        <f t="shared" si="63"/>
        <v>5.7669325644714071</v>
      </c>
      <c r="BK65" s="1">
        <f t="shared" si="63"/>
        <v>1.3826164791249771</v>
      </c>
      <c r="BL65" s="1">
        <f t="shared" si="63"/>
        <v>37.456593035268348</v>
      </c>
      <c r="BM65" s="1">
        <f t="shared" si="63"/>
        <v>7.8154530295033471</v>
      </c>
      <c r="BN65" s="1">
        <f t="shared" si="63"/>
        <v>5.6235363758659922</v>
      </c>
      <c r="BO65" s="1">
        <f t="shared" si="63"/>
        <v>149.82636078219954</v>
      </c>
      <c r="BP65" s="1">
        <f t="shared" si="63"/>
        <v>0.29298046311594361</v>
      </c>
      <c r="BQ65" s="1">
        <f t="shared" si="63"/>
        <v>1.33483775443707</v>
      </c>
      <c r="BR65" s="1">
        <f t="shared" si="63"/>
        <v>23.663200850212409</v>
      </c>
      <c r="BS65" s="1">
        <f t="shared" si="63"/>
        <v>4.1826742104311615E-2</v>
      </c>
      <c r="BT65" s="1">
        <f t="shared" si="63"/>
        <v>39.658675839022891</v>
      </c>
      <c r="BU65" s="1">
        <f t="shared" si="63"/>
        <v>193.07385225054705</v>
      </c>
      <c r="BV65" s="1">
        <f t="shared" si="63"/>
        <v>0</v>
      </c>
      <c r="BW65" s="1">
        <f t="shared" si="63"/>
        <v>0</v>
      </c>
      <c r="BX65" s="1">
        <f t="shared" si="63"/>
        <v>16.492532603344678</v>
      </c>
      <c r="BY65" s="1">
        <f t="shared" si="63"/>
        <v>0</v>
      </c>
      <c r="BZ65" s="1">
        <f t="shared" si="63"/>
        <v>778.3508615812641</v>
      </c>
      <c r="CA65" s="1">
        <f t="shared" si="63"/>
        <v>25.338831088258452</v>
      </c>
      <c r="CB65" s="89"/>
      <c r="CM65" s="40"/>
      <c r="CN65" s="40"/>
      <c r="CO65" s="40"/>
      <c r="CP65" s="40"/>
      <c r="CQ65" s="40"/>
      <c r="CR65" s="40"/>
    </row>
    <row r="66" spans="1:97" x14ac:dyDescent="0.25">
      <c r="A66" s="5"/>
      <c r="B66" s="82"/>
      <c r="C66" s="75"/>
      <c r="D66" s="75"/>
      <c r="E66" s="75"/>
      <c r="F66" s="75"/>
      <c r="G66" s="75"/>
      <c r="H66" s="75"/>
      <c r="I66" s="89"/>
      <c r="J66" s="89"/>
      <c r="K66" s="89"/>
      <c r="L66" s="89"/>
      <c r="N66" s="89"/>
      <c r="O66" s="89"/>
      <c r="P66" s="89"/>
      <c r="Q66" s="89"/>
      <c r="R66" s="89"/>
      <c r="T66" s="89"/>
      <c r="U66" s="89"/>
      <c r="V66" s="89"/>
      <c r="W66" s="89"/>
      <c r="X66" s="89"/>
      <c r="Z66" s="89"/>
      <c r="AA66" s="89"/>
      <c r="AB66" s="89"/>
      <c r="AC66" s="89"/>
      <c r="AF66" s="89"/>
      <c r="AG66" s="89"/>
      <c r="AH66" s="89"/>
      <c r="AJ66" s="89"/>
      <c r="AK66" s="89"/>
      <c r="AL66" s="89"/>
      <c r="AN66" s="89"/>
      <c r="AO66" s="89"/>
      <c r="AP66" s="89"/>
      <c r="AQ66" s="89"/>
      <c r="AR66" s="89"/>
      <c r="AS66" s="89"/>
      <c r="AT66" s="89"/>
      <c r="AU66" s="89"/>
      <c r="AW66" s="89"/>
      <c r="AX66" s="89"/>
      <c r="AY66" s="89"/>
      <c r="AZ66" s="89"/>
      <c r="BA66" s="89"/>
      <c r="BB66" s="89"/>
      <c r="BC66" s="89"/>
      <c r="BD66" s="89"/>
      <c r="BE66" s="89"/>
      <c r="BF66" s="89"/>
      <c r="BG66" s="89"/>
      <c r="BH66" s="89"/>
      <c r="BI66" s="89"/>
      <c r="BJ66" s="89"/>
      <c r="BK66" s="89"/>
      <c r="BL66" s="89"/>
      <c r="BM66" s="89"/>
      <c r="BN66" s="89"/>
      <c r="BO66" s="89"/>
      <c r="BP66" s="89"/>
      <c r="BQ66" s="89"/>
      <c r="BR66" s="89"/>
      <c r="BS66" s="89"/>
      <c r="BT66" s="89"/>
      <c r="BU66" s="89"/>
      <c r="BV66" s="89"/>
      <c r="BW66" s="89"/>
      <c r="BX66" s="89"/>
      <c r="BY66" s="89"/>
      <c r="BZ66" s="89"/>
      <c r="CA66" s="89"/>
      <c r="CB66" s="89"/>
      <c r="CM66" s="40"/>
      <c r="CN66" s="40"/>
      <c r="CO66" s="40"/>
      <c r="CP66" s="40"/>
      <c r="CQ66" s="40"/>
      <c r="CR66" s="40"/>
    </row>
    <row r="67" spans="1:97" x14ac:dyDescent="0.25">
      <c r="A67" s="18" t="s">
        <v>429</v>
      </c>
      <c r="B67" s="75">
        <v>769.17341363000003</v>
      </c>
      <c r="C67" s="75"/>
      <c r="D67" s="75">
        <v>4944.9748384000004</v>
      </c>
      <c r="E67" s="75">
        <v>128.43244240000001</v>
      </c>
      <c r="F67" s="75">
        <v>124.50075033</v>
      </c>
      <c r="G67" s="75">
        <v>14.81639054</v>
      </c>
      <c r="H67" s="75">
        <v>165.58444614999999</v>
      </c>
      <c r="I67" s="89"/>
      <c r="J67" s="75" t="s">
        <v>429</v>
      </c>
      <c r="K67" s="75">
        <v>0</v>
      </c>
      <c r="L67" s="75">
        <v>1.84048166259472</v>
      </c>
      <c r="M67" s="75">
        <v>0.29956857362863099</v>
      </c>
      <c r="N67" s="75">
        <v>0.68150445611402299</v>
      </c>
      <c r="O67" s="75">
        <v>0.68150445611402299</v>
      </c>
      <c r="P67" s="75">
        <v>2.63203997949701</v>
      </c>
      <c r="Q67" s="75">
        <v>0</v>
      </c>
      <c r="R67" s="75">
        <v>0.32978468997781002</v>
      </c>
      <c r="S67" s="75">
        <v>0.16421179077229001</v>
      </c>
      <c r="T67" s="75">
        <v>3.8897729355313402</v>
      </c>
      <c r="U67" s="75">
        <v>752.39635399615202</v>
      </c>
      <c r="V67" s="75">
        <v>16.218014516608999</v>
      </c>
      <c r="W67" s="75">
        <v>0.12283227185965299</v>
      </c>
      <c r="X67" s="75">
        <v>2.8303017027728599</v>
      </c>
      <c r="Y67" s="75">
        <v>7.1163826583883094E-2</v>
      </c>
      <c r="Z67" s="75">
        <v>0</v>
      </c>
      <c r="AA67" s="75">
        <v>0</v>
      </c>
      <c r="AB67" s="75">
        <v>2.9733077493388902</v>
      </c>
      <c r="AC67" s="75">
        <v>2.9733077493388902</v>
      </c>
      <c r="AD67" s="75">
        <v>0</v>
      </c>
      <c r="AE67" s="75">
        <v>0</v>
      </c>
      <c r="AF67" s="75">
        <v>38.728858237294503</v>
      </c>
      <c r="AG67" s="75">
        <v>0.57254205231347499</v>
      </c>
      <c r="AH67" s="75">
        <v>8.9524510280372796E-2</v>
      </c>
      <c r="AI67" s="75">
        <v>0</v>
      </c>
      <c r="AJ67" s="75">
        <v>49.442164275159897</v>
      </c>
      <c r="AK67" s="75">
        <v>0.24333984179632501</v>
      </c>
      <c r="AL67" s="75">
        <v>0</v>
      </c>
      <c r="AM67" s="75">
        <v>0</v>
      </c>
      <c r="AN67" s="75">
        <v>0.29668906803121697</v>
      </c>
      <c r="AO67" s="75">
        <v>2.3492032937052501</v>
      </c>
      <c r="AP67" s="75">
        <v>164.067931127609</v>
      </c>
      <c r="AQ67" s="75">
        <v>4356.9926156186402</v>
      </c>
      <c r="AR67" s="75">
        <v>445.381605295501</v>
      </c>
      <c r="AS67" s="75">
        <v>4841.1030791514404</v>
      </c>
      <c r="AT67" s="75">
        <v>0</v>
      </c>
      <c r="AU67" s="75">
        <v>3.2362836334375</v>
      </c>
      <c r="AV67" s="75">
        <v>0</v>
      </c>
      <c r="AW67" s="75">
        <v>7.3421224998208703E-2</v>
      </c>
      <c r="AX67" s="75">
        <v>27.094194989996499</v>
      </c>
      <c r="AY67" s="75">
        <v>0.71284011530172997</v>
      </c>
      <c r="AZ67" s="75">
        <v>0.45889711580328102</v>
      </c>
      <c r="BA67" s="75">
        <v>56.637671808947402</v>
      </c>
      <c r="BB67" s="75">
        <v>0.420336579639213</v>
      </c>
      <c r="BC67" s="75">
        <v>0</v>
      </c>
      <c r="BD67" s="75">
        <v>0.320340558981905</v>
      </c>
      <c r="BE67" s="75">
        <v>125.91168949883399</v>
      </c>
      <c r="BF67" s="75">
        <v>122.05567292007601</v>
      </c>
      <c r="BG67" s="75">
        <v>3.8560165787573601</v>
      </c>
      <c r="BH67" s="75">
        <v>0.16192435941952299</v>
      </c>
      <c r="BI67" s="75">
        <v>0</v>
      </c>
      <c r="BJ67" s="75">
        <v>1.56658410357314</v>
      </c>
      <c r="BK67" s="75">
        <v>0.37558674360797401</v>
      </c>
      <c r="BL67" s="75">
        <v>10.175063520670999</v>
      </c>
      <c r="BM67" s="75">
        <v>2.1230626608685101</v>
      </c>
      <c r="BN67" s="75">
        <v>1.5276288739342001</v>
      </c>
      <c r="BO67" s="75">
        <v>40.700247909742799</v>
      </c>
      <c r="BP67" s="75">
        <v>6.1017969113686801E-2</v>
      </c>
      <c r="BQ67" s="75">
        <v>0.362607560751114</v>
      </c>
      <c r="BR67" s="75">
        <v>6.4280975765692698</v>
      </c>
      <c r="BS67" s="75">
        <v>1.13622072675363E-2</v>
      </c>
      <c r="BT67" s="75">
        <v>14.7291239603829</v>
      </c>
      <c r="BU67" s="75">
        <v>40.210701551169699</v>
      </c>
      <c r="BV67" s="75">
        <v>0</v>
      </c>
      <c r="BW67" s="75">
        <v>0</v>
      </c>
      <c r="BX67" s="75">
        <v>3.4348366119435298</v>
      </c>
      <c r="BY67" s="75">
        <v>0</v>
      </c>
      <c r="BZ67" s="75">
        <v>162.103885646257</v>
      </c>
      <c r="CA67" s="75">
        <v>5.2772131929374897</v>
      </c>
      <c r="CB67" s="89"/>
      <c r="CC67" s="91">
        <f t="shared" ref="CC67:CC93" si="64">AP67/BZ67</f>
        <v>1.0121159679394605</v>
      </c>
      <c r="CD67" s="28">
        <f t="shared" ref="CD67:CD93" si="65">AF67/AS67</f>
        <v>8.0000069414103425E-3</v>
      </c>
      <c r="CE67" s="28">
        <f t="shared" ref="CE67:CE93" si="66">AO67/BF67</f>
        <v>1.9246981623242908E-2</v>
      </c>
      <c r="CF67" s="68">
        <f t="shared" ref="CF67:CF93" si="67">IF(B67=0,"",(U67-B67)/B67)</f>
        <v>-2.1811803861851078E-2</v>
      </c>
      <c r="CG67" s="68" t="str">
        <f t="shared" ref="CG67:CG93" si="68">IF(C67=0,"",(AO67-C67)/C67)</f>
        <v/>
      </c>
      <c r="CH67" s="68">
        <f t="shared" ref="CH67:CH93" si="69">IF(D67=0,"",(AS67-D67)/D67)</f>
        <v>-2.1005518257028954E-2</v>
      </c>
      <c r="CI67" s="68">
        <f t="shared" ref="CI67:CJ84" si="70">IF(E67=0,"",(BE67-E67)/E67)</f>
        <v>-1.9627072833476065E-2</v>
      </c>
      <c r="CJ67" s="68">
        <f t="shared" si="70"/>
        <v>-1.9639057623693893E-2</v>
      </c>
      <c r="CK67" s="68">
        <f t="shared" ref="CK67:CK93" si="71">IF(G67=0,"",(BT67-G67)/G67)</f>
        <v>-5.8898676692886766E-3</v>
      </c>
      <c r="CL67" s="68">
        <f t="shared" ref="CL67:CL93" si="72">IF(H67=0,"",(BZ67-H67)/H67)</f>
        <v>-2.101985171113243E-2</v>
      </c>
      <c r="CM67" s="40">
        <f t="shared" ref="CM67:CM93" si="73">(N67/0.004204-$BZ67)/$BZ67</f>
        <v>2.8938076142153885E-5</v>
      </c>
      <c r="CN67" s="40">
        <f t="shared" ref="CN67:CN93" si="74">(R67/0.002034-$BZ67)/$BZ67</f>
        <v>1.9830981276545534E-4</v>
      </c>
      <c r="CO67" s="40">
        <f t="shared" ref="CO67:CO93" si="75">(AB67/0.018342-$BZ67)/$BZ67</f>
        <v>-5.7887844255213622E-7</v>
      </c>
      <c r="CP67" s="40">
        <f t="shared" ref="CP67:CP93" si="76">(AN67/0.00183-$BZ67)/$BZ67</f>
        <v>1.3132406548060053E-4</v>
      </c>
      <c r="CQ67" s="40">
        <f t="shared" ref="CQ67:CQ93" si="77">(M67/0.001848-$BZ67)/$BZ67</f>
        <v>1.979364906500519E-6</v>
      </c>
      <c r="CR67" s="40">
        <f t="shared" ref="CR67:CR93" si="78">(S67/0.001013-$BZ67)/$BZ67</f>
        <v>3.3774341186973982E-6</v>
      </c>
      <c r="CS67" s="40">
        <f t="shared" ref="CS67:CS93" si="79">(Y67/0.000439-$BZ67)/$BZ67</f>
        <v>3.1025012545917546E-6</v>
      </c>
    </row>
    <row r="68" spans="1:97" x14ac:dyDescent="0.25">
      <c r="A68" s="67" t="s">
        <v>430</v>
      </c>
      <c r="B68" s="75">
        <v>9.9325869200000003</v>
      </c>
      <c r="C68" s="75"/>
      <c r="D68" s="75">
        <v>64.600076770000001</v>
      </c>
      <c r="E68" s="75">
        <v>1.6809097</v>
      </c>
      <c r="F68" s="75">
        <v>1.63001927</v>
      </c>
      <c r="G68" s="75">
        <v>0.10903085</v>
      </c>
      <c r="H68" s="75">
        <v>2.2094781800000001</v>
      </c>
      <c r="I68" s="89"/>
      <c r="J68" s="75" t="s">
        <v>430</v>
      </c>
      <c r="K68" s="75">
        <v>0</v>
      </c>
      <c r="L68" s="75">
        <v>2.5085741208817298E-2</v>
      </c>
      <c r="M68" s="75">
        <v>4.0831324127372903E-3</v>
      </c>
      <c r="N68" s="75">
        <v>9.2889019011061606E-3</v>
      </c>
      <c r="O68" s="75">
        <v>9.2889019011061606E-3</v>
      </c>
      <c r="P68" s="75">
        <v>3.5874732848922702E-2</v>
      </c>
      <c r="Q68" s="75">
        <v>0</v>
      </c>
      <c r="R68" s="75">
        <v>4.4949854698602999E-3</v>
      </c>
      <c r="S68" s="75">
        <v>2.2382577648154202E-3</v>
      </c>
      <c r="T68" s="75">
        <v>5.3017713389509301E-2</v>
      </c>
      <c r="U68" s="75">
        <v>9.9325840440483404</v>
      </c>
      <c r="V68" s="75">
        <v>0.22105086659752901</v>
      </c>
      <c r="W68" s="75">
        <v>1.6742094275748599E-3</v>
      </c>
      <c r="X68" s="75">
        <v>3.8577114622113398E-2</v>
      </c>
      <c r="Y68" s="75">
        <v>9.6995062299597102E-4</v>
      </c>
      <c r="Z68" s="75">
        <v>0</v>
      </c>
      <c r="AA68" s="75">
        <v>0</v>
      </c>
      <c r="AB68" s="75">
        <v>4.0526292227702203E-2</v>
      </c>
      <c r="AC68" s="75">
        <v>4.0526292227702203E-2</v>
      </c>
      <c r="AD68" s="75">
        <v>0</v>
      </c>
      <c r="AE68" s="75">
        <v>0</v>
      </c>
      <c r="AF68" s="75">
        <v>0.51680059119143296</v>
      </c>
      <c r="AG68" s="75">
        <v>7.8037763321582698E-3</v>
      </c>
      <c r="AH68" s="75">
        <v>1.22021340514344E-3</v>
      </c>
      <c r="AI68" s="75">
        <v>0</v>
      </c>
      <c r="AJ68" s="75">
        <v>0.67389714377894205</v>
      </c>
      <c r="AK68" s="75">
        <v>3.3167213616120102E-3</v>
      </c>
      <c r="AL68" s="75">
        <v>0</v>
      </c>
      <c r="AM68" s="75">
        <v>0</v>
      </c>
      <c r="AN68" s="75">
        <v>4.0438239757660897E-3</v>
      </c>
      <c r="AO68" s="75">
        <v>3.1373018915656602E-2</v>
      </c>
      <c r="AP68" s="75">
        <v>2.23624840027116</v>
      </c>
      <c r="AQ68" s="75">
        <v>58.140038052657303</v>
      </c>
      <c r="AR68" s="75">
        <v>5.9431943766706903</v>
      </c>
      <c r="AS68" s="75">
        <v>64.600033020519504</v>
      </c>
      <c r="AT68" s="75">
        <v>0</v>
      </c>
      <c r="AU68" s="75">
        <v>4.4110572117318898E-2</v>
      </c>
      <c r="AV68" s="75">
        <v>0</v>
      </c>
      <c r="AW68" s="75">
        <v>9.8051941775933191E-4</v>
      </c>
      <c r="AX68" s="75">
        <v>0.36929457422080397</v>
      </c>
      <c r="AY68" s="75">
        <v>9.51978680203046E-3</v>
      </c>
      <c r="AZ68" s="75">
        <v>6.1284447935095899E-3</v>
      </c>
      <c r="BA68" s="75">
        <v>0.75638008961788294</v>
      </c>
      <c r="BB68" s="75">
        <v>5.6134817374625797E-3</v>
      </c>
      <c r="BC68" s="75">
        <v>0</v>
      </c>
      <c r="BD68" s="75">
        <v>4.2780711100822797E-3</v>
      </c>
      <c r="BE68" s="75">
        <v>1.6809098975432799</v>
      </c>
      <c r="BF68" s="75">
        <v>1.6300194155577901</v>
      </c>
      <c r="BG68" s="75">
        <v>5.0890481985482502E-2</v>
      </c>
      <c r="BH68" s="75">
        <v>2.1624529803733498E-3</v>
      </c>
      <c r="BI68" s="75">
        <v>0</v>
      </c>
      <c r="BJ68" s="75">
        <v>2.09212987097449E-2</v>
      </c>
      <c r="BK68" s="75">
        <v>5.0158588160077603E-3</v>
      </c>
      <c r="BL68" s="75">
        <v>0.13588527312510601</v>
      </c>
      <c r="BM68" s="75">
        <v>2.83528859273466E-2</v>
      </c>
      <c r="BN68" s="75">
        <v>2.0401100701620899E-2</v>
      </c>
      <c r="BO68" s="75">
        <v>0.54354043827885101</v>
      </c>
      <c r="BP68" s="75">
        <v>8.3168865127178999E-4</v>
      </c>
      <c r="BQ68" s="75">
        <v>4.8425154295981499E-3</v>
      </c>
      <c r="BR68" s="75">
        <v>8.5845460297513707E-2</v>
      </c>
      <c r="BS68" s="75">
        <v>1.51737812904754E-4</v>
      </c>
      <c r="BT68" s="75">
        <v>0.10903065361971299</v>
      </c>
      <c r="BU68" s="75">
        <v>0.54807277352909201</v>
      </c>
      <c r="BV68" s="75">
        <v>0</v>
      </c>
      <c r="BW68" s="75">
        <v>0</v>
      </c>
      <c r="BX68" s="75">
        <v>4.68167778437827E-2</v>
      </c>
      <c r="BY68" s="75">
        <v>0</v>
      </c>
      <c r="BZ68" s="75">
        <v>2.2094773427691101</v>
      </c>
      <c r="CA68" s="75">
        <v>7.19282840978301E-2</v>
      </c>
      <c r="CB68" s="89"/>
      <c r="CC68" s="91">
        <f t="shared" si="64"/>
        <v>1.0121164661813178</v>
      </c>
      <c r="CD68" s="28">
        <f t="shared" si="65"/>
        <v>8.0000050623391609E-3</v>
      </c>
      <c r="CE68" s="28">
        <f t="shared" si="66"/>
        <v>1.9247021609813651E-2</v>
      </c>
      <c r="CF68" s="68">
        <f t="shared" si="67"/>
        <v>-2.895470921215779E-7</v>
      </c>
      <c r="CG68" s="68" t="str">
        <f t="shared" si="68"/>
        <v/>
      </c>
      <c r="CH68" s="68">
        <f t="shared" si="69"/>
        <v>-6.7723573538119932E-7</v>
      </c>
      <c r="CI68" s="68">
        <f t="shared" si="70"/>
        <v>1.1752164911424813E-7</v>
      </c>
      <c r="CJ68" s="68">
        <f t="shared" si="70"/>
        <v>8.9298202004278709E-8</v>
      </c>
      <c r="CK68" s="68">
        <f t="shared" si="71"/>
        <v>-1.8011442358212762E-6</v>
      </c>
      <c r="CL68" s="68">
        <f t="shared" si="72"/>
        <v>-3.7892697811099479E-7</v>
      </c>
      <c r="CM68" s="40">
        <f t="shared" si="73"/>
        <v>2.7899889340512869E-5</v>
      </c>
      <c r="CN68" s="40">
        <f t="shared" si="74"/>
        <v>2.0216713800751503E-4</v>
      </c>
      <c r="CO68" s="40">
        <f t="shared" si="75"/>
        <v>1.4510756667007376E-6</v>
      </c>
      <c r="CP68" s="40">
        <f t="shared" si="76"/>
        <v>1.1882208231625583E-4</v>
      </c>
      <c r="CQ68" s="40">
        <f t="shared" si="77"/>
        <v>4.4777832300176218E-6</v>
      </c>
      <c r="CR68" s="40">
        <f t="shared" si="78"/>
        <v>2.5563656642474027E-5</v>
      </c>
      <c r="CS68" s="40">
        <f t="shared" si="79"/>
        <v>-1.023802425038075E-5</v>
      </c>
    </row>
    <row r="69" spans="1:97" x14ac:dyDescent="0.25">
      <c r="A69" s="67" t="s">
        <v>431</v>
      </c>
      <c r="B69" s="75">
        <v>613.82662607999998</v>
      </c>
      <c r="C69" s="75"/>
      <c r="D69" s="75">
        <v>4001.9624337</v>
      </c>
      <c r="E69" s="75">
        <v>104.31678253</v>
      </c>
      <c r="F69" s="75">
        <v>101.16934661000001</v>
      </c>
      <c r="G69" s="75">
        <v>5.1227775400000004</v>
      </c>
      <c r="H69" s="75">
        <v>139.90187895</v>
      </c>
      <c r="I69" s="89"/>
      <c r="J69" s="75" t="s">
        <v>431</v>
      </c>
      <c r="K69" s="75">
        <v>0</v>
      </c>
      <c r="L69" s="75">
        <v>1.5881521482266501</v>
      </c>
      <c r="M69" s="75">
        <v>0.25849796154663002</v>
      </c>
      <c r="N69" s="75">
        <v>0.58806959004480797</v>
      </c>
      <c r="O69" s="75">
        <v>0.58806959004480797</v>
      </c>
      <c r="P69" s="75">
        <v>2.27118833545528</v>
      </c>
      <c r="Q69" s="75">
        <v>0</v>
      </c>
      <c r="R69" s="75">
        <v>0.28457046129697899</v>
      </c>
      <c r="S69" s="75">
        <v>0.141698143812342</v>
      </c>
      <c r="T69" s="75">
        <v>3.3564832646042402</v>
      </c>
      <c r="U69" s="75">
        <v>613.72002094390803</v>
      </c>
      <c r="V69" s="75">
        <v>13.994491467782201</v>
      </c>
      <c r="W69" s="75">
        <v>0.105991901670331</v>
      </c>
      <c r="X69" s="75">
        <v>2.4422653477405301</v>
      </c>
      <c r="Y69" s="75">
        <v>6.14072515567387E-2</v>
      </c>
      <c r="Z69" s="75">
        <v>0</v>
      </c>
      <c r="AA69" s="75">
        <v>0</v>
      </c>
      <c r="AB69" s="75">
        <v>2.5656670138461202</v>
      </c>
      <c r="AC69" s="75">
        <v>2.5656670138461202</v>
      </c>
      <c r="AD69" s="75">
        <v>0</v>
      </c>
      <c r="AE69" s="75">
        <v>0</v>
      </c>
      <c r="AF69" s="75">
        <v>32.010248890799502</v>
      </c>
      <c r="AG69" s="75">
        <v>0.49404648882642399</v>
      </c>
      <c r="AH69" s="75">
        <v>7.7250573011127796E-2</v>
      </c>
      <c r="AI69" s="75">
        <v>0</v>
      </c>
      <c r="AJ69" s="75">
        <v>42.663490736319403</v>
      </c>
      <c r="AK69" s="75">
        <v>0.20997789735059499</v>
      </c>
      <c r="AL69" s="75">
        <v>0</v>
      </c>
      <c r="AM69" s="75">
        <v>0</v>
      </c>
      <c r="AN69" s="75">
        <v>0.25601272720365698</v>
      </c>
      <c r="AO69" s="75">
        <v>1.94687698760451</v>
      </c>
      <c r="AP69" s="75">
        <v>141.57411586390799</v>
      </c>
      <c r="AQ69" s="75">
        <v>3601.1507158958698</v>
      </c>
      <c r="AR69" s="75">
        <v>368.117537216774</v>
      </c>
      <c r="AS69" s="75">
        <v>4001.2785020034498</v>
      </c>
      <c r="AT69" s="75">
        <v>0</v>
      </c>
      <c r="AU69" s="75">
        <v>2.79258736586252</v>
      </c>
      <c r="AV69" s="75">
        <v>0</v>
      </c>
      <c r="AW69" s="75">
        <v>6.0847006950070802E-2</v>
      </c>
      <c r="AX69" s="75">
        <v>23.379544264951399</v>
      </c>
      <c r="AY69" s="75">
        <v>0.59075743095399502</v>
      </c>
      <c r="AZ69" s="75">
        <v>0.38030484410566701</v>
      </c>
      <c r="BA69" s="75">
        <v>46.937827124566603</v>
      </c>
      <c r="BB69" s="75">
        <v>0.34834852869039901</v>
      </c>
      <c r="BC69" s="75">
        <v>0</v>
      </c>
      <c r="BD69" s="75">
        <v>0.26547862894558399</v>
      </c>
      <c r="BE69" s="75">
        <v>104.29911726935499</v>
      </c>
      <c r="BF69" s="75">
        <v>101.152217904837</v>
      </c>
      <c r="BG69" s="75">
        <v>3.1468993645177101</v>
      </c>
      <c r="BH69" s="75">
        <v>0.13419282726235501</v>
      </c>
      <c r="BI69" s="75">
        <v>0</v>
      </c>
      <c r="BJ69" s="75">
        <v>1.2982886621802601</v>
      </c>
      <c r="BK69" s="75">
        <v>0.31126293975319203</v>
      </c>
      <c r="BL69" s="75">
        <v>8.4324629485716702</v>
      </c>
      <c r="BM69" s="75">
        <v>1.7594615210789399</v>
      </c>
      <c r="BN69" s="75">
        <v>1.26600561076296</v>
      </c>
      <c r="BO69" s="75">
        <v>33.729847825967099</v>
      </c>
      <c r="BP69" s="75">
        <v>5.2652354913275599E-2</v>
      </c>
      <c r="BQ69" s="75">
        <v>0.30050625837067402</v>
      </c>
      <c r="BR69" s="75">
        <v>5.3272094446005998</v>
      </c>
      <c r="BS69" s="75">
        <v>9.4163020773050596E-3</v>
      </c>
      <c r="BT69" s="75">
        <v>5.1213212916880204</v>
      </c>
      <c r="BU69" s="75">
        <v>34.697773250774603</v>
      </c>
      <c r="BV69" s="75">
        <v>0</v>
      </c>
      <c r="BW69" s="75">
        <v>0</v>
      </c>
      <c r="BX69" s="75">
        <v>2.96392107488108</v>
      </c>
      <c r="BY69" s="75">
        <v>0</v>
      </c>
      <c r="BZ69" s="75">
        <v>139.87931888203599</v>
      </c>
      <c r="CA69" s="75">
        <v>4.55369763836483</v>
      </c>
      <c r="CB69" s="89"/>
      <c r="CC69" s="91">
        <f t="shared" si="64"/>
        <v>1.0121161369344476</v>
      </c>
      <c r="CD69" s="28">
        <f t="shared" si="65"/>
        <v>8.0000052170254819E-3</v>
      </c>
      <c r="CE69" s="28">
        <f t="shared" si="66"/>
        <v>1.9247002467470485E-2</v>
      </c>
      <c r="CF69" s="68">
        <f t="shared" si="67"/>
        <v>-1.7367303984963252E-4</v>
      </c>
      <c r="CG69" s="68" t="str">
        <f t="shared" si="68"/>
        <v/>
      </c>
      <c r="CH69" s="68">
        <f t="shared" si="69"/>
        <v>-1.708990796092663E-4</v>
      </c>
      <c r="CI69" s="68">
        <f t="shared" si="70"/>
        <v>-1.6934246069105061E-4</v>
      </c>
      <c r="CJ69" s="68">
        <f t="shared" si="70"/>
        <v>-1.6930726289093241E-4</v>
      </c>
      <c r="CK69" s="68">
        <f t="shared" si="71"/>
        <v>-2.8426928567739263E-4</v>
      </c>
      <c r="CL69" s="68">
        <f t="shared" si="72"/>
        <v>-1.6125636148225665E-4</v>
      </c>
      <c r="CM69" s="40">
        <f t="shared" si="73"/>
        <v>2.8795830677952549E-5</v>
      </c>
      <c r="CN69" s="40">
        <f t="shared" si="74"/>
        <v>1.9656883608875169E-4</v>
      </c>
      <c r="CO69" s="40">
        <f t="shared" si="75"/>
        <v>2.1316559390728266E-7</v>
      </c>
      <c r="CP69" s="40">
        <f t="shared" si="76"/>
        <v>1.3115774884382421E-4</v>
      </c>
      <c r="CQ69" s="40">
        <f t="shared" si="77"/>
        <v>3.792124080491469E-6</v>
      </c>
      <c r="CR69" s="40">
        <f t="shared" si="78"/>
        <v>2.7790479344270224E-6</v>
      </c>
      <c r="CS69" s="40">
        <f t="shared" si="79"/>
        <v>3.7547420667411828E-6</v>
      </c>
    </row>
    <row r="70" spans="1:97" x14ac:dyDescent="0.25">
      <c r="A70" s="67" t="s">
        <v>432</v>
      </c>
      <c r="B70" s="75">
        <v>112.07253061</v>
      </c>
      <c r="C70" s="75"/>
      <c r="D70" s="75">
        <v>726.15385426</v>
      </c>
      <c r="E70" s="75">
        <v>19.439895580000002</v>
      </c>
      <c r="F70" s="75">
        <v>18.834918640000001</v>
      </c>
      <c r="G70" s="75">
        <v>3.6888179999999999</v>
      </c>
      <c r="H70" s="75">
        <v>25.368675199999998</v>
      </c>
      <c r="I70" s="89"/>
      <c r="J70" s="75" t="s">
        <v>432</v>
      </c>
      <c r="K70" s="75">
        <v>0</v>
      </c>
      <c r="L70" s="75">
        <v>0.28802812637907299</v>
      </c>
      <c r="M70" s="75">
        <v>4.6881429428429697E-2</v>
      </c>
      <c r="N70" s="75">
        <v>0.106652889525752</v>
      </c>
      <c r="O70" s="75">
        <v>0.106652889525752</v>
      </c>
      <c r="P70" s="75">
        <v>0.41190475255873898</v>
      </c>
      <c r="Q70" s="75">
        <v>0</v>
      </c>
      <c r="R70" s="75">
        <v>5.1609996362175198E-2</v>
      </c>
      <c r="S70" s="75">
        <v>2.5698534263331001E-2</v>
      </c>
      <c r="T70" s="75">
        <v>0.60873482460578499</v>
      </c>
      <c r="U70" s="75">
        <v>112.072488852879</v>
      </c>
      <c r="V70" s="75">
        <v>2.53805457679525</v>
      </c>
      <c r="W70" s="75">
        <v>1.9222794482051601E-2</v>
      </c>
      <c r="X70" s="75">
        <v>0.44293216730435298</v>
      </c>
      <c r="Y70" s="75">
        <v>1.11369183876497E-2</v>
      </c>
      <c r="Z70" s="75">
        <v>0</v>
      </c>
      <c r="AA70" s="75">
        <v>0</v>
      </c>
      <c r="AB70" s="75">
        <v>0.46531295691837898</v>
      </c>
      <c r="AC70" s="75">
        <v>0.46531295691837898</v>
      </c>
      <c r="AD70" s="75">
        <v>0</v>
      </c>
      <c r="AE70" s="75">
        <v>0</v>
      </c>
      <c r="AF70" s="75">
        <v>5.80923028930152</v>
      </c>
      <c r="AG70" s="75">
        <v>8.9600727571553698E-2</v>
      </c>
      <c r="AH70" s="75">
        <v>1.40102737146227E-2</v>
      </c>
      <c r="AI70" s="75">
        <v>0</v>
      </c>
      <c r="AJ70" s="75">
        <v>7.7375062119026499</v>
      </c>
      <c r="AK70" s="75">
        <v>3.80818089518676E-2</v>
      </c>
      <c r="AL70" s="75">
        <v>0</v>
      </c>
      <c r="AM70" s="75">
        <v>0</v>
      </c>
      <c r="AN70" s="75">
        <v>4.6430616095834903E-2</v>
      </c>
      <c r="AO70" s="75">
        <v>0.36251545936054902</v>
      </c>
      <c r="AP70" s="75">
        <v>25.676042262603499</v>
      </c>
      <c r="AQ70" s="75">
        <v>653.53829218957503</v>
      </c>
      <c r="AR70" s="75">
        <v>66.806105480139095</v>
      </c>
      <c r="AS70" s="75">
        <v>726.15362795901603</v>
      </c>
      <c r="AT70" s="75">
        <v>0</v>
      </c>
      <c r="AU70" s="75">
        <v>0.50646631045486801</v>
      </c>
      <c r="AV70" s="75">
        <v>0</v>
      </c>
      <c r="AW70" s="75">
        <v>1.1329939317779701E-2</v>
      </c>
      <c r="AX70" s="75">
        <v>4.2401414156980097</v>
      </c>
      <c r="AY70" s="75">
        <v>0.11000145505051299</v>
      </c>
      <c r="AZ70" s="75">
        <v>7.0814335554489904E-2</v>
      </c>
      <c r="BA70" s="75">
        <v>8.7399921735919399</v>
      </c>
      <c r="BB70" s="75">
        <v>6.4863885536026303E-2</v>
      </c>
      <c r="BC70" s="75">
        <v>0</v>
      </c>
      <c r="BD70" s="75">
        <v>4.9433129956954702E-2</v>
      </c>
      <c r="BE70" s="75">
        <v>19.439891652639702</v>
      </c>
      <c r="BF70" s="75">
        <v>18.8349156444385</v>
      </c>
      <c r="BG70" s="75">
        <v>0.60497600820119302</v>
      </c>
      <c r="BH70" s="75">
        <v>2.49872153970799E-2</v>
      </c>
      <c r="BI70" s="75">
        <v>0</v>
      </c>
      <c r="BJ70" s="75">
        <v>0.24174610470852101</v>
      </c>
      <c r="BK70" s="75">
        <v>5.7958324928211999E-2</v>
      </c>
      <c r="BL70" s="75">
        <v>1.57015559119694</v>
      </c>
      <c r="BM70" s="75">
        <v>0.32761857834950903</v>
      </c>
      <c r="BN70" s="75">
        <v>0.23573490522881199</v>
      </c>
      <c r="BO70" s="75">
        <v>6.2806235773298704</v>
      </c>
      <c r="BP70" s="75">
        <v>9.5490562793696908E-3</v>
      </c>
      <c r="BQ70" s="75">
        <v>5.5955460021936E-2</v>
      </c>
      <c r="BR70" s="75">
        <v>0.991947618181517</v>
      </c>
      <c r="BS70" s="75">
        <v>1.75335008846045E-3</v>
      </c>
      <c r="BT70" s="75">
        <v>3.6888187348776702</v>
      </c>
      <c r="BU70" s="75">
        <v>6.29282647757866</v>
      </c>
      <c r="BV70" s="75">
        <v>0</v>
      </c>
      <c r="BW70" s="75">
        <v>0</v>
      </c>
      <c r="BX70" s="75">
        <v>0.53753851657225304</v>
      </c>
      <c r="BY70" s="75">
        <v>0</v>
      </c>
      <c r="BZ70" s="75">
        <v>25.368670888517698</v>
      </c>
      <c r="CA70" s="75">
        <v>0.82586360693794503</v>
      </c>
      <c r="CB70" s="89"/>
      <c r="CC70" s="91">
        <f t="shared" si="64"/>
        <v>1.0121161796546827</v>
      </c>
      <c r="CD70" s="28">
        <f t="shared" si="65"/>
        <v>8.0000017429223552E-3</v>
      </c>
      <c r="CE70" s="28">
        <f t="shared" si="66"/>
        <v>1.9246991396406447E-2</v>
      </c>
      <c r="CF70" s="68">
        <f t="shared" si="67"/>
        <v>-3.7259015005052302E-7</v>
      </c>
      <c r="CG70" s="68" t="str">
        <f t="shared" si="68"/>
        <v/>
      </c>
      <c r="CH70" s="68">
        <f t="shared" si="69"/>
        <v>-3.116433007143463E-7</v>
      </c>
      <c r="CI70" s="68">
        <f t="shared" si="70"/>
        <v>-2.020257919555259E-7</v>
      </c>
      <c r="CJ70" s="68">
        <f t="shared" si="70"/>
        <v>-1.5904297540207872E-7</v>
      </c>
      <c r="CK70" s="68">
        <f t="shared" si="71"/>
        <v>1.9921765461782805E-7</v>
      </c>
      <c r="CL70" s="68">
        <f t="shared" si="72"/>
        <v>-1.6995299384288846E-7</v>
      </c>
      <c r="CM70" s="40">
        <f t="shared" si="73"/>
        <v>2.8102329554274762E-5</v>
      </c>
      <c r="CN70" s="40">
        <f t="shared" si="74"/>
        <v>1.961201382544703E-4</v>
      </c>
      <c r="CO70" s="40">
        <f t="shared" si="75"/>
        <v>1.709564574654947E-6</v>
      </c>
      <c r="CP70" s="40">
        <f t="shared" si="76"/>
        <v>1.2812950827397696E-4</v>
      </c>
      <c r="CQ70" s="40">
        <f t="shared" si="77"/>
        <v>2.6796705467049441E-6</v>
      </c>
      <c r="CR70" s="40">
        <f t="shared" si="78"/>
        <v>2.7493185446157663E-6</v>
      </c>
      <c r="CS70" s="40">
        <f t="shared" si="79"/>
        <v>6.4531364692087277E-6</v>
      </c>
    </row>
    <row r="71" spans="1:97" x14ac:dyDescent="0.25">
      <c r="A71" s="67" t="s">
        <v>433</v>
      </c>
      <c r="B71" s="75">
        <v>453.28665138000002</v>
      </c>
      <c r="C71" s="75"/>
      <c r="D71" s="75">
        <v>2984.3935357999999</v>
      </c>
      <c r="E71" s="75">
        <v>80.940710550000006</v>
      </c>
      <c r="F71" s="75">
        <v>78.422825009999997</v>
      </c>
      <c r="G71" s="75">
        <v>15.12514504</v>
      </c>
      <c r="H71" s="75">
        <v>111.28291849999999</v>
      </c>
      <c r="I71" s="89"/>
      <c r="J71" s="75" t="s">
        <v>433</v>
      </c>
      <c r="K71" s="75">
        <v>0</v>
      </c>
      <c r="L71" s="75">
        <v>1.2632864484983699</v>
      </c>
      <c r="M71" s="75">
        <v>0.20562054585276399</v>
      </c>
      <c r="N71" s="75">
        <v>0.46777685867358798</v>
      </c>
      <c r="O71" s="75">
        <v>0.46777685867358798</v>
      </c>
      <c r="P71" s="75">
        <v>1.8066053125878401</v>
      </c>
      <c r="Q71" s="75">
        <v>0</v>
      </c>
      <c r="R71" s="75">
        <v>0.226360416709249</v>
      </c>
      <c r="S71" s="75">
        <v>0.112713146045139</v>
      </c>
      <c r="T71" s="75">
        <v>2.6698973001978601</v>
      </c>
      <c r="U71" s="75">
        <v>453.22585492484899</v>
      </c>
      <c r="V71" s="75">
        <v>11.1318630764397</v>
      </c>
      <c r="W71" s="75">
        <v>8.4310600968931407E-2</v>
      </c>
      <c r="X71" s="75">
        <v>1.9426860696936099</v>
      </c>
      <c r="Y71" s="75">
        <v>4.8845987714192803E-2</v>
      </c>
      <c r="Z71" s="75">
        <v>0</v>
      </c>
      <c r="AA71" s="75">
        <v>0</v>
      </c>
      <c r="AB71" s="75">
        <v>2.0408478758797801</v>
      </c>
      <c r="AC71" s="75">
        <v>2.0408478758797801</v>
      </c>
      <c r="AD71" s="75">
        <v>0</v>
      </c>
      <c r="AE71" s="75">
        <v>0</v>
      </c>
      <c r="AF71" s="75">
        <v>23.871777289086499</v>
      </c>
      <c r="AG71" s="75">
        <v>0.392986644341562</v>
      </c>
      <c r="AH71" s="75">
        <v>6.1448646907962499E-2</v>
      </c>
      <c r="AI71" s="75">
        <v>0</v>
      </c>
      <c r="AJ71" s="75">
        <v>33.936503017713001</v>
      </c>
      <c r="AK71" s="75">
        <v>0.167025418334738</v>
      </c>
      <c r="AL71" s="75">
        <v>0</v>
      </c>
      <c r="AM71" s="75">
        <v>0</v>
      </c>
      <c r="AN71" s="75">
        <v>0.20364430824649801</v>
      </c>
      <c r="AO71" s="75">
        <v>1.5091959997133899</v>
      </c>
      <c r="AP71" s="75">
        <v>112.614404228464</v>
      </c>
      <c r="AQ71" s="75">
        <v>2685.57517066529</v>
      </c>
      <c r="AR71" s="75">
        <v>274.52558232334002</v>
      </c>
      <c r="AS71" s="75">
        <v>2983.9725302777201</v>
      </c>
      <c r="AT71" s="75">
        <v>0</v>
      </c>
      <c r="AU71" s="75">
        <v>2.2213538826700101</v>
      </c>
      <c r="AV71" s="75">
        <v>0</v>
      </c>
      <c r="AW71" s="75">
        <v>4.7167859918318698E-2</v>
      </c>
      <c r="AX71" s="75">
        <v>18.597158002612399</v>
      </c>
      <c r="AY71" s="75">
        <v>0.457948378776104</v>
      </c>
      <c r="AZ71" s="75">
        <v>0.29480783963579599</v>
      </c>
      <c r="BA71" s="75">
        <v>36.3856220065367</v>
      </c>
      <c r="BB71" s="75">
        <v>0.27003590226910701</v>
      </c>
      <c r="BC71" s="75">
        <v>0</v>
      </c>
      <c r="BD71" s="75">
        <v>0.20579568665707601</v>
      </c>
      <c r="BE71" s="75">
        <v>80.929492844017503</v>
      </c>
      <c r="BF71" s="75">
        <v>78.411945375750193</v>
      </c>
      <c r="BG71" s="75">
        <v>2.5175474682672201</v>
      </c>
      <c r="BH71" s="75">
        <v>0.104024645469226</v>
      </c>
      <c r="BI71" s="75">
        <v>0</v>
      </c>
      <c r="BJ71" s="75">
        <v>1.0064168278796399</v>
      </c>
      <c r="BK71" s="75">
        <v>0.24128706934087299</v>
      </c>
      <c r="BL71" s="75">
        <v>6.5367390333834798</v>
      </c>
      <c r="BM71" s="75">
        <v>1.36391463703654</v>
      </c>
      <c r="BN71" s="75">
        <v>0.98139270380352295</v>
      </c>
      <c r="BO71" s="75">
        <v>26.146954039143001</v>
      </c>
      <c r="BP71" s="75">
        <v>4.1882035054812299E-2</v>
      </c>
      <c r="BQ71" s="75">
        <v>0.232948814188947</v>
      </c>
      <c r="BR71" s="75">
        <v>4.1295905465809</v>
      </c>
      <c r="BS71" s="75">
        <v>7.29938513092699E-3</v>
      </c>
      <c r="BT71" s="75">
        <v>15.1248913507167</v>
      </c>
      <c r="BU71" s="75">
        <v>27.6001452865688</v>
      </c>
      <c r="BV71" s="75">
        <v>0</v>
      </c>
      <c r="BW71" s="75">
        <v>0</v>
      </c>
      <c r="BX71" s="75">
        <v>2.3576279788620802</v>
      </c>
      <c r="BY71" s="75">
        <v>0</v>
      </c>
      <c r="BZ71" s="75">
        <v>111.26629651063401</v>
      </c>
      <c r="CA71" s="75">
        <v>3.6222194086873101</v>
      </c>
      <c r="CB71" s="89"/>
      <c r="CC71" s="91">
        <f t="shared" si="64"/>
        <v>1.0121160473576214</v>
      </c>
      <c r="CD71" s="28">
        <f t="shared" si="65"/>
        <v>7.9999990103343001E-3</v>
      </c>
      <c r="CE71" s="28">
        <f t="shared" si="66"/>
        <v>1.9247016414161384E-2</v>
      </c>
      <c r="CF71" s="68">
        <f t="shared" si="67"/>
        <v>-1.3412363890695725E-4</v>
      </c>
      <c r="CG71" s="68" t="str">
        <f t="shared" si="68"/>
        <v/>
      </c>
      <c r="CH71" s="68">
        <f t="shared" si="69"/>
        <v>-1.4106903705207938E-4</v>
      </c>
      <c r="CI71" s="68">
        <f t="shared" si="70"/>
        <v>-1.3859164203374952E-4</v>
      </c>
      <c r="CJ71" s="68">
        <f t="shared" si="70"/>
        <v>-1.3873045568578494E-4</v>
      </c>
      <c r="CK71" s="68">
        <f t="shared" si="71"/>
        <v>-1.6772684336493964E-5</v>
      </c>
      <c r="CL71" s="68">
        <f t="shared" si="72"/>
        <v>-1.4936694319341682E-4</v>
      </c>
      <c r="CM71" s="40">
        <f t="shared" si="73"/>
        <v>2.8536092666691207E-5</v>
      </c>
      <c r="CN71" s="40">
        <f t="shared" si="74"/>
        <v>1.9781931648389707E-4</v>
      </c>
      <c r="CO71" s="40">
        <f t="shared" si="75"/>
        <v>7.1797746439854736E-7</v>
      </c>
      <c r="CP71" s="40">
        <f t="shared" si="76"/>
        <v>1.3253112108187133E-4</v>
      </c>
      <c r="CQ71" s="40">
        <f t="shared" si="77"/>
        <v>2.0907541576978594E-6</v>
      </c>
      <c r="CR71" s="40">
        <f t="shared" si="78"/>
        <v>3.4395384549341772E-6</v>
      </c>
      <c r="CS71" s="40">
        <f t="shared" si="79"/>
        <v>1.7103997949531112E-6</v>
      </c>
    </row>
    <row r="72" spans="1:97" x14ac:dyDescent="0.25">
      <c r="A72" s="67" t="s">
        <v>434</v>
      </c>
      <c r="B72" s="75">
        <v>274.19377344999998</v>
      </c>
      <c r="C72" s="75"/>
      <c r="D72" s="75">
        <v>1805.2022856999999</v>
      </c>
      <c r="E72" s="75">
        <v>47.666574679999997</v>
      </c>
      <c r="F72" s="75">
        <v>46.204976889999998</v>
      </c>
      <c r="G72" s="75">
        <v>5.7482932599999996</v>
      </c>
      <c r="H72" s="75">
        <v>61.775844460000002</v>
      </c>
      <c r="I72" s="89"/>
      <c r="J72" s="75" t="s">
        <v>434</v>
      </c>
      <c r="K72" s="75">
        <v>0</v>
      </c>
      <c r="L72" s="75">
        <v>0.70138513739160102</v>
      </c>
      <c r="M72" s="75">
        <v>0.114162061447345</v>
      </c>
      <c r="N72" s="75">
        <v>0.25971309549536198</v>
      </c>
      <c r="O72" s="75">
        <v>0.25971309549536198</v>
      </c>
      <c r="P72" s="75">
        <v>1.0030382041700401</v>
      </c>
      <c r="Q72" s="75">
        <v>0</v>
      </c>
      <c r="R72" s="75">
        <v>0.12567674022456199</v>
      </c>
      <c r="S72" s="75">
        <v>6.2579090162116796E-2</v>
      </c>
      <c r="T72" s="75">
        <v>1.4823458037114801</v>
      </c>
      <c r="U72" s="75">
        <v>274.19369103325101</v>
      </c>
      <c r="V72" s="75">
        <v>6.1804749475355001</v>
      </c>
      <c r="W72" s="75">
        <v>4.6809914134162203E-2</v>
      </c>
      <c r="X72" s="75">
        <v>1.07859484753054</v>
      </c>
      <c r="Y72" s="75">
        <v>2.71197312576817E-2</v>
      </c>
      <c r="Z72" s="75">
        <v>0</v>
      </c>
      <c r="AA72" s="75">
        <v>0</v>
      </c>
      <c r="AB72" s="75">
        <v>1.13309316955857</v>
      </c>
      <c r="AC72" s="75">
        <v>1.13309316955857</v>
      </c>
      <c r="AD72" s="75">
        <v>0</v>
      </c>
      <c r="AE72" s="75">
        <v>0</v>
      </c>
      <c r="AF72" s="75">
        <v>14.4416198460071</v>
      </c>
      <c r="AG72" s="75">
        <v>0.21818900019290399</v>
      </c>
      <c r="AH72" s="75">
        <v>3.4116729284544997E-2</v>
      </c>
      <c r="AI72" s="75">
        <v>0</v>
      </c>
      <c r="AJ72" s="75">
        <v>18.841785855308402</v>
      </c>
      <c r="AK72" s="75">
        <v>9.2733917844761399E-2</v>
      </c>
      <c r="AL72" s="75">
        <v>0</v>
      </c>
      <c r="AM72" s="75">
        <v>0</v>
      </c>
      <c r="AN72" s="75">
        <v>0.113064610842441</v>
      </c>
      <c r="AO72" s="75">
        <v>0.88930614152570797</v>
      </c>
      <c r="AP72" s="75">
        <v>62.5243255785754</v>
      </c>
      <c r="AQ72" s="75">
        <v>1624.6836182256</v>
      </c>
      <c r="AR72" s="75">
        <v>166.07868273835999</v>
      </c>
      <c r="AS72" s="75">
        <v>1805.20392080997</v>
      </c>
      <c r="AT72" s="75">
        <v>0</v>
      </c>
      <c r="AU72" s="75">
        <v>1.23330767902908</v>
      </c>
      <c r="AV72" s="75">
        <v>0</v>
      </c>
      <c r="AW72" s="75">
        <v>2.7794073976090801E-2</v>
      </c>
      <c r="AX72" s="75">
        <v>10.3252758435159</v>
      </c>
      <c r="AY72" s="75">
        <v>0.26985066992950701</v>
      </c>
      <c r="AZ72" s="75">
        <v>0.173718436702546</v>
      </c>
      <c r="BA72" s="75">
        <v>21.440577280267998</v>
      </c>
      <c r="BB72" s="75">
        <v>0.15912151325253299</v>
      </c>
      <c r="BC72" s="75">
        <v>0</v>
      </c>
      <c r="BD72" s="75">
        <v>0.121267256403049</v>
      </c>
      <c r="BE72" s="75">
        <v>47.666570589019798</v>
      </c>
      <c r="BF72" s="75">
        <v>46.204973230157002</v>
      </c>
      <c r="BG72" s="75">
        <v>1.4615973588628499</v>
      </c>
      <c r="BH72" s="75">
        <v>6.1297357209389398E-2</v>
      </c>
      <c r="BI72" s="75">
        <v>0</v>
      </c>
      <c r="BJ72" s="75">
        <v>0.59303999735445301</v>
      </c>
      <c r="BK72" s="75">
        <v>0.14218055854098099</v>
      </c>
      <c r="BL72" s="75">
        <v>3.85183275737583</v>
      </c>
      <c r="BM72" s="75">
        <v>0.80369876045128497</v>
      </c>
      <c r="BN72" s="75">
        <v>0.57829572799373796</v>
      </c>
      <c r="BO72" s="75">
        <v>15.4073304783478</v>
      </c>
      <c r="BP72" s="75">
        <v>2.3253218241483201E-2</v>
      </c>
      <c r="BQ72" s="75">
        <v>0.13726721671985301</v>
      </c>
      <c r="BR72" s="75">
        <v>2.4333999129174302</v>
      </c>
      <c r="BS72" s="75">
        <v>4.3012327143857002E-3</v>
      </c>
      <c r="BT72" s="75">
        <v>5.7482805116927604</v>
      </c>
      <c r="BU72" s="75">
        <v>15.3237790163461</v>
      </c>
      <c r="BV72" s="75">
        <v>0</v>
      </c>
      <c r="BW72" s="75">
        <v>0</v>
      </c>
      <c r="BX72" s="75">
        <v>1.3089714259362699</v>
      </c>
      <c r="BY72" s="75">
        <v>0</v>
      </c>
      <c r="BZ72" s="75">
        <v>61.775825107337504</v>
      </c>
      <c r="CA72" s="75">
        <v>2.0110816693232301</v>
      </c>
      <c r="CB72" s="89"/>
      <c r="CC72" s="91">
        <f t="shared" si="64"/>
        <v>1.0121163977969918</v>
      </c>
      <c r="CD72" s="28">
        <f t="shared" si="65"/>
        <v>7.9999936181876594E-3</v>
      </c>
      <c r="CE72" s="28">
        <f t="shared" si="66"/>
        <v>1.9246978828358605E-2</v>
      </c>
      <c r="CF72" s="68">
        <f t="shared" si="67"/>
        <v>-3.0057848480587759E-7</v>
      </c>
      <c r="CG72" s="68" t="str">
        <f t="shared" si="68"/>
        <v/>
      </c>
      <c r="CH72" s="68">
        <f t="shared" si="69"/>
        <v>9.0577658968819687E-7</v>
      </c>
      <c r="CI72" s="68">
        <f t="shared" si="70"/>
        <v>-8.582492502599545E-8</v>
      </c>
      <c r="CJ72" s="68">
        <f t="shared" si="70"/>
        <v>-7.9208848096309217E-8</v>
      </c>
      <c r="CK72" s="68">
        <f t="shared" si="71"/>
        <v>-2.2177551949020444E-6</v>
      </c>
      <c r="CL72" s="68">
        <f t="shared" si="72"/>
        <v>-3.1327232622189994E-7</v>
      </c>
      <c r="CM72" s="40">
        <f t="shared" si="73"/>
        <v>2.8981835666001274E-5</v>
      </c>
      <c r="CN72" s="40">
        <f t="shared" si="74"/>
        <v>1.9666977587304169E-4</v>
      </c>
      <c r="CO72" s="40">
        <f t="shared" si="75"/>
        <v>8.6969074475949569E-7</v>
      </c>
      <c r="CP72" s="40">
        <f t="shared" si="76"/>
        <v>1.3136601104158873E-4</v>
      </c>
      <c r="CQ72" s="40">
        <f t="shared" si="77"/>
        <v>2.9488778825686991E-6</v>
      </c>
      <c r="CR72" s="40">
        <f t="shared" si="78"/>
        <v>2.865636066824924E-6</v>
      </c>
      <c r="CS72" s="40">
        <f t="shared" si="79"/>
        <v>5.3111265800958817E-6</v>
      </c>
    </row>
    <row r="73" spans="1:97" x14ac:dyDescent="0.25">
      <c r="A73" s="67" t="s">
        <v>435</v>
      </c>
      <c r="B73" s="76">
        <v>0.57023592999999995</v>
      </c>
      <c r="C73" s="76"/>
      <c r="D73" s="76">
        <v>3.7064809099999998</v>
      </c>
      <c r="E73" s="76">
        <v>9.4653719999999997E-2</v>
      </c>
      <c r="F73" s="76">
        <v>9.1814080000000006E-2</v>
      </c>
      <c r="G73" s="76">
        <v>2.2087999999999999E-3</v>
      </c>
      <c r="H73" s="76">
        <v>0.11587143</v>
      </c>
      <c r="I73" s="89"/>
      <c r="J73" s="75" t="s">
        <v>435</v>
      </c>
      <c r="K73" s="75">
        <v>0</v>
      </c>
      <c r="L73" s="75">
        <v>1.31558056409111E-3</v>
      </c>
      <c r="M73" s="75">
        <v>2.1413410142222299E-4</v>
      </c>
      <c r="N73" s="75">
        <v>4.87138854939333E-4</v>
      </c>
      <c r="O73" s="75">
        <v>4.87138854939333E-4</v>
      </c>
      <c r="P73" s="75">
        <v>1.88136939499661E-3</v>
      </c>
      <c r="Q73" s="75">
        <v>0</v>
      </c>
      <c r="R73" s="75">
        <v>2.35715974844182E-4</v>
      </c>
      <c r="S73" s="75">
        <v>1.1737798952672199E-4</v>
      </c>
      <c r="T73" s="75">
        <v>2.78038870271664E-3</v>
      </c>
      <c r="U73" s="75">
        <v>0.57023570319174099</v>
      </c>
      <c r="V73" s="75">
        <v>1.15925481415036E-2</v>
      </c>
      <c r="W73" s="75">
        <v>8.7802434587212202E-5</v>
      </c>
      <c r="X73" s="75">
        <v>2.0230905276244601E-3</v>
      </c>
      <c r="Y73" s="75">
        <v>5.0866719534328702E-5</v>
      </c>
      <c r="Z73" s="75">
        <v>0</v>
      </c>
      <c r="AA73" s="75">
        <v>0</v>
      </c>
      <c r="AB73" s="75">
        <v>2.12532450445498E-3</v>
      </c>
      <c r="AC73" s="75">
        <v>2.12532450445498E-3</v>
      </c>
      <c r="AD73" s="75">
        <v>0</v>
      </c>
      <c r="AE73" s="75">
        <v>0</v>
      </c>
      <c r="AF73" s="75">
        <v>2.9651887454047399E-2</v>
      </c>
      <c r="AG73" s="75">
        <v>4.09248898729586E-4</v>
      </c>
      <c r="AH73" s="75">
        <v>6.3991685328935099E-5</v>
      </c>
      <c r="AI73" s="75">
        <v>0</v>
      </c>
      <c r="AJ73" s="75">
        <v>3.5340965883605802E-2</v>
      </c>
      <c r="AK73" s="75">
        <v>1.7394199913137799E-4</v>
      </c>
      <c r="AL73" s="75">
        <v>0</v>
      </c>
      <c r="AM73" s="75">
        <v>0</v>
      </c>
      <c r="AN73" s="75">
        <v>2.12070806021577E-4</v>
      </c>
      <c r="AO73" s="75">
        <v>1.76713171514079E-3</v>
      </c>
      <c r="AP73" s="75">
        <v>0.1172753301697</v>
      </c>
      <c r="AQ73" s="75">
        <v>3.3358347272055799</v>
      </c>
      <c r="AR73" s="75">
        <v>0.34099689434900199</v>
      </c>
      <c r="AS73" s="75">
        <v>3.7064835090086299</v>
      </c>
      <c r="AT73" s="75">
        <v>0</v>
      </c>
      <c r="AU73" s="75">
        <v>2.3132825396143001E-3</v>
      </c>
      <c r="AV73" s="75">
        <v>0</v>
      </c>
      <c r="AW73" s="75">
        <v>5.5229649961143598E-5</v>
      </c>
      <c r="AX73" s="75">
        <v>1.9366853758825301E-2</v>
      </c>
      <c r="AY73" s="75">
        <v>5.36221685764205E-4</v>
      </c>
      <c r="AZ73" s="75">
        <v>3.45195059442121E-4</v>
      </c>
      <c r="BA73" s="75">
        <v>4.2604517270457498E-2</v>
      </c>
      <c r="BB73" s="75">
        <v>3.1619143835050098E-4</v>
      </c>
      <c r="BC73" s="75">
        <v>0</v>
      </c>
      <c r="BD73" s="75">
        <v>2.4096787314605001E-4</v>
      </c>
      <c r="BE73" s="75">
        <v>9.4653578271796796E-2</v>
      </c>
      <c r="BF73" s="75">
        <v>9.1813964631800596E-2</v>
      </c>
      <c r="BG73" s="75">
        <v>2.83961363999624E-3</v>
      </c>
      <c r="BH73" s="75">
        <v>1.21804681514795E-4</v>
      </c>
      <c r="BI73" s="75">
        <v>0</v>
      </c>
      <c r="BJ73" s="75">
        <v>1.1784209725689799E-3</v>
      </c>
      <c r="BK73" s="75">
        <v>2.8252627633834301E-4</v>
      </c>
      <c r="BL73" s="75">
        <v>7.6539821535849799E-3</v>
      </c>
      <c r="BM73" s="75">
        <v>1.5970375943164801E-3</v>
      </c>
      <c r="BN73" s="75">
        <v>1.14912741061635E-3</v>
      </c>
      <c r="BO73" s="75">
        <v>3.0616021318694599E-2</v>
      </c>
      <c r="BP73" s="75">
        <v>4.3615686877362302E-5</v>
      </c>
      <c r="BQ73" s="75">
        <v>2.7276665729702299E-4</v>
      </c>
      <c r="BR73" s="75">
        <v>4.8354075519326202E-3</v>
      </c>
      <c r="BS73" s="75">
        <v>8.5470378147786806E-6</v>
      </c>
      <c r="BT73" s="75">
        <v>2.2087745101605498E-3</v>
      </c>
      <c r="BU73" s="75">
        <v>2.8742524302333001E-2</v>
      </c>
      <c r="BV73" s="75">
        <v>0</v>
      </c>
      <c r="BW73" s="75">
        <v>0</v>
      </c>
      <c r="BX73" s="75">
        <v>2.4551949183992199E-3</v>
      </c>
      <c r="BY73" s="75">
        <v>0</v>
      </c>
      <c r="BZ73" s="75">
        <v>0.115871327458015</v>
      </c>
      <c r="CA73" s="75">
        <v>3.77214531074698E-3</v>
      </c>
      <c r="CB73" s="89"/>
      <c r="CC73" s="91">
        <f t="shared" si="64"/>
        <v>1.0121169122895717</v>
      </c>
      <c r="CD73" s="28">
        <f t="shared" si="65"/>
        <v>8.0000052292093869E-3</v>
      </c>
      <c r="CE73" s="28">
        <f t="shared" si="66"/>
        <v>1.9246872980896505E-2</v>
      </c>
      <c r="CF73" s="68">
        <f t="shared" si="67"/>
        <v>-3.9774459485888103E-7</v>
      </c>
      <c r="CG73" s="68" t="str">
        <f t="shared" si="68"/>
        <v/>
      </c>
      <c r="CH73" s="68">
        <f t="shared" si="69"/>
        <v>7.0120653342004177E-7</v>
      </c>
      <c r="CI73" s="68">
        <f t="shared" si="70"/>
        <v>-1.4973336832534553E-6</v>
      </c>
      <c r="CJ73" s="68">
        <f t="shared" si="70"/>
        <v>-1.2565414739262396E-6</v>
      </c>
      <c r="CK73" s="68">
        <f t="shared" si="71"/>
        <v>-1.1540130138583506E-5</v>
      </c>
      <c r="CL73" s="68">
        <f t="shared" si="72"/>
        <v>-8.8496348927747413E-7</v>
      </c>
      <c r="CM73" s="40">
        <f t="shared" si="73"/>
        <v>3.2423646331497123E-5</v>
      </c>
      <c r="CN73" s="40">
        <f t="shared" si="74"/>
        <v>1.429670256602449E-4</v>
      </c>
      <c r="CO73" s="40">
        <f t="shared" si="75"/>
        <v>5.936173480557614E-6</v>
      </c>
      <c r="CP73" s="40">
        <f t="shared" si="76"/>
        <v>1.2392101556563058E-4</v>
      </c>
      <c r="CQ73" s="40">
        <f t="shared" si="77"/>
        <v>1.8158482888582664E-5</v>
      </c>
      <c r="CR73" s="40">
        <f t="shared" si="78"/>
        <v>2.8524317819612172E-6</v>
      </c>
      <c r="CS73" s="40">
        <f t="shared" si="79"/>
        <v>-1.559383773517558E-5</v>
      </c>
    </row>
    <row r="74" spans="1:97" x14ac:dyDescent="0.25">
      <c r="A74" s="67" t="s">
        <v>436</v>
      </c>
      <c r="B74" s="76">
        <v>1840.7233626</v>
      </c>
      <c r="C74" s="76"/>
      <c r="D74" s="76">
        <v>11767.618445</v>
      </c>
      <c r="E74" s="76">
        <v>309.92221906999998</v>
      </c>
      <c r="F74" s="76">
        <v>300.42570295000002</v>
      </c>
      <c r="G74" s="76">
        <v>36.879311299999998</v>
      </c>
      <c r="H74" s="76">
        <v>409.54874776000003</v>
      </c>
      <c r="I74" s="89"/>
      <c r="J74" s="75" t="s">
        <v>436</v>
      </c>
      <c r="K74" s="75">
        <v>0</v>
      </c>
      <c r="L74" s="75">
        <v>4.6498910980891299</v>
      </c>
      <c r="M74" s="75">
        <v>0.75684679420140299</v>
      </c>
      <c r="N74" s="75">
        <v>1.7217928250949901</v>
      </c>
      <c r="O74" s="75">
        <v>1.7217928250949901</v>
      </c>
      <c r="P74" s="75">
        <v>6.6497342052613204</v>
      </c>
      <c r="Q74" s="75">
        <v>0</v>
      </c>
      <c r="R74" s="75">
        <v>0.833187281020078</v>
      </c>
      <c r="S74" s="75">
        <v>0.41487384797676302</v>
      </c>
      <c r="T74" s="75">
        <v>9.8273603048771694</v>
      </c>
      <c r="U74" s="75">
        <v>1840.7202438311899</v>
      </c>
      <c r="V74" s="75">
        <v>40.974146521271798</v>
      </c>
      <c r="W74" s="75">
        <v>0.31033126455133198</v>
      </c>
      <c r="X74" s="75">
        <v>7.1506493242943803</v>
      </c>
      <c r="Y74" s="75">
        <v>0.179792171492584</v>
      </c>
      <c r="Z74" s="75">
        <v>0</v>
      </c>
      <c r="AA74" s="75">
        <v>0</v>
      </c>
      <c r="AB74" s="75">
        <v>7.5119370068067699</v>
      </c>
      <c r="AC74" s="75">
        <v>7.5119370068067699</v>
      </c>
      <c r="AD74" s="75">
        <v>0</v>
      </c>
      <c r="AE74" s="75">
        <v>0</v>
      </c>
      <c r="AF74" s="75">
        <v>94.140946995375799</v>
      </c>
      <c r="AG74" s="75">
        <v>1.4465061327402799</v>
      </c>
      <c r="AH74" s="75">
        <v>0.226179172748116</v>
      </c>
      <c r="AI74" s="75">
        <v>0</v>
      </c>
      <c r="AJ74" s="75">
        <v>124.913585754868</v>
      </c>
      <c r="AK74" s="75">
        <v>0.61478740067351201</v>
      </c>
      <c r="AL74" s="75">
        <v>0</v>
      </c>
      <c r="AM74" s="75">
        <v>0</v>
      </c>
      <c r="AN74" s="75">
        <v>0.74957639363514506</v>
      </c>
      <c r="AO74" s="75">
        <v>5.78228244514625</v>
      </c>
      <c r="AP74" s="75">
        <v>414.51061889250798</v>
      </c>
      <c r="AQ74" s="75">
        <v>10590.8293051582</v>
      </c>
      <c r="AR74" s="75">
        <v>1082.6181497709899</v>
      </c>
      <c r="AS74" s="75">
        <v>11767.5884019246</v>
      </c>
      <c r="AT74" s="75">
        <v>0</v>
      </c>
      <c r="AU74" s="75">
        <v>8.1763176055600493</v>
      </c>
      <c r="AV74" s="75">
        <v>0</v>
      </c>
      <c r="AW74" s="75">
        <v>0.180718155613243</v>
      </c>
      <c r="AX74" s="75">
        <v>68.452467686304303</v>
      </c>
      <c r="AY74" s="75">
        <v>1.75456836257213</v>
      </c>
      <c r="AZ74" s="75">
        <v>1.1295207702949199</v>
      </c>
      <c r="BA74" s="75">
        <v>139.406888231176</v>
      </c>
      <c r="BB74" s="75">
        <v>1.03460760484355</v>
      </c>
      <c r="BC74" s="75">
        <v>0</v>
      </c>
      <c r="BD74" s="75">
        <v>0.78847985802234399</v>
      </c>
      <c r="BE74" s="75">
        <v>309.92203780044798</v>
      </c>
      <c r="BF74" s="75">
        <v>300.425520772499</v>
      </c>
      <c r="BG74" s="75">
        <v>9.4965170279490891</v>
      </c>
      <c r="BH74" s="75">
        <v>0.39855681035290402</v>
      </c>
      <c r="BI74" s="75">
        <v>0</v>
      </c>
      <c r="BJ74" s="75">
        <v>3.8559580460435199</v>
      </c>
      <c r="BK74" s="75">
        <v>0.92446193444556402</v>
      </c>
      <c r="BL74" s="75">
        <v>25.044715796667699</v>
      </c>
      <c r="BM74" s="75">
        <v>5.2256700672960799</v>
      </c>
      <c r="BN74" s="75">
        <v>3.7600770515385502</v>
      </c>
      <c r="BO74" s="75">
        <v>100.178851391943</v>
      </c>
      <c r="BP74" s="75">
        <v>0.154159224223504</v>
      </c>
      <c r="BQ74" s="75">
        <v>0.89251718227263399</v>
      </c>
      <c r="BR74" s="75">
        <v>15.8219627749576</v>
      </c>
      <c r="BS74" s="75">
        <v>2.7966734458792799E-2</v>
      </c>
      <c r="BT74" s="75">
        <v>36.879299723871</v>
      </c>
      <c r="BU74" s="75">
        <v>101.591088222821</v>
      </c>
      <c r="BV74" s="75">
        <v>0</v>
      </c>
      <c r="BW74" s="75">
        <v>0</v>
      </c>
      <c r="BX74" s="75">
        <v>8.6779556542270893</v>
      </c>
      <c r="BY74" s="75">
        <v>0</v>
      </c>
      <c r="BZ74" s="75">
        <v>409.54993204252702</v>
      </c>
      <c r="CA74" s="75">
        <v>13.3326966246686</v>
      </c>
      <c r="CB74" s="89"/>
      <c r="CC74" s="91">
        <f t="shared" si="64"/>
        <v>1.0121125324700722</v>
      </c>
      <c r="CD74" s="28">
        <f t="shared" si="65"/>
        <v>8.0000203763057314E-3</v>
      </c>
      <c r="CE74" s="28">
        <f t="shared" si="66"/>
        <v>1.9246974858454041E-2</v>
      </c>
      <c r="CF74" s="68">
        <f t="shared" si="67"/>
        <v>-1.6943169589857531E-6</v>
      </c>
      <c r="CG74" s="68" t="str">
        <f t="shared" si="68"/>
        <v/>
      </c>
      <c r="CH74" s="68">
        <f t="shared" si="69"/>
        <v>-2.5530293610390529E-6</v>
      </c>
      <c r="CI74" s="68">
        <f t="shared" si="70"/>
        <v>-5.8488724217818311E-7</v>
      </c>
      <c r="CJ74" s="68">
        <f t="shared" si="70"/>
        <v>-6.0639785220854477E-7</v>
      </c>
      <c r="CK74" s="68">
        <f t="shared" si="71"/>
        <v>-3.1389222275426598E-7</v>
      </c>
      <c r="CL74" s="68">
        <f t="shared" si="72"/>
        <v>2.8916765915405066E-6</v>
      </c>
      <c r="CM74" s="40">
        <f t="shared" si="73"/>
        <v>2.6084415629690868E-5</v>
      </c>
      <c r="CN74" s="40">
        <f t="shared" si="74"/>
        <v>1.9533547153940703E-4</v>
      </c>
      <c r="CO74" s="40">
        <f t="shared" si="75"/>
        <v>-3.7069818354493786E-6</v>
      </c>
      <c r="CP74" s="40">
        <f t="shared" si="76"/>
        <v>1.3345050033826322E-4</v>
      </c>
      <c r="CQ74" s="40">
        <f t="shared" si="77"/>
        <v>-1.9557594791415786E-6</v>
      </c>
      <c r="CR74" s="40">
        <f t="shared" si="78"/>
        <v>-5.6205563915801177E-7</v>
      </c>
      <c r="CS74" s="40">
        <f t="shared" si="79"/>
        <v>-1.3831177372543822E-6</v>
      </c>
    </row>
    <row r="75" spans="1:97" x14ac:dyDescent="0.25">
      <c r="A75" s="67" t="s">
        <v>437</v>
      </c>
      <c r="B75" s="76">
        <v>1.4930990900000001</v>
      </c>
      <c r="C75" s="76"/>
      <c r="D75" s="76">
        <v>9.8757891999999998</v>
      </c>
      <c r="E75" s="76">
        <v>0.25615652999999999</v>
      </c>
      <c r="F75" s="76">
        <v>0.24844773000000001</v>
      </c>
      <c r="G75" s="76">
        <v>9.3405599999999995E-3</v>
      </c>
      <c r="H75" s="76">
        <v>0.33041093999999999</v>
      </c>
      <c r="I75" s="89"/>
      <c r="J75" s="75" t="s">
        <v>437</v>
      </c>
      <c r="K75" s="75">
        <v>0</v>
      </c>
      <c r="L75" s="75">
        <v>2.70938981547314E-3</v>
      </c>
      <c r="M75" s="75">
        <v>4.4100533767269E-4</v>
      </c>
      <c r="N75" s="75">
        <v>1.0032422002943099E-3</v>
      </c>
      <c r="O75" s="75">
        <v>1.0032422002943099E-3</v>
      </c>
      <c r="P75" s="75">
        <v>3.8746145505051299E-3</v>
      </c>
      <c r="Q75" s="75">
        <v>0</v>
      </c>
      <c r="R75" s="75">
        <v>4.85482507589962E-4</v>
      </c>
      <c r="S75" s="75">
        <v>2.4173013086062901E-4</v>
      </c>
      <c r="T75" s="75">
        <v>5.7261196505674098E-3</v>
      </c>
      <c r="U75" s="75">
        <v>1.1215321240981699</v>
      </c>
      <c r="V75" s="75">
        <v>2.3874351212156201E-2</v>
      </c>
      <c r="W75" s="75">
        <v>1.8081863891267999E-4</v>
      </c>
      <c r="X75" s="75">
        <v>4.16647105673043E-3</v>
      </c>
      <c r="Y75" s="75">
        <v>1.04763381158749E-4</v>
      </c>
      <c r="Z75" s="75">
        <v>0</v>
      </c>
      <c r="AA75" s="75">
        <v>0</v>
      </c>
      <c r="AB75" s="75">
        <v>4.3770205104802203E-3</v>
      </c>
      <c r="AC75" s="75">
        <v>4.3770205104802203E-3</v>
      </c>
      <c r="AD75" s="75">
        <v>0</v>
      </c>
      <c r="AE75" s="75">
        <v>0</v>
      </c>
      <c r="AF75" s="75">
        <v>5.8870010857763201E-2</v>
      </c>
      <c r="AG75" s="75">
        <v>8.42832894062401E-4</v>
      </c>
      <c r="AH75" s="75">
        <v>1.3178890181164799E-4</v>
      </c>
      <c r="AI75" s="75">
        <v>0</v>
      </c>
      <c r="AJ75" s="75">
        <v>7.27834554081251E-2</v>
      </c>
      <c r="AK75" s="75">
        <v>3.5821704768046198E-4</v>
      </c>
      <c r="AL75" s="75">
        <v>0</v>
      </c>
      <c r="AM75" s="75">
        <v>0</v>
      </c>
      <c r="AN75" s="75">
        <v>4.3676388261214603E-4</v>
      </c>
      <c r="AO75" s="75">
        <v>3.54609335471816E-3</v>
      </c>
      <c r="AP75" s="75">
        <v>0.24152379062704901</v>
      </c>
      <c r="AQ75" s="75">
        <v>6.6228712776335597</v>
      </c>
      <c r="AR75" s="75">
        <v>0.67700437948158199</v>
      </c>
      <c r="AS75" s="75">
        <v>7.3587456679729</v>
      </c>
      <c r="AT75" s="75">
        <v>0</v>
      </c>
      <c r="AU75" s="75">
        <v>4.76409879462292E-3</v>
      </c>
      <c r="AV75" s="75">
        <v>0</v>
      </c>
      <c r="AW75" s="75">
        <v>1.10828144204324E-4</v>
      </c>
      <c r="AX75" s="75">
        <v>3.9885306727955101E-2</v>
      </c>
      <c r="AY75" s="75">
        <v>1.07602506655202E-3</v>
      </c>
      <c r="AZ75" s="75">
        <v>6.9269884312461098E-4</v>
      </c>
      <c r="BA75" s="75">
        <v>8.5493959886902796E-2</v>
      </c>
      <c r="BB75" s="75">
        <v>6.3449351565557203E-4</v>
      </c>
      <c r="BC75" s="75">
        <v>0</v>
      </c>
      <c r="BD75" s="75">
        <v>4.8355230741248999E-4</v>
      </c>
      <c r="BE75" s="75">
        <v>0.189963187938513</v>
      </c>
      <c r="BF75" s="75">
        <v>0.184241501292459</v>
      </c>
      <c r="BG75" s="75">
        <v>5.7216866460534496E-3</v>
      </c>
      <c r="BH75" s="75">
        <v>2.4442280240524202E-4</v>
      </c>
      <c r="BI75" s="75">
        <v>0</v>
      </c>
      <c r="BJ75" s="75">
        <v>2.3647344257235301E-3</v>
      </c>
      <c r="BK75" s="75">
        <v>5.6694268533981395E-4</v>
      </c>
      <c r="BL75" s="75">
        <v>1.53591395360373E-2</v>
      </c>
      <c r="BM75" s="75">
        <v>3.2047311187905401E-3</v>
      </c>
      <c r="BN75" s="75">
        <v>2.3059367163257702E-3</v>
      </c>
      <c r="BO75" s="75">
        <v>6.1436380672079002E-2</v>
      </c>
      <c r="BP75" s="75">
        <v>8.98254552268831E-5</v>
      </c>
      <c r="BQ75" s="75">
        <v>5.4735076087016402E-4</v>
      </c>
      <c r="BR75" s="75">
        <v>9.7031539322188897E-3</v>
      </c>
      <c r="BS75" s="75">
        <v>1.7150878817440701E-5</v>
      </c>
      <c r="BT75" s="75">
        <v>7.7005760015873203E-3</v>
      </c>
      <c r="BU75" s="75">
        <v>5.9193766335289902E-2</v>
      </c>
      <c r="BV75" s="75">
        <v>0</v>
      </c>
      <c r="BW75" s="75">
        <v>0</v>
      </c>
      <c r="BX75" s="75">
        <v>5.0564214344152496E-3</v>
      </c>
      <c r="BY75" s="75">
        <v>0</v>
      </c>
      <c r="BZ75" s="75">
        <v>0.23863273753424</v>
      </c>
      <c r="CA75" s="75">
        <v>7.7686294484035703E-3</v>
      </c>
      <c r="CB75" s="89"/>
      <c r="CC75" s="91">
        <f t="shared" si="64"/>
        <v>1.0121150732405029</v>
      </c>
      <c r="CD75" s="28">
        <f t="shared" si="65"/>
        <v>8.0000061850187595E-3</v>
      </c>
      <c r="CE75" s="28">
        <f t="shared" si="66"/>
        <v>1.9246984690431967E-2</v>
      </c>
      <c r="CF75" s="68">
        <f t="shared" si="67"/>
        <v>-0.24885620009441578</v>
      </c>
      <c r="CG75" s="68" t="str">
        <f t="shared" si="68"/>
        <v/>
      </c>
      <c r="CH75" s="68">
        <f t="shared" si="69"/>
        <v>-0.25487011529439085</v>
      </c>
      <c r="CI75" s="68">
        <f t="shared" si="70"/>
        <v>-0.25840973900406522</v>
      </c>
      <c r="CJ75" s="68">
        <f t="shared" si="70"/>
        <v>-0.25842952442166006</v>
      </c>
      <c r="CK75" s="68">
        <f t="shared" si="71"/>
        <v>-0.17557662478616692</v>
      </c>
      <c r="CL75" s="68">
        <f t="shared" si="72"/>
        <v>-0.27776986580940688</v>
      </c>
      <c r="CM75" s="40">
        <f t="shared" si="73"/>
        <v>3.0075098289210056E-5</v>
      </c>
      <c r="CN75" s="40">
        <f t="shared" si="74"/>
        <v>2.1327549779931129E-4</v>
      </c>
      <c r="CO75" s="40">
        <f t="shared" si="75"/>
        <v>4.3040027403458308E-6</v>
      </c>
      <c r="CP75" s="40">
        <f t="shared" si="76"/>
        <v>1.5107222412400544E-4</v>
      </c>
      <c r="CQ75" s="40">
        <f t="shared" si="77"/>
        <v>2.7299075615859549E-5</v>
      </c>
      <c r="CR75" s="40">
        <f t="shared" si="78"/>
        <v>-1.9989915789157413E-5</v>
      </c>
      <c r="CS75" s="40">
        <f t="shared" si="79"/>
        <v>3.4453885841847267E-5</v>
      </c>
    </row>
    <row r="76" spans="1:97" x14ac:dyDescent="0.25">
      <c r="A76" s="67" t="s">
        <v>438</v>
      </c>
      <c r="B76" s="76">
        <v>3.38065755</v>
      </c>
      <c r="C76" s="76"/>
      <c r="D76" s="76">
        <v>22.10218961</v>
      </c>
      <c r="E76" s="76">
        <v>0.58510065</v>
      </c>
      <c r="F76" s="76">
        <v>0.56715629000000001</v>
      </c>
      <c r="G76" s="76">
        <v>7.1603280000000005E-2</v>
      </c>
      <c r="H76" s="76">
        <v>0.76411841999999996</v>
      </c>
      <c r="I76" s="89"/>
      <c r="J76" s="75" t="s">
        <v>438</v>
      </c>
      <c r="K76" s="75">
        <v>0</v>
      </c>
      <c r="L76" s="75">
        <v>7.6787859968473803E-3</v>
      </c>
      <c r="M76" s="75">
        <v>1.24983625260735E-3</v>
      </c>
      <c r="N76" s="75">
        <v>2.8433446285877702E-3</v>
      </c>
      <c r="O76" s="75">
        <v>2.8433446285877702E-3</v>
      </c>
      <c r="P76" s="75">
        <v>1.0981292709866201E-2</v>
      </c>
      <c r="Q76" s="75">
        <v>0</v>
      </c>
      <c r="R76" s="75">
        <v>1.37588943634561E-3</v>
      </c>
      <c r="S76" s="75">
        <v>6.8512843144716902E-4</v>
      </c>
      <c r="T76" s="75">
        <v>1.6228779570870301E-2</v>
      </c>
      <c r="U76" s="75">
        <v>3.0019169188202999</v>
      </c>
      <c r="V76" s="75">
        <v>6.7663742612146305E-2</v>
      </c>
      <c r="W76" s="75">
        <v>5.1247856373947895E-4</v>
      </c>
      <c r="X76" s="75">
        <v>1.1808522063294601E-2</v>
      </c>
      <c r="Y76" s="75">
        <v>2.9689957955819299E-4</v>
      </c>
      <c r="Z76" s="75">
        <v>0</v>
      </c>
      <c r="AA76" s="75">
        <v>0</v>
      </c>
      <c r="AB76" s="75">
        <v>1.24051613808649E-2</v>
      </c>
      <c r="AC76" s="75">
        <v>1.24051613808649E-2</v>
      </c>
      <c r="AD76" s="75">
        <v>0</v>
      </c>
      <c r="AE76" s="75">
        <v>0</v>
      </c>
      <c r="AF76" s="75">
        <v>0.157059673826176</v>
      </c>
      <c r="AG76" s="75">
        <v>2.3887431968892701E-3</v>
      </c>
      <c r="AH76" s="75">
        <v>3.7351058563369098E-4</v>
      </c>
      <c r="AI76" s="75">
        <v>0</v>
      </c>
      <c r="AJ76" s="75">
        <v>0.206280277788675</v>
      </c>
      <c r="AK76" s="75">
        <v>1.0152576432370399E-3</v>
      </c>
      <c r="AL76" s="75">
        <v>0</v>
      </c>
      <c r="AM76" s="75">
        <v>0</v>
      </c>
      <c r="AN76" s="75">
        <v>1.23784006857256E-3</v>
      </c>
      <c r="AO76" s="75">
        <v>9.6998444969879308E-3</v>
      </c>
      <c r="AP76" s="75">
        <v>0.68451703235833905</v>
      </c>
      <c r="AQ76" s="75">
        <v>17.669277309479298</v>
      </c>
      <c r="AR76" s="75">
        <v>1.80619671224722</v>
      </c>
      <c r="AS76" s="75">
        <v>19.632533695552699</v>
      </c>
      <c r="AT76" s="75">
        <v>0</v>
      </c>
      <c r="AU76" s="75">
        <v>1.35022537569514E-2</v>
      </c>
      <c r="AV76" s="75">
        <v>0</v>
      </c>
      <c r="AW76" s="75">
        <v>3.03153965288226E-4</v>
      </c>
      <c r="AX76" s="75">
        <v>0.11304138321731499</v>
      </c>
      <c r="AY76" s="75">
        <v>2.9433113422289801E-3</v>
      </c>
      <c r="AZ76" s="75">
        <v>1.89478298252285E-3</v>
      </c>
      <c r="BA76" s="75">
        <v>0.23385622116767801</v>
      </c>
      <c r="BB76" s="75">
        <v>1.73555989131213E-3</v>
      </c>
      <c r="BC76" s="75">
        <v>0</v>
      </c>
      <c r="BD76" s="75">
        <v>1.32268699328141E-3</v>
      </c>
      <c r="BE76" s="75">
        <v>0.51991516730104603</v>
      </c>
      <c r="BF76" s="75">
        <v>0.50396616285322104</v>
      </c>
      <c r="BG76" s="75">
        <v>1.5949004447824801E-2</v>
      </c>
      <c r="BH76" s="75">
        <v>6.6858700265105798E-4</v>
      </c>
      <c r="BI76" s="75">
        <v>0</v>
      </c>
      <c r="BJ76" s="75">
        <v>6.4684077668832702E-3</v>
      </c>
      <c r="BK76" s="75">
        <v>1.5507888688635701E-3</v>
      </c>
      <c r="BL76" s="75">
        <v>4.20125970998197E-2</v>
      </c>
      <c r="BM76" s="75">
        <v>8.76610823591659E-3</v>
      </c>
      <c r="BN76" s="75">
        <v>6.3075725458423496E-3</v>
      </c>
      <c r="BO76" s="75">
        <v>0.16805073937509901</v>
      </c>
      <c r="BP76" s="75">
        <v>2.5457218161940501E-4</v>
      </c>
      <c r="BQ76" s="75">
        <v>1.4971951696732199E-3</v>
      </c>
      <c r="BR76" s="75">
        <v>2.65415361806026E-2</v>
      </c>
      <c r="BS76" s="75">
        <v>4.6914265557741702E-5</v>
      </c>
      <c r="BT76" s="75">
        <v>6.4110438510336903E-2</v>
      </c>
      <c r="BU76" s="75">
        <v>0.16776475789751799</v>
      </c>
      <c r="BV76" s="75">
        <v>0</v>
      </c>
      <c r="BW76" s="75">
        <v>0</v>
      </c>
      <c r="BX76" s="75">
        <v>1.43305549468961E-2</v>
      </c>
      <c r="BY76" s="75">
        <v>0</v>
      </c>
      <c r="BZ76" s="75">
        <v>0.67632264091668104</v>
      </c>
      <c r="CA76" s="75">
        <v>2.2017324459564398E-2</v>
      </c>
      <c r="CB76" s="89"/>
      <c r="CC76" s="91">
        <f t="shared" si="64"/>
        <v>1.0121160980660819</v>
      </c>
      <c r="CD76" s="28">
        <f t="shared" si="65"/>
        <v>7.9999696555597549E-3</v>
      </c>
      <c r="CE76" s="28">
        <f t="shared" si="66"/>
        <v>1.9247015398954449E-2</v>
      </c>
      <c r="CF76" s="68">
        <f t="shared" si="67"/>
        <v>-0.11203164638184075</v>
      </c>
      <c r="CG76" s="68" t="str">
        <f t="shared" si="68"/>
        <v/>
      </c>
      <c r="CH76" s="68">
        <f t="shared" si="69"/>
        <v>-0.11173806568603142</v>
      </c>
      <c r="CI76" s="68">
        <f t="shared" si="70"/>
        <v>-0.11140900749119655</v>
      </c>
      <c r="CJ76" s="68">
        <f t="shared" si="70"/>
        <v>-0.11141572131163169</v>
      </c>
      <c r="CK76" s="68">
        <f t="shared" si="71"/>
        <v>-0.10464383041758843</v>
      </c>
      <c r="CL76" s="68">
        <f t="shared" si="72"/>
        <v>-0.11489813199807293</v>
      </c>
      <c r="CM76" s="40">
        <f t="shared" si="73"/>
        <v>2.9630129749651987E-5</v>
      </c>
      <c r="CN76" s="40">
        <f t="shared" si="74"/>
        <v>1.8114090568845841E-4</v>
      </c>
      <c r="CO76" s="40">
        <f t="shared" si="75"/>
        <v>4.1516094283784553E-6</v>
      </c>
      <c r="CP76" s="40">
        <f t="shared" si="76"/>
        <v>1.3706047306891902E-4</v>
      </c>
      <c r="CQ76" s="40">
        <f t="shared" si="77"/>
        <v>-6.3910417140998404E-6</v>
      </c>
      <c r="CR76" s="40">
        <f t="shared" si="78"/>
        <v>1.984513817479183E-5</v>
      </c>
      <c r="CS76" s="40">
        <f t="shared" si="79"/>
        <v>-2.0409865716864973E-5</v>
      </c>
    </row>
    <row r="77" spans="1:97" x14ac:dyDescent="0.25">
      <c r="A77" s="105">
        <v>202</v>
      </c>
      <c r="B77" s="43">
        <v>3.5740680500000002</v>
      </c>
      <c r="C77" s="43"/>
      <c r="D77" s="43">
        <v>21.526625970000001</v>
      </c>
      <c r="E77" s="43">
        <v>0.52575788000000001</v>
      </c>
      <c r="F77" s="43">
        <v>0.50996321</v>
      </c>
      <c r="G77" s="43">
        <v>2.197325E-2</v>
      </c>
      <c r="H77" s="43">
        <v>0.77126656999999998</v>
      </c>
      <c r="I77" s="89"/>
      <c r="J77" s="75" t="s">
        <v>439</v>
      </c>
      <c r="K77" s="75">
        <v>0</v>
      </c>
      <c r="L77" s="75">
        <v>8.7567643370370998E-3</v>
      </c>
      <c r="M77" s="75">
        <v>1.42531363692708E-3</v>
      </c>
      <c r="N77" s="75">
        <v>3.2425094480391498E-3</v>
      </c>
      <c r="O77" s="75">
        <v>3.2425094480391498E-3</v>
      </c>
      <c r="P77" s="75">
        <v>1.2522880113758499E-2</v>
      </c>
      <c r="Q77" s="75">
        <v>0</v>
      </c>
      <c r="R77" s="75">
        <v>1.56905677453749E-3</v>
      </c>
      <c r="S77" s="75">
        <v>7.8130099987244002E-4</v>
      </c>
      <c r="T77" s="75">
        <v>1.8506958422636999E-2</v>
      </c>
      <c r="U77" s="75">
        <v>3.5740684160342102</v>
      </c>
      <c r="V77" s="75">
        <v>7.7162740713966796E-2</v>
      </c>
      <c r="W77" s="75">
        <v>5.8441363424229897E-4</v>
      </c>
      <c r="X77" s="75">
        <v>1.3466153805056299E-2</v>
      </c>
      <c r="Y77" s="75">
        <v>3.3858716378412299E-4</v>
      </c>
      <c r="Z77" s="75">
        <v>0</v>
      </c>
      <c r="AA77" s="75">
        <v>0</v>
      </c>
      <c r="AB77" s="75">
        <v>1.41466041778248E-2</v>
      </c>
      <c r="AC77" s="75">
        <v>1.41466041778248E-2</v>
      </c>
      <c r="AD77" s="75">
        <v>0</v>
      </c>
      <c r="AE77" s="75">
        <v>0</v>
      </c>
      <c r="AF77" s="75">
        <v>0.17221292371456701</v>
      </c>
      <c r="AG77" s="75">
        <v>2.7240447706256099E-3</v>
      </c>
      <c r="AH77" s="75">
        <v>4.2594551950076299E-4</v>
      </c>
      <c r="AI77" s="75">
        <v>0</v>
      </c>
      <c r="AJ77" s="75">
        <v>0.235237880779993</v>
      </c>
      <c r="AK77" s="75">
        <v>1.15777604334286E-3</v>
      </c>
      <c r="AL77" s="75">
        <v>0</v>
      </c>
      <c r="AM77" s="75">
        <v>0</v>
      </c>
      <c r="AN77" s="75">
        <v>1.4116219084508599E-3</v>
      </c>
      <c r="AO77" s="75">
        <v>9.8152651994907296E-3</v>
      </c>
      <c r="AP77" s="75">
        <v>0.780610218422923</v>
      </c>
      <c r="AQ77" s="75">
        <v>19.373927271725101</v>
      </c>
      <c r="AR77" s="75">
        <v>1.9804458693651199</v>
      </c>
      <c r="AS77" s="75">
        <v>21.5265860648048</v>
      </c>
      <c r="AT77" s="75">
        <v>0</v>
      </c>
      <c r="AU77" s="75">
        <v>1.53977608696131E-2</v>
      </c>
      <c r="AV77" s="75">
        <v>0</v>
      </c>
      <c r="AW77" s="75">
        <v>3.0676368105733601E-4</v>
      </c>
      <c r="AX77" s="75">
        <v>0.12891013622249001</v>
      </c>
      <c r="AY77" s="75">
        <v>2.9783318727712601E-3</v>
      </c>
      <c r="AZ77" s="75">
        <v>1.9173229275175399E-3</v>
      </c>
      <c r="BA77" s="75">
        <v>0.236639147472676</v>
      </c>
      <c r="BB77" s="75">
        <v>1.75622007639015E-3</v>
      </c>
      <c r="BC77" s="75">
        <v>0</v>
      </c>
      <c r="BD77" s="75">
        <v>1.3384222512497399E-3</v>
      </c>
      <c r="BE77" s="75">
        <v>0.52575825151650402</v>
      </c>
      <c r="BF77" s="75">
        <v>0.50996356278157096</v>
      </c>
      <c r="BG77" s="75">
        <v>1.5794688734932699E-2</v>
      </c>
      <c r="BH77" s="75">
        <v>6.7653919542320397E-4</v>
      </c>
      <c r="BI77" s="75">
        <v>0</v>
      </c>
      <c r="BJ77" s="75">
        <v>6.54536483738157E-3</v>
      </c>
      <c r="BK77" s="75">
        <v>1.5692421832371501E-3</v>
      </c>
      <c r="BL77" s="75">
        <v>4.2512530410004502E-2</v>
      </c>
      <c r="BM77" s="75">
        <v>8.8704161775161501E-3</v>
      </c>
      <c r="BN77" s="75">
        <v>6.3826291219541698E-3</v>
      </c>
      <c r="BO77" s="75">
        <v>0.17005076902726499</v>
      </c>
      <c r="BP77" s="75">
        <v>2.90314048511825E-4</v>
      </c>
      <c r="BQ77" s="75">
        <v>1.51501849126694E-3</v>
      </c>
      <c r="BR77" s="75">
        <v>2.6857372090587899E-2</v>
      </c>
      <c r="BS77" s="75">
        <v>4.7472965271692101E-5</v>
      </c>
      <c r="BT77" s="75">
        <v>2.1973260668992502E-2</v>
      </c>
      <c r="BU77" s="75">
        <v>0.191316149904462</v>
      </c>
      <c r="BV77" s="75">
        <v>0</v>
      </c>
      <c r="BW77" s="75">
        <v>0</v>
      </c>
      <c r="BX77" s="75">
        <v>1.6342456989540101E-2</v>
      </c>
      <c r="BY77" s="75">
        <v>0</v>
      </c>
      <c r="BZ77" s="75">
        <v>0.77126621251453598</v>
      </c>
      <c r="CA77" s="75">
        <v>2.51081708315283E-2</v>
      </c>
      <c r="CB77" s="89"/>
      <c r="CC77" s="91">
        <f t="shared" si="64"/>
        <v>1.0121151500698093</v>
      </c>
      <c r="CD77" s="28">
        <f t="shared" si="65"/>
        <v>8.000010925844344E-3</v>
      </c>
      <c r="CE77" s="28">
        <f t="shared" si="66"/>
        <v>1.9246993149773E-2</v>
      </c>
      <c r="CF77" s="68">
        <f t="shared" si="67"/>
        <v>1.0241388942023672E-7</v>
      </c>
      <c r="CG77" s="68" t="str">
        <f t="shared" si="68"/>
        <v/>
      </c>
      <c r="CH77" s="68">
        <f t="shared" si="69"/>
        <v>-1.8537598626555159E-6</v>
      </c>
      <c r="CI77" s="68">
        <f t="shared" si="70"/>
        <v>7.0663040562557545E-7</v>
      </c>
      <c r="CJ77" s="68">
        <f t="shared" si="70"/>
        <v>6.9177847350176965E-7</v>
      </c>
      <c r="CK77" s="68">
        <f t="shared" si="71"/>
        <v>4.8554458270674395E-7</v>
      </c>
      <c r="CL77" s="68">
        <f t="shared" si="72"/>
        <v>-4.6350441976074637E-7</v>
      </c>
      <c r="CM77" s="40">
        <f t="shared" si="73"/>
        <v>3.2781434905027942E-5</v>
      </c>
      <c r="CN77" s="40">
        <f t="shared" si="74"/>
        <v>1.9206198001191335E-4</v>
      </c>
      <c r="CO77" s="40">
        <f t="shared" si="75"/>
        <v>2.7786168262566758E-6</v>
      </c>
      <c r="CP77" s="40">
        <f t="shared" si="76"/>
        <v>1.4505955699720095E-4</v>
      </c>
      <c r="CQ77" s="40">
        <f t="shared" si="77"/>
        <v>9.5953136844091859E-6</v>
      </c>
      <c r="CR77" s="40">
        <f t="shared" si="78"/>
        <v>1.0657459745698627E-5</v>
      </c>
      <c r="CS77" s="40">
        <f t="shared" si="79"/>
        <v>3.8291327753424091E-6</v>
      </c>
    </row>
    <row r="78" spans="1:97" x14ac:dyDescent="0.25">
      <c r="A78" s="43">
        <v>203</v>
      </c>
      <c r="B78" s="43">
        <v>16.066211979999999</v>
      </c>
      <c r="C78" s="43"/>
      <c r="D78" s="43">
        <v>96.909565420000007</v>
      </c>
      <c r="E78" s="43">
        <v>2.5656440800000002</v>
      </c>
      <c r="F78" s="43">
        <v>2.4881237</v>
      </c>
      <c r="G78" s="43">
        <v>0.15991575999999999</v>
      </c>
      <c r="H78" s="43">
        <v>4.6031234300000001</v>
      </c>
      <c r="I78" s="89"/>
      <c r="J78" s="75" t="s">
        <v>440</v>
      </c>
      <c r="K78" s="75">
        <v>0</v>
      </c>
      <c r="L78" s="75">
        <v>5.2262508365658503E-2</v>
      </c>
      <c r="M78" s="75">
        <v>8.5065364172313297E-3</v>
      </c>
      <c r="N78" s="75">
        <v>1.93520998059491E-2</v>
      </c>
      <c r="O78" s="75">
        <v>1.93520998059491E-2</v>
      </c>
      <c r="P78" s="75">
        <v>7.4739774268754403E-2</v>
      </c>
      <c r="Q78" s="75">
        <v>0</v>
      </c>
      <c r="R78" s="75">
        <v>9.3645611164734806E-3</v>
      </c>
      <c r="S78" s="75">
        <v>4.6629307294631097E-3</v>
      </c>
      <c r="T78" s="75">
        <v>0.110454361366865</v>
      </c>
      <c r="U78" s="75">
        <v>16.066171817214698</v>
      </c>
      <c r="V78" s="75">
        <v>0.46052815800823399</v>
      </c>
      <c r="W78" s="75">
        <v>3.4879512988309899E-3</v>
      </c>
      <c r="X78" s="75">
        <v>8.0369629423436201E-2</v>
      </c>
      <c r="Y78" s="75">
        <v>2.0207737157470602E-3</v>
      </c>
      <c r="Z78" s="75">
        <v>0</v>
      </c>
      <c r="AA78" s="75">
        <v>0</v>
      </c>
      <c r="AB78" s="75">
        <v>8.44305263850261E-2</v>
      </c>
      <c r="AC78" s="75">
        <v>8.44305263850261E-2</v>
      </c>
      <c r="AD78" s="75">
        <v>0</v>
      </c>
      <c r="AE78" s="75">
        <v>0</v>
      </c>
      <c r="AF78" s="75">
        <v>0.775276115676514</v>
      </c>
      <c r="AG78" s="75">
        <v>1.6257943396330399E-2</v>
      </c>
      <c r="AH78" s="75">
        <v>2.54212161947122E-3</v>
      </c>
      <c r="AI78" s="75">
        <v>0</v>
      </c>
      <c r="AJ78" s="75">
        <v>1.4039637228264801</v>
      </c>
      <c r="AK78" s="75">
        <v>6.9098871520141903E-3</v>
      </c>
      <c r="AL78" s="75">
        <v>0</v>
      </c>
      <c r="AM78" s="75">
        <v>0</v>
      </c>
      <c r="AN78" s="75">
        <v>8.4247924801997397E-3</v>
      </c>
      <c r="AO78" s="75">
        <v>4.7888858612080198E-2</v>
      </c>
      <c r="AP78" s="75">
        <v>4.6588946025342102</v>
      </c>
      <c r="AQ78" s="75">
        <v>87.218536836477696</v>
      </c>
      <c r="AR78" s="75">
        <v>8.9156729597601299</v>
      </c>
      <c r="AS78" s="75">
        <v>96.909485911914302</v>
      </c>
      <c r="AT78" s="75">
        <v>0</v>
      </c>
      <c r="AU78" s="75">
        <v>9.1897873256281903E-2</v>
      </c>
      <c r="AV78" s="75">
        <v>0</v>
      </c>
      <c r="AW78" s="75">
        <v>1.49670442081824E-3</v>
      </c>
      <c r="AX78" s="75">
        <v>0.76937137806511302</v>
      </c>
      <c r="AY78" s="75">
        <v>1.4531367251442599E-2</v>
      </c>
      <c r="AZ78" s="75">
        <v>9.3546832233778101E-3</v>
      </c>
      <c r="BA78" s="75">
        <v>1.15456745867711</v>
      </c>
      <c r="BB78" s="75">
        <v>8.5686410158898104E-3</v>
      </c>
      <c r="BC78" s="75">
        <v>0</v>
      </c>
      <c r="BD78" s="75">
        <v>6.5302038724185099E-3</v>
      </c>
      <c r="BE78" s="75">
        <v>2.5656432642184299</v>
      </c>
      <c r="BF78" s="75">
        <v>2.48812286540231</v>
      </c>
      <c r="BG78" s="75">
        <v>7.7520398816117997E-2</v>
      </c>
      <c r="BH78" s="75">
        <v>3.3008465748441602E-3</v>
      </c>
      <c r="BI78" s="75">
        <v>0</v>
      </c>
      <c r="BJ78" s="75">
        <v>3.1935084905504403E-2</v>
      </c>
      <c r="BK78" s="75">
        <v>7.6563830971632003E-3</v>
      </c>
      <c r="BL78" s="75">
        <v>0.20742000473993699</v>
      </c>
      <c r="BM78" s="75">
        <v>4.32789530250169E-2</v>
      </c>
      <c r="BN78" s="75">
        <v>3.1140971246217699E-2</v>
      </c>
      <c r="BO78" s="75">
        <v>0.82968026367279002</v>
      </c>
      <c r="BP78" s="75">
        <v>1.7326738395365799E-3</v>
      </c>
      <c r="BQ78" s="75">
        <v>7.3918053098320597E-3</v>
      </c>
      <c r="BR78" s="75">
        <v>0.13103787430347699</v>
      </c>
      <c r="BS78" s="75">
        <v>2.31620066469352E-4</v>
      </c>
      <c r="BT78" s="75">
        <v>0.159915822241328</v>
      </c>
      <c r="BU78" s="75">
        <v>1.1418252253543799</v>
      </c>
      <c r="BV78" s="75">
        <v>0</v>
      </c>
      <c r="BW78" s="75">
        <v>0</v>
      </c>
      <c r="BX78" s="75">
        <v>9.75359724508231E-2</v>
      </c>
      <c r="BY78" s="75">
        <v>0</v>
      </c>
      <c r="BZ78" s="75">
        <v>4.6031219652000397</v>
      </c>
      <c r="CA78" s="75">
        <v>0.14985211663277001</v>
      </c>
      <c r="CB78" s="89"/>
      <c r="CC78" s="91">
        <f t="shared" si="64"/>
        <v>1.0121162632134921</v>
      </c>
      <c r="CD78" s="28">
        <f t="shared" si="65"/>
        <v>8.0000023566444232E-3</v>
      </c>
      <c r="CE78" s="28">
        <f t="shared" si="66"/>
        <v>1.9246983048136952E-2</v>
      </c>
      <c r="CF78" s="68">
        <f t="shared" si="67"/>
        <v>-2.4998291663377196E-6</v>
      </c>
      <c r="CG78" s="68" t="str">
        <f t="shared" si="68"/>
        <v/>
      </c>
      <c r="CH78" s="68">
        <f t="shared" si="69"/>
        <v>-8.2043589154463126E-7</v>
      </c>
      <c r="CI78" s="68">
        <f t="shared" si="70"/>
        <v>-3.1796365546378743E-7</v>
      </c>
      <c r="CJ78" s="68">
        <f t="shared" si="70"/>
        <v>-3.3543255508928933E-7</v>
      </c>
      <c r="CK78" s="68">
        <f t="shared" si="71"/>
        <v>3.8921322081232086E-7</v>
      </c>
      <c r="CL78" s="68">
        <f t="shared" si="72"/>
        <v>-3.1821870143460424E-7</v>
      </c>
      <c r="CM78" s="40">
        <f t="shared" si="73"/>
        <v>2.9716740970459342E-5</v>
      </c>
      <c r="CN78" s="40">
        <f t="shared" si="74"/>
        <v>1.9343026799439075E-4</v>
      </c>
      <c r="CO78" s="40">
        <f t="shared" si="75"/>
        <v>7.4972142348532086E-7</v>
      </c>
      <c r="CP78" s="40">
        <f t="shared" si="76"/>
        <v>1.2812448127261139E-4</v>
      </c>
      <c r="CQ78" s="40">
        <f t="shared" si="77"/>
        <v>-3.8763521257563129E-6</v>
      </c>
      <c r="CR78" s="40">
        <f t="shared" si="78"/>
        <v>-6.824263369959466E-6</v>
      </c>
      <c r="CS78" s="40">
        <f t="shared" si="79"/>
        <v>1.5702051151295057E-6</v>
      </c>
    </row>
    <row r="79" spans="1:97" x14ac:dyDescent="0.25">
      <c r="A79" s="43">
        <v>204</v>
      </c>
      <c r="B79" s="43">
        <v>304.91919234</v>
      </c>
      <c r="C79" s="43"/>
      <c r="D79" s="43">
        <v>1922.5112011000001</v>
      </c>
      <c r="E79" s="43">
        <v>48.514616850000003</v>
      </c>
      <c r="F79" s="43">
        <v>47.055654879999999</v>
      </c>
      <c r="G79" s="43">
        <v>1.8793970200000001</v>
      </c>
      <c r="H79" s="43">
        <v>64.233958810000004</v>
      </c>
      <c r="I79" s="89"/>
      <c r="J79" s="75" t="s">
        <v>441</v>
      </c>
      <c r="K79" s="75">
        <v>0</v>
      </c>
      <c r="L79" s="75">
        <v>0.72929447895743404</v>
      </c>
      <c r="M79" s="75">
        <v>0.118704623415587</v>
      </c>
      <c r="N79" s="75">
        <v>0.27004727697065101</v>
      </c>
      <c r="O79" s="75">
        <v>0.27004727697065101</v>
      </c>
      <c r="P79" s="75">
        <v>1.04295046677359</v>
      </c>
      <c r="Q79" s="75">
        <v>0</v>
      </c>
      <c r="R79" s="75">
        <v>0.13067741601230101</v>
      </c>
      <c r="S79" s="75">
        <v>6.5069167872925507E-2</v>
      </c>
      <c r="T79" s="75">
        <v>1.5413284845252</v>
      </c>
      <c r="U79" s="75">
        <v>304.91910646670698</v>
      </c>
      <c r="V79" s="75">
        <v>6.4264062939202002</v>
      </c>
      <c r="W79" s="75">
        <v>4.8672499399130299E-2</v>
      </c>
      <c r="X79" s="75">
        <v>1.1215106290811601</v>
      </c>
      <c r="Y79" s="75">
        <v>2.81987304877175E-2</v>
      </c>
      <c r="Z79" s="75">
        <v>0</v>
      </c>
      <c r="AA79" s="75">
        <v>0</v>
      </c>
      <c r="AB79" s="75">
        <v>1.17818252815026</v>
      </c>
      <c r="AC79" s="75">
        <v>1.17818252815026</v>
      </c>
      <c r="AD79" s="75">
        <v>0</v>
      </c>
      <c r="AE79" s="75">
        <v>0</v>
      </c>
      <c r="AF79" s="75">
        <v>15.380085561379399</v>
      </c>
      <c r="AG79" s="75">
        <v>0.22687078080876499</v>
      </c>
      <c r="AH79" s="75">
        <v>3.5474233738542797E-2</v>
      </c>
      <c r="AI79" s="75">
        <v>0</v>
      </c>
      <c r="AJ79" s="75">
        <v>19.591522230726898</v>
      </c>
      <c r="AK79" s="75">
        <v>9.6423729878690606E-2</v>
      </c>
      <c r="AL79" s="75">
        <v>0</v>
      </c>
      <c r="AM79" s="75">
        <v>0</v>
      </c>
      <c r="AN79" s="75">
        <v>0.117563537594537</v>
      </c>
      <c r="AO79" s="75">
        <v>0.90568030556060697</v>
      </c>
      <c r="AP79" s="75">
        <v>65.012218786686304</v>
      </c>
      <c r="AQ79" s="75">
        <v>1730.2595014247299</v>
      </c>
      <c r="AR79" s="75">
        <v>176.87096722278201</v>
      </c>
      <c r="AS79" s="75">
        <v>1922.51055420889</v>
      </c>
      <c r="AT79" s="75">
        <v>0</v>
      </c>
      <c r="AU79" s="75">
        <v>1.2823789197903399</v>
      </c>
      <c r="AV79" s="75">
        <v>0</v>
      </c>
      <c r="AW79" s="75">
        <v>2.8305819650898002E-2</v>
      </c>
      <c r="AX79" s="75">
        <v>10.736133622249</v>
      </c>
      <c r="AY79" s="75">
        <v>0.27481881865330599</v>
      </c>
      <c r="AZ79" s="75">
        <v>0.176916825123872</v>
      </c>
      <c r="BA79" s="75">
        <v>21.835295557135499</v>
      </c>
      <c r="BB79" s="75">
        <v>0.16205090472174899</v>
      </c>
      <c r="BC79" s="75">
        <v>0</v>
      </c>
      <c r="BD79" s="75">
        <v>0.123499848432238</v>
      </c>
      <c r="BE79" s="75">
        <v>48.514601345701202</v>
      </c>
      <c r="BF79" s="75">
        <v>47.055639612427399</v>
      </c>
      <c r="BG79" s="75">
        <v>1.4589617332738001</v>
      </c>
      <c r="BH79" s="75">
        <v>6.2425994697883999E-2</v>
      </c>
      <c r="BI79" s="75">
        <v>0</v>
      </c>
      <c r="BJ79" s="75">
        <v>0.60395863026835706</v>
      </c>
      <c r="BK79" s="75">
        <v>0.14479837078434901</v>
      </c>
      <c r="BL79" s="75">
        <v>3.92275247055451</v>
      </c>
      <c r="BM79" s="75">
        <v>0.81849649189525797</v>
      </c>
      <c r="BN79" s="75">
        <v>0.588940612995144</v>
      </c>
      <c r="BO79" s="75">
        <v>15.6910043706631</v>
      </c>
      <c r="BP79" s="75">
        <v>2.41784183645011E-2</v>
      </c>
      <c r="BQ79" s="75">
        <v>0.13979465048474099</v>
      </c>
      <c r="BR79" s="75">
        <v>2.4781998159140599</v>
      </c>
      <c r="BS79" s="75">
        <v>4.3804304524435404E-3</v>
      </c>
      <c r="BT79" s="75">
        <v>1.8793980588303301</v>
      </c>
      <c r="BU79" s="75">
        <v>15.933542379583001</v>
      </c>
      <c r="BV79" s="75">
        <v>0</v>
      </c>
      <c r="BW79" s="75">
        <v>0</v>
      </c>
      <c r="BX79" s="75">
        <v>1.36105625726836</v>
      </c>
      <c r="BY79" s="75">
        <v>0</v>
      </c>
      <c r="BZ79" s="75">
        <v>64.233939935073806</v>
      </c>
      <c r="CA79" s="75">
        <v>2.0911022866173901</v>
      </c>
      <c r="CB79" s="89"/>
      <c r="CC79" s="91">
        <f t="shared" si="64"/>
        <v>1.0121163181395874</v>
      </c>
      <c r="CD79" s="28">
        <f t="shared" si="65"/>
        <v>8.0000005865810599E-3</v>
      </c>
      <c r="CE79" s="28">
        <f t="shared" si="66"/>
        <v>1.9247008711819034E-2</v>
      </c>
      <c r="CF79" s="68">
        <f t="shared" si="67"/>
        <v>-2.8162639536690636E-7</v>
      </c>
      <c r="CG79" s="68" t="str">
        <f t="shared" si="68"/>
        <v/>
      </c>
      <c r="CH79" s="68">
        <f t="shared" si="69"/>
        <v>-3.3648236211386605E-7</v>
      </c>
      <c r="CI79" s="68">
        <f t="shared" si="70"/>
        <v>-3.1957994946549864E-7</v>
      </c>
      <c r="CJ79" s="68">
        <f t="shared" si="70"/>
        <v>-3.2445776472323805E-7</v>
      </c>
      <c r="CK79" s="68">
        <f t="shared" si="71"/>
        <v>5.5274660911200148E-7</v>
      </c>
      <c r="CL79" s="68">
        <f t="shared" si="72"/>
        <v>-2.9384653456966701E-7</v>
      </c>
      <c r="CM79" s="40">
        <f t="shared" si="73"/>
        <v>2.8860533652568595E-5</v>
      </c>
      <c r="CN79" s="40">
        <f t="shared" si="74"/>
        <v>1.9580425020741392E-4</v>
      </c>
      <c r="CO79" s="40">
        <f t="shared" si="75"/>
        <v>3.0571427275670852E-6</v>
      </c>
      <c r="CP79" s="40">
        <f t="shared" si="76"/>
        <v>1.3124424834455294E-4</v>
      </c>
      <c r="CQ79" s="40">
        <f t="shared" si="77"/>
        <v>2.5476374244164647E-6</v>
      </c>
      <c r="CR79" s="40">
        <f t="shared" si="78"/>
        <v>2.8695500134071262E-6</v>
      </c>
      <c r="CS79" s="40">
        <f t="shared" si="79"/>
        <v>1.0942426603220879E-6</v>
      </c>
    </row>
    <row r="80" spans="1:97" x14ac:dyDescent="0.25">
      <c r="A80" s="30">
        <v>206</v>
      </c>
      <c r="B80" s="43">
        <v>10.14681015</v>
      </c>
      <c r="C80" s="43"/>
      <c r="D80" s="43">
        <v>65.010873230000001</v>
      </c>
      <c r="E80" s="43">
        <v>1.8311684100000001</v>
      </c>
      <c r="F80" s="43">
        <v>1.7723581100000001</v>
      </c>
      <c r="G80" s="43">
        <v>0.62214161000000001</v>
      </c>
      <c r="H80" s="43">
        <v>3.29457662</v>
      </c>
      <c r="I80" s="89"/>
      <c r="J80" s="75" t="s">
        <v>442</v>
      </c>
      <c r="K80" s="75">
        <v>0</v>
      </c>
      <c r="L80" s="75">
        <v>3.7405722379007501E-2</v>
      </c>
      <c r="M80" s="75">
        <v>6.0884156089683998E-3</v>
      </c>
      <c r="N80" s="75">
        <v>1.38507607518643E-2</v>
      </c>
      <c r="O80" s="75">
        <v>1.38507607518643E-2</v>
      </c>
      <c r="P80" s="75">
        <v>5.3493180012896997E-2</v>
      </c>
      <c r="Q80" s="75">
        <v>0</v>
      </c>
      <c r="R80" s="75">
        <v>6.7024657509173998E-3</v>
      </c>
      <c r="S80" s="75">
        <v>3.33736787177918E-3</v>
      </c>
      <c r="T80" s="75">
        <v>7.9055229224469101E-2</v>
      </c>
      <c r="U80" s="75">
        <v>10.1468195924756</v>
      </c>
      <c r="V80" s="75">
        <v>0.32961176765025901</v>
      </c>
      <c r="W80" s="75">
        <v>2.4964324996114302E-3</v>
      </c>
      <c r="X80" s="75">
        <v>5.7522685355577897E-2</v>
      </c>
      <c r="Y80" s="75">
        <v>1.4463282459035299E-3</v>
      </c>
      <c r="Z80" s="75">
        <v>0</v>
      </c>
      <c r="AA80" s="75">
        <v>0</v>
      </c>
      <c r="AB80" s="75">
        <v>6.0429214481500397E-2</v>
      </c>
      <c r="AC80" s="75">
        <v>6.0429214481500397E-2</v>
      </c>
      <c r="AD80" s="75">
        <v>0</v>
      </c>
      <c r="AE80" s="75">
        <v>0</v>
      </c>
      <c r="AF80" s="75">
        <v>0.52008691656056905</v>
      </c>
      <c r="AG80" s="75">
        <v>1.1636213936517901E-2</v>
      </c>
      <c r="AH80" s="75">
        <v>1.81948230733532E-3</v>
      </c>
      <c r="AI80" s="75">
        <v>0</v>
      </c>
      <c r="AJ80" s="75">
        <v>1.0048537220888401</v>
      </c>
      <c r="AK80" s="75">
        <v>4.9456201403241902E-3</v>
      </c>
      <c r="AL80" s="75">
        <v>0</v>
      </c>
      <c r="AM80" s="75">
        <v>0</v>
      </c>
      <c r="AN80" s="75">
        <v>6.0298746564262E-3</v>
      </c>
      <c r="AO80" s="75">
        <v>3.4112542535425498E-2</v>
      </c>
      <c r="AP80" s="75">
        <v>3.3344928542689698</v>
      </c>
      <c r="AQ80" s="75">
        <v>58.509801881644798</v>
      </c>
      <c r="AR80" s="75">
        <v>5.9810033256722699</v>
      </c>
      <c r="AS80" s="75">
        <v>65.010892123877696</v>
      </c>
      <c r="AT80" s="75">
        <v>0</v>
      </c>
      <c r="AU80" s="75">
        <v>6.5773683515490206E-2</v>
      </c>
      <c r="AV80" s="75">
        <v>0</v>
      </c>
      <c r="AW80" s="75">
        <v>1.0661415257086401E-3</v>
      </c>
      <c r="AX80" s="75">
        <v>0.55065992489955096</v>
      </c>
      <c r="AY80" s="75">
        <v>1.0351093878315801E-2</v>
      </c>
      <c r="AZ80" s="75">
        <v>6.6635912189906103E-3</v>
      </c>
      <c r="BA80" s="75">
        <v>0.82242940524810204</v>
      </c>
      <c r="BB80" s="75">
        <v>6.1036538302551204E-3</v>
      </c>
      <c r="BC80" s="75">
        <v>0</v>
      </c>
      <c r="BD80" s="75">
        <v>4.6516427189602898E-3</v>
      </c>
      <c r="BE80" s="75">
        <v>1.8311679652331101</v>
      </c>
      <c r="BF80" s="75">
        <v>1.7723576498068101</v>
      </c>
      <c r="BG80" s="75">
        <v>5.8810315426291199E-2</v>
      </c>
      <c r="BH80" s="75">
        <v>2.3512856804290098E-3</v>
      </c>
      <c r="BI80" s="75">
        <v>0</v>
      </c>
      <c r="BJ80" s="75">
        <v>2.2748211996450499E-2</v>
      </c>
      <c r="BK80" s="75">
        <v>5.4538513092698797E-3</v>
      </c>
      <c r="BL80" s="75">
        <v>0.14775111140506</v>
      </c>
      <c r="BM80" s="75">
        <v>3.08287526799935E-2</v>
      </c>
      <c r="BN80" s="75">
        <v>2.2182554054575299E-2</v>
      </c>
      <c r="BO80" s="75">
        <v>0.59100413917778505</v>
      </c>
      <c r="BP80" s="75">
        <v>1.24010919510353E-3</v>
      </c>
      <c r="BQ80" s="75">
        <v>5.2653828050507898E-3</v>
      </c>
      <c r="BR80" s="75">
        <v>9.3341843174214803E-2</v>
      </c>
      <c r="BS80" s="75">
        <v>1.6498910365581401E-4</v>
      </c>
      <c r="BT80" s="75">
        <v>0.62214172941571999</v>
      </c>
      <c r="BU80" s="75">
        <v>0.81723543564979495</v>
      </c>
      <c r="BV80" s="75">
        <v>0</v>
      </c>
      <c r="BW80" s="75">
        <v>0</v>
      </c>
      <c r="BX80" s="75">
        <v>6.9808963539520597E-2</v>
      </c>
      <c r="BY80" s="75">
        <v>0</v>
      </c>
      <c r="BZ80" s="75">
        <v>3.2945746457448002</v>
      </c>
      <c r="CA80" s="75">
        <v>0.10725317413482301</v>
      </c>
      <c r="CB80" s="89"/>
      <c r="CC80" s="91">
        <f t="shared" si="64"/>
        <v>1.012116346665791</v>
      </c>
      <c r="CD80" s="28">
        <f t="shared" si="65"/>
        <v>7.9999966093304477E-3</v>
      </c>
      <c r="CE80" s="28">
        <f t="shared" si="66"/>
        <v>1.9246985809632623E-2</v>
      </c>
      <c r="CF80" s="68">
        <f t="shared" si="67"/>
        <v>9.3058561853957593E-7</v>
      </c>
      <c r="CG80" s="68" t="str">
        <f t="shared" si="68"/>
        <v/>
      </c>
      <c r="CH80" s="68">
        <f t="shared" si="69"/>
        <v>2.9062642532945781E-7</v>
      </c>
      <c r="CI80" s="68">
        <f t="shared" si="70"/>
        <v>-2.428869390469082E-7</v>
      </c>
      <c r="CJ80" s="68">
        <f t="shared" si="70"/>
        <v>-2.5965022948971539E-7</v>
      </c>
      <c r="CK80" s="68">
        <f t="shared" si="71"/>
        <v>1.9194298863740677E-7</v>
      </c>
      <c r="CL80" s="68">
        <f t="shared" si="72"/>
        <v>-5.9924397805199818E-7</v>
      </c>
      <c r="CM80" s="40">
        <f t="shared" si="73"/>
        <v>2.6637596842070127E-5</v>
      </c>
      <c r="CN80" s="40">
        <f t="shared" si="74"/>
        <v>1.941336328216736E-4</v>
      </c>
      <c r="CO80" s="40">
        <f t="shared" si="75"/>
        <v>2.0905370763535845E-6</v>
      </c>
      <c r="CP80" s="40">
        <f t="shared" si="76"/>
        <v>1.3319707680821126E-4</v>
      </c>
      <c r="CQ80" s="40">
        <f t="shared" si="77"/>
        <v>6.8431460325279123E-6</v>
      </c>
      <c r="CR80" s="40">
        <f t="shared" si="78"/>
        <v>-1.086004542496609E-5</v>
      </c>
      <c r="CS80" s="40">
        <f t="shared" si="79"/>
        <v>6.8978051187768897E-6</v>
      </c>
    </row>
    <row r="81" spans="1:97" x14ac:dyDescent="0.25">
      <c r="A81" s="106">
        <v>212</v>
      </c>
      <c r="B81" s="43">
        <v>0.60868184000000003</v>
      </c>
      <c r="C81" s="43"/>
      <c r="D81" s="43">
        <v>3.9868787499999998</v>
      </c>
      <c r="E81" s="43">
        <v>9.4275510000000007E-2</v>
      </c>
      <c r="F81" s="43">
        <v>9.1446979999999997E-2</v>
      </c>
      <c r="G81" s="43">
        <v>3.20455E-3</v>
      </c>
      <c r="H81" s="43">
        <v>0.16547695000000001</v>
      </c>
      <c r="I81" s="89"/>
      <c r="J81" s="75" t="s">
        <v>443</v>
      </c>
      <c r="K81" s="75">
        <v>0</v>
      </c>
      <c r="L81" s="75">
        <v>1.8788075221228299E-3</v>
      </c>
      <c r="M81" s="75">
        <v>3.0578386668673899E-4</v>
      </c>
      <c r="N81" s="75">
        <v>6.95680780286181E-4</v>
      </c>
      <c r="O81" s="75">
        <v>6.95680780286181E-4</v>
      </c>
      <c r="P81" s="75">
        <v>2.6868072005158802E-3</v>
      </c>
      <c r="Q81" s="75">
        <v>0</v>
      </c>
      <c r="R81" s="75">
        <v>3.3665018667111999E-4</v>
      </c>
      <c r="S81" s="75">
        <v>1.67623322507051E-4</v>
      </c>
      <c r="T81" s="75">
        <v>3.9707277196227896E-3</v>
      </c>
      <c r="U81" s="75">
        <v>0.60868196542050401</v>
      </c>
      <c r="V81" s="75">
        <v>1.6555523167347298E-2</v>
      </c>
      <c r="W81" s="75">
        <v>1.2539086721109801E-4</v>
      </c>
      <c r="X81" s="75">
        <v>2.8891976415912901E-3</v>
      </c>
      <c r="Y81" s="75">
        <v>7.2646254803375294E-5</v>
      </c>
      <c r="Z81" s="75">
        <v>0</v>
      </c>
      <c r="AA81" s="75">
        <v>0</v>
      </c>
      <c r="AB81" s="75">
        <v>3.0351793444336E-3</v>
      </c>
      <c r="AC81" s="75">
        <v>3.0351793444336E-3</v>
      </c>
      <c r="AD81" s="75">
        <v>0</v>
      </c>
      <c r="AE81" s="75">
        <v>0</v>
      </c>
      <c r="AF81" s="75">
        <v>3.1895085236197697E-2</v>
      </c>
      <c r="AG81" s="75">
        <v>5.8445765809619801E-4</v>
      </c>
      <c r="AH81" s="75">
        <v>9.1388045613165995E-5</v>
      </c>
      <c r="AI81" s="75">
        <v>0</v>
      </c>
      <c r="AJ81" s="75">
        <v>5.0470962079226397E-2</v>
      </c>
      <c r="AK81" s="75">
        <v>2.4840389687660099E-4</v>
      </c>
      <c r="AL81" s="75">
        <v>0</v>
      </c>
      <c r="AM81" s="75">
        <v>0</v>
      </c>
      <c r="AN81" s="75">
        <v>3.0285584664273502E-4</v>
      </c>
      <c r="AO81" s="75">
        <v>1.7600745933850301E-3</v>
      </c>
      <c r="AP81" s="75">
        <v>0.16748175939857901</v>
      </c>
      <c r="AQ81" s="75">
        <v>3.5881811837717699</v>
      </c>
      <c r="AR81" s="75">
        <v>0.366791998324487</v>
      </c>
      <c r="AS81" s="75">
        <v>3.98686826733246</v>
      </c>
      <c r="AT81" s="75">
        <v>0</v>
      </c>
      <c r="AU81" s="75">
        <v>3.30363020491961E-3</v>
      </c>
      <c r="AV81" s="75">
        <v>0</v>
      </c>
      <c r="AW81" s="75">
        <v>5.50088956497296E-5</v>
      </c>
      <c r="AX81" s="75">
        <v>2.7657879525455099E-2</v>
      </c>
      <c r="AY81" s="75">
        <v>5.3407917899877004E-4</v>
      </c>
      <c r="AZ81" s="75">
        <v>3.4381657655274298E-4</v>
      </c>
      <c r="BA81" s="75">
        <v>4.2434138902208401E-2</v>
      </c>
      <c r="BB81" s="75">
        <v>3.14925853050921E-4</v>
      </c>
      <c r="BC81" s="75">
        <v>0</v>
      </c>
      <c r="BD81" s="75">
        <v>2.4000657308046299E-4</v>
      </c>
      <c r="BE81" s="75">
        <v>9.4275330922468897E-2</v>
      </c>
      <c r="BF81" s="75">
        <v>9.1446801901376204E-2</v>
      </c>
      <c r="BG81" s="75">
        <v>2.8285290210927198E-3</v>
      </c>
      <c r="BH81" s="75">
        <v>1.21317477691981E-4</v>
      </c>
      <c r="BI81" s="75">
        <v>0</v>
      </c>
      <c r="BJ81" s="75">
        <v>1.17371992482239E-3</v>
      </c>
      <c r="BK81" s="75">
        <v>2.8139895390686499E-4</v>
      </c>
      <c r="BL81" s="75">
        <v>7.6233675600897201E-3</v>
      </c>
      <c r="BM81" s="75">
        <v>1.5906500107475299E-3</v>
      </c>
      <c r="BN81" s="75">
        <v>1.14453774037269E-3</v>
      </c>
      <c r="BO81" s="75">
        <v>3.0493550378368199E-2</v>
      </c>
      <c r="BP81" s="75">
        <v>6.2285591615205194E-5</v>
      </c>
      <c r="BQ81" s="75">
        <v>2.7167429024950798E-4</v>
      </c>
      <c r="BR81" s="75">
        <v>4.8160968269977998E-3</v>
      </c>
      <c r="BS81" s="75">
        <v>8.5127585883805399E-6</v>
      </c>
      <c r="BT81" s="75">
        <v>3.2045459658173298E-3</v>
      </c>
      <c r="BU81" s="75">
        <v>4.1047519185456099E-2</v>
      </c>
      <c r="BV81" s="75">
        <v>0</v>
      </c>
      <c r="BW81" s="75">
        <v>0</v>
      </c>
      <c r="BX81" s="75">
        <v>3.5062941030925298E-3</v>
      </c>
      <c r="BY81" s="75">
        <v>0</v>
      </c>
      <c r="BZ81" s="75">
        <v>0.165476757221514</v>
      </c>
      <c r="CA81" s="75">
        <v>5.3869579271537699E-3</v>
      </c>
      <c r="CB81" s="89"/>
      <c r="CC81" s="91">
        <f t="shared" si="64"/>
        <v>1.0121165184206566</v>
      </c>
      <c r="CD81" s="28">
        <f t="shared" si="65"/>
        <v>8.0000348889225047E-3</v>
      </c>
      <c r="CE81" s="28">
        <f t="shared" si="66"/>
        <v>1.9246978098624381E-2</v>
      </c>
      <c r="CF81" s="68">
        <f t="shared" si="67"/>
        <v>2.0605264645722644E-7</v>
      </c>
      <c r="CG81" s="68" t="str">
        <f t="shared" si="68"/>
        <v/>
      </c>
      <c r="CH81" s="68">
        <f t="shared" si="69"/>
        <v>-2.6292917836489398E-6</v>
      </c>
      <c r="CI81" s="68">
        <f t="shared" si="70"/>
        <v>-1.899512727212631E-6</v>
      </c>
      <c r="CJ81" s="68">
        <f t="shared" si="70"/>
        <v>-1.9475615683879738E-6</v>
      </c>
      <c r="CK81" s="68">
        <f t="shared" si="71"/>
        <v>-1.2588920972405711E-6</v>
      </c>
      <c r="CL81" s="68">
        <f t="shared" si="72"/>
        <v>-1.1649869423375862E-6</v>
      </c>
      <c r="CM81" s="40">
        <f t="shared" si="73"/>
        <v>2.3708169638438609E-5</v>
      </c>
      <c r="CN81" s="40">
        <f t="shared" si="74"/>
        <v>2.0934856587214525E-4</v>
      </c>
      <c r="CO81" s="40">
        <f t="shared" si="75"/>
        <v>1.5364771652600966E-6</v>
      </c>
      <c r="CP81" s="40">
        <f t="shared" si="76"/>
        <v>1.1023266482409116E-4</v>
      </c>
      <c r="CQ81" s="40">
        <f t="shared" si="77"/>
        <v>-5.6182471472986837E-5</v>
      </c>
      <c r="CR81" s="40">
        <f t="shared" si="78"/>
        <v>-2.7635953328169721E-5</v>
      </c>
      <c r="CS81" s="40">
        <f t="shared" si="79"/>
        <v>2.6958525681253859E-5</v>
      </c>
    </row>
    <row r="82" spans="1:97" x14ac:dyDescent="0.25">
      <c r="A82" s="107">
        <v>214</v>
      </c>
      <c r="B82" s="43">
        <v>7.6335252799999997</v>
      </c>
      <c r="C82" s="43"/>
      <c r="D82" s="43">
        <v>49.19657832</v>
      </c>
      <c r="E82" s="43">
        <v>1.30684245</v>
      </c>
      <c r="F82" s="43">
        <v>1.2657000700000001</v>
      </c>
      <c r="G82" s="43">
        <v>0.31630261999999998</v>
      </c>
      <c r="H82" s="43">
        <v>1.54041524</v>
      </c>
      <c r="I82" s="89"/>
      <c r="J82" s="75" t="s">
        <v>444</v>
      </c>
      <c r="K82" s="75">
        <v>0</v>
      </c>
      <c r="L82" s="75">
        <v>1.7489423954035799E-2</v>
      </c>
      <c r="M82" s="75">
        <v>2.8466879894183698E-3</v>
      </c>
      <c r="N82" s="75">
        <v>6.4760981310700901E-3</v>
      </c>
      <c r="O82" s="75">
        <v>6.4760981310700901E-3</v>
      </c>
      <c r="P82" s="75">
        <v>2.5011313014104E-2</v>
      </c>
      <c r="Q82" s="75">
        <v>0</v>
      </c>
      <c r="R82" s="75">
        <v>3.13384349589204E-3</v>
      </c>
      <c r="S82" s="75">
        <v>1.56045546018525E-3</v>
      </c>
      <c r="T82" s="75">
        <v>3.6963135454269998E-2</v>
      </c>
      <c r="U82" s="75">
        <v>7.6335332837293297</v>
      </c>
      <c r="V82" s="75">
        <v>0.15411339915848399</v>
      </c>
      <c r="W82" s="75">
        <v>1.1672201645658801E-3</v>
      </c>
      <c r="X82" s="75">
        <v>2.6895288221680198E-2</v>
      </c>
      <c r="Y82" s="75">
        <v>6.7624093314098E-4</v>
      </c>
      <c r="Z82" s="75">
        <v>0</v>
      </c>
      <c r="AA82" s="75">
        <v>0</v>
      </c>
      <c r="AB82" s="75">
        <v>2.8254376569231202E-2</v>
      </c>
      <c r="AC82" s="75">
        <v>2.8254376569231202E-2</v>
      </c>
      <c r="AD82" s="75">
        <v>0</v>
      </c>
      <c r="AE82" s="75">
        <v>0</v>
      </c>
      <c r="AF82" s="75">
        <v>0.39357227257946198</v>
      </c>
      <c r="AG82" s="75">
        <v>5.4406527775106503E-3</v>
      </c>
      <c r="AH82" s="75">
        <v>8.5071065744397195E-4</v>
      </c>
      <c r="AI82" s="75">
        <v>0</v>
      </c>
      <c r="AJ82" s="75">
        <v>0.46982931617423102</v>
      </c>
      <c r="AK82" s="75">
        <v>2.3123679450343599E-3</v>
      </c>
      <c r="AL82" s="75">
        <v>0</v>
      </c>
      <c r="AM82" s="75">
        <v>0</v>
      </c>
      <c r="AN82" s="75">
        <v>2.81926934108612E-3</v>
      </c>
      <c r="AO82" s="75">
        <v>2.43609370734745E-2</v>
      </c>
      <c r="AP82" s="75">
        <v>1.5590797019350999</v>
      </c>
      <c r="AQ82" s="75">
        <v>44.2769088490219</v>
      </c>
      <c r="AR82" s="75">
        <v>4.5260859606364701</v>
      </c>
      <c r="AS82" s="75">
        <v>49.196567082237898</v>
      </c>
      <c r="AT82" s="75">
        <v>0</v>
      </c>
      <c r="AU82" s="75">
        <v>3.0753188255317199E-2</v>
      </c>
      <c r="AV82" s="75">
        <v>0</v>
      </c>
      <c r="AW82" s="75">
        <v>7.6136742560778696E-4</v>
      </c>
      <c r="AX82" s="75">
        <v>0.25746617853568998</v>
      </c>
      <c r="AY82" s="75">
        <v>7.3920639781301402E-3</v>
      </c>
      <c r="AZ82" s="75">
        <v>4.7586888672101002E-3</v>
      </c>
      <c r="BA82" s="75">
        <v>0.58732485446739002</v>
      </c>
      <c r="BB82" s="75">
        <v>4.3588320574083498E-3</v>
      </c>
      <c r="BC82" s="75">
        <v>0</v>
      </c>
      <c r="BD82" s="75">
        <v>3.3218916207829602E-3</v>
      </c>
      <c r="BE82" s="75">
        <v>1.3068418992347699</v>
      </c>
      <c r="BF82" s="75">
        <v>1.26569955307605</v>
      </c>
      <c r="BG82" s="75">
        <v>4.1142346158721699E-2</v>
      </c>
      <c r="BH82" s="75">
        <v>1.67913671742808E-3</v>
      </c>
      <c r="BI82" s="75">
        <v>0</v>
      </c>
      <c r="BJ82" s="75">
        <v>1.6245272706228601E-2</v>
      </c>
      <c r="BK82" s="75">
        <v>3.8947700413917699E-3</v>
      </c>
      <c r="BL82" s="75">
        <v>0.10551388647299</v>
      </c>
      <c r="BM82" s="75">
        <v>2.20158567767323E-2</v>
      </c>
      <c r="BN82" s="75">
        <v>1.5841336794589801E-2</v>
      </c>
      <c r="BO82" s="75">
        <v>0.42205510606987501</v>
      </c>
      <c r="BP82" s="75">
        <v>5.7983273532538496E-4</v>
      </c>
      <c r="BQ82" s="75">
        <v>3.7601924524766198E-3</v>
      </c>
      <c r="BR82" s="75">
        <v>6.6658472527654195E-2</v>
      </c>
      <c r="BS82" s="75">
        <v>1.17824100155976E-4</v>
      </c>
      <c r="BT82" s="75">
        <v>0.316302343729228</v>
      </c>
      <c r="BU82" s="75">
        <v>0.382107899438344</v>
      </c>
      <c r="BV82" s="75">
        <v>0</v>
      </c>
      <c r="BW82" s="75">
        <v>0</v>
      </c>
      <c r="BX82" s="75">
        <v>3.2639902217141997E-2</v>
      </c>
      <c r="BY82" s="75">
        <v>0</v>
      </c>
      <c r="BZ82" s="75">
        <v>1.54041499308299</v>
      </c>
      <c r="CA82" s="75">
        <v>5.0147404424367603E-2</v>
      </c>
      <c r="CB82" s="89"/>
      <c r="CC82" s="91">
        <f t="shared" si="64"/>
        <v>1.0121166756594302</v>
      </c>
      <c r="CD82" s="28">
        <f t="shared" si="65"/>
        <v>7.9999946321774699E-3</v>
      </c>
      <c r="CE82" s="28">
        <f t="shared" si="66"/>
        <v>1.9247014043948837E-2</v>
      </c>
      <c r="CF82" s="68">
        <f t="shared" si="67"/>
        <v>1.0484971276552791E-6</v>
      </c>
      <c r="CG82" s="68" t="str">
        <f t="shared" si="68"/>
        <v/>
      </c>
      <c r="CH82" s="68">
        <f t="shared" si="69"/>
        <v>-2.284256849961338E-7</v>
      </c>
      <c r="CI82" s="68">
        <f t="shared" si="70"/>
        <v>-4.2144730613056465E-7</v>
      </c>
      <c r="CJ82" s="68">
        <f t="shared" si="70"/>
        <v>-4.0840951370814524E-7</v>
      </c>
      <c r="CK82" s="68">
        <f t="shared" si="71"/>
        <v>-8.7343813965773722E-7</v>
      </c>
      <c r="CL82" s="68">
        <f t="shared" si="72"/>
        <v>-1.6029250005959356E-7</v>
      </c>
      <c r="CM82" s="40">
        <f t="shared" si="73"/>
        <v>2.9880018349251831E-5</v>
      </c>
      <c r="CN82" s="40">
        <f t="shared" si="74"/>
        <v>2.0407223457575221E-4</v>
      </c>
      <c r="CO82" s="40">
        <f t="shared" si="75"/>
        <v>3.0001142335819385E-6</v>
      </c>
      <c r="CP82" s="40">
        <f t="shared" si="76"/>
        <v>1.0993551029608502E-4</v>
      </c>
      <c r="CQ82" s="40">
        <f t="shared" si="77"/>
        <v>3.801615842011786E-7</v>
      </c>
      <c r="CR82" s="40">
        <f t="shared" si="78"/>
        <v>9.6589349372902282E-6</v>
      </c>
      <c r="CS82" s="40">
        <f t="shared" si="79"/>
        <v>-1.8467088950342638E-6</v>
      </c>
    </row>
    <row r="83" spans="1:97" x14ac:dyDescent="0.25">
      <c r="A83" s="13">
        <v>216</v>
      </c>
      <c r="B83" s="89">
        <v>8.38395476</v>
      </c>
      <c r="C83" s="89"/>
      <c r="D83" s="89">
        <v>57.886682039999997</v>
      </c>
      <c r="E83" s="89">
        <v>1.5520074699999999</v>
      </c>
      <c r="F83" s="89">
        <v>1.5042116000000001</v>
      </c>
      <c r="G83" s="89">
        <v>0.22898030999999999</v>
      </c>
      <c r="H83" s="89">
        <v>3.3472067000000001</v>
      </c>
      <c r="I83" s="89"/>
      <c r="J83" s="75" t="s">
        <v>445</v>
      </c>
      <c r="K83" s="75">
        <v>0</v>
      </c>
      <c r="L83" s="75">
        <v>3.8003244298792399E-2</v>
      </c>
      <c r="M83" s="75">
        <v>6.1856331538969397E-3</v>
      </c>
      <c r="N83" s="75">
        <v>1.40720626859042E-2</v>
      </c>
      <c r="O83" s="75">
        <v>1.40720626859042E-2</v>
      </c>
      <c r="P83" s="75">
        <v>5.4347823806610497E-2</v>
      </c>
      <c r="Q83" s="75">
        <v>0</v>
      </c>
      <c r="R83" s="75">
        <v>6.8096878513555703E-3</v>
      </c>
      <c r="S83" s="75">
        <v>3.3906935883022699E-3</v>
      </c>
      <c r="T83" s="75">
        <v>8.0318133214283702E-2</v>
      </c>
      <c r="U83" s="75">
        <v>8.3839571421485193</v>
      </c>
      <c r="V83" s="75">
        <v>0.33487718511549402</v>
      </c>
      <c r="W83" s="75">
        <v>2.53627259465268E-3</v>
      </c>
      <c r="X83" s="75">
        <v>5.8441543752707499E-2</v>
      </c>
      <c r="Y83" s="75">
        <v>1.4694230260090201E-3</v>
      </c>
      <c r="Z83" s="75">
        <v>0</v>
      </c>
      <c r="AA83" s="75">
        <v>0</v>
      </c>
      <c r="AB83" s="75">
        <v>6.1394547146171902E-2</v>
      </c>
      <c r="AC83" s="75">
        <v>6.1394547146171902E-2</v>
      </c>
      <c r="AD83" s="75">
        <v>0</v>
      </c>
      <c r="AE83" s="75">
        <v>0</v>
      </c>
      <c r="AF83" s="75">
        <v>0.463093485231788</v>
      </c>
      <c r="AG83" s="75">
        <v>1.1822167975660901E-2</v>
      </c>
      <c r="AH83" s="75">
        <v>1.8485451401864001E-3</v>
      </c>
      <c r="AI83" s="75">
        <v>0</v>
      </c>
      <c r="AJ83" s="75">
        <v>1.02090497417805</v>
      </c>
      <c r="AK83" s="75">
        <v>5.0245959340156597E-3</v>
      </c>
      <c r="AL83" s="75">
        <v>0</v>
      </c>
      <c r="AM83" s="75">
        <v>0</v>
      </c>
      <c r="AN83" s="75">
        <v>6.1261778998825999E-3</v>
      </c>
      <c r="AO83" s="75">
        <v>2.8951609870092598E-2</v>
      </c>
      <c r="AP83" s="75">
        <v>3.3877611292073802</v>
      </c>
      <c r="AQ83" s="75">
        <v>52.098010813670797</v>
      </c>
      <c r="AR83" s="75">
        <v>5.3255714876238001</v>
      </c>
      <c r="AS83" s="75">
        <v>57.886675786526403</v>
      </c>
      <c r="AT83" s="75">
        <v>0</v>
      </c>
      <c r="AU83" s="75">
        <v>6.6824507564609198E-2</v>
      </c>
      <c r="AV83" s="75">
        <v>0</v>
      </c>
      <c r="AW83" s="75">
        <v>9.0484289312543602E-4</v>
      </c>
      <c r="AX83" s="75">
        <v>0.55945575658327695</v>
      </c>
      <c r="AY83" s="75">
        <v>8.7850368998605502E-3</v>
      </c>
      <c r="AZ83" s="75">
        <v>5.6554391882581798E-3</v>
      </c>
      <c r="BA83" s="75">
        <v>0.69800127868075401</v>
      </c>
      <c r="BB83" s="75">
        <v>5.1802335796998396E-3</v>
      </c>
      <c r="BC83" s="75">
        <v>0</v>
      </c>
      <c r="BD83" s="75">
        <v>3.9478699493487998E-3</v>
      </c>
      <c r="BE83" s="75">
        <v>1.55200697831203</v>
      </c>
      <c r="BF83" s="75">
        <v>1.5042111582753199</v>
      </c>
      <c r="BG83" s="75">
        <v>4.7795820036706897E-2</v>
      </c>
      <c r="BH83" s="75">
        <v>1.9955507421308698E-3</v>
      </c>
      <c r="BI83" s="75">
        <v>0</v>
      </c>
      <c r="BJ83" s="75">
        <v>1.93065402315955E-2</v>
      </c>
      <c r="BK83" s="75">
        <v>4.6287228073656397E-3</v>
      </c>
      <c r="BL83" s="75">
        <v>0.12539743382000301</v>
      </c>
      <c r="BM83" s="75">
        <v>2.6164566102834599E-2</v>
      </c>
      <c r="BN83" s="75">
        <v>1.8826515760291401E-2</v>
      </c>
      <c r="BO83" s="75">
        <v>0.50158857344422503</v>
      </c>
      <c r="BP83" s="75">
        <v>1.25992788476881E-3</v>
      </c>
      <c r="BQ83" s="75">
        <v>4.4687651361078398E-3</v>
      </c>
      <c r="BR83" s="75">
        <v>7.9219761129207394E-2</v>
      </c>
      <c r="BS83" s="75">
        <v>1.40027910514393E-4</v>
      </c>
      <c r="BT83" s="75">
        <v>0.22897986364412901</v>
      </c>
      <c r="BU83" s="75">
        <v>0.83029028211842104</v>
      </c>
      <c r="BV83" s="75">
        <v>0</v>
      </c>
      <c r="BW83" s="75">
        <v>0</v>
      </c>
      <c r="BX83" s="75">
        <v>7.0924225531727197E-2</v>
      </c>
      <c r="BY83" s="75">
        <v>0</v>
      </c>
      <c r="BZ83" s="75">
        <v>3.34720604948274</v>
      </c>
      <c r="CA83" s="75">
        <v>0.10896657590127699</v>
      </c>
      <c r="CB83" s="89"/>
      <c r="CC83" s="91">
        <f t="shared" si="64"/>
        <v>1.0121160989568918</v>
      </c>
      <c r="CD83" s="28">
        <f t="shared" si="65"/>
        <v>8.0000013636916563E-3</v>
      </c>
      <c r="CE83" s="28">
        <f t="shared" si="66"/>
        <v>1.9247038363475234E-2</v>
      </c>
      <c r="CF83" s="68">
        <f t="shared" si="67"/>
        <v>2.8413184320795882E-7</v>
      </c>
      <c r="CG83" s="68" t="str">
        <f t="shared" si="68"/>
        <v/>
      </c>
      <c r="CH83" s="68">
        <f t="shared" si="69"/>
        <v>-1.0802957386390039E-7</v>
      </c>
      <c r="CI83" s="68">
        <f t="shared" si="70"/>
        <v>-3.168077341113748E-7</v>
      </c>
      <c r="CJ83" s="68">
        <f t="shared" si="70"/>
        <v>-2.9365860505722694E-7</v>
      </c>
      <c r="CK83" s="68">
        <f t="shared" si="71"/>
        <v>-1.9493198825114072E-6</v>
      </c>
      <c r="CL83" s="68">
        <f t="shared" si="72"/>
        <v>-1.9434630674557593E-7</v>
      </c>
      <c r="CM83" s="40">
        <f t="shared" si="73"/>
        <v>2.9026713705730996E-5</v>
      </c>
      <c r="CN83" s="40">
        <f t="shared" si="74"/>
        <v>2.1602523613322404E-4</v>
      </c>
      <c r="CO83" s="40">
        <f t="shared" si="75"/>
        <v>1.527606393516576E-6</v>
      </c>
      <c r="CP83" s="40">
        <f t="shared" si="76"/>
        <v>1.2910683358892703E-4</v>
      </c>
      <c r="CQ83" s="40">
        <f t="shared" si="77"/>
        <v>-5.8612351371557751E-7</v>
      </c>
      <c r="CR83" s="40">
        <f t="shared" si="78"/>
        <v>-7.7092257225031873E-6</v>
      </c>
      <c r="CS83" s="40">
        <f t="shared" si="79"/>
        <v>-2.9243707868975601E-7</v>
      </c>
    </row>
    <row r="84" spans="1:97" x14ac:dyDescent="0.25">
      <c r="A84" s="13">
        <v>218</v>
      </c>
      <c r="B84" s="89">
        <v>0.22776715</v>
      </c>
      <c r="C84" s="89"/>
      <c r="D84" s="89">
        <v>1.19740224</v>
      </c>
      <c r="E84" s="89">
        <v>3.5590980000000001E-2</v>
      </c>
      <c r="F84" s="89">
        <v>3.437399E-2</v>
      </c>
      <c r="G84" s="89">
        <v>2.3034800000000001E-2</v>
      </c>
      <c r="H84" s="89">
        <v>4.2385760000000001E-2</v>
      </c>
      <c r="I84" s="89"/>
      <c r="J84" s="75" t="s">
        <v>446</v>
      </c>
      <c r="K84" s="75">
        <v>0</v>
      </c>
      <c r="L84" s="75">
        <v>4.8121782358835299E-4</v>
      </c>
      <c r="M84" s="75">
        <v>7.8326112844700905E-5</v>
      </c>
      <c r="N84" s="75">
        <v>1.78184447515335E-4</v>
      </c>
      <c r="O84" s="75">
        <v>1.78184447515335E-4</v>
      </c>
      <c r="P84" s="75">
        <v>6.8822219332330197E-4</v>
      </c>
      <c r="Q84" s="75">
        <v>0</v>
      </c>
      <c r="R84" s="75">
        <v>8.6225642398716899E-5</v>
      </c>
      <c r="S84" s="75">
        <v>4.2937242557229197E-5</v>
      </c>
      <c r="T84" s="75">
        <v>1.0170686531633501E-3</v>
      </c>
      <c r="U84" s="75">
        <v>0.22776760550494099</v>
      </c>
      <c r="V84" s="75">
        <v>4.2405655532664196E-3</v>
      </c>
      <c r="W84" s="75">
        <v>3.2117100008928701E-5</v>
      </c>
      <c r="X84" s="75">
        <v>7.4005902886621795E-4</v>
      </c>
      <c r="Y84" s="75">
        <v>1.8608318369516601E-5</v>
      </c>
      <c r="Z84" s="75">
        <v>0</v>
      </c>
      <c r="AA84" s="75">
        <v>0</v>
      </c>
      <c r="AB84" s="75">
        <v>7.77435938471204E-4</v>
      </c>
      <c r="AC84" s="75">
        <v>7.77435938471204E-4</v>
      </c>
      <c r="AD84" s="75">
        <v>0</v>
      </c>
      <c r="AE84" s="75">
        <v>0</v>
      </c>
      <c r="AF84" s="75">
        <v>9.5792608563854097E-3</v>
      </c>
      <c r="AG84" s="75">
        <v>1.4970226055545399E-4</v>
      </c>
      <c r="AH84" s="75">
        <v>2.3408890961259201E-5</v>
      </c>
      <c r="AI84" s="75">
        <v>0</v>
      </c>
      <c r="AJ84" s="75">
        <v>1.29277248984628E-2</v>
      </c>
      <c r="AK84" s="75">
        <v>6.3623476569828601E-5</v>
      </c>
      <c r="AL84" s="75">
        <v>0</v>
      </c>
      <c r="AM84" s="75">
        <v>0</v>
      </c>
      <c r="AN84" s="75">
        <v>7.7574796528216404E-5</v>
      </c>
      <c r="AO84" s="75">
        <v>6.6159985669957003E-4</v>
      </c>
      <c r="AP84" s="75">
        <v>4.2899297276740599E-2</v>
      </c>
      <c r="AQ84" s="75">
        <v>1.0776700661937699</v>
      </c>
      <c r="AR84" s="75">
        <v>0.110160225091905</v>
      </c>
      <c r="AS84" s="75">
        <v>1.19740955214206</v>
      </c>
      <c r="AT84" s="75">
        <v>0</v>
      </c>
      <c r="AU84" s="75">
        <v>8.4619911445846198E-4</v>
      </c>
      <c r="AV84" s="75">
        <v>0</v>
      </c>
      <c r="AW84" s="75">
        <v>2.06770757893924E-5</v>
      </c>
      <c r="AX84" s="75">
        <v>7.0844057044593903E-3</v>
      </c>
      <c r="AY84" s="75">
        <v>2.0075567827951301E-4</v>
      </c>
      <c r="AZ84" s="75">
        <v>1.2923746534609801E-4</v>
      </c>
      <c r="BA84" s="75">
        <v>1.5950585933409301E-2</v>
      </c>
      <c r="BB84" s="75">
        <v>1.18377085159035E-4</v>
      </c>
      <c r="BC84" s="75">
        <v>0</v>
      </c>
      <c r="BD84" s="75">
        <v>9.0216229324779399E-5</v>
      </c>
      <c r="BE84" s="75">
        <v>3.5590924487287602E-2</v>
      </c>
      <c r="BF84" s="75">
        <v>3.4373939506274903E-2</v>
      </c>
      <c r="BG84" s="75">
        <v>1.2169849810126901E-3</v>
      </c>
      <c r="BH84" s="75">
        <v>4.5602045889206702E-5</v>
      </c>
      <c r="BI84" s="75">
        <v>0</v>
      </c>
      <c r="BJ84" s="75">
        <v>4.4119192887889401E-4</v>
      </c>
      <c r="BK84" s="75">
        <v>1.0577470637190799E-4</v>
      </c>
      <c r="BL84" s="75">
        <v>2.8655159642189802E-3</v>
      </c>
      <c r="BM84" s="75">
        <v>5.9790670039738304E-4</v>
      </c>
      <c r="BN84" s="75">
        <v>4.3022267784409998E-4</v>
      </c>
      <c r="BO84" s="75">
        <v>1.1462205944763101E-2</v>
      </c>
      <c r="BP84" s="75">
        <v>1.59561136729553E-5</v>
      </c>
      <c r="BQ84" s="75">
        <v>1.02119677904727E-4</v>
      </c>
      <c r="BR84" s="75">
        <v>1.8103504797808601E-3</v>
      </c>
      <c r="BS84" s="75">
        <v>3.1999129174313899E-6</v>
      </c>
      <c r="BT84" s="75">
        <v>2.3034629046997001E-2</v>
      </c>
      <c r="BU84" s="75">
        <v>1.05140217943021E-2</v>
      </c>
      <c r="BV84" s="75">
        <v>0</v>
      </c>
      <c r="BW84" s="75">
        <v>0</v>
      </c>
      <c r="BX84" s="75">
        <v>8.9812624713812503E-4</v>
      </c>
      <c r="BY84" s="75">
        <v>0</v>
      </c>
      <c r="BZ84" s="75">
        <v>4.2385904749306903E-2</v>
      </c>
      <c r="CA84" s="75">
        <v>1.3798644866482501E-3</v>
      </c>
      <c r="CB84" s="89"/>
      <c r="CC84" s="91">
        <f t="shared" si="64"/>
        <v>1.0121123408942236</v>
      </c>
      <c r="CD84" s="28">
        <f t="shared" si="65"/>
        <v>7.9999870046543031E-3</v>
      </c>
      <c r="CE84" s="28">
        <f t="shared" si="66"/>
        <v>1.9247135073906678E-2</v>
      </c>
      <c r="CF84" s="68">
        <f t="shared" si="67"/>
        <v>1.9998711007633333E-6</v>
      </c>
      <c r="CG84" s="68" t="str">
        <f t="shared" si="68"/>
        <v/>
      </c>
      <c r="CH84" s="68">
        <f t="shared" si="69"/>
        <v>6.1066714390541582E-6</v>
      </c>
      <c r="CI84" s="68">
        <f t="shared" si="70"/>
        <v>-1.5597410467236214E-6</v>
      </c>
      <c r="CJ84" s="68">
        <f t="shared" si="70"/>
        <v>-1.4689515269239113E-6</v>
      </c>
      <c r="CK84" s="68">
        <f t="shared" si="71"/>
        <v>-7.421510193279609E-6</v>
      </c>
      <c r="CL84" s="68">
        <f t="shared" si="72"/>
        <v>3.4150456875559464E-6</v>
      </c>
      <c r="CM84" s="40">
        <f t="shared" si="73"/>
        <v>-3.3088497576529078E-5</v>
      </c>
      <c r="CN84" s="40">
        <f t="shared" si="74"/>
        <v>1.4745048785968254E-4</v>
      </c>
      <c r="CO84" s="40">
        <f t="shared" si="75"/>
        <v>-8.1375053412927424E-6</v>
      </c>
      <c r="CP84" s="40">
        <f t="shared" si="76"/>
        <v>1.1075489523066968E-4</v>
      </c>
      <c r="CQ84" s="40">
        <f t="shared" si="77"/>
        <v>-3.8799501099706372E-5</v>
      </c>
      <c r="CR84" s="40">
        <f t="shared" si="78"/>
        <v>7.47715881816866E-6</v>
      </c>
      <c r="CS84" s="40">
        <f t="shared" si="79"/>
        <v>4.8700193334975638E-5</v>
      </c>
    </row>
    <row r="85" spans="1:97" x14ac:dyDescent="0.25">
      <c r="A85" s="13">
        <v>220</v>
      </c>
      <c r="B85" s="89">
        <v>3.56064326</v>
      </c>
      <c r="C85" s="89"/>
      <c r="D85" s="89">
        <v>20.221775820000001</v>
      </c>
      <c r="E85" s="89">
        <v>0.42764149000000001</v>
      </c>
      <c r="F85" s="89">
        <v>0.41451487999999997</v>
      </c>
      <c r="G85" s="89">
        <v>6.5259429999999993E-2</v>
      </c>
      <c r="H85" s="89">
        <v>0.63439277000000005</v>
      </c>
      <c r="I85" s="89"/>
      <c r="J85" s="75" t="s">
        <v>447</v>
      </c>
      <c r="K85" s="75">
        <v>0</v>
      </c>
      <c r="L85" s="75">
        <v>7.20269985017609E-3</v>
      </c>
      <c r="M85" s="75">
        <v>1.1723810943153399E-3</v>
      </c>
      <c r="N85" s="75">
        <v>2.66702710596603E-3</v>
      </c>
      <c r="O85" s="75">
        <v>2.66702710596603E-3</v>
      </c>
      <c r="P85" s="75">
        <v>1.0300477907372801E-2</v>
      </c>
      <c r="Q85" s="75">
        <v>0</v>
      </c>
      <c r="R85" s="75">
        <v>1.2905909219502001E-3</v>
      </c>
      <c r="S85" s="75">
        <v>6.42641693291225E-4</v>
      </c>
      <c r="T85" s="75">
        <v>1.52226133628311E-2</v>
      </c>
      <c r="U85" s="75">
        <v>3.5606446416111299</v>
      </c>
      <c r="V85" s="75">
        <v>6.34689556610393E-2</v>
      </c>
      <c r="W85" s="75">
        <v>4.8069911581143798E-4</v>
      </c>
      <c r="X85" s="75">
        <v>1.10763884643496E-2</v>
      </c>
      <c r="Y85" s="75">
        <v>2.7850120852207603E-4</v>
      </c>
      <c r="Z85" s="75">
        <v>0</v>
      </c>
      <c r="AA85" s="75">
        <v>0</v>
      </c>
      <c r="AB85" s="75">
        <v>1.1636043132754599E-2</v>
      </c>
      <c r="AC85" s="75">
        <v>1.1636043132754599E-2</v>
      </c>
      <c r="AD85" s="75">
        <v>0</v>
      </c>
      <c r="AE85" s="75">
        <v>0</v>
      </c>
      <c r="AF85" s="75">
        <v>0.16177421734265801</v>
      </c>
      <c r="AG85" s="75">
        <v>2.24061882732959E-3</v>
      </c>
      <c r="AH85" s="75">
        <v>3.5035362361570099E-4</v>
      </c>
      <c r="AI85" s="75">
        <v>0</v>
      </c>
      <c r="AJ85" s="75">
        <v>0.19349141306412099</v>
      </c>
      <c r="AK85" s="75">
        <v>9.5228811064997695E-4</v>
      </c>
      <c r="AL85" s="75">
        <v>0</v>
      </c>
      <c r="AM85" s="75">
        <v>0</v>
      </c>
      <c r="AN85" s="75">
        <v>1.1610946359217199E-3</v>
      </c>
      <c r="AO85" s="75">
        <v>7.97815958156276E-3</v>
      </c>
      <c r="AP85" s="75">
        <v>0.64207886924938096</v>
      </c>
      <c r="AQ85" s="75">
        <v>18.199594933117201</v>
      </c>
      <c r="AR85" s="75">
        <v>1.8604075944818299</v>
      </c>
      <c r="AS85" s="75">
        <v>20.2217767449417</v>
      </c>
      <c r="AT85" s="75">
        <v>0</v>
      </c>
      <c r="AU85" s="75">
        <v>1.2665178226602E-2</v>
      </c>
      <c r="AV85" s="75">
        <v>0</v>
      </c>
      <c r="AW85" s="75">
        <v>2.4934653020056499E-4</v>
      </c>
      <c r="AX85" s="75">
        <v>0.106032842838009</v>
      </c>
      <c r="AY85" s="75">
        <v>2.42089159322519E-3</v>
      </c>
      <c r="AZ85" s="75">
        <v>1.5584670822379101E-3</v>
      </c>
      <c r="BA85" s="75">
        <v>0.19234776423772401</v>
      </c>
      <c r="BB85" s="75">
        <v>1.4275098794622901E-3</v>
      </c>
      <c r="BC85" s="75">
        <v>0</v>
      </c>
      <c r="BD85" s="75">
        <v>1.08791463703654E-3</v>
      </c>
      <c r="BE85" s="75">
        <v>0.427641075684011</v>
      </c>
      <c r="BF85" s="75">
        <v>0.41451448386426099</v>
      </c>
      <c r="BG85" s="75">
        <v>1.3126591819750099E-2</v>
      </c>
      <c r="BH85" s="75">
        <v>5.4991407485794003E-4</v>
      </c>
      <c r="BI85" s="75">
        <v>0</v>
      </c>
      <c r="BJ85" s="75">
        <v>5.3202953091155596E-3</v>
      </c>
      <c r="BK85" s="75">
        <v>1.2755349460143201E-3</v>
      </c>
      <c r="BL85" s="75">
        <v>3.4555563198245098E-2</v>
      </c>
      <c r="BM85" s="75">
        <v>7.2101528354194498E-3</v>
      </c>
      <c r="BN85" s="75">
        <v>5.1880108246939701E-3</v>
      </c>
      <c r="BO85" s="75">
        <v>0.13822253851199001</v>
      </c>
      <c r="BP85" s="75">
        <v>2.3879366032904001E-4</v>
      </c>
      <c r="BQ85" s="75">
        <v>1.2314571228580699E-3</v>
      </c>
      <c r="BR85" s="75">
        <v>2.18305361089524E-2</v>
      </c>
      <c r="BS85" s="75">
        <v>3.8586972227274402E-5</v>
      </c>
      <c r="BT85" s="75">
        <v>6.5259410241571406E-2</v>
      </c>
      <c r="BU85" s="75">
        <v>0.15736391349026899</v>
      </c>
      <c r="BV85" s="75">
        <v>0</v>
      </c>
      <c r="BW85" s="75">
        <v>0</v>
      </c>
      <c r="BX85" s="75">
        <v>1.3442195672062399E-2</v>
      </c>
      <c r="BY85" s="75">
        <v>0</v>
      </c>
      <c r="BZ85" s="75">
        <v>0.63439281844386697</v>
      </c>
      <c r="CA85" s="75">
        <v>2.0652299094115301E-2</v>
      </c>
      <c r="CB85" s="89"/>
      <c r="CC85" s="91">
        <f t="shared" si="64"/>
        <v>1.0121156018511803</v>
      </c>
      <c r="CD85" s="28">
        <f t="shared" si="65"/>
        <v>8.0000001673010464E-3</v>
      </c>
      <c r="CE85" s="28">
        <f t="shared" si="66"/>
        <v>1.9246998336915361E-2</v>
      </c>
      <c r="CF85" s="68">
        <f t="shared" si="67"/>
        <v>3.8802290177953601E-7</v>
      </c>
      <c r="CG85" s="68" t="str">
        <f t="shared" si="68"/>
        <v/>
      </c>
      <c r="CH85" s="68">
        <f t="shared" si="69"/>
        <v>4.5739884893238476E-8</v>
      </c>
      <c r="CI85" s="68">
        <f t="shared" ref="CI85:CJ93" si="80">IF(E85=0,"",(BE85-E85)/E85)</f>
        <v>-9.6883955066396122E-7</v>
      </c>
      <c r="CJ85" s="68">
        <f t="shared" si="80"/>
        <v>-9.556610826352551E-7</v>
      </c>
      <c r="CK85" s="68">
        <f t="shared" si="71"/>
        <v>-3.0276740982416976E-7</v>
      </c>
      <c r="CL85" s="68">
        <f t="shared" si="72"/>
        <v>7.6362577268866807E-8</v>
      </c>
      <c r="CM85" s="40">
        <f t="shared" si="73"/>
        <v>1.4884670202358134E-5</v>
      </c>
      <c r="CN85" s="40">
        <f t="shared" si="74"/>
        <v>1.8284056457856882E-4</v>
      </c>
      <c r="CO85" s="40">
        <f t="shared" si="75"/>
        <v>8.6428571703383123E-7</v>
      </c>
      <c r="CP85" s="40">
        <f t="shared" si="76"/>
        <v>1.3418292307391786E-4</v>
      </c>
      <c r="CQ85" s="40">
        <f t="shared" si="77"/>
        <v>1.9760032760376057E-5</v>
      </c>
      <c r="CR85" s="40">
        <f t="shared" si="78"/>
        <v>2.7514748441844614E-6</v>
      </c>
      <c r="CS85" s="40">
        <f t="shared" si="79"/>
        <v>9.9146880179044577E-6</v>
      </c>
    </row>
    <row r="86" spans="1:97" x14ac:dyDescent="0.25">
      <c r="A86" s="13">
        <v>223</v>
      </c>
      <c r="B86" s="89">
        <v>1.60442434</v>
      </c>
      <c r="C86" s="89"/>
      <c r="D86" s="89">
        <v>10.14222947</v>
      </c>
      <c r="E86" s="89">
        <v>0.31252488</v>
      </c>
      <c r="F86" s="89">
        <v>0.30130437999999998</v>
      </c>
      <c r="G86" s="89">
        <v>0.27959961</v>
      </c>
      <c r="H86" s="89">
        <v>0.38688135000000001</v>
      </c>
      <c r="I86" s="89"/>
      <c r="J86" s="75" t="s">
        <v>448</v>
      </c>
      <c r="K86" s="75">
        <v>0</v>
      </c>
      <c r="L86" s="75">
        <v>4.3925041713035297E-3</v>
      </c>
      <c r="M86" s="75">
        <v>7.1495254720802199E-4</v>
      </c>
      <c r="N86" s="75">
        <v>1.6265073987393899E-3</v>
      </c>
      <c r="O86" s="75">
        <v>1.6265073987393899E-3</v>
      </c>
      <c r="P86" s="75">
        <v>6.2816649875163198E-3</v>
      </c>
      <c r="Q86" s="75">
        <v>0</v>
      </c>
      <c r="R86" s="75">
        <v>7.8707072214278205E-4</v>
      </c>
      <c r="S86" s="75">
        <v>3.9190799731891499E-4</v>
      </c>
      <c r="T86" s="75">
        <v>9.2834304671307304E-3</v>
      </c>
      <c r="U86" s="75">
        <v>1.6044237689115199</v>
      </c>
      <c r="V86" s="75">
        <v>3.8706271663519497E-2</v>
      </c>
      <c r="W86" s="75">
        <v>2.9315594363035102E-4</v>
      </c>
      <c r="X86" s="75">
        <v>6.7548846856264099E-3</v>
      </c>
      <c r="Y86" s="75">
        <v>1.6984081932218899E-4</v>
      </c>
      <c r="Z86" s="75">
        <v>0</v>
      </c>
      <c r="AA86" s="75">
        <v>0</v>
      </c>
      <c r="AB86" s="75">
        <v>7.0961820673952902E-3</v>
      </c>
      <c r="AC86" s="75">
        <v>7.0961820673952902E-3</v>
      </c>
      <c r="AD86" s="75">
        <v>0</v>
      </c>
      <c r="AE86" s="75">
        <v>0</v>
      </c>
      <c r="AF86" s="75">
        <v>8.1137922849253405E-2</v>
      </c>
      <c r="AG86" s="75">
        <v>1.36642656122621E-3</v>
      </c>
      <c r="AH86" s="75">
        <v>2.1365894099789899E-4</v>
      </c>
      <c r="AI86" s="75">
        <v>0</v>
      </c>
      <c r="AJ86" s="75">
        <v>0.117999710166333</v>
      </c>
      <c r="AK86" s="75">
        <v>5.8075912566676001E-4</v>
      </c>
      <c r="AL86" s="75">
        <v>0</v>
      </c>
      <c r="AM86" s="75">
        <v>0</v>
      </c>
      <c r="AN86" s="75">
        <v>7.0808403741903704E-4</v>
      </c>
      <c r="AO86" s="75">
        <v>5.7992040399697901E-3</v>
      </c>
      <c r="AP86" s="75">
        <v>0.39156866460534401</v>
      </c>
      <c r="AQ86" s="75">
        <v>9.1279979433081504</v>
      </c>
      <c r="AR86" s="75">
        <v>0.93308466586197902</v>
      </c>
      <c r="AS86" s="75">
        <v>10.1422205320193</v>
      </c>
      <c r="AT86" s="75">
        <v>0</v>
      </c>
      <c r="AU86" s="75">
        <v>7.7237967213963999E-3</v>
      </c>
      <c r="AV86" s="75">
        <v>0</v>
      </c>
      <c r="AW86" s="75">
        <v>1.81245777873311E-4</v>
      </c>
      <c r="AX86" s="75">
        <v>6.4663647252765397E-2</v>
      </c>
      <c r="AY86" s="75">
        <v>1.7597030374179401E-3</v>
      </c>
      <c r="AZ86" s="75">
        <v>1.13282220274806E-3</v>
      </c>
      <c r="BA86" s="75">
        <v>0.13981467109795601</v>
      </c>
      <c r="BB86" s="75">
        <v>1.0376342862811799E-3</v>
      </c>
      <c r="BC86" s="75">
        <v>0</v>
      </c>
      <c r="BD86" s="75">
        <v>7.9078740278994901E-4</v>
      </c>
      <c r="BE86" s="75">
        <v>0.31252485045872602</v>
      </c>
      <c r="BF86" s="75">
        <v>0.30130434008873602</v>
      </c>
      <c r="BG86" s="75">
        <v>1.12205103699906E-2</v>
      </c>
      <c r="BH86" s="75">
        <v>3.9972237636204302E-4</v>
      </c>
      <c r="BI86" s="75">
        <v>0</v>
      </c>
      <c r="BJ86" s="75">
        <v>3.86723617564223E-3</v>
      </c>
      <c r="BK86" s="75">
        <v>9.2716411757249001E-4</v>
      </c>
      <c r="BL86" s="75">
        <v>2.5118009446805201E-2</v>
      </c>
      <c r="BM86" s="75">
        <v>5.2409582830403902E-3</v>
      </c>
      <c r="BN86" s="75">
        <v>3.77107824754598E-3</v>
      </c>
      <c r="BO86" s="75">
        <v>0.100471854583133</v>
      </c>
      <c r="BP86" s="75">
        <v>1.4562867843749601E-4</v>
      </c>
      <c r="BQ86" s="75">
        <v>8.9512603272761304E-4</v>
      </c>
      <c r="BR86" s="75">
        <v>1.5868278024879098E-2</v>
      </c>
      <c r="BS86" s="75">
        <v>2.80489959600302E-5</v>
      </c>
      <c r="BT86" s="75">
        <v>0.27959940092483898</v>
      </c>
      <c r="BU86" s="75">
        <v>9.5967649557823304E-2</v>
      </c>
      <c r="BV86" s="75">
        <v>0</v>
      </c>
      <c r="BW86" s="75">
        <v>0</v>
      </c>
      <c r="BX86" s="75">
        <v>8.1977204359331302E-3</v>
      </c>
      <c r="BY86" s="75">
        <v>0</v>
      </c>
      <c r="BZ86" s="75">
        <v>0.38688123855663298</v>
      </c>
      <c r="CA86" s="75">
        <v>1.2594690454846499E-2</v>
      </c>
      <c r="CB86" s="89"/>
      <c r="CC86" s="91">
        <f t="shared" si="64"/>
        <v>1.0121159301138478</v>
      </c>
      <c r="CD86" s="28">
        <f t="shared" si="65"/>
        <v>8.000015636920781E-3</v>
      </c>
      <c r="CE86" s="28">
        <f t="shared" si="66"/>
        <v>1.9246998029506936E-2</v>
      </c>
      <c r="CF86" s="68">
        <f t="shared" si="67"/>
        <v>-3.5594603361687775E-7</v>
      </c>
      <c r="CG86" s="68" t="str">
        <f t="shared" si="68"/>
        <v/>
      </c>
      <c r="CH86" s="68">
        <f t="shared" si="69"/>
        <v>-8.8126390029823792E-7</v>
      </c>
      <c r="CI86" s="68">
        <f t="shared" si="80"/>
        <v>-9.4524551077599527E-8</v>
      </c>
      <c r="CJ86" s="68">
        <f t="shared" si="80"/>
        <v>-1.3246161227531001E-7</v>
      </c>
      <c r="CK86" s="68">
        <f t="shared" si="71"/>
        <v>-7.4776628271160185E-7</v>
      </c>
      <c r="CL86" s="68">
        <f t="shared" si="72"/>
        <v>-2.8805567142126074E-7</v>
      </c>
      <c r="CM86" s="40">
        <f t="shared" si="73"/>
        <v>3.607359170608956E-5</v>
      </c>
      <c r="CN86" s="40">
        <f t="shared" si="74"/>
        <v>1.9606010358965526E-4</v>
      </c>
      <c r="CO86" s="40">
        <f t="shared" si="75"/>
        <v>9.0045537457735196E-7</v>
      </c>
      <c r="CP86" s="40">
        <f t="shared" si="76"/>
        <v>1.2905622432899365E-4</v>
      </c>
      <c r="CQ86" s="40">
        <f t="shared" si="77"/>
        <v>-5.5690723493160391E-6</v>
      </c>
      <c r="CR86" s="40">
        <f t="shared" si="78"/>
        <v>-6.8825346972909784E-6</v>
      </c>
      <c r="CS86" s="40">
        <f t="shared" si="79"/>
        <v>-2.6144575525820254E-7</v>
      </c>
    </row>
    <row r="87" spans="1:97" x14ac:dyDescent="0.25">
      <c r="A87" s="13">
        <v>225</v>
      </c>
      <c r="B87" s="89">
        <v>51.753926239999998</v>
      </c>
      <c r="C87" s="89"/>
      <c r="D87" s="89">
        <v>327.19567982000001</v>
      </c>
      <c r="E87" s="89">
        <v>8.3048769700000005</v>
      </c>
      <c r="F87" s="89">
        <v>8.0531214500000008</v>
      </c>
      <c r="G87" s="89">
        <v>0.60468080999999996</v>
      </c>
      <c r="H87" s="89">
        <v>10.59158549</v>
      </c>
      <c r="I87" s="89"/>
      <c r="J87" s="75" t="s">
        <v>449</v>
      </c>
      <c r="K87" s="75">
        <v>0</v>
      </c>
      <c r="L87" s="75">
        <v>0.120253898418404</v>
      </c>
      <c r="M87" s="75">
        <v>1.95732786370343E-2</v>
      </c>
      <c r="N87" s="75">
        <v>4.4528275913755098E-2</v>
      </c>
      <c r="O87" s="75">
        <v>4.4528275913755098E-2</v>
      </c>
      <c r="P87" s="75">
        <v>0.17197279143173599</v>
      </c>
      <c r="Q87" s="75">
        <v>0</v>
      </c>
      <c r="R87" s="75">
        <v>2.1547535051313599E-2</v>
      </c>
      <c r="S87" s="75">
        <v>1.0729259256526499E-2</v>
      </c>
      <c r="T87" s="75">
        <v>0.254150945284148</v>
      </c>
      <c r="U87" s="75">
        <v>51.753935040812998</v>
      </c>
      <c r="V87" s="75">
        <v>1.0596554746156499</v>
      </c>
      <c r="W87" s="75">
        <v>8.0256558571735592E-3</v>
      </c>
      <c r="X87" s="75">
        <v>0.18492701578266801</v>
      </c>
      <c r="Y87" s="75">
        <v>4.6497202726345803E-3</v>
      </c>
      <c r="Z87" s="75">
        <v>0</v>
      </c>
      <c r="AA87" s="75">
        <v>0</v>
      </c>
      <c r="AB87" s="75">
        <v>0.19427098864685799</v>
      </c>
      <c r="AC87" s="75">
        <v>0.19427098864685799</v>
      </c>
      <c r="AD87" s="75">
        <v>0</v>
      </c>
      <c r="AE87" s="75">
        <v>0</v>
      </c>
      <c r="AF87" s="75">
        <v>2.6175630562674601</v>
      </c>
      <c r="AG87" s="75">
        <v>3.7408924216119098E-2</v>
      </c>
      <c r="AH87" s="75">
        <v>5.8494045705892398E-3</v>
      </c>
      <c r="AI87" s="75">
        <v>0</v>
      </c>
      <c r="AJ87" s="75">
        <v>3.2304636434889402</v>
      </c>
      <c r="AK87" s="75">
        <v>1.58993702393668E-2</v>
      </c>
      <c r="AL87" s="75">
        <v>0</v>
      </c>
      <c r="AM87" s="75">
        <v>0</v>
      </c>
      <c r="AN87" s="75">
        <v>1.9385105547876098E-2</v>
      </c>
      <c r="AO87" s="75">
        <v>0.15499844375733701</v>
      </c>
      <c r="AP87" s="75">
        <v>10.719915122053299</v>
      </c>
      <c r="AQ87" s="75">
        <v>294.47599861108802</v>
      </c>
      <c r="AR87" s="75">
        <v>30.102009865683399</v>
      </c>
      <c r="AS87" s="75">
        <v>327.19557153303799</v>
      </c>
      <c r="AT87" s="75">
        <v>0</v>
      </c>
      <c r="AU87" s="75">
        <v>0.21145304620887601</v>
      </c>
      <c r="AV87" s="75">
        <v>0</v>
      </c>
      <c r="AW87" s="75">
        <v>4.8442631877731604E-3</v>
      </c>
      <c r="AX87" s="75">
        <v>1.77028751421154</v>
      </c>
      <c r="AY87" s="75">
        <v>4.7032578140070599E-2</v>
      </c>
      <c r="AZ87" s="75">
        <v>3.0277608646527399E-2</v>
      </c>
      <c r="BA87" s="75">
        <v>3.73690000385808</v>
      </c>
      <c r="BB87" s="75">
        <v>2.7733414353191401E-2</v>
      </c>
      <c r="BC87" s="75">
        <v>0</v>
      </c>
      <c r="BD87" s="75">
        <v>2.11358066987439E-2</v>
      </c>
      <c r="BE87" s="75">
        <v>8.3048759616836598</v>
      </c>
      <c r="BF87" s="75">
        <v>8.0531204145791602</v>
      </c>
      <c r="BG87" s="75">
        <v>0.25175554710450398</v>
      </c>
      <c r="BH87" s="75">
        <v>1.06836230757783E-2</v>
      </c>
      <c r="BI87" s="75">
        <v>0</v>
      </c>
      <c r="BJ87" s="75">
        <v>0.103361810435578</v>
      </c>
      <c r="BK87" s="75">
        <v>2.47808512045503E-2</v>
      </c>
      <c r="BL87" s="75">
        <v>0.67134077393254898</v>
      </c>
      <c r="BM87" s="75">
        <v>0.14007772725518999</v>
      </c>
      <c r="BN87" s="75">
        <v>0.10079163676648099</v>
      </c>
      <c r="BO87" s="75">
        <v>2.6853649917051001</v>
      </c>
      <c r="BP87" s="75">
        <v>3.9868245539333201E-3</v>
      </c>
      <c r="BQ87" s="75">
        <v>2.3924489381989301E-2</v>
      </c>
      <c r="BR87" s="75">
        <v>0.42412116712688103</v>
      </c>
      <c r="BS87" s="75">
        <v>7.4966881066155101E-4</v>
      </c>
      <c r="BT87" s="75">
        <v>0.60468083400849804</v>
      </c>
      <c r="BU87" s="75">
        <v>2.62729166401845</v>
      </c>
      <c r="BV87" s="75">
        <v>0</v>
      </c>
      <c r="BW87" s="75">
        <v>0</v>
      </c>
      <c r="BX87" s="75">
        <v>0.22442577703952299</v>
      </c>
      <c r="BY87" s="75">
        <v>0</v>
      </c>
      <c r="BZ87" s="75">
        <v>10.5915817611622</v>
      </c>
      <c r="CA87" s="75">
        <v>0.34480381712825903</v>
      </c>
      <c r="CB87" s="89"/>
      <c r="CC87" s="91">
        <f t="shared" si="64"/>
        <v>1.0121165434762236</v>
      </c>
      <c r="CD87" s="28">
        <f t="shared" si="65"/>
        <v>7.9999953666951024E-3</v>
      </c>
      <c r="CE87" s="28">
        <f t="shared" si="66"/>
        <v>1.9247004363269156E-2</v>
      </c>
      <c r="CF87" s="68">
        <f t="shared" si="67"/>
        <v>1.7005111763776599E-7</v>
      </c>
      <c r="CG87" s="68" t="str">
        <f t="shared" si="68"/>
        <v/>
      </c>
      <c r="CH87" s="68">
        <f t="shared" si="69"/>
        <v>-3.309547426704184E-7</v>
      </c>
      <c r="CI87" s="68">
        <f t="shared" si="80"/>
        <v>-1.214125560543867E-7</v>
      </c>
      <c r="CJ87" s="68">
        <f t="shared" si="80"/>
        <v>-1.285738514005264E-7</v>
      </c>
      <c r="CK87" s="68">
        <f t="shared" si="71"/>
        <v>3.9704415422885923E-8</v>
      </c>
      <c r="CL87" s="68">
        <f t="shared" si="72"/>
        <v>-3.5205662115745693E-7</v>
      </c>
      <c r="CM87" s="40">
        <f t="shared" si="73"/>
        <v>2.8436444240399092E-5</v>
      </c>
      <c r="CN87" s="40">
        <f t="shared" si="74"/>
        <v>1.9763701919436866E-4</v>
      </c>
      <c r="CO87" s="40">
        <f t="shared" si="75"/>
        <v>1.0088167049638216E-6</v>
      </c>
      <c r="CP87" s="40">
        <f t="shared" si="76"/>
        <v>1.2954534715920539E-4</v>
      </c>
      <c r="CQ87" s="40">
        <f t="shared" si="77"/>
        <v>1.8158670172439694E-6</v>
      </c>
      <c r="CR87" s="40">
        <f t="shared" si="78"/>
        <v>-1.2179326252181409E-6</v>
      </c>
      <c r="CS87" s="40">
        <f t="shared" si="79"/>
        <v>3.4151599826056123E-6</v>
      </c>
    </row>
    <row r="88" spans="1:97" x14ac:dyDescent="0.25">
      <c r="A88" s="13">
        <v>226</v>
      </c>
      <c r="B88" s="89">
        <v>0.25220900000000002</v>
      </c>
      <c r="C88" s="89"/>
      <c r="D88" s="89">
        <v>1.6035712900000001</v>
      </c>
      <c r="E88" s="89">
        <v>4.0593990000000003E-2</v>
      </c>
      <c r="F88" s="89">
        <v>3.936336E-2</v>
      </c>
      <c r="G88" s="89">
        <v>2.9109700000000001E-3</v>
      </c>
      <c r="H88" s="89">
        <v>4.80048E-2</v>
      </c>
      <c r="I88" s="89"/>
      <c r="J88" s="75" t="s">
        <v>450</v>
      </c>
      <c r="K88" s="75">
        <v>0</v>
      </c>
      <c r="L88" s="75">
        <v>5.4503836569718398E-4</v>
      </c>
      <c r="M88" s="75">
        <v>8.8713685652308993E-5</v>
      </c>
      <c r="N88" s="75">
        <v>2.0181440618330301E-4</v>
      </c>
      <c r="O88" s="75">
        <v>2.0181440618330301E-4</v>
      </c>
      <c r="P88" s="75">
        <v>7.7945234610360598E-4</v>
      </c>
      <c r="Q88" s="75">
        <v>0</v>
      </c>
      <c r="R88" s="75">
        <v>9.7661607372454305E-5</v>
      </c>
      <c r="S88" s="75">
        <v>4.8630071054437603E-5</v>
      </c>
      <c r="T88" s="75">
        <v>1.15189865833319E-3</v>
      </c>
      <c r="U88" s="75">
        <v>0.25220792936391101</v>
      </c>
      <c r="V88" s="75">
        <v>4.8027449705848298E-3</v>
      </c>
      <c r="W88" s="75">
        <v>3.6375188737247602E-5</v>
      </c>
      <c r="X88" s="75">
        <v>8.3814927944906496E-4</v>
      </c>
      <c r="Y88" s="75">
        <v>2.1073745185822001E-5</v>
      </c>
      <c r="Z88" s="75">
        <v>0</v>
      </c>
      <c r="AA88" s="75">
        <v>0</v>
      </c>
      <c r="AB88" s="75">
        <v>8.8050625653863298E-4</v>
      </c>
      <c r="AC88" s="75">
        <v>8.8050625653863298E-4</v>
      </c>
      <c r="AD88" s="75">
        <v>0</v>
      </c>
      <c r="AE88" s="75">
        <v>0</v>
      </c>
      <c r="AF88" s="75">
        <v>1.28285701152466E-2</v>
      </c>
      <c r="AG88" s="75">
        <v>1.69548693230157E-4</v>
      </c>
      <c r="AH88" s="75">
        <v>2.65134113592045E-5</v>
      </c>
      <c r="AI88" s="75">
        <v>0</v>
      </c>
      <c r="AJ88" s="75">
        <v>1.4641588717318899E-2</v>
      </c>
      <c r="AK88" s="75">
        <v>7.2062186436063096E-5</v>
      </c>
      <c r="AL88" s="75">
        <v>0</v>
      </c>
      <c r="AM88" s="75">
        <v>0</v>
      </c>
      <c r="AN88" s="75">
        <v>8.7860960047785101E-5</v>
      </c>
      <c r="AO88" s="75">
        <v>7.5762918258128105E-4</v>
      </c>
      <c r="AP88" s="75">
        <v>4.8586203475586502E-2</v>
      </c>
      <c r="AQ88" s="75">
        <v>1.44322077922364</v>
      </c>
      <c r="AR88" s="75">
        <v>0.147527922750045</v>
      </c>
      <c r="AS88" s="75">
        <v>1.6035772720889301</v>
      </c>
      <c r="AT88" s="75">
        <v>0</v>
      </c>
      <c r="AU88" s="75">
        <v>9.5838231038872896E-4</v>
      </c>
      <c r="AV88" s="75">
        <v>0</v>
      </c>
      <c r="AW88" s="75">
        <v>2.3678643275627301E-5</v>
      </c>
      <c r="AX88" s="75">
        <v>8.0235387390664506E-3</v>
      </c>
      <c r="AY88" s="75">
        <v>2.29894178144479E-4</v>
      </c>
      <c r="AZ88" s="75">
        <v>1.4799539234004001E-4</v>
      </c>
      <c r="BA88" s="75">
        <v>1.8265783384866299E-2</v>
      </c>
      <c r="BB88" s="75">
        <v>1.35560651906722E-4</v>
      </c>
      <c r="BC88" s="75">
        <v>0</v>
      </c>
      <c r="BD88" s="75">
        <v>1.03311287113433E-4</v>
      </c>
      <c r="BE88" s="75">
        <v>4.0593954943589201E-2</v>
      </c>
      <c r="BF88" s="75">
        <v>3.9363308383075099E-2</v>
      </c>
      <c r="BG88" s="75">
        <v>1.2306465605141099E-3</v>
      </c>
      <c r="BH88" s="75">
        <v>5.2220715730529001E-5</v>
      </c>
      <c r="BI88" s="75">
        <v>0</v>
      </c>
      <c r="BJ88" s="75">
        <v>5.0522726896939398E-4</v>
      </c>
      <c r="BK88" s="75">
        <v>1.21127697217215E-4</v>
      </c>
      <c r="BL88" s="75">
        <v>3.2814655224678501E-3</v>
      </c>
      <c r="BM88" s="75">
        <v>6.8469507322100795E-4</v>
      </c>
      <c r="BN88" s="75">
        <v>4.9266478171486501E-4</v>
      </c>
      <c r="BO88" s="75">
        <v>1.3126001311750001E-2</v>
      </c>
      <c r="BP88" s="75">
        <v>1.8070685990619301E-5</v>
      </c>
      <c r="BQ88" s="75">
        <v>1.16941814514128E-4</v>
      </c>
      <c r="BR88" s="75">
        <v>2.0730760539470899E-3</v>
      </c>
      <c r="BS88" s="75">
        <v>3.6646058962615098E-6</v>
      </c>
      <c r="BT88" s="75">
        <v>2.91100573311948E-3</v>
      </c>
      <c r="BU88" s="75">
        <v>1.19078075240265E-2</v>
      </c>
      <c r="BV88" s="75">
        <v>0</v>
      </c>
      <c r="BW88" s="75">
        <v>0</v>
      </c>
      <c r="BX88" s="75">
        <v>1.0171648847765299E-3</v>
      </c>
      <c r="BY88" s="75">
        <v>0</v>
      </c>
      <c r="BZ88" s="75">
        <v>4.80047685973643E-2</v>
      </c>
      <c r="CA88" s="75">
        <v>1.5627792035747901E-3</v>
      </c>
      <c r="CB88" s="89"/>
      <c r="CC88" s="91">
        <f t="shared" si="64"/>
        <v>1.0121120233512411</v>
      </c>
      <c r="CD88" s="28">
        <f t="shared" si="65"/>
        <v>7.9999700285943946E-3</v>
      </c>
      <c r="CE88" s="28">
        <f t="shared" si="66"/>
        <v>1.9247091103425547E-2</v>
      </c>
      <c r="CF88" s="68">
        <f t="shared" si="67"/>
        <v>-4.2450352247806559E-6</v>
      </c>
      <c r="CG88" s="68" t="str">
        <f t="shared" si="68"/>
        <v/>
      </c>
      <c r="CH88" s="68">
        <f t="shared" si="69"/>
        <v>3.7304789424048434E-6</v>
      </c>
      <c r="CI88" s="68">
        <f t="shared" si="80"/>
        <v>-8.6358623042565672E-7</v>
      </c>
      <c r="CJ88" s="68">
        <f t="shared" si="80"/>
        <v>-1.311293672617523E-6</v>
      </c>
      <c r="CK88" s="68">
        <f t="shared" si="71"/>
        <v>1.2275330724756954E-5</v>
      </c>
      <c r="CL88" s="68">
        <f t="shared" si="72"/>
        <v>-6.5415616146963151E-7</v>
      </c>
      <c r="CM88" s="40">
        <f t="shared" si="73"/>
        <v>1.1689093968430508E-5</v>
      </c>
      <c r="CN88" s="40">
        <f t="shared" si="74"/>
        <v>2.0388876425268473E-4</v>
      </c>
      <c r="CO88" s="40">
        <f t="shared" si="75"/>
        <v>3.1696931198586373E-6</v>
      </c>
      <c r="CP88" s="40">
        <f t="shared" si="76"/>
        <v>1.3925659586892564E-4</v>
      </c>
      <c r="CQ88" s="40">
        <f t="shared" si="77"/>
        <v>9.8439487651605336E-6</v>
      </c>
      <c r="CR88" s="40">
        <f t="shared" si="78"/>
        <v>2.5508845113912896E-5</v>
      </c>
      <c r="CS88" s="40">
        <f t="shared" si="79"/>
        <v>-1.6524004809224365E-5</v>
      </c>
    </row>
    <row r="89" spans="1:97" x14ac:dyDescent="0.25">
      <c r="A89" s="13">
        <v>227</v>
      </c>
      <c r="B89" s="89">
        <v>96.832936540000006</v>
      </c>
      <c r="C89" s="89"/>
      <c r="D89" s="89">
        <v>606.18832940000004</v>
      </c>
      <c r="E89" s="89">
        <v>15.30945698</v>
      </c>
      <c r="F89" s="89">
        <v>14.850145250000001</v>
      </c>
      <c r="G89" s="89">
        <v>0.46314961999999998</v>
      </c>
      <c r="H89" s="89">
        <v>21.6825607</v>
      </c>
      <c r="I89" s="89"/>
      <c r="J89" s="75" t="s">
        <v>451</v>
      </c>
      <c r="K89" s="75">
        <v>0</v>
      </c>
      <c r="L89" s="75">
        <v>0.24617751365079801</v>
      </c>
      <c r="M89" s="75">
        <v>4.0069471351422199E-2</v>
      </c>
      <c r="N89" s="75">
        <v>9.1156024102448704E-2</v>
      </c>
      <c r="O89" s="75">
        <v>9.1156024102448704E-2</v>
      </c>
      <c r="P89" s="75">
        <v>0.35205462343954003</v>
      </c>
      <c r="Q89" s="75">
        <v>0</v>
      </c>
      <c r="R89" s="75">
        <v>4.4111019028246698E-2</v>
      </c>
      <c r="S89" s="75">
        <v>2.1964470068530601E-2</v>
      </c>
      <c r="T89" s="75">
        <v>0.52028427793008003</v>
      </c>
      <c r="U89" s="75">
        <v>96.8329004558055</v>
      </c>
      <c r="V89" s="75">
        <v>2.1692709214140402</v>
      </c>
      <c r="W89" s="75">
        <v>1.64296888721705E-2</v>
      </c>
      <c r="X89" s="75">
        <v>0.37857324722630897</v>
      </c>
      <c r="Y89" s="75">
        <v>9.5186535962896099E-3</v>
      </c>
      <c r="Z89" s="75">
        <v>0</v>
      </c>
      <c r="AA89" s="75">
        <v>0</v>
      </c>
      <c r="AB89" s="75">
        <v>0.39770190558485802</v>
      </c>
      <c r="AC89" s="75">
        <v>0.39770190558485802</v>
      </c>
      <c r="AD89" s="75">
        <v>0</v>
      </c>
      <c r="AE89" s="75">
        <v>0</v>
      </c>
      <c r="AF89" s="75">
        <v>4.8495052960531702</v>
      </c>
      <c r="AG89" s="75">
        <v>7.6581600691148999E-2</v>
      </c>
      <c r="AH89" s="75">
        <v>1.1974553899369999E-2</v>
      </c>
      <c r="AI89" s="75">
        <v>0</v>
      </c>
      <c r="AJ89" s="75">
        <v>6.6132177606851901</v>
      </c>
      <c r="AK89" s="75">
        <v>3.2548417240143901E-2</v>
      </c>
      <c r="AL89" s="75">
        <v>0</v>
      </c>
      <c r="AM89" s="75">
        <v>0</v>
      </c>
      <c r="AN89" s="75">
        <v>3.9684203940210598E-2</v>
      </c>
      <c r="AO89" s="75">
        <v>0.28582073006057201</v>
      </c>
      <c r="AP89" s="75">
        <v>21.945267393089601</v>
      </c>
      <c r="AQ89" s="75">
        <v>545.56934517215302</v>
      </c>
      <c r="AR89" s="75">
        <v>55.769335471816603</v>
      </c>
      <c r="AS89" s="75">
        <v>606.18818594002198</v>
      </c>
      <c r="AT89" s="75">
        <v>0</v>
      </c>
      <c r="AU89" s="75">
        <v>0.432875770763405</v>
      </c>
      <c r="AV89" s="75">
        <v>0</v>
      </c>
      <c r="AW89" s="75">
        <v>8.9329400287703094E-3</v>
      </c>
      <c r="AX89" s="75">
        <v>3.6240432378180798</v>
      </c>
      <c r="AY89" s="75">
        <v>8.6729152267729301E-2</v>
      </c>
      <c r="AZ89" s="75">
        <v>5.5832525890529401E-2</v>
      </c>
      <c r="BA89" s="75">
        <v>6.8909323897551102</v>
      </c>
      <c r="BB89" s="75">
        <v>5.1141016440968502E-2</v>
      </c>
      <c r="BC89" s="75">
        <v>0</v>
      </c>
      <c r="BD89" s="75">
        <v>3.8974922424863702E-2</v>
      </c>
      <c r="BE89" s="75">
        <v>15.309454118729899</v>
      </c>
      <c r="BF89" s="75">
        <v>14.8501415198663</v>
      </c>
      <c r="BG89" s="75">
        <v>0.459312598863517</v>
      </c>
      <c r="BH89" s="75">
        <v>1.9700837205200699E-2</v>
      </c>
      <c r="BI89" s="75">
        <v>0</v>
      </c>
      <c r="BJ89" s="75">
        <v>0.19060152008686199</v>
      </c>
      <c r="BK89" s="75">
        <v>4.5696393789579799E-2</v>
      </c>
      <c r="BL89" s="75">
        <v>1.2379693226849999</v>
      </c>
      <c r="BM89" s="75">
        <v>0.25830664087258898</v>
      </c>
      <c r="BN89" s="75">
        <v>0.18586211191763499</v>
      </c>
      <c r="BO89" s="75">
        <v>4.9518754168113404</v>
      </c>
      <c r="BP89" s="75">
        <v>8.1615647525036094E-3</v>
      </c>
      <c r="BQ89" s="75">
        <v>4.4117369665503697E-2</v>
      </c>
      <c r="BR89" s="75">
        <v>0.78208655345932798</v>
      </c>
      <c r="BS89" s="75">
        <v>1.38240656536428E-3</v>
      </c>
      <c r="BT89" s="75">
        <v>0.46314969669912898</v>
      </c>
      <c r="BU89" s="75">
        <v>5.3784624497825702</v>
      </c>
      <c r="BV89" s="75">
        <v>0</v>
      </c>
      <c r="BW89" s="75">
        <v>0</v>
      </c>
      <c r="BX89" s="75">
        <v>0.45943315677353502</v>
      </c>
      <c r="BY89" s="75">
        <v>0</v>
      </c>
      <c r="BZ89" s="75">
        <v>21.682555267117401</v>
      </c>
      <c r="CA89" s="75">
        <v>0.70586430165071101</v>
      </c>
      <c r="CB89" s="89"/>
      <c r="CC89" s="91">
        <f t="shared" si="64"/>
        <v>1.0121162899268896</v>
      </c>
      <c r="CD89" s="28">
        <f t="shared" si="65"/>
        <v>7.9999996841459298E-3</v>
      </c>
      <c r="CE89" s="28">
        <f t="shared" si="66"/>
        <v>1.924700378634138E-2</v>
      </c>
      <c r="CF89" s="68">
        <f t="shared" si="67"/>
        <v>-3.7264381102794286E-7</v>
      </c>
      <c r="CG89" s="68" t="str">
        <f t="shared" si="68"/>
        <v/>
      </c>
      <c r="CH89" s="68">
        <f t="shared" si="69"/>
        <v>-2.3665908943563083E-7</v>
      </c>
      <c r="CI89" s="68">
        <f t="shared" si="80"/>
        <v>-1.8689559692346729E-7</v>
      </c>
      <c r="CJ89" s="68">
        <f t="shared" si="80"/>
        <v>-2.5118499770806785E-7</v>
      </c>
      <c r="CK89" s="68">
        <f t="shared" si="71"/>
        <v>1.6560335079718138E-7</v>
      </c>
      <c r="CL89" s="68">
        <f t="shared" si="72"/>
        <v>-2.5056462076041982E-7</v>
      </c>
      <c r="CM89" s="40">
        <f t="shared" si="73"/>
        <v>2.8103808909740106E-5</v>
      </c>
      <c r="CN89" s="40">
        <f t="shared" si="74"/>
        <v>1.9730516309069614E-4</v>
      </c>
      <c r="CO89" s="40">
        <f t="shared" si="75"/>
        <v>1.1990788973454273E-6</v>
      </c>
      <c r="CP89" s="40">
        <f t="shared" si="76"/>
        <v>1.2923187444723166E-4</v>
      </c>
      <c r="CQ89" s="40">
        <f t="shared" si="77"/>
        <v>2.7257181902647538E-6</v>
      </c>
      <c r="CR89" s="40">
        <f t="shared" si="78"/>
        <v>1.8931947490639443E-6</v>
      </c>
      <c r="CS89" s="40">
        <f t="shared" si="79"/>
        <v>1.2432472370482097E-6</v>
      </c>
    </row>
    <row r="90" spans="1:97" x14ac:dyDescent="0.25">
      <c r="A90" s="13">
        <v>228</v>
      </c>
      <c r="B90" s="89">
        <v>49.337392600000001</v>
      </c>
      <c r="C90" s="89"/>
      <c r="D90" s="89">
        <v>323.97652950000003</v>
      </c>
      <c r="E90" s="89">
        <v>8.6452506699999994</v>
      </c>
      <c r="F90" s="89">
        <v>8.3826986699999999</v>
      </c>
      <c r="G90" s="89">
        <v>0.69243085000000004</v>
      </c>
      <c r="H90" s="89">
        <v>13.31380755</v>
      </c>
      <c r="I90" s="89"/>
      <c r="J90" s="75" t="s">
        <v>452</v>
      </c>
      <c r="K90" s="75">
        <v>0</v>
      </c>
      <c r="L90" s="75">
        <v>0.15116104814762099</v>
      </c>
      <c r="M90" s="75">
        <v>2.4603923825829301E-2</v>
      </c>
      <c r="N90" s="75">
        <v>5.5972817840705E-2</v>
      </c>
      <c r="O90" s="75">
        <v>5.5972817840705E-2</v>
      </c>
      <c r="P90" s="75">
        <v>0.21617331402635601</v>
      </c>
      <c r="Q90" s="75">
        <v>0</v>
      </c>
      <c r="R90" s="75">
        <v>2.7085533678466899E-2</v>
      </c>
      <c r="S90" s="75">
        <v>1.34869231184995E-2</v>
      </c>
      <c r="T90" s="75">
        <v>0.31947204499038201</v>
      </c>
      <c r="U90" s="75">
        <v>49.337398171266003</v>
      </c>
      <c r="V90" s="75">
        <v>1.3320052057765499</v>
      </c>
      <c r="W90" s="75">
        <v>1.00883759658724E-2</v>
      </c>
      <c r="X90" s="75">
        <v>0.23245661165164699</v>
      </c>
      <c r="Y90" s="75">
        <v>5.8448324868080898E-3</v>
      </c>
      <c r="Z90" s="75">
        <v>0</v>
      </c>
      <c r="AA90" s="75">
        <v>0</v>
      </c>
      <c r="AB90" s="75">
        <v>0.24420211648450901</v>
      </c>
      <c r="AC90" s="75">
        <v>0.24420211648450901</v>
      </c>
      <c r="AD90" s="75">
        <v>0</v>
      </c>
      <c r="AE90" s="75">
        <v>0</v>
      </c>
      <c r="AF90" s="75">
        <v>2.59181521563958</v>
      </c>
      <c r="AG90" s="75">
        <v>4.7023579931325998E-2</v>
      </c>
      <c r="AH90" s="75">
        <v>7.3528576665398996E-3</v>
      </c>
      <c r="AI90" s="75">
        <v>0</v>
      </c>
      <c r="AJ90" s="75">
        <v>4.0607374620776699</v>
      </c>
      <c r="AK90" s="75">
        <v>1.9985780558540899E-2</v>
      </c>
      <c r="AL90" s="75">
        <v>0</v>
      </c>
      <c r="AM90" s="75">
        <v>0</v>
      </c>
      <c r="AN90" s="75">
        <v>2.4367396508722002E-2</v>
      </c>
      <c r="AO90" s="75">
        <v>0.16134169050414099</v>
      </c>
      <c r="AP90" s="75">
        <v>13.475119297607399</v>
      </c>
      <c r="AQ90" s="75">
        <v>291.578763008647</v>
      </c>
      <c r="AR90" s="75">
        <v>29.805834891449901</v>
      </c>
      <c r="AS90" s="75">
        <v>323.97641311573699</v>
      </c>
      <c r="AT90" s="75">
        <v>0</v>
      </c>
      <c r="AU90" s="75">
        <v>0.26580014781439198</v>
      </c>
      <c r="AV90" s="75">
        <v>0</v>
      </c>
      <c r="AW90" s="75">
        <v>5.04253002419572E-3</v>
      </c>
      <c r="AX90" s="75">
        <v>2.2252813038575301</v>
      </c>
      <c r="AY90" s="75">
        <v>4.8957493785721701E-2</v>
      </c>
      <c r="AZ90" s="75">
        <v>3.1516718199705598E-2</v>
      </c>
      <c r="BA90" s="75">
        <v>3.8898357115693001</v>
      </c>
      <c r="BB90" s="75">
        <v>2.8868446898923501E-2</v>
      </c>
      <c r="BC90" s="75">
        <v>0</v>
      </c>
      <c r="BD90" s="75">
        <v>2.2000799726626798E-2</v>
      </c>
      <c r="BE90" s="75">
        <v>8.6452490344306892</v>
      </c>
      <c r="BF90" s="75">
        <v>8.38269705330225</v>
      </c>
      <c r="BG90" s="75">
        <v>0.26255198112843497</v>
      </c>
      <c r="BH90" s="75">
        <v>1.11208396302848E-2</v>
      </c>
      <c r="BI90" s="75">
        <v>0</v>
      </c>
      <c r="BJ90" s="75">
        <v>0.10759193439044901</v>
      </c>
      <c r="BK90" s="75">
        <v>2.57950362935895E-2</v>
      </c>
      <c r="BL90" s="75">
        <v>0.69881573218252002</v>
      </c>
      <c r="BM90" s="75">
        <v>0.14581046313596399</v>
      </c>
      <c r="BN90" s="75">
        <v>0.104916654265667</v>
      </c>
      <c r="BO90" s="75">
        <v>2.7952635239780199</v>
      </c>
      <c r="BP90" s="75">
        <v>5.0114761195566501E-3</v>
      </c>
      <c r="BQ90" s="75">
        <v>2.4903613375441599E-2</v>
      </c>
      <c r="BR90" s="75">
        <v>0.44147720696440002</v>
      </c>
      <c r="BS90" s="75">
        <v>7.8034888142991695E-4</v>
      </c>
      <c r="BT90" s="75">
        <v>0.69243151242580003</v>
      </c>
      <c r="BU90" s="75">
        <v>3.3025515757675201</v>
      </c>
      <c r="BV90" s="75">
        <v>0</v>
      </c>
      <c r="BW90" s="75">
        <v>0</v>
      </c>
      <c r="BX90" s="75">
        <v>0.28210663204682601</v>
      </c>
      <c r="BY90" s="75">
        <v>0</v>
      </c>
      <c r="BZ90" s="75">
        <v>13.313803468972599</v>
      </c>
      <c r="CA90" s="75">
        <v>0.43342415225835901</v>
      </c>
      <c r="CB90" s="89"/>
      <c r="CC90" s="91">
        <f t="shared" si="64"/>
        <v>1.0121164345718894</v>
      </c>
      <c r="CD90" s="28">
        <f t="shared" si="65"/>
        <v>8.0000120709827188E-3</v>
      </c>
      <c r="CE90" s="28">
        <f t="shared" si="66"/>
        <v>1.9246990494614452E-2</v>
      </c>
      <c r="CF90" s="68">
        <f t="shared" si="67"/>
        <v>1.1292177611804117E-7</v>
      </c>
      <c r="CG90" s="68" t="str">
        <f t="shared" si="68"/>
        <v/>
      </c>
      <c r="CH90" s="68">
        <f t="shared" si="69"/>
        <v>-3.5923671142855617E-7</v>
      </c>
      <c r="CI90" s="68">
        <f t="shared" si="80"/>
        <v>-1.8918703142819534E-7</v>
      </c>
      <c r="CJ90" s="68">
        <f t="shared" si="80"/>
        <v>-1.9286125071885463E-7</v>
      </c>
      <c r="CK90" s="68">
        <f t="shared" si="71"/>
        <v>9.5666708089476992E-7</v>
      </c>
      <c r="CL90" s="68">
        <f t="shared" si="72"/>
        <v>-3.0652594196916284E-7</v>
      </c>
      <c r="CM90" s="40">
        <f t="shared" si="73"/>
        <v>2.8372739893830024E-5</v>
      </c>
      <c r="CN90" s="40">
        <f t="shared" si="74"/>
        <v>1.9414213233847271E-4</v>
      </c>
      <c r="CO90" s="40">
        <f t="shared" si="75"/>
        <v>1.3646772320636027E-6</v>
      </c>
      <c r="CP90" s="40">
        <f t="shared" si="76"/>
        <v>1.2871970900490002E-4</v>
      </c>
      <c r="CQ90" s="40">
        <f t="shared" si="77"/>
        <v>6.1027571068062791E-7</v>
      </c>
      <c r="CR90" s="40">
        <f t="shared" si="78"/>
        <v>2.9810023940818813E-6</v>
      </c>
      <c r="CS90" s="40">
        <f t="shared" si="79"/>
        <v>1.2449430356240914E-5</v>
      </c>
    </row>
    <row r="91" spans="1:97" x14ac:dyDescent="0.25">
      <c r="A91" s="13">
        <v>230</v>
      </c>
      <c r="B91" s="89">
        <v>96.767317649999995</v>
      </c>
      <c r="C91" s="89"/>
      <c r="D91" s="89">
        <v>615.09498813000005</v>
      </c>
      <c r="E91" s="89">
        <v>15.89242964</v>
      </c>
      <c r="F91" s="89">
        <v>15.408745809999999</v>
      </c>
      <c r="G91" s="89">
        <v>1.46958747</v>
      </c>
      <c r="H91" s="89">
        <v>22.537769539999999</v>
      </c>
      <c r="I91" s="89"/>
      <c r="J91" s="75" t="s">
        <v>453</v>
      </c>
      <c r="K91" s="75">
        <v>0</v>
      </c>
      <c r="L91" s="75">
        <v>0.25588709119661301</v>
      </c>
      <c r="M91" s="75">
        <v>4.1649884954293698E-2</v>
      </c>
      <c r="N91" s="75">
        <v>9.4751362300236397E-2</v>
      </c>
      <c r="O91" s="75">
        <v>9.4751362300236397E-2</v>
      </c>
      <c r="P91" s="75">
        <v>0.36593960912052098</v>
      </c>
      <c r="Q91" s="75">
        <v>0</v>
      </c>
      <c r="R91" s="75">
        <v>4.5850817657655203E-2</v>
      </c>
      <c r="S91" s="75">
        <v>2.2830791755348599E-2</v>
      </c>
      <c r="T91" s="75">
        <v>0.54080561012582795</v>
      </c>
      <c r="U91" s="75">
        <v>96.767270049659103</v>
      </c>
      <c r="V91" s="75">
        <v>2.2548315122968301</v>
      </c>
      <c r="W91" s="75">
        <v>1.7077698137303799E-2</v>
      </c>
      <c r="X91" s="75">
        <v>0.39350497888324798</v>
      </c>
      <c r="Y91" s="75">
        <v>9.8939643112154595E-3</v>
      </c>
      <c r="Z91" s="75">
        <v>0</v>
      </c>
      <c r="AA91" s="75">
        <v>0</v>
      </c>
      <c r="AB91" s="75">
        <v>0.41338830404889798</v>
      </c>
      <c r="AC91" s="75">
        <v>0.41338830404889798</v>
      </c>
      <c r="AD91" s="75">
        <v>0</v>
      </c>
      <c r="AE91" s="75">
        <v>0</v>
      </c>
      <c r="AF91" s="75">
        <v>4.9207620308977704</v>
      </c>
      <c r="AG91" s="75">
        <v>7.9602164748094298E-2</v>
      </c>
      <c r="AH91" s="75">
        <v>1.24468238069081E-2</v>
      </c>
      <c r="AI91" s="75">
        <v>0</v>
      </c>
      <c r="AJ91" s="75">
        <v>6.8740737949222099</v>
      </c>
      <c r="AK91" s="75">
        <v>3.3832215074102799E-2</v>
      </c>
      <c r="AL91" s="75">
        <v>0</v>
      </c>
      <c r="AM91" s="75">
        <v>0</v>
      </c>
      <c r="AN91" s="75">
        <v>4.1249503575852699E-2</v>
      </c>
      <c r="AO91" s="75">
        <v>0.29657209797340101</v>
      </c>
      <c r="AP91" s="75">
        <v>22.810837701240601</v>
      </c>
      <c r="AQ91" s="75">
        <v>553.58524999862198</v>
      </c>
      <c r="AR91" s="75">
        <v>56.588732132916597</v>
      </c>
      <c r="AS91" s="75">
        <v>615.094744162437</v>
      </c>
      <c r="AT91" s="75">
        <v>0</v>
      </c>
      <c r="AU91" s="75">
        <v>0.44994940993292398</v>
      </c>
      <c r="AV91" s="75">
        <v>0</v>
      </c>
      <c r="AW91" s="75">
        <v>9.2689636623180492E-3</v>
      </c>
      <c r="AX91" s="75">
        <v>3.7669807796094399</v>
      </c>
      <c r="AY91" s="75">
        <v>8.9991506142627894E-2</v>
      </c>
      <c r="AZ91" s="75">
        <v>5.7932774682120998E-2</v>
      </c>
      <c r="BA91" s="75">
        <v>7.1501402470278901</v>
      </c>
      <c r="BB91" s="75">
        <v>5.3064905724852098E-2</v>
      </c>
      <c r="BC91" s="75">
        <v>0</v>
      </c>
      <c r="BD91" s="75">
        <v>4.0441027023153997E-2</v>
      </c>
      <c r="BE91" s="75">
        <v>15.892422154577</v>
      </c>
      <c r="BF91" s="75">
        <v>15.4087388529351</v>
      </c>
      <c r="BG91" s="75">
        <v>0.48368330164189099</v>
      </c>
      <c r="BH91" s="75">
        <v>2.0441880101633E-2</v>
      </c>
      <c r="BI91" s="75">
        <v>0</v>
      </c>
      <c r="BJ91" s="75">
        <v>0.19777114149815</v>
      </c>
      <c r="BK91" s="75">
        <v>4.7415358388862197E-2</v>
      </c>
      <c r="BL91" s="75">
        <v>1.2845349956183101</v>
      </c>
      <c r="BM91" s="75">
        <v>0.268023366788472</v>
      </c>
      <c r="BN91" s="75">
        <v>0.19285338933073101</v>
      </c>
      <c r="BO91" s="75">
        <v>5.1381413934313196</v>
      </c>
      <c r="BP91" s="75">
        <v>8.4834849712021199E-3</v>
      </c>
      <c r="BQ91" s="75">
        <v>4.5776822919250199E-2</v>
      </c>
      <c r="BR91" s="75">
        <v>0.811506673941919</v>
      </c>
      <c r="BS91" s="75">
        <v>1.4344066535491599E-3</v>
      </c>
      <c r="BT91" s="75">
        <v>1.4695857942977399</v>
      </c>
      <c r="BU91" s="75">
        <v>5.5906027251959101</v>
      </c>
      <c r="BV91" s="75">
        <v>0</v>
      </c>
      <c r="BW91" s="75">
        <v>0</v>
      </c>
      <c r="BX91" s="75">
        <v>0.47755461020651702</v>
      </c>
      <c r="BY91" s="75">
        <v>0</v>
      </c>
      <c r="BZ91" s="75">
        <v>22.537764072377701</v>
      </c>
      <c r="CA91" s="75">
        <v>0.73370478955505103</v>
      </c>
      <c r="CB91" s="89"/>
      <c r="CC91" s="91">
        <f t="shared" si="64"/>
        <v>1.012116269741131</v>
      </c>
      <c r="CD91" s="28">
        <f t="shared" si="65"/>
        <v>8.0000066292198278E-3</v>
      </c>
      <c r="CE91" s="28">
        <f t="shared" si="66"/>
        <v>1.92470065723068E-2</v>
      </c>
      <c r="CF91" s="68">
        <f t="shared" si="67"/>
        <v>-4.9190513954499191E-7</v>
      </c>
      <c r="CG91" s="68" t="str">
        <f t="shared" si="68"/>
        <v/>
      </c>
      <c r="CH91" s="68">
        <f t="shared" si="69"/>
        <v>-3.9663396346787649E-7</v>
      </c>
      <c r="CI91" s="68">
        <f t="shared" si="80"/>
        <v>-4.7100557744955308E-7</v>
      </c>
      <c r="CJ91" s="68">
        <f t="shared" si="80"/>
        <v>-4.515010491488063E-7</v>
      </c>
      <c r="CK91" s="68">
        <f t="shared" si="71"/>
        <v>-1.1402535026119917E-6</v>
      </c>
      <c r="CL91" s="68">
        <f t="shared" si="72"/>
        <v>-2.4259819891776495E-7</v>
      </c>
      <c r="CM91" s="40">
        <f t="shared" si="73"/>
        <v>2.746357795220733E-5</v>
      </c>
      <c r="CN91" s="40">
        <f t="shared" si="74"/>
        <v>1.9644804648548449E-4</v>
      </c>
      <c r="CO91" s="40">
        <f t="shared" si="75"/>
        <v>1.537136674361031E-6</v>
      </c>
      <c r="CP91" s="40">
        <f t="shared" si="76"/>
        <v>1.308144030774917E-4</v>
      </c>
      <c r="CQ91" s="40">
        <f t="shared" si="77"/>
        <v>2.3277078791240565E-6</v>
      </c>
      <c r="CR91" s="40">
        <f t="shared" si="78"/>
        <v>1.6096721278196213E-6</v>
      </c>
      <c r="CS91" s="40">
        <f t="shared" si="79"/>
        <v>-1.1533823911383276E-5</v>
      </c>
    </row>
    <row r="92" spans="1:97" x14ac:dyDescent="0.25">
      <c r="A92" s="16">
        <v>231</v>
      </c>
      <c r="B92" s="89">
        <v>1.6750683399999999</v>
      </c>
      <c r="C92" s="89"/>
      <c r="D92" s="89">
        <v>10.789294870000001</v>
      </c>
      <c r="E92" s="89">
        <v>0.29311556999999999</v>
      </c>
      <c r="F92" s="89">
        <v>0.28375292000000002</v>
      </c>
      <c r="G92" s="89">
        <v>9.0336620000000006E-2</v>
      </c>
      <c r="H92" s="89">
        <v>0.31876056000000003</v>
      </c>
      <c r="I92" s="89"/>
      <c r="J92" s="75" t="s">
        <v>454</v>
      </c>
      <c r="K92" s="75">
        <v>0</v>
      </c>
      <c r="L92" s="75">
        <v>3.6191118230580301E-3</v>
      </c>
      <c r="M92" s="75">
        <v>5.8906347108561E-4</v>
      </c>
      <c r="N92" s="75">
        <v>1.34011842985578E-3</v>
      </c>
      <c r="O92" s="75">
        <v>1.34011842985578E-3</v>
      </c>
      <c r="P92" s="75">
        <v>5.1756344162436499E-3</v>
      </c>
      <c r="Q92" s="75">
        <v>0</v>
      </c>
      <c r="R92" s="75">
        <v>6.48480294969925E-4</v>
      </c>
      <c r="S92" s="75">
        <v>3.2290931632820199E-4</v>
      </c>
      <c r="T92" s="75">
        <v>7.64884579429774E-3</v>
      </c>
      <c r="U92" s="75">
        <v>1.6750682270981101</v>
      </c>
      <c r="V92" s="75">
        <v>3.1890954126986198E-2</v>
      </c>
      <c r="W92" s="75">
        <v>2.41533380287537E-4</v>
      </c>
      <c r="X92" s="75">
        <v>5.5654833507399202E-3</v>
      </c>
      <c r="Y92" s="75">
        <v>1.3993664606386699E-4</v>
      </c>
      <c r="Z92" s="75">
        <v>0</v>
      </c>
      <c r="AA92" s="75">
        <v>0</v>
      </c>
      <c r="AB92" s="75">
        <v>5.8467198074130299E-3</v>
      </c>
      <c r="AC92" s="75">
        <v>5.8467198074130299E-3</v>
      </c>
      <c r="AD92" s="75">
        <v>0</v>
      </c>
      <c r="AE92" s="75">
        <v>0</v>
      </c>
      <c r="AF92" s="75">
        <v>8.63144266715168E-2</v>
      </c>
      <c r="AG92" s="75">
        <v>1.1258464124307599E-3</v>
      </c>
      <c r="AH92" s="75">
        <v>1.7604236440561699E-4</v>
      </c>
      <c r="AI92" s="75">
        <v>0</v>
      </c>
      <c r="AJ92" s="75">
        <v>9.7222780627883101E-2</v>
      </c>
      <c r="AK92" s="75">
        <v>4.7849799760798503E-4</v>
      </c>
      <c r="AL92" s="75">
        <v>0</v>
      </c>
      <c r="AM92" s="75">
        <v>0</v>
      </c>
      <c r="AN92" s="75">
        <v>5.83402610301361E-4</v>
      </c>
      <c r="AO92" s="75">
        <v>5.4613866234560701E-3</v>
      </c>
      <c r="AP92" s="75">
        <v>0.32262222016457498</v>
      </c>
      <c r="AQ92" s="75">
        <v>9.7103574920220197</v>
      </c>
      <c r="AR92" s="75">
        <v>0.99261479676140996</v>
      </c>
      <c r="AS92" s="75">
        <v>10.789286715454899</v>
      </c>
      <c r="AT92" s="75">
        <v>0</v>
      </c>
      <c r="AU92" s="75">
        <v>6.3638057235844998E-3</v>
      </c>
      <c r="AV92" s="75">
        <v>0</v>
      </c>
      <c r="AW92" s="75">
        <v>1.70689530801324E-4</v>
      </c>
      <c r="AX92" s="75">
        <v>5.3277782753021599E-2</v>
      </c>
      <c r="AY92" s="75">
        <v>1.65720050485843E-3</v>
      </c>
      <c r="AZ92" s="75">
        <v>1.0668373705473499E-3</v>
      </c>
      <c r="BA92" s="75">
        <v>0.131670125167413</v>
      </c>
      <c r="BB92" s="75">
        <v>9.7719113521497797E-4</v>
      </c>
      <c r="BC92" s="75">
        <v>0</v>
      </c>
      <c r="BD92" s="75">
        <v>7.4472357016484999E-4</v>
      </c>
      <c r="BE92" s="75">
        <v>0.29311536343017103</v>
      </c>
      <c r="BF92" s="75">
        <v>0.28375273218075697</v>
      </c>
      <c r="BG92" s="75">
        <v>9.3626312494143899E-3</v>
      </c>
      <c r="BH92" s="75">
        <v>3.7643895346594101E-4</v>
      </c>
      <c r="BI92" s="75">
        <v>0</v>
      </c>
      <c r="BJ92" s="75">
        <v>3.6419676471723E-3</v>
      </c>
      <c r="BK92" s="75">
        <v>8.73156487375783E-4</v>
      </c>
      <c r="BL92" s="75">
        <v>2.3654815280235001E-2</v>
      </c>
      <c r="BM92" s="75">
        <v>4.9356569828645702E-3</v>
      </c>
      <c r="BN92" s="75">
        <v>3.5514115312753102E-3</v>
      </c>
      <c r="BO92" s="75">
        <v>9.46192128397184E-2</v>
      </c>
      <c r="BP92" s="75">
        <v>1.19985360607329E-4</v>
      </c>
      <c r="BQ92" s="75">
        <v>8.4298146243599696E-4</v>
      </c>
      <c r="BR92" s="75">
        <v>1.49439089050193E-2</v>
      </c>
      <c r="BS92" s="75">
        <v>2.6414812193764099E-5</v>
      </c>
      <c r="BT92" s="75">
        <v>9.0337035466856203E-2</v>
      </c>
      <c r="BU92" s="75">
        <v>7.9070086583296006E-2</v>
      </c>
      <c r="BV92" s="75">
        <v>0</v>
      </c>
      <c r="BW92" s="75">
        <v>0</v>
      </c>
      <c r="BX92" s="75">
        <v>6.7542703090613301E-3</v>
      </c>
      <c r="BY92" s="75">
        <v>0</v>
      </c>
      <c r="BZ92" s="75">
        <v>0.31876059315354599</v>
      </c>
      <c r="CA92" s="75">
        <v>1.03771184251778E-2</v>
      </c>
      <c r="CB92" s="89"/>
      <c r="CC92" s="91">
        <f t="shared" si="64"/>
        <v>1.0121145056634051</v>
      </c>
      <c r="CD92" s="28">
        <f t="shared" si="65"/>
        <v>8.0000123222119419E-3</v>
      </c>
      <c r="CE92" s="28">
        <f t="shared" si="66"/>
        <v>1.9246992201565984E-2</v>
      </c>
      <c r="CF92" s="68">
        <f t="shared" si="67"/>
        <v>-6.7401363359985061E-8</v>
      </c>
      <c r="CG92" s="68" t="str">
        <f t="shared" si="68"/>
        <v/>
      </c>
      <c r="CH92" s="68">
        <f t="shared" si="69"/>
        <v>-7.5579963284393097E-7</v>
      </c>
      <c r="CI92" s="68">
        <f t="shared" si="80"/>
        <v>-7.0473850626354279E-7</v>
      </c>
      <c r="CJ92" s="68">
        <f t="shared" si="80"/>
        <v>-6.619112256082367E-7</v>
      </c>
      <c r="CK92" s="68">
        <f t="shared" si="71"/>
        <v>4.599096758282527E-6</v>
      </c>
      <c r="CL92" s="68">
        <f t="shared" si="72"/>
        <v>1.040076788800824E-7</v>
      </c>
      <c r="CM92" s="40">
        <f t="shared" si="73"/>
        <v>3.6487836672626327E-5</v>
      </c>
      <c r="CN92" s="40">
        <f t="shared" si="74"/>
        <v>1.8700825764959871E-4</v>
      </c>
      <c r="CO92" s="40">
        <f t="shared" si="75"/>
        <v>2.2248063969369084E-6</v>
      </c>
      <c r="CP92" s="40">
        <f t="shared" si="76"/>
        <v>1.2124286728257294E-4</v>
      </c>
      <c r="CQ92" s="40">
        <f t="shared" si="77"/>
        <v>-1.0363906727160764E-5</v>
      </c>
      <c r="CR92" s="40">
        <f t="shared" si="78"/>
        <v>1.4974904179017068E-5</v>
      </c>
      <c r="CS92" s="40">
        <f t="shared" si="79"/>
        <v>5.3286501763519498E-6</v>
      </c>
    </row>
    <row r="93" spans="1:97" x14ac:dyDescent="0.25">
      <c r="A93" s="16">
        <v>285</v>
      </c>
      <c r="B93" s="89">
        <v>2011.3544483000001</v>
      </c>
      <c r="C93" s="89"/>
      <c r="D93" s="89">
        <v>13399.358785</v>
      </c>
      <c r="E93" s="89">
        <v>357.74597556999998</v>
      </c>
      <c r="F93" s="89">
        <v>346.85785521000003</v>
      </c>
      <c r="G93" s="89">
        <v>32.735709989999997</v>
      </c>
      <c r="H93" s="89">
        <v>630.83893407999994</v>
      </c>
      <c r="I93" s="89"/>
      <c r="J93" s="75" t="s">
        <v>455</v>
      </c>
      <c r="K93" s="75">
        <v>0</v>
      </c>
      <c r="L93" s="75">
        <v>7.1623664163582896</v>
      </c>
      <c r="M93" s="75">
        <v>1.16579336842661</v>
      </c>
      <c r="N93" s="75">
        <v>2.6521201142214599</v>
      </c>
      <c r="O93" s="75">
        <v>2.6521201142214599</v>
      </c>
      <c r="P93" s="75">
        <v>10.242782883480199</v>
      </c>
      <c r="Q93" s="75">
        <v>0</v>
      </c>
      <c r="R93" s="75">
        <v>1.28337915143746</v>
      </c>
      <c r="S93" s="75">
        <v>0.63904023981930902</v>
      </c>
      <c r="T93" s="75">
        <v>15.137341260691</v>
      </c>
      <c r="U93" s="75">
        <v>2011.35346638227</v>
      </c>
      <c r="V93" s="75">
        <v>63.113423463780798</v>
      </c>
      <c r="W93" s="75">
        <v>0.47801076620446697</v>
      </c>
      <c r="X93" s="75">
        <v>11.0143345112518</v>
      </c>
      <c r="Y93" s="75">
        <v>0.27693916459818002</v>
      </c>
      <c r="Z93" s="75">
        <v>0</v>
      </c>
      <c r="AA93" s="75">
        <v>0</v>
      </c>
      <c r="AB93" s="75">
        <v>11.570834201138601</v>
      </c>
      <c r="AC93" s="75">
        <v>11.570834201138601</v>
      </c>
      <c r="AD93" s="75">
        <v>0</v>
      </c>
      <c r="AE93" s="75">
        <v>0</v>
      </c>
      <c r="AF93" s="75">
        <v>107.195006024129</v>
      </c>
      <c r="AG93" s="75">
        <v>2.22808490658465</v>
      </c>
      <c r="AH93" s="75">
        <v>0.34839101290100699</v>
      </c>
      <c r="AI93" s="75">
        <v>0</v>
      </c>
      <c r="AJ93" s="75">
        <v>192.40762539283901</v>
      </c>
      <c r="AK93" s="75">
        <v>0.94697443059574404</v>
      </c>
      <c r="AL93" s="75">
        <v>0</v>
      </c>
      <c r="AM93" s="75">
        <v>0</v>
      </c>
      <c r="AN93" s="75">
        <v>1.1545860043196801</v>
      </c>
      <c r="AO93" s="75">
        <v>6.6759740295529504</v>
      </c>
      <c r="AP93" s="75">
        <v>638.48183832404595</v>
      </c>
      <c r="AQ93" s="75">
        <v>12059.4172474192</v>
      </c>
      <c r="AR93" s="75">
        <v>1232.7412719566501</v>
      </c>
      <c r="AS93" s="75">
        <v>13399.3535254</v>
      </c>
      <c r="AT93" s="75">
        <v>0</v>
      </c>
      <c r="AU93" s="75">
        <v>12.5942132916659</v>
      </c>
      <c r="AV93" s="75">
        <v>0</v>
      </c>
      <c r="AW93" s="75">
        <v>0.208648541366975</v>
      </c>
      <c r="AX93" s="75">
        <v>105.43893481043</v>
      </c>
      <c r="AY93" s="75">
        <v>2.0257512194315299</v>
      </c>
      <c r="AZ93" s="75">
        <v>1.3040948538611199</v>
      </c>
      <c r="BA93" s="75">
        <v>160.95284060031801</v>
      </c>
      <c r="BB93" s="75">
        <v>1.19451289428286</v>
      </c>
      <c r="BC93" s="75">
        <v>0</v>
      </c>
      <c r="BD93" s="75">
        <v>0.91034462650947601</v>
      </c>
      <c r="BE93" s="75">
        <v>357.74578484101897</v>
      </c>
      <c r="BF93" s="75">
        <v>346.85767315486902</v>
      </c>
      <c r="BG93" s="75">
        <v>10.888111686149999</v>
      </c>
      <c r="BH93" s="75">
        <v>0.460156616346169</v>
      </c>
      <c r="BI93" s="75">
        <v>0</v>
      </c>
      <c r="BJ93" s="75">
        <v>4.4519174148602501</v>
      </c>
      <c r="BK93" s="75">
        <v>1.0673433423171601</v>
      </c>
      <c r="BL93" s="75">
        <v>28.9154860364754</v>
      </c>
      <c r="BM93" s="75">
        <v>6.0333197749080902</v>
      </c>
      <c r="BN93" s="75">
        <v>4.3412200378092596</v>
      </c>
      <c r="BO93" s="75">
        <v>115.661936870649</v>
      </c>
      <c r="BP93" s="75">
        <v>0.23745511656034801</v>
      </c>
      <c r="BQ93" s="75">
        <v>1.0304593440147201</v>
      </c>
      <c r="BR93" s="75">
        <v>18.267351863181101</v>
      </c>
      <c r="BS93" s="75">
        <v>3.2289118537012801E-2</v>
      </c>
      <c r="BT93" s="75">
        <v>32.735770895682798</v>
      </c>
      <c r="BU93" s="75">
        <v>156.48275546559901</v>
      </c>
      <c r="BV93" s="75">
        <v>0</v>
      </c>
      <c r="BW93" s="75">
        <v>0</v>
      </c>
      <c r="BX93" s="75">
        <v>13.366888877629099</v>
      </c>
      <c r="BY93" s="75">
        <v>0</v>
      </c>
      <c r="BZ93" s="75">
        <v>630.83873112981303</v>
      </c>
      <c r="CA93" s="75">
        <v>20.5366505895324</v>
      </c>
      <c r="CB93" s="89"/>
      <c r="CC93" s="91">
        <f t="shared" si="64"/>
        <v>1.0121157862018781</v>
      </c>
      <c r="CD93" s="28">
        <f t="shared" si="65"/>
        <v>8.0000132708588269E-3</v>
      </c>
      <c r="CE93" s="28">
        <f t="shared" si="66"/>
        <v>1.9247012669003822E-2</v>
      </c>
      <c r="CF93" s="68">
        <f t="shared" si="67"/>
        <v>-4.8818731622208736E-7</v>
      </c>
      <c r="CG93" s="68" t="str">
        <f t="shared" si="68"/>
        <v/>
      </c>
      <c r="CH93" s="68">
        <f t="shared" si="69"/>
        <v>-3.9252624583704147E-7</v>
      </c>
      <c r="CI93" s="68">
        <f t="shared" si="80"/>
        <v>-5.3314081509006264E-7</v>
      </c>
      <c r="CJ93" s="68">
        <f t="shared" si="80"/>
        <v>-5.2486956334284693E-7</v>
      </c>
      <c r="CK93" s="68">
        <f t="shared" si="71"/>
        <v>1.8605273207684887E-6</v>
      </c>
      <c r="CL93" s="68">
        <f t="shared" si="72"/>
        <v>-3.2171474516452143E-7</v>
      </c>
      <c r="CM93" s="40">
        <f t="shared" si="73"/>
        <v>2.7936374787151151E-5</v>
      </c>
      <c r="CN93" s="40">
        <f t="shared" si="74"/>
        <v>1.9730901216299346E-4</v>
      </c>
      <c r="CO93" s="40">
        <f t="shared" si="75"/>
        <v>-8.4740961199305535E-7</v>
      </c>
      <c r="CP93" s="40">
        <f t="shared" si="76"/>
        <v>1.3090937826500324E-4</v>
      </c>
      <c r="CQ93" s="40">
        <f t="shared" si="77"/>
        <v>2.9107290231617798E-6</v>
      </c>
      <c r="CR93" s="40">
        <f t="shared" si="78"/>
        <v>9.4702233724595383E-7</v>
      </c>
      <c r="CS93" s="40">
        <f t="shared" si="79"/>
        <v>3.4723710264934341E-6</v>
      </c>
    </row>
    <row r="94" spans="1:97" x14ac:dyDescent="0.25">
      <c r="A94" s="12"/>
      <c r="B94" s="90"/>
      <c r="C94" s="43"/>
      <c r="D94" s="89"/>
      <c r="E94" s="89"/>
      <c r="F94" s="89"/>
      <c r="G94" s="89"/>
      <c r="H94" s="89"/>
      <c r="I94" s="89"/>
      <c r="J94" s="89"/>
      <c r="K94" s="89"/>
      <c r="L94" s="89"/>
      <c r="N94" s="89"/>
      <c r="O94" s="89"/>
      <c r="P94" s="89"/>
      <c r="Q94" s="89"/>
      <c r="R94" s="89"/>
      <c r="T94" s="89"/>
      <c r="U94" s="89"/>
      <c r="V94" s="89"/>
      <c r="W94" s="89"/>
      <c r="X94" s="89"/>
      <c r="Z94" s="89"/>
      <c r="AA94" s="89"/>
      <c r="AB94" s="89"/>
      <c r="AC94" s="89"/>
      <c r="AF94" s="89"/>
      <c r="AG94" s="89"/>
      <c r="AH94" s="89"/>
      <c r="AJ94" s="89"/>
      <c r="AK94" s="89"/>
      <c r="AL94" s="89"/>
      <c r="AN94" s="89"/>
      <c r="AO94" s="89"/>
      <c r="AP94" s="89"/>
      <c r="AQ94" s="89"/>
      <c r="AR94" s="89"/>
      <c r="AS94" s="89"/>
      <c r="AT94" s="89"/>
      <c r="AU94" s="89"/>
      <c r="AW94" s="89"/>
      <c r="AX94" s="89"/>
      <c r="AY94" s="89"/>
      <c r="AZ94" s="89"/>
      <c r="BA94" s="89"/>
      <c r="BB94" s="89"/>
      <c r="BC94" s="89"/>
      <c r="BD94" s="89"/>
      <c r="BE94" s="89"/>
      <c r="BF94" s="89"/>
      <c r="BG94" s="89"/>
      <c r="BH94" s="89"/>
      <c r="BI94" s="89"/>
      <c r="BJ94" s="89"/>
      <c r="BK94" s="89"/>
      <c r="BL94" s="89"/>
      <c r="BM94" s="89"/>
      <c r="BN94" s="89"/>
      <c r="BO94" s="89"/>
      <c r="BP94" s="89"/>
      <c r="BQ94" s="89"/>
      <c r="BR94" s="89"/>
      <c r="BS94" s="89"/>
      <c r="BT94" s="89"/>
      <c r="BU94" s="89"/>
      <c r="BV94" s="89"/>
      <c r="BW94" s="89"/>
      <c r="BX94" s="89"/>
      <c r="BY94" s="89"/>
      <c r="BZ94" s="89"/>
      <c r="CA94" s="89"/>
      <c r="CB94" s="89"/>
      <c r="CC94" s="91"/>
      <c r="CD94" s="28"/>
      <c r="CE94" s="28"/>
      <c r="CF94" s="68"/>
      <c r="CG94" s="68"/>
      <c r="CH94" s="68"/>
      <c r="CI94" s="68"/>
      <c r="CJ94" s="68"/>
      <c r="CK94" s="68"/>
      <c r="CL94" s="68"/>
      <c r="CM94" s="40"/>
      <c r="CN94" s="40"/>
      <c r="CO94" s="40"/>
      <c r="CP94" s="40"/>
      <c r="CQ94" s="40"/>
      <c r="CR94" s="40"/>
      <c r="CS94" s="40"/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S94"/>
  <sheetViews>
    <sheetView zoomScale="85" zoomScaleNormal="85" workbookViewId="0">
      <pane xSplit="1" ySplit="2" topLeftCell="I45" activePane="bottomRight" state="frozen"/>
      <selection pane="topRight" activeCell="B1" sqref="B1"/>
      <selection pane="bottomLeft" activeCell="A3" sqref="A3"/>
      <selection pane="bottomRight" activeCell="O59" sqref="O59"/>
    </sheetView>
  </sheetViews>
  <sheetFormatPr defaultRowHeight="15" x14ac:dyDescent="0.25"/>
  <cols>
    <col min="1" max="1" width="19.28515625" customWidth="1"/>
    <col min="3" max="3" width="9.140625" style="21"/>
    <col min="10" max="10" width="22.28515625" bestFit="1" customWidth="1"/>
    <col min="11" max="11" width="6" style="74" bestFit="1" customWidth="1"/>
    <col min="12" max="12" width="5.42578125" style="21" bestFit="1" customWidth="1"/>
    <col min="13" max="13" width="9.85546875" style="89" bestFit="1" customWidth="1"/>
    <col min="14" max="14" width="5.5703125" bestFit="1" customWidth="1"/>
    <col min="15" max="15" width="14.5703125" bestFit="1" customWidth="1"/>
    <col min="16" max="16" width="5.5703125" bestFit="1" customWidth="1"/>
    <col min="17" max="17" width="5.42578125" style="74" bestFit="1" customWidth="1"/>
    <col min="18" max="18" width="5.7109375" bestFit="1" customWidth="1"/>
    <col min="19" max="19" width="13.42578125" style="89" bestFit="1" customWidth="1"/>
    <col min="20" max="20" width="4.5703125" bestFit="1" customWidth="1"/>
    <col min="21" max="21" width="6.7109375" bestFit="1" customWidth="1"/>
    <col min="22" max="22" width="4.5703125" bestFit="1" customWidth="1"/>
    <col min="23" max="23" width="5.7109375" bestFit="1" customWidth="1"/>
    <col min="24" max="24" width="5.5703125" style="21" bestFit="1" customWidth="1"/>
    <col min="25" max="25" width="10.85546875" style="89" bestFit="1" customWidth="1"/>
    <col min="26" max="26" width="5.85546875" bestFit="1" customWidth="1"/>
    <col min="27" max="27" width="5.7109375" style="74" bestFit="1" customWidth="1"/>
    <col min="28" max="28" width="6.42578125" bestFit="1" customWidth="1"/>
    <col min="29" max="29" width="15.42578125" bestFit="1" customWidth="1"/>
    <col min="30" max="30" width="4.28515625" style="89" bestFit="1" customWidth="1"/>
    <col min="31" max="31" width="5.7109375" style="89" bestFit="1" customWidth="1"/>
    <col min="32" max="32" width="6.5703125" bestFit="1" customWidth="1"/>
    <col min="33" max="33" width="5" bestFit="1" customWidth="1"/>
    <col min="34" max="34" width="5.140625" bestFit="1" customWidth="1"/>
    <col min="35" max="35" width="5.140625" style="89" bestFit="1" customWidth="1"/>
    <col min="36" max="36" width="5.7109375" style="74" bestFit="1" customWidth="1"/>
    <col min="37" max="37" width="4.140625" style="21" bestFit="1" customWidth="1"/>
    <col min="38" max="38" width="6.5703125" bestFit="1" customWidth="1"/>
    <col min="39" max="39" width="6" style="89" bestFit="1" customWidth="1"/>
    <col min="40" max="40" width="6.140625" style="21" bestFit="1" customWidth="1"/>
    <col min="41" max="41" width="4.85546875" style="21" bestFit="1" customWidth="1"/>
    <col min="42" max="42" width="6.85546875" style="74" bestFit="1" customWidth="1"/>
    <col min="43" max="43" width="7.7109375" bestFit="1" customWidth="1"/>
    <col min="44" max="44" width="6.7109375" bestFit="1" customWidth="1"/>
    <col min="45" max="45" width="7.7109375" bestFit="1" customWidth="1"/>
    <col min="46" max="46" width="6" customWidth="1"/>
    <col min="47" max="47" width="4.28515625" bestFit="1" customWidth="1"/>
    <col min="48" max="48" width="5.85546875" style="89" bestFit="1" customWidth="1"/>
    <col min="49" max="49" width="4.28515625" bestFit="1" customWidth="1"/>
    <col min="50" max="50" width="5.7109375" bestFit="1" customWidth="1"/>
    <col min="51" max="51" width="4.5703125" bestFit="1" customWidth="1"/>
    <col min="52" max="52" width="4.140625" customWidth="1"/>
    <col min="53" max="53" width="5.7109375" bestFit="1" customWidth="1"/>
    <col min="54" max="54" width="4.140625" bestFit="1" customWidth="1"/>
    <col min="55" max="55" width="5.85546875" bestFit="1" customWidth="1"/>
    <col min="56" max="56" width="3.28515625" customWidth="1"/>
    <col min="57" max="57" width="5.85546875" bestFit="1" customWidth="1"/>
    <col min="58" max="58" width="6.85546875" bestFit="1" customWidth="1"/>
    <col min="59" max="59" width="5" bestFit="1" customWidth="1"/>
    <col min="60" max="60" width="5.140625" bestFit="1" customWidth="1"/>
    <col min="61" max="61" width="5.28515625" customWidth="1"/>
    <col min="62" max="62" width="8.7109375" bestFit="1" customWidth="1"/>
    <col min="63" max="63" width="4.85546875" customWidth="1"/>
    <col min="64" max="64" width="7.85546875" bestFit="1" customWidth="1"/>
    <col min="65" max="65" width="5.85546875" customWidth="1"/>
    <col min="66" max="66" width="6" customWidth="1"/>
    <col min="67" max="67" width="5.7109375" bestFit="1" customWidth="1"/>
    <col min="68" max="68" width="5.7109375" style="21" customWidth="1"/>
    <col min="69" max="69" width="3.85546875" bestFit="1" customWidth="1"/>
    <col min="70" max="70" width="5.5703125" bestFit="1" customWidth="1"/>
    <col min="71" max="71" width="3.85546875" bestFit="1" customWidth="1"/>
    <col min="72" max="72" width="4.5703125" bestFit="1" customWidth="1"/>
    <col min="73" max="73" width="8" style="21" bestFit="1" customWidth="1"/>
    <col min="74" max="75" width="5.28515625" bestFit="1" customWidth="1"/>
    <col min="76" max="76" width="4.28515625" bestFit="1" customWidth="1"/>
    <col min="77" max="77" width="5" bestFit="1" customWidth="1"/>
    <col min="78" max="78" width="9.140625" bestFit="1" customWidth="1"/>
    <col min="79" max="79" width="7.140625" bestFit="1" customWidth="1"/>
    <col min="81" max="97" width="9.140625" style="89"/>
  </cols>
  <sheetData>
    <row r="1" spans="1:97" x14ac:dyDescent="0.25">
      <c r="A1" s="89"/>
      <c r="B1" s="89" t="s">
        <v>329</v>
      </c>
      <c r="C1" s="89"/>
      <c r="D1" s="89"/>
      <c r="E1" s="89"/>
      <c r="F1" s="89"/>
      <c r="G1" s="89"/>
      <c r="H1" s="89"/>
      <c r="I1" s="89"/>
      <c r="J1" s="89" t="s">
        <v>352</v>
      </c>
      <c r="K1" s="89"/>
      <c r="L1" s="89"/>
      <c r="N1" s="89"/>
      <c r="O1" s="89"/>
      <c r="P1" s="89"/>
      <c r="Q1" s="89"/>
      <c r="R1" s="89"/>
      <c r="T1" s="89"/>
      <c r="U1" s="89"/>
      <c r="V1" s="89"/>
      <c r="W1" s="89"/>
      <c r="X1" s="89"/>
      <c r="Z1" s="89"/>
      <c r="AA1" s="89"/>
      <c r="AB1" s="89"/>
      <c r="AC1" s="89"/>
      <c r="AF1" s="89"/>
      <c r="AG1" s="89"/>
      <c r="AH1" s="89"/>
      <c r="AJ1" s="89"/>
      <c r="AK1" s="89"/>
      <c r="AL1" s="89"/>
      <c r="AN1" s="89"/>
      <c r="AO1" s="89"/>
      <c r="AP1" s="89"/>
      <c r="AQ1" s="89"/>
      <c r="AR1" s="89"/>
      <c r="AS1" s="89"/>
      <c r="AT1" s="89"/>
      <c r="AU1" s="89"/>
      <c r="AW1" s="89"/>
      <c r="AX1" s="89"/>
      <c r="AY1" s="89"/>
      <c r="AZ1" s="89"/>
      <c r="BA1" s="89"/>
      <c r="BB1" s="89"/>
      <c r="BC1" s="89"/>
      <c r="BD1" s="89"/>
      <c r="BE1" s="89"/>
      <c r="BF1" s="89"/>
      <c r="BG1" s="89"/>
      <c r="BH1" s="89"/>
      <c r="BI1" s="89"/>
      <c r="BJ1" s="89"/>
      <c r="BK1" s="89"/>
      <c r="BL1" s="89"/>
      <c r="BM1" s="89"/>
      <c r="BN1" s="89"/>
      <c r="BO1" s="89"/>
      <c r="BP1" s="89"/>
      <c r="BQ1" s="89"/>
      <c r="BR1" s="89"/>
      <c r="BS1" s="89"/>
      <c r="BT1" s="89"/>
      <c r="BU1" s="89"/>
      <c r="BV1" s="89"/>
      <c r="BW1" s="89"/>
      <c r="BX1" s="89"/>
      <c r="BY1" s="89"/>
      <c r="BZ1" s="89"/>
      <c r="CA1" s="89"/>
      <c r="CB1" s="89"/>
      <c r="CM1" s="72" t="s">
        <v>422</v>
      </c>
    </row>
    <row r="2" spans="1:97" x14ac:dyDescent="0.25">
      <c r="A2" s="89" t="s">
        <v>162</v>
      </c>
      <c r="B2" s="89" t="s">
        <v>54</v>
      </c>
      <c r="C2" s="89" t="s">
        <v>82</v>
      </c>
      <c r="D2" s="89" t="s">
        <v>163</v>
      </c>
      <c r="E2" s="89" t="s">
        <v>164</v>
      </c>
      <c r="F2" s="89" t="s">
        <v>165</v>
      </c>
      <c r="G2" s="89" t="s">
        <v>140</v>
      </c>
      <c r="H2" s="89" t="s">
        <v>166</v>
      </c>
      <c r="I2" s="89"/>
      <c r="J2" s="75" t="s">
        <v>336</v>
      </c>
      <c r="K2" s="75" t="s">
        <v>358</v>
      </c>
      <c r="L2" s="75" t="s">
        <v>36</v>
      </c>
      <c r="M2" s="75" t="s">
        <v>38</v>
      </c>
      <c r="N2" s="75" t="s">
        <v>40</v>
      </c>
      <c r="O2" s="75" t="s">
        <v>42</v>
      </c>
      <c r="P2" s="75" t="s">
        <v>44</v>
      </c>
      <c r="Q2" s="75" t="s">
        <v>359</v>
      </c>
      <c r="R2" s="75" t="s">
        <v>46</v>
      </c>
      <c r="S2" s="75" t="s">
        <v>48</v>
      </c>
      <c r="T2" s="75" t="s">
        <v>50</v>
      </c>
      <c r="U2" s="75" t="s">
        <v>54</v>
      </c>
      <c r="V2" s="75" t="s">
        <v>56</v>
      </c>
      <c r="W2" s="75" t="s">
        <v>58</v>
      </c>
      <c r="X2" s="75" t="s">
        <v>60</v>
      </c>
      <c r="Y2" s="75" t="s">
        <v>378</v>
      </c>
      <c r="Z2" s="75" t="s">
        <v>62</v>
      </c>
      <c r="AA2" s="75" t="s">
        <v>360</v>
      </c>
      <c r="AB2" s="75" t="s">
        <v>64</v>
      </c>
      <c r="AC2" s="75" t="s">
        <v>66</v>
      </c>
      <c r="AD2" s="75" t="s">
        <v>361</v>
      </c>
      <c r="AE2" s="75" t="s">
        <v>362</v>
      </c>
      <c r="AF2" s="75" t="s">
        <v>70</v>
      </c>
      <c r="AG2" s="89" t="s">
        <v>72</v>
      </c>
      <c r="AH2" s="89" t="s">
        <v>74</v>
      </c>
      <c r="AI2" s="89" t="s">
        <v>363</v>
      </c>
      <c r="AJ2" s="89" t="s">
        <v>364</v>
      </c>
      <c r="AK2" s="89" t="s">
        <v>76</v>
      </c>
      <c r="AL2" s="89" t="s">
        <v>78</v>
      </c>
      <c r="AM2" s="89" t="s">
        <v>365</v>
      </c>
      <c r="AN2" s="89" t="s">
        <v>80</v>
      </c>
      <c r="AO2" s="89" t="s">
        <v>82</v>
      </c>
      <c r="AP2" s="89" t="s">
        <v>366</v>
      </c>
      <c r="AQ2" s="89" t="s">
        <v>86</v>
      </c>
      <c r="AR2" s="89" t="s">
        <v>88</v>
      </c>
      <c r="AS2" s="89" t="s">
        <v>163</v>
      </c>
      <c r="AT2" s="89" t="s">
        <v>92</v>
      </c>
      <c r="AU2" s="89" t="s">
        <v>94</v>
      </c>
      <c r="AV2" s="89" t="s">
        <v>367</v>
      </c>
      <c r="AW2" s="89" t="s">
        <v>96</v>
      </c>
      <c r="AX2" s="89" t="s">
        <v>98</v>
      </c>
      <c r="AY2" s="89" t="s">
        <v>100</v>
      </c>
      <c r="AZ2" s="89" t="s">
        <v>102</v>
      </c>
      <c r="BA2" s="89" t="s">
        <v>104</v>
      </c>
      <c r="BB2" s="89" t="s">
        <v>106</v>
      </c>
      <c r="BC2" s="89" t="s">
        <v>108</v>
      </c>
      <c r="BD2" s="89" t="s">
        <v>110</v>
      </c>
      <c r="BE2" s="89" t="s">
        <v>164</v>
      </c>
      <c r="BF2" s="89" t="s">
        <v>165</v>
      </c>
      <c r="BG2" s="89" t="s">
        <v>112</v>
      </c>
      <c r="BH2" s="89" t="s">
        <v>114</v>
      </c>
      <c r="BI2" s="89" t="s">
        <v>116</v>
      </c>
      <c r="BJ2" s="89" t="s">
        <v>118</v>
      </c>
      <c r="BK2" s="89" t="s">
        <v>120</v>
      </c>
      <c r="BL2" s="89" t="s">
        <v>122</v>
      </c>
      <c r="BM2" s="89" t="s">
        <v>124</v>
      </c>
      <c r="BN2" s="89" t="s">
        <v>126</v>
      </c>
      <c r="BO2" s="89" t="s">
        <v>128</v>
      </c>
      <c r="BP2" s="89" t="s">
        <v>130</v>
      </c>
      <c r="BQ2" s="89" t="s">
        <v>132</v>
      </c>
      <c r="BR2" s="89" t="s">
        <v>134</v>
      </c>
      <c r="BS2" s="89" t="s">
        <v>136</v>
      </c>
      <c r="BT2" s="89" t="s">
        <v>140</v>
      </c>
      <c r="BU2" s="89" t="s">
        <v>142</v>
      </c>
      <c r="BV2" s="89" t="s">
        <v>144</v>
      </c>
      <c r="BW2" s="75" t="s">
        <v>146</v>
      </c>
      <c r="BX2" s="75" t="s">
        <v>148</v>
      </c>
      <c r="BY2" s="89" t="s">
        <v>152</v>
      </c>
      <c r="BZ2" s="89" t="s">
        <v>154</v>
      </c>
      <c r="CA2" s="89" t="s">
        <v>156</v>
      </c>
      <c r="CB2" s="89"/>
      <c r="CC2" s="75" t="s">
        <v>366</v>
      </c>
      <c r="CD2" s="89" t="s">
        <v>70</v>
      </c>
      <c r="CE2" s="75" t="s">
        <v>423</v>
      </c>
      <c r="CF2" s="89" t="s">
        <v>54</v>
      </c>
      <c r="CG2" s="89" t="s">
        <v>82</v>
      </c>
      <c r="CH2" s="89" t="s">
        <v>163</v>
      </c>
      <c r="CI2" s="89" t="s">
        <v>164</v>
      </c>
      <c r="CJ2" s="89" t="s">
        <v>165</v>
      </c>
      <c r="CK2" s="89" t="s">
        <v>140</v>
      </c>
      <c r="CL2" s="89" t="s">
        <v>166</v>
      </c>
      <c r="CM2" s="89" t="s">
        <v>355</v>
      </c>
      <c r="CN2" s="89" t="s">
        <v>356</v>
      </c>
      <c r="CO2" s="89" t="s">
        <v>374</v>
      </c>
      <c r="CP2" s="89" t="s">
        <v>377</v>
      </c>
      <c r="CQ2" s="89" t="s">
        <v>375</v>
      </c>
      <c r="CR2" s="89" t="s">
        <v>376</v>
      </c>
      <c r="CS2" s="89" t="s">
        <v>378</v>
      </c>
    </row>
    <row r="3" spans="1:97" x14ac:dyDescent="0.25">
      <c r="A3" s="75" t="s">
        <v>168</v>
      </c>
      <c r="B3" s="75">
        <v>476.00555685</v>
      </c>
      <c r="C3" s="75"/>
      <c r="D3" s="75">
        <v>3359.8970276999999</v>
      </c>
      <c r="E3" s="75">
        <v>94.669832369999995</v>
      </c>
      <c r="F3" s="75">
        <v>91.723675850000006</v>
      </c>
      <c r="G3" s="75">
        <v>17.50521861</v>
      </c>
      <c r="H3" s="75">
        <v>142.76762712999999</v>
      </c>
      <c r="I3" s="75"/>
      <c r="J3" s="75" t="s">
        <v>168</v>
      </c>
      <c r="K3" s="75">
        <v>0</v>
      </c>
      <c r="L3" s="75">
        <v>1.6209428385146001</v>
      </c>
      <c r="M3" s="75">
        <v>0.26383499253489401</v>
      </c>
      <c r="N3" s="75">
        <v>0.60021170890014497</v>
      </c>
      <c r="O3" s="75">
        <v>0.60021170890014497</v>
      </c>
      <c r="P3" s="75">
        <v>2.3180826022412</v>
      </c>
      <c r="Q3" s="75">
        <v>0</v>
      </c>
      <c r="R3" s="75">
        <v>0.29044638738211698</v>
      </c>
      <c r="S3" s="75">
        <v>0.144623894801648</v>
      </c>
      <c r="T3" s="75">
        <v>3.4257852875510202</v>
      </c>
      <c r="U3" s="75">
        <v>476.00554648059602</v>
      </c>
      <c r="V3" s="75">
        <v>14.283448369397</v>
      </c>
      <c r="W3" s="75">
        <v>0.10818038817952499</v>
      </c>
      <c r="X3" s="75">
        <v>2.4926969336886899</v>
      </c>
      <c r="Y3" s="75">
        <v>6.2675034964955703E-2</v>
      </c>
      <c r="Z3" s="75">
        <v>0</v>
      </c>
      <c r="AA3" s="75">
        <v>0</v>
      </c>
      <c r="AB3" s="75">
        <v>2.6186465173622802</v>
      </c>
      <c r="AC3" s="75">
        <v>2.6186465173622802</v>
      </c>
      <c r="AD3" s="75">
        <v>0</v>
      </c>
      <c r="AE3" s="75">
        <v>0</v>
      </c>
      <c r="AF3" s="75">
        <v>26.879148369406401</v>
      </c>
      <c r="AG3" s="75">
        <v>0.50424748536088904</v>
      </c>
      <c r="AH3" s="75">
        <v>7.8845847008394102E-2</v>
      </c>
      <c r="AI3" s="75">
        <v>0</v>
      </c>
      <c r="AJ3" s="75">
        <v>43.544490866135597</v>
      </c>
      <c r="AK3" s="75">
        <v>0.214313377507724</v>
      </c>
      <c r="AL3" s="75">
        <v>0</v>
      </c>
      <c r="AM3" s="75">
        <v>0</v>
      </c>
      <c r="AN3" s="75">
        <v>0.26129883530861597</v>
      </c>
      <c r="AO3" s="75">
        <v>1.76540750658685</v>
      </c>
      <c r="AP3" s="75">
        <v>144.49733257538401</v>
      </c>
      <c r="AQ3" s="75">
        <v>3023.90714937747</v>
      </c>
      <c r="AR3" s="75">
        <v>309.11042840897898</v>
      </c>
      <c r="AS3" s="75">
        <v>3359.89672615585</v>
      </c>
      <c r="AT3" s="75">
        <v>0</v>
      </c>
      <c r="AU3" s="75">
        <v>2.8502486199642298</v>
      </c>
      <c r="AV3" s="75">
        <v>0</v>
      </c>
      <c r="AW3" s="75">
        <v>5.5175370453215099E-2</v>
      </c>
      <c r="AX3" s="75">
        <v>23.862341223179602</v>
      </c>
      <c r="AY3" s="75">
        <v>0.53569259988976803</v>
      </c>
      <c r="AZ3" s="75">
        <v>0.34485654673743499</v>
      </c>
      <c r="BA3" s="75">
        <v>42.562673526347901</v>
      </c>
      <c r="BB3" s="75">
        <v>0.31587906712853397</v>
      </c>
      <c r="BC3" s="75">
        <v>0</v>
      </c>
      <c r="BD3" s="75">
        <v>0.24073322412187101</v>
      </c>
      <c r="BE3" s="75">
        <v>94.669805227192398</v>
      </c>
      <c r="BF3" s="75">
        <v>91.723651031807805</v>
      </c>
      <c r="BG3" s="75">
        <v>2.94615419538462</v>
      </c>
      <c r="BH3" s="75">
        <v>0.12168459767081601</v>
      </c>
      <c r="BI3" s="75">
        <v>0</v>
      </c>
      <c r="BJ3" s="75">
        <v>1.1772731737958599</v>
      </c>
      <c r="BK3" s="75">
        <v>0.28224934891008902</v>
      </c>
      <c r="BL3" s="75">
        <v>7.6464582829301602</v>
      </c>
      <c r="BM3" s="75">
        <v>1.5954600583673599</v>
      </c>
      <c r="BN3" s="75">
        <v>1.1479996912978001</v>
      </c>
      <c r="BO3" s="75">
        <v>30.5858264156704</v>
      </c>
      <c r="BP3" s="75">
        <v>5.3739554160726302E-2</v>
      </c>
      <c r="BQ3" s="75">
        <v>0.272495990285333</v>
      </c>
      <c r="BR3" s="75">
        <v>4.8306545483776704</v>
      </c>
      <c r="BS3" s="75">
        <v>8.5385898234648892E-3</v>
      </c>
      <c r="BT3" s="75">
        <v>17.505204154005099</v>
      </c>
      <c r="BU3" s="75">
        <v>35.414188826779103</v>
      </c>
      <c r="BV3" s="75">
        <v>0</v>
      </c>
      <c r="BW3" s="75">
        <v>0</v>
      </c>
      <c r="BX3" s="75">
        <v>3.0251122281098799</v>
      </c>
      <c r="BY3" s="75">
        <v>0</v>
      </c>
      <c r="BZ3" s="75">
        <v>142.76760855238999</v>
      </c>
      <c r="CA3" s="75">
        <v>4.64772386139225</v>
      </c>
      <c r="CB3" s="89"/>
      <c r="CC3" s="91">
        <f>AP3/BZ3</f>
        <v>1.0121156615322815</v>
      </c>
      <c r="CD3" s="28">
        <f t="shared" ref="CD3:CD60" si="0">AF3/AS3</f>
        <v>7.9999924283862059E-3</v>
      </c>
      <c r="CE3" s="28">
        <f t="shared" ref="CE3:CE60" si="1">AO3/BF3</f>
        <v>1.9247026112977603E-2</v>
      </c>
      <c r="CF3" s="68">
        <f t="shared" ref="CF3:CF60" si="2">IF(B3=0,"",(U3-B3)/B3)</f>
        <v>-2.178420783451265E-8</v>
      </c>
      <c r="CG3" s="68" t="str">
        <f t="shared" ref="CG3:CG60" si="3">IF(C3=0,"",(AO3-C3)/C3)</f>
        <v/>
      </c>
      <c r="CH3" s="68">
        <f t="shared" ref="CH3:CH60" si="4">IF(D3=0,"",(AS3-D3)/D3)</f>
        <v>-8.9748033145186137E-8</v>
      </c>
      <c r="CI3" s="68">
        <f t="shared" ref="CI3:CJ34" si="5">IF(E3=0,"",(BE3-E3)/E3)</f>
        <v>-2.8671021081044454E-7</v>
      </c>
      <c r="CJ3" s="68">
        <f t="shared" si="5"/>
        <v>-2.7057563897001237E-7</v>
      </c>
      <c r="CK3" s="68">
        <f t="shared" ref="CK3:CK60" si="6">IF(G3=0,"",(BT3-G3)/G3)</f>
        <v>-8.2581058955916486E-7</v>
      </c>
      <c r="CL3" s="68">
        <f t="shared" ref="CL3:CL60" si="7">IF(H3=0,"",(BZ3-H3)/H3)</f>
        <v>-1.3012480756488796E-7</v>
      </c>
      <c r="CM3" s="40">
        <f>(N3/0.004204-$BZ3)/$BZ3</f>
        <v>2.779520849873779E-5</v>
      </c>
      <c r="CN3" s="40">
        <f>(R3/0.002034-$BZ3)/$BZ3</f>
        <v>1.9653473268956137E-4</v>
      </c>
      <c r="CO3" s="40">
        <f>(AB3/0.018342-$BZ3)/$BZ3</f>
        <v>1.1614006910923866E-6</v>
      </c>
      <c r="CP3" s="40">
        <f>(AN3/0.00183-$BZ3)/$BZ3</f>
        <v>1.3056358036250457E-4</v>
      </c>
      <c r="CQ3" s="40">
        <f>(M3/0.001848-$BZ3)/$BZ3</f>
        <v>1.7129299153900548E-6</v>
      </c>
      <c r="CR3" s="40">
        <f>(S3/0.001013-$BZ3)/$BZ3</f>
        <v>2.1250895676546927E-6</v>
      </c>
      <c r="CS3" s="40">
        <f>(Y3/0.000439-$BZ3)/$BZ3</f>
        <v>8.7451892871036185E-7</v>
      </c>
    </row>
    <row r="4" spans="1:97" s="21" customFormat="1" x14ac:dyDescent="0.25">
      <c r="A4" s="75" t="s">
        <v>170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5"/>
      <c r="BD4" s="75"/>
      <c r="BE4" s="75"/>
      <c r="BF4" s="75"/>
      <c r="BG4" s="75"/>
      <c r="BH4" s="75"/>
      <c r="BI4" s="75"/>
      <c r="BJ4" s="75"/>
      <c r="BK4" s="75"/>
      <c r="BL4" s="75"/>
      <c r="BM4" s="75"/>
      <c r="BN4" s="75"/>
      <c r="BO4" s="75"/>
      <c r="BP4" s="75"/>
      <c r="BQ4" s="75"/>
      <c r="BR4" s="75"/>
      <c r="BS4" s="75"/>
      <c r="BT4" s="75"/>
      <c r="BU4" s="75"/>
      <c r="BV4" s="75"/>
      <c r="BW4" s="75"/>
      <c r="BX4" s="75"/>
      <c r="BY4" s="75"/>
      <c r="BZ4" s="75"/>
      <c r="CA4" s="75"/>
      <c r="CB4" s="89"/>
      <c r="CC4" s="91" t="e">
        <f t="shared" ref="CC4:CC60" si="8">AP4/BZ4</f>
        <v>#DIV/0!</v>
      </c>
      <c r="CD4" s="28" t="e">
        <f t="shared" si="0"/>
        <v>#DIV/0!</v>
      </c>
      <c r="CE4" s="28" t="e">
        <f t="shared" si="1"/>
        <v>#DIV/0!</v>
      </c>
      <c r="CF4" s="68" t="str">
        <f t="shared" si="2"/>
        <v/>
      </c>
      <c r="CG4" s="68" t="str">
        <f t="shared" si="3"/>
        <v/>
      </c>
      <c r="CH4" s="68" t="str">
        <f t="shared" si="4"/>
        <v/>
      </c>
      <c r="CI4" s="68" t="str">
        <f t="shared" si="5"/>
        <v/>
      </c>
      <c r="CJ4" s="68" t="str">
        <f t="shared" si="5"/>
        <v/>
      </c>
      <c r="CK4" s="68" t="str">
        <f t="shared" si="6"/>
        <v/>
      </c>
      <c r="CL4" s="68" t="str">
        <f t="shared" si="7"/>
        <v/>
      </c>
      <c r="CM4" s="40"/>
      <c r="CN4" s="40"/>
      <c r="CO4" s="40"/>
      <c r="CP4" s="40"/>
      <c r="CQ4" s="40"/>
      <c r="CR4" s="40"/>
      <c r="CS4" s="40"/>
    </row>
    <row r="5" spans="1:97" x14ac:dyDescent="0.25">
      <c r="A5" s="75" t="s">
        <v>171</v>
      </c>
      <c r="B5" s="75">
        <v>291.96866940000001</v>
      </c>
      <c r="C5" s="75"/>
      <c r="D5" s="75">
        <v>2125.0622118000001</v>
      </c>
      <c r="E5" s="75">
        <v>60.303089739999997</v>
      </c>
      <c r="F5" s="75">
        <v>58.439371559999998</v>
      </c>
      <c r="G5" s="75">
        <v>9.1795359399999992</v>
      </c>
      <c r="H5" s="75">
        <v>95.588207229999995</v>
      </c>
      <c r="I5" s="75"/>
      <c r="J5" s="75" t="s">
        <v>171</v>
      </c>
      <c r="K5" s="75">
        <v>0</v>
      </c>
      <c r="L5" s="75">
        <v>1.0852803652868299</v>
      </c>
      <c r="M5" s="75">
        <v>0.176647314736193</v>
      </c>
      <c r="N5" s="75">
        <v>0.40186402795563098</v>
      </c>
      <c r="O5" s="75">
        <v>0.40186402795563098</v>
      </c>
      <c r="P5" s="75">
        <v>1.5520416778425501</v>
      </c>
      <c r="Q5" s="75">
        <v>0</v>
      </c>
      <c r="R5" s="75">
        <v>0.194464560770648</v>
      </c>
      <c r="S5" s="75">
        <v>9.6831144351375603E-2</v>
      </c>
      <c r="T5" s="75">
        <v>2.29369196913877</v>
      </c>
      <c r="U5" s="75">
        <v>291.96855482487001</v>
      </c>
      <c r="V5" s="75">
        <v>9.5633038593439998</v>
      </c>
      <c r="W5" s="75">
        <v>7.2430868238386195E-2</v>
      </c>
      <c r="X5" s="75">
        <v>1.66895114452202</v>
      </c>
      <c r="Y5" s="75">
        <v>4.1963403099545098E-2</v>
      </c>
      <c r="Z5" s="75">
        <v>0</v>
      </c>
      <c r="AA5" s="75">
        <v>0</v>
      </c>
      <c r="AB5" s="75">
        <v>1.7532810774165599</v>
      </c>
      <c r="AC5" s="75">
        <v>1.7532810774165599</v>
      </c>
      <c r="AD5" s="75">
        <v>0</v>
      </c>
      <c r="AE5" s="75">
        <v>0</v>
      </c>
      <c r="AF5" s="75">
        <v>17.0005031485749</v>
      </c>
      <c r="AG5" s="75">
        <v>0.337612084859779</v>
      </c>
      <c r="AH5" s="75">
        <v>5.2790182240592502E-2</v>
      </c>
      <c r="AI5" s="75">
        <v>0</v>
      </c>
      <c r="AJ5" s="75">
        <v>29.154627566516599</v>
      </c>
      <c r="AK5" s="75">
        <v>0.14349067970902499</v>
      </c>
      <c r="AL5" s="75">
        <v>0</v>
      </c>
      <c r="AM5" s="75">
        <v>0</v>
      </c>
      <c r="AN5" s="75">
        <v>0.17494948718821199</v>
      </c>
      <c r="AO5" s="75">
        <v>1.1247821833066001</v>
      </c>
      <c r="AP5" s="75">
        <v>96.746350824142795</v>
      </c>
      <c r="AQ5" s="75">
        <v>1912.55557925516</v>
      </c>
      <c r="AR5" s="75">
        <v>195.50558337781101</v>
      </c>
      <c r="AS5" s="75">
        <v>2125.0616657815499</v>
      </c>
      <c r="AT5" s="75">
        <v>0</v>
      </c>
      <c r="AU5" s="75">
        <v>1.90834579046649</v>
      </c>
      <c r="AV5" s="75">
        <v>0</v>
      </c>
      <c r="AW5" s="75">
        <v>3.5153555401599403E-2</v>
      </c>
      <c r="AX5" s="75">
        <v>15.9767020782397</v>
      </c>
      <c r="AY5" s="75">
        <v>0.34130305150548101</v>
      </c>
      <c r="AZ5" s="75">
        <v>0.219716494154995</v>
      </c>
      <c r="BA5" s="75">
        <v>27.117696174870598</v>
      </c>
      <c r="BB5" s="75">
        <v>0.20125430166944999</v>
      </c>
      <c r="BC5" s="75">
        <v>0</v>
      </c>
      <c r="BD5" s="75">
        <v>0.15337691949271601</v>
      </c>
      <c r="BE5" s="75">
        <v>60.3030758071598</v>
      </c>
      <c r="BF5" s="75">
        <v>58.439358584432398</v>
      </c>
      <c r="BG5" s="75">
        <v>1.8637172227274399</v>
      </c>
      <c r="BH5" s="75">
        <v>7.7528159218902395E-2</v>
      </c>
      <c r="BI5" s="75">
        <v>0</v>
      </c>
      <c r="BJ5" s="75">
        <v>0.75006926338067703</v>
      </c>
      <c r="BK5" s="75">
        <v>0.179828013845026</v>
      </c>
      <c r="BL5" s="75">
        <v>4.8717468500912098</v>
      </c>
      <c r="BM5" s="75">
        <v>1.01650703324018</v>
      </c>
      <c r="BN5" s="75">
        <v>0.73141829882548703</v>
      </c>
      <c r="BO5" s="75">
        <v>19.4869798742263</v>
      </c>
      <c r="BP5" s="75">
        <v>3.59804488699784E-2</v>
      </c>
      <c r="BQ5" s="75">
        <v>0.17361378280064099</v>
      </c>
      <c r="BR5" s="75">
        <v>3.0777266674382799</v>
      </c>
      <c r="BS5" s="75">
        <v>5.4401442707937104E-3</v>
      </c>
      <c r="BT5" s="75">
        <v>9.1795310910475791</v>
      </c>
      <c r="BU5" s="75">
        <v>23.711099444331399</v>
      </c>
      <c r="BV5" s="75">
        <v>0</v>
      </c>
      <c r="BW5" s="75">
        <v>0</v>
      </c>
      <c r="BX5" s="75">
        <v>2.0254254479510601</v>
      </c>
      <c r="BY5" s="75">
        <v>0</v>
      </c>
      <c r="BZ5" s="75">
        <v>95.588162181693903</v>
      </c>
      <c r="CA5" s="75">
        <v>3.1118229682490002</v>
      </c>
      <c r="CB5" s="89"/>
      <c r="CC5" s="91">
        <f t="shared" si="8"/>
        <v>1.0121164442961819</v>
      </c>
      <c r="CD5" s="28">
        <f t="shared" si="0"/>
        <v>8.0000046221352823E-3</v>
      </c>
      <c r="CE5" s="28">
        <f t="shared" si="1"/>
        <v>1.9246997409828343E-2</v>
      </c>
      <c r="CF5" s="68">
        <f t="shared" si="2"/>
        <v>-3.924226877977618E-7</v>
      </c>
      <c r="CG5" s="68" t="str">
        <f t="shared" si="3"/>
        <v/>
      </c>
      <c r="CH5" s="68">
        <f t="shared" si="4"/>
        <v>-2.5694233664816907E-7</v>
      </c>
      <c r="CI5" s="68">
        <f t="shared" si="5"/>
        <v>-2.3104687101772991E-7</v>
      </c>
      <c r="CJ5" s="68">
        <f t="shared" si="5"/>
        <v>-2.2203468746435089E-7</v>
      </c>
      <c r="CK5" s="68">
        <f t="shared" si="6"/>
        <v>-5.282350275359857E-7</v>
      </c>
      <c r="CL5" s="68">
        <f t="shared" si="7"/>
        <v>-4.7127472516825033E-7</v>
      </c>
      <c r="CM5" s="40">
        <f>(N5/0.004204-$BZ5)/$BZ5</f>
        <v>2.8354035362960559E-5</v>
      </c>
      <c r="CN5" s="40">
        <f>(R5/0.002034-$BZ5)/$BZ5</f>
        <v>1.9667549492964929E-4</v>
      </c>
      <c r="CO5" s="40">
        <f>(AB5/0.018342-$BZ5)/$BZ5</f>
        <v>1.7148905131196028E-6</v>
      </c>
      <c r="CP5" s="40">
        <f>(AN5/0.00183-$BZ5)/$BZ5</f>
        <v>1.3234368327051898E-4</v>
      </c>
      <c r="CQ5" s="40">
        <f>(M5/0.001848-$BZ5)/$BZ5</f>
        <v>2.2135931634335535E-6</v>
      </c>
      <c r="CR5" s="40">
        <f>(S5/0.001013-$BZ5)/$BZ5</f>
        <v>3.4706032678833384E-6</v>
      </c>
      <c r="CS5" s="40">
        <f>(Y5/0.000439-$BZ5)/$BZ5</f>
        <v>4.7637398063976036E-6</v>
      </c>
    </row>
    <row r="6" spans="1:97" x14ac:dyDescent="0.25">
      <c r="A6" s="75" t="s">
        <v>172</v>
      </c>
      <c r="B6" s="75">
        <v>1127.1034087</v>
      </c>
      <c r="C6" s="75"/>
      <c r="D6" s="75">
        <v>7253.3642699000002</v>
      </c>
      <c r="E6" s="75">
        <v>193.03129122999999</v>
      </c>
      <c r="F6" s="75">
        <v>187.0664476</v>
      </c>
      <c r="G6" s="75">
        <v>30.229569779999999</v>
      </c>
      <c r="H6" s="75">
        <v>250.36256399999999</v>
      </c>
      <c r="I6" s="75"/>
      <c r="J6" s="75" t="s">
        <v>172</v>
      </c>
      <c r="K6" s="75">
        <v>0</v>
      </c>
      <c r="L6" s="75">
        <v>2.8425441450455602</v>
      </c>
      <c r="M6" s="75">
        <v>0.46267081622560202</v>
      </c>
      <c r="N6" s="75">
        <v>1.05255272889313</v>
      </c>
      <c r="O6" s="75">
        <v>1.05255272889313</v>
      </c>
      <c r="P6" s="75">
        <v>4.0650751752137104</v>
      </c>
      <c r="Q6" s="75">
        <v>0</v>
      </c>
      <c r="R6" s="75">
        <v>0.50933703344729497</v>
      </c>
      <c r="S6" s="75">
        <v>0.25361780298693298</v>
      </c>
      <c r="T6" s="75">
        <v>6.0075837549360704</v>
      </c>
      <c r="U6" s="75">
        <v>1127.10303013563</v>
      </c>
      <c r="V6" s="75">
        <v>25.0479797049294</v>
      </c>
      <c r="W6" s="75">
        <v>0.18970921450601799</v>
      </c>
      <c r="X6" s="75">
        <v>4.3712820548298401</v>
      </c>
      <c r="Y6" s="75">
        <v>0.10990944851074499</v>
      </c>
      <c r="Z6" s="75">
        <v>0</v>
      </c>
      <c r="AA6" s="75">
        <v>0</v>
      </c>
      <c r="AB6" s="75">
        <v>4.5921555952831099</v>
      </c>
      <c r="AC6" s="75">
        <v>4.5921555952831099</v>
      </c>
      <c r="AD6" s="75">
        <v>0</v>
      </c>
      <c r="AE6" s="75">
        <v>0</v>
      </c>
      <c r="AF6" s="75">
        <v>58.026879032303199</v>
      </c>
      <c r="AG6" s="75">
        <v>0.88426611883814499</v>
      </c>
      <c r="AH6" s="75">
        <v>0.13826695916149301</v>
      </c>
      <c r="AI6" s="75">
        <v>0</v>
      </c>
      <c r="AJ6" s="75">
        <v>76.361139961154294</v>
      </c>
      <c r="AK6" s="75">
        <v>0.375827824560445</v>
      </c>
      <c r="AL6" s="75">
        <v>0</v>
      </c>
      <c r="AM6" s="75">
        <v>0</v>
      </c>
      <c r="AN6" s="75">
        <v>0.45822311998721799</v>
      </c>
      <c r="AO6" s="75">
        <v>3.6004662413873598</v>
      </c>
      <c r="AP6" s="75">
        <v>253.39587163467201</v>
      </c>
      <c r="AQ6" s="75">
        <v>6528.0279729435497</v>
      </c>
      <c r="AR6" s="75">
        <v>667.30944586914404</v>
      </c>
      <c r="AS6" s="75">
        <v>7253.3642978449998</v>
      </c>
      <c r="AT6" s="75">
        <v>0</v>
      </c>
      <c r="AU6" s="75">
        <v>4.99829526360808</v>
      </c>
      <c r="AV6" s="75">
        <v>0</v>
      </c>
      <c r="AW6" s="75">
        <v>0.112527746142187</v>
      </c>
      <c r="AX6" s="75">
        <v>41.845862395194303</v>
      </c>
      <c r="AY6" s="75">
        <v>1.09252248823558</v>
      </c>
      <c r="AZ6" s="75">
        <v>0.70331998399444395</v>
      </c>
      <c r="BA6" s="75">
        <v>86.804686612322698</v>
      </c>
      <c r="BB6" s="75">
        <v>0.64422180668772</v>
      </c>
      <c r="BC6" s="75">
        <v>0</v>
      </c>
      <c r="BD6" s="75">
        <v>0.49096475888600399</v>
      </c>
      <c r="BE6" s="75">
        <v>193.031209357845</v>
      </c>
      <c r="BF6" s="75">
        <v>187.06636743012299</v>
      </c>
      <c r="BG6" s="75">
        <v>5.9648419277214604</v>
      </c>
      <c r="BH6" s="75">
        <v>0.24817031989175301</v>
      </c>
      <c r="BI6" s="75">
        <v>0</v>
      </c>
      <c r="BJ6" s="75">
        <v>2.40099561691386</v>
      </c>
      <c r="BK6" s="75">
        <v>0.57563556463124899</v>
      </c>
      <c r="BL6" s="75">
        <v>15.594616491233801</v>
      </c>
      <c r="BM6" s="75">
        <v>3.25387343451446</v>
      </c>
      <c r="BN6" s="75">
        <v>2.3412960766547002</v>
      </c>
      <c r="BO6" s="75">
        <v>62.378469297993199</v>
      </c>
      <c r="BP6" s="75">
        <v>9.4239527885400201E-2</v>
      </c>
      <c r="BQ6" s="75">
        <v>0.55574367398049995</v>
      </c>
      <c r="BR6" s="75">
        <v>9.8519094577181008</v>
      </c>
      <c r="BS6" s="75">
        <v>1.7414100323307799E-2</v>
      </c>
      <c r="BT6" s="75">
        <v>30.2295460448574</v>
      </c>
      <c r="BU6" s="75">
        <v>62.103656690076399</v>
      </c>
      <c r="BV6" s="75">
        <v>0</v>
      </c>
      <c r="BW6" s="75">
        <v>0</v>
      </c>
      <c r="BX6" s="75">
        <v>5.30494833328504</v>
      </c>
      <c r="BY6" s="75">
        <v>0</v>
      </c>
      <c r="BZ6" s="75">
        <v>250.36242165556001</v>
      </c>
      <c r="CA6" s="75">
        <v>8.1504223034270904</v>
      </c>
      <c r="CB6" s="89"/>
      <c r="CC6" s="91">
        <f t="shared" si="8"/>
        <v>1.0121162351724067</v>
      </c>
      <c r="CD6" s="28">
        <f t="shared" si="0"/>
        <v>7.9999951263365048E-3</v>
      </c>
      <c r="CE6" s="28">
        <f t="shared" si="1"/>
        <v>1.924699929148024E-2</v>
      </c>
      <c r="CF6" s="68">
        <f t="shared" si="2"/>
        <v>-3.3587368039575482E-7</v>
      </c>
      <c r="CG6" s="68" t="str">
        <f t="shared" si="3"/>
        <v/>
      </c>
      <c r="CH6" s="68">
        <f t="shared" si="4"/>
        <v>3.8526949097848627E-9</v>
      </c>
      <c r="CI6" s="68">
        <f t="shared" si="5"/>
        <v>-4.2413929094937412E-7</v>
      </c>
      <c r="CJ6" s="68">
        <f t="shared" si="5"/>
        <v>-4.28563636277574E-7</v>
      </c>
      <c r="CK6" s="68">
        <f t="shared" si="6"/>
        <v>-7.8516309596033163E-7</v>
      </c>
      <c r="CL6" s="68">
        <f t="shared" si="7"/>
        <v>-5.6855321220895334E-7</v>
      </c>
      <c r="CM6" s="40">
        <f>(N6/0.004204-$BZ6)/$BZ6</f>
        <v>2.7655676874884994E-5</v>
      </c>
      <c r="CN6" s="40">
        <f>(R6/0.002034-$BZ6)/$BZ6</f>
        <v>1.9611255152398078E-4</v>
      </c>
      <c r="CO6" s="40">
        <f>(AB6/0.018342-$BZ6)/$BZ6</f>
        <v>1.754577082102722E-6</v>
      </c>
      <c r="CP6" s="40">
        <f>(AN6/0.00183-$BZ6)/$BZ6</f>
        <v>1.3071401939033445E-4</v>
      </c>
      <c r="CQ6" s="40">
        <f>(M6/0.001848-$BZ6)/$BZ6</f>
        <v>2.2932256001708068E-6</v>
      </c>
      <c r="CR6" s="40">
        <f>(S6/0.001013-$BZ6)/$BZ6</f>
        <v>2.6411853268975794E-6</v>
      </c>
      <c r="CS6" s="40">
        <f>(Y6/0.000439-$BZ6)/$BZ6</f>
        <v>3.1426328155618712E-6</v>
      </c>
    </row>
    <row r="7" spans="1:97" s="21" customFormat="1" x14ac:dyDescent="0.25">
      <c r="A7" s="75" t="s">
        <v>173</v>
      </c>
      <c r="B7" s="75"/>
      <c r="C7" s="75"/>
      <c r="D7" s="75"/>
      <c r="E7" s="75"/>
      <c r="F7" s="75"/>
      <c r="G7" s="75"/>
      <c r="H7" s="75"/>
      <c r="I7" s="75"/>
      <c r="J7" s="75"/>
      <c r="K7" s="75"/>
      <c r="L7" s="75"/>
      <c r="M7" s="75"/>
      <c r="N7" s="75"/>
      <c r="O7" s="75"/>
      <c r="P7" s="75"/>
      <c r="Q7" s="75"/>
      <c r="R7" s="75"/>
      <c r="S7" s="75"/>
      <c r="T7" s="75"/>
      <c r="U7" s="75"/>
      <c r="V7" s="75"/>
      <c r="W7" s="75"/>
      <c r="X7" s="75"/>
      <c r="Y7" s="75"/>
      <c r="Z7" s="75"/>
      <c r="AA7" s="75"/>
      <c r="AB7" s="75"/>
      <c r="AC7" s="75"/>
      <c r="AD7" s="75"/>
      <c r="AE7" s="75"/>
      <c r="AF7" s="75"/>
      <c r="AG7" s="75"/>
      <c r="AH7" s="75"/>
      <c r="AI7" s="75"/>
      <c r="AJ7" s="75"/>
      <c r="AK7" s="75"/>
      <c r="AL7" s="75"/>
      <c r="AM7" s="75"/>
      <c r="AN7" s="75"/>
      <c r="AO7" s="75"/>
      <c r="AP7" s="75"/>
      <c r="AQ7" s="75"/>
      <c r="AR7" s="75"/>
      <c r="AS7" s="75"/>
      <c r="AT7" s="75"/>
      <c r="AU7" s="75"/>
      <c r="AV7" s="75"/>
      <c r="AW7" s="75"/>
      <c r="AX7" s="75"/>
      <c r="AY7" s="75"/>
      <c r="AZ7" s="75"/>
      <c r="BA7" s="75"/>
      <c r="BB7" s="75"/>
      <c r="BC7" s="75"/>
      <c r="BD7" s="75"/>
      <c r="BE7" s="75"/>
      <c r="BF7" s="75"/>
      <c r="BG7" s="75"/>
      <c r="BH7" s="75"/>
      <c r="BI7" s="75"/>
      <c r="BJ7" s="75"/>
      <c r="BK7" s="75"/>
      <c r="BL7" s="75"/>
      <c r="BM7" s="75"/>
      <c r="BN7" s="75"/>
      <c r="BO7" s="75"/>
      <c r="BP7" s="75"/>
      <c r="BQ7" s="75"/>
      <c r="BR7" s="75"/>
      <c r="BS7" s="75"/>
      <c r="BT7" s="75"/>
      <c r="BU7" s="75"/>
      <c r="BV7" s="75"/>
      <c r="BW7" s="75"/>
      <c r="BX7" s="75"/>
      <c r="BY7" s="75"/>
      <c r="BZ7" s="75"/>
      <c r="CA7" s="75"/>
      <c r="CB7" s="89"/>
      <c r="CC7" s="91" t="e">
        <f t="shared" si="8"/>
        <v>#DIV/0!</v>
      </c>
      <c r="CD7" s="28" t="e">
        <f t="shared" si="0"/>
        <v>#DIV/0!</v>
      </c>
      <c r="CE7" s="28" t="e">
        <f t="shared" si="1"/>
        <v>#DIV/0!</v>
      </c>
      <c r="CF7" s="68" t="str">
        <f t="shared" si="2"/>
        <v/>
      </c>
      <c r="CG7" s="68" t="str">
        <f t="shared" si="3"/>
        <v/>
      </c>
      <c r="CH7" s="68" t="str">
        <f t="shared" si="4"/>
        <v/>
      </c>
      <c r="CI7" s="68" t="str">
        <f t="shared" si="5"/>
        <v/>
      </c>
      <c r="CJ7" s="68" t="str">
        <f t="shared" si="5"/>
        <v/>
      </c>
      <c r="CK7" s="68" t="str">
        <f t="shared" si="6"/>
        <v/>
      </c>
      <c r="CL7" s="68" t="str">
        <f t="shared" si="7"/>
        <v/>
      </c>
      <c r="CM7" s="40"/>
      <c r="CN7" s="40"/>
      <c r="CO7" s="40"/>
      <c r="CP7" s="40"/>
      <c r="CQ7" s="40"/>
      <c r="CR7" s="40"/>
      <c r="CS7" s="40"/>
    </row>
    <row r="8" spans="1:97" x14ac:dyDescent="0.25">
      <c r="A8" s="75" t="s">
        <v>174</v>
      </c>
      <c r="B8" s="75">
        <v>142.29280673</v>
      </c>
      <c r="C8" s="75"/>
      <c r="D8" s="75">
        <v>927.03282592999994</v>
      </c>
      <c r="E8" s="75">
        <v>24.64106219</v>
      </c>
      <c r="F8" s="75">
        <v>23.879887879999998</v>
      </c>
      <c r="G8" s="75">
        <v>3.79987699</v>
      </c>
      <c r="H8" s="75">
        <v>31.027579150000001</v>
      </c>
      <c r="I8" s="75"/>
      <c r="J8" s="75" t="s">
        <v>174</v>
      </c>
      <c r="K8" s="75">
        <v>0</v>
      </c>
      <c r="L8" s="75">
        <v>0.35227797459405102</v>
      </c>
      <c r="M8" s="75">
        <v>5.73390210913758E-2</v>
      </c>
      <c r="N8" s="75">
        <v>0.13044349230739899</v>
      </c>
      <c r="O8" s="75">
        <v>0.13044349230739899</v>
      </c>
      <c r="P8" s="75">
        <v>0.50378710255129799</v>
      </c>
      <c r="Q8" s="75">
        <v>0</v>
      </c>
      <c r="R8" s="75">
        <v>6.3122611270757994E-2</v>
      </c>
      <c r="S8" s="75">
        <v>3.1430963586234699E-2</v>
      </c>
      <c r="T8" s="75">
        <v>0.74452386192686104</v>
      </c>
      <c r="U8" s="75">
        <v>142.292730828662</v>
      </c>
      <c r="V8" s="75">
        <v>3.10420995105904</v>
      </c>
      <c r="W8" s="75">
        <v>2.35107860525339E-2</v>
      </c>
      <c r="X8" s="75">
        <v>0.54173538513034203</v>
      </c>
      <c r="Y8" s="75">
        <v>1.36211086800288E-2</v>
      </c>
      <c r="Z8" s="75">
        <v>0</v>
      </c>
      <c r="AA8" s="75">
        <v>0</v>
      </c>
      <c r="AB8" s="75">
        <v>0.56910824839266505</v>
      </c>
      <c r="AC8" s="75">
        <v>0.56910824839266505</v>
      </c>
      <c r="AD8" s="75">
        <v>0</v>
      </c>
      <c r="AE8" s="75">
        <v>0</v>
      </c>
      <c r="AF8" s="75">
        <v>7.4162610548013896</v>
      </c>
      <c r="AG8" s="75">
        <v>0.109587675752586</v>
      </c>
      <c r="AH8" s="75">
        <v>1.7135583115968099E-2</v>
      </c>
      <c r="AI8" s="75">
        <v>0</v>
      </c>
      <c r="AJ8" s="75">
        <v>9.4634860019289206</v>
      </c>
      <c r="AK8" s="75">
        <v>4.6576590084492199E-2</v>
      </c>
      <c r="AL8" s="75">
        <v>0</v>
      </c>
      <c r="AM8" s="75">
        <v>0</v>
      </c>
      <c r="AN8" s="75">
        <v>5.67877067571185E-2</v>
      </c>
      <c r="AO8" s="75">
        <v>0.45961629579413199</v>
      </c>
      <c r="AP8" s="75">
        <v>31.4035106940701</v>
      </c>
      <c r="AQ8" s="75">
        <v>834.32927695012597</v>
      </c>
      <c r="AR8" s="75">
        <v>85.287041217171705</v>
      </c>
      <c r="AS8" s="75">
        <v>927.032579222099</v>
      </c>
      <c r="AT8" s="75">
        <v>0</v>
      </c>
      <c r="AU8" s="75">
        <v>0.61944185382639705</v>
      </c>
      <c r="AV8" s="75">
        <v>0</v>
      </c>
      <c r="AW8" s="75">
        <v>1.4364676466211399E-2</v>
      </c>
      <c r="AX8" s="75">
        <v>5.1859790156087202</v>
      </c>
      <c r="AY8" s="75">
        <v>0.13946553426258099</v>
      </c>
      <c r="AZ8" s="75">
        <v>8.9782100894525305E-2</v>
      </c>
      <c r="BA8" s="75">
        <v>11.081016035317999</v>
      </c>
      <c r="BB8" s="75">
        <v>8.2237923135854304E-2</v>
      </c>
      <c r="BC8" s="75">
        <v>0</v>
      </c>
      <c r="BD8" s="75">
        <v>6.2673906887790204E-2</v>
      </c>
      <c r="BE8" s="75">
        <v>24.641054912376099</v>
      </c>
      <c r="BF8" s="75">
        <v>23.879879694311501</v>
      </c>
      <c r="BG8" s="75">
        <v>0.76117521806467203</v>
      </c>
      <c r="BH8" s="75">
        <v>3.1680066116613399E-2</v>
      </c>
      <c r="BI8" s="75">
        <v>0</v>
      </c>
      <c r="BJ8" s="75">
        <v>0.30649829229980602</v>
      </c>
      <c r="BK8" s="75">
        <v>7.3482506655202506E-2</v>
      </c>
      <c r="BL8" s="75">
        <v>1.99072574755975</v>
      </c>
      <c r="BM8" s="75">
        <v>0.415371769925649</v>
      </c>
      <c r="BN8" s="75">
        <v>0.29887691551337298</v>
      </c>
      <c r="BO8" s="75">
        <v>7.96289642796122</v>
      </c>
      <c r="BP8" s="75">
        <v>1.16791458043737E-2</v>
      </c>
      <c r="BQ8" s="75">
        <v>7.0943201629215594E-2</v>
      </c>
      <c r="BR8" s="75">
        <v>1.25764160121695</v>
      </c>
      <c r="BS8" s="75">
        <v>2.2229884687246801E-3</v>
      </c>
      <c r="BT8" s="75">
        <v>3.7998776413631101</v>
      </c>
      <c r="BU8" s="75">
        <v>7.6965366983532002</v>
      </c>
      <c r="BV8" s="75">
        <v>0</v>
      </c>
      <c r="BW8" s="75">
        <v>0</v>
      </c>
      <c r="BX8" s="75">
        <v>0.65744493281477501</v>
      </c>
      <c r="BY8" s="75">
        <v>0</v>
      </c>
      <c r="BZ8" s="75">
        <v>31.027568929159902</v>
      </c>
      <c r="CA8" s="75">
        <v>1.01008580045883</v>
      </c>
      <c r="CB8" s="89"/>
      <c r="CC8" s="91">
        <f t="shared" si="8"/>
        <v>1.0121163783655924</v>
      </c>
      <c r="CD8" s="28">
        <f t="shared" si="0"/>
        <v>8.0000004541637554E-3</v>
      </c>
      <c r="CE8" s="28">
        <f t="shared" si="1"/>
        <v>1.924701052424559E-2</v>
      </c>
      <c r="CF8" s="68">
        <f t="shared" si="2"/>
        <v>-5.3341654956193844E-7</v>
      </c>
      <c r="CG8" s="68" t="str">
        <f t="shared" si="3"/>
        <v/>
      </c>
      <c r="CH8" s="68">
        <f t="shared" si="4"/>
        <v>-2.6612639168905193E-7</v>
      </c>
      <c r="CI8" s="68">
        <f t="shared" si="5"/>
        <v>-2.9534538100395213E-7</v>
      </c>
      <c r="CJ8" s="68">
        <f t="shared" si="5"/>
        <v>-3.4278588483929717E-7</v>
      </c>
      <c r="CK8" s="68">
        <f t="shared" si="6"/>
        <v>1.7141689371258048E-7</v>
      </c>
      <c r="CL8" s="68">
        <f t="shared" si="7"/>
        <v>-3.2941145843813666E-7</v>
      </c>
      <c r="CM8" s="40">
        <f>(N8/0.004204-$BZ8)/$BZ8</f>
        <v>2.7541643445449258E-5</v>
      </c>
      <c r="CN8" s="40">
        <f>(R8/0.002034-$BZ8)/$BZ8</f>
        <v>1.9863815415617397E-4</v>
      </c>
      <c r="CO8" s="40">
        <f>(AB8/0.018342-$BZ8)/$BZ8</f>
        <v>1.0175473734233473E-6</v>
      </c>
      <c r="CP8" s="40">
        <f>(AN8/0.00183-$BZ8)/$BZ8</f>
        <v>1.2778371094555928E-4</v>
      </c>
      <c r="CQ8" s="40">
        <f>(M8/0.001848-$BZ8)/$BZ8</f>
        <v>1.2855186861577637E-6</v>
      </c>
      <c r="CR8" s="40">
        <f>(S8/0.001013-$BZ8)/$BZ8</f>
        <v>1.1536724749401483E-6</v>
      </c>
      <c r="CS8" s="40">
        <f>(Y8/0.000439-$BZ8)/$BZ8</f>
        <v>4.3462909784227101E-7</v>
      </c>
    </row>
    <row r="9" spans="1:97" x14ac:dyDescent="0.25">
      <c r="A9" s="75" t="s">
        <v>175</v>
      </c>
      <c r="B9" s="75">
        <v>132.81153778999999</v>
      </c>
      <c r="C9" s="75"/>
      <c r="D9" s="75">
        <v>866.96318349000001</v>
      </c>
      <c r="E9" s="75">
        <v>23.306710819999999</v>
      </c>
      <c r="F9" s="75">
        <v>22.586329500000002</v>
      </c>
      <c r="G9" s="75">
        <v>3.6495680799999999</v>
      </c>
      <c r="H9" s="75">
        <v>29.71017999</v>
      </c>
      <c r="I9" s="75"/>
      <c r="J9" s="75" t="s">
        <v>175</v>
      </c>
      <c r="K9" s="75">
        <v>0</v>
      </c>
      <c r="L9" s="75">
        <v>0.33732091264681302</v>
      </c>
      <c r="M9" s="75">
        <v>5.4904632511006003E-2</v>
      </c>
      <c r="N9" s="75">
        <v>0.124905065323315</v>
      </c>
      <c r="O9" s="75">
        <v>0.124905065323315</v>
      </c>
      <c r="P9" s="75">
        <v>0.48239695362026402</v>
      </c>
      <c r="Q9" s="75">
        <v>0</v>
      </c>
      <c r="R9" s="75">
        <v>6.0442362963455003E-2</v>
      </c>
      <c r="S9" s="75">
        <v>3.0096477036342498E-2</v>
      </c>
      <c r="T9" s="75">
        <v>0.71291174784702105</v>
      </c>
      <c r="U9" s="75">
        <v>132.811408887933</v>
      </c>
      <c r="V9" s="75">
        <v>2.9724125607176002</v>
      </c>
      <c r="W9" s="75">
        <v>2.2512510830866899E-2</v>
      </c>
      <c r="X9" s="75">
        <v>0.51873394685494101</v>
      </c>
      <c r="Y9" s="75">
        <v>1.30427081942768E-2</v>
      </c>
      <c r="Z9" s="75">
        <v>0</v>
      </c>
      <c r="AA9" s="75">
        <v>0</v>
      </c>
      <c r="AB9" s="75">
        <v>0.54494497644008599</v>
      </c>
      <c r="AC9" s="75">
        <v>0.54494497644008599</v>
      </c>
      <c r="AD9" s="75">
        <v>0</v>
      </c>
      <c r="AE9" s="75">
        <v>0</v>
      </c>
      <c r="AF9" s="75">
        <v>6.9357017571939501</v>
      </c>
      <c r="AG9" s="75">
        <v>0.104934639895831</v>
      </c>
      <c r="AH9" s="75">
        <v>1.64079163527295E-2</v>
      </c>
      <c r="AI9" s="75">
        <v>0</v>
      </c>
      <c r="AJ9" s="75">
        <v>9.0616839549576298</v>
      </c>
      <c r="AK9" s="75">
        <v>4.4598932924375903E-2</v>
      </c>
      <c r="AL9" s="75">
        <v>0</v>
      </c>
      <c r="AM9" s="75">
        <v>0</v>
      </c>
      <c r="AN9" s="75">
        <v>5.4376716197091501E-2</v>
      </c>
      <c r="AO9" s="75">
        <v>0.434719089932042</v>
      </c>
      <c r="AP9" s="75">
        <v>30.070145262542901</v>
      </c>
      <c r="AQ9" s="75">
        <v>780.26670432160995</v>
      </c>
      <c r="AR9" s="75">
        <v>79.760585133131499</v>
      </c>
      <c r="AS9" s="75">
        <v>866.96299121193499</v>
      </c>
      <c r="AT9" s="75">
        <v>0</v>
      </c>
      <c r="AU9" s="75">
        <v>0.59314115499043696</v>
      </c>
      <c r="AV9" s="75">
        <v>0</v>
      </c>
      <c r="AW9" s="75">
        <v>1.3586550924012101E-2</v>
      </c>
      <c r="AX9" s="75">
        <v>4.9657872827361498</v>
      </c>
      <c r="AY9" s="75">
        <v>0.131910778837833</v>
      </c>
      <c r="AZ9" s="75">
        <v>8.4918623434029394E-2</v>
      </c>
      <c r="BA9" s="75">
        <v>10.480763449572001</v>
      </c>
      <c r="BB9" s="75">
        <v>7.7783040504417506E-2</v>
      </c>
      <c r="BC9" s="75">
        <v>0</v>
      </c>
      <c r="BD9" s="75">
        <v>5.92789087121149E-2</v>
      </c>
      <c r="BE9" s="75">
        <v>23.306704580984</v>
      </c>
      <c r="BF9" s="75">
        <v>22.586323939990098</v>
      </c>
      <c r="BG9" s="75">
        <v>0.72038064099384302</v>
      </c>
      <c r="BH9" s="75">
        <v>2.9963997420592199E-2</v>
      </c>
      <c r="BI9" s="75">
        <v>0</v>
      </c>
      <c r="BJ9" s="75">
        <v>0.289895383852246</v>
      </c>
      <c r="BK9" s="75">
        <v>6.9502060990867295E-2</v>
      </c>
      <c r="BL9" s="75">
        <v>1.8828877108858699</v>
      </c>
      <c r="BM9" s="75">
        <v>0.39287168152030699</v>
      </c>
      <c r="BN9" s="75">
        <v>0.28268698843124601</v>
      </c>
      <c r="BO9" s="75">
        <v>7.5315569701879896</v>
      </c>
      <c r="BP9" s="75">
        <v>1.11832437297177E-2</v>
      </c>
      <c r="BQ9" s="75">
        <v>6.7100259153314898E-2</v>
      </c>
      <c r="BR9" s="75">
        <v>1.1895149644229099</v>
      </c>
      <c r="BS9" s="75">
        <v>2.1025711403958301E-3</v>
      </c>
      <c r="BT9" s="75">
        <v>3.6495646212845201</v>
      </c>
      <c r="BU9" s="75">
        <v>7.3697506608383696</v>
      </c>
      <c r="BV9" s="75">
        <v>0</v>
      </c>
      <c r="BW9" s="75">
        <v>0</v>
      </c>
      <c r="BX9" s="75">
        <v>0.62953065946284403</v>
      </c>
      <c r="BY9" s="75">
        <v>0</v>
      </c>
      <c r="BZ9" s="75">
        <v>29.710162888495699</v>
      </c>
      <c r="CA9" s="75">
        <v>0.96719842774296305</v>
      </c>
      <c r="CB9" s="89"/>
      <c r="CC9" s="91">
        <f t="shared" si="8"/>
        <v>1.0121164725820671</v>
      </c>
      <c r="CD9" s="28">
        <f t="shared" si="0"/>
        <v>7.9999974941242571E-3</v>
      </c>
      <c r="CE9" s="28">
        <f t="shared" si="1"/>
        <v>1.9247005005642037E-2</v>
      </c>
      <c r="CF9" s="68">
        <f t="shared" si="2"/>
        <v>-9.7056377130381828E-7</v>
      </c>
      <c r="CG9" s="68" t="str">
        <f t="shared" si="3"/>
        <v/>
      </c>
      <c r="CH9" s="68">
        <f t="shared" si="4"/>
        <v>-2.2178342595903249E-7</v>
      </c>
      <c r="CI9" s="68">
        <f t="shared" si="5"/>
        <v>-2.6769182692177872E-7</v>
      </c>
      <c r="CJ9" s="68">
        <f t="shared" si="5"/>
        <v>-2.4616704113651672E-7</v>
      </c>
      <c r="CK9" s="68">
        <f t="shared" si="6"/>
        <v>-9.4770542814432387E-7</v>
      </c>
      <c r="CL9" s="68">
        <f t="shared" si="7"/>
        <v>-5.756109288910544E-7</v>
      </c>
      <c r="CM9" s="40">
        <f>(N9/0.004204-$BZ9)/$BZ9</f>
        <v>2.8346652174338557E-5</v>
      </c>
      <c r="CN9" s="40">
        <f>(R9/0.002034-$BZ9)/$BZ9</f>
        <v>1.9678231852160596E-4</v>
      </c>
      <c r="CO9" s="40">
        <f>(AB9/0.018342-$BZ9)/$BZ9</f>
        <v>2.1446969051708411E-6</v>
      </c>
      <c r="CP9" s="40">
        <f>(AN9/0.00183-$BZ9)/$BZ9</f>
        <v>1.3092079755895445E-4</v>
      </c>
      <c r="CQ9" s="40">
        <f>(M9/0.001848-$BZ9)/$BZ9</f>
        <v>4.5805646341305168E-6</v>
      </c>
      <c r="CR9" s="40">
        <f>(S9/0.001013-$BZ9)/$BZ9</f>
        <v>2.7255854509559327E-6</v>
      </c>
      <c r="CS9" s="40">
        <f>(Y9/0.000439-$BZ9)/$BZ9</f>
        <v>-4.0876138675490849E-6</v>
      </c>
    </row>
    <row r="10" spans="1:97" x14ac:dyDescent="0.25">
      <c r="A10" s="75" t="s">
        <v>176</v>
      </c>
      <c r="B10" s="75">
        <v>13.16976131</v>
      </c>
      <c r="C10" s="75"/>
      <c r="D10" s="75">
        <v>90.109850410000007</v>
      </c>
      <c r="E10" s="75">
        <v>2.62477414</v>
      </c>
      <c r="F10" s="75">
        <v>2.53892162</v>
      </c>
      <c r="G10" s="75">
        <v>1.0982583100000001</v>
      </c>
      <c r="H10" s="75">
        <v>3.32087873</v>
      </c>
      <c r="I10" s="75"/>
      <c r="J10" s="75" t="s">
        <v>176</v>
      </c>
      <c r="K10" s="75">
        <v>0</v>
      </c>
      <c r="L10" s="75">
        <v>3.7704265667091001E-2</v>
      </c>
      <c r="M10" s="75">
        <v>6.13698915589322E-3</v>
      </c>
      <c r="N10" s="75">
        <v>1.39613456777393E-2</v>
      </c>
      <c r="O10" s="75">
        <v>1.39613456777393E-2</v>
      </c>
      <c r="P10" s="75">
        <v>5.39202420840292E-2</v>
      </c>
      <c r="Q10" s="75">
        <v>0</v>
      </c>
      <c r="R10" s="75">
        <v>6.7560204033466197E-3</v>
      </c>
      <c r="S10" s="75">
        <v>3.36407783335041E-3</v>
      </c>
      <c r="T10" s="75">
        <v>7.9686295724025399E-2</v>
      </c>
      <c r="U10" s="75">
        <v>13.1697665195081</v>
      </c>
      <c r="V10" s="75">
        <v>0.33224323018072299</v>
      </c>
      <c r="W10" s="75">
        <v>2.5163631536566401E-3</v>
      </c>
      <c r="X10" s="75">
        <v>5.7981793104383297E-2</v>
      </c>
      <c r="Y10" s="75">
        <v>1.4578941261980699E-3</v>
      </c>
      <c r="Z10" s="75">
        <v>0</v>
      </c>
      <c r="AA10" s="75">
        <v>0</v>
      </c>
      <c r="AB10" s="75">
        <v>6.09115713476302E-2</v>
      </c>
      <c r="AC10" s="75">
        <v>6.09115713476302E-2</v>
      </c>
      <c r="AD10" s="75">
        <v>0</v>
      </c>
      <c r="AE10" s="75">
        <v>0</v>
      </c>
      <c r="AF10" s="75">
        <v>0.72087826408064404</v>
      </c>
      <c r="AG10" s="75">
        <v>1.1729255899292799E-2</v>
      </c>
      <c r="AH10" s="75">
        <v>1.8339776824241999E-3</v>
      </c>
      <c r="AI10" s="75">
        <v>0</v>
      </c>
      <c r="AJ10" s="75">
        <v>1.01287655074434</v>
      </c>
      <c r="AK10" s="75">
        <v>4.9850592723645103E-3</v>
      </c>
      <c r="AL10" s="75">
        <v>0</v>
      </c>
      <c r="AM10" s="75">
        <v>0</v>
      </c>
      <c r="AN10" s="75">
        <v>6.0778927650093403E-3</v>
      </c>
      <c r="AO10" s="75">
        <v>4.8866590276514701E-2</v>
      </c>
      <c r="AP10" s="75">
        <v>3.3611143261848402</v>
      </c>
      <c r="AQ10" s="75">
        <v>81.098838935829093</v>
      </c>
      <c r="AR10" s="75">
        <v>8.2901098232444195</v>
      </c>
      <c r="AS10" s="75">
        <v>90.109827023154097</v>
      </c>
      <c r="AT10" s="75">
        <v>0</v>
      </c>
      <c r="AU10" s="75">
        <v>6.6298813610233806E-2</v>
      </c>
      <c r="AV10" s="75">
        <v>0</v>
      </c>
      <c r="AW10" s="75">
        <v>1.5272622452972601E-3</v>
      </c>
      <c r="AX10" s="75">
        <v>0.555054896476463</v>
      </c>
      <c r="AY10" s="75">
        <v>1.4828058224066701E-2</v>
      </c>
      <c r="AZ10" s="75">
        <v>9.5456677524429906E-3</v>
      </c>
      <c r="BA10" s="75">
        <v>1.17813996042703</v>
      </c>
      <c r="BB10" s="75">
        <v>8.7435688420774097E-3</v>
      </c>
      <c r="BC10" s="75">
        <v>0</v>
      </c>
      <c r="BD10" s="75">
        <v>6.6635238677888097E-3</v>
      </c>
      <c r="BE10" s="75">
        <v>2.6247746295408301</v>
      </c>
      <c r="BF10" s="75">
        <v>2.538922133082</v>
      </c>
      <c r="BG10" s="75">
        <v>8.5852496458825894E-2</v>
      </c>
      <c r="BH10" s="75">
        <v>3.3682446248560001E-3</v>
      </c>
      <c r="BI10" s="75">
        <v>0</v>
      </c>
      <c r="BJ10" s="75">
        <v>3.2587066585095602E-2</v>
      </c>
      <c r="BK10" s="75">
        <v>7.8126968589648099E-3</v>
      </c>
      <c r="BL10" s="75">
        <v>0.21165520814387301</v>
      </c>
      <c r="BM10" s="75">
        <v>4.4162554495499801E-2</v>
      </c>
      <c r="BN10" s="75">
        <v>3.1776764386536302E-2</v>
      </c>
      <c r="BO10" s="75">
        <v>0.84661936650187097</v>
      </c>
      <c r="BP10" s="75">
        <v>1.2500329034540901E-3</v>
      </c>
      <c r="BQ10" s="75">
        <v>7.5427178579892699E-3</v>
      </c>
      <c r="BR10" s="75">
        <v>0.13371312356355</v>
      </c>
      <c r="BS10" s="75">
        <v>2.3634870506015801E-4</v>
      </c>
      <c r="BT10" s="75">
        <v>1.0982573830034601</v>
      </c>
      <c r="BU10" s="75">
        <v>0.82376004668304703</v>
      </c>
      <c r="BV10" s="75">
        <v>0</v>
      </c>
      <c r="BW10" s="75">
        <v>0</v>
      </c>
      <c r="BX10" s="75">
        <v>7.0366218746121201E-2</v>
      </c>
      <c r="BY10" s="75">
        <v>0</v>
      </c>
      <c r="BZ10" s="75">
        <v>3.3208779907075101</v>
      </c>
      <c r="CA10" s="75">
        <v>0.108109330843212</v>
      </c>
      <c r="CB10" s="89"/>
      <c r="CC10" s="91">
        <f t="shared" si="8"/>
        <v>1.0121161739726421</v>
      </c>
      <c r="CD10" s="28">
        <f t="shared" si="0"/>
        <v>7.9999960924951215E-3</v>
      </c>
      <c r="CE10" s="28">
        <f t="shared" si="1"/>
        <v>1.9246982662361332E-2</v>
      </c>
      <c r="CF10" s="68">
        <f t="shared" si="2"/>
        <v>3.9556587070509621E-7</v>
      </c>
      <c r="CG10" s="68" t="str">
        <f t="shared" si="3"/>
        <v/>
      </c>
      <c r="CH10" s="68">
        <f t="shared" si="4"/>
        <v>-2.5953706286396248E-7</v>
      </c>
      <c r="CI10" s="68">
        <f t="shared" si="5"/>
        <v>1.8650779228392442E-7</v>
      </c>
      <c r="CJ10" s="68">
        <f t="shared" si="5"/>
        <v>2.020865850902741E-7</v>
      </c>
      <c r="CK10" s="68">
        <f t="shared" si="6"/>
        <v>-8.4406057439606956E-7</v>
      </c>
      <c r="CL10" s="68">
        <f t="shared" si="7"/>
        <v>-2.2261953838134208E-7</v>
      </c>
      <c r="CM10" s="40">
        <f t="shared" ref="CM10:CM26" si="9">(N10/0.004204-$BZ10)/$BZ10</f>
        <v>2.6832288597300398E-5</v>
      </c>
      <c r="CN10" s="40">
        <f t="shared" ref="CN10:CN26" si="10">(R10/0.002034-$BZ10)/$BZ10</f>
        <v>2.0053845460526567E-4</v>
      </c>
      <c r="CO10" s="40">
        <f t="shared" ref="CO10:CO26" si="11">(AB10/0.018342-$BZ10)/$BZ10</f>
        <v>4.4723990256697663E-7</v>
      </c>
      <c r="CP10" s="40">
        <f t="shared" ref="CP10:CP26" si="12">(AN10/0.00183-$BZ10)/$BZ10</f>
        <v>1.1288772060373209E-4</v>
      </c>
      <c r="CQ10" s="40">
        <f t="shared" ref="CQ10:CQ26" si="13">(M10/0.001848-$BZ10)/$BZ10</f>
        <v>1.0801832516326518E-6</v>
      </c>
      <c r="CR10" s="40">
        <f t="shared" ref="CR10:CR26" si="14">(S10/0.001013-$BZ10)/$BZ10</f>
        <v>8.4507568953849304E-6</v>
      </c>
      <c r="CS10" s="40">
        <f t="shared" ref="CS10:CS26" si="15">(Y10/0.000439-$BZ10)/$BZ10</f>
        <v>1.967827532416186E-5</v>
      </c>
    </row>
    <row r="11" spans="1:97" x14ac:dyDescent="0.25">
      <c r="A11" s="75" t="s">
        <v>177</v>
      </c>
      <c r="B11" s="75">
        <v>1166.1300323999999</v>
      </c>
      <c r="C11" s="75"/>
      <c r="D11" s="75">
        <v>7589.9763966</v>
      </c>
      <c r="E11" s="75">
        <v>200.40034360000001</v>
      </c>
      <c r="F11" s="75">
        <v>194.24626325</v>
      </c>
      <c r="G11" s="75">
        <v>25.64810117</v>
      </c>
      <c r="H11" s="75">
        <v>261.10104116999997</v>
      </c>
      <c r="I11" s="75"/>
      <c r="J11" s="75" t="s">
        <v>177</v>
      </c>
      <c r="K11" s="75">
        <v>0</v>
      </c>
      <c r="L11" s="75">
        <v>2.96446676210111</v>
      </c>
      <c r="M11" s="75">
        <v>0.48251588665849299</v>
      </c>
      <c r="N11" s="75">
        <v>1.09769932237757</v>
      </c>
      <c r="O11" s="75">
        <v>1.09769932237757</v>
      </c>
      <c r="P11" s="75">
        <v>4.2394332509522297</v>
      </c>
      <c r="Q11" s="75">
        <v>0</v>
      </c>
      <c r="R11" s="75">
        <v>0.53118385099413901</v>
      </c>
      <c r="S11" s="75">
        <v>0.26449602408431599</v>
      </c>
      <c r="T11" s="75">
        <v>6.2652601468752298</v>
      </c>
      <c r="U11" s="75">
        <v>1166.1294011289799</v>
      </c>
      <c r="V11" s="75">
        <v>26.122327456087501</v>
      </c>
      <c r="W11" s="75">
        <v>0.197846029380808</v>
      </c>
      <c r="X11" s="75">
        <v>4.5587729542093598</v>
      </c>
      <c r="Y11" s="75">
        <v>0.114623730258368</v>
      </c>
      <c r="Z11" s="75">
        <v>0</v>
      </c>
      <c r="AA11" s="75">
        <v>0</v>
      </c>
      <c r="AB11" s="75">
        <v>4.78912078496875</v>
      </c>
      <c r="AC11" s="75">
        <v>4.78912078496875</v>
      </c>
      <c r="AD11" s="75">
        <v>0</v>
      </c>
      <c r="AE11" s="75">
        <v>0</v>
      </c>
      <c r="AF11" s="75">
        <v>60.719805518499498</v>
      </c>
      <c r="AG11" s="75">
        <v>0.922194285953568</v>
      </c>
      <c r="AH11" s="75">
        <v>0.14419742854248299</v>
      </c>
      <c r="AI11" s="75">
        <v>0</v>
      </c>
      <c r="AJ11" s="75">
        <v>79.636436769666304</v>
      </c>
      <c r="AK11" s="75">
        <v>0.39194771400565698</v>
      </c>
      <c r="AL11" s="75">
        <v>0</v>
      </c>
      <c r="AM11" s="75">
        <v>0</v>
      </c>
      <c r="AN11" s="75">
        <v>0.47787723607920601</v>
      </c>
      <c r="AO11" s="75">
        <v>3.7386580552092399</v>
      </c>
      <c r="AP11" s="75">
        <v>264.264570127041</v>
      </c>
      <c r="AQ11" s="75">
        <v>6830.9785593557999</v>
      </c>
      <c r="AR11" s="75">
        <v>698.27766421402396</v>
      </c>
      <c r="AS11" s="75">
        <v>7589.9760290883196</v>
      </c>
      <c r="AT11" s="75">
        <v>0</v>
      </c>
      <c r="AU11" s="75">
        <v>5.2126846923003596</v>
      </c>
      <c r="AV11" s="75">
        <v>0</v>
      </c>
      <c r="AW11" s="75">
        <v>0.116846680836874</v>
      </c>
      <c r="AX11" s="75">
        <v>43.640669580427897</v>
      </c>
      <c r="AY11" s="75">
        <v>1.1344546373011</v>
      </c>
      <c r="AZ11" s="75">
        <v>0.73031427816817895</v>
      </c>
      <c r="BA11" s="75">
        <v>90.136356204963604</v>
      </c>
      <c r="BB11" s="75">
        <v>0.66894777677100004</v>
      </c>
      <c r="BC11" s="75">
        <v>0</v>
      </c>
      <c r="BD11" s="75">
        <v>0.50980848452300198</v>
      </c>
      <c r="BE11" s="75">
        <v>200.400284556993</v>
      </c>
      <c r="BF11" s="75">
        <v>194.24620209417699</v>
      </c>
      <c r="BG11" s="75">
        <v>6.15408246281629</v>
      </c>
      <c r="BH11" s="75">
        <v>0.25769524242023301</v>
      </c>
      <c r="BI11" s="75">
        <v>0</v>
      </c>
      <c r="BJ11" s="75">
        <v>2.4931499425585701</v>
      </c>
      <c r="BK11" s="75">
        <v>0.59772919781301503</v>
      </c>
      <c r="BL11" s="75">
        <v>16.193159183628399</v>
      </c>
      <c r="BM11" s="75">
        <v>3.3787603987499701</v>
      </c>
      <c r="BN11" s="75">
        <v>2.4311544733874499</v>
      </c>
      <c r="BO11" s="75">
        <v>64.772631888534306</v>
      </c>
      <c r="BP11" s="75">
        <v>9.8281594173428799E-2</v>
      </c>
      <c r="BQ11" s="75">
        <v>0.57707359524022095</v>
      </c>
      <c r="BR11" s="75">
        <v>10.2300376428181</v>
      </c>
      <c r="BS11" s="75">
        <v>1.80824664630698E-2</v>
      </c>
      <c r="BT11" s="75">
        <v>25.648089041690898</v>
      </c>
      <c r="BU11" s="75">
        <v>64.767392668571304</v>
      </c>
      <c r="BV11" s="75">
        <v>0</v>
      </c>
      <c r="BW11" s="75">
        <v>0</v>
      </c>
      <c r="BX11" s="75">
        <v>5.5324848138752696</v>
      </c>
      <c r="BY11" s="75">
        <v>0</v>
      </c>
      <c r="BZ11" s="75">
        <v>261.10091414430298</v>
      </c>
      <c r="CA11" s="75">
        <v>8.5000060740373993</v>
      </c>
      <c r="CB11" s="89"/>
      <c r="CC11" s="91">
        <f t="shared" si="8"/>
        <v>1.0121166024757369</v>
      </c>
      <c r="CD11" s="28">
        <f t="shared" si="0"/>
        <v>7.9999996423958334E-3</v>
      </c>
      <c r="CE11" s="28">
        <f t="shared" si="1"/>
        <v>1.9247007225379958E-2</v>
      </c>
      <c r="CF11" s="68">
        <f t="shared" si="2"/>
        <v>-5.4133844635182109E-7</v>
      </c>
      <c r="CG11" s="68" t="str">
        <f t="shared" si="3"/>
        <v/>
      </c>
      <c r="CH11" s="68">
        <f t="shared" si="4"/>
        <v>-4.8420661837130518E-8</v>
      </c>
      <c r="CI11" s="68">
        <f t="shared" si="5"/>
        <v>-2.9462527834366055E-7</v>
      </c>
      <c r="CJ11" s="68">
        <f t="shared" si="5"/>
        <v>-3.1483654810955736E-7</v>
      </c>
      <c r="CK11" s="68">
        <f t="shared" si="6"/>
        <v>-4.7287356758000782E-7</v>
      </c>
      <c r="CL11" s="68">
        <f t="shared" si="7"/>
        <v>-4.8650015499058105E-7</v>
      </c>
      <c r="CM11" s="40">
        <f t="shared" si="9"/>
        <v>2.8313941955206209E-5</v>
      </c>
      <c r="CN11" s="40">
        <f t="shared" si="10"/>
        <v>1.9694164812806232E-4</v>
      </c>
      <c r="CO11" s="40">
        <f t="shared" si="11"/>
        <v>1.6323970634438066E-6</v>
      </c>
      <c r="CP11" s="40">
        <f t="shared" si="12"/>
        <v>1.3093611117861987E-4</v>
      </c>
      <c r="CQ11" s="40">
        <f t="shared" si="13"/>
        <v>2.8959126657048252E-6</v>
      </c>
      <c r="CR11" s="40">
        <f t="shared" si="14"/>
        <v>3.0172799299839722E-6</v>
      </c>
      <c r="CS11" s="40">
        <f t="shared" si="15"/>
        <v>3.742249735360784E-6</v>
      </c>
    </row>
    <row r="12" spans="1:97" x14ac:dyDescent="0.25">
      <c r="A12" s="75" t="s">
        <v>178</v>
      </c>
      <c r="B12" s="75">
        <v>128.58825202</v>
      </c>
      <c r="C12" s="75"/>
      <c r="D12" s="75">
        <v>854.89706951999995</v>
      </c>
      <c r="E12" s="75">
        <v>22.900623450000001</v>
      </c>
      <c r="F12" s="75">
        <v>22.19828472</v>
      </c>
      <c r="G12" s="75">
        <v>2.7741363200000002</v>
      </c>
      <c r="H12" s="75">
        <v>31.18971466</v>
      </c>
      <c r="I12" s="75"/>
      <c r="J12" s="75" t="s">
        <v>178</v>
      </c>
      <c r="K12" s="75">
        <v>0</v>
      </c>
      <c r="L12" s="75">
        <v>0.35411912297259301</v>
      </c>
      <c r="M12" s="75">
        <v>5.7638707893038599E-2</v>
      </c>
      <c r="N12" s="75">
        <v>0.13112510165239</v>
      </c>
      <c r="O12" s="75">
        <v>0.13112510165239</v>
      </c>
      <c r="P12" s="75">
        <v>0.50642031771292495</v>
      </c>
      <c r="Q12" s="75">
        <v>0</v>
      </c>
      <c r="R12" s="75">
        <v>6.3452411760727301E-2</v>
      </c>
      <c r="S12" s="75">
        <v>3.15952430090123E-2</v>
      </c>
      <c r="T12" s="75">
        <v>0.74841428578367097</v>
      </c>
      <c r="U12" s="75">
        <v>128.58819524485</v>
      </c>
      <c r="V12" s="75">
        <v>3.1204312861013901</v>
      </c>
      <c r="W12" s="75">
        <v>2.36336445258238E-2</v>
      </c>
      <c r="X12" s="75">
        <v>0.54456607182660399</v>
      </c>
      <c r="Y12" s="75">
        <v>1.36923911613029E-2</v>
      </c>
      <c r="Z12" s="75">
        <v>0</v>
      </c>
      <c r="AA12" s="75">
        <v>0</v>
      </c>
      <c r="AB12" s="75">
        <v>0.57208237177577004</v>
      </c>
      <c r="AC12" s="75">
        <v>0.57208237177577004</v>
      </c>
      <c r="AD12" s="75">
        <v>0</v>
      </c>
      <c r="AE12" s="75">
        <v>0</v>
      </c>
      <c r="AF12" s="75">
        <v>6.8391737307384899</v>
      </c>
      <c r="AG12" s="75">
        <v>0.110160095730232</v>
      </c>
      <c r="AH12" s="75">
        <v>1.7224949491129599E-2</v>
      </c>
      <c r="AI12" s="75">
        <v>0</v>
      </c>
      <c r="AJ12" s="75">
        <v>9.5129418935407895</v>
      </c>
      <c r="AK12" s="75">
        <v>4.6819929796037101E-2</v>
      </c>
      <c r="AL12" s="75">
        <v>0</v>
      </c>
      <c r="AM12" s="75">
        <v>0</v>
      </c>
      <c r="AN12" s="75">
        <v>5.7084461211269803E-2</v>
      </c>
      <c r="AO12" s="75">
        <v>0.42725009851353302</v>
      </c>
      <c r="AP12" s="75">
        <v>31.567609499716099</v>
      </c>
      <c r="AQ12" s="75">
        <v>769.407289840109</v>
      </c>
      <c r="AR12" s="75">
        <v>78.6505685155729</v>
      </c>
      <c r="AS12" s="75">
        <v>854.89703208642095</v>
      </c>
      <c r="AT12" s="75">
        <v>0</v>
      </c>
      <c r="AU12" s="75">
        <v>0.62267871424251897</v>
      </c>
      <c r="AV12" s="75">
        <v>0</v>
      </c>
      <c r="AW12" s="75">
        <v>1.3353135607400901E-2</v>
      </c>
      <c r="AX12" s="75">
        <v>5.2130758224209996</v>
      </c>
      <c r="AY12" s="75">
        <v>0.12964447332131801</v>
      </c>
      <c r="AZ12" s="75">
        <v>8.3459562702205198E-2</v>
      </c>
      <c r="BA12" s="75">
        <v>10.3006994035395</v>
      </c>
      <c r="BB12" s="75">
        <v>7.6446783169915697E-2</v>
      </c>
      <c r="BC12" s="75">
        <v>0</v>
      </c>
      <c r="BD12" s="75">
        <v>5.8260435104195998E-2</v>
      </c>
      <c r="BE12" s="75">
        <v>22.900617692388199</v>
      </c>
      <c r="BF12" s="75">
        <v>22.198278369978699</v>
      </c>
      <c r="BG12" s="75">
        <v>0.70233932240943098</v>
      </c>
      <c r="BH12" s="75">
        <v>2.94491907494061E-2</v>
      </c>
      <c r="BI12" s="75">
        <v>0</v>
      </c>
      <c r="BJ12" s="75">
        <v>0.28491489431593298</v>
      </c>
      <c r="BK12" s="75">
        <v>6.8307934258172207E-2</v>
      </c>
      <c r="BL12" s="75">
        <v>1.8505391820852399</v>
      </c>
      <c r="BM12" s="75">
        <v>0.38612187117291302</v>
      </c>
      <c r="BN12" s="75">
        <v>0.27783043105871402</v>
      </c>
      <c r="BO12" s="75">
        <v>7.4021567046412704</v>
      </c>
      <c r="BP12" s="75">
        <v>1.1740194299000899E-2</v>
      </c>
      <c r="BQ12" s="75">
        <v>6.5947465290982499E-2</v>
      </c>
      <c r="BR12" s="75">
        <v>1.16908045415213</v>
      </c>
      <c r="BS12" s="75">
        <v>2.0664488094489998E-3</v>
      </c>
      <c r="BT12" s="75">
        <v>2.7741350181230899</v>
      </c>
      <c r="BU12" s="75">
        <v>7.7367535897924196</v>
      </c>
      <c r="BV12" s="75">
        <v>0</v>
      </c>
      <c r="BW12" s="75">
        <v>0</v>
      </c>
      <c r="BX12" s="75">
        <v>0.66088079959778001</v>
      </c>
      <c r="BY12" s="75">
        <v>0</v>
      </c>
      <c r="BZ12" s="75">
        <v>31.189700410610801</v>
      </c>
      <c r="CA12" s="75">
        <v>1.01536408374526</v>
      </c>
      <c r="CB12" s="89"/>
      <c r="CC12" s="91">
        <f t="shared" si="8"/>
        <v>1.0121164706338999</v>
      </c>
      <c r="CD12" s="28">
        <f t="shared" si="0"/>
        <v>7.9999970453133156E-3</v>
      </c>
      <c r="CE12" s="28">
        <f t="shared" si="1"/>
        <v>1.9246992554672743E-2</v>
      </c>
      <c r="CF12" s="68">
        <f t="shared" si="2"/>
        <v>-4.4152672664988697E-7</v>
      </c>
      <c r="CG12" s="68" t="str">
        <f t="shared" si="3"/>
        <v/>
      </c>
      <c r="CH12" s="68">
        <f t="shared" si="4"/>
        <v>-4.3787235130748819E-8</v>
      </c>
      <c r="CI12" s="68">
        <f t="shared" si="5"/>
        <v>-2.5141725136907432E-7</v>
      </c>
      <c r="CJ12" s="68">
        <f t="shared" si="5"/>
        <v>-2.8605909788830517E-7</v>
      </c>
      <c r="CK12" s="68">
        <f t="shared" si="6"/>
        <v>-4.6929089276900538E-7</v>
      </c>
      <c r="CL12" s="68">
        <f t="shared" si="7"/>
        <v>-4.5686180058340161E-7</v>
      </c>
      <c r="CM12" s="40">
        <f t="shared" si="9"/>
        <v>2.7464040357476035E-5</v>
      </c>
      <c r="CN12" s="40">
        <f t="shared" si="10"/>
        <v>1.9800055358218895E-4</v>
      </c>
      <c r="CO12" s="40">
        <f t="shared" si="11"/>
        <v>1.5502063431290887E-6</v>
      </c>
      <c r="CP12" s="40">
        <f t="shared" si="12"/>
        <v>1.2806279969740183E-4</v>
      </c>
      <c r="CQ12" s="40">
        <f t="shared" si="13"/>
        <v>2.4555473665949222E-6</v>
      </c>
      <c r="CR12" s="40">
        <f t="shared" si="14"/>
        <v>2.4210368861353579E-6</v>
      </c>
      <c r="CS12" s="40">
        <f t="shared" si="15"/>
        <v>8.2295320622501409E-6</v>
      </c>
    </row>
    <row r="13" spans="1:97" x14ac:dyDescent="0.25">
      <c r="A13" s="75" t="s">
        <v>179</v>
      </c>
      <c r="B13" s="75">
        <v>0.20038012999999999</v>
      </c>
      <c r="C13" s="75"/>
      <c r="D13" s="75">
        <v>1.4584888199999999</v>
      </c>
      <c r="E13" s="75">
        <v>3.968584E-2</v>
      </c>
      <c r="F13" s="75">
        <v>3.8495269999999998E-2</v>
      </c>
      <c r="G13" s="75">
        <v>7.9255000000000005E-4</v>
      </c>
      <c r="H13" s="75">
        <v>6.6170160000000006E-2</v>
      </c>
      <c r="I13" s="75"/>
      <c r="J13" s="75" t="s">
        <v>179</v>
      </c>
      <c r="K13" s="75">
        <v>0</v>
      </c>
      <c r="L13" s="75">
        <v>7.5126637378638303E-4</v>
      </c>
      <c r="M13" s="75">
        <v>1.2228102361391799E-4</v>
      </c>
      <c r="N13" s="75">
        <v>2.7819747778541301E-4</v>
      </c>
      <c r="O13" s="75">
        <v>2.7819747778541301E-4</v>
      </c>
      <c r="P13" s="75">
        <v>1.0743960483142901E-3</v>
      </c>
      <c r="Q13" s="75">
        <v>0</v>
      </c>
      <c r="R13" s="75">
        <v>1.34612644557687E-4</v>
      </c>
      <c r="S13" s="75">
        <v>6.7031065439794496E-5</v>
      </c>
      <c r="T13" s="75">
        <v>1.5878007094694E-3</v>
      </c>
      <c r="U13" s="75">
        <v>0.20037963414297999</v>
      </c>
      <c r="V13" s="75">
        <v>6.6201119674697004E-3</v>
      </c>
      <c r="W13" s="75">
        <v>5.0140334015410299E-5</v>
      </c>
      <c r="X13" s="75">
        <v>1.1553223220258199E-3</v>
      </c>
      <c r="Y13" s="75">
        <v>2.90490156081229E-5</v>
      </c>
      <c r="Z13" s="75">
        <v>0</v>
      </c>
      <c r="AA13" s="75">
        <v>0</v>
      </c>
      <c r="AB13" s="75">
        <v>1.2136888933238501E-3</v>
      </c>
      <c r="AC13" s="75">
        <v>1.2136888933238501E-3</v>
      </c>
      <c r="AD13" s="75">
        <v>0</v>
      </c>
      <c r="AE13" s="75">
        <v>0</v>
      </c>
      <c r="AF13" s="75">
        <v>1.1667918495124999E-2</v>
      </c>
      <c r="AG13" s="75">
        <v>2.33707438424356E-4</v>
      </c>
      <c r="AH13" s="75">
        <v>3.6542702440593698E-5</v>
      </c>
      <c r="AI13" s="75">
        <v>0</v>
      </c>
      <c r="AJ13" s="75">
        <v>2.0182067730130499E-2</v>
      </c>
      <c r="AK13" s="75">
        <v>9.9328404401307195E-5</v>
      </c>
      <c r="AL13" s="75">
        <v>0</v>
      </c>
      <c r="AM13" s="75">
        <v>0</v>
      </c>
      <c r="AN13" s="75">
        <v>1.21108175963441E-4</v>
      </c>
      <c r="AO13" s="75">
        <v>7.4091643711040104E-4</v>
      </c>
      <c r="AP13" s="75">
        <v>6.6971885117148106E-2</v>
      </c>
      <c r="AQ13" s="75">
        <v>1.3126370277286299</v>
      </c>
      <c r="AR13" s="75">
        <v>0.13418093795642499</v>
      </c>
      <c r="AS13" s="75">
        <v>1.45848588418018</v>
      </c>
      <c r="AT13" s="75">
        <v>0</v>
      </c>
      <c r="AU13" s="75">
        <v>1.32103866008586E-3</v>
      </c>
      <c r="AV13" s="75">
        <v>0</v>
      </c>
      <c r="AW13" s="75">
        <v>2.31564406377971E-5</v>
      </c>
      <c r="AX13" s="75">
        <v>1.10597377671588E-2</v>
      </c>
      <c r="AY13" s="75">
        <v>2.24823647877775E-4</v>
      </c>
      <c r="AZ13" s="75">
        <v>1.44731819860337E-4</v>
      </c>
      <c r="BA13" s="75">
        <v>1.7863064204103898E-2</v>
      </c>
      <c r="BB13" s="75">
        <v>1.3257035444810001E-4</v>
      </c>
      <c r="BC13" s="75">
        <v>0</v>
      </c>
      <c r="BD13" s="75">
        <v>1.01032993270391E-4</v>
      </c>
      <c r="BE13" s="75">
        <v>3.9685855276046199E-2</v>
      </c>
      <c r="BF13" s="75">
        <v>3.8495281721589301E-2</v>
      </c>
      <c r="BG13" s="75">
        <v>1.19057355445691E-3</v>
      </c>
      <c r="BH13" s="75">
        <v>5.1069305599188697E-5</v>
      </c>
      <c r="BI13" s="75">
        <v>0</v>
      </c>
      <c r="BJ13" s="75">
        <v>4.9408646527444703E-4</v>
      </c>
      <c r="BK13" s="75">
        <v>1.1845665878514301E-4</v>
      </c>
      <c r="BL13" s="75">
        <v>3.2091199700171298E-3</v>
      </c>
      <c r="BM13" s="75">
        <v>6.6959362202858197E-4</v>
      </c>
      <c r="BN13" s="75">
        <v>4.8180158402089899E-4</v>
      </c>
      <c r="BO13" s="75">
        <v>1.28364656602567E-2</v>
      </c>
      <c r="BP13" s="75">
        <v>2.4907231526799899E-5</v>
      </c>
      <c r="BQ13" s="75">
        <v>1.14363309578531E-4</v>
      </c>
      <c r="BR13" s="75">
        <v>2.0273621918351801E-3</v>
      </c>
      <c r="BS13" s="75">
        <v>3.5834939951608499E-6</v>
      </c>
      <c r="BT13" s="75">
        <v>7.9255419787584603E-4</v>
      </c>
      <c r="BU13" s="75">
        <v>1.64138469299022E-2</v>
      </c>
      <c r="BV13" s="75">
        <v>0</v>
      </c>
      <c r="BW13" s="75">
        <v>0</v>
      </c>
      <c r="BX13" s="75">
        <v>1.40205556233932E-3</v>
      </c>
      <c r="BY13" s="75">
        <v>0</v>
      </c>
      <c r="BZ13" s="75">
        <v>6.6170003802972902E-2</v>
      </c>
      <c r="CA13" s="75">
        <v>2.1540933678158201E-3</v>
      </c>
      <c r="CB13" s="89"/>
      <c r="CC13" s="91">
        <f t="shared" si="8"/>
        <v>1.0121185018601915</v>
      </c>
      <c r="CD13" s="28">
        <f t="shared" si="0"/>
        <v>8.0000215440436551E-3</v>
      </c>
      <c r="CE13" s="28">
        <f t="shared" si="1"/>
        <v>1.9246941546471993E-2</v>
      </c>
      <c r="CF13" s="68">
        <f t="shared" si="2"/>
        <v>-2.4745817861270382E-6</v>
      </c>
      <c r="CG13" s="68" t="str">
        <f t="shared" si="3"/>
        <v/>
      </c>
      <c r="CH13" s="68">
        <f t="shared" si="4"/>
        <v>-2.0129189745286246E-6</v>
      </c>
      <c r="CI13" s="68">
        <f t="shared" si="5"/>
        <v>3.8492435082213329E-7</v>
      </c>
      <c r="CJ13" s="68">
        <f t="shared" si="5"/>
        <v>3.044942743185964E-7</v>
      </c>
      <c r="CK13" s="68">
        <f t="shared" si="6"/>
        <v>5.2966700472903891E-6</v>
      </c>
      <c r="CL13" s="68">
        <f t="shared" si="7"/>
        <v>-2.3605357324830605E-6</v>
      </c>
      <c r="CM13" s="40">
        <f t="shared" si="9"/>
        <v>6.751702407767674E-5</v>
      </c>
      <c r="CN13" s="40">
        <f t="shared" si="10"/>
        <v>1.6982583021163582E-4</v>
      </c>
      <c r="CO13" s="40">
        <f t="shared" si="11"/>
        <v>-1.0846509828633464E-6</v>
      </c>
      <c r="CP13" s="40">
        <f t="shared" si="12"/>
        <v>1.4096001291243466E-4</v>
      </c>
      <c r="CQ13" s="40">
        <f t="shared" si="13"/>
        <v>-9.3506191762827184E-6</v>
      </c>
      <c r="CR13" s="40">
        <f t="shared" si="14"/>
        <v>1.2704530300626137E-5</v>
      </c>
      <c r="CS13" s="40">
        <f t="shared" si="15"/>
        <v>1.3217098215236559E-5</v>
      </c>
    </row>
    <row r="14" spans="1:97" x14ac:dyDescent="0.25">
      <c r="A14" s="75" t="s">
        <v>180</v>
      </c>
      <c r="B14" s="75">
        <v>569.20490325000003</v>
      </c>
      <c r="C14" s="75"/>
      <c r="D14" s="75">
        <v>4311.9153433000001</v>
      </c>
      <c r="E14" s="75">
        <v>125.59793834</v>
      </c>
      <c r="F14" s="75">
        <v>121.70005492999999</v>
      </c>
      <c r="G14" s="75">
        <v>21.354789329999999</v>
      </c>
      <c r="H14" s="75">
        <v>212.69933028</v>
      </c>
      <c r="I14" s="75"/>
      <c r="J14" s="75" t="s">
        <v>180</v>
      </c>
      <c r="K14" s="75">
        <v>0</v>
      </c>
      <c r="L14" s="75">
        <v>2.41492686263225</v>
      </c>
      <c r="M14" s="75">
        <v>0.39306910411794199</v>
      </c>
      <c r="N14" s="75">
        <v>0.89421284332401796</v>
      </c>
      <c r="O14" s="75">
        <v>0.89421284332401796</v>
      </c>
      <c r="P14" s="75">
        <v>3.4535455114498501</v>
      </c>
      <c r="Q14" s="75">
        <v>0</v>
      </c>
      <c r="R14" s="75">
        <v>0.432715252427812</v>
      </c>
      <c r="S14" s="75">
        <v>0.21546494677787001</v>
      </c>
      <c r="T14" s="75">
        <v>5.1038373488715303</v>
      </c>
      <c r="U14" s="75">
        <v>569.20477972012304</v>
      </c>
      <c r="V14" s="75">
        <v>21.279902255307899</v>
      </c>
      <c r="W14" s="75">
        <v>0.16117021587633801</v>
      </c>
      <c r="X14" s="75">
        <v>3.7136871576146899</v>
      </c>
      <c r="Y14" s="75">
        <v>9.3375251209443996E-2</v>
      </c>
      <c r="Z14" s="75">
        <v>0</v>
      </c>
      <c r="AA14" s="75">
        <v>0</v>
      </c>
      <c r="AB14" s="75">
        <v>3.9013367532480001</v>
      </c>
      <c r="AC14" s="75">
        <v>3.9013367532480001</v>
      </c>
      <c r="AD14" s="75">
        <v>0</v>
      </c>
      <c r="AE14" s="75">
        <v>0</v>
      </c>
      <c r="AF14" s="75">
        <v>34.495320154301403</v>
      </c>
      <c r="AG14" s="75">
        <v>0.75124214573439696</v>
      </c>
      <c r="AH14" s="75">
        <v>0.117466660144344</v>
      </c>
      <c r="AI14" s="75">
        <v>0</v>
      </c>
      <c r="AJ14" s="75">
        <v>64.873830353053904</v>
      </c>
      <c r="AK14" s="75">
        <v>0.31929013953728602</v>
      </c>
      <c r="AL14" s="75">
        <v>0</v>
      </c>
      <c r="AM14" s="75">
        <v>0</v>
      </c>
      <c r="AN14" s="75">
        <v>0.389290393848302</v>
      </c>
      <c r="AO14" s="75">
        <v>2.34236009487039</v>
      </c>
      <c r="AP14" s="75">
        <v>215.27639355225199</v>
      </c>
      <c r="AQ14" s="75">
        <v>3880.7224489529699</v>
      </c>
      <c r="AR14" s="75">
        <v>396.69617567728699</v>
      </c>
      <c r="AS14" s="75">
        <v>4311.91394478455</v>
      </c>
      <c r="AT14" s="75">
        <v>0</v>
      </c>
      <c r="AU14" s="75">
        <v>4.2463811003034104</v>
      </c>
      <c r="AV14" s="75">
        <v>0</v>
      </c>
      <c r="AW14" s="75">
        <v>7.3207351429531997E-2</v>
      </c>
      <c r="AX14" s="75">
        <v>35.550766426654803</v>
      </c>
      <c r="AY14" s="75">
        <v>0.71076373057424802</v>
      </c>
      <c r="AZ14" s="75">
        <v>0.45755953849104603</v>
      </c>
      <c r="BA14" s="75">
        <v>56.472626967487301</v>
      </c>
      <c r="BB14" s="75">
        <v>0.419112234050386</v>
      </c>
      <c r="BC14" s="75">
        <v>0</v>
      </c>
      <c r="BD14" s="75">
        <v>0.31940768634402</v>
      </c>
      <c r="BE14" s="75">
        <v>125.59789535781201</v>
      </c>
      <c r="BF14" s="75">
        <v>121.700013185852</v>
      </c>
      <c r="BG14" s="75">
        <v>3.8978821719605099</v>
      </c>
      <c r="BH14" s="75">
        <v>0.161452525651328</v>
      </c>
      <c r="BI14" s="75">
        <v>0</v>
      </c>
      <c r="BJ14" s="75">
        <v>1.56201969075767</v>
      </c>
      <c r="BK14" s="75">
        <v>0.37449206922953898</v>
      </c>
      <c r="BL14" s="75">
        <v>10.1454129924987</v>
      </c>
      <c r="BM14" s="75">
        <v>2.1168768802283999</v>
      </c>
      <c r="BN14" s="75">
        <v>1.52317933069881</v>
      </c>
      <c r="BO14" s="75">
        <v>40.581652061817501</v>
      </c>
      <c r="BP14" s="75">
        <v>8.0062581641500596E-2</v>
      </c>
      <c r="BQ14" s="75">
        <v>0.36155083408455801</v>
      </c>
      <c r="BR14" s="75">
        <v>6.40937018620237</v>
      </c>
      <c r="BS14" s="75">
        <v>1.13291063064314E-2</v>
      </c>
      <c r="BT14" s="75">
        <v>21.354787612652299</v>
      </c>
      <c r="BU14" s="75">
        <v>52.7610832195939</v>
      </c>
      <c r="BV14" s="75">
        <v>0</v>
      </c>
      <c r="BW14" s="75">
        <v>0</v>
      </c>
      <c r="BX14" s="75">
        <v>4.5068994791894301</v>
      </c>
      <c r="BY14" s="75">
        <v>0</v>
      </c>
      <c r="BZ14" s="75">
        <v>212.69924111542801</v>
      </c>
      <c r="CA14" s="75">
        <v>6.9243133079238497</v>
      </c>
      <c r="CB14" s="89"/>
      <c r="CC14" s="91">
        <f t="shared" si="8"/>
        <v>1.0121164157582745</v>
      </c>
      <c r="CD14" s="28">
        <f t="shared" si="0"/>
        <v>8.0000019935520771E-3</v>
      </c>
      <c r="CE14" s="28">
        <f t="shared" si="1"/>
        <v>1.9246999515877591E-2</v>
      </c>
      <c r="CF14" s="68">
        <f t="shared" si="2"/>
        <v>-2.1702180758058964E-7</v>
      </c>
      <c r="CG14" s="68" t="str">
        <f t="shared" si="3"/>
        <v/>
      </c>
      <c r="CH14" s="68">
        <f t="shared" si="4"/>
        <v>-3.2433740895784728E-7</v>
      </c>
      <c r="CI14" s="68">
        <f t="shared" si="5"/>
        <v>-3.4222048992213219E-7</v>
      </c>
      <c r="CJ14" s="68">
        <f t="shared" si="5"/>
        <v>-3.4300845645902093E-7</v>
      </c>
      <c r="CK14" s="68">
        <f t="shared" si="6"/>
        <v>-8.0419791268046208E-8</v>
      </c>
      <c r="CL14" s="68">
        <f t="shared" si="7"/>
        <v>-4.1920476134811424E-7</v>
      </c>
      <c r="CM14" s="40">
        <f t="shared" si="9"/>
        <v>2.8219664963236959E-5</v>
      </c>
      <c r="CN14" s="40">
        <f t="shared" si="10"/>
        <v>1.9646337205606187E-4</v>
      </c>
      <c r="CO14" s="40">
        <f t="shared" si="11"/>
        <v>1.8641616545122003E-6</v>
      </c>
      <c r="CP14" s="40">
        <f t="shared" si="12"/>
        <v>1.3046618484382835E-4</v>
      </c>
      <c r="CQ14" s="40">
        <f t="shared" si="13"/>
        <v>2.306308769366364E-6</v>
      </c>
      <c r="CR14" s="40">
        <f t="shared" si="14"/>
        <v>2.8567509891811133E-6</v>
      </c>
      <c r="CS14" s="40">
        <f t="shared" si="15"/>
        <v>3.0453533821025047E-6</v>
      </c>
    </row>
    <row r="15" spans="1:97" x14ac:dyDescent="0.25">
      <c r="A15" s="75" t="s">
        <v>181</v>
      </c>
      <c r="B15" s="75">
        <v>64.158703200000005</v>
      </c>
      <c r="C15" s="75"/>
      <c r="D15" s="75">
        <v>453.04010168000002</v>
      </c>
      <c r="E15" s="75">
        <v>13.38991459</v>
      </c>
      <c r="F15" s="75">
        <v>12.954092299999999</v>
      </c>
      <c r="G15" s="75">
        <v>5.2757855200000003</v>
      </c>
      <c r="H15" s="75">
        <v>18.51160685</v>
      </c>
      <c r="I15" s="75"/>
      <c r="J15" s="75" t="s">
        <v>181</v>
      </c>
      <c r="K15" s="75">
        <v>0</v>
      </c>
      <c r="L15" s="75">
        <v>0.21017576216665301</v>
      </c>
      <c r="M15" s="75">
        <v>3.4209410661121903E-2</v>
      </c>
      <c r="N15" s="75">
        <v>7.7825010025654506E-2</v>
      </c>
      <c r="O15" s="75">
        <v>7.7825010025654506E-2</v>
      </c>
      <c r="P15" s="75">
        <v>0.30056828329919399</v>
      </c>
      <c r="Q15" s="75">
        <v>0</v>
      </c>
      <c r="R15" s="75">
        <v>3.7660127775120199E-2</v>
      </c>
      <c r="S15" s="75">
        <v>1.875230217381E-2</v>
      </c>
      <c r="T15" s="75">
        <v>0.44419624072783398</v>
      </c>
      <c r="U15" s="75">
        <v>64.1586312838064</v>
      </c>
      <c r="V15" s="75">
        <v>1.85202696352239</v>
      </c>
      <c r="W15" s="75">
        <v>1.4026911209318999E-2</v>
      </c>
      <c r="X15" s="75">
        <v>0.32320897232865597</v>
      </c>
      <c r="Y15" s="75">
        <v>8.1266282196854108E-3</v>
      </c>
      <c r="Z15" s="75">
        <v>0</v>
      </c>
      <c r="AA15" s="75">
        <v>0</v>
      </c>
      <c r="AB15" s="75">
        <v>0.33954031190935902</v>
      </c>
      <c r="AC15" s="75">
        <v>0.33954031190935902</v>
      </c>
      <c r="AD15" s="75">
        <v>0</v>
      </c>
      <c r="AE15" s="75">
        <v>0</v>
      </c>
      <c r="AF15" s="75">
        <v>3.6243203989704398</v>
      </c>
      <c r="AG15" s="75">
        <v>6.5381892495205499E-2</v>
      </c>
      <c r="AH15" s="75">
        <v>1.0223333228922099E-2</v>
      </c>
      <c r="AI15" s="75">
        <v>0</v>
      </c>
      <c r="AJ15" s="75">
        <v>5.6460870609900597</v>
      </c>
      <c r="AK15" s="75">
        <v>2.77883670010412E-2</v>
      </c>
      <c r="AL15" s="75">
        <v>0</v>
      </c>
      <c r="AM15" s="75">
        <v>0</v>
      </c>
      <c r="AN15" s="75">
        <v>3.3880540708594399E-2</v>
      </c>
      <c r="AO15" s="75">
        <v>0.24932735536963199</v>
      </c>
      <c r="AP15" s="75">
        <v>18.735895811218199</v>
      </c>
      <c r="AQ15" s="75">
        <v>407.73599979232398</v>
      </c>
      <c r="AR15" s="75">
        <v>41.679663302413502</v>
      </c>
      <c r="AS15" s="75">
        <v>453.03998349370801</v>
      </c>
      <c r="AT15" s="75">
        <v>0</v>
      </c>
      <c r="AU15" s="75">
        <v>0.36957028345502801</v>
      </c>
      <c r="AV15" s="75">
        <v>0</v>
      </c>
      <c r="AW15" s="75">
        <v>7.7923878395255598E-3</v>
      </c>
      <c r="AX15" s="75">
        <v>3.0940490394202902</v>
      </c>
      <c r="AY15" s="75">
        <v>7.56556928763151E-2</v>
      </c>
      <c r="AZ15" s="75">
        <v>4.87039463527284E-2</v>
      </c>
      <c r="BA15" s="75">
        <v>6.0111049181809602</v>
      </c>
      <c r="BB15" s="75">
        <v>4.4611458163439602E-2</v>
      </c>
      <c r="BC15" s="75">
        <v>0</v>
      </c>
      <c r="BD15" s="75">
        <v>3.3998624673026903E-2</v>
      </c>
      <c r="BE15" s="75">
        <v>13.389913570647</v>
      </c>
      <c r="BF15" s="75">
        <v>12.954091487422501</v>
      </c>
      <c r="BG15" s="75">
        <v>0.43582208322448002</v>
      </c>
      <c r="BH15" s="75">
        <v>1.71854396677634E-2</v>
      </c>
      <c r="BI15" s="75">
        <v>0</v>
      </c>
      <c r="BJ15" s="75">
        <v>0.16626567457574801</v>
      </c>
      <c r="BK15" s="75">
        <v>3.9861986018287297E-2</v>
      </c>
      <c r="BL15" s="75">
        <v>1.0799064609754301</v>
      </c>
      <c r="BM15" s="75">
        <v>0.225326161918462</v>
      </c>
      <c r="BN15" s="75">
        <v>0.16213147587316801</v>
      </c>
      <c r="BO15" s="75">
        <v>4.3196258750971399</v>
      </c>
      <c r="BP15" s="75">
        <v>6.9679828270599702E-3</v>
      </c>
      <c r="BQ15" s="75">
        <v>3.84844737688564E-2</v>
      </c>
      <c r="BR15" s="75">
        <v>0.68223100915469304</v>
      </c>
      <c r="BS15" s="75">
        <v>1.2059022869646201E-3</v>
      </c>
      <c r="BT15" s="75">
        <v>5.2757825773785898</v>
      </c>
      <c r="BU15" s="75">
        <v>4.5918924298452497</v>
      </c>
      <c r="BV15" s="75">
        <v>0</v>
      </c>
      <c r="BW15" s="75">
        <v>0</v>
      </c>
      <c r="BX15" s="75">
        <v>0.39224379568405199</v>
      </c>
      <c r="BY15" s="75">
        <v>0</v>
      </c>
      <c r="BZ15" s="75">
        <v>18.511600916020399</v>
      </c>
      <c r="CA15" s="75">
        <v>0.60263522982554696</v>
      </c>
      <c r="CB15" s="89"/>
      <c r="CC15" s="91">
        <f t="shared" si="8"/>
        <v>1.0121164504472269</v>
      </c>
      <c r="CD15" s="28">
        <f t="shared" si="0"/>
        <v>8.0000011721278359E-3</v>
      </c>
      <c r="CE15" s="28">
        <f t="shared" si="1"/>
        <v>1.9246996642853037E-2</v>
      </c>
      <c r="CF15" s="68">
        <f t="shared" si="2"/>
        <v>-1.12091096013133E-6</v>
      </c>
      <c r="CG15" s="68" t="str">
        <f t="shared" si="3"/>
        <v/>
      </c>
      <c r="CH15" s="68">
        <f t="shared" si="4"/>
        <v>-2.6087379809241076E-7</v>
      </c>
      <c r="CI15" s="68">
        <f t="shared" si="5"/>
        <v>-7.6128416905096108E-8</v>
      </c>
      <c r="CJ15" s="68">
        <f t="shared" si="5"/>
        <v>-6.272747482439823E-8</v>
      </c>
      <c r="CK15" s="68">
        <f t="shared" si="6"/>
        <v>-5.5775986331982542E-7</v>
      </c>
      <c r="CL15" s="68">
        <f t="shared" si="7"/>
        <v>-3.2055453905801429E-7</v>
      </c>
      <c r="CM15" s="40">
        <f t="shared" si="9"/>
        <v>2.8780454583157086E-5</v>
      </c>
      <c r="CN15" s="40">
        <f t="shared" si="10"/>
        <v>2.0002636423966719E-4</v>
      </c>
      <c r="CO15" s="40">
        <f t="shared" si="11"/>
        <v>1.5547742494477802E-6</v>
      </c>
      <c r="CP15" s="40">
        <f t="shared" si="12"/>
        <v>1.2725832591931391E-4</v>
      </c>
      <c r="CQ15" s="40">
        <f t="shared" si="13"/>
        <v>-8.1356739606550151E-7</v>
      </c>
      <c r="CR15" s="40">
        <f t="shared" si="14"/>
        <v>2.690123941798441E-6</v>
      </c>
      <c r="CS15" s="40">
        <f t="shared" si="15"/>
        <v>4.3582290042784814E-6</v>
      </c>
    </row>
    <row r="16" spans="1:97" s="21" customFormat="1" x14ac:dyDescent="0.25">
      <c r="A16" s="75" t="s">
        <v>182</v>
      </c>
      <c r="B16" s="75">
        <v>76.013374540000001</v>
      </c>
      <c r="C16" s="75"/>
      <c r="D16" s="75">
        <v>564.96279442000002</v>
      </c>
      <c r="E16" s="75">
        <v>16.096949250000002</v>
      </c>
      <c r="F16" s="75">
        <v>15.602879379999999</v>
      </c>
      <c r="G16" s="75">
        <v>1.9386099000000001</v>
      </c>
      <c r="H16" s="75">
        <v>26.676152930000001</v>
      </c>
      <c r="I16" s="75"/>
      <c r="J16" s="75" t="s">
        <v>182</v>
      </c>
      <c r="K16" s="75">
        <v>0</v>
      </c>
      <c r="L16" s="75">
        <v>0.302873477041262</v>
      </c>
      <c r="M16" s="75">
        <v>4.9297651901472402E-2</v>
      </c>
      <c r="N16" s="75">
        <v>0.11214963279599</v>
      </c>
      <c r="O16" s="75">
        <v>0.11214963279599</v>
      </c>
      <c r="P16" s="75">
        <v>0.43313395085682599</v>
      </c>
      <c r="Q16" s="75">
        <v>0</v>
      </c>
      <c r="R16" s="75">
        <v>5.4269623312708598E-2</v>
      </c>
      <c r="S16" s="75">
        <v>2.70230467887582E-2</v>
      </c>
      <c r="T16" s="75">
        <v>0.64010926665511403</v>
      </c>
      <c r="U16" s="75">
        <v>76.013366174264306</v>
      </c>
      <c r="V16" s="75">
        <v>2.66886426194427</v>
      </c>
      <c r="W16" s="75">
        <v>2.0213459721205699E-2</v>
      </c>
      <c r="X16" s="75">
        <v>0.46576052009576902</v>
      </c>
      <c r="Y16" s="75">
        <v>1.17108815968792E-2</v>
      </c>
      <c r="Z16" s="75">
        <v>0</v>
      </c>
      <c r="AA16" s="75">
        <v>0</v>
      </c>
      <c r="AB16" s="75">
        <v>0.48929488763193801</v>
      </c>
      <c r="AC16" s="75">
        <v>0.48929488763193801</v>
      </c>
      <c r="AD16" s="75">
        <v>0</v>
      </c>
      <c r="AE16" s="75">
        <v>0</v>
      </c>
      <c r="AF16" s="75">
        <v>4.5197031563352503</v>
      </c>
      <c r="AG16" s="75">
        <v>9.4218454365261703E-2</v>
      </c>
      <c r="AH16" s="75">
        <v>1.47324535447678E-2</v>
      </c>
      <c r="AI16" s="75">
        <v>0</v>
      </c>
      <c r="AJ16" s="75">
        <v>8.1362910782824809</v>
      </c>
      <c r="AK16" s="75">
        <v>4.0044504672574997E-2</v>
      </c>
      <c r="AL16" s="75">
        <v>0</v>
      </c>
      <c r="AM16" s="75">
        <v>0</v>
      </c>
      <c r="AN16" s="75">
        <v>4.8823616458919701E-2</v>
      </c>
      <c r="AO16" s="75">
        <v>0.30030837406482602</v>
      </c>
      <c r="AP16" s="75">
        <v>26.9993611920391</v>
      </c>
      <c r="AQ16" s="75">
        <v>508.46636184196097</v>
      </c>
      <c r="AR16" s="75">
        <v>51.976528210232701</v>
      </c>
      <c r="AS16" s="75">
        <v>564.96259320852903</v>
      </c>
      <c r="AT16" s="75">
        <v>0</v>
      </c>
      <c r="AU16" s="75">
        <v>0.53256894734701199</v>
      </c>
      <c r="AV16" s="75">
        <v>0</v>
      </c>
      <c r="AW16" s="75">
        <v>9.3857410032132296E-3</v>
      </c>
      <c r="AX16" s="75">
        <v>4.4586747225416996</v>
      </c>
      <c r="AY16" s="75">
        <v>9.1125411266720593E-2</v>
      </c>
      <c r="AZ16" s="75">
        <v>5.8662700331244398E-2</v>
      </c>
      <c r="BA16" s="75">
        <v>7.2402214531765798</v>
      </c>
      <c r="BB16" s="75">
        <v>5.3733361861141797E-2</v>
      </c>
      <c r="BC16" s="75">
        <v>0</v>
      </c>
      <c r="BD16" s="75">
        <v>4.0950503491569999E-2</v>
      </c>
      <c r="BE16" s="75">
        <v>16.0969406964652</v>
      </c>
      <c r="BF16" s="75">
        <v>15.602871160813701</v>
      </c>
      <c r="BG16" s="75">
        <v>0.49406953565149297</v>
      </c>
      <c r="BH16" s="75">
        <v>2.06994543670805E-2</v>
      </c>
      <c r="BI16" s="75">
        <v>0</v>
      </c>
      <c r="BJ16" s="75">
        <v>0.200262918258128</v>
      </c>
      <c r="BK16" s="75">
        <v>4.8012777801661098E-2</v>
      </c>
      <c r="BL16" s="75">
        <v>1.30072046616732</v>
      </c>
      <c r="BM16" s="75">
        <v>0.27139965200041899</v>
      </c>
      <c r="BN16" s="75">
        <v>0.195283207284071</v>
      </c>
      <c r="BO16" s="75">
        <v>5.2028774199308803</v>
      </c>
      <c r="BP16" s="75">
        <v>1.0041228977181E-2</v>
      </c>
      <c r="BQ16" s="75">
        <v>4.6353547688729402E-2</v>
      </c>
      <c r="BR16" s="75">
        <v>0.82173007148486799</v>
      </c>
      <c r="BS16" s="75">
        <v>1.4524747000887301E-3</v>
      </c>
      <c r="BT16" s="75">
        <v>1.93860833293319</v>
      </c>
      <c r="BU16" s="75">
        <v>6.6171478096967897</v>
      </c>
      <c r="BV16" s="75">
        <v>0</v>
      </c>
      <c r="BW16" s="75">
        <v>0</v>
      </c>
      <c r="BX16" s="75">
        <v>0.56524255347125596</v>
      </c>
      <c r="BY16" s="75">
        <v>0</v>
      </c>
      <c r="BZ16" s="75">
        <v>26.6761444721859</v>
      </c>
      <c r="CA16" s="75">
        <v>0.868427289715064</v>
      </c>
      <c r="CB16" s="89"/>
      <c r="CC16" s="91">
        <f t="shared" si="8"/>
        <v>1.0121163206395962</v>
      </c>
      <c r="CD16" s="28">
        <f t="shared" si="0"/>
        <v>8.0000042669497902E-3</v>
      </c>
      <c r="CE16" s="28">
        <f t="shared" si="1"/>
        <v>1.9246994413377232E-2</v>
      </c>
      <c r="CF16" s="68">
        <f t="shared" si="2"/>
        <v>-1.1005610191520175E-7</v>
      </c>
      <c r="CG16" s="68" t="str">
        <f t="shared" si="3"/>
        <v/>
      </c>
      <c r="CH16" s="68">
        <f t="shared" si="4"/>
        <v>-3.5614995001703431E-7</v>
      </c>
      <c r="CI16" s="68">
        <f t="shared" si="5"/>
        <v>-5.3137614267725797E-7</v>
      </c>
      <c r="CJ16" s="68">
        <f t="shared" si="5"/>
        <v>-5.267736869907589E-7</v>
      </c>
      <c r="CK16" s="68">
        <f t="shared" si="6"/>
        <v>-8.0834561408827505E-7</v>
      </c>
      <c r="CL16" s="68">
        <f t="shared" si="7"/>
        <v>-3.1705524116732173E-7</v>
      </c>
      <c r="CM16" s="40">
        <f t="shared" si="9"/>
        <v>2.7833544553233567E-5</v>
      </c>
      <c r="CN16" s="40">
        <f t="shared" si="10"/>
        <v>1.9066704702293781E-4</v>
      </c>
      <c r="CO16" s="40">
        <f t="shared" si="11"/>
        <v>2.1372087989997949E-6</v>
      </c>
      <c r="CP16" s="40">
        <f t="shared" si="12"/>
        <v>1.2848045912035411E-4</v>
      </c>
      <c r="CQ16" s="40">
        <f t="shared" si="13"/>
        <v>2.7773585118308095E-6</v>
      </c>
      <c r="CR16" s="40">
        <f t="shared" si="14"/>
        <v>4.1608521275050018E-6</v>
      </c>
      <c r="CS16" s="40">
        <f t="shared" si="15"/>
        <v>4.6259403911088248E-6</v>
      </c>
    </row>
    <row r="17" spans="1:97" s="21" customFormat="1" x14ac:dyDescent="0.25">
      <c r="A17" s="75" t="s">
        <v>183</v>
      </c>
      <c r="B17" s="75">
        <v>0.84618833999999998</v>
      </c>
      <c r="C17" s="75"/>
      <c r="D17" s="75">
        <v>6.3279493699999998</v>
      </c>
      <c r="E17" s="75">
        <v>0.18329756</v>
      </c>
      <c r="F17" s="75">
        <v>0.17760190000000001</v>
      </c>
      <c r="G17" s="75">
        <v>3.2251179999999997E-2</v>
      </c>
      <c r="H17" s="75">
        <v>0.30224801000000001</v>
      </c>
      <c r="I17" s="75"/>
      <c r="J17" s="75" t="s">
        <v>183</v>
      </c>
      <c r="K17" s="75">
        <v>0</v>
      </c>
      <c r="L17" s="75">
        <v>3.4316294230603401E-3</v>
      </c>
      <c r="M17" s="75">
        <v>5.5854458282502404E-4</v>
      </c>
      <c r="N17" s="75">
        <v>1.2706961629054699E-3</v>
      </c>
      <c r="O17" s="75">
        <v>1.2706961629054699E-3</v>
      </c>
      <c r="P17" s="75">
        <v>4.9075433466161797E-3</v>
      </c>
      <c r="Q17" s="75">
        <v>0</v>
      </c>
      <c r="R17" s="75">
        <v>6.14889302922446E-4</v>
      </c>
      <c r="S17" s="75">
        <v>3.0617266969114299E-4</v>
      </c>
      <c r="T17" s="75">
        <v>7.2526023731432901E-3</v>
      </c>
      <c r="U17" s="75">
        <v>0.84618759304882596</v>
      </c>
      <c r="V17" s="75">
        <v>3.02389604131682E-2</v>
      </c>
      <c r="W17" s="75">
        <v>2.2903081845963001E-4</v>
      </c>
      <c r="X17" s="75">
        <v>5.27719965816233E-3</v>
      </c>
      <c r="Y17" s="75">
        <v>1.32686454908866E-4</v>
      </c>
      <c r="Z17" s="75">
        <v>0</v>
      </c>
      <c r="AA17" s="75">
        <v>0</v>
      </c>
      <c r="AB17" s="75">
        <v>5.5438418226050898E-3</v>
      </c>
      <c r="AC17" s="75">
        <v>5.5438418226050898E-3</v>
      </c>
      <c r="AD17" s="75">
        <v>0</v>
      </c>
      <c r="AE17" s="75">
        <v>0</v>
      </c>
      <c r="AF17" s="75">
        <v>5.0623639786813002E-2</v>
      </c>
      <c r="AG17" s="75">
        <v>1.0675206059954599E-3</v>
      </c>
      <c r="AH17" s="75">
        <v>1.6692109575665301E-4</v>
      </c>
      <c r="AI17" s="75">
        <v>0</v>
      </c>
      <c r="AJ17" s="75">
        <v>9.2186455825710306E-2</v>
      </c>
      <c r="AK17" s="75">
        <v>4.5371845559615697E-4</v>
      </c>
      <c r="AL17" s="75">
        <v>0</v>
      </c>
      <c r="AM17" s="75">
        <v>0</v>
      </c>
      <c r="AN17" s="75">
        <v>5.5318700602225497E-4</v>
      </c>
      <c r="AO17" s="75">
        <v>3.4182882322789702E-3</v>
      </c>
      <c r="AP17" s="75">
        <v>0.30590948373264498</v>
      </c>
      <c r="AQ17" s="75">
        <v>5.6951620430231902</v>
      </c>
      <c r="AR17" s="75">
        <v>0.58217240188054198</v>
      </c>
      <c r="AS17" s="75">
        <v>6.3279580846905503</v>
      </c>
      <c r="AT17" s="75">
        <v>0</v>
      </c>
      <c r="AU17" s="75">
        <v>6.03416853673726E-3</v>
      </c>
      <c r="AV17" s="75">
        <v>0</v>
      </c>
      <c r="AW17" s="75">
        <v>1.06835154902252E-4</v>
      </c>
      <c r="AX17" s="75">
        <v>5.0518052748888001E-2</v>
      </c>
      <c r="AY17" s="75">
        <v>1.0372462066722799E-3</v>
      </c>
      <c r="AZ17" s="75">
        <v>6.6773577605449804E-4</v>
      </c>
      <c r="BA17" s="75">
        <v>8.2412732022685495E-2</v>
      </c>
      <c r="BB17" s="75">
        <v>6.11629237696831E-4</v>
      </c>
      <c r="BC17" s="75">
        <v>0</v>
      </c>
      <c r="BD17" s="75">
        <v>4.6612525559836199E-4</v>
      </c>
      <c r="BE17" s="75">
        <v>0.18329748457921999</v>
      </c>
      <c r="BF17" s="75">
        <v>0.177601861084563</v>
      </c>
      <c r="BG17" s="75">
        <v>5.69562349465654E-3</v>
      </c>
      <c r="BH17" s="75">
        <v>2.35613485672712E-4</v>
      </c>
      <c r="BI17" s="75">
        <v>0</v>
      </c>
      <c r="BJ17" s="75">
        <v>2.2795231402635602E-3</v>
      </c>
      <c r="BK17" s="75">
        <v>5.4651262972822505E-4</v>
      </c>
      <c r="BL17" s="75">
        <v>1.4805611424351099E-2</v>
      </c>
      <c r="BM17" s="75">
        <v>3.0892507041011398E-3</v>
      </c>
      <c r="BN17" s="75">
        <v>2.2228428600561002E-3</v>
      </c>
      <c r="BO17" s="75">
        <v>5.9222590541069299E-2</v>
      </c>
      <c r="BP17" s="75">
        <v>1.1377190885299E-4</v>
      </c>
      <c r="BQ17" s="75">
        <v>5.2762617327226503E-4</v>
      </c>
      <c r="BR17" s="75">
        <v>9.3534534852317795E-3</v>
      </c>
      <c r="BS17" s="75">
        <v>1.6532987207680902E-5</v>
      </c>
      <c r="BT17" s="75">
        <v>3.2251169161747598E-2</v>
      </c>
      <c r="BU17" s="75">
        <v>7.4974108732062297E-2</v>
      </c>
      <c r="BV17" s="75">
        <v>0</v>
      </c>
      <c r="BW17" s="75">
        <v>0</v>
      </c>
      <c r="BX17" s="75">
        <v>6.40436852879401E-3</v>
      </c>
      <c r="BY17" s="75">
        <v>0</v>
      </c>
      <c r="BZ17" s="75">
        <v>0.30224776093079098</v>
      </c>
      <c r="CA17" s="75">
        <v>9.8394947505139503E-3</v>
      </c>
      <c r="CB17" s="89"/>
      <c r="CC17" s="91">
        <f t="shared" si="8"/>
        <v>1.0121149708126125</v>
      </c>
      <c r="CD17" s="28">
        <f t="shared" si="0"/>
        <v>7.9999960665492614E-3</v>
      </c>
      <c r="CE17" s="28">
        <f t="shared" si="1"/>
        <v>1.9246916735018858E-2</v>
      </c>
      <c r="CF17" s="68">
        <f t="shared" si="2"/>
        <v>-8.8272449372718398E-7</v>
      </c>
      <c r="CG17" s="68" t="str">
        <f t="shared" si="3"/>
        <v/>
      </c>
      <c r="CH17" s="68">
        <f t="shared" si="4"/>
        <v>1.3771745064588638E-6</v>
      </c>
      <c r="CI17" s="68">
        <f t="shared" si="5"/>
        <v>-4.114663610918541E-7</v>
      </c>
      <c r="CJ17" s="68">
        <f t="shared" si="5"/>
        <v>-2.1911610749509341E-7</v>
      </c>
      <c r="CK17" s="68">
        <f t="shared" si="6"/>
        <v>-3.3605754579290574E-7</v>
      </c>
      <c r="CL17" s="68">
        <f t="shared" si="7"/>
        <v>-8.2405574493315338E-7</v>
      </c>
      <c r="CM17" s="40">
        <f t="shared" si="9"/>
        <v>3.665522965801245E-5</v>
      </c>
      <c r="CN17" s="40">
        <f t="shared" si="10"/>
        <v>1.9089548576783363E-4</v>
      </c>
      <c r="CO17" s="40">
        <f t="shared" si="11"/>
        <v>2.415589278822334E-6</v>
      </c>
      <c r="CP17" s="40">
        <f t="shared" si="12"/>
        <v>1.3307129889530349E-4</v>
      </c>
      <c r="CQ17" s="40">
        <f t="shared" si="13"/>
        <v>-1.6613214419635173E-5</v>
      </c>
      <c r="CR17" s="40">
        <f t="shared" si="14"/>
        <v>-1.4083788149574131E-5</v>
      </c>
      <c r="CS17" s="40">
        <f t="shared" si="15"/>
        <v>-2.3524557736858556E-6</v>
      </c>
    </row>
    <row r="18" spans="1:97" s="21" customFormat="1" x14ac:dyDescent="0.25">
      <c r="A18" s="75" t="s">
        <v>184</v>
      </c>
      <c r="B18" s="75">
        <v>749.34157176999997</v>
      </c>
      <c r="C18" s="75"/>
      <c r="D18" s="75">
        <v>5630.7381617999999</v>
      </c>
      <c r="E18" s="75">
        <v>162.75257725</v>
      </c>
      <c r="F18" s="75">
        <v>157.7231692</v>
      </c>
      <c r="G18" s="75">
        <v>24.55691637</v>
      </c>
      <c r="H18" s="75">
        <v>275.41716986</v>
      </c>
      <c r="I18" s="75"/>
      <c r="J18" s="75" t="s">
        <v>184</v>
      </c>
      <c r="K18" s="75">
        <v>0</v>
      </c>
      <c r="L18" s="75">
        <v>3.1270085103991501</v>
      </c>
      <c r="M18" s="75">
        <v>0.50897176668460598</v>
      </c>
      <c r="N18" s="75">
        <v>1.1578856498512999</v>
      </c>
      <c r="O18" s="75">
        <v>1.1578856498512999</v>
      </c>
      <c r="P18" s="75">
        <v>4.4718810167459102</v>
      </c>
      <c r="Q18" s="75">
        <v>0</v>
      </c>
      <c r="R18" s="75">
        <v>0.56030841589798497</v>
      </c>
      <c r="S18" s="75">
        <v>0.27899821852238599</v>
      </c>
      <c r="T18" s="75">
        <v>6.6087873338434999</v>
      </c>
      <c r="U18" s="75">
        <v>749.34138555818299</v>
      </c>
      <c r="V18" s="75">
        <v>27.5546208980216</v>
      </c>
      <c r="W18" s="75">
        <v>0.20869390633721199</v>
      </c>
      <c r="X18" s="75">
        <v>4.8087287983717202</v>
      </c>
      <c r="Y18" s="75">
        <v>0.12090815499832901</v>
      </c>
      <c r="Z18" s="75">
        <v>0</v>
      </c>
      <c r="AA18" s="75">
        <v>0</v>
      </c>
      <c r="AB18" s="75">
        <v>5.0517083642092402</v>
      </c>
      <c r="AC18" s="75">
        <v>5.0517083642092402</v>
      </c>
      <c r="AD18" s="75">
        <v>0</v>
      </c>
      <c r="AE18" s="75">
        <v>0</v>
      </c>
      <c r="AF18" s="75">
        <v>45.045908969680902</v>
      </c>
      <c r="AG18" s="75">
        <v>0.97275793260777199</v>
      </c>
      <c r="AH18" s="75">
        <v>0.15210359032936799</v>
      </c>
      <c r="AI18" s="75">
        <v>0</v>
      </c>
      <c r="AJ18" s="75">
        <v>84.002898465005501</v>
      </c>
      <c r="AK18" s="75">
        <v>0.41343818760257101</v>
      </c>
      <c r="AL18" s="75">
        <v>0</v>
      </c>
      <c r="AM18" s="75">
        <v>0</v>
      </c>
      <c r="AN18" s="75">
        <v>0.50407907541193298</v>
      </c>
      <c r="AO18" s="75">
        <v>3.0356968863131502</v>
      </c>
      <c r="AP18" s="75">
        <v>278.754118649117</v>
      </c>
      <c r="AQ18" s="75">
        <v>5067.6630232918196</v>
      </c>
      <c r="AR18" s="75">
        <v>518.02781604325401</v>
      </c>
      <c r="AS18" s="75">
        <v>5630.7367483047601</v>
      </c>
      <c r="AT18" s="75">
        <v>0</v>
      </c>
      <c r="AU18" s="75">
        <v>5.49849412710428</v>
      </c>
      <c r="AV18" s="75">
        <v>0</v>
      </c>
      <c r="AW18" s="75">
        <v>9.4876623058802803E-2</v>
      </c>
      <c r="AX18" s="75">
        <v>46.0334810534711</v>
      </c>
      <c r="AY18" s="75">
        <v>0.92114943579424202</v>
      </c>
      <c r="AZ18" s="75">
        <v>0.592997087866312</v>
      </c>
      <c r="BA18" s="75">
        <v>73.1884859759585</v>
      </c>
      <c r="BB18" s="75">
        <v>0.543168880908524</v>
      </c>
      <c r="BC18" s="75">
        <v>0</v>
      </c>
      <c r="BD18" s="75">
        <v>0.41395198713602999</v>
      </c>
      <c r="BE18" s="75">
        <v>162.75252752494799</v>
      </c>
      <c r="BF18" s="75">
        <v>157.72312089947499</v>
      </c>
      <c r="BG18" s="75">
        <v>5.0294066254732996</v>
      </c>
      <c r="BH18" s="75">
        <v>0.209242315363459</v>
      </c>
      <c r="BI18" s="75">
        <v>0</v>
      </c>
      <c r="BJ18" s="75">
        <v>2.0243763496640699</v>
      </c>
      <c r="BK18" s="75">
        <v>0.48534133919762701</v>
      </c>
      <c r="BL18" s="75">
        <v>13.148449276167399</v>
      </c>
      <c r="BM18" s="75">
        <v>2.7434708552831002</v>
      </c>
      <c r="BN18" s="75">
        <v>1.9740392930769299</v>
      </c>
      <c r="BO18" s="75">
        <v>52.593782070470702</v>
      </c>
      <c r="BP18" s="75">
        <v>0.103670497461454</v>
      </c>
      <c r="BQ18" s="75">
        <v>0.46856949316291602</v>
      </c>
      <c r="BR18" s="75">
        <v>8.3065374007176001</v>
      </c>
      <c r="BS18" s="75">
        <v>1.46825156487375E-2</v>
      </c>
      <c r="BT18" s="75">
        <v>24.5569033717127</v>
      </c>
      <c r="BU18" s="75">
        <v>68.318527621936596</v>
      </c>
      <c r="BV18" s="75">
        <v>0</v>
      </c>
      <c r="BW18" s="75">
        <v>0</v>
      </c>
      <c r="BX18" s="75">
        <v>5.8358321574592802</v>
      </c>
      <c r="BY18" s="75">
        <v>0</v>
      </c>
      <c r="BZ18" s="75">
        <v>275.417051063234</v>
      </c>
      <c r="CA18" s="75">
        <v>8.9660590144815693</v>
      </c>
      <c r="CB18" s="89"/>
      <c r="CC18" s="91">
        <f t="shared" si="8"/>
        <v>1.0121164160788172</v>
      </c>
      <c r="CD18" s="28">
        <f t="shared" si="0"/>
        <v>8.0000026609737748E-3</v>
      </c>
      <c r="CE18" s="28">
        <f t="shared" si="1"/>
        <v>1.9246999862803597E-2</v>
      </c>
      <c r="CF18" s="68">
        <f t="shared" si="2"/>
        <v>-2.4850058237292179E-7</v>
      </c>
      <c r="CG18" s="68" t="str">
        <f t="shared" si="3"/>
        <v/>
      </c>
      <c r="CH18" s="68">
        <f t="shared" si="4"/>
        <v>-2.5103196050212913E-7</v>
      </c>
      <c r="CI18" s="68">
        <f t="shared" si="5"/>
        <v>-3.0552543528706579E-7</v>
      </c>
      <c r="CJ18" s="68">
        <f t="shared" si="5"/>
        <v>-3.062360796699382E-7</v>
      </c>
      <c r="CK18" s="68">
        <f t="shared" si="6"/>
        <v>-5.2931268340011349E-7</v>
      </c>
      <c r="CL18" s="68">
        <f t="shared" si="7"/>
        <v>-4.3133391452465406E-7</v>
      </c>
      <c r="CM18" s="40">
        <f t="shared" si="9"/>
        <v>2.7954475708279772E-5</v>
      </c>
      <c r="CN18" s="40">
        <f t="shared" si="10"/>
        <v>1.9659830980003394E-4</v>
      </c>
      <c r="CO18" s="40">
        <f t="shared" si="11"/>
        <v>1.7446816291381792E-6</v>
      </c>
      <c r="CP18" s="40">
        <f t="shared" si="12"/>
        <v>1.306949218084801E-4</v>
      </c>
      <c r="CQ18" s="40">
        <f t="shared" si="13"/>
        <v>2.0754038061316337E-6</v>
      </c>
      <c r="CR18" s="40">
        <f t="shared" si="14"/>
        <v>2.6731257551539425E-6</v>
      </c>
      <c r="CS18" s="40">
        <f t="shared" si="15"/>
        <v>5.7549144899772396E-7</v>
      </c>
    </row>
    <row r="19" spans="1:97" x14ac:dyDescent="0.25">
      <c r="A19" s="75" t="s">
        <v>185</v>
      </c>
      <c r="B19" s="75">
        <v>4366.2979452</v>
      </c>
      <c r="C19" s="75"/>
      <c r="D19" s="75">
        <v>29754.860347999998</v>
      </c>
      <c r="E19" s="75">
        <v>824.92535979000002</v>
      </c>
      <c r="F19" s="75">
        <v>799.17288613000005</v>
      </c>
      <c r="G19" s="75">
        <v>166.09991597999999</v>
      </c>
      <c r="H19" s="75">
        <v>1191.6505365</v>
      </c>
      <c r="I19" s="75"/>
      <c r="J19" s="75" t="s">
        <v>185</v>
      </c>
      <c r="K19" s="75">
        <v>0</v>
      </c>
      <c r="L19" s="75">
        <v>13.5296583135727</v>
      </c>
      <c r="M19" s="75">
        <v>2.2021753338935599</v>
      </c>
      <c r="N19" s="75">
        <v>5.0098376845873398</v>
      </c>
      <c r="O19" s="75">
        <v>5.0098376845873398</v>
      </c>
      <c r="P19" s="75">
        <v>19.3485453196081</v>
      </c>
      <c r="Q19" s="75">
        <v>0</v>
      </c>
      <c r="R19" s="75">
        <v>2.4242933041541401</v>
      </c>
      <c r="S19" s="75">
        <v>1.2071448745737201</v>
      </c>
      <c r="T19" s="75">
        <v>28.594305944297201</v>
      </c>
      <c r="U19" s="75">
        <v>4366.2977874567996</v>
      </c>
      <c r="V19" s="75">
        <v>119.22093398374</v>
      </c>
      <c r="W19" s="75">
        <v>0.90295886858785701</v>
      </c>
      <c r="X19" s="75">
        <v>20.805989211658801</v>
      </c>
      <c r="Y19" s="75">
        <v>0.52313567557359597</v>
      </c>
      <c r="Z19" s="75">
        <v>0</v>
      </c>
      <c r="AA19" s="75">
        <v>0</v>
      </c>
      <c r="AB19" s="75">
        <v>21.857278915356599</v>
      </c>
      <c r="AC19" s="75">
        <v>21.857278915356599</v>
      </c>
      <c r="AD19" s="75">
        <v>0</v>
      </c>
      <c r="AE19" s="75">
        <v>0</v>
      </c>
      <c r="AF19" s="75">
        <v>238.03872421415599</v>
      </c>
      <c r="AG19" s="75">
        <v>4.2088475693012102</v>
      </c>
      <c r="AH19" s="75">
        <v>0.65810796874384803</v>
      </c>
      <c r="AI19" s="75">
        <v>0</v>
      </c>
      <c r="AJ19" s="75">
        <v>363.45654265699301</v>
      </c>
      <c r="AK19" s="75">
        <v>1.7888279068735</v>
      </c>
      <c r="AL19" s="75">
        <v>0</v>
      </c>
      <c r="AM19" s="75">
        <v>0</v>
      </c>
      <c r="AN19" s="75">
        <v>2.1810064517297301</v>
      </c>
      <c r="AO19" s="75">
        <v>15.381686554854801</v>
      </c>
      <c r="AP19" s="75">
        <v>1206.08803342482</v>
      </c>
      <c r="AQ19" s="75">
        <v>26779.3743343481</v>
      </c>
      <c r="AR19" s="75">
        <v>2737.4459732414002</v>
      </c>
      <c r="AS19" s="75">
        <v>29754.8590318036</v>
      </c>
      <c r="AT19" s="75">
        <v>0</v>
      </c>
      <c r="AU19" s="75">
        <v>23.7904027966343</v>
      </c>
      <c r="AV19" s="75">
        <v>0</v>
      </c>
      <c r="AW19" s="75">
        <v>0.48073385876221397</v>
      </c>
      <c r="AX19" s="75">
        <v>199.17368061446101</v>
      </c>
      <c r="AY19" s="75">
        <v>4.6674000124252499</v>
      </c>
      <c r="AZ19" s="75">
        <v>3.0046769338591299</v>
      </c>
      <c r="BA19" s="75">
        <v>370.84139280400302</v>
      </c>
      <c r="BB19" s="75">
        <v>2.7522005022393401</v>
      </c>
      <c r="BC19" s="75">
        <v>0</v>
      </c>
      <c r="BD19" s="75">
        <v>2.0974657406769199</v>
      </c>
      <c r="BE19" s="75">
        <v>824.92522582054801</v>
      </c>
      <c r="BF19" s="75">
        <v>799.17277099136697</v>
      </c>
      <c r="BG19" s="75">
        <v>25.752454829180301</v>
      </c>
      <c r="BH19" s="75">
        <v>1.0602163444832</v>
      </c>
      <c r="BI19" s="75">
        <v>0</v>
      </c>
      <c r="BJ19" s="75">
        <v>10.2573775771424</v>
      </c>
      <c r="BK19" s="75">
        <v>2.45919146898262</v>
      </c>
      <c r="BL19" s="75">
        <v>66.6223068793024</v>
      </c>
      <c r="BM19" s="75">
        <v>13.9009796292597</v>
      </c>
      <c r="BN19" s="75">
        <v>10.0023312696528</v>
      </c>
      <c r="BO19" s="75">
        <v>266.48918710362199</v>
      </c>
      <c r="BP19" s="75">
        <v>0.44855175770796402</v>
      </c>
      <c r="BQ19" s="75">
        <v>2.37421042628901</v>
      </c>
      <c r="BR19" s="75">
        <v>42.088705180905698</v>
      </c>
      <c r="BS19" s="75">
        <v>7.4395259760357504E-2</v>
      </c>
      <c r="BT19" s="75">
        <v>166.099666595489</v>
      </c>
      <c r="BU19" s="75">
        <v>295.59465102235902</v>
      </c>
      <c r="BV19" s="75">
        <v>0</v>
      </c>
      <c r="BW19" s="75">
        <v>0</v>
      </c>
      <c r="BX19" s="75">
        <v>25.249956235805001</v>
      </c>
      <c r="BY19" s="75">
        <v>0</v>
      </c>
      <c r="BZ19" s="75">
        <v>1191.64996715543</v>
      </c>
      <c r="CA19" s="75">
        <v>38.793560413696802</v>
      </c>
      <c r="CB19" s="89"/>
      <c r="CC19" s="91">
        <f t="shared" si="8"/>
        <v>1.0121160295953811</v>
      </c>
      <c r="CD19" s="28">
        <f t="shared" si="0"/>
        <v>7.9999950246689901E-3</v>
      </c>
      <c r="CE19" s="28">
        <f t="shared" si="1"/>
        <v>1.9247010300130658E-2</v>
      </c>
      <c r="CF19" s="68">
        <f t="shared" si="2"/>
        <v>-3.6127447632118047E-8</v>
      </c>
      <c r="CG19" s="68" t="str">
        <f t="shared" si="3"/>
        <v/>
      </c>
      <c r="CH19" s="68">
        <f t="shared" si="4"/>
        <v>-4.4234668977500696E-8</v>
      </c>
      <c r="CI19" s="68">
        <f t="shared" si="5"/>
        <v>-1.6240190754044843E-7</v>
      </c>
      <c r="CJ19" s="68">
        <f t="shared" si="5"/>
        <v>-1.4407224653867956E-7</v>
      </c>
      <c r="CK19" s="68">
        <f t="shared" si="6"/>
        <v>-1.5014126257830602E-6</v>
      </c>
      <c r="CL19" s="68">
        <f t="shared" si="7"/>
        <v>-4.7777813430052304E-7</v>
      </c>
      <c r="CM19" s="40">
        <f t="shared" si="9"/>
        <v>2.818986479228458E-5</v>
      </c>
      <c r="CN19" s="40">
        <f t="shared" si="10"/>
        <v>1.9690890457836746E-4</v>
      </c>
      <c r="CO19" s="40">
        <f t="shared" si="11"/>
        <v>1.6112640819250042E-6</v>
      </c>
      <c r="CP19" s="40">
        <f t="shared" si="12"/>
        <v>1.3161337035965835E-4</v>
      </c>
      <c r="CQ19" s="40">
        <f t="shared" si="13"/>
        <v>2.8129493845442125E-6</v>
      </c>
      <c r="CR19" s="40">
        <f t="shared" si="14"/>
        <v>2.8644906235842895E-6</v>
      </c>
      <c r="CS19" s="40">
        <f t="shared" si="15"/>
        <v>2.5614689595162637E-6</v>
      </c>
    </row>
    <row r="20" spans="1:97" x14ac:dyDescent="0.25">
      <c r="A20" s="75" t="s">
        <v>186</v>
      </c>
      <c r="B20" s="75">
        <v>285.55319085000002</v>
      </c>
      <c r="C20" s="75"/>
      <c r="D20" s="75">
        <v>1846.6931294999999</v>
      </c>
      <c r="E20" s="75">
        <v>48.469673999999998</v>
      </c>
      <c r="F20" s="75">
        <v>46.982235340000003</v>
      </c>
      <c r="G20" s="75">
        <v>6.0359250600000003</v>
      </c>
      <c r="H20" s="75">
        <v>59.53294674</v>
      </c>
      <c r="I20" s="75"/>
      <c r="J20" s="75" t="s">
        <v>186</v>
      </c>
      <c r="K20" s="75">
        <v>0</v>
      </c>
      <c r="L20" s="75">
        <v>0.67592038354502504</v>
      </c>
      <c r="M20" s="75">
        <v>0.110017031810543</v>
      </c>
      <c r="N20" s="75">
        <v>0.25028343759653598</v>
      </c>
      <c r="O20" s="75">
        <v>0.25028343759653598</v>
      </c>
      <c r="P20" s="75">
        <v>0.96662227026306602</v>
      </c>
      <c r="Q20" s="75">
        <v>0</v>
      </c>
      <c r="R20" s="75">
        <v>0.12111382797364501</v>
      </c>
      <c r="S20" s="75">
        <v>6.0307078166174699E-2</v>
      </c>
      <c r="T20" s="75">
        <v>1.42852503402825</v>
      </c>
      <c r="U20" s="75">
        <v>285.55298532757899</v>
      </c>
      <c r="V20" s="75">
        <v>5.95608459035516</v>
      </c>
      <c r="W20" s="75">
        <v>4.5110309219738E-2</v>
      </c>
      <c r="X20" s="75">
        <v>1.03943381787059</v>
      </c>
      <c r="Y20" s="75">
        <v>2.6134914008666799E-2</v>
      </c>
      <c r="Z20" s="75">
        <v>0</v>
      </c>
      <c r="AA20" s="75">
        <v>0</v>
      </c>
      <c r="AB20" s="75">
        <v>1.0919548595525399</v>
      </c>
      <c r="AC20" s="75">
        <v>1.0919548595525399</v>
      </c>
      <c r="AD20" s="75">
        <v>0</v>
      </c>
      <c r="AE20" s="75">
        <v>0</v>
      </c>
      <c r="AF20" s="75">
        <v>14.773533033240099</v>
      </c>
      <c r="AG20" s="75">
        <v>0.210267018954891</v>
      </c>
      <c r="AH20" s="75">
        <v>3.28780334419565E-2</v>
      </c>
      <c r="AI20" s="75">
        <v>0</v>
      </c>
      <c r="AJ20" s="75">
        <v>18.157711737775699</v>
      </c>
      <c r="AK20" s="75">
        <v>8.9366939827320704E-2</v>
      </c>
      <c r="AL20" s="75">
        <v>0</v>
      </c>
      <c r="AM20" s="75">
        <v>0</v>
      </c>
      <c r="AN20" s="75">
        <v>0.108959319889981</v>
      </c>
      <c r="AO20" s="75">
        <v>0.90426712546944599</v>
      </c>
      <c r="AP20" s="75">
        <v>60.254241357936898</v>
      </c>
      <c r="AQ20" s="75">
        <v>1662.02371671026</v>
      </c>
      <c r="AR20" s="75">
        <v>169.895746274023</v>
      </c>
      <c r="AS20" s="75">
        <v>1846.69299601752</v>
      </c>
      <c r="AT20" s="75">
        <v>0</v>
      </c>
      <c r="AU20" s="75">
        <v>1.18852991445537</v>
      </c>
      <c r="AV20" s="75">
        <v>0</v>
      </c>
      <c r="AW20" s="75">
        <v>2.8261650215777302E-2</v>
      </c>
      <c r="AX20" s="75">
        <v>9.9503886087521298</v>
      </c>
      <c r="AY20" s="75">
        <v>0.27438981568257798</v>
      </c>
      <c r="AZ20" s="75">
        <v>0.176640704729465</v>
      </c>
      <c r="BA20" s="75">
        <v>21.801229505337901</v>
      </c>
      <c r="BB20" s="75">
        <v>0.16179805564465899</v>
      </c>
      <c r="BC20" s="75">
        <v>0</v>
      </c>
      <c r="BD20" s="75">
        <v>0.123307098743916</v>
      </c>
      <c r="BE20" s="75">
        <v>48.469654351582498</v>
      </c>
      <c r="BF20" s="75">
        <v>46.982216047741503</v>
      </c>
      <c r="BG20" s="75">
        <v>1.487438303841</v>
      </c>
      <c r="BH20" s="75">
        <v>6.2328660936853998E-2</v>
      </c>
      <c r="BI20" s="75">
        <v>0</v>
      </c>
      <c r="BJ20" s="75">
        <v>0.60301696217419798</v>
      </c>
      <c r="BK20" s="75">
        <v>0.144572514393425</v>
      </c>
      <c r="BL20" s="75">
        <v>3.9166292038558801</v>
      </c>
      <c r="BM20" s="75">
        <v>0.817219049080396</v>
      </c>
      <c r="BN20" s="75">
        <v>0.588022451583745</v>
      </c>
      <c r="BO20" s="75">
        <v>15.6665183323137</v>
      </c>
      <c r="BP20" s="75">
        <v>2.2408976656189999E-2</v>
      </c>
      <c r="BQ20" s="75">
        <v>0.13957636096496201</v>
      </c>
      <c r="BR20" s="75">
        <v>2.47433208408428</v>
      </c>
      <c r="BS20" s="75">
        <v>4.37359799974646E-3</v>
      </c>
      <c r="BT20" s="75">
        <v>6.0359257686844403</v>
      </c>
      <c r="BU20" s="75">
        <v>14.7674295147857</v>
      </c>
      <c r="BV20" s="75">
        <v>0</v>
      </c>
      <c r="BW20" s="75">
        <v>0</v>
      </c>
      <c r="BX20" s="75">
        <v>1.26144757576764</v>
      </c>
      <c r="BY20" s="75">
        <v>0</v>
      </c>
      <c r="BZ20" s="75">
        <v>59.532935882096702</v>
      </c>
      <c r="CA20" s="75">
        <v>1.93806303474231</v>
      </c>
      <c r="CB20" s="89"/>
      <c r="CC20" s="91">
        <f t="shared" si="8"/>
        <v>1.0121160743234421</v>
      </c>
      <c r="CD20" s="28">
        <f t="shared" si="0"/>
        <v>7.9999940786583991E-3</v>
      </c>
      <c r="CE20" s="28">
        <f t="shared" si="1"/>
        <v>1.9247008794786625E-2</v>
      </c>
      <c r="CF20" s="68">
        <f t="shared" si="2"/>
        <v>-7.1973428283150103E-7</v>
      </c>
      <c r="CG20" s="68" t="str">
        <f t="shared" si="3"/>
        <v/>
      </c>
      <c r="CH20" s="68">
        <f t="shared" si="4"/>
        <v>-7.2281895548133299E-8</v>
      </c>
      <c r="CI20" s="68">
        <f t="shared" si="5"/>
        <v>-4.0537548280684999E-7</v>
      </c>
      <c r="CJ20" s="68">
        <f t="shared" si="5"/>
        <v>-4.1062879108337417E-7</v>
      </c>
      <c r="CK20" s="68">
        <f t="shared" si="6"/>
        <v>1.1741107336090592E-7</v>
      </c>
      <c r="CL20" s="68">
        <f t="shared" si="7"/>
        <v>-1.8238477839279159E-7</v>
      </c>
      <c r="CM20" s="40">
        <f t="shared" si="9"/>
        <v>2.7869773022944518E-5</v>
      </c>
      <c r="CN20" s="40">
        <f t="shared" si="10"/>
        <v>1.9684855163071394E-4</v>
      </c>
      <c r="CO20" s="40">
        <f t="shared" si="11"/>
        <v>1.6022694621040119E-6</v>
      </c>
      <c r="CP20" s="40">
        <f t="shared" si="12"/>
        <v>1.2893836878380635E-4</v>
      </c>
      <c r="CQ20" s="40">
        <f t="shared" si="13"/>
        <v>1.5115903140608361E-6</v>
      </c>
      <c r="CR20" s="40">
        <f t="shared" si="14"/>
        <v>3.5504683275546237E-6</v>
      </c>
      <c r="CS20" s="40">
        <f t="shared" si="15"/>
        <v>-1.7158463460906479E-6</v>
      </c>
    </row>
    <row r="21" spans="1:97" x14ac:dyDescent="0.25">
      <c r="A21" s="75" t="s">
        <v>187</v>
      </c>
      <c r="B21" s="75">
        <v>517.17827092000005</v>
      </c>
      <c r="C21" s="75"/>
      <c r="D21" s="75">
        <v>3335.1150151000002</v>
      </c>
      <c r="E21" s="75">
        <v>85.813382489999995</v>
      </c>
      <c r="F21" s="75">
        <v>83.222920599999995</v>
      </c>
      <c r="G21" s="75">
        <v>4.3925504399999999</v>
      </c>
      <c r="H21" s="75">
        <v>104.72559914</v>
      </c>
      <c r="I21" s="75"/>
      <c r="J21" s="75" t="s">
        <v>187</v>
      </c>
      <c r="K21" s="75">
        <v>0</v>
      </c>
      <c r="L21" s="75">
        <v>1.18902408427155</v>
      </c>
      <c r="M21" s="75">
        <v>0.193533345568807</v>
      </c>
      <c r="N21" s="75">
        <v>0.44027824183764902</v>
      </c>
      <c r="O21" s="75">
        <v>0.44027824183764902</v>
      </c>
      <c r="P21" s="75">
        <v>1.70040455329899</v>
      </c>
      <c r="Q21" s="75">
        <v>0</v>
      </c>
      <c r="R21" s="75">
        <v>0.2130536515707</v>
      </c>
      <c r="S21" s="75">
        <v>0.10608736062744201</v>
      </c>
      <c r="T21" s="75">
        <v>2.51294752174379</v>
      </c>
      <c r="U21" s="75">
        <v>517.17801402315899</v>
      </c>
      <c r="V21" s="75">
        <v>10.4774602641993</v>
      </c>
      <c r="W21" s="75">
        <v>7.9354516423806296E-2</v>
      </c>
      <c r="X21" s="75">
        <v>1.82848868849916</v>
      </c>
      <c r="Y21" s="75">
        <v>4.5974421240154502E-2</v>
      </c>
      <c r="Z21" s="75">
        <v>0</v>
      </c>
      <c r="AA21" s="75">
        <v>0</v>
      </c>
      <c r="AB21" s="75">
        <v>1.92087791453072</v>
      </c>
      <c r="AC21" s="75">
        <v>1.92087791453072</v>
      </c>
      <c r="AD21" s="75">
        <v>0</v>
      </c>
      <c r="AE21" s="75">
        <v>0</v>
      </c>
      <c r="AF21" s="75">
        <v>26.680902096110401</v>
      </c>
      <c r="AG21" s="75">
        <v>0.36988545452002902</v>
      </c>
      <c r="AH21" s="75">
        <v>5.7836407560133099E-2</v>
      </c>
      <c r="AI21" s="75">
        <v>0</v>
      </c>
      <c r="AJ21" s="75">
        <v>31.941554903874099</v>
      </c>
      <c r="AK21" s="75">
        <v>0.15720716396030701</v>
      </c>
      <c r="AL21" s="75">
        <v>0</v>
      </c>
      <c r="AM21" s="75">
        <v>0</v>
      </c>
      <c r="AN21" s="75">
        <v>0.19167268077414101</v>
      </c>
      <c r="AO21" s="75">
        <v>1.60179123770785</v>
      </c>
      <c r="AP21" s="75">
        <v>105.99445735544499</v>
      </c>
      <c r="AQ21" s="75">
        <v>3001.6030154530699</v>
      </c>
      <c r="AR21" s="75">
        <v>306.83049418211198</v>
      </c>
      <c r="AS21" s="75">
        <v>3335.1144117312901</v>
      </c>
      <c r="AT21" s="75">
        <v>0</v>
      </c>
      <c r="AU21" s="75">
        <v>2.0907685723026099</v>
      </c>
      <c r="AV21" s="75">
        <v>0</v>
      </c>
      <c r="AW21" s="75">
        <v>5.0061822825553701E-2</v>
      </c>
      <c r="AX21" s="75">
        <v>17.503934094065698</v>
      </c>
      <c r="AY21" s="75">
        <v>0.48604599914019703</v>
      </c>
      <c r="AZ21" s="75">
        <v>0.31289596201436298</v>
      </c>
      <c r="BA21" s="75">
        <v>38.618037118779498</v>
      </c>
      <c r="BB21" s="75">
        <v>0.28660412343678499</v>
      </c>
      <c r="BC21" s="75">
        <v>0</v>
      </c>
      <c r="BD21" s="75">
        <v>0.21842242247171101</v>
      </c>
      <c r="BE21" s="75">
        <v>85.813347412751597</v>
      </c>
      <c r="BF21" s="75">
        <v>83.222888046690599</v>
      </c>
      <c r="BG21" s="75">
        <v>2.5904593660609398</v>
      </c>
      <c r="BH21" s="75">
        <v>0.11040716404041</v>
      </c>
      <c r="BI21" s="75">
        <v>0</v>
      </c>
      <c r="BJ21" s="75">
        <v>1.06816543406251</v>
      </c>
      <c r="BK21" s="75">
        <v>0.25609121524275602</v>
      </c>
      <c r="BL21" s="75">
        <v>6.9378005860987502</v>
      </c>
      <c r="BM21" s="75">
        <v>1.4475963347057099</v>
      </c>
      <c r="BN21" s="75">
        <v>1.04160499324834</v>
      </c>
      <c r="BO21" s="75">
        <v>27.751204708190699</v>
      </c>
      <c r="BP21" s="75">
        <v>3.9419992133795802E-2</v>
      </c>
      <c r="BQ21" s="75">
        <v>0.24724162557802401</v>
      </c>
      <c r="BR21" s="75">
        <v>4.3829612881606197</v>
      </c>
      <c r="BS21" s="75">
        <v>7.7472486946984298E-3</v>
      </c>
      <c r="BT21" s="75">
        <v>4.3925535622392298</v>
      </c>
      <c r="BU21" s="75">
        <v>25.977680739171099</v>
      </c>
      <c r="BV21" s="75">
        <v>0</v>
      </c>
      <c r="BW21" s="75">
        <v>0</v>
      </c>
      <c r="BX21" s="75">
        <v>2.2190383421699602</v>
      </c>
      <c r="BY21" s="75">
        <v>0</v>
      </c>
      <c r="BZ21" s="75">
        <v>104.72556972613</v>
      </c>
      <c r="CA21" s="75">
        <v>3.4092868317188998</v>
      </c>
      <c r="CB21" s="89"/>
      <c r="CC21" s="91">
        <f t="shared" si="8"/>
        <v>1.0121163115429526</v>
      </c>
      <c r="CD21" s="28">
        <f t="shared" si="0"/>
        <v>7.9999960427924524E-3</v>
      </c>
      <c r="CE21" s="28">
        <f t="shared" si="1"/>
        <v>1.9247003742638633E-2</v>
      </c>
      <c r="CF21" s="68">
        <f t="shared" si="2"/>
        <v>-4.967278315743381E-7</v>
      </c>
      <c r="CG21" s="68" t="str">
        <f t="shared" si="3"/>
        <v/>
      </c>
      <c r="CH21" s="68">
        <f t="shared" si="4"/>
        <v>-1.8091391369871611E-7</v>
      </c>
      <c r="CI21" s="68">
        <f t="shared" si="5"/>
        <v>-4.0876198304430587E-7</v>
      </c>
      <c r="CJ21" s="68">
        <f t="shared" si="5"/>
        <v>-3.9115797860699539E-7</v>
      </c>
      <c r="CK21" s="68">
        <f t="shared" si="6"/>
        <v>7.1080327305807464E-7</v>
      </c>
      <c r="CL21" s="68">
        <f t="shared" si="7"/>
        <v>-2.8086609422347156E-7</v>
      </c>
      <c r="CM21" s="40">
        <f t="shared" si="9"/>
        <v>2.7135188704312149E-5</v>
      </c>
      <c r="CN21" s="40">
        <f t="shared" si="10"/>
        <v>1.9643393473260678E-4</v>
      </c>
      <c r="CO21" s="40">
        <f t="shared" si="11"/>
        <v>7.8850156288725918E-7</v>
      </c>
      <c r="CP21" s="40">
        <f t="shared" si="12"/>
        <v>1.2986413767469387E-4</v>
      </c>
      <c r="CQ21" s="40">
        <f t="shared" si="13"/>
        <v>2.5458980813165199E-6</v>
      </c>
      <c r="CR21" s="40">
        <f t="shared" si="14"/>
        <v>3.3792534910401789E-6</v>
      </c>
      <c r="CS21" s="40">
        <f t="shared" si="15"/>
        <v>-2.2592863400759409E-6</v>
      </c>
    </row>
    <row r="22" spans="1:97" x14ac:dyDescent="0.25">
      <c r="A22" s="75" t="s">
        <v>188</v>
      </c>
      <c r="B22" s="75">
        <v>440.53594318</v>
      </c>
      <c r="C22" s="75"/>
      <c r="D22" s="75">
        <v>2869.6256883000001</v>
      </c>
      <c r="E22" s="75">
        <v>76.153361200000006</v>
      </c>
      <c r="F22" s="75">
        <v>73.808680600000002</v>
      </c>
      <c r="G22" s="75">
        <v>10.61535804</v>
      </c>
      <c r="H22" s="75">
        <v>97.134096679999999</v>
      </c>
      <c r="I22" s="75"/>
      <c r="J22" s="75" t="s">
        <v>339</v>
      </c>
      <c r="K22" s="75">
        <v>0</v>
      </c>
      <c r="L22" s="75">
        <v>1.10283274902541</v>
      </c>
      <c r="M22" s="75">
        <v>0.17950409595504699</v>
      </c>
      <c r="N22" s="75">
        <v>0.40836317870493999</v>
      </c>
      <c r="O22" s="75">
        <v>0.40836317870493999</v>
      </c>
      <c r="P22" s="75">
        <v>1.5771430598290299</v>
      </c>
      <c r="Q22" s="75">
        <v>0</v>
      </c>
      <c r="R22" s="75">
        <v>0.19760962454914499</v>
      </c>
      <c r="S22" s="75">
        <v>9.8397060087440702E-2</v>
      </c>
      <c r="T22" s="75">
        <v>2.33078399931374</v>
      </c>
      <c r="U22" s="75">
        <v>440.53573774037199</v>
      </c>
      <c r="V22" s="75">
        <v>9.7179600543740108</v>
      </c>
      <c r="W22" s="75">
        <v>7.36021557628352E-2</v>
      </c>
      <c r="X22" s="75">
        <v>1.69594253551634</v>
      </c>
      <c r="Y22" s="75">
        <v>4.2642016358794499E-2</v>
      </c>
      <c r="Z22" s="75">
        <v>0</v>
      </c>
      <c r="AA22" s="75">
        <v>0</v>
      </c>
      <c r="AB22" s="75">
        <v>1.7816346889418799</v>
      </c>
      <c r="AC22" s="75">
        <v>1.7816346889418799</v>
      </c>
      <c r="AD22" s="75">
        <v>0</v>
      </c>
      <c r="AE22" s="75">
        <v>0</v>
      </c>
      <c r="AF22" s="75">
        <v>22.957008758037201</v>
      </c>
      <c r="AG22" s="75">
        <v>0.34307201558190198</v>
      </c>
      <c r="AH22" s="75">
        <v>5.3643952395296401E-2</v>
      </c>
      <c r="AI22" s="75">
        <v>0</v>
      </c>
      <c r="AJ22" s="75">
        <v>29.626154192907599</v>
      </c>
      <c r="AK22" s="75">
        <v>0.145811288277156</v>
      </c>
      <c r="AL22" s="75">
        <v>0</v>
      </c>
      <c r="AM22" s="75">
        <v>0</v>
      </c>
      <c r="AN22" s="75">
        <v>0.17777836840481101</v>
      </c>
      <c r="AO22" s="75">
        <v>1.4205956589714299</v>
      </c>
      <c r="AP22" s="75">
        <v>98.310983223818695</v>
      </c>
      <c r="AQ22" s="75">
        <v>2582.6624942193698</v>
      </c>
      <c r="AR22" s="75">
        <v>264.00551105650999</v>
      </c>
      <c r="AS22" s="75">
        <v>2869.6250140339098</v>
      </c>
      <c r="AT22" s="75">
        <v>0</v>
      </c>
      <c r="AU22" s="75">
        <v>1.9392088882833101</v>
      </c>
      <c r="AV22" s="75">
        <v>0</v>
      </c>
      <c r="AW22" s="75">
        <v>4.4398788674856797E-2</v>
      </c>
      <c r="AX22" s="75">
        <v>16.235084755395398</v>
      </c>
      <c r="AY22" s="75">
        <v>0.43106431797262901</v>
      </c>
      <c r="AZ22" s="75">
        <v>0.27750101115207998</v>
      </c>
      <c r="BA22" s="75">
        <v>34.249538633465001</v>
      </c>
      <c r="BB22" s="75">
        <v>0.25418333819893402</v>
      </c>
      <c r="BC22" s="75">
        <v>0</v>
      </c>
      <c r="BD22" s="75">
        <v>0.19371456019003799</v>
      </c>
      <c r="BE22" s="75">
        <v>76.153338955837299</v>
      </c>
      <c r="BF22" s="75">
        <v>73.808659328903403</v>
      </c>
      <c r="BG22" s="75">
        <v>2.3446796269338601</v>
      </c>
      <c r="BH22" s="75">
        <v>9.7917756410213996E-2</v>
      </c>
      <c r="BI22" s="75">
        <v>0</v>
      </c>
      <c r="BJ22" s="75">
        <v>0.94733424750188699</v>
      </c>
      <c r="BK22" s="75">
        <v>0.227121980924508</v>
      </c>
      <c r="BL22" s="75">
        <v>6.1529944158027297</v>
      </c>
      <c r="BM22" s="75">
        <v>1.2838440180448301</v>
      </c>
      <c r="BN22" s="75">
        <v>0.92377833015316602</v>
      </c>
      <c r="BO22" s="75">
        <v>24.611967911286001</v>
      </c>
      <c r="BP22" s="75">
        <v>3.6562384600771797E-2</v>
      </c>
      <c r="BQ22" s="75">
        <v>0.21927332484994699</v>
      </c>
      <c r="BR22" s="75">
        <v>3.8871558139739899</v>
      </c>
      <c r="BS22" s="75">
        <v>6.8708803025843597E-3</v>
      </c>
      <c r="BT22" s="75">
        <v>10.615354610753901</v>
      </c>
      <c r="BU22" s="75">
        <v>24.094572319362499</v>
      </c>
      <c r="BV22" s="75">
        <v>0</v>
      </c>
      <c r="BW22" s="75">
        <v>0</v>
      </c>
      <c r="BX22" s="75">
        <v>2.0581807377670698</v>
      </c>
      <c r="BY22" s="75">
        <v>0</v>
      </c>
      <c r="BZ22" s="75">
        <v>97.134060743398507</v>
      </c>
      <c r="CA22" s="75">
        <v>3.1621490177828102</v>
      </c>
      <c r="CB22" s="89"/>
      <c r="CC22" s="91">
        <f t="shared" si="8"/>
        <v>1.0121164756359697</v>
      </c>
      <c r="CD22" s="28">
        <f t="shared" si="0"/>
        <v>8.0000030128556457E-3</v>
      </c>
      <c r="CE22" s="28">
        <f t="shared" si="1"/>
        <v>1.9247005322790438E-2</v>
      </c>
      <c r="CF22" s="68">
        <f t="shared" si="2"/>
        <v>-4.6634021854313328E-7</v>
      </c>
      <c r="CG22" s="68" t="str">
        <f t="shared" si="3"/>
        <v/>
      </c>
      <c r="CH22" s="68">
        <f t="shared" si="4"/>
        <v>-2.3496656482034868E-7</v>
      </c>
      <c r="CI22" s="68">
        <f t="shared" si="5"/>
        <v>-2.9209692595094789E-7</v>
      </c>
      <c r="CJ22" s="68">
        <f t="shared" si="5"/>
        <v>-2.8819234305161238E-7</v>
      </c>
      <c r="CK22" s="68">
        <f t="shared" si="6"/>
        <v>-3.2304573115735267E-7</v>
      </c>
      <c r="CL22" s="68">
        <f t="shared" si="7"/>
        <v>-3.6996896785189739E-7</v>
      </c>
      <c r="CM22" s="40">
        <f t="shared" si="9"/>
        <v>2.8375889644289435E-5</v>
      </c>
      <c r="CN22" s="40">
        <f t="shared" si="10"/>
        <v>1.9711931527869079E-4</v>
      </c>
      <c r="CO22" s="40">
        <f t="shared" si="11"/>
        <v>9.8044126992803794E-7</v>
      </c>
      <c r="CP22" s="40">
        <f t="shared" si="12"/>
        <v>1.2960086339657291E-4</v>
      </c>
      <c r="CQ22" s="40">
        <f t="shared" si="13"/>
        <v>1.9592975511163363E-6</v>
      </c>
      <c r="CR22" s="40">
        <f t="shared" si="14"/>
        <v>2.6073446372661543E-6</v>
      </c>
      <c r="CS22" s="40">
        <f t="shared" si="15"/>
        <v>3.838774169469342E-6</v>
      </c>
    </row>
    <row r="23" spans="1:97" x14ac:dyDescent="0.25">
      <c r="A23" s="75" t="s">
        <v>189</v>
      </c>
      <c r="B23" s="75">
        <v>647.88156894999997</v>
      </c>
      <c r="C23" s="75"/>
      <c r="D23" s="75">
        <v>4185.0909202000003</v>
      </c>
      <c r="E23" s="75">
        <v>108.90599906</v>
      </c>
      <c r="F23" s="75">
        <v>105.57499428</v>
      </c>
      <c r="G23" s="75">
        <v>11.92749959</v>
      </c>
      <c r="H23" s="75">
        <v>129.35612197</v>
      </c>
      <c r="I23" s="75"/>
      <c r="J23" s="75" t="s">
        <v>189</v>
      </c>
      <c r="K23" s="75">
        <v>0</v>
      </c>
      <c r="L23" s="75">
        <v>1.46867281093247</v>
      </c>
      <c r="M23" s="75">
        <v>0.239050571145249</v>
      </c>
      <c r="N23" s="75">
        <v>0.54382836540035595</v>
      </c>
      <c r="O23" s="75">
        <v>0.54382836540035595</v>
      </c>
      <c r="P23" s="75">
        <v>2.1003235879073698</v>
      </c>
      <c r="Q23" s="75">
        <v>0</v>
      </c>
      <c r="R23" s="75">
        <v>0.26316177539145602</v>
      </c>
      <c r="S23" s="75">
        <v>0.13103803697246899</v>
      </c>
      <c r="T23" s="75">
        <v>3.1039715576645102</v>
      </c>
      <c r="U23" s="75">
        <v>647.88128089992597</v>
      </c>
      <c r="V23" s="75">
        <v>12.941670015795401</v>
      </c>
      <c r="W23" s="75">
        <v>9.8018025835330203E-2</v>
      </c>
      <c r="X23" s="75">
        <v>2.2585326907368599</v>
      </c>
      <c r="Y23" s="75">
        <v>5.67871507064686E-2</v>
      </c>
      <c r="Z23" s="75">
        <v>0</v>
      </c>
      <c r="AA23" s="75">
        <v>0</v>
      </c>
      <c r="AB23" s="75">
        <v>2.3726524412807399</v>
      </c>
      <c r="AC23" s="75">
        <v>2.3726524412807399</v>
      </c>
      <c r="AD23" s="75">
        <v>0</v>
      </c>
      <c r="AE23" s="75">
        <v>0</v>
      </c>
      <c r="AF23" s="75">
        <v>33.4807158424356</v>
      </c>
      <c r="AG23" s="75">
        <v>0.45687869084485</v>
      </c>
      <c r="AH23" s="75">
        <v>7.14390434748121E-2</v>
      </c>
      <c r="AI23" s="75">
        <v>0</v>
      </c>
      <c r="AJ23" s="75">
        <v>39.453941505227803</v>
      </c>
      <c r="AK23" s="75">
        <v>0.19418077868011399</v>
      </c>
      <c r="AL23" s="75">
        <v>0</v>
      </c>
      <c r="AM23" s="75">
        <v>0</v>
      </c>
      <c r="AN23" s="75">
        <v>0.236752699807672</v>
      </c>
      <c r="AO23" s="75">
        <v>2.0320013662858099</v>
      </c>
      <c r="AP23" s="75">
        <v>130.923400244823</v>
      </c>
      <c r="AQ23" s="75">
        <v>3766.5812175798701</v>
      </c>
      <c r="AR23" s="75">
        <v>385.02823950087298</v>
      </c>
      <c r="AS23" s="75">
        <v>4185.09017292318</v>
      </c>
      <c r="AT23" s="75">
        <v>0</v>
      </c>
      <c r="AU23" s="75">
        <v>2.5824967094932099</v>
      </c>
      <c r="AV23" s="75">
        <v>0</v>
      </c>
      <c r="AW23" s="75">
        <v>6.3507473240849405E-2</v>
      </c>
      <c r="AX23" s="75">
        <v>21.6206971606507</v>
      </c>
      <c r="AY23" s="75">
        <v>0.61658859359447005</v>
      </c>
      <c r="AZ23" s="75">
        <v>0.39693396384419899</v>
      </c>
      <c r="BA23" s="75">
        <v>48.990100489977202</v>
      </c>
      <c r="BB23" s="75">
        <v>0.363580489337896</v>
      </c>
      <c r="BC23" s="75">
        <v>0</v>
      </c>
      <c r="BD23" s="75">
        <v>0.27708659204021202</v>
      </c>
      <c r="BE23" s="75">
        <v>108.905961860172</v>
      </c>
      <c r="BF23" s="75">
        <v>105.57495879133801</v>
      </c>
      <c r="BG23" s="75">
        <v>3.3310030688338101</v>
      </c>
      <c r="BH23" s="75">
        <v>0.14006034473894499</v>
      </c>
      <c r="BI23" s="75">
        <v>0</v>
      </c>
      <c r="BJ23" s="75">
        <v>1.35505486793763</v>
      </c>
      <c r="BK23" s="75">
        <v>0.32487249600687801</v>
      </c>
      <c r="BL23" s="75">
        <v>8.8011611501512892</v>
      </c>
      <c r="BM23" s="75">
        <v>1.8363939349746701</v>
      </c>
      <c r="BN23" s="75">
        <v>1.3213601276365901</v>
      </c>
      <c r="BO23" s="75">
        <v>35.2046449476126</v>
      </c>
      <c r="BP23" s="75">
        <v>4.8691322134216203E-2</v>
      </c>
      <c r="BQ23" s="75">
        <v>0.31364586967377101</v>
      </c>
      <c r="BR23" s="75">
        <v>5.5601394338530703</v>
      </c>
      <c r="BS23" s="75">
        <v>9.8280167185303899E-3</v>
      </c>
      <c r="BT23" s="75">
        <v>11.927493599020201</v>
      </c>
      <c r="BU23" s="75">
        <v>32.0874064706193</v>
      </c>
      <c r="BV23" s="75">
        <v>0</v>
      </c>
      <c r="BW23" s="75">
        <v>0</v>
      </c>
      <c r="BX23" s="75">
        <v>2.7409347678599301</v>
      </c>
      <c r="BY23" s="75">
        <v>0</v>
      </c>
      <c r="BZ23" s="75">
        <v>129.35608661893599</v>
      </c>
      <c r="CA23" s="75">
        <v>4.2111176650860402</v>
      </c>
      <c r="CB23" s="89"/>
      <c r="CC23" s="91">
        <f t="shared" si="8"/>
        <v>1.0121162727387083</v>
      </c>
      <c r="CD23" s="28">
        <f t="shared" si="0"/>
        <v>7.9999986760261755E-3</v>
      </c>
      <c r="CE23" s="28">
        <f t="shared" si="1"/>
        <v>1.9247001273303147E-2</v>
      </c>
      <c r="CF23" s="68">
        <f t="shared" si="2"/>
        <v>-4.4460297654649999E-7</v>
      </c>
      <c r="CG23" s="68" t="str">
        <f t="shared" si="3"/>
        <v/>
      </c>
      <c r="CH23" s="68">
        <f t="shared" si="4"/>
        <v>-1.785568902729754E-7</v>
      </c>
      <c r="CI23" s="68">
        <f t="shared" si="5"/>
        <v>-3.4157739997148428E-7</v>
      </c>
      <c r="CJ23" s="68">
        <f t="shared" si="5"/>
        <v>-3.3614647327357086E-7</v>
      </c>
      <c r="CK23" s="68">
        <f t="shared" si="6"/>
        <v>-5.0228295999161942E-7</v>
      </c>
      <c r="CL23" s="68">
        <f t="shared" si="7"/>
        <v>-2.7328481617642423E-7</v>
      </c>
      <c r="CM23" s="40">
        <f t="shared" si="9"/>
        <v>2.8276732413922583E-5</v>
      </c>
      <c r="CN23" s="40">
        <f t="shared" si="10"/>
        <v>1.9571720460503797E-4</v>
      </c>
      <c r="CO23" s="40">
        <f t="shared" si="11"/>
        <v>1.306773893054814E-6</v>
      </c>
      <c r="CP23" s="40">
        <f t="shared" si="12"/>
        <v>1.3121443064650622E-4</v>
      </c>
      <c r="CQ23" s="40">
        <f t="shared" si="13"/>
        <v>2.1881336544909451E-6</v>
      </c>
      <c r="CR23" s="40">
        <f t="shared" si="14"/>
        <v>2.4514124426808671E-6</v>
      </c>
      <c r="CS23" s="40">
        <f t="shared" si="15"/>
        <v>-3.0168572523284821E-6</v>
      </c>
    </row>
    <row r="24" spans="1:97" x14ac:dyDescent="0.25">
      <c r="A24" s="75" t="s">
        <v>190</v>
      </c>
      <c r="B24" s="75">
        <v>92.63471389</v>
      </c>
      <c r="C24" s="75"/>
      <c r="D24" s="75">
        <v>639.41870994999999</v>
      </c>
      <c r="E24" s="75">
        <v>17.630599</v>
      </c>
      <c r="F24" s="75">
        <v>17.083316190000001</v>
      </c>
      <c r="G24" s="75">
        <v>3.06424136</v>
      </c>
      <c r="H24" s="75">
        <v>24.609842109999999</v>
      </c>
      <c r="I24" s="75"/>
      <c r="J24" s="75" t="s">
        <v>190</v>
      </c>
      <c r="K24" s="75">
        <v>0</v>
      </c>
      <c r="L24" s="75">
        <v>0.27941319968163297</v>
      </c>
      <c r="M24" s="75">
        <v>4.5479165345141001E-2</v>
      </c>
      <c r="N24" s="75">
        <v>0.10346262667448999</v>
      </c>
      <c r="O24" s="75">
        <v>0.10346262667448999</v>
      </c>
      <c r="P24" s="75">
        <v>0.39958391716265101</v>
      </c>
      <c r="Q24" s="75">
        <v>0</v>
      </c>
      <c r="R24" s="75">
        <v>5.0066312548612199E-2</v>
      </c>
      <c r="S24" s="75">
        <v>2.4929955718344401E-2</v>
      </c>
      <c r="T24" s="75">
        <v>0.590526471589367</v>
      </c>
      <c r="U24" s="75">
        <v>92.634668691832402</v>
      </c>
      <c r="V24" s="75">
        <v>2.4621364129143601</v>
      </c>
      <c r="W24" s="75">
        <v>1.8647765898501301E-2</v>
      </c>
      <c r="X24" s="75">
        <v>0.42968293672292501</v>
      </c>
      <c r="Y24" s="75">
        <v>1.0803704090238999E-2</v>
      </c>
      <c r="Z24" s="75">
        <v>0</v>
      </c>
      <c r="AA24" s="75">
        <v>0</v>
      </c>
      <c r="AB24" s="75">
        <v>0.45139419116116802</v>
      </c>
      <c r="AC24" s="75">
        <v>0.45139419116116802</v>
      </c>
      <c r="AD24" s="75">
        <v>0</v>
      </c>
      <c r="AE24" s="75">
        <v>0</v>
      </c>
      <c r="AF24" s="75">
        <v>5.1153514343821804</v>
      </c>
      <c r="AG24" s="75">
        <v>8.6920612096988994E-2</v>
      </c>
      <c r="AH24" s="75">
        <v>1.35912088977627E-2</v>
      </c>
      <c r="AI24" s="75">
        <v>0</v>
      </c>
      <c r="AJ24" s="75">
        <v>7.5060632900064004</v>
      </c>
      <c r="AK24" s="75">
        <v>3.69426414343733E-2</v>
      </c>
      <c r="AL24" s="75">
        <v>0</v>
      </c>
      <c r="AM24" s="75">
        <v>0</v>
      </c>
      <c r="AN24" s="75">
        <v>4.5041868379942597E-2</v>
      </c>
      <c r="AO24" s="75">
        <v>0.328802461227864</v>
      </c>
      <c r="AP24" s="75">
        <v>24.908015464431099</v>
      </c>
      <c r="AQ24" s="75">
        <v>575.47660785661105</v>
      </c>
      <c r="AR24" s="75">
        <v>58.826511170488899</v>
      </c>
      <c r="AS24" s="75">
        <v>639.418470461482</v>
      </c>
      <c r="AT24" s="75">
        <v>0</v>
      </c>
      <c r="AU24" s="75">
        <v>0.491317216650903</v>
      </c>
      <c r="AV24" s="75">
        <v>0</v>
      </c>
      <c r="AW24" s="75">
        <v>1.0276284480012301E-2</v>
      </c>
      <c r="AX24" s="75">
        <v>4.1133084264270199</v>
      </c>
      <c r="AY24" s="75">
        <v>9.9771570253035402E-2</v>
      </c>
      <c r="AZ24" s="75">
        <v>6.4228760120592795E-2</v>
      </c>
      <c r="BA24" s="75">
        <v>7.9271944341010903</v>
      </c>
      <c r="BB24" s="75">
        <v>5.8831718458748697E-2</v>
      </c>
      <c r="BC24" s="75">
        <v>0</v>
      </c>
      <c r="BD24" s="75">
        <v>4.4835993915243198E-2</v>
      </c>
      <c r="BE24" s="75">
        <v>17.630592653098802</v>
      </c>
      <c r="BF24" s="75">
        <v>17.083310549228099</v>
      </c>
      <c r="BG24" s="75">
        <v>0.54728210387076504</v>
      </c>
      <c r="BH24" s="75">
        <v>2.2663454594156598E-2</v>
      </c>
      <c r="BI24" s="75">
        <v>0</v>
      </c>
      <c r="BJ24" s="75">
        <v>0.21926440660945601</v>
      </c>
      <c r="BK24" s="75">
        <v>5.2568316749064398E-2</v>
      </c>
      <c r="BL24" s="75">
        <v>1.4241354779896001</v>
      </c>
      <c r="BM24" s="75">
        <v>0.297150760980395</v>
      </c>
      <c r="BN24" s="75">
        <v>0.21381212843025399</v>
      </c>
      <c r="BO24" s="75">
        <v>5.6965375717190998</v>
      </c>
      <c r="BP24" s="75">
        <v>9.2634752695750396E-3</v>
      </c>
      <c r="BQ24" s="75">
        <v>5.0751701692598503E-2</v>
      </c>
      <c r="BR24" s="75">
        <v>0.89969767743073303</v>
      </c>
      <c r="BS24" s="75">
        <v>1.59029170400745E-3</v>
      </c>
      <c r="BT24" s="75">
        <v>3.0642389972497299</v>
      </c>
      <c r="BU24" s="75">
        <v>6.10458912336588</v>
      </c>
      <c r="BV24" s="75">
        <v>0</v>
      </c>
      <c r="BW24" s="75">
        <v>0</v>
      </c>
      <c r="BX24" s="75">
        <v>0.52145933506761599</v>
      </c>
      <c r="BY24" s="75">
        <v>0</v>
      </c>
      <c r="BZ24" s="75">
        <v>24.609833799941502</v>
      </c>
      <c r="CA24" s="75">
        <v>0.80116058679484303</v>
      </c>
      <c r="CB24" s="89"/>
      <c r="CC24" s="91">
        <f t="shared" si="8"/>
        <v>1.0121163623823541</v>
      </c>
      <c r="CD24" s="28">
        <f t="shared" si="0"/>
        <v>8.0000057406698338E-3</v>
      </c>
      <c r="CE24" s="28">
        <f t="shared" si="1"/>
        <v>1.9246999009961848E-2</v>
      </c>
      <c r="CF24" s="68">
        <f t="shared" si="2"/>
        <v>-4.8791825116047309E-7</v>
      </c>
      <c r="CG24" s="68" t="str">
        <f t="shared" si="3"/>
        <v/>
      </c>
      <c r="CH24" s="68">
        <f t="shared" si="4"/>
        <v>-3.745409920985514E-7</v>
      </c>
      <c r="CI24" s="68">
        <f t="shared" si="5"/>
        <v>-3.5999350892071804E-7</v>
      </c>
      <c r="CJ24" s="68">
        <f t="shared" si="5"/>
        <v>-3.3019185737519894E-7</v>
      </c>
      <c r="CK24" s="68">
        <f t="shared" si="6"/>
        <v>-7.7107185515627884E-7</v>
      </c>
      <c r="CL24" s="68">
        <f t="shared" si="7"/>
        <v>-3.3767215816280039E-7</v>
      </c>
      <c r="CM24" s="40">
        <f t="shared" si="9"/>
        <v>2.7888911182215862E-5</v>
      </c>
      <c r="CN24" s="40">
        <f t="shared" si="10"/>
        <v>1.979886517067497E-4</v>
      </c>
      <c r="CO24" s="40">
        <f t="shared" si="11"/>
        <v>1.3726439187776077E-6</v>
      </c>
      <c r="CP24" s="40">
        <f t="shared" si="12"/>
        <v>1.3039627387614289E-4</v>
      </c>
      <c r="CQ24" s="40">
        <f t="shared" si="13"/>
        <v>4.2323482038672675E-6</v>
      </c>
      <c r="CR24" s="40">
        <f t="shared" si="14"/>
        <v>7.7850324630921874E-6</v>
      </c>
      <c r="CS24" s="40">
        <f t="shared" si="15"/>
        <v>-1.1984704221615865E-6</v>
      </c>
    </row>
    <row r="25" spans="1:97" x14ac:dyDescent="0.25">
      <c r="A25" s="75" t="s">
        <v>191</v>
      </c>
      <c r="B25" s="75">
        <v>604.18764421000003</v>
      </c>
      <c r="C25" s="75"/>
      <c r="D25" s="75">
        <v>4175.8489738999997</v>
      </c>
      <c r="E25" s="75">
        <v>114.55900359</v>
      </c>
      <c r="F25" s="75">
        <v>111.03528523</v>
      </c>
      <c r="G25" s="75">
        <v>15.176851879999999</v>
      </c>
      <c r="H25" s="75">
        <v>165.35639655</v>
      </c>
      <c r="I25" s="75"/>
      <c r="J25" s="75" t="s">
        <v>191</v>
      </c>
      <c r="K25" s="75">
        <v>0</v>
      </c>
      <c r="L25" s="75">
        <v>1.8774092928917101</v>
      </c>
      <c r="M25" s="75">
        <v>0.30557917436969401</v>
      </c>
      <c r="N25" s="75">
        <v>0.69517709599754196</v>
      </c>
      <c r="O25" s="75">
        <v>0.69517709599754196</v>
      </c>
      <c r="P25" s="75">
        <v>2.68485102816084</v>
      </c>
      <c r="Q25" s="75">
        <v>0</v>
      </c>
      <c r="R25" s="75">
        <v>0.33640071541481498</v>
      </c>
      <c r="S25" s="75">
        <v>0.16750620821079601</v>
      </c>
      <c r="T25" s="75">
        <v>3.9678163720309199</v>
      </c>
      <c r="U25" s="75">
        <v>604.18748671197102</v>
      </c>
      <c r="V25" s="75">
        <v>16.543386839360299</v>
      </c>
      <c r="W25" s="75">
        <v>0.125296885905511</v>
      </c>
      <c r="X25" s="75">
        <v>2.88709045495616</v>
      </c>
      <c r="Y25" s="75">
        <v>7.2591466188870496E-2</v>
      </c>
      <c r="Z25" s="75">
        <v>0</v>
      </c>
      <c r="AA25" s="75">
        <v>0</v>
      </c>
      <c r="AB25" s="75">
        <v>3.0329700776345199</v>
      </c>
      <c r="AC25" s="75">
        <v>3.0329700776345199</v>
      </c>
      <c r="AD25" s="75">
        <v>0</v>
      </c>
      <c r="AE25" s="75">
        <v>0</v>
      </c>
      <c r="AF25" s="75">
        <v>33.406801497566597</v>
      </c>
      <c r="AG25" s="75">
        <v>0.58402969951207195</v>
      </c>
      <c r="AH25" s="75">
        <v>9.1320917392220105E-2</v>
      </c>
      <c r="AI25" s="75">
        <v>0</v>
      </c>
      <c r="AJ25" s="75">
        <v>50.434107331842498</v>
      </c>
      <c r="AK25" s="75">
        <v>0.24822215671476699</v>
      </c>
      <c r="AL25" s="75">
        <v>0</v>
      </c>
      <c r="AM25" s="75">
        <v>0</v>
      </c>
      <c r="AN25" s="75">
        <v>0.302641684041765</v>
      </c>
      <c r="AO25" s="75">
        <v>2.1370956114331698</v>
      </c>
      <c r="AP25" s="75">
        <v>167.35984591533099</v>
      </c>
      <c r="AQ25" s="75">
        <v>3758.26391813797</v>
      </c>
      <c r="AR25" s="75">
        <v>384.17818255145301</v>
      </c>
      <c r="AS25" s="75">
        <v>4175.84890218699</v>
      </c>
      <c r="AT25" s="75">
        <v>0</v>
      </c>
      <c r="AU25" s="75">
        <v>3.30121561033681</v>
      </c>
      <c r="AV25" s="75">
        <v>0</v>
      </c>
      <c r="AW25" s="75">
        <v>6.6792061031983499E-2</v>
      </c>
      <c r="AX25" s="75">
        <v>27.637831235809401</v>
      </c>
      <c r="AY25" s="75">
        <v>0.64847838917089695</v>
      </c>
      <c r="AZ25" s="75">
        <v>0.41746340492953399</v>
      </c>
      <c r="BA25" s="75">
        <v>51.523848109481499</v>
      </c>
      <c r="BB25" s="75">
        <v>0.38238471255587297</v>
      </c>
      <c r="BC25" s="75">
        <v>0</v>
      </c>
      <c r="BD25" s="75">
        <v>0.29141751853480802</v>
      </c>
      <c r="BE25" s="75">
        <v>114.55896478659101</v>
      </c>
      <c r="BF25" s="75">
        <v>111.03524548227</v>
      </c>
      <c r="BG25" s="75">
        <v>3.5237193043205002</v>
      </c>
      <c r="BH25" s="75">
        <v>0.14730411656608</v>
      </c>
      <c r="BI25" s="75">
        <v>0</v>
      </c>
      <c r="BJ25" s="75">
        <v>1.42513745984556</v>
      </c>
      <c r="BK25" s="75">
        <v>0.34167455460903701</v>
      </c>
      <c r="BL25" s="75">
        <v>9.2563526759591408</v>
      </c>
      <c r="BM25" s="75">
        <v>1.93137179137662</v>
      </c>
      <c r="BN25" s="75">
        <v>1.3897004388410299</v>
      </c>
      <c r="BO25" s="75">
        <v>37.025409529478502</v>
      </c>
      <c r="BP25" s="75">
        <v>6.2242013643863697E-2</v>
      </c>
      <c r="BQ25" s="75">
        <v>0.32986740896619698</v>
      </c>
      <c r="BR25" s="75">
        <v>5.8477069898532203</v>
      </c>
      <c r="BS25" s="75">
        <v>1.03363210707849E-2</v>
      </c>
      <c r="BT25" s="75">
        <v>15.176842412602401</v>
      </c>
      <c r="BU25" s="75">
        <v>41.017455623207603</v>
      </c>
      <c r="BV25" s="75">
        <v>0</v>
      </c>
      <c r="BW25" s="75">
        <v>0</v>
      </c>
      <c r="BX25" s="75">
        <v>3.5037478505283199</v>
      </c>
      <c r="BY25" s="75">
        <v>0</v>
      </c>
      <c r="BZ25" s="75">
        <v>165.35631105232099</v>
      </c>
      <c r="CA25" s="75">
        <v>5.38308566921408</v>
      </c>
      <c r="CB25" s="89"/>
      <c r="CC25" s="91">
        <f t="shared" si="8"/>
        <v>1.0121164704888468</v>
      </c>
      <c r="CD25" s="28">
        <f t="shared" si="0"/>
        <v>8.0000024617918226E-3</v>
      </c>
      <c r="CE25" s="28">
        <f t="shared" si="1"/>
        <v>1.9247002176209168E-2</v>
      </c>
      <c r="CF25" s="68">
        <f t="shared" si="2"/>
        <v>-2.6067734175114449E-7</v>
      </c>
      <c r="CG25" s="68" t="str">
        <f t="shared" si="3"/>
        <v/>
      </c>
      <c r="CH25" s="68">
        <f t="shared" si="4"/>
        <v>-1.7173276649320955E-8</v>
      </c>
      <c r="CI25" s="68">
        <f t="shared" si="5"/>
        <v>-3.3871985424081931E-7</v>
      </c>
      <c r="CJ25" s="68">
        <f t="shared" si="5"/>
        <v>-3.5797386315064847E-7</v>
      </c>
      <c r="CK25" s="68">
        <f t="shared" si="6"/>
        <v>-6.2380509958092678E-7</v>
      </c>
      <c r="CL25" s="68">
        <f t="shared" si="7"/>
        <v>-5.1705093236956914E-7</v>
      </c>
      <c r="CM25" s="40">
        <f t="shared" si="9"/>
        <v>2.7568316078406877E-5</v>
      </c>
      <c r="CN25" s="40">
        <f t="shared" si="10"/>
        <v>1.9616984866117974E-4</v>
      </c>
      <c r="CO25" s="40">
        <f t="shared" si="11"/>
        <v>1.5233648102349343E-6</v>
      </c>
      <c r="CP25" s="40">
        <f t="shared" si="12"/>
        <v>1.3097999871123319E-4</v>
      </c>
      <c r="CQ25" s="40">
        <f t="shared" si="13"/>
        <v>2.3285181757088817E-6</v>
      </c>
      <c r="CR25" s="40">
        <f t="shared" si="14"/>
        <v>1.582718737930176E-6</v>
      </c>
      <c r="CS25" s="40">
        <f t="shared" si="15"/>
        <v>6.2868175372312642E-7</v>
      </c>
    </row>
    <row r="26" spans="1:97" s="21" customFormat="1" x14ac:dyDescent="0.25">
      <c r="A26" s="75" t="s">
        <v>192</v>
      </c>
      <c r="B26" s="75">
        <v>402.20521639999998</v>
      </c>
      <c r="C26" s="75"/>
      <c r="D26" s="75">
        <v>2871.8433879999998</v>
      </c>
      <c r="E26" s="75">
        <v>79.854076329999998</v>
      </c>
      <c r="F26" s="75">
        <v>77.405031609999995</v>
      </c>
      <c r="G26" s="75">
        <v>9.4301904200000006</v>
      </c>
      <c r="H26" s="75">
        <v>122.67354155</v>
      </c>
      <c r="I26" s="75"/>
      <c r="J26" s="75" t="s">
        <v>192</v>
      </c>
      <c r="K26" s="75">
        <v>0</v>
      </c>
      <c r="L26" s="75">
        <v>1.3928004963134699</v>
      </c>
      <c r="M26" s="75">
        <v>0.22670114919190301</v>
      </c>
      <c r="N26" s="75">
        <v>0.51573362801009004</v>
      </c>
      <c r="O26" s="75">
        <v>0.51573362801009004</v>
      </c>
      <c r="P26" s="75">
        <v>1.9918200381805899</v>
      </c>
      <c r="Q26" s="75">
        <v>0</v>
      </c>
      <c r="R26" s="75">
        <v>0.24956669582045601</v>
      </c>
      <c r="S26" s="75">
        <v>0.124268612873253</v>
      </c>
      <c r="T26" s="75">
        <v>2.9436184979596298</v>
      </c>
      <c r="U26" s="75">
        <v>402.205116883546</v>
      </c>
      <c r="V26" s="75">
        <v>12.2731024002256</v>
      </c>
      <c r="W26" s="75">
        <v>9.2954403451780396E-2</v>
      </c>
      <c r="X26" s="75">
        <v>2.1418559267066599</v>
      </c>
      <c r="Y26" s="75">
        <v>5.3853768603755001E-2</v>
      </c>
      <c r="Z26" s="75">
        <v>0</v>
      </c>
      <c r="AA26" s="75">
        <v>0</v>
      </c>
      <c r="AB26" s="75">
        <v>2.2500812050411199</v>
      </c>
      <c r="AC26" s="75">
        <v>2.2500812050411199</v>
      </c>
      <c r="AD26" s="75">
        <v>0</v>
      </c>
      <c r="AE26" s="75">
        <v>0</v>
      </c>
      <c r="AF26" s="75">
        <v>22.974737479565899</v>
      </c>
      <c r="AG26" s="75">
        <v>0.433276160404581</v>
      </c>
      <c r="AH26" s="75">
        <v>6.7748380699046498E-2</v>
      </c>
      <c r="AI26" s="75">
        <v>0</v>
      </c>
      <c r="AJ26" s="75">
        <v>37.415743622039301</v>
      </c>
      <c r="AK26" s="75">
        <v>0.18414933123701599</v>
      </c>
      <c r="AL26" s="75">
        <v>0</v>
      </c>
      <c r="AM26" s="75">
        <v>0</v>
      </c>
      <c r="AN26" s="75">
        <v>0.22452202918608399</v>
      </c>
      <c r="AO26" s="75">
        <v>1.4898136005412299</v>
      </c>
      <c r="AP26" s="75">
        <v>124.159857300109</v>
      </c>
      <c r="AQ26" s="75">
        <v>2584.65830980891</v>
      </c>
      <c r="AR26" s="75">
        <v>264.209608663062</v>
      </c>
      <c r="AS26" s="75">
        <v>2871.8426559515401</v>
      </c>
      <c r="AT26" s="75">
        <v>0</v>
      </c>
      <c r="AU26" s="75">
        <v>2.4490838089084299</v>
      </c>
      <c r="AV26" s="75">
        <v>0</v>
      </c>
      <c r="AW26" s="75">
        <v>4.6562136068607797E-2</v>
      </c>
      <c r="AX26" s="75">
        <v>20.503765455859298</v>
      </c>
      <c r="AY26" s="75">
        <v>0.45206795085236201</v>
      </c>
      <c r="AZ26" s="75">
        <v>0.29102248975016098</v>
      </c>
      <c r="BA26" s="75">
        <v>35.918350415846803</v>
      </c>
      <c r="BB26" s="75">
        <v>0.26656846803904399</v>
      </c>
      <c r="BC26" s="75">
        <v>0</v>
      </c>
      <c r="BD26" s="75">
        <v>0.203153312028968</v>
      </c>
      <c r="BE26" s="75">
        <v>79.854048287726499</v>
      </c>
      <c r="BF26" s="75">
        <v>77.405004490838294</v>
      </c>
      <c r="BG26" s="75">
        <v>2.4490437968881702</v>
      </c>
      <c r="BH26" s="75">
        <v>0.102688838610647</v>
      </c>
      <c r="BI26" s="75">
        <v>0</v>
      </c>
      <c r="BJ26" s="75">
        <v>0.99349319378076095</v>
      </c>
      <c r="BK26" s="75">
        <v>0.23818866142628001</v>
      </c>
      <c r="BL26" s="75">
        <v>6.4528005059607398</v>
      </c>
      <c r="BM26" s="75">
        <v>1.34639975082259</v>
      </c>
      <c r="BN26" s="75">
        <v>0.96878920763680998</v>
      </c>
      <c r="BO26" s="75">
        <v>25.811197449803501</v>
      </c>
      <c r="BP26" s="75">
        <v>4.6175799770469199E-2</v>
      </c>
      <c r="BQ26" s="75">
        <v>0.22995764968115601</v>
      </c>
      <c r="BR26" s="75">
        <v>4.0765587938292596</v>
      </c>
      <c r="BS26" s="75">
        <v>7.2056667006178401E-3</v>
      </c>
      <c r="BT26" s="75">
        <v>9.4301898479256092</v>
      </c>
      <c r="BU26" s="75">
        <v>30.429758664168499</v>
      </c>
      <c r="BV26" s="75">
        <v>0</v>
      </c>
      <c r="BW26" s="75">
        <v>0</v>
      </c>
      <c r="BX26" s="75">
        <v>2.5993381176707899</v>
      </c>
      <c r="BY26" s="75">
        <v>0</v>
      </c>
      <c r="BZ26" s="75">
        <v>122.67349437512701</v>
      </c>
      <c r="CA26" s="75">
        <v>3.99357215244904</v>
      </c>
      <c r="CB26" s="89"/>
      <c r="CC26" s="91">
        <f t="shared" si="8"/>
        <v>1.0121164146546344</v>
      </c>
      <c r="CD26" s="28">
        <f t="shared" si="0"/>
        <v>7.9999986879342386E-3</v>
      </c>
      <c r="CE26" s="28">
        <f t="shared" si="1"/>
        <v>1.9246993270539314E-2</v>
      </c>
      <c r="CF26" s="68">
        <f t="shared" si="2"/>
        <v>-2.4742705944146628E-7</v>
      </c>
      <c r="CG26" s="68" t="str">
        <f t="shared" si="3"/>
        <v/>
      </c>
      <c r="CH26" s="68">
        <f t="shared" si="4"/>
        <v>-2.5490542511002934E-7</v>
      </c>
      <c r="CI26" s="68">
        <f t="shared" si="5"/>
        <v>-3.5116896704126697E-7</v>
      </c>
      <c r="CJ26" s="68">
        <f t="shared" si="5"/>
        <v>-3.5035399038297957E-7</v>
      </c>
      <c r="CK26" s="68">
        <f t="shared" si="6"/>
        <v>-6.066413995211082E-8</v>
      </c>
      <c r="CL26" s="68">
        <f t="shared" si="7"/>
        <v>-3.8455621638756425E-7</v>
      </c>
      <c r="CM26" s="40">
        <f t="shared" si="9"/>
        <v>2.7646153849727228E-5</v>
      </c>
      <c r="CN26" s="40">
        <f t="shared" si="10"/>
        <v>1.9561027037056232E-4</v>
      </c>
      <c r="CO26" s="40">
        <f t="shared" si="11"/>
        <v>1.7649227681674379E-6</v>
      </c>
      <c r="CP26" s="40">
        <f t="shared" si="12"/>
        <v>1.3156110025055196E-4</v>
      </c>
      <c r="CQ26" s="40">
        <f t="shared" si="13"/>
        <v>2.3448840762902587E-6</v>
      </c>
      <c r="CR26" s="40">
        <f t="shared" si="14"/>
        <v>2.9216734758762708E-6</v>
      </c>
      <c r="CS26" s="40">
        <f t="shared" si="15"/>
        <v>1.9418005465375248E-6</v>
      </c>
    </row>
    <row r="27" spans="1:97" s="21" customFormat="1" x14ac:dyDescent="0.25">
      <c r="A27" s="75" t="s">
        <v>193</v>
      </c>
      <c r="B27" s="75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5"/>
      <c r="X27" s="75"/>
      <c r="Y27" s="75"/>
      <c r="Z27" s="75"/>
      <c r="AA27" s="75"/>
      <c r="AB27" s="75"/>
      <c r="AC27" s="75"/>
      <c r="AD27" s="75"/>
      <c r="AE27" s="75"/>
      <c r="AF27" s="75"/>
      <c r="AG27" s="75"/>
      <c r="AH27" s="75"/>
      <c r="AI27" s="75"/>
      <c r="AJ27" s="75"/>
      <c r="AK27" s="75"/>
      <c r="AL27" s="75"/>
      <c r="AM27" s="75"/>
      <c r="AN27" s="75"/>
      <c r="AO27" s="75"/>
      <c r="AP27" s="75"/>
      <c r="AQ27" s="75"/>
      <c r="AR27" s="75"/>
      <c r="AS27" s="75"/>
      <c r="AT27" s="75"/>
      <c r="AU27" s="75"/>
      <c r="AV27" s="75"/>
      <c r="AW27" s="75"/>
      <c r="AX27" s="75"/>
      <c r="AY27" s="75"/>
      <c r="AZ27" s="75"/>
      <c r="BA27" s="75"/>
      <c r="BB27" s="75"/>
      <c r="BC27" s="75"/>
      <c r="BD27" s="75"/>
      <c r="BE27" s="75"/>
      <c r="BF27" s="75"/>
      <c r="BG27" s="75"/>
      <c r="BH27" s="75"/>
      <c r="BI27" s="75"/>
      <c r="BJ27" s="75"/>
      <c r="BK27" s="75"/>
      <c r="BL27" s="75"/>
      <c r="BM27" s="75"/>
      <c r="BN27" s="75"/>
      <c r="BO27" s="75"/>
      <c r="BP27" s="75"/>
      <c r="BQ27" s="75"/>
      <c r="BR27" s="75"/>
      <c r="BS27" s="75"/>
      <c r="BT27" s="75"/>
      <c r="BU27" s="75"/>
      <c r="BV27" s="75"/>
      <c r="BW27" s="75"/>
      <c r="BX27" s="75"/>
      <c r="BY27" s="75"/>
      <c r="BZ27" s="75"/>
      <c r="CA27" s="75"/>
      <c r="CB27" s="89"/>
      <c r="CC27" s="91" t="e">
        <f t="shared" si="8"/>
        <v>#DIV/0!</v>
      </c>
      <c r="CD27" s="28" t="e">
        <f t="shared" si="0"/>
        <v>#DIV/0!</v>
      </c>
      <c r="CE27" s="28" t="e">
        <f t="shared" si="1"/>
        <v>#DIV/0!</v>
      </c>
      <c r="CF27" s="68" t="str">
        <f t="shared" si="2"/>
        <v/>
      </c>
      <c r="CG27" s="68" t="str">
        <f t="shared" si="3"/>
        <v/>
      </c>
      <c r="CH27" s="68" t="str">
        <f t="shared" si="4"/>
        <v/>
      </c>
      <c r="CI27" s="68" t="str">
        <f t="shared" si="5"/>
        <v/>
      </c>
      <c r="CJ27" s="68" t="str">
        <f t="shared" si="5"/>
        <v/>
      </c>
      <c r="CK27" s="68" t="str">
        <f t="shared" si="6"/>
        <v/>
      </c>
      <c r="CL27" s="68" t="str">
        <f t="shared" si="7"/>
        <v/>
      </c>
      <c r="CM27" s="40"/>
      <c r="CN27" s="40"/>
      <c r="CO27" s="40"/>
      <c r="CP27" s="40"/>
      <c r="CQ27" s="40"/>
      <c r="CR27" s="40"/>
      <c r="CS27" s="40"/>
    </row>
    <row r="28" spans="1:97" s="21" customFormat="1" x14ac:dyDescent="0.25">
      <c r="A28" s="75" t="s">
        <v>194</v>
      </c>
      <c r="B28" s="75">
        <v>0.65713478999999997</v>
      </c>
      <c r="C28" s="75"/>
      <c r="D28" s="75">
        <v>5.1561860700000004</v>
      </c>
      <c r="E28" s="75">
        <v>0.14807434</v>
      </c>
      <c r="F28" s="75">
        <v>0.14362108000000001</v>
      </c>
      <c r="G28" s="75">
        <v>4.1748100000000002E-3</v>
      </c>
      <c r="H28" s="75">
        <v>0.27489472999999998</v>
      </c>
      <c r="I28" s="75"/>
      <c r="J28" s="75" t="s">
        <v>194</v>
      </c>
      <c r="K28" s="75">
        <v>0</v>
      </c>
      <c r="L28" s="75">
        <v>3.12106047176485E-3</v>
      </c>
      <c r="M28" s="75">
        <v>5.0800334962672398E-4</v>
      </c>
      <c r="N28" s="75">
        <v>1.1557068753841799E-3</v>
      </c>
      <c r="O28" s="75">
        <v>1.1557068753841799E-3</v>
      </c>
      <c r="P28" s="75">
        <v>4.4633886883050297E-3</v>
      </c>
      <c r="Q28" s="75">
        <v>0</v>
      </c>
      <c r="R28" s="75">
        <v>5.5924686458481998E-4</v>
      </c>
      <c r="S28" s="75">
        <v>2.78467623871735E-4</v>
      </c>
      <c r="T28" s="75">
        <v>6.5962594031867801E-3</v>
      </c>
      <c r="U28" s="75">
        <v>0.65713430358747105</v>
      </c>
      <c r="V28" s="75">
        <v>2.7502299557896102E-2</v>
      </c>
      <c r="W28" s="75">
        <v>2.0829472151060599E-4</v>
      </c>
      <c r="X28" s="75">
        <v>4.7996025210072903E-3</v>
      </c>
      <c r="Y28" s="75">
        <v>1.20677674809989E-4</v>
      </c>
      <c r="Z28" s="75">
        <v>0</v>
      </c>
      <c r="AA28" s="75">
        <v>0</v>
      </c>
      <c r="AB28" s="75">
        <v>5.0421309068602298E-3</v>
      </c>
      <c r="AC28" s="75">
        <v>5.0421309068602298E-3</v>
      </c>
      <c r="AD28" s="75">
        <v>0</v>
      </c>
      <c r="AE28" s="75">
        <v>0</v>
      </c>
      <c r="AF28" s="75">
        <v>4.1249510276294199E-2</v>
      </c>
      <c r="AG28" s="75">
        <v>9.7091691054195103E-4</v>
      </c>
      <c r="AH28" s="75">
        <v>1.5181747055132E-4</v>
      </c>
      <c r="AI28" s="75">
        <v>0</v>
      </c>
      <c r="AJ28" s="75">
        <v>8.3843591973801299E-2</v>
      </c>
      <c r="AK28" s="75">
        <v>4.1264717028390003E-4</v>
      </c>
      <c r="AL28" s="75">
        <v>0</v>
      </c>
      <c r="AM28" s="75">
        <v>0</v>
      </c>
      <c r="AN28" s="75">
        <v>5.0312055148315897E-4</v>
      </c>
      <c r="AO28" s="75">
        <v>2.7642647254969999E-3</v>
      </c>
      <c r="AP28" s="75">
        <v>0.278224875852224</v>
      </c>
      <c r="AQ28" s="75">
        <v>4.6405714183986699</v>
      </c>
      <c r="AR28" s="75">
        <v>0.47436947237884203</v>
      </c>
      <c r="AS28" s="75">
        <v>5.1561904010538004</v>
      </c>
      <c r="AT28" s="75">
        <v>0</v>
      </c>
      <c r="AU28" s="75">
        <v>5.4880506721341196E-3</v>
      </c>
      <c r="AV28" s="75">
        <v>0</v>
      </c>
      <c r="AW28" s="75">
        <v>8.6392519717587904E-5</v>
      </c>
      <c r="AX28" s="75">
        <v>4.5946202586021501E-2</v>
      </c>
      <c r="AY28" s="75">
        <v>8.3878728153573897E-4</v>
      </c>
      <c r="AZ28" s="75">
        <v>5.3997735853216205E-4</v>
      </c>
      <c r="BA28" s="75">
        <v>6.66446686177571E-2</v>
      </c>
      <c r="BB28" s="75">
        <v>4.9460445223410796E-4</v>
      </c>
      <c r="BC28" s="75">
        <v>0</v>
      </c>
      <c r="BD28" s="75">
        <v>3.7694012797830599E-4</v>
      </c>
      <c r="BE28" s="75">
        <v>0.148074368901602</v>
      </c>
      <c r="BF28" s="75">
        <v>0.14362107877885899</v>
      </c>
      <c r="BG28" s="75">
        <v>4.4532901227423297E-3</v>
      </c>
      <c r="BH28" s="75">
        <v>1.9053350749847001E-4</v>
      </c>
      <c r="BI28" s="75">
        <v>0</v>
      </c>
      <c r="BJ28" s="75">
        <v>1.8433772494033699E-3</v>
      </c>
      <c r="BK28" s="75">
        <v>4.4194625131588301E-4</v>
      </c>
      <c r="BL28" s="75">
        <v>1.19728505211175E-2</v>
      </c>
      <c r="BM28" s="75">
        <v>2.4981753446099699E-3</v>
      </c>
      <c r="BN28" s="75">
        <v>1.79754058984661E-3</v>
      </c>
      <c r="BO28" s="75">
        <v>4.7891384447494099E-2</v>
      </c>
      <c r="BP28" s="75">
        <v>1.03472863065416E-4</v>
      </c>
      <c r="BQ28" s="75">
        <v>4.26673974988563E-4</v>
      </c>
      <c r="BR28" s="75">
        <v>7.5638567657093101E-3</v>
      </c>
      <c r="BS28" s="75">
        <v>1.3369769120962001E-5</v>
      </c>
      <c r="BT28" s="75">
        <v>4.17480031526094E-3</v>
      </c>
      <c r="BU28" s="75">
        <v>6.8188885848740804E-2</v>
      </c>
      <c r="BV28" s="75">
        <v>0</v>
      </c>
      <c r="BW28" s="75">
        <v>0</v>
      </c>
      <c r="BX28" s="75">
        <v>5.82479112103925E-3</v>
      </c>
      <c r="BY28" s="75">
        <v>0</v>
      </c>
      <c r="BZ28" s="75">
        <v>0.27489410759657601</v>
      </c>
      <c r="CA28" s="75">
        <v>8.9491234880647204E-3</v>
      </c>
      <c r="CB28" s="89"/>
      <c r="CC28" s="91">
        <f t="shared" si="8"/>
        <v>1.0121165502046194</v>
      </c>
      <c r="CD28" s="28">
        <f t="shared" si="0"/>
        <v>7.9999974919203517E-3</v>
      </c>
      <c r="CE28" s="28">
        <f t="shared" si="1"/>
        <v>1.9246929134638276E-2</v>
      </c>
      <c r="CF28" s="68">
        <f t="shared" si="2"/>
        <v>-7.4020206557877708E-7</v>
      </c>
      <c r="CG28" s="68" t="str">
        <f t="shared" si="3"/>
        <v/>
      </c>
      <c r="CH28" s="68">
        <f t="shared" si="4"/>
        <v>8.3997236353498391E-7</v>
      </c>
      <c r="CI28" s="68">
        <f t="shared" si="5"/>
        <v>1.9518305467733709E-7</v>
      </c>
      <c r="CJ28" s="68">
        <f t="shared" si="5"/>
        <v>-8.5025194186989016E-9</v>
      </c>
      <c r="CK28" s="68">
        <f t="shared" si="6"/>
        <v>-2.3198035503869409E-6</v>
      </c>
      <c r="CL28" s="68">
        <f t="shared" si="7"/>
        <v>-2.2641518954058439E-6</v>
      </c>
      <c r="CM28" s="40">
        <f t="shared" ref="CM28" si="16">(N28/0.004204-$BZ28)/$BZ28</f>
        <v>4.5036845689631171E-5</v>
      </c>
      <c r="CN28" s="40">
        <f t="shared" ref="CN28" si="17">(R28/0.002034-$BZ28)/$BZ28</f>
        <v>2.00756187155899E-4</v>
      </c>
      <c r="CO28" s="40">
        <f t="shared" ref="CO28" si="18">(AB28/0.018342-$BZ28)/$BZ28</f>
        <v>4.5983396454841617E-6</v>
      </c>
      <c r="CP28" s="40">
        <f t="shared" ref="CP28" si="19">(AN28/0.00183-$BZ28)/$BZ28</f>
        <v>1.278874592208726E-4</v>
      </c>
      <c r="CQ28" s="40">
        <f t="shared" ref="CQ28" si="20">(M28/0.001848-$BZ28)/$BZ28</f>
        <v>-1.8921330547268031E-6</v>
      </c>
      <c r="CR28" s="40">
        <f t="shared" ref="CR28" si="21">(S28/0.001013-$BZ28)/$BZ28</f>
        <v>-3.846894437238765E-7</v>
      </c>
      <c r="CS28" s="40">
        <f t="shared" ref="CS28" si="22">(Y28/0.000439-$BZ28)/$BZ28</f>
        <v>-6.9475906305185954E-6</v>
      </c>
    </row>
    <row r="29" spans="1:97" s="21" customFormat="1" x14ac:dyDescent="0.25">
      <c r="A29" s="75" t="s">
        <v>195</v>
      </c>
      <c r="B29" s="75"/>
      <c r="C29" s="75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5"/>
      <c r="V29" s="75"/>
      <c r="W29" s="75"/>
      <c r="X29" s="75"/>
      <c r="Y29" s="75"/>
      <c r="Z29" s="75"/>
      <c r="AA29" s="75"/>
      <c r="AB29" s="75"/>
      <c r="AC29" s="75"/>
      <c r="AD29" s="75"/>
      <c r="AE29" s="75"/>
      <c r="AF29" s="75"/>
      <c r="AG29" s="75"/>
      <c r="AH29" s="75"/>
      <c r="AI29" s="75"/>
      <c r="AJ29" s="75"/>
      <c r="AK29" s="75"/>
      <c r="AL29" s="75"/>
      <c r="AM29" s="75"/>
      <c r="AN29" s="75"/>
      <c r="AO29" s="75"/>
      <c r="AP29" s="75"/>
      <c r="AQ29" s="75"/>
      <c r="AR29" s="75"/>
      <c r="AS29" s="75"/>
      <c r="AT29" s="75"/>
      <c r="AU29" s="75"/>
      <c r="AV29" s="75"/>
      <c r="AW29" s="75"/>
      <c r="AX29" s="75"/>
      <c r="AY29" s="75"/>
      <c r="AZ29" s="75"/>
      <c r="BA29" s="75"/>
      <c r="BB29" s="75"/>
      <c r="BC29" s="75"/>
      <c r="BD29" s="75"/>
      <c r="BE29" s="75"/>
      <c r="BF29" s="75"/>
      <c r="BG29" s="75"/>
      <c r="BH29" s="75"/>
      <c r="BI29" s="75"/>
      <c r="BJ29" s="75"/>
      <c r="BK29" s="75"/>
      <c r="BL29" s="75"/>
      <c r="BM29" s="75"/>
      <c r="BN29" s="75"/>
      <c r="BO29" s="75"/>
      <c r="BP29" s="75"/>
      <c r="BQ29" s="75"/>
      <c r="BR29" s="75"/>
      <c r="BS29" s="75"/>
      <c r="BT29" s="75"/>
      <c r="BU29" s="75"/>
      <c r="BV29" s="75"/>
      <c r="BW29" s="75"/>
      <c r="BX29" s="75"/>
      <c r="BY29" s="75"/>
      <c r="BZ29" s="75"/>
      <c r="CA29" s="75"/>
      <c r="CB29" s="89"/>
      <c r="CC29" s="91" t="e">
        <f t="shared" si="8"/>
        <v>#DIV/0!</v>
      </c>
      <c r="CD29" s="28" t="e">
        <f t="shared" si="0"/>
        <v>#DIV/0!</v>
      </c>
      <c r="CE29" s="28" t="e">
        <f t="shared" si="1"/>
        <v>#DIV/0!</v>
      </c>
      <c r="CF29" s="68" t="str">
        <f t="shared" si="2"/>
        <v/>
      </c>
      <c r="CG29" s="68" t="str">
        <f t="shared" si="3"/>
        <v/>
      </c>
      <c r="CH29" s="68" t="str">
        <f t="shared" si="4"/>
        <v/>
      </c>
      <c r="CI29" s="68" t="str">
        <f t="shared" si="5"/>
        <v/>
      </c>
      <c r="CJ29" s="68" t="str">
        <f t="shared" si="5"/>
        <v/>
      </c>
      <c r="CK29" s="68" t="str">
        <f t="shared" si="6"/>
        <v/>
      </c>
      <c r="CL29" s="68" t="str">
        <f t="shared" si="7"/>
        <v/>
      </c>
      <c r="CM29" s="40"/>
      <c r="CN29" s="40"/>
      <c r="CO29" s="40"/>
      <c r="CP29" s="40"/>
      <c r="CQ29" s="40"/>
      <c r="CR29" s="40"/>
      <c r="CS29" s="40"/>
    </row>
    <row r="30" spans="1:97" s="21" customFormat="1" x14ac:dyDescent="0.25">
      <c r="A30" s="75" t="s">
        <v>196</v>
      </c>
      <c r="B30" s="75">
        <v>21.065684409999999</v>
      </c>
      <c r="C30" s="75"/>
      <c r="D30" s="75">
        <v>139.09616187</v>
      </c>
      <c r="E30" s="75">
        <v>3.6614615100000001</v>
      </c>
      <c r="F30" s="75">
        <v>3.5496758900000001</v>
      </c>
      <c r="G30" s="75">
        <v>0.36805905</v>
      </c>
      <c r="H30" s="75">
        <v>4.6583029299999996</v>
      </c>
      <c r="I30" s="75"/>
      <c r="J30" s="75" t="s">
        <v>196</v>
      </c>
      <c r="K30" s="75">
        <v>0</v>
      </c>
      <c r="L30" s="75">
        <v>5.2889039791548499E-2</v>
      </c>
      <c r="M30" s="75">
        <v>8.6085314970159501E-3</v>
      </c>
      <c r="N30" s="75">
        <v>1.95840318683447E-2</v>
      </c>
      <c r="O30" s="75">
        <v>1.95840318683447E-2</v>
      </c>
      <c r="P30" s="75">
        <v>7.5635742574116593E-2</v>
      </c>
      <c r="Q30" s="75">
        <v>0</v>
      </c>
      <c r="R30" s="75">
        <v>9.4768238188904994E-3</v>
      </c>
      <c r="S30" s="75">
        <v>4.7188883225465104E-3</v>
      </c>
      <c r="T30" s="75">
        <v>0.11177847565244101</v>
      </c>
      <c r="U30" s="75">
        <v>21.0656799779537</v>
      </c>
      <c r="V30" s="75">
        <v>0.46604821570105298</v>
      </c>
      <c r="W30" s="75">
        <v>3.5297653277580601E-3</v>
      </c>
      <c r="X30" s="75">
        <v>8.1333004622824501E-2</v>
      </c>
      <c r="Y30" s="75">
        <v>2.04502676321725E-3</v>
      </c>
      <c r="Z30" s="75">
        <v>0</v>
      </c>
      <c r="AA30" s="75">
        <v>0</v>
      </c>
      <c r="AB30" s="75">
        <v>8.5442719680318704E-2</v>
      </c>
      <c r="AC30" s="75">
        <v>8.5442719680318704E-2</v>
      </c>
      <c r="AD30" s="75">
        <v>0</v>
      </c>
      <c r="AE30" s="75">
        <v>0</v>
      </c>
      <c r="AF30" s="75">
        <v>1.11277074272612</v>
      </c>
      <c r="AG30" s="75">
        <v>1.64528626591544E-2</v>
      </c>
      <c r="AH30" s="75">
        <v>2.57257592798867E-3</v>
      </c>
      <c r="AI30" s="75">
        <v>0</v>
      </c>
      <c r="AJ30" s="75">
        <v>1.42079354175241</v>
      </c>
      <c r="AK30" s="75">
        <v>6.9927788199408104E-3</v>
      </c>
      <c r="AL30" s="75">
        <v>0</v>
      </c>
      <c r="AM30" s="75">
        <v>0</v>
      </c>
      <c r="AN30" s="75">
        <v>8.5257664090647896E-3</v>
      </c>
      <c r="AO30" s="75">
        <v>6.8320597773331798E-2</v>
      </c>
      <c r="AP30" s="75">
        <v>4.7147444315106499</v>
      </c>
      <c r="AQ30" s="75">
        <v>125.186551179527</v>
      </c>
      <c r="AR30" s="75">
        <v>12.796842976901001</v>
      </c>
      <c r="AS30" s="75">
        <v>139.09616489915501</v>
      </c>
      <c r="AT30" s="75">
        <v>0</v>
      </c>
      <c r="AU30" s="75">
        <v>9.2999405415433403E-2</v>
      </c>
      <c r="AV30" s="75">
        <v>0</v>
      </c>
      <c r="AW30" s="75">
        <v>2.1352703770454698E-3</v>
      </c>
      <c r="AX30" s="75">
        <v>0.77859424905504304</v>
      </c>
      <c r="AY30" s="75">
        <v>2.07311722746738E-2</v>
      </c>
      <c r="AZ30" s="75">
        <v>1.33458358328235E-2</v>
      </c>
      <c r="BA30" s="75">
        <v>1.6471603492121201</v>
      </c>
      <c r="BB30" s="75">
        <v>1.22244283249833E-2</v>
      </c>
      <c r="BC30" s="75">
        <v>0</v>
      </c>
      <c r="BD30" s="75">
        <v>9.3162930273317998E-3</v>
      </c>
      <c r="BE30" s="75">
        <v>3.6614605782365199</v>
      </c>
      <c r="BF30" s="75">
        <v>3.5496750974360198</v>
      </c>
      <c r="BG30" s="75">
        <v>0.11178548080049799</v>
      </c>
      <c r="BH30" s="75">
        <v>4.7091527858154599E-3</v>
      </c>
      <c r="BI30" s="75">
        <v>0</v>
      </c>
      <c r="BJ30" s="75">
        <v>4.5559985669956997E-2</v>
      </c>
      <c r="BK30" s="75">
        <v>1.09229619978284E-2</v>
      </c>
      <c r="BL30" s="75">
        <v>0.29591526711751098</v>
      </c>
      <c r="BM30" s="75">
        <v>6.1743857757789199E-2</v>
      </c>
      <c r="BN30" s="75">
        <v>4.4427211671268799E-2</v>
      </c>
      <c r="BO30" s="75">
        <v>1.18366275445471</v>
      </c>
      <c r="BP30" s="75">
        <v>1.7534366449357E-3</v>
      </c>
      <c r="BQ30" s="75">
        <v>1.05454994956927E-2</v>
      </c>
      <c r="BR30" s="75">
        <v>0.18694461680914001</v>
      </c>
      <c r="BS30" s="75">
        <v>3.3044062732518701E-4</v>
      </c>
      <c r="BT30" s="75">
        <v>0.36805883088454899</v>
      </c>
      <c r="BU30" s="75">
        <v>1.1555152668240001</v>
      </c>
      <c r="BV30" s="75">
        <v>0</v>
      </c>
      <c r="BW30" s="75">
        <v>0</v>
      </c>
      <c r="BX30" s="75">
        <v>9.8705109048042E-2</v>
      </c>
      <c r="BY30" s="75">
        <v>0</v>
      </c>
      <c r="BZ30" s="75">
        <v>4.6583019971670501</v>
      </c>
      <c r="CA30" s="75">
        <v>0.15164874110509999</v>
      </c>
      <c r="CB30" s="89"/>
      <c r="CC30" s="91">
        <f t="shared" si="8"/>
        <v>1.0121165253729631</v>
      </c>
      <c r="CD30" s="28">
        <f t="shared" si="0"/>
        <v>8.0000102341634006E-3</v>
      </c>
      <c r="CE30" s="28">
        <f t="shared" si="1"/>
        <v>1.924700033044735E-2</v>
      </c>
      <c r="CF30" s="68">
        <f t="shared" si="2"/>
        <v>-2.1039175435650977E-7</v>
      </c>
      <c r="CG30" s="68" t="str">
        <f t="shared" si="3"/>
        <v/>
      </c>
      <c r="CH30" s="68">
        <f t="shared" si="4"/>
        <v>2.1777416210895955E-8</v>
      </c>
      <c r="CI30" s="68">
        <f t="shared" si="5"/>
        <v>-2.5447856753512156E-7</v>
      </c>
      <c r="CJ30" s="68">
        <f t="shared" si="5"/>
        <v>-2.2327784417046968E-7</v>
      </c>
      <c r="CK30" s="68">
        <f t="shared" si="6"/>
        <v>-5.9532689389274274E-7</v>
      </c>
      <c r="CL30" s="68">
        <f t="shared" si="7"/>
        <v>-2.002516718146773E-7</v>
      </c>
      <c r="CM30" s="40">
        <f>(N30/0.004204-$BZ30)/$BZ30</f>
        <v>2.7077499486918418E-5</v>
      </c>
      <c r="CN30" s="40">
        <f>(R30/0.002034-$BZ30)/$BZ30</f>
        <v>1.9393765878514456E-4</v>
      </c>
      <c r="CO30" s="40">
        <f>(AB30/0.018342-$BZ30)/$BZ30</f>
        <v>1.6905890332638369E-6</v>
      </c>
      <c r="CP30" s="40">
        <f>(AN30/0.00183-$BZ30)/$BZ30</f>
        <v>1.2595811867555735E-4</v>
      </c>
      <c r="CQ30" s="40">
        <f>(M30/0.001848-$BZ30)/$BZ30</f>
        <v>-1.2306089284559863E-6</v>
      </c>
      <c r="CR30" s="40">
        <f>(S30/0.001013-$BZ30)/$BZ30</f>
        <v>6.0182791504022809E-6</v>
      </c>
      <c r="CS30" s="40">
        <f>(Y30/0.000439-$BZ30)/$BZ30</f>
        <v>1.5739142431342738E-5</v>
      </c>
    </row>
    <row r="31" spans="1:97" x14ac:dyDescent="0.25">
      <c r="A31" s="75" t="s">
        <v>197</v>
      </c>
      <c r="B31" s="75">
        <v>629.32903626999996</v>
      </c>
      <c r="C31" s="75"/>
      <c r="D31" s="75">
        <v>4106.6395098000003</v>
      </c>
      <c r="E31" s="75">
        <v>107.66473345</v>
      </c>
      <c r="F31" s="75">
        <v>104.38131912</v>
      </c>
      <c r="G31" s="75">
        <v>10.42507385</v>
      </c>
      <c r="H31" s="75">
        <v>140.9452976</v>
      </c>
      <c r="I31" s="75"/>
      <c r="J31" s="75" t="s">
        <v>197</v>
      </c>
      <c r="K31" s="75">
        <v>0</v>
      </c>
      <c r="L31" s="75">
        <v>1.60025264591823</v>
      </c>
      <c r="M31" s="75">
        <v>0.26046736783375402</v>
      </c>
      <c r="N31" s="75">
        <v>0.59255035838202297</v>
      </c>
      <c r="O31" s="75">
        <v>0.59255035838202297</v>
      </c>
      <c r="P31" s="75">
        <v>2.2884937470401301</v>
      </c>
      <c r="Q31" s="75">
        <v>0</v>
      </c>
      <c r="R31" s="75">
        <v>0.28673877673989201</v>
      </c>
      <c r="S31" s="75">
        <v>0.14277789942574001</v>
      </c>
      <c r="T31" s="75">
        <v>3.3820580222885699</v>
      </c>
      <c r="U31" s="75">
        <v>629.32890593473098</v>
      </c>
      <c r="V31" s="75">
        <v>14.1011259583147</v>
      </c>
      <c r="W31" s="75">
        <v>0.106799476959569</v>
      </c>
      <c r="X31" s="75">
        <v>2.4608774693394699</v>
      </c>
      <c r="Y31" s="75">
        <v>6.1875116090933602E-2</v>
      </c>
      <c r="Z31" s="75">
        <v>0</v>
      </c>
      <c r="AA31" s="75">
        <v>0</v>
      </c>
      <c r="AB31" s="75">
        <v>2.58522221186126</v>
      </c>
      <c r="AC31" s="75">
        <v>2.58522221186126</v>
      </c>
      <c r="AD31" s="75">
        <v>0</v>
      </c>
      <c r="AE31" s="75">
        <v>0</v>
      </c>
      <c r="AF31" s="75">
        <v>32.8531022930052</v>
      </c>
      <c r="AG31" s="75">
        <v>0.497810780902737</v>
      </c>
      <c r="AH31" s="75">
        <v>7.7839448100910202E-2</v>
      </c>
      <c r="AI31" s="75">
        <v>0</v>
      </c>
      <c r="AJ31" s="75">
        <v>42.988666234470301</v>
      </c>
      <c r="AK31" s="75">
        <v>0.21157766970842501</v>
      </c>
      <c r="AL31" s="75">
        <v>0</v>
      </c>
      <c r="AM31" s="75">
        <v>0</v>
      </c>
      <c r="AN31" s="75">
        <v>0.257963535915611</v>
      </c>
      <c r="AO31" s="75">
        <v>2.0090274311005998</v>
      </c>
      <c r="AP31" s="75">
        <v>142.652995611699</v>
      </c>
      <c r="AQ31" s="75">
        <v>3695.9748484708098</v>
      </c>
      <c r="AR31" s="75">
        <v>377.81074557251202</v>
      </c>
      <c r="AS31" s="75">
        <v>4106.6386963363302</v>
      </c>
      <c r="AT31" s="75">
        <v>0</v>
      </c>
      <c r="AU31" s="75">
        <v>2.81386635184885</v>
      </c>
      <c r="AV31" s="75">
        <v>0</v>
      </c>
      <c r="AW31" s="75">
        <v>6.2789426729939299E-2</v>
      </c>
      <c r="AX31" s="75">
        <v>23.557730462438101</v>
      </c>
      <c r="AY31" s="75">
        <v>0.60961718726610303</v>
      </c>
      <c r="AZ31" s="75">
        <v>0.39244602364457098</v>
      </c>
      <c r="BA31" s="75">
        <v>48.436202639042698</v>
      </c>
      <c r="BB31" s="75">
        <v>0.35946954571559198</v>
      </c>
      <c r="BC31" s="75">
        <v>0</v>
      </c>
      <c r="BD31" s="75">
        <v>0.27395367378208402</v>
      </c>
      <c r="BE31" s="75">
        <v>107.66471067111399</v>
      </c>
      <c r="BF31" s="75">
        <v>104.38129735960599</v>
      </c>
      <c r="BG31" s="75">
        <v>3.2834133115075699</v>
      </c>
      <c r="BH31" s="75">
        <v>0.13847666897049599</v>
      </c>
      <c r="BI31" s="75">
        <v>0</v>
      </c>
      <c r="BJ31" s="75">
        <v>1.3397331249965501</v>
      </c>
      <c r="BK31" s="75">
        <v>0.32119930929193002</v>
      </c>
      <c r="BL31" s="75">
        <v>8.7016541578619506</v>
      </c>
      <c r="BM31" s="75">
        <v>1.8156315636832601</v>
      </c>
      <c r="BN31" s="75">
        <v>1.30642084923141</v>
      </c>
      <c r="BO31" s="75">
        <v>34.806612263760897</v>
      </c>
      <c r="BP31" s="75">
        <v>5.3053528454725302E-2</v>
      </c>
      <c r="BQ31" s="75">
        <v>0.31009976673996997</v>
      </c>
      <c r="BR31" s="75">
        <v>5.4972742585029497</v>
      </c>
      <c r="BS31" s="75">
        <v>9.7169003861395393E-3</v>
      </c>
      <c r="BT31" s="75">
        <v>10.425073543464601</v>
      </c>
      <c r="BU31" s="75">
        <v>34.962160721380698</v>
      </c>
      <c r="BV31" s="75">
        <v>0</v>
      </c>
      <c r="BW31" s="75">
        <v>0</v>
      </c>
      <c r="BX31" s="75">
        <v>2.98649881939718</v>
      </c>
      <c r="BY31" s="75">
        <v>0</v>
      </c>
      <c r="BZ31" s="75">
        <v>140.945255757094</v>
      </c>
      <c r="CA31" s="75">
        <v>4.5883999634820398</v>
      </c>
      <c r="CB31" s="89"/>
      <c r="CC31" s="91">
        <f t="shared" si="8"/>
        <v>1.0121163344266666</v>
      </c>
      <c r="CD31" s="28">
        <f t="shared" si="0"/>
        <v>7.9999982278242676E-3</v>
      </c>
      <c r="CE31" s="28">
        <f t="shared" si="1"/>
        <v>1.9247005756014519E-2</v>
      </c>
      <c r="CF31" s="68">
        <f t="shared" si="2"/>
        <v>-2.071019474167649E-7</v>
      </c>
      <c r="CG31" s="68" t="str">
        <f t="shared" si="3"/>
        <v/>
      </c>
      <c r="CH31" s="68">
        <f t="shared" si="4"/>
        <v>-1.9808499580127435E-7</v>
      </c>
      <c r="CI31" s="68">
        <f t="shared" si="5"/>
        <v>-2.1157239957742959E-7</v>
      </c>
      <c r="CJ31" s="68">
        <f t="shared" si="5"/>
        <v>-2.0847019552218279E-7</v>
      </c>
      <c r="CK31" s="68">
        <f t="shared" si="6"/>
        <v>-2.9403666980260625E-8</v>
      </c>
      <c r="CL31" s="68">
        <f t="shared" si="7"/>
        <v>-2.9687337366345019E-7</v>
      </c>
      <c r="CM31" s="40">
        <f>(N31/0.004204-$BZ31)/$BZ31</f>
        <v>2.7851875559294888E-5</v>
      </c>
      <c r="CN31" s="40">
        <f>(R31/0.002034-$BZ31)/$BZ31</f>
        <v>1.9577930482276651E-4</v>
      </c>
      <c r="CO31" s="40">
        <f>(AB31/0.018342-$BZ31)/$BZ31</f>
        <v>1.675202958092932E-6</v>
      </c>
      <c r="CP31" s="40">
        <f>(AN31/0.00183-$BZ31)/$BZ31</f>
        <v>1.3072501809135845E-4</v>
      </c>
      <c r="CQ31" s="40">
        <f>(M31/0.001848-$BZ31)/$BZ31</f>
        <v>2.0547516122790283E-6</v>
      </c>
      <c r="CR31" s="40">
        <f>(S31/0.001013-$BZ31)/$BZ31</f>
        <v>2.4887933608183722E-6</v>
      </c>
      <c r="CS31" s="40">
        <f>(Y31/0.000439-$BZ31)/$BZ31</f>
        <v>2.4050690590881962E-6</v>
      </c>
    </row>
    <row r="32" spans="1:97" s="21" customFormat="1" x14ac:dyDescent="0.25">
      <c r="A32" s="75" t="s">
        <v>198</v>
      </c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75"/>
      <c r="X32" s="75"/>
      <c r="Y32" s="75"/>
      <c r="Z32" s="75"/>
      <c r="AA32" s="75"/>
      <c r="AB32" s="75"/>
      <c r="AC32" s="75"/>
      <c r="AD32" s="75"/>
      <c r="AE32" s="75"/>
      <c r="AF32" s="75"/>
      <c r="AG32" s="75"/>
      <c r="AH32" s="75"/>
      <c r="AI32" s="75"/>
      <c r="AJ32" s="75"/>
      <c r="AK32" s="75"/>
      <c r="AL32" s="75"/>
      <c r="AM32" s="75"/>
      <c r="AN32" s="75"/>
      <c r="AO32" s="75"/>
      <c r="AP32" s="75"/>
      <c r="AQ32" s="75"/>
      <c r="AR32" s="75"/>
      <c r="AS32" s="75"/>
      <c r="AT32" s="75"/>
      <c r="AU32" s="75"/>
      <c r="AV32" s="75"/>
      <c r="AW32" s="75"/>
      <c r="AX32" s="75"/>
      <c r="AY32" s="75"/>
      <c r="AZ32" s="75"/>
      <c r="BA32" s="75"/>
      <c r="BB32" s="75"/>
      <c r="BC32" s="75"/>
      <c r="BD32" s="75"/>
      <c r="BE32" s="75"/>
      <c r="BF32" s="75"/>
      <c r="BG32" s="75"/>
      <c r="BH32" s="75"/>
      <c r="BI32" s="75"/>
      <c r="BJ32" s="75"/>
      <c r="BK32" s="75"/>
      <c r="BL32" s="75"/>
      <c r="BM32" s="75"/>
      <c r="BN32" s="75"/>
      <c r="BO32" s="75"/>
      <c r="BP32" s="75"/>
      <c r="BQ32" s="75"/>
      <c r="BR32" s="75"/>
      <c r="BS32" s="75"/>
      <c r="BT32" s="75"/>
      <c r="BU32" s="75"/>
      <c r="BV32" s="75"/>
      <c r="BW32" s="75"/>
      <c r="BX32" s="75"/>
      <c r="BY32" s="75"/>
      <c r="BZ32" s="75"/>
      <c r="CA32" s="75"/>
      <c r="CB32" s="89"/>
      <c r="CC32" s="91" t="e">
        <f t="shared" si="8"/>
        <v>#DIV/0!</v>
      </c>
      <c r="CD32" s="28" t="e">
        <f t="shared" si="0"/>
        <v>#DIV/0!</v>
      </c>
      <c r="CE32" s="28" t="e">
        <f t="shared" si="1"/>
        <v>#DIV/0!</v>
      </c>
      <c r="CF32" s="68" t="str">
        <f t="shared" si="2"/>
        <v/>
      </c>
      <c r="CG32" s="68" t="str">
        <f t="shared" si="3"/>
        <v/>
      </c>
      <c r="CH32" s="68" t="str">
        <f t="shared" si="4"/>
        <v/>
      </c>
      <c r="CI32" s="68" t="str">
        <f t="shared" si="5"/>
        <v/>
      </c>
      <c r="CJ32" s="68" t="str">
        <f t="shared" si="5"/>
        <v/>
      </c>
      <c r="CK32" s="68" t="str">
        <f t="shared" si="6"/>
        <v/>
      </c>
      <c r="CL32" s="68" t="str">
        <f t="shared" si="7"/>
        <v/>
      </c>
      <c r="CM32" s="40"/>
      <c r="CN32" s="40"/>
      <c r="CO32" s="40"/>
      <c r="CP32" s="40"/>
      <c r="CQ32" s="40"/>
      <c r="CR32" s="40"/>
      <c r="CS32" s="40"/>
    </row>
    <row r="33" spans="1:97" x14ac:dyDescent="0.25">
      <c r="A33" s="75" t="s">
        <v>199</v>
      </c>
      <c r="B33" s="75">
        <v>903.61785170999997</v>
      </c>
      <c r="C33" s="75"/>
      <c r="D33" s="75">
        <v>5896.5919076999999</v>
      </c>
      <c r="E33" s="75">
        <v>155.81058350000001</v>
      </c>
      <c r="F33" s="75">
        <v>151.05700892999999</v>
      </c>
      <c r="G33" s="75">
        <v>15.39162091</v>
      </c>
      <c r="H33" s="75">
        <v>211.99299884999999</v>
      </c>
      <c r="I33" s="75"/>
      <c r="J33" s="75" t="s">
        <v>199</v>
      </c>
      <c r="K33" s="75">
        <v>0</v>
      </c>
      <c r="L33" s="75">
        <v>2.40690878572246</v>
      </c>
      <c r="M33" s="75">
        <v>0.39176437428128402</v>
      </c>
      <c r="N33" s="75">
        <v>0.89124330111846595</v>
      </c>
      <c r="O33" s="75">
        <v>0.89124330111846595</v>
      </c>
      <c r="P33" s="75">
        <v>3.4420789203606099</v>
      </c>
      <c r="Q33" s="75">
        <v>0</v>
      </c>
      <c r="R33" s="75">
        <v>0.43127749820908201</v>
      </c>
      <c r="S33" s="75">
        <v>0.21474908394067799</v>
      </c>
      <c r="T33" s="75">
        <v>5.0868872436799997</v>
      </c>
      <c r="U33" s="75">
        <v>903.61735271063696</v>
      </c>
      <c r="V33" s="75">
        <v>21.209215779394999</v>
      </c>
      <c r="W33" s="75">
        <v>0.160635329676099</v>
      </c>
      <c r="X33" s="75">
        <v>3.7013567990059002</v>
      </c>
      <c r="Y33" s="75">
        <v>9.30650032789309E-2</v>
      </c>
      <c r="Z33" s="75">
        <v>0</v>
      </c>
      <c r="AA33" s="75">
        <v>0</v>
      </c>
      <c r="AB33" s="75">
        <v>3.8883801988495201</v>
      </c>
      <c r="AC33" s="75">
        <v>3.8883801988495201</v>
      </c>
      <c r="AD33" s="75">
        <v>0</v>
      </c>
      <c r="AE33" s="75">
        <v>0</v>
      </c>
      <c r="AF33" s="75">
        <v>47.172711665691097</v>
      </c>
      <c r="AG33" s="75">
        <v>0.74874789394133101</v>
      </c>
      <c r="AH33" s="75">
        <v>0.11707680558366799</v>
      </c>
      <c r="AI33" s="75">
        <v>0</v>
      </c>
      <c r="AJ33" s="75">
        <v>64.658377963243893</v>
      </c>
      <c r="AK33" s="75">
        <v>0.31823022566041298</v>
      </c>
      <c r="AL33" s="75">
        <v>0</v>
      </c>
      <c r="AM33" s="75">
        <v>0</v>
      </c>
      <c r="AN33" s="75">
        <v>0.38799638969367201</v>
      </c>
      <c r="AO33" s="75">
        <v>2.9073930919228101</v>
      </c>
      <c r="AP33" s="75">
        <v>214.56149185083501</v>
      </c>
      <c r="AQ33" s="75">
        <v>5306.9308699211297</v>
      </c>
      <c r="AR33" s="75">
        <v>542.48626277506798</v>
      </c>
      <c r="AS33" s="75">
        <v>5896.5898443618798</v>
      </c>
      <c r="AT33" s="75">
        <v>0</v>
      </c>
      <c r="AU33" s="75">
        <v>4.2322794884458501</v>
      </c>
      <c r="AV33" s="75">
        <v>0</v>
      </c>
      <c r="AW33" s="75">
        <v>9.0866648923868795E-2</v>
      </c>
      <c r="AX33" s="75">
        <v>35.432725873380498</v>
      </c>
      <c r="AY33" s="75">
        <v>0.88221686414568101</v>
      </c>
      <c r="AZ33" s="75">
        <v>0.567934250004133</v>
      </c>
      <c r="BA33" s="75">
        <v>70.095181015999998</v>
      </c>
      <c r="BB33" s="75">
        <v>0.52021199915121996</v>
      </c>
      <c r="BC33" s="75">
        <v>0</v>
      </c>
      <c r="BD33" s="75">
        <v>0.39645642375039197</v>
      </c>
      <c r="BE33" s="75">
        <v>155.81053537108201</v>
      </c>
      <c r="BF33" s="75">
        <v>151.056964540325</v>
      </c>
      <c r="BG33" s="75">
        <v>4.7535708307566802</v>
      </c>
      <c r="BH33" s="75">
        <v>0.200398640010582</v>
      </c>
      <c r="BI33" s="75">
        <v>0</v>
      </c>
      <c r="BJ33" s="75">
        <v>1.9388162442500601</v>
      </c>
      <c r="BK33" s="75">
        <v>0.46482844101258203</v>
      </c>
      <c r="BL33" s="75">
        <v>12.5927303434249</v>
      </c>
      <c r="BM33" s="75">
        <v>2.6275180986899001</v>
      </c>
      <c r="BN33" s="75">
        <v>1.89060793894299</v>
      </c>
      <c r="BO33" s="75">
        <v>50.370909103655798</v>
      </c>
      <c r="BP33" s="75">
        <v>7.9796699583100095E-2</v>
      </c>
      <c r="BQ33" s="75">
        <v>0.44876505663122701</v>
      </c>
      <c r="BR33" s="75">
        <v>7.9554615132525299</v>
      </c>
      <c r="BS33" s="75">
        <v>1.40619584793619E-2</v>
      </c>
      <c r="BT33" s="75">
        <v>15.391616676624899</v>
      </c>
      <c r="BU33" s="75">
        <v>52.585852571536101</v>
      </c>
      <c r="BV33" s="75">
        <v>0</v>
      </c>
      <c r="BW33" s="75">
        <v>0</v>
      </c>
      <c r="BX33" s="75">
        <v>4.4919308560518196</v>
      </c>
      <c r="BY33" s="75">
        <v>0</v>
      </c>
      <c r="BZ33" s="75">
        <v>211.99290835375299</v>
      </c>
      <c r="CA33" s="75">
        <v>6.9013180856230196</v>
      </c>
      <c r="CB33" s="89"/>
      <c r="CC33" s="91">
        <f t="shared" si="8"/>
        <v>1.0121163651983858</v>
      </c>
      <c r="CD33" s="28">
        <f t="shared" si="0"/>
        <v>7.999998797745116E-3</v>
      </c>
      <c r="CE33" s="28">
        <f t="shared" si="1"/>
        <v>1.9246997983642621E-2</v>
      </c>
      <c r="CF33" s="68">
        <f t="shared" si="2"/>
        <v>-5.5222388763020418E-7</v>
      </c>
      <c r="CG33" s="68" t="str">
        <f t="shared" si="3"/>
        <v/>
      </c>
      <c r="CH33" s="68">
        <f t="shared" si="4"/>
        <v>-3.4992045444585369E-7</v>
      </c>
      <c r="CI33" s="68">
        <f t="shared" si="5"/>
        <v>-3.0889376648719208E-7</v>
      </c>
      <c r="CJ33" s="68">
        <f t="shared" si="5"/>
        <v>-2.9386041277741713E-7</v>
      </c>
      <c r="CK33" s="68">
        <f t="shared" si="6"/>
        <v>-2.7504413770914343E-7</v>
      </c>
      <c r="CL33" s="68">
        <f t="shared" si="7"/>
        <v>-4.2688318712567702E-7</v>
      </c>
      <c r="CM33" s="40">
        <f>(N33/0.004204-$BZ33)/$BZ33</f>
        <v>2.8179855014786638E-5</v>
      </c>
      <c r="CN33" s="40">
        <f>(R33/0.002034-$BZ33)/$BZ33</f>
        <v>1.9462863618345517E-4</v>
      </c>
      <c r="CO33" s="40">
        <f>(AB33/0.018342-$BZ33)/$BZ33</f>
        <v>1.6134829374475927E-6</v>
      </c>
      <c r="CP33" s="40">
        <f>(AN33/0.00183-$BZ33)/$BZ33</f>
        <v>1.2725295843984076E-4</v>
      </c>
      <c r="CQ33" s="40">
        <f>(M33/0.001848-$BZ33)/$BZ33</f>
        <v>3.7768853782692289E-6</v>
      </c>
      <c r="CR33" s="40">
        <f>(S33/0.001013-$BZ33)/$BZ33</f>
        <v>1.2469373801151613E-6</v>
      </c>
      <c r="CS33" s="40">
        <f>(Y33/0.000439-$BZ33)/$BZ33</f>
        <v>1.2519397743437197E-6</v>
      </c>
    </row>
    <row r="34" spans="1:97" x14ac:dyDescent="0.25">
      <c r="A34" s="75" t="s">
        <v>200</v>
      </c>
      <c r="B34" s="75">
        <v>346.89655936000003</v>
      </c>
      <c r="C34" s="75"/>
      <c r="D34" s="75">
        <v>2288.1298072999998</v>
      </c>
      <c r="E34" s="75">
        <v>61.311738320000003</v>
      </c>
      <c r="F34" s="75">
        <v>59.411135029999997</v>
      </c>
      <c r="G34" s="75">
        <v>10.377095219999999</v>
      </c>
      <c r="H34" s="75">
        <v>77.061583170000006</v>
      </c>
      <c r="I34" s="75"/>
      <c r="J34" s="75" t="s">
        <v>200</v>
      </c>
      <c r="K34" s="75">
        <v>0</v>
      </c>
      <c r="L34" s="75">
        <v>0.87493498238226397</v>
      </c>
      <c r="M34" s="75">
        <v>0.142410288761283</v>
      </c>
      <c r="N34" s="75">
        <v>0.32397570497880201</v>
      </c>
      <c r="O34" s="75">
        <v>0.32397570497880201</v>
      </c>
      <c r="P34" s="75">
        <v>1.25122981794424</v>
      </c>
      <c r="Q34" s="75">
        <v>0</v>
      </c>
      <c r="R34" s="75">
        <v>0.15677374030053901</v>
      </c>
      <c r="S34" s="75">
        <v>7.8063595378801795E-2</v>
      </c>
      <c r="T34" s="75">
        <v>1.84913429025098</v>
      </c>
      <c r="U34" s="75">
        <v>346.89636653207401</v>
      </c>
      <c r="V34" s="75">
        <v>7.7097702611059598</v>
      </c>
      <c r="W34" s="75">
        <v>5.8392392255042197E-2</v>
      </c>
      <c r="X34" s="75">
        <v>1.3454798807561299</v>
      </c>
      <c r="Y34" s="75">
        <v>3.3830181448518098E-2</v>
      </c>
      <c r="Z34" s="75">
        <v>0</v>
      </c>
      <c r="AA34" s="75">
        <v>0</v>
      </c>
      <c r="AB34" s="75">
        <v>1.4134656035805799</v>
      </c>
      <c r="AC34" s="75">
        <v>1.4134656035805799</v>
      </c>
      <c r="AD34" s="75">
        <v>0</v>
      </c>
      <c r="AE34" s="75">
        <v>0</v>
      </c>
      <c r="AF34" s="75">
        <v>18.305028557747299</v>
      </c>
      <c r="AG34" s="75">
        <v>0.27217722417449902</v>
      </c>
      <c r="AH34" s="75">
        <v>4.2558648715556598E-2</v>
      </c>
      <c r="AI34" s="75">
        <v>0</v>
      </c>
      <c r="AJ34" s="75">
        <v>23.503965201277499</v>
      </c>
      <c r="AK34" s="75">
        <v>0.115679816231866</v>
      </c>
      <c r="AL34" s="75">
        <v>0</v>
      </c>
      <c r="AM34" s="75">
        <v>0</v>
      </c>
      <c r="AN34" s="75">
        <v>0.141041143264311</v>
      </c>
      <c r="AO34" s="75">
        <v>1.14348589475355</v>
      </c>
      <c r="AP34" s="75">
        <v>77.995253472996097</v>
      </c>
      <c r="AQ34" s="75">
        <v>2059.3165025885501</v>
      </c>
      <c r="AR34" s="75">
        <v>210.50789403616599</v>
      </c>
      <c r="AS34" s="75">
        <v>2288.1294251824702</v>
      </c>
      <c r="AT34" s="75">
        <v>0</v>
      </c>
      <c r="AU34" s="75">
        <v>1.5384760939809901</v>
      </c>
      <c r="AV34" s="75">
        <v>0</v>
      </c>
      <c r="AW34" s="75">
        <v>3.5738132938705897E-2</v>
      </c>
      <c r="AX34" s="75">
        <v>12.880145789953501</v>
      </c>
      <c r="AY34" s="75">
        <v>0.34697856084481099</v>
      </c>
      <c r="AZ34" s="75">
        <v>0.223370006613865</v>
      </c>
      <c r="BA34" s="75">
        <v>27.568626109117702</v>
      </c>
      <c r="BB34" s="75">
        <v>0.204600828089088</v>
      </c>
      <c r="BC34" s="75">
        <v>0</v>
      </c>
      <c r="BD34" s="75">
        <v>0.155927337312676</v>
      </c>
      <c r="BE34" s="75">
        <v>61.311719555400302</v>
      </c>
      <c r="BF34" s="75">
        <v>59.411116934986502</v>
      </c>
      <c r="BG34" s="75">
        <v>1.9006026204136901</v>
      </c>
      <c r="BH34" s="75">
        <v>7.8817361508402295E-2</v>
      </c>
      <c r="BI34" s="75">
        <v>0</v>
      </c>
      <c r="BJ34" s="75">
        <v>0.76254168741767103</v>
      </c>
      <c r="BK34" s="75">
        <v>0.182818331663332</v>
      </c>
      <c r="BL34" s="75">
        <v>4.9527553549716901</v>
      </c>
      <c r="BM34" s="75">
        <v>1.0334103083715001</v>
      </c>
      <c r="BN34" s="75">
        <v>0.74358042992333395</v>
      </c>
      <c r="BO34" s="75">
        <v>19.811016666721699</v>
      </c>
      <c r="BP34" s="75">
        <v>2.90069327093272E-2</v>
      </c>
      <c r="BQ34" s="75">
        <v>0.17650065949062199</v>
      </c>
      <c r="BR34" s="75">
        <v>3.12890455585134</v>
      </c>
      <c r="BS34" s="75">
        <v>5.5306041499804297E-3</v>
      </c>
      <c r="BT34" s="75">
        <v>10.377090658809299</v>
      </c>
      <c r="BU34" s="75">
        <v>19.115507121042601</v>
      </c>
      <c r="BV34" s="75">
        <v>0</v>
      </c>
      <c r="BW34" s="75">
        <v>0</v>
      </c>
      <c r="BX34" s="75">
        <v>1.63286320928855</v>
      </c>
      <c r="BY34" s="75">
        <v>0</v>
      </c>
      <c r="BZ34" s="75">
        <v>77.061551118349598</v>
      </c>
      <c r="CA34" s="75">
        <v>2.5086985509435902</v>
      </c>
      <c r="CB34" s="89"/>
      <c r="CC34" s="91">
        <f t="shared" si="8"/>
        <v>1.0121163192421672</v>
      </c>
      <c r="CD34" s="28">
        <f t="shared" si="0"/>
        <v>7.9999970090361208E-3</v>
      </c>
      <c r="CE34" s="28">
        <f t="shared" si="1"/>
        <v>1.9247002139428971E-2</v>
      </c>
      <c r="CF34" s="68">
        <f t="shared" si="2"/>
        <v>-5.5586577846120711E-7</v>
      </c>
      <c r="CG34" s="68" t="str">
        <f t="shared" si="3"/>
        <v/>
      </c>
      <c r="CH34" s="68">
        <f t="shared" si="4"/>
        <v>-1.6699993523363414E-7</v>
      </c>
      <c r="CI34" s="68">
        <f t="shared" si="5"/>
        <v>-3.0605231911203357E-7</v>
      </c>
      <c r="CJ34" s="68">
        <f t="shared" si="5"/>
        <v>-3.0457276208515333E-7</v>
      </c>
      <c r="CK34" s="68">
        <f t="shared" si="6"/>
        <v>-4.3954407308631396E-7</v>
      </c>
      <c r="CL34" s="68">
        <f t="shared" si="7"/>
        <v>-4.1592255296431829E-7</v>
      </c>
      <c r="CM34" s="40">
        <f>(N34/0.004204-$BZ34)/$BZ34</f>
        <v>2.760800902973178E-5</v>
      </c>
      <c r="CN34" s="40">
        <f>(R34/0.002034-$BZ34)/$BZ34</f>
        <v>1.9487497253626961E-4</v>
      </c>
      <c r="CO34" s="40">
        <f>(AB34/0.018342-$BZ34)/$BZ34</f>
        <v>1.8627780609814069E-6</v>
      </c>
      <c r="CP34" s="40">
        <f>(AN34/0.00183-$BZ34)/$BZ34</f>
        <v>1.312180648578355E-4</v>
      </c>
      <c r="CQ34" s="40">
        <f>(M34/0.001848-$BZ34)/$BZ34</f>
        <v>3.8079877704242641E-6</v>
      </c>
      <c r="CR34" s="40">
        <f>(S34/0.001013-$BZ34)/$BZ34</f>
        <v>3.126895138880625E-6</v>
      </c>
      <c r="CS34" s="40">
        <f>(Y34/0.000439-$BZ34)/$BZ34</f>
        <v>4.7445303953130103E-6</v>
      </c>
    </row>
    <row r="35" spans="1:97" s="21" customFormat="1" x14ac:dyDescent="0.25">
      <c r="A35" s="75" t="s">
        <v>201</v>
      </c>
      <c r="B35" s="75">
        <v>1.250037E-2</v>
      </c>
      <c r="C35" s="75"/>
      <c r="D35" s="75">
        <v>9.4178830000000005E-2</v>
      </c>
      <c r="E35" s="75">
        <v>2.6387699999999999E-3</v>
      </c>
      <c r="F35" s="75">
        <v>2.5596099999999999E-3</v>
      </c>
      <c r="G35" s="75">
        <v>4.8409999999999999E-5</v>
      </c>
      <c r="H35" s="75">
        <v>4.6061699999999997E-3</v>
      </c>
      <c r="I35" s="75"/>
      <c r="J35" s="75" t="s">
        <v>201</v>
      </c>
      <c r="K35" s="75">
        <v>0</v>
      </c>
      <c r="L35" s="75">
        <v>5.2299627811196098E-5</v>
      </c>
      <c r="M35" s="75">
        <v>8.5128819582665005E-6</v>
      </c>
      <c r="N35" s="75">
        <v>1.93646524794391E-5</v>
      </c>
      <c r="O35" s="75">
        <v>1.93646524794391E-5</v>
      </c>
      <c r="P35" s="75">
        <v>7.4791267878106398E-5</v>
      </c>
      <c r="Q35" s="75">
        <v>0</v>
      </c>
      <c r="R35" s="75">
        <v>9.37051775632533E-6</v>
      </c>
      <c r="S35" s="75">
        <v>4.6658213224424997E-6</v>
      </c>
      <c r="T35" s="75">
        <v>1.10526468449103E-4</v>
      </c>
      <c r="U35" s="75">
        <v>1.2500499898036199E-2</v>
      </c>
      <c r="V35" s="75">
        <v>4.6083287762694399E-4</v>
      </c>
      <c r="W35" s="75">
        <v>3.4900653117611001E-6</v>
      </c>
      <c r="X35" s="75">
        <v>8.0421219239736006E-5</v>
      </c>
      <c r="Y35" s="75">
        <v>2.0222344448486202E-6</v>
      </c>
      <c r="Z35" s="75">
        <v>0</v>
      </c>
      <c r="AA35" s="75">
        <v>0</v>
      </c>
      <c r="AB35" s="75">
        <v>8.44875509118867E-5</v>
      </c>
      <c r="AC35" s="75">
        <v>8.44875509118867E-5</v>
      </c>
      <c r="AD35" s="75">
        <v>0</v>
      </c>
      <c r="AE35" s="75">
        <v>0</v>
      </c>
      <c r="AF35" s="75">
        <v>7.5342775729316501E-4</v>
      </c>
      <c r="AG35" s="75">
        <v>1.62688662246399E-5</v>
      </c>
      <c r="AH35" s="75">
        <v>2.5438260743508699E-6</v>
      </c>
      <c r="AI35" s="75">
        <v>0</v>
      </c>
      <c r="AJ35" s="75">
        <v>1.40491253057325E-3</v>
      </c>
      <c r="AK35" s="75">
        <v>6.9141917977038797E-6</v>
      </c>
      <c r="AL35" s="75">
        <v>0</v>
      </c>
      <c r="AM35" s="75">
        <v>0</v>
      </c>
      <c r="AN35" s="75">
        <v>8.4295226601961E-6</v>
      </c>
      <c r="AO35" s="75">
        <v>4.9265247992416103E-5</v>
      </c>
      <c r="AP35" s="75">
        <v>4.6619776561561297E-3</v>
      </c>
      <c r="AQ35" s="75">
        <v>8.47606100189046E-2</v>
      </c>
      <c r="AR35" s="75">
        <v>8.6644805635013797E-3</v>
      </c>
      <c r="AS35" s="75">
        <v>9.4178518339699105E-2</v>
      </c>
      <c r="AT35" s="75">
        <v>0</v>
      </c>
      <c r="AU35" s="75">
        <v>9.1957611898344806E-5</v>
      </c>
      <c r="AV35" s="75">
        <v>0</v>
      </c>
      <c r="AW35" s="75">
        <v>1.53968705390851E-6</v>
      </c>
      <c r="AX35" s="75">
        <v>7.6988870020998996E-4</v>
      </c>
      <c r="AY35" s="75">
        <v>1.4948902373826699E-5</v>
      </c>
      <c r="AZ35" s="75">
        <v>9.6234946565474505E-6</v>
      </c>
      <c r="BA35" s="75">
        <v>1.1877409789623899E-3</v>
      </c>
      <c r="BB35" s="75">
        <v>8.8146960101853505E-6</v>
      </c>
      <c r="BC35" s="75">
        <v>0</v>
      </c>
      <c r="BD35" s="75">
        <v>6.7177499627970002E-6</v>
      </c>
      <c r="BE35" s="75">
        <v>2.6387657149313502E-3</v>
      </c>
      <c r="BF35" s="75">
        <v>2.5596027768316201E-3</v>
      </c>
      <c r="BG35" s="75">
        <v>7.9162938099726005E-5</v>
      </c>
      <c r="BH35" s="75">
        <v>3.3956778385886E-6</v>
      </c>
      <c r="BI35" s="75">
        <v>0</v>
      </c>
      <c r="BJ35" s="75">
        <v>3.2852637554633202E-5</v>
      </c>
      <c r="BK35" s="75">
        <v>7.8763956635085405E-6</v>
      </c>
      <c r="BL35" s="75">
        <v>2.1337996108842101E-4</v>
      </c>
      <c r="BM35" s="75">
        <v>4.4522539504070201E-5</v>
      </c>
      <c r="BN35" s="75">
        <v>3.2035792038007602E-5</v>
      </c>
      <c r="BO35" s="75">
        <v>8.5350871101263798E-4</v>
      </c>
      <c r="BP35" s="75">
        <v>1.73376264766282E-6</v>
      </c>
      <c r="BQ35" s="75">
        <v>7.6043453099422904E-6</v>
      </c>
      <c r="BR35" s="75">
        <v>1.3480293435186801E-4</v>
      </c>
      <c r="BS35" s="75">
        <v>2.3827345028852901E-7</v>
      </c>
      <c r="BT35" s="75">
        <v>4.8416320816591898E-5</v>
      </c>
      <c r="BU35" s="75">
        <v>1.1425829764837301E-3</v>
      </c>
      <c r="BV35" s="75">
        <v>0</v>
      </c>
      <c r="BW35" s="75">
        <v>0</v>
      </c>
      <c r="BX35" s="75">
        <v>9.7603005172925003E-5</v>
      </c>
      <c r="BY35" s="75">
        <v>0</v>
      </c>
      <c r="BZ35" s="75">
        <v>4.60623004128154E-3</v>
      </c>
      <c r="CA35" s="75">
        <v>1.4994802013371E-4</v>
      </c>
      <c r="CB35" s="89"/>
      <c r="CC35" s="91">
        <f t="shared" si="8"/>
        <v>1.0121026553982266</v>
      </c>
      <c r="CD35" s="28">
        <f t="shared" si="0"/>
        <v>7.99999586503977E-3</v>
      </c>
      <c r="CE35" s="28">
        <f t="shared" si="1"/>
        <v>1.9247223998326263E-2</v>
      </c>
      <c r="CF35" s="68">
        <f t="shared" si="2"/>
        <v>1.0391535306473142E-5</v>
      </c>
      <c r="CG35" s="68" t="str">
        <f t="shared" si="3"/>
        <v/>
      </c>
      <c r="CH35" s="68">
        <f t="shared" si="4"/>
        <v>-3.3092394639021266E-6</v>
      </c>
      <c r="CI35" s="68">
        <f t="shared" ref="CI35:CJ60" si="23">IF(E35=0,"",(BE35-E35)/E35)</f>
        <v>-1.6238886487789302E-6</v>
      </c>
      <c r="CJ35" s="68">
        <f t="shared" si="23"/>
        <v>-2.8219800593950202E-6</v>
      </c>
      <c r="CK35" s="68">
        <f t="shared" si="6"/>
        <v>1.3056840718651903E-4</v>
      </c>
      <c r="CL35" s="68">
        <f t="shared" si="7"/>
        <v>1.303496864864508E-5</v>
      </c>
      <c r="CM35" s="40">
        <f t="shared" ref="CM35:CM38" si="24">(N35/0.004204-$BZ35)/$BZ35</f>
        <v>3.1700071128889434E-6</v>
      </c>
      <c r="CN35" s="40">
        <f t="shared" ref="CN35:CN38" si="25">(R35/0.002034-$BZ35)/$BZ35</f>
        <v>1.5432183395528969E-4</v>
      </c>
      <c r="CO35" s="40">
        <f t="shared" ref="CO35:CO38" si="26">(AB35/0.018342-$BZ35)/$BZ35</f>
        <v>9.4090519410436934E-7</v>
      </c>
      <c r="CP35" s="40">
        <f t="shared" ref="CP35:CP38" si="27">(AN35/0.00183-$BZ35)/$BZ35</f>
        <v>1.4435741191383108E-5</v>
      </c>
      <c r="CQ35" s="40">
        <f t="shared" ref="CQ35:CQ38" si="28">(M35/0.001848-$BZ35)/$BZ35</f>
        <v>6.6825781716826156E-5</v>
      </c>
      <c r="CR35" s="40">
        <f t="shared" ref="CR35:CR38" si="29">(S35/0.001013-$BZ35)/$BZ35</f>
        <v>-6.2087972987525528E-5</v>
      </c>
      <c r="CS35" s="40">
        <f t="shared" ref="CS35:CS38" si="30">(Y35/0.000439-$BZ35)/$BZ35</f>
        <v>4.9184019172057729E-5</v>
      </c>
    </row>
    <row r="36" spans="1:97" x14ac:dyDescent="0.25">
      <c r="A36" s="75" t="s">
        <v>202</v>
      </c>
      <c r="B36" s="75">
        <v>181.55851375</v>
      </c>
      <c r="C36" s="75"/>
      <c r="D36" s="75">
        <v>1229.4389064</v>
      </c>
      <c r="E36" s="75">
        <v>33.710752069999998</v>
      </c>
      <c r="F36" s="75">
        <v>32.657350829999999</v>
      </c>
      <c r="G36" s="75">
        <v>6.90726803</v>
      </c>
      <c r="H36" s="75">
        <v>44.731535119999997</v>
      </c>
      <c r="I36" s="75"/>
      <c r="J36" s="75" t="s">
        <v>202</v>
      </c>
      <c r="K36" s="75">
        <v>0</v>
      </c>
      <c r="L36" s="75">
        <v>0.50786914438521102</v>
      </c>
      <c r="M36" s="75">
        <v>8.2664203973078706E-2</v>
      </c>
      <c r="N36" s="75">
        <v>0.188056545791559</v>
      </c>
      <c r="O36" s="75">
        <v>0.188056545791559</v>
      </c>
      <c r="P36" s="75">
        <v>0.72629506994229398</v>
      </c>
      <c r="Q36" s="75">
        <v>0</v>
      </c>
      <c r="R36" s="75">
        <v>9.1001753117185405E-2</v>
      </c>
      <c r="S36" s="75">
        <v>4.5313224556379199E-2</v>
      </c>
      <c r="T36" s="75">
        <v>1.0733575815879599</v>
      </c>
      <c r="U36" s="75">
        <v>181.558479462072</v>
      </c>
      <c r="V36" s="75">
        <v>4.4752463189665104</v>
      </c>
      <c r="W36" s="75">
        <v>3.3894797613357203E-2</v>
      </c>
      <c r="X36" s="75">
        <v>0.78100339107248395</v>
      </c>
      <c r="Y36" s="75">
        <v>1.96370635541799E-2</v>
      </c>
      <c r="Z36" s="75">
        <v>0</v>
      </c>
      <c r="AA36" s="75">
        <v>0</v>
      </c>
      <c r="AB36" s="75">
        <v>0.82046696431328103</v>
      </c>
      <c r="AC36" s="75">
        <v>0.82046696431328103</v>
      </c>
      <c r="AD36" s="75">
        <v>0</v>
      </c>
      <c r="AE36" s="75">
        <v>0</v>
      </c>
      <c r="AF36" s="75">
        <v>9.83550966314478</v>
      </c>
      <c r="AG36" s="75">
        <v>0.15798952500320201</v>
      </c>
      <c r="AH36" s="75">
        <v>2.4703794643199498E-2</v>
      </c>
      <c r="AI36" s="75">
        <v>0</v>
      </c>
      <c r="AJ36" s="75">
        <v>13.6432291526397</v>
      </c>
      <c r="AK36" s="75">
        <v>6.7148043348615696E-2</v>
      </c>
      <c r="AL36" s="75">
        <v>0</v>
      </c>
      <c r="AM36" s="75">
        <v>0</v>
      </c>
      <c r="AN36" s="75">
        <v>8.1869098940370102E-2</v>
      </c>
      <c r="AO36" s="75">
        <v>0.62855581586115306</v>
      </c>
      <c r="AP36" s="75">
        <v>45.273507734916201</v>
      </c>
      <c r="AQ36" s="75">
        <v>1106.49460911809</v>
      </c>
      <c r="AR36" s="75">
        <v>113.108350800332</v>
      </c>
      <c r="AS36" s="75">
        <v>1229.43846958157</v>
      </c>
      <c r="AT36" s="75">
        <v>0</v>
      </c>
      <c r="AU36" s="75">
        <v>0.89303135835204495</v>
      </c>
      <c r="AV36" s="75">
        <v>0</v>
      </c>
      <c r="AW36" s="75">
        <v>1.9644678887988602E-2</v>
      </c>
      <c r="AX36" s="75">
        <v>7.4764710192592396</v>
      </c>
      <c r="AY36" s="75">
        <v>0.19072841072107599</v>
      </c>
      <c r="AZ36" s="75">
        <v>0.12278298064893001</v>
      </c>
      <c r="BA36" s="75">
        <v>15.154034375568299</v>
      </c>
      <c r="BB36" s="75">
        <v>0.11246582356410199</v>
      </c>
      <c r="BC36" s="75">
        <v>0</v>
      </c>
      <c r="BD36" s="75">
        <v>8.5710811523559097E-2</v>
      </c>
      <c r="BE36" s="75">
        <v>33.7107401453233</v>
      </c>
      <c r="BF36" s="75">
        <v>32.657339808754699</v>
      </c>
      <c r="BG36" s="75">
        <v>1.05340033656861</v>
      </c>
      <c r="BH36" s="75">
        <v>4.3324631582312298E-2</v>
      </c>
      <c r="BI36" s="75">
        <v>0</v>
      </c>
      <c r="BJ36" s="75">
        <v>0.41915679391744698</v>
      </c>
      <c r="BK36" s="75">
        <v>0.10049232726290599</v>
      </c>
      <c r="BL36" s="75">
        <v>2.7224509884973802</v>
      </c>
      <c r="BM36" s="75">
        <v>0.568048965955125</v>
      </c>
      <c r="BN36" s="75">
        <v>0.40873445987312301</v>
      </c>
      <c r="BO36" s="75">
        <v>10.889796380671999</v>
      </c>
      <c r="BP36" s="75">
        <v>1.6837444479506102E-2</v>
      </c>
      <c r="BQ36" s="75">
        <v>9.7019577448921604E-2</v>
      </c>
      <c r="BR36" s="75">
        <v>1.71990851887983</v>
      </c>
      <c r="BS36" s="75">
        <v>3.0400837516052401E-3</v>
      </c>
      <c r="BT36" s="75">
        <v>6.9072647775789902</v>
      </c>
      <c r="BU36" s="75">
        <v>11.095874057840801</v>
      </c>
      <c r="BV36" s="75">
        <v>0</v>
      </c>
      <c r="BW36" s="75">
        <v>0</v>
      </c>
      <c r="BX36" s="75">
        <v>0.94781932637710897</v>
      </c>
      <c r="BY36" s="75">
        <v>0</v>
      </c>
      <c r="BZ36" s="75">
        <v>44.731520646174701</v>
      </c>
      <c r="CA36" s="75">
        <v>1.4562110799083801</v>
      </c>
      <c r="CB36" s="89"/>
      <c r="CC36" s="91">
        <f t="shared" si="8"/>
        <v>1.0121164467675625</v>
      </c>
      <c r="CD36" s="28">
        <f t="shared" si="0"/>
        <v>8.0000015507016142E-3</v>
      </c>
      <c r="CE36" s="28">
        <f t="shared" si="1"/>
        <v>1.9246999894726616E-2</v>
      </c>
      <c r="CF36" s="68">
        <f t="shared" si="2"/>
        <v>-1.8885331948604868E-7</v>
      </c>
      <c r="CG36" s="68" t="str">
        <f t="shared" si="3"/>
        <v/>
      </c>
      <c r="CH36" s="68">
        <f t="shared" si="4"/>
        <v>-3.5529901300121764E-7</v>
      </c>
      <c r="CI36" s="68">
        <f t="shared" si="23"/>
        <v>-3.5373511316999337E-7</v>
      </c>
      <c r="CJ36" s="68">
        <f t="shared" si="23"/>
        <v>-3.3748130265907669E-7</v>
      </c>
      <c r="CK36" s="68">
        <f t="shared" si="6"/>
        <v>-4.7086937928587077E-7</v>
      </c>
      <c r="CL36" s="68">
        <f t="shared" si="7"/>
        <v>-3.2357094959508885E-7</v>
      </c>
      <c r="CM36" s="40">
        <f t="shared" si="24"/>
        <v>2.782748475796991E-5</v>
      </c>
      <c r="CN36" s="40">
        <f t="shared" si="25"/>
        <v>1.9607996929290849E-4</v>
      </c>
      <c r="CO36" s="40">
        <f t="shared" si="26"/>
        <v>1.7217312070958496E-6</v>
      </c>
      <c r="CP36" s="40">
        <f t="shared" si="27"/>
        <v>1.2724560811805863E-4</v>
      </c>
      <c r="CQ36" s="40">
        <f t="shared" si="28"/>
        <v>4.2802137476374237E-6</v>
      </c>
      <c r="CR36" s="40">
        <f t="shared" si="29"/>
        <v>4.2844586302626432E-6</v>
      </c>
      <c r="CS36" s="40">
        <f t="shared" si="30"/>
        <v>-3.7688533043340271E-6</v>
      </c>
    </row>
    <row r="37" spans="1:97" s="21" customFormat="1" x14ac:dyDescent="0.25">
      <c r="A37" s="75" t="s">
        <v>203</v>
      </c>
      <c r="B37" s="75">
        <v>25.519170800000001</v>
      </c>
      <c r="C37" s="75"/>
      <c r="D37" s="75">
        <v>190.85020695</v>
      </c>
      <c r="E37" s="75">
        <v>5.6535284299999997</v>
      </c>
      <c r="F37" s="75">
        <v>5.4743830500000001</v>
      </c>
      <c r="G37" s="75">
        <v>1.5041293899999999</v>
      </c>
      <c r="H37" s="75">
        <v>9.0901405999999998</v>
      </c>
      <c r="I37" s="75"/>
      <c r="J37" s="75" t="s">
        <v>203</v>
      </c>
      <c r="K37" s="75">
        <v>0</v>
      </c>
      <c r="L37" s="75">
        <v>0.103206885988333</v>
      </c>
      <c r="M37" s="75">
        <v>1.6798594975652802E-2</v>
      </c>
      <c r="N37" s="75">
        <v>3.8216057038388297E-2</v>
      </c>
      <c r="O37" s="75">
        <v>3.8216057038388297E-2</v>
      </c>
      <c r="P37" s="75">
        <v>0.14759427750319901</v>
      </c>
      <c r="Q37" s="75">
        <v>0</v>
      </c>
      <c r="R37" s="75">
        <v>1.8492933797026899E-2</v>
      </c>
      <c r="S37" s="75">
        <v>9.2083322498880803E-3</v>
      </c>
      <c r="T37" s="75">
        <v>0.21812301078229901</v>
      </c>
      <c r="U37" s="75">
        <v>25.5191699316015</v>
      </c>
      <c r="V37" s="75">
        <v>0.90943980748941899</v>
      </c>
      <c r="W37" s="75">
        <v>6.8879271053624803E-3</v>
      </c>
      <c r="X37" s="75">
        <v>0.15871204816565701</v>
      </c>
      <c r="Y37" s="75">
        <v>3.9905765097340701E-3</v>
      </c>
      <c r="Z37" s="75">
        <v>0</v>
      </c>
      <c r="AA37" s="75">
        <v>0</v>
      </c>
      <c r="AB37" s="75">
        <v>0.166731534419292</v>
      </c>
      <c r="AC37" s="75">
        <v>0.166731534419292</v>
      </c>
      <c r="AD37" s="75">
        <v>0</v>
      </c>
      <c r="AE37" s="75">
        <v>0</v>
      </c>
      <c r="AF37" s="75">
        <v>1.52680203308035</v>
      </c>
      <c r="AG37" s="75">
        <v>3.2105909985766901E-2</v>
      </c>
      <c r="AH37" s="75">
        <v>5.0201985270460804E-3</v>
      </c>
      <c r="AI37" s="75">
        <v>0</v>
      </c>
      <c r="AJ37" s="75">
        <v>2.7725146993202299</v>
      </c>
      <c r="AK37" s="75">
        <v>1.3645449700999001E-2</v>
      </c>
      <c r="AL37" s="75">
        <v>0</v>
      </c>
      <c r="AM37" s="75">
        <v>0</v>
      </c>
      <c r="AN37" s="75">
        <v>1.6637053727586101E-2</v>
      </c>
      <c r="AO37" s="75">
        <v>0.105365418669841</v>
      </c>
      <c r="AP37" s="75">
        <v>9.2002746071639105</v>
      </c>
      <c r="AQ37" s="75">
        <v>171.76517129537999</v>
      </c>
      <c r="AR37" s="75">
        <v>17.558212123877698</v>
      </c>
      <c r="AS37" s="75">
        <v>190.850185452338</v>
      </c>
      <c r="AT37" s="75">
        <v>0</v>
      </c>
      <c r="AU37" s="75">
        <v>0.181477897624299</v>
      </c>
      <c r="AV37" s="75">
        <v>0</v>
      </c>
      <c r="AW37" s="75">
        <v>3.2930548218941002E-3</v>
      </c>
      <c r="AX37" s="75">
        <v>1.5193339196345801</v>
      </c>
      <c r="AY37" s="75">
        <v>3.1971999549154799E-2</v>
      </c>
      <c r="AZ37" s="75">
        <v>2.0582217801220201E-2</v>
      </c>
      <c r="BA37" s="75">
        <v>2.5402857492132198</v>
      </c>
      <c r="BB37" s="75">
        <v>1.8852747595032901E-2</v>
      </c>
      <c r="BC37" s="75">
        <v>0</v>
      </c>
      <c r="BD37" s="75">
        <v>1.43677837001273E-2</v>
      </c>
      <c r="BE37" s="75">
        <v>5.6535281789634899</v>
      </c>
      <c r="BF37" s="75">
        <v>5.4743828580311602</v>
      </c>
      <c r="BG37" s="75">
        <v>0.17914532093233401</v>
      </c>
      <c r="BH37" s="75">
        <v>7.2625534097234797E-3</v>
      </c>
      <c r="BI37" s="75">
        <v>0</v>
      </c>
      <c r="BJ37" s="75">
        <v>7.0263671401092395E-2</v>
      </c>
      <c r="BK37" s="75">
        <v>1.6845613666451702E-2</v>
      </c>
      <c r="BL37" s="75">
        <v>0.45636683113146698</v>
      </c>
      <c r="BM37" s="75">
        <v>9.5222605267944196E-2</v>
      </c>
      <c r="BN37" s="75">
        <v>6.85165220875565E-2</v>
      </c>
      <c r="BO37" s="75">
        <v>1.8254684229787701</v>
      </c>
      <c r="BP37" s="75">
        <v>3.4216432825258701E-3</v>
      </c>
      <c r="BQ37" s="75">
        <v>1.6263494765676199E-2</v>
      </c>
      <c r="BR37" s="75">
        <v>0.28830997742467002</v>
      </c>
      <c r="BS37" s="75">
        <v>5.0961321714975403E-4</v>
      </c>
      <c r="BT37" s="75">
        <v>1.5041282789464101</v>
      </c>
      <c r="BU37" s="75">
        <v>2.2548523503083402</v>
      </c>
      <c r="BV37" s="75">
        <v>0</v>
      </c>
      <c r="BW37" s="75">
        <v>0</v>
      </c>
      <c r="BX37" s="75">
        <v>0.192611714769544</v>
      </c>
      <c r="BY37" s="75">
        <v>0</v>
      </c>
      <c r="BZ37" s="75">
        <v>9.0901359926586096</v>
      </c>
      <c r="CA37" s="75">
        <v>0.29592477972183301</v>
      </c>
      <c r="CB37" s="89"/>
      <c r="CC37" s="91">
        <f t="shared" si="8"/>
        <v>1.0121162779736466</v>
      </c>
      <c r="CD37" s="28">
        <f t="shared" si="0"/>
        <v>8.0000028790207598E-3</v>
      </c>
      <c r="CE37" s="28">
        <f t="shared" si="1"/>
        <v>1.9246994848974675E-2</v>
      </c>
      <c r="CF37" s="68">
        <f t="shared" si="2"/>
        <v>-3.4029260133808584E-8</v>
      </c>
      <c r="CG37" s="68" t="str">
        <f t="shared" si="3"/>
        <v/>
      </c>
      <c r="CH37" s="68">
        <f t="shared" si="4"/>
        <v>-1.1264154410874577E-7</v>
      </c>
      <c r="CI37" s="68">
        <f t="shared" si="23"/>
        <v>-4.4403510641203175E-8</v>
      </c>
      <c r="CJ37" s="68">
        <f t="shared" si="23"/>
        <v>-3.5066753309387317E-8</v>
      </c>
      <c r="CK37" s="68">
        <f t="shared" si="6"/>
        <v>-7.386688919078635E-7</v>
      </c>
      <c r="CL37" s="68">
        <f t="shared" si="7"/>
        <v>-5.0685039901183774E-7</v>
      </c>
      <c r="CM37" s="40">
        <f t="shared" si="24"/>
        <v>2.9447265795208672E-5</v>
      </c>
      <c r="CN37" s="40">
        <f t="shared" si="25"/>
        <v>1.9455473364702914E-4</v>
      </c>
      <c r="CO37" s="40">
        <f t="shared" si="26"/>
        <v>1.5596470952527723E-6</v>
      </c>
      <c r="CP37" s="40">
        <f t="shared" si="27"/>
        <v>1.2653246112921278E-4</v>
      </c>
      <c r="CQ37" s="40">
        <f t="shared" si="28"/>
        <v>1.4085257161402022E-6</v>
      </c>
      <c r="CR37" s="40">
        <f t="shared" si="29"/>
        <v>2.6594815840630169E-6</v>
      </c>
      <c r="CS37" s="40">
        <f t="shared" si="30"/>
        <v>1.7062618752400737E-6</v>
      </c>
    </row>
    <row r="38" spans="1:97" x14ac:dyDescent="0.25">
      <c r="A38" s="75" t="s">
        <v>204</v>
      </c>
      <c r="B38" s="75">
        <v>387.52322082000001</v>
      </c>
      <c r="C38" s="75"/>
      <c r="D38" s="75">
        <v>2520.8766655999998</v>
      </c>
      <c r="E38" s="75">
        <v>65.952347709999998</v>
      </c>
      <c r="F38" s="75">
        <v>63.94322356</v>
      </c>
      <c r="G38" s="75">
        <v>6.0582371300000002</v>
      </c>
      <c r="H38" s="75">
        <v>85.594182869999997</v>
      </c>
      <c r="I38" s="75"/>
      <c r="J38" s="75" t="s">
        <v>204</v>
      </c>
      <c r="K38" s="75">
        <v>0</v>
      </c>
      <c r="L38" s="75">
        <v>0.97181161960209705</v>
      </c>
      <c r="M38" s="75">
        <v>0.15817841441379399</v>
      </c>
      <c r="N38" s="75">
        <v>0.35984778888455698</v>
      </c>
      <c r="O38" s="75">
        <v>0.35984778888455698</v>
      </c>
      <c r="P38" s="75">
        <v>1.3897715810890701</v>
      </c>
      <c r="Q38" s="75">
        <v>0</v>
      </c>
      <c r="R38" s="75">
        <v>0.17413296804185499</v>
      </c>
      <c r="S38" s="75">
        <v>8.6707282174338401E-2</v>
      </c>
      <c r="T38" s="75">
        <v>2.05387790667123</v>
      </c>
      <c r="U38" s="75">
        <v>387.52299325010802</v>
      </c>
      <c r="V38" s="75">
        <v>8.5634261803102891</v>
      </c>
      <c r="W38" s="75">
        <v>6.4857965798286593E-2</v>
      </c>
      <c r="X38" s="75">
        <v>1.4944578027480799</v>
      </c>
      <c r="Y38" s="75">
        <v>3.7575977367407601E-2</v>
      </c>
      <c r="Z38" s="75">
        <v>0</v>
      </c>
      <c r="AA38" s="75">
        <v>0</v>
      </c>
      <c r="AB38" s="75">
        <v>1.5699705507914701</v>
      </c>
      <c r="AC38" s="75">
        <v>1.5699705507914701</v>
      </c>
      <c r="AD38" s="75">
        <v>0</v>
      </c>
      <c r="AE38" s="75">
        <v>0</v>
      </c>
      <c r="AF38" s="75">
        <v>20.167008062412801</v>
      </c>
      <c r="AG38" s="75">
        <v>0.302313645927416</v>
      </c>
      <c r="AH38" s="75">
        <v>4.7270745500420097E-2</v>
      </c>
      <c r="AI38" s="75">
        <v>0</v>
      </c>
      <c r="AJ38" s="75">
        <v>26.106434016464799</v>
      </c>
      <c r="AK38" s="75">
        <v>0.12848842233910199</v>
      </c>
      <c r="AL38" s="75">
        <v>0</v>
      </c>
      <c r="AM38" s="75">
        <v>0</v>
      </c>
      <c r="AN38" s="75">
        <v>0.156657782538936</v>
      </c>
      <c r="AO38" s="75">
        <v>1.23071456506115</v>
      </c>
      <c r="AP38" s="75">
        <v>86.631247875901806</v>
      </c>
      <c r="AQ38" s="75">
        <v>2268.7888572820302</v>
      </c>
      <c r="AR38" s="75">
        <v>231.92061682986301</v>
      </c>
      <c r="AS38" s="75">
        <v>2520.8764821742998</v>
      </c>
      <c r="AT38" s="75">
        <v>0</v>
      </c>
      <c r="AU38" s="75">
        <v>1.70882300634093</v>
      </c>
      <c r="AV38" s="75">
        <v>0</v>
      </c>
      <c r="AW38" s="75">
        <v>3.8464358438025301E-2</v>
      </c>
      <c r="AX38" s="75">
        <v>14.306293537610699</v>
      </c>
      <c r="AY38" s="75">
        <v>0.37344696880018902</v>
      </c>
      <c r="AZ38" s="75">
        <v>0.240409610549116</v>
      </c>
      <c r="BA38" s="75">
        <v>29.6716615139139</v>
      </c>
      <c r="BB38" s="75">
        <v>0.22020858386878001</v>
      </c>
      <c r="BC38" s="75">
        <v>0</v>
      </c>
      <c r="BD38" s="75">
        <v>0.16782207281425501</v>
      </c>
      <c r="BE38" s="75">
        <v>65.952327250257696</v>
      </c>
      <c r="BF38" s="75">
        <v>63.943203790026303</v>
      </c>
      <c r="BG38" s="75">
        <v>2.0091234602313701</v>
      </c>
      <c r="BH38" s="75">
        <v>8.4829799344124907E-2</v>
      </c>
      <c r="BI38" s="75">
        <v>0</v>
      </c>
      <c r="BJ38" s="75">
        <v>0.820711043800327</v>
      </c>
      <c r="BK38" s="75">
        <v>0.196764278800906</v>
      </c>
      <c r="BL38" s="75">
        <v>5.3305664932731398</v>
      </c>
      <c r="BM38" s="75">
        <v>1.11224292214928</v>
      </c>
      <c r="BN38" s="75">
        <v>0.80030321061304999</v>
      </c>
      <c r="BO38" s="75">
        <v>21.322267873146</v>
      </c>
      <c r="BP38" s="75">
        <v>3.2218662262263602E-2</v>
      </c>
      <c r="BQ38" s="75">
        <v>0.189964725352601</v>
      </c>
      <c r="BR38" s="75">
        <v>3.3675878335400098</v>
      </c>
      <c r="BS38" s="75">
        <v>5.9525016226017798E-3</v>
      </c>
      <c r="BT38" s="75">
        <v>6.0582302152174003</v>
      </c>
      <c r="BU38" s="75">
        <v>21.232056188632399</v>
      </c>
      <c r="BV38" s="75">
        <v>0</v>
      </c>
      <c r="BW38" s="75">
        <v>0</v>
      </c>
      <c r="BX38" s="75">
        <v>1.8136601347972801</v>
      </c>
      <c r="BY38" s="75">
        <v>0</v>
      </c>
      <c r="BZ38" s="75">
        <v>85.594144241582399</v>
      </c>
      <c r="CA38" s="75">
        <v>2.7864727211455498</v>
      </c>
      <c r="CB38" s="89"/>
      <c r="CC38" s="91">
        <f t="shared" si="8"/>
        <v>1.0121165255346471</v>
      </c>
      <c r="CD38" s="28">
        <f t="shared" si="0"/>
        <v>7.9999984945785235E-3</v>
      </c>
      <c r="CE38" s="28">
        <f t="shared" si="1"/>
        <v>1.9246995647927069E-2</v>
      </c>
      <c r="CF38" s="68">
        <f t="shared" si="2"/>
        <v>-5.8724195032417432E-7</v>
      </c>
      <c r="CG38" s="68" t="str">
        <f t="shared" si="3"/>
        <v/>
      </c>
      <c r="CH38" s="68">
        <f t="shared" si="4"/>
        <v>-7.2762663290330889E-8</v>
      </c>
      <c r="CI38" s="68">
        <f t="shared" si="23"/>
        <v>-3.1022007574469823E-7</v>
      </c>
      <c r="CJ38" s="68">
        <f t="shared" si="23"/>
        <v>-3.0918012256116487E-7</v>
      </c>
      <c r="CK38" s="68">
        <f t="shared" si="6"/>
        <v>-1.1413852662850117E-6</v>
      </c>
      <c r="CL38" s="68">
        <f t="shared" si="7"/>
        <v>-4.5129722959675941E-7</v>
      </c>
      <c r="CM38" s="40">
        <f t="shared" si="24"/>
        <v>2.7808344299032744E-5</v>
      </c>
      <c r="CN38" s="40">
        <f t="shared" si="25"/>
        <v>1.9804108925775723E-4</v>
      </c>
      <c r="CO38" s="40">
        <f t="shared" si="26"/>
        <v>1.7561585509748773E-6</v>
      </c>
      <c r="CP38" s="40">
        <f t="shared" si="27"/>
        <v>1.308665237400498E-4</v>
      </c>
      <c r="CQ38" s="40">
        <f t="shared" si="28"/>
        <v>2.7554742682369655E-6</v>
      </c>
      <c r="CR38" s="40">
        <f t="shared" si="29"/>
        <v>4.7753727522492872E-6</v>
      </c>
      <c r="CS38" s="40">
        <f t="shared" si="30"/>
        <v>3.9399091277169329E-6</v>
      </c>
    </row>
    <row r="39" spans="1:97" x14ac:dyDescent="0.25">
      <c r="A39" s="75" t="s">
        <v>205</v>
      </c>
      <c r="B39" s="75">
        <v>216.83081179999999</v>
      </c>
      <c r="C39" s="75"/>
      <c r="D39" s="75">
        <v>1532.3815899000001</v>
      </c>
      <c r="E39" s="75">
        <v>42.906216389999997</v>
      </c>
      <c r="F39" s="75">
        <v>41.582175560000003</v>
      </c>
      <c r="G39" s="75">
        <v>6.2945965599999996</v>
      </c>
      <c r="H39" s="75">
        <v>65.952459880000006</v>
      </c>
      <c r="I39" s="75"/>
      <c r="J39" s="75" t="s">
        <v>340</v>
      </c>
      <c r="K39" s="75">
        <v>0</v>
      </c>
      <c r="L39" s="75">
        <v>0.74880526329793895</v>
      </c>
      <c r="M39" s="75">
        <v>0.121880206719694</v>
      </c>
      <c r="N39" s="75">
        <v>0.27727176781634499</v>
      </c>
      <c r="O39" s="75">
        <v>0.27727176781634499</v>
      </c>
      <c r="P39" s="75">
        <v>1.0708536772194299</v>
      </c>
      <c r="Q39" s="75">
        <v>0</v>
      </c>
      <c r="R39" s="75">
        <v>0.13417372118955401</v>
      </c>
      <c r="S39" s="75">
        <v>6.68099519923262E-2</v>
      </c>
      <c r="T39" s="75">
        <v>1.58256480144528</v>
      </c>
      <c r="U39" s="75">
        <v>216.83067414474399</v>
      </c>
      <c r="V39" s="75">
        <v>6.5983401080914401</v>
      </c>
      <c r="W39" s="75">
        <v>4.9974658698445397E-2</v>
      </c>
      <c r="X39" s="75">
        <v>1.1515167034660001</v>
      </c>
      <c r="Y39" s="75">
        <v>2.8953151041780999E-2</v>
      </c>
      <c r="Z39" s="75">
        <v>0</v>
      </c>
      <c r="AA39" s="75">
        <v>0</v>
      </c>
      <c r="AB39" s="75">
        <v>1.20970072381997</v>
      </c>
      <c r="AC39" s="75">
        <v>1.20970072381997</v>
      </c>
      <c r="AD39" s="75">
        <v>0</v>
      </c>
      <c r="AE39" s="75">
        <v>0</v>
      </c>
      <c r="AF39" s="75">
        <v>12.259056447780701</v>
      </c>
      <c r="AG39" s="75">
        <v>0.232940448355658</v>
      </c>
      <c r="AH39" s="75">
        <v>3.6423413885475597E-2</v>
      </c>
      <c r="AI39" s="75">
        <v>0</v>
      </c>
      <c r="AJ39" s="75">
        <v>20.115657118182199</v>
      </c>
      <c r="AK39" s="75">
        <v>9.9003448155100801E-2</v>
      </c>
      <c r="AL39" s="75">
        <v>0</v>
      </c>
      <c r="AM39" s="75">
        <v>0</v>
      </c>
      <c r="AN39" s="75">
        <v>0.12070850446543301</v>
      </c>
      <c r="AO39" s="75">
        <v>0.80033187560971597</v>
      </c>
      <c r="AP39" s="75">
        <v>66.751532575163793</v>
      </c>
      <c r="AQ39" s="75">
        <v>1379.14315387225</v>
      </c>
      <c r="AR39" s="75">
        <v>140.979061620507</v>
      </c>
      <c r="AS39" s="75">
        <v>1532.38127194054</v>
      </c>
      <c r="AT39" s="75">
        <v>0</v>
      </c>
      <c r="AU39" s="75">
        <v>1.31669001273262</v>
      </c>
      <c r="AV39" s="75">
        <v>0</v>
      </c>
      <c r="AW39" s="75">
        <v>2.5013301736029499E-2</v>
      </c>
      <c r="AX39" s="75">
        <v>11.023360923056501</v>
      </c>
      <c r="AY39" s="75">
        <v>0.24285201289042399</v>
      </c>
      <c r="AZ39" s="75">
        <v>0.156337936246741</v>
      </c>
      <c r="BA39" s="75">
        <v>19.295428283977301</v>
      </c>
      <c r="BB39" s="75">
        <v>0.143201217544381</v>
      </c>
      <c r="BC39" s="75">
        <v>0</v>
      </c>
      <c r="BD39" s="75">
        <v>0.109134437066309</v>
      </c>
      <c r="BE39" s="75">
        <v>42.906204787127201</v>
      </c>
      <c r="BF39" s="75">
        <v>41.582163890319997</v>
      </c>
      <c r="BG39" s="75">
        <v>1.32404089680715</v>
      </c>
      <c r="BH39" s="75">
        <v>5.5164686181980498E-2</v>
      </c>
      <c r="BI39" s="75">
        <v>0</v>
      </c>
      <c r="BJ39" s="75">
        <v>0.53370711518598701</v>
      </c>
      <c r="BK39" s="75">
        <v>0.12795551319741799</v>
      </c>
      <c r="BL39" s="75">
        <v>3.46646100343369</v>
      </c>
      <c r="BM39" s="75">
        <v>0.72328927356603101</v>
      </c>
      <c r="BN39" s="75">
        <v>0.52043614074306699</v>
      </c>
      <c r="BO39" s="75">
        <v>13.8658404282478</v>
      </c>
      <c r="BP39" s="75">
        <v>2.4825322624846501E-2</v>
      </c>
      <c r="BQ39" s="75">
        <v>0.123533761537062</v>
      </c>
      <c r="BR39" s="75">
        <v>2.18993787229727</v>
      </c>
      <c r="BS39" s="75">
        <v>3.8709064684711498E-3</v>
      </c>
      <c r="BT39" s="75">
        <v>6.29459378112292</v>
      </c>
      <c r="BU39" s="75">
        <v>16.359819030012499</v>
      </c>
      <c r="BV39" s="75">
        <v>0</v>
      </c>
      <c r="BW39" s="75">
        <v>0</v>
      </c>
      <c r="BX39" s="75">
        <v>1.3974703584650101</v>
      </c>
      <c r="BY39" s="75">
        <v>0</v>
      </c>
      <c r="BZ39" s="75">
        <v>65.952425242701295</v>
      </c>
      <c r="CA39" s="75">
        <v>2.1470479188975302</v>
      </c>
      <c r="CB39" s="89"/>
      <c r="CC39" s="91">
        <f t="shared" si="8"/>
        <v>1.0121164207308804</v>
      </c>
      <c r="CD39" s="28">
        <f t="shared" si="0"/>
        <v>8.0000040931434598E-3</v>
      </c>
      <c r="CE39" s="28">
        <f t="shared" si="1"/>
        <v>1.9246999211506331E-2</v>
      </c>
      <c r="CF39" s="68">
        <f t="shared" si="2"/>
        <v>-6.3485099213890996E-7</v>
      </c>
      <c r="CG39" s="68" t="str">
        <f t="shared" si="3"/>
        <v/>
      </c>
      <c r="CH39" s="68">
        <f t="shared" si="4"/>
        <v>-2.0749365703562172E-7</v>
      </c>
      <c r="CI39" s="68">
        <f t="shared" si="23"/>
        <v>-2.7042404975598837E-7</v>
      </c>
      <c r="CJ39" s="68">
        <f t="shared" si="23"/>
        <v>-2.8064140101285643E-7</v>
      </c>
      <c r="CK39" s="68">
        <f t="shared" si="6"/>
        <v>-4.4147024405273525E-7</v>
      </c>
      <c r="CL39" s="68">
        <f t="shared" si="7"/>
        <v>-5.25185850141552E-7</v>
      </c>
      <c r="CM39" s="40">
        <f>(N39/0.004204-$BZ39)/$BZ39</f>
        <v>2.8031392999838669E-5</v>
      </c>
      <c r="CN39" s="40">
        <f>(R39/0.002034-$BZ39)/$BZ39</f>
        <v>1.9745652085649055E-4</v>
      </c>
      <c r="CO39" s="40">
        <f>(AB39/0.018342-$BZ39)/$BZ39</f>
        <v>1.1077283834531221E-6</v>
      </c>
      <c r="CP39" s="40">
        <f>(AN39/0.00183-$BZ39)/$BZ39</f>
        <v>1.2897416802120355E-4</v>
      </c>
      <c r="CQ39" s="40">
        <f>(M39/0.001848-$BZ39)/$BZ39</f>
        <v>1.024541336956561E-6</v>
      </c>
      <c r="CR39" s="40">
        <f>(S39/0.001013-$BZ39)/$BZ39</f>
        <v>2.1736549887085907E-6</v>
      </c>
      <c r="CS39" s="40">
        <f>(Y39/0.000439-$BZ39)/$BZ39</f>
        <v>1.2558315583743549E-6</v>
      </c>
    </row>
    <row r="40" spans="1:97" x14ac:dyDescent="0.25">
      <c r="A40" s="75" t="s">
        <v>206</v>
      </c>
      <c r="B40" s="75">
        <v>151.43646511</v>
      </c>
      <c r="C40" s="75"/>
      <c r="D40" s="75">
        <v>978.47094388999994</v>
      </c>
      <c r="E40" s="75">
        <v>25.472629349999998</v>
      </c>
      <c r="F40" s="75">
        <v>24.693083609999999</v>
      </c>
      <c r="G40" s="75">
        <v>2.87114241</v>
      </c>
      <c r="H40" s="75">
        <v>31.36493544</v>
      </c>
      <c r="I40" s="75"/>
      <c r="J40" s="75" t="s">
        <v>206</v>
      </c>
      <c r="K40" s="75">
        <v>0</v>
      </c>
      <c r="L40" s="75">
        <v>0.35610848683875501</v>
      </c>
      <c r="M40" s="75">
        <v>5.79624488498253E-2</v>
      </c>
      <c r="N40" s="75">
        <v>0.13186193324304199</v>
      </c>
      <c r="O40" s="75">
        <v>0.13186193324304199</v>
      </c>
      <c r="P40" s="75">
        <v>0.50926436047156798</v>
      </c>
      <c r="Q40" s="75">
        <v>0</v>
      </c>
      <c r="R40" s="75">
        <v>6.3808687637781802E-2</v>
      </c>
      <c r="S40" s="75">
        <v>3.1772704304931197E-2</v>
      </c>
      <c r="T40" s="75">
        <v>0.75261866430447999</v>
      </c>
      <c r="U40" s="75">
        <v>151.43639268638699</v>
      </c>
      <c r="V40" s="75">
        <v>3.1379618740131598</v>
      </c>
      <c r="W40" s="75">
        <v>2.3766409688628101E-2</v>
      </c>
      <c r="X40" s="75">
        <v>0.54762550070792504</v>
      </c>
      <c r="Y40" s="75">
        <v>1.37692441228245E-2</v>
      </c>
      <c r="Z40" s="75">
        <v>0</v>
      </c>
      <c r="AA40" s="75">
        <v>0</v>
      </c>
      <c r="AB40" s="75">
        <v>0.575296499573138</v>
      </c>
      <c r="AC40" s="75">
        <v>0.575296499573138</v>
      </c>
      <c r="AD40" s="75">
        <v>0</v>
      </c>
      <c r="AE40" s="75">
        <v>0</v>
      </c>
      <c r="AF40" s="75">
        <v>7.8277669622182797</v>
      </c>
      <c r="AG40" s="75">
        <v>0.11077913814910501</v>
      </c>
      <c r="AH40" s="75">
        <v>1.7321769638198498E-2</v>
      </c>
      <c r="AI40" s="75">
        <v>0</v>
      </c>
      <c r="AJ40" s="75">
        <v>9.5663859124308601</v>
      </c>
      <c r="AK40" s="75">
        <v>4.7082975136716297E-2</v>
      </c>
      <c r="AL40" s="75">
        <v>0</v>
      </c>
      <c r="AM40" s="75">
        <v>0</v>
      </c>
      <c r="AN40" s="75">
        <v>5.7405214010404403E-2</v>
      </c>
      <c r="AO40" s="75">
        <v>0.47526760787711397</v>
      </c>
      <c r="AP40" s="75">
        <v>31.744956647210799</v>
      </c>
      <c r="AQ40" s="75">
        <v>880.62373310228895</v>
      </c>
      <c r="AR40" s="75">
        <v>90.019291958751495</v>
      </c>
      <c r="AS40" s="75">
        <v>978.47079202325801</v>
      </c>
      <c r="AT40" s="75">
        <v>0</v>
      </c>
      <c r="AU40" s="75">
        <v>0.62617716496034403</v>
      </c>
      <c r="AV40" s="75">
        <v>0</v>
      </c>
      <c r="AW40" s="75">
        <v>1.4853857958409799E-2</v>
      </c>
      <c r="AX40" s="75">
        <v>5.2423618437209596</v>
      </c>
      <c r="AY40" s="75">
        <v>0.14421483392031301</v>
      </c>
      <c r="AZ40" s="75">
        <v>9.2839273676262199E-2</v>
      </c>
      <c r="BA40" s="75">
        <v>11.4583652069864</v>
      </c>
      <c r="BB40" s="75">
        <v>8.5038314143201205E-2</v>
      </c>
      <c r="BC40" s="75">
        <v>0</v>
      </c>
      <c r="BD40" s="75">
        <v>6.4808159720453895E-2</v>
      </c>
      <c r="BE40" s="75">
        <v>25.472622061243001</v>
      </c>
      <c r="BF40" s="75">
        <v>24.6930764593316</v>
      </c>
      <c r="BG40" s="75">
        <v>0.77954560191140698</v>
      </c>
      <c r="BH40" s="75">
        <v>3.2758891599839003E-2</v>
      </c>
      <c r="BI40" s="75">
        <v>0</v>
      </c>
      <c r="BJ40" s="75">
        <v>0.31693577705760101</v>
      </c>
      <c r="BK40" s="75">
        <v>7.5984890022432E-2</v>
      </c>
      <c r="BL40" s="75">
        <v>2.0585157801330398</v>
      </c>
      <c r="BM40" s="75">
        <v>0.42951670552312898</v>
      </c>
      <c r="BN40" s="75">
        <v>0.30905498951151</v>
      </c>
      <c r="BO40" s="75">
        <v>8.2340632491718804</v>
      </c>
      <c r="BP40" s="75">
        <v>1.18061338830524E-2</v>
      </c>
      <c r="BQ40" s="75">
        <v>7.3359035258519403E-2</v>
      </c>
      <c r="BR40" s="75">
        <v>1.3004688082364599</v>
      </c>
      <c r="BS40" s="75">
        <v>2.29868641214305E-3</v>
      </c>
      <c r="BT40" s="75">
        <v>2.8711416916284902</v>
      </c>
      <c r="BU40" s="75">
        <v>7.7802175663445299</v>
      </c>
      <c r="BV40" s="75">
        <v>0</v>
      </c>
      <c r="BW40" s="75">
        <v>0</v>
      </c>
      <c r="BX40" s="75">
        <v>0.66459388294528399</v>
      </c>
      <c r="BY40" s="75">
        <v>0</v>
      </c>
      <c r="BZ40" s="75">
        <v>31.364920149693798</v>
      </c>
      <c r="CA40" s="75">
        <v>1.02106979951471</v>
      </c>
      <c r="CB40" s="89"/>
      <c r="CC40" s="91">
        <f t="shared" si="8"/>
        <v>1.0121166097571177</v>
      </c>
      <c r="CD40" s="28">
        <f t="shared" si="0"/>
        <v>8.0000006398067477E-3</v>
      </c>
      <c r="CE40" s="28">
        <f t="shared" si="1"/>
        <v>1.9246998593304428E-2</v>
      </c>
      <c r="CF40" s="68">
        <f t="shared" si="2"/>
        <v>-4.7824421253365543E-7</v>
      </c>
      <c r="CG40" s="68" t="str">
        <f t="shared" si="3"/>
        <v/>
      </c>
      <c r="CH40" s="68">
        <f t="shared" si="4"/>
        <v>-1.5520822859256506E-7</v>
      </c>
      <c r="CI40" s="68">
        <f t="shared" si="23"/>
        <v>-2.8614073941567102E-7</v>
      </c>
      <c r="CJ40" s="68">
        <f t="shared" si="23"/>
        <v>-2.8958183237352957E-7</v>
      </c>
      <c r="CK40" s="68">
        <f t="shared" si="6"/>
        <v>-2.5020406766711361E-7</v>
      </c>
      <c r="CL40" s="68">
        <f t="shared" si="7"/>
        <v>-4.874968172936482E-7</v>
      </c>
      <c r="CM40" s="40">
        <f>(N40/0.004204-$BZ40)/$BZ40</f>
        <v>2.8886606336996454E-5</v>
      </c>
      <c r="CN40" s="40">
        <f>(R40/0.002034-$BZ40)/$BZ40</f>
        <v>1.9499663029794303E-4</v>
      </c>
      <c r="CO40" s="40">
        <f>(AB40/0.018342-$BZ40)/$BZ40</f>
        <v>1.9714872091191493E-6</v>
      </c>
      <c r="CP40" s="40">
        <f>(AN40/0.00183-$BZ40)/$BZ40</f>
        <v>1.291013935136786E-4</v>
      </c>
      <c r="CQ40" s="40">
        <f>(M40/0.001848-$BZ40)/$BZ40</f>
        <v>1.3183240772597083E-6</v>
      </c>
      <c r="CR40" s="40">
        <f>(S40/0.001013-$BZ40)/$BZ40</f>
        <v>1.2650274222435748E-6</v>
      </c>
      <c r="CS40" s="40">
        <f>(Y40/0.000439-$BZ40)/$BZ40</f>
        <v>3.2084005676937074E-6</v>
      </c>
    </row>
    <row r="41" spans="1:97" x14ac:dyDescent="0.25">
      <c r="A41" s="75" t="s">
        <v>207</v>
      </c>
      <c r="B41" s="75">
        <v>196.22492654999999</v>
      </c>
      <c r="C41" s="75"/>
      <c r="D41" s="75">
        <v>1298.2097412999999</v>
      </c>
      <c r="E41" s="75">
        <v>34.522439669999997</v>
      </c>
      <c r="F41" s="75">
        <v>33.47339753</v>
      </c>
      <c r="G41" s="75">
        <v>2.7549159400000001</v>
      </c>
      <c r="H41" s="75">
        <v>47.782555619999997</v>
      </c>
      <c r="I41" s="75"/>
      <c r="J41" s="75" t="s">
        <v>207</v>
      </c>
      <c r="K41" s="75">
        <v>0</v>
      </c>
      <c r="L41" s="75">
        <v>0.54250913342687201</v>
      </c>
      <c r="M41" s="75">
        <v>8.8302258637734304E-2</v>
      </c>
      <c r="N41" s="75">
        <v>0.200883447613671</v>
      </c>
      <c r="O41" s="75">
        <v>0.200883447613671</v>
      </c>
      <c r="P41" s="75">
        <v>0.77583398342300502</v>
      </c>
      <c r="Q41" s="75">
        <v>0</v>
      </c>
      <c r="R41" s="75">
        <v>9.7208735565165905E-2</v>
      </c>
      <c r="S41" s="75">
        <v>4.8403782059267902E-2</v>
      </c>
      <c r="T41" s="75">
        <v>1.14656931279648</v>
      </c>
      <c r="U41" s="75">
        <v>196.22487611016501</v>
      </c>
      <c r="V41" s="75">
        <v>4.7804905427080104</v>
      </c>
      <c r="W41" s="75">
        <v>3.6206637425677597E-2</v>
      </c>
      <c r="X41" s="75">
        <v>0.83427369060440404</v>
      </c>
      <c r="Y41" s="75">
        <v>2.09766089966349E-2</v>
      </c>
      <c r="Z41" s="75">
        <v>0</v>
      </c>
      <c r="AA41" s="75">
        <v>0</v>
      </c>
      <c r="AB41" s="75">
        <v>0.87642828801771699</v>
      </c>
      <c r="AC41" s="75">
        <v>0.87642828801771699</v>
      </c>
      <c r="AD41" s="75">
        <v>0</v>
      </c>
      <c r="AE41" s="75">
        <v>0</v>
      </c>
      <c r="AF41" s="75">
        <v>10.385673187232999</v>
      </c>
      <c r="AG41" s="75">
        <v>0.16876531333387901</v>
      </c>
      <c r="AH41" s="75">
        <v>2.6388706251464E-2</v>
      </c>
      <c r="AI41" s="75">
        <v>0</v>
      </c>
      <c r="AJ41" s="75">
        <v>14.5737908937187</v>
      </c>
      <c r="AK41" s="75">
        <v>7.1728068313492793E-2</v>
      </c>
      <c r="AL41" s="75">
        <v>0</v>
      </c>
      <c r="AM41" s="75">
        <v>0</v>
      </c>
      <c r="AN41" s="75">
        <v>8.74536546962318E-2</v>
      </c>
      <c r="AO41" s="75">
        <v>0.64426233997365401</v>
      </c>
      <c r="AP41" s="75">
        <v>48.361494399047601</v>
      </c>
      <c r="AQ41" s="75">
        <v>1168.3887510038201</v>
      </c>
      <c r="AR41" s="75">
        <v>119.435289109718</v>
      </c>
      <c r="AS41" s="75">
        <v>1298.2097133007701</v>
      </c>
      <c r="AT41" s="75">
        <v>0</v>
      </c>
      <c r="AU41" s="75">
        <v>0.95394226891747502</v>
      </c>
      <c r="AV41" s="75">
        <v>0</v>
      </c>
      <c r="AW41" s="75">
        <v>2.0135548214531701E-2</v>
      </c>
      <c r="AX41" s="75">
        <v>7.9864215125388904</v>
      </c>
      <c r="AY41" s="75">
        <v>0.19549429572799301</v>
      </c>
      <c r="AZ41" s="75">
        <v>0.12585106670634899</v>
      </c>
      <c r="BA41" s="75">
        <v>15.532707745388199</v>
      </c>
      <c r="BB41" s="75">
        <v>0.115276166151336</v>
      </c>
      <c r="BC41" s="75">
        <v>0</v>
      </c>
      <c r="BD41" s="75">
        <v>8.7852465351609593E-2</v>
      </c>
      <c r="BE41" s="75">
        <v>34.522427340060801</v>
      </c>
      <c r="BF41" s="75">
        <v>33.473385170933199</v>
      </c>
      <c r="BG41" s="75">
        <v>1.04904216912757</v>
      </c>
      <c r="BH41" s="75">
        <v>4.4407211807955302E-2</v>
      </c>
      <c r="BI41" s="75">
        <v>0</v>
      </c>
      <c r="BJ41" s="75">
        <v>0.42963037348501099</v>
      </c>
      <c r="BK41" s="75">
        <v>0.103003477780166</v>
      </c>
      <c r="BL41" s="75">
        <v>2.79047763201552</v>
      </c>
      <c r="BM41" s="75">
        <v>0.58224349982638501</v>
      </c>
      <c r="BN41" s="75">
        <v>0.41894748095482098</v>
      </c>
      <c r="BO41" s="75">
        <v>11.1619112496348</v>
      </c>
      <c r="BP41" s="75">
        <v>1.79859538014174E-2</v>
      </c>
      <c r="BQ41" s="75">
        <v>9.9443993463295799E-2</v>
      </c>
      <c r="BR41" s="75">
        <v>1.7628869135843199</v>
      </c>
      <c r="BS41" s="75">
        <v>3.1160508408979398E-3</v>
      </c>
      <c r="BT41" s="75">
        <v>2.7549134055611502</v>
      </c>
      <c r="BU41" s="75">
        <v>11.852680860328899</v>
      </c>
      <c r="BV41" s="75">
        <v>0</v>
      </c>
      <c r="BW41" s="75">
        <v>0</v>
      </c>
      <c r="BX41" s="75">
        <v>1.0124677163800899</v>
      </c>
      <c r="BY41" s="75">
        <v>0</v>
      </c>
      <c r="BZ41" s="75">
        <v>47.782524430298103</v>
      </c>
      <c r="CA41" s="75">
        <v>1.5555353163049399</v>
      </c>
      <c r="CB41" s="89"/>
      <c r="CC41" s="91">
        <f t="shared" si="8"/>
        <v>1.0121167723064539</v>
      </c>
      <c r="CD41" s="28">
        <f t="shared" si="0"/>
        <v>7.9999965189190038E-3</v>
      </c>
      <c r="CE41" s="28">
        <f t="shared" si="1"/>
        <v>1.9247002855662856E-2</v>
      </c>
      <c r="CF41" s="68">
        <f t="shared" si="2"/>
        <v>-2.5705110897893761E-7</v>
      </c>
      <c r="CG41" s="68" t="str">
        <f t="shared" si="3"/>
        <v/>
      </c>
      <c r="CH41" s="68">
        <f t="shared" si="4"/>
        <v>-2.1567570265364232E-8</v>
      </c>
      <c r="CI41" s="68">
        <f t="shared" si="23"/>
        <v>-3.5715723783507844E-7</v>
      </c>
      <c r="CJ41" s="68">
        <f t="shared" si="23"/>
        <v>-3.6922056657097301E-7</v>
      </c>
      <c r="CK41" s="68">
        <f t="shared" si="6"/>
        <v>-9.1996957624026285E-7</v>
      </c>
      <c r="CL41" s="68">
        <f t="shared" si="7"/>
        <v>-6.5274243891932828E-7</v>
      </c>
      <c r="CM41" s="40">
        <f>(N41/0.004204-$BZ41)/$BZ41</f>
        <v>2.8449687383402607E-5</v>
      </c>
      <c r="CN41" s="40">
        <f>(R41/0.002034-$BZ41)/$BZ41</f>
        <v>1.9632618307150707E-4</v>
      </c>
      <c r="CO41" s="40">
        <f>(AB41/0.018342-$BZ41)/$BZ41</f>
        <v>1.3976259300351512E-6</v>
      </c>
      <c r="CP41" s="40">
        <f>(AN41/0.00183-$BZ41)/$BZ41</f>
        <v>1.3305946986587561E-4</v>
      </c>
      <c r="CQ41" s="40">
        <f>(M41/0.001848-$BZ41)/$BZ41</f>
        <v>1.7382433085359746E-6</v>
      </c>
      <c r="CR41" s="40">
        <f>(S41/0.001013-$BZ41)/$BZ41</f>
        <v>1.7521673083232965E-6</v>
      </c>
      <c r="CS41" s="40">
        <f>(Y41/0.000439-$BZ41)/$BZ41</f>
        <v>3.850576852737783E-6</v>
      </c>
    </row>
    <row r="42" spans="1:97" s="21" customFormat="1" x14ac:dyDescent="0.25">
      <c r="A42" s="75" t="s">
        <v>208</v>
      </c>
      <c r="B42" s="75"/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5"/>
      <c r="P42" s="75"/>
      <c r="Q42" s="75"/>
      <c r="R42" s="75"/>
      <c r="S42" s="75"/>
      <c r="T42" s="75"/>
      <c r="U42" s="75"/>
      <c r="V42" s="75"/>
      <c r="W42" s="75"/>
      <c r="X42" s="75"/>
      <c r="Y42" s="75"/>
      <c r="Z42" s="75"/>
      <c r="AA42" s="75"/>
      <c r="AB42" s="75"/>
      <c r="AC42" s="75"/>
      <c r="AD42" s="75"/>
      <c r="AE42" s="75"/>
      <c r="AF42" s="75"/>
      <c r="AG42" s="75"/>
      <c r="AH42" s="75"/>
      <c r="AI42" s="75"/>
      <c r="AJ42" s="75"/>
      <c r="AK42" s="75"/>
      <c r="AL42" s="75"/>
      <c r="AM42" s="75"/>
      <c r="AN42" s="75"/>
      <c r="AO42" s="75"/>
      <c r="AP42" s="75"/>
      <c r="AQ42" s="75"/>
      <c r="AR42" s="75"/>
      <c r="AS42" s="75"/>
      <c r="AT42" s="75"/>
      <c r="AU42" s="75"/>
      <c r="AV42" s="75"/>
      <c r="AW42" s="75"/>
      <c r="AX42" s="75"/>
      <c r="AY42" s="75"/>
      <c r="AZ42" s="75"/>
      <c r="BA42" s="75"/>
      <c r="BB42" s="75"/>
      <c r="BC42" s="75"/>
      <c r="BD42" s="75"/>
      <c r="BE42" s="75"/>
      <c r="BF42" s="75"/>
      <c r="BG42" s="75"/>
      <c r="BH42" s="75"/>
      <c r="BI42" s="75"/>
      <c r="BJ42" s="75"/>
      <c r="BK42" s="75"/>
      <c r="BL42" s="75"/>
      <c r="BM42" s="75"/>
      <c r="BN42" s="75"/>
      <c r="BO42" s="75"/>
      <c r="BP42" s="75"/>
      <c r="BQ42" s="75"/>
      <c r="BR42" s="75"/>
      <c r="BS42" s="75"/>
      <c r="BT42" s="75"/>
      <c r="BU42" s="75"/>
      <c r="BV42" s="75"/>
      <c r="BW42" s="75"/>
      <c r="BX42" s="75"/>
      <c r="BY42" s="75"/>
      <c r="BZ42" s="75"/>
      <c r="CA42" s="75"/>
      <c r="CB42" s="89"/>
      <c r="CC42" s="91" t="e">
        <f t="shared" si="8"/>
        <v>#DIV/0!</v>
      </c>
      <c r="CD42" s="28" t="e">
        <f t="shared" si="0"/>
        <v>#DIV/0!</v>
      </c>
      <c r="CE42" s="28" t="e">
        <f t="shared" si="1"/>
        <v>#DIV/0!</v>
      </c>
      <c r="CF42" s="68" t="str">
        <f t="shared" si="2"/>
        <v/>
      </c>
      <c r="CG42" s="68" t="str">
        <f t="shared" si="3"/>
        <v/>
      </c>
      <c r="CH42" s="68" t="str">
        <f t="shared" si="4"/>
        <v/>
      </c>
      <c r="CI42" s="68" t="str">
        <f t="shared" si="23"/>
        <v/>
      </c>
      <c r="CJ42" s="68" t="str">
        <f t="shared" si="23"/>
        <v/>
      </c>
      <c r="CK42" s="68" t="str">
        <f t="shared" si="6"/>
        <v/>
      </c>
      <c r="CL42" s="68" t="str">
        <f t="shared" si="7"/>
        <v/>
      </c>
      <c r="CM42" s="40"/>
      <c r="CN42" s="40"/>
      <c r="CO42" s="40"/>
      <c r="CP42" s="40"/>
      <c r="CQ42" s="40"/>
      <c r="CR42" s="40"/>
      <c r="CS42" s="40"/>
    </row>
    <row r="43" spans="1:97" s="21" customFormat="1" x14ac:dyDescent="0.25">
      <c r="A43" s="75" t="s">
        <v>209</v>
      </c>
      <c r="B43" s="75">
        <v>337.08029191000003</v>
      </c>
      <c r="C43" s="75"/>
      <c r="D43" s="75">
        <v>2434.7587054999999</v>
      </c>
      <c r="E43" s="75">
        <v>68.760344270000004</v>
      </c>
      <c r="F43" s="75">
        <v>66.638462579999995</v>
      </c>
      <c r="G43" s="75">
        <v>10.01368488</v>
      </c>
      <c r="H43" s="75">
        <v>108.31620151</v>
      </c>
      <c r="I43" s="75"/>
      <c r="J43" s="75" t="s">
        <v>209</v>
      </c>
      <c r="K43" s="75">
        <v>0</v>
      </c>
      <c r="L43" s="75">
        <v>1.22979122271534</v>
      </c>
      <c r="M43" s="75">
        <v>0.20016893765832899</v>
      </c>
      <c r="N43" s="75">
        <v>0.45537389980345999</v>
      </c>
      <c r="O43" s="75">
        <v>0.45537389980345999</v>
      </c>
      <c r="P43" s="75">
        <v>1.7587036785547301</v>
      </c>
      <c r="Q43" s="75">
        <v>0</v>
      </c>
      <c r="R43" s="75">
        <v>0.22035829822554701</v>
      </c>
      <c r="S43" s="75">
        <v>0.10972449552722199</v>
      </c>
      <c r="T43" s="75">
        <v>2.5991060900719898</v>
      </c>
      <c r="U43" s="75">
        <v>337.08019996847298</v>
      </c>
      <c r="V43" s="75">
        <v>10.836699226863701</v>
      </c>
      <c r="W43" s="75">
        <v>8.20752298571093E-2</v>
      </c>
      <c r="X43" s="75">
        <v>1.8911791458728</v>
      </c>
      <c r="Y43" s="75">
        <v>4.7550862888538603E-2</v>
      </c>
      <c r="Z43" s="75">
        <v>0</v>
      </c>
      <c r="AA43" s="75">
        <v>0</v>
      </c>
      <c r="AB43" s="75">
        <v>1.98673747186969</v>
      </c>
      <c r="AC43" s="75">
        <v>1.98673747186969</v>
      </c>
      <c r="AD43" s="75">
        <v>0</v>
      </c>
      <c r="AE43" s="75">
        <v>0</v>
      </c>
      <c r="AF43" s="75">
        <v>19.478066184868499</v>
      </c>
      <c r="AG43" s="75">
        <v>0.38256663376844702</v>
      </c>
      <c r="AH43" s="75">
        <v>5.9819417340999402E-2</v>
      </c>
      <c r="AI43" s="75">
        <v>0</v>
      </c>
      <c r="AJ43" s="75">
        <v>33.036702475218199</v>
      </c>
      <c r="AK43" s="75">
        <v>0.16259713913794099</v>
      </c>
      <c r="AL43" s="75">
        <v>0</v>
      </c>
      <c r="AM43" s="75">
        <v>0</v>
      </c>
      <c r="AN43" s="75">
        <v>0.198244259852593</v>
      </c>
      <c r="AO43" s="75">
        <v>1.2825899210216201</v>
      </c>
      <c r="AP43" s="75">
        <v>109.628548616434</v>
      </c>
      <c r="AQ43" s="75">
        <v>2191.28240374697</v>
      </c>
      <c r="AR43" s="75">
        <v>223.997762937217</v>
      </c>
      <c r="AS43" s="75">
        <v>2434.7582328690601</v>
      </c>
      <c r="AT43" s="75">
        <v>0</v>
      </c>
      <c r="AU43" s="75">
        <v>2.16245105729779</v>
      </c>
      <c r="AV43" s="75">
        <v>0</v>
      </c>
      <c r="AW43" s="75">
        <v>4.0085658419396202E-2</v>
      </c>
      <c r="AX43" s="75">
        <v>18.104070541725498</v>
      </c>
      <c r="AY43" s="75">
        <v>0.38918806832344</v>
      </c>
      <c r="AZ43" s="75">
        <v>0.25054300178243599</v>
      </c>
      <c r="BA43" s="75">
        <v>30.922327899270801</v>
      </c>
      <c r="BB43" s="75">
        <v>0.22949026606921399</v>
      </c>
      <c r="BC43" s="75">
        <v>0</v>
      </c>
      <c r="BD43" s="75">
        <v>0.174895821990002</v>
      </c>
      <c r="BE43" s="75">
        <v>68.760318656992695</v>
      </c>
      <c r="BF43" s="75">
        <v>66.638437585502302</v>
      </c>
      <c r="BG43" s="75">
        <v>2.1218810714903702</v>
      </c>
      <c r="BH43" s="75">
        <v>8.8405425755496397E-2</v>
      </c>
      <c r="BI43" s="75">
        <v>0</v>
      </c>
      <c r="BJ43" s="75">
        <v>0.85530447681564303</v>
      </c>
      <c r="BK43" s="75">
        <v>0.20505796627810099</v>
      </c>
      <c r="BL43" s="75">
        <v>5.5552561625247296</v>
      </c>
      <c r="BM43" s="75">
        <v>1.1591235535750699</v>
      </c>
      <c r="BN43" s="75">
        <v>0.83403660131064705</v>
      </c>
      <c r="BO43" s="75">
        <v>22.221012779422001</v>
      </c>
      <c r="BP43" s="75">
        <v>4.0771528450566502E-2</v>
      </c>
      <c r="BQ43" s="75">
        <v>0.197971865074929</v>
      </c>
      <c r="BR43" s="75">
        <v>3.5095346389545599</v>
      </c>
      <c r="BS43" s="75">
        <v>6.2033999358455001E-3</v>
      </c>
      <c r="BT43" s="75">
        <v>10.0136789037737</v>
      </c>
      <c r="BU43" s="75">
        <v>26.8683493261031</v>
      </c>
      <c r="BV43" s="75">
        <v>0</v>
      </c>
      <c r="BW43" s="75">
        <v>0</v>
      </c>
      <c r="BX43" s="75">
        <v>2.2951188693342499</v>
      </c>
      <c r="BY43" s="75">
        <v>0</v>
      </c>
      <c r="BZ43" s="75">
        <v>108.31614556667</v>
      </c>
      <c r="CA43" s="75">
        <v>3.5261761193663501</v>
      </c>
      <c r="CB43" s="89"/>
      <c r="CC43" s="91">
        <f t="shared" si="8"/>
        <v>1.0121164120353248</v>
      </c>
      <c r="CD43" s="28">
        <f t="shared" si="0"/>
        <v>8.0000001322168314E-3</v>
      </c>
      <c r="CE43" s="28">
        <f t="shared" si="1"/>
        <v>1.9246998691647855E-2</v>
      </c>
      <c r="CF43" s="68">
        <f t="shared" si="2"/>
        <v>-2.7275853632669505E-7</v>
      </c>
      <c r="CG43" s="68" t="str">
        <f t="shared" si="3"/>
        <v/>
      </c>
      <c r="CH43" s="68">
        <f t="shared" si="4"/>
        <v>-1.941181845953118E-7</v>
      </c>
      <c r="CI43" s="68">
        <f t="shared" si="23"/>
        <v>-3.7249678694408034E-7</v>
      </c>
      <c r="CJ43" s="68">
        <f t="shared" si="23"/>
        <v>-3.7507614559506408E-7</v>
      </c>
      <c r="CK43" s="68">
        <f t="shared" si="6"/>
        <v>-5.9680590823712951E-7</v>
      </c>
      <c r="CL43" s="68">
        <f t="shared" si="7"/>
        <v>-5.1648164556210553E-7</v>
      </c>
      <c r="CM43" s="40">
        <f>(N43/0.004204-$BZ43)/$BZ43</f>
        <v>2.8161917775147991E-5</v>
      </c>
      <c r="CN43" s="40">
        <f>(R43/0.002034-$BZ43)/$BZ43</f>
        <v>1.963467538303826E-4</v>
      </c>
      <c r="CO43" s="40">
        <f>(AB43/0.018342-$BZ43)/$BZ43</f>
        <v>1.37405652148923E-6</v>
      </c>
      <c r="CP43" s="40">
        <f>(AN43/0.00183-$BZ43)/$BZ43</f>
        <v>1.2972280372135835E-4</v>
      </c>
      <c r="CQ43" s="40">
        <f>(M43/0.001848-$BZ43)/$BZ43</f>
        <v>3.5003112046629445E-6</v>
      </c>
      <c r="CR43" s="40">
        <f>(S43/0.001013-$BZ43)/$BZ43</f>
        <v>2.1879226637670252E-6</v>
      </c>
      <c r="CS43" s="40">
        <f>(Y43/0.000439-$BZ43)/$BZ43</f>
        <v>1.576940651808215E-6</v>
      </c>
    </row>
    <row r="44" spans="1:97" x14ac:dyDescent="0.25">
      <c r="A44" s="75" t="s">
        <v>210</v>
      </c>
      <c r="B44" s="75">
        <v>2328.5163765000002</v>
      </c>
      <c r="C44" s="75"/>
      <c r="D44" s="75">
        <v>15773.219692000001</v>
      </c>
      <c r="E44" s="75">
        <v>444.32231358000001</v>
      </c>
      <c r="F44" s="75">
        <v>430.21966953999998</v>
      </c>
      <c r="G44" s="75">
        <v>123.26060379</v>
      </c>
      <c r="H44" s="75">
        <v>616.31775634999997</v>
      </c>
      <c r="I44" s="75"/>
      <c r="J44" s="75" t="s">
        <v>210</v>
      </c>
      <c r="K44" s="75">
        <v>0</v>
      </c>
      <c r="L44" s="75">
        <v>6.9974953912711504</v>
      </c>
      <c r="M44" s="75">
        <v>1.1389580407689299</v>
      </c>
      <c r="N44" s="75">
        <v>2.5910725152360499</v>
      </c>
      <c r="O44" s="75">
        <v>2.5910725152360499</v>
      </c>
      <c r="P44" s="75">
        <v>10.0070060590945</v>
      </c>
      <c r="Q44" s="75">
        <v>0</v>
      </c>
      <c r="R44" s="75">
        <v>1.2538360662249199</v>
      </c>
      <c r="S44" s="75">
        <v>0.62433138513120301</v>
      </c>
      <c r="T44" s="75">
        <v>14.788879746916701</v>
      </c>
      <c r="U44" s="75">
        <v>2328.5164264634</v>
      </c>
      <c r="V44" s="75">
        <v>61.660656781831896</v>
      </c>
      <c r="W44" s="75">
        <v>0.46700718989149198</v>
      </c>
      <c r="X44" s="75">
        <v>10.760790177165401</v>
      </c>
      <c r="Y44" s="75">
        <v>0.27056368019875898</v>
      </c>
      <c r="Z44" s="75">
        <v>0</v>
      </c>
      <c r="AA44" s="75">
        <v>0</v>
      </c>
      <c r="AB44" s="75">
        <v>11.304506228315899</v>
      </c>
      <c r="AC44" s="75">
        <v>11.304506228315899</v>
      </c>
      <c r="AD44" s="75">
        <v>0</v>
      </c>
      <c r="AE44" s="75">
        <v>0</v>
      </c>
      <c r="AF44" s="75">
        <v>126.18568013426101</v>
      </c>
      <c r="AG44" s="75">
        <v>2.1768032026852699</v>
      </c>
      <c r="AH44" s="75">
        <v>0.34037129609292899</v>
      </c>
      <c r="AI44" s="75">
        <v>0</v>
      </c>
      <c r="AJ44" s="75">
        <v>187.97863590286099</v>
      </c>
      <c r="AK44" s="75">
        <v>0.92517635242613105</v>
      </c>
      <c r="AL44" s="75">
        <v>0</v>
      </c>
      <c r="AM44" s="75">
        <v>0</v>
      </c>
      <c r="AN44" s="75">
        <v>1.1280099861624899</v>
      </c>
      <c r="AO44" s="75">
        <v>8.2804355056465795</v>
      </c>
      <c r="AP44" s="75">
        <v>623.78453938832695</v>
      </c>
      <c r="AQ44" s="75">
        <v>14195.899151282199</v>
      </c>
      <c r="AR44" s="75">
        <v>1451.1353237928299</v>
      </c>
      <c r="AS44" s="75">
        <v>15773.220155209299</v>
      </c>
      <c r="AT44" s="75">
        <v>0</v>
      </c>
      <c r="AU44" s="75">
        <v>12.304321542814799</v>
      </c>
      <c r="AV44" s="75">
        <v>0</v>
      </c>
      <c r="AW44" s="75">
        <v>0.258794046616731</v>
      </c>
      <c r="AX44" s="75">
        <v>103.01193608507</v>
      </c>
      <c r="AY44" s="75">
        <v>2.51260566257158</v>
      </c>
      <c r="AZ44" s="75">
        <v>1.61751168359265</v>
      </c>
      <c r="BA44" s="75">
        <v>199.63547344411501</v>
      </c>
      <c r="BB44" s="75">
        <v>1.4815954701191001</v>
      </c>
      <c r="BC44" s="75">
        <v>0</v>
      </c>
      <c r="BD44" s="75">
        <v>1.12913094640012</v>
      </c>
      <c r="BE44" s="75">
        <v>444.32222477779197</v>
      </c>
      <c r="BF44" s="75">
        <v>430.21959140576803</v>
      </c>
      <c r="BG44" s="75">
        <v>14.1026333720244</v>
      </c>
      <c r="BH44" s="75">
        <v>0.57074727032523598</v>
      </c>
      <c r="BI44" s="75">
        <v>0</v>
      </c>
      <c r="BJ44" s="75">
        <v>5.5218639544304597</v>
      </c>
      <c r="BK44" s="75">
        <v>1.32385997495549</v>
      </c>
      <c r="BL44" s="75">
        <v>35.8648597129582</v>
      </c>
      <c r="BM44" s="75">
        <v>7.4833338736861803</v>
      </c>
      <c r="BN44" s="75">
        <v>5.3845653204142403</v>
      </c>
      <c r="BO44" s="75">
        <v>143.45941591340201</v>
      </c>
      <c r="BP44" s="75">
        <v>0.23198944259493501</v>
      </c>
      <c r="BQ44" s="75">
        <v>1.2781107448425599</v>
      </c>
      <c r="BR44" s="75">
        <v>22.657674103518001</v>
      </c>
      <c r="BS44" s="75">
        <v>4.0049283819727999E-2</v>
      </c>
      <c r="BT44" s="75">
        <v>123.260432629551</v>
      </c>
      <c r="BU44" s="75">
        <v>152.88059448824501</v>
      </c>
      <c r="BV44" s="75">
        <v>0</v>
      </c>
      <c r="BW44" s="75">
        <v>0</v>
      </c>
      <c r="BX44" s="75">
        <v>13.059189187425201</v>
      </c>
      <c r="BY44" s="75">
        <v>0</v>
      </c>
      <c r="BZ44" s="75">
        <v>616.31745190010804</v>
      </c>
      <c r="CA44" s="75">
        <v>20.063897502696999</v>
      </c>
      <c r="CB44" s="89"/>
      <c r="CC44" s="91">
        <f t="shared" si="8"/>
        <v>1.0121156515448295</v>
      </c>
      <c r="CD44" s="28">
        <f t="shared" si="0"/>
        <v>7.9999948579039283E-3</v>
      </c>
      <c r="CE44" s="28">
        <f t="shared" si="1"/>
        <v>1.9246997745011485E-2</v>
      </c>
      <c r="CF44" s="68">
        <f t="shared" si="2"/>
        <v>2.1457182034381845E-8</v>
      </c>
      <c r="CG44" s="68" t="str">
        <f t="shared" si="3"/>
        <v/>
      </c>
      <c r="CH44" s="68">
        <f t="shared" si="4"/>
        <v>2.9366819693866371E-8</v>
      </c>
      <c r="CI44" s="68">
        <f t="shared" si="23"/>
        <v>-1.9985988847782082E-7</v>
      </c>
      <c r="CJ44" s="68">
        <f t="shared" si="23"/>
        <v>-1.8161473658123565E-7</v>
      </c>
      <c r="CK44" s="68">
        <f t="shared" si="6"/>
        <v>-1.3886062840596875E-6</v>
      </c>
      <c r="CL44" s="68">
        <f t="shared" si="7"/>
        <v>-4.9398202273296531E-7</v>
      </c>
      <c r="CM44" s="40">
        <f>(N44/0.004204-$BZ44)/$BZ44</f>
        <v>2.8540134647289813E-5</v>
      </c>
      <c r="CN44" s="40">
        <f>(R44/0.002034-$BZ44)/$BZ44</f>
        <v>1.965308590662428E-4</v>
      </c>
      <c r="CO44" s="40">
        <f>(AB44/0.018342-$BZ44)/$BZ44</f>
        <v>1.0195558864708313E-6</v>
      </c>
      <c r="CP44" s="40">
        <f>(AN44/0.00183-$BZ44)/$BZ44</f>
        <v>1.3215209464713628E-4</v>
      </c>
      <c r="CQ44" s="40">
        <f>(M44/0.001848-$BZ44)/$BZ44</f>
        <v>2.9761128127655324E-6</v>
      </c>
      <c r="CR44" s="40">
        <f>(S44/0.001013-$BZ44)/$BZ44</f>
        <v>2.8932737690622725E-6</v>
      </c>
      <c r="CS44" s="40">
        <f>(Y44/0.000439-$BZ44)/$BZ44</f>
        <v>1.1783362312992261E-6</v>
      </c>
    </row>
    <row r="45" spans="1:97" s="21" customFormat="1" x14ac:dyDescent="0.25">
      <c r="A45" s="75" t="s">
        <v>211</v>
      </c>
      <c r="B45" s="75"/>
      <c r="C45" s="75"/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75"/>
      <c r="Z45" s="75"/>
      <c r="AA45" s="75"/>
      <c r="AB45" s="75"/>
      <c r="AC45" s="75"/>
      <c r="AD45" s="75"/>
      <c r="AE45" s="75"/>
      <c r="AF45" s="75"/>
      <c r="AG45" s="75"/>
      <c r="AH45" s="75"/>
      <c r="AI45" s="75"/>
      <c r="AJ45" s="75"/>
      <c r="AK45" s="75"/>
      <c r="AL45" s="75"/>
      <c r="AM45" s="75"/>
      <c r="AN45" s="75"/>
      <c r="AO45" s="75"/>
      <c r="AP45" s="75"/>
      <c r="AQ45" s="75"/>
      <c r="AR45" s="75"/>
      <c r="AS45" s="75"/>
      <c r="AT45" s="75"/>
      <c r="AU45" s="75"/>
      <c r="AV45" s="75"/>
      <c r="AW45" s="75"/>
      <c r="AX45" s="75"/>
      <c r="AY45" s="75"/>
      <c r="AZ45" s="75"/>
      <c r="BA45" s="75"/>
      <c r="BB45" s="75"/>
      <c r="BC45" s="75"/>
      <c r="BD45" s="75"/>
      <c r="BE45" s="75"/>
      <c r="BF45" s="75"/>
      <c r="BG45" s="75"/>
      <c r="BH45" s="75"/>
      <c r="BI45" s="75"/>
      <c r="BJ45" s="75"/>
      <c r="BK45" s="75"/>
      <c r="BL45" s="75"/>
      <c r="BM45" s="75"/>
      <c r="BN45" s="75"/>
      <c r="BO45" s="75"/>
      <c r="BP45" s="75"/>
      <c r="BQ45" s="75"/>
      <c r="BR45" s="75"/>
      <c r="BS45" s="75"/>
      <c r="BT45" s="75"/>
      <c r="BU45" s="75"/>
      <c r="BV45" s="75"/>
      <c r="BW45" s="75"/>
      <c r="BX45" s="75"/>
      <c r="BY45" s="75"/>
      <c r="BZ45" s="75"/>
      <c r="CA45" s="75"/>
      <c r="CB45" s="89"/>
      <c r="CC45" s="91" t="e">
        <f t="shared" si="8"/>
        <v>#DIV/0!</v>
      </c>
      <c r="CD45" s="28" t="e">
        <f t="shared" si="0"/>
        <v>#DIV/0!</v>
      </c>
      <c r="CE45" s="28" t="e">
        <f t="shared" si="1"/>
        <v>#DIV/0!</v>
      </c>
      <c r="CF45" s="68" t="str">
        <f t="shared" si="2"/>
        <v/>
      </c>
      <c r="CG45" s="68" t="str">
        <f t="shared" si="3"/>
        <v/>
      </c>
      <c r="CH45" s="68" t="str">
        <f t="shared" si="4"/>
        <v/>
      </c>
      <c r="CI45" s="68" t="str">
        <f t="shared" si="23"/>
        <v/>
      </c>
      <c r="CJ45" s="68" t="str">
        <f t="shared" si="23"/>
        <v/>
      </c>
      <c r="CK45" s="68" t="str">
        <f t="shared" si="6"/>
        <v/>
      </c>
      <c r="CL45" s="68" t="str">
        <f t="shared" si="7"/>
        <v/>
      </c>
      <c r="CM45" s="40"/>
      <c r="CN45" s="40"/>
      <c r="CO45" s="40"/>
      <c r="CP45" s="40"/>
      <c r="CQ45" s="40"/>
      <c r="CR45" s="40"/>
      <c r="CS45" s="40"/>
    </row>
    <row r="46" spans="1:97" s="21" customFormat="1" x14ac:dyDescent="0.25">
      <c r="A46" s="75" t="s">
        <v>212</v>
      </c>
      <c r="B46" s="75">
        <v>0.43617160999999999</v>
      </c>
      <c r="C46" s="75"/>
      <c r="D46" s="75">
        <v>2.83418576</v>
      </c>
      <c r="E46" s="75">
        <v>7.2401579999999993E-2</v>
      </c>
      <c r="F46" s="75">
        <v>7.0228399999999996E-2</v>
      </c>
      <c r="G46" s="75">
        <v>1.8558400000000001E-3</v>
      </c>
      <c r="H46" s="75">
        <v>8.8475590000000007E-2</v>
      </c>
      <c r="I46" s="75"/>
      <c r="J46" s="75" t="s">
        <v>212</v>
      </c>
      <c r="K46" s="75">
        <v>0</v>
      </c>
      <c r="L46" s="75">
        <v>1.00451986657076E-3</v>
      </c>
      <c r="M46" s="75">
        <v>1.63507066225742E-4</v>
      </c>
      <c r="N46" s="75">
        <v>3.7196023813885798E-4</v>
      </c>
      <c r="O46" s="75">
        <v>3.7196023813885798E-4</v>
      </c>
      <c r="P46" s="75">
        <v>1.4365615155673801E-3</v>
      </c>
      <c r="Q46" s="75">
        <v>0</v>
      </c>
      <c r="R46" s="75">
        <v>1.7999290058257099E-4</v>
      </c>
      <c r="S46" s="75">
        <v>8.9618757013839494E-5</v>
      </c>
      <c r="T46" s="75">
        <v>2.1230281134498401E-3</v>
      </c>
      <c r="U46" s="75">
        <v>0.436173492727503</v>
      </c>
      <c r="V46" s="75">
        <v>8.8516780297293197E-3</v>
      </c>
      <c r="W46" s="75">
        <v>6.7043841862464602E-5</v>
      </c>
      <c r="X46" s="75">
        <v>1.5447695831941599E-3</v>
      </c>
      <c r="Y46" s="75">
        <v>3.8839431639632401E-5</v>
      </c>
      <c r="Z46" s="75">
        <v>0</v>
      </c>
      <c r="AA46" s="75">
        <v>0</v>
      </c>
      <c r="AB46" s="75">
        <v>1.62281562927076E-3</v>
      </c>
      <c r="AC46" s="75">
        <v>1.62281562927076E-3</v>
      </c>
      <c r="AD46" s="75">
        <v>0</v>
      </c>
      <c r="AE46" s="75">
        <v>0</v>
      </c>
      <c r="AF46" s="75">
        <v>2.26734868852549E-2</v>
      </c>
      <c r="AG46" s="75">
        <v>3.1248733562614002E-4</v>
      </c>
      <c r="AH46" s="75">
        <v>4.8862831938799603E-5</v>
      </c>
      <c r="AI46" s="75">
        <v>0</v>
      </c>
      <c r="AJ46" s="75">
        <v>2.69852951262421E-2</v>
      </c>
      <c r="AK46" s="75">
        <v>1.3281312369582801E-4</v>
      </c>
      <c r="AL46" s="75">
        <v>0</v>
      </c>
      <c r="AM46" s="75">
        <v>0</v>
      </c>
      <c r="AN46" s="75">
        <v>1.61934547419434E-4</v>
      </c>
      <c r="AO46" s="75">
        <v>1.3516878145031E-3</v>
      </c>
      <c r="AP46" s="75">
        <v>8.9547738333416005E-2</v>
      </c>
      <c r="AQ46" s="75">
        <v>2.5507658041083099</v>
      </c>
      <c r="AR46" s="75">
        <v>0.26074395321792099</v>
      </c>
      <c r="AS46" s="75">
        <v>2.8341832442114798</v>
      </c>
      <c r="AT46" s="75">
        <v>0</v>
      </c>
      <c r="AU46" s="75">
        <v>1.7663308332919901E-3</v>
      </c>
      <c r="AV46" s="75">
        <v>0</v>
      </c>
      <c r="AW46" s="75">
        <v>4.2245043734188701E-5</v>
      </c>
      <c r="AX46" s="75">
        <v>1.47879516757882E-2</v>
      </c>
      <c r="AY46" s="75">
        <v>4.1015327634385499E-4</v>
      </c>
      <c r="AZ46" s="75">
        <v>2.6403930841008099E-4</v>
      </c>
      <c r="BA46" s="75">
        <v>3.2588035516460202E-2</v>
      </c>
      <c r="BB46" s="75">
        <v>2.4185596102228299E-4</v>
      </c>
      <c r="BC46" s="75">
        <v>0</v>
      </c>
      <c r="BD46" s="75">
        <v>1.84318259230476E-4</v>
      </c>
      <c r="BE46" s="75">
        <v>7.2401457349934098E-2</v>
      </c>
      <c r="BF46" s="75">
        <v>7.0228273269509506E-2</v>
      </c>
      <c r="BG46" s="75">
        <v>2.17318408042461E-3</v>
      </c>
      <c r="BH46" s="75">
        <v>9.31667410726588E-5</v>
      </c>
      <c r="BI46" s="75">
        <v>0</v>
      </c>
      <c r="BJ46" s="75">
        <v>9.0137160557107905E-4</v>
      </c>
      <c r="BK46" s="75">
        <v>2.16104432943666E-4</v>
      </c>
      <c r="BL46" s="75">
        <v>5.8545578906176697E-3</v>
      </c>
      <c r="BM46" s="75">
        <v>1.22155833705363E-3</v>
      </c>
      <c r="BN46" s="75">
        <v>8.7896614251778795E-4</v>
      </c>
      <c r="BO46" s="75">
        <v>2.3418126402001801E-2</v>
      </c>
      <c r="BP46" s="75">
        <v>3.3305872582990198E-5</v>
      </c>
      <c r="BQ46" s="75">
        <v>2.0863726803243001E-4</v>
      </c>
      <c r="BR46" s="75">
        <v>3.6985994036497498E-3</v>
      </c>
      <c r="BS46" s="75">
        <v>6.5376808478976099E-6</v>
      </c>
      <c r="BT46" s="75">
        <v>1.8558536130998599E-3</v>
      </c>
      <c r="BU46" s="75">
        <v>2.19467622640586E-2</v>
      </c>
      <c r="BV46" s="75">
        <v>0</v>
      </c>
      <c r="BW46" s="75">
        <v>0</v>
      </c>
      <c r="BX46" s="75">
        <v>1.87472445196955E-3</v>
      </c>
      <c r="BY46" s="75">
        <v>0</v>
      </c>
      <c r="BZ46" s="75">
        <v>8.8475477438449704E-2</v>
      </c>
      <c r="CA46" s="75">
        <v>2.8802846476187298E-3</v>
      </c>
      <c r="CB46" s="89"/>
      <c r="CC46" s="91">
        <f t="shared" si="8"/>
        <v>1.0121193004661913</v>
      </c>
      <c r="CD46" s="28">
        <f t="shared" si="0"/>
        <v>8.0000073853951064E-3</v>
      </c>
      <c r="CE46" s="28">
        <f t="shared" si="1"/>
        <v>1.9247060358665437E-2</v>
      </c>
      <c r="CF46" s="68">
        <f t="shared" si="2"/>
        <v>4.3164833745389426E-6</v>
      </c>
      <c r="CG46" s="68" t="str">
        <f t="shared" si="3"/>
        <v/>
      </c>
      <c r="CH46" s="68">
        <f t="shared" si="4"/>
        <v>-8.87658302317598E-7</v>
      </c>
      <c r="CI46" s="68">
        <f t="shared" si="23"/>
        <v>-1.694024714587446E-6</v>
      </c>
      <c r="CJ46" s="68">
        <f t="shared" si="23"/>
        <v>-1.8045475974194473E-6</v>
      </c>
      <c r="CK46" s="68">
        <f t="shared" si="6"/>
        <v>7.3352766724624215E-6</v>
      </c>
      <c r="CL46" s="68">
        <f t="shared" si="7"/>
        <v>-1.27223283057863E-6</v>
      </c>
      <c r="CM46" s="40">
        <f t="shared" ref="CM46:CM49" si="31">(N46/0.004204-$BZ46)/$BZ46</f>
        <v>2.5086610722053224E-5</v>
      </c>
      <c r="CN46" s="40">
        <f t="shared" ref="CN46:CN49" si="32">(R46/0.002034-$BZ46)/$BZ46</f>
        <v>1.8770636662368423E-4</v>
      </c>
      <c r="CO46" s="40">
        <f t="shared" ref="CO46:CO49" si="33">(AB46/0.018342-$BZ46)/$BZ46</f>
        <v>-9.7232471878519137E-7</v>
      </c>
      <c r="CP46" s="40">
        <f t="shared" ref="CP46:CP49" si="34">(AN46/0.00183-$BZ46)/$BZ46</f>
        <v>1.5084731276233709E-4</v>
      </c>
      <c r="CQ46" s="40">
        <f t="shared" ref="CQ46:CQ49" si="35">(M46/0.001848-$BZ46)/$BZ46</f>
        <v>2.6812523348945703E-5</v>
      </c>
      <c r="CR46" s="40">
        <f t="shared" ref="CR46:CR49" si="36">(S46/0.001013-$BZ46)/$BZ46</f>
        <v>-7.7005083302950799E-5</v>
      </c>
      <c r="CS46" s="40">
        <f t="shared" ref="CS46:CS49" si="37">(Y46/0.000439-$BZ46)/$BZ46</f>
        <v>-3.3546117512616425E-5</v>
      </c>
    </row>
    <row r="47" spans="1:97" x14ac:dyDescent="0.25">
      <c r="A47" s="75" t="s">
        <v>213</v>
      </c>
      <c r="B47" s="75">
        <v>708.20156204</v>
      </c>
      <c r="C47" s="75"/>
      <c r="D47" s="75">
        <v>4586.9536740000003</v>
      </c>
      <c r="E47" s="75">
        <v>120.25921378</v>
      </c>
      <c r="F47" s="75">
        <v>116.58076020999999</v>
      </c>
      <c r="G47" s="75">
        <v>13.293227310000001</v>
      </c>
      <c r="H47" s="75">
        <v>156.90165716000001</v>
      </c>
      <c r="I47" s="75"/>
      <c r="J47" s="75" t="s">
        <v>213</v>
      </c>
      <c r="K47" s="75">
        <v>0</v>
      </c>
      <c r="L47" s="75">
        <v>1.7814166675337999</v>
      </c>
      <c r="M47" s="75">
        <v>0.28995490317932898</v>
      </c>
      <c r="N47" s="75">
        <v>0.659632357467272</v>
      </c>
      <c r="O47" s="75">
        <v>0.659632357467272</v>
      </c>
      <c r="P47" s="75">
        <v>2.5475740844317198</v>
      </c>
      <c r="Q47" s="75">
        <v>0</v>
      </c>
      <c r="R47" s="75">
        <v>0.31920058257711198</v>
      </c>
      <c r="S47" s="75">
        <v>0.15894166190568601</v>
      </c>
      <c r="T47" s="75">
        <v>3.7649402223397601</v>
      </c>
      <c r="U47" s="75">
        <v>708.20126957522405</v>
      </c>
      <c r="V47" s="75">
        <v>15.697524509351</v>
      </c>
      <c r="W47" s="75">
        <v>0.11889027649410799</v>
      </c>
      <c r="X47" s="75">
        <v>2.7394712485746799</v>
      </c>
      <c r="Y47" s="75">
        <v>6.8879960238949794E-2</v>
      </c>
      <c r="Z47" s="75">
        <v>0</v>
      </c>
      <c r="AA47" s="75">
        <v>0</v>
      </c>
      <c r="AB47" s="75">
        <v>2.87789402039544</v>
      </c>
      <c r="AC47" s="75">
        <v>2.87789402039544</v>
      </c>
      <c r="AD47" s="75">
        <v>0</v>
      </c>
      <c r="AE47" s="75">
        <v>0</v>
      </c>
      <c r="AF47" s="75">
        <v>36.6956213119484</v>
      </c>
      <c r="AG47" s="75">
        <v>0.55416787726082695</v>
      </c>
      <c r="AH47" s="75">
        <v>8.6651573670606996E-2</v>
      </c>
      <c r="AI47" s="75">
        <v>0</v>
      </c>
      <c r="AJ47" s="75">
        <v>47.8553932171951</v>
      </c>
      <c r="AK47" s="75">
        <v>0.23553047636666</v>
      </c>
      <c r="AL47" s="75">
        <v>0</v>
      </c>
      <c r="AM47" s="75">
        <v>0</v>
      </c>
      <c r="AN47" s="75">
        <v>0.28716746924353398</v>
      </c>
      <c r="AO47" s="75">
        <v>2.2438289103854201</v>
      </c>
      <c r="AP47" s="75">
        <v>158.80267615447701</v>
      </c>
      <c r="AQ47" s="75">
        <v>4128.2586291920597</v>
      </c>
      <c r="AR47" s="75">
        <v>421.99962835584802</v>
      </c>
      <c r="AS47" s="75">
        <v>4586.9538788598502</v>
      </c>
      <c r="AT47" s="75">
        <v>0</v>
      </c>
      <c r="AU47" s="75">
        <v>3.1324222674114899</v>
      </c>
      <c r="AV47" s="75">
        <v>0</v>
      </c>
      <c r="AW47" s="75">
        <v>7.0127857712153505E-2</v>
      </c>
      <c r="AX47" s="75">
        <v>26.224708085986201</v>
      </c>
      <c r="AY47" s="75">
        <v>0.68086573848884102</v>
      </c>
      <c r="AZ47" s="75">
        <v>0.43831283608745703</v>
      </c>
      <c r="BA47" s="75">
        <v>54.097118456544102</v>
      </c>
      <c r="BB47" s="75">
        <v>0.40148212797389699</v>
      </c>
      <c r="BC47" s="75">
        <v>0</v>
      </c>
      <c r="BD47" s="75">
        <v>0.30597175877687499</v>
      </c>
      <c r="BE47" s="75">
        <v>120.259169347606</v>
      </c>
      <c r="BF47" s="75">
        <v>116.58071619011299</v>
      </c>
      <c r="BG47" s="75">
        <v>3.67845315749268</v>
      </c>
      <c r="BH47" s="75">
        <v>0.15466105092787</v>
      </c>
      <c r="BI47" s="75">
        <v>0</v>
      </c>
      <c r="BJ47" s="75">
        <v>1.49631405912796</v>
      </c>
      <c r="BK47" s="75">
        <v>0.358739087114535</v>
      </c>
      <c r="BL47" s="75">
        <v>9.7186474808335603</v>
      </c>
      <c r="BM47" s="75">
        <v>2.0278299832338398</v>
      </c>
      <c r="BN47" s="75">
        <v>1.45910668725783</v>
      </c>
      <c r="BO47" s="75">
        <v>38.874584551882997</v>
      </c>
      <c r="BP47" s="75">
        <v>5.9059594366273602E-2</v>
      </c>
      <c r="BQ47" s="75">
        <v>0.34634222484278199</v>
      </c>
      <c r="BR47" s="75">
        <v>6.1397597354122899</v>
      </c>
      <c r="BS47" s="75">
        <v>1.0852553896834699E-2</v>
      </c>
      <c r="BT47" s="75">
        <v>13.2932201023253</v>
      </c>
      <c r="BU47" s="75">
        <v>38.920196935805002</v>
      </c>
      <c r="BV47" s="75">
        <v>0</v>
      </c>
      <c r="BW47" s="75">
        <v>0</v>
      </c>
      <c r="BX47" s="75">
        <v>3.3246006748691799</v>
      </c>
      <c r="BY47" s="75">
        <v>0</v>
      </c>
      <c r="BZ47" s="75">
        <v>156.90155820312199</v>
      </c>
      <c r="CA47" s="75">
        <v>5.1078479689418197</v>
      </c>
      <c r="CB47" s="89"/>
      <c r="CC47" s="91">
        <f t="shared" si="8"/>
        <v>1.0121166288794523</v>
      </c>
      <c r="CD47" s="28">
        <f t="shared" si="0"/>
        <v>7.9999978811798288E-3</v>
      </c>
      <c r="CE47" s="28">
        <f t="shared" si="1"/>
        <v>1.924699884950368E-2</v>
      </c>
      <c r="CF47" s="68">
        <f t="shared" si="2"/>
        <v>-4.1296827291701958E-7</v>
      </c>
      <c r="CG47" s="68" t="str">
        <f t="shared" si="3"/>
        <v/>
      </c>
      <c r="CH47" s="68">
        <f t="shared" si="4"/>
        <v>4.4661416799208229E-8</v>
      </c>
      <c r="CI47" s="68">
        <f t="shared" si="23"/>
        <v>-3.6947184831043034E-7</v>
      </c>
      <c r="CJ47" s="68">
        <f t="shared" si="23"/>
        <v>-3.7759135315502701E-7</v>
      </c>
      <c r="CK47" s="68">
        <f t="shared" si="6"/>
        <v>-5.4220653363955504E-7</v>
      </c>
      <c r="CL47" s="68">
        <f t="shared" si="7"/>
        <v>-6.3069364473921029E-7</v>
      </c>
      <c r="CM47" s="40">
        <f t="shared" si="31"/>
        <v>2.760216912898097E-5</v>
      </c>
      <c r="CN47" s="40">
        <f t="shared" si="32"/>
        <v>1.9682155478776059E-4</v>
      </c>
      <c r="CO47" s="40">
        <f t="shared" si="33"/>
        <v>1.9597124802081757E-6</v>
      </c>
      <c r="CP47" s="40">
        <f t="shared" si="34"/>
        <v>1.3101296024309585E-4</v>
      </c>
      <c r="CQ47" s="40">
        <f t="shared" si="35"/>
        <v>2.8405186117798607E-6</v>
      </c>
      <c r="CR47" s="40">
        <f t="shared" si="36"/>
        <v>2.4125005609308258E-6</v>
      </c>
      <c r="CS47" s="40">
        <f t="shared" si="37"/>
        <v>2.5579026076962263E-6</v>
      </c>
    </row>
    <row r="48" spans="1:97" x14ac:dyDescent="0.25">
      <c r="A48" s="75" t="s">
        <v>214</v>
      </c>
      <c r="B48" s="75">
        <v>1153.4002011</v>
      </c>
      <c r="C48" s="75"/>
      <c r="D48" s="75">
        <v>7504.3110649</v>
      </c>
      <c r="E48" s="75">
        <v>198.02823301000001</v>
      </c>
      <c r="F48" s="75">
        <v>191.92401011000001</v>
      </c>
      <c r="G48" s="75">
        <v>28.78931983</v>
      </c>
      <c r="H48" s="75">
        <v>256.47810737999998</v>
      </c>
      <c r="I48" s="75"/>
      <c r="J48" s="75" t="s">
        <v>214</v>
      </c>
      <c r="K48" s="75">
        <v>0</v>
      </c>
      <c r="L48" s="75">
        <v>2.91197914240984</v>
      </c>
      <c r="M48" s="75">
        <v>0.47397229304174598</v>
      </c>
      <c r="N48" s="75">
        <v>1.0782632182402201</v>
      </c>
      <c r="O48" s="75">
        <v>1.0782632182402201</v>
      </c>
      <c r="P48" s="75">
        <v>4.1643722423035996</v>
      </c>
      <c r="Q48" s="75">
        <v>0</v>
      </c>
      <c r="R48" s="75">
        <v>0.52177877644868198</v>
      </c>
      <c r="S48" s="75">
        <v>0.25981278216623599</v>
      </c>
      <c r="T48" s="75">
        <v>6.1543321756282401</v>
      </c>
      <c r="U48" s="75">
        <v>1153.39953103413</v>
      </c>
      <c r="V48" s="75">
        <v>25.659831325325801</v>
      </c>
      <c r="W48" s="75">
        <v>0.19434323890941299</v>
      </c>
      <c r="X48" s="75">
        <v>4.4780551639004296</v>
      </c>
      <c r="Y48" s="75">
        <v>0.11259440100593</v>
      </c>
      <c r="Z48" s="75">
        <v>0</v>
      </c>
      <c r="AA48" s="75">
        <v>0</v>
      </c>
      <c r="AB48" s="75">
        <v>4.7043270879434296</v>
      </c>
      <c r="AC48" s="75">
        <v>4.7043270879434296</v>
      </c>
      <c r="AD48" s="75">
        <v>0</v>
      </c>
      <c r="AE48" s="75">
        <v>0</v>
      </c>
      <c r="AF48" s="75">
        <v>60.034477856115302</v>
      </c>
      <c r="AG48" s="75">
        <v>0.90586626944687798</v>
      </c>
      <c r="AH48" s="75">
        <v>0.141644443063243</v>
      </c>
      <c r="AI48" s="75">
        <v>0</v>
      </c>
      <c r="AJ48" s="75">
        <v>78.226447734620706</v>
      </c>
      <c r="AK48" s="75">
        <v>0.38500802864435302</v>
      </c>
      <c r="AL48" s="75">
        <v>0</v>
      </c>
      <c r="AM48" s="75">
        <v>0</v>
      </c>
      <c r="AN48" s="75">
        <v>0.46941609497728098</v>
      </c>
      <c r="AO48" s="75">
        <v>3.6939610855349199</v>
      </c>
      <c r="AP48" s="75">
        <v>259.58560781659702</v>
      </c>
      <c r="AQ48" s="75">
        <v>6753.8784772040899</v>
      </c>
      <c r="AR48" s="75">
        <v>690.39654459255803</v>
      </c>
      <c r="AS48" s="75">
        <v>7504.3094996527698</v>
      </c>
      <c r="AT48" s="75">
        <v>0</v>
      </c>
      <c r="AU48" s="75">
        <v>5.1203930094192396</v>
      </c>
      <c r="AV48" s="75">
        <v>0</v>
      </c>
      <c r="AW48" s="75">
        <v>0.115449799629623</v>
      </c>
      <c r="AX48" s="75">
        <v>42.868004690166103</v>
      </c>
      <c r="AY48" s="75">
        <v>1.1208917464905099</v>
      </c>
      <c r="AZ48" s="75">
        <v>0.72158311567100397</v>
      </c>
      <c r="BA48" s="75">
        <v>89.0587460468372</v>
      </c>
      <c r="BB48" s="75">
        <v>0.66095066807762404</v>
      </c>
      <c r="BC48" s="75">
        <v>0</v>
      </c>
      <c r="BD48" s="75">
        <v>0.50371366213065605</v>
      </c>
      <c r="BE48" s="75">
        <v>198.028178803853</v>
      </c>
      <c r="BF48" s="75">
        <v>191.92395688550101</v>
      </c>
      <c r="BG48" s="75">
        <v>6.1042219183518203</v>
      </c>
      <c r="BH48" s="75">
        <v>0.25461448881981003</v>
      </c>
      <c r="BI48" s="75">
        <v>0</v>
      </c>
      <c r="BJ48" s="75">
        <v>2.4633453801925702</v>
      </c>
      <c r="BK48" s="75">
        <v>0.59058304146342799</v>
      </c>
      <c r="BL48" s="75">
        <v>15.9995693276454</v>
      </c>
      <c r="BM48" s="75">
        <v>3.3383659030848101</v>
      </c>
      <c r="BN48" s="75">
        <v>2.4020927264890801</v>
      </c>
      <c r="BO48" s="75">
        <v>63.998272609776301</v>
      </c>
      <c r="BP48" s="75">
        <v>9.6541575799578006E-2</v>
      </c>
      <c r="BQ48" s="75">
        <v>0.57017471090240601</v>
      </c>
      <c r="BR48" s="75">
        <v>10.107737369334799</v>
      </c>
      <c r="BS48" s="75">
        <v>1.7866288956056301E-2</v>
      </c>
      <c r="BT48" s="75">
        <v>28.789296486022099</v>
      </c>
      <c r="BU48" s="75">
        <v>63.620598719578602</v>
      </c>
      <c r="BV48" s="75">
        <v>0</v>
      </c>
      <c r="BW48" s="75">
        <v>0</v>
      </c>
      <c r="BX48" s="75">
        <v>5.4345314710062604</v>
      </c>
      <c r="BY48" s="75">
        <v>0</v>
      </c>
      <c r="BZ48" s="75">
        <v>256.47801304948803</v>
      </c>
      <c r="CA48" s="75">
        <v>8.3495096469072507</v>
      </c>
      <c r="CB48" s="89"/>
      <c r="CC48" s="91">
        <f t="shared" si="8"/>
        <v>1.0121164178174968</v>
      </c>
      <c r="CD48" s="28">
        <f t="shared" si="0"/>
        <v>8.0000002477100852E-3</v>
      </c>
      <c r="CE48" s="28">
        <f t="shared" si="1"/>
        <v>1.9247003581416792E-2</v>
      </c>
      <c r="CF48" s="68">
        <f t="shared" si="2"/>
        <v>-5.8094828613239459E-7</v>
      </c>
      <c r="CG48" s="68" t="str">
        <f t="shared" si="3"/>
        <v/>
      </c>
      <c r="CH48" s="68">
        <f t="shared" si="4"/>
        <v>-2.0857973726162053E-7</v>
      </c>
      <c r="CI48" s="68">
        <f t="shared" si="23"/>
        <v>-2.7372938792043164E-7</v>
      </c>
      <c r="CJ48" s="68">
        <f t="shared" si="23"/>
        <v>-2.7732069045376726E-7</v>
      </c>
      <c r="CK48" s="68">
        <f t="shared" si="6"/>
        <v>-8.1085548525568963E-7</v>
      </c>
      <c r="CL48" s="68">
        <f t="shared" si="7"/>
        <v>-3.6779167204523105E-7</v>
      </c>
      <c r="CM48" s="40">
        <f t="shared" si="31"/>
        <v>2.7499960197687178E-5</v>
      </c>
      <c r="CN48" s="40">
        <f t="shared" si="32"/>
        <v>1.9647798882051681E-4</v>
      </c>
      <c r="CO48" s="40">
        <f t="shared" si="33"/>
        <v>1.5671957193451882E-6</v>
      </c>
      <c r="CP48" s="40">
        <f t="shared" si="34"/>
        <v>1.3067108600503579E-4</v>
      </c>
      <c r="CQ48" s="40">
        <f t="shared" si="35"/>
        <v>1.9514391676675259E-6</v>
      </c>
      <c r="CR48" s="40">
        <f t="shared" si="36"/>
        <v>2.1359545335314718E-6</v>
      </c>
      <c r="CS48" s="40">
        <f t="shared" si="37"/>
        <v>4.9139203955335088E-6</v>
      </c>
    </row>
    <row r="49" spans="1:97" x14ac:dyDescent="0.25">
      <c r="A49" s="75" t="s">
        <v>215</v>
      </c>
      <c r="B49" s="75">
        <v>210.71687324999999</v>
      </c>
      <c r="C49" s="75"/>
      <c r="D49" s="75">
        <v>1653.1902556</v>
      </c>
      <c r="E49" s="75">
        <v>49.176340410000002</v>
      </c>
      <c r="F49" s="75">
        <v>47.648350170000001</v>
      </c>
      <c r="G49" s="75">
        <v>8.5803148300000007</v>
      </c>
      <c r="H49" s="75">
        <v>87.745636160000004</v>
      </c>
      <c r="I49" s="75"/>
      <c r="J49" s="75" t="s">
        <v>215</v>
      </c>
      <c r="K49" s="75">
        <v>0</v>
      </c>
      <c r="L49" s="75">
        <v>0.99623942032891799</v>
      </c>
      <c r="M49" s="75">
        <v>0.162154405263917</v>
      </c>
      <c r="N49" s="75">
        <v>0.36889283819464602</v>
      </c>
      <c r="O49" s="75">
        <v>0.36889283819464602</v>
      </c>
      <c r="P49" s="75">
        <v>1.42470390141867</v>
      </c>
      <c r="Q49" s="75">
        <v>0</v>
      </c>
      <c r="R49" s="75">
        <v>0.17850941707868401</v>
      </c>
      <c r="S49" s="75">
        <v>8.8886277533144403E-2</v>
      </c>
      <c r="T49" s="75">
        <v>2.1055047184757201</v>
      </c>
      <c r="U49" s="75">
        <v>210.716867161604</v>
      </c>
      <c r="V49" s="75">
        <v>8.77867096191736</v>
      </c>
      <c r="W49" s="75">
        <v>6.6488252350376101E-2</v>
      </c>
      <c r="X49" s="75">
        <v>1.5320215553268699</v>
      </c>
      <c r="Y49" s="75">
        <v>3.8520454430510297E-2</v>
      </c>
      <c r="Z49" s="75">
        <v>0</v>
      </c>
      <c r="AA49" s="75">
        <v>0</v>
      </c>
      <c r="AB49" s="75">
        <v>1.60943192052176</v>
      </c>
      <c r="AC49" s="75">
        <v>1.60943192052176</v>
      </c>
      <c r="AD49" s="75">
        <v>0</v>
      </c>
      <c r="AE49" s="75">
        <v>0</v>
      </c>
      <c r="AF49" s="75">
        <v>13.225520789254601</v>
      </c>
      <c r="AG49" s="75">
        <v>0.30991261377354101</v>
      </c>
      <c r="AH49" s="75">
        <v>4.8458901586515397E-2</v>
      </c>
      <c r="AI49" s="75">
        <v>0</v>
      </c>
      <c r="AJ49" s="75">
        <v>26.762629797735801</v>
      </c>
      <c r="AK49" s="75">
        <v>0.13171790241419301</v>
      </c>
      <c r="AL49" s="75">
        <v>0</v>
      </c>
      <c r="AM49" s="75">
        <v>0</v>
      </c>
      <c r="AN49" s="75">
        <v>0.16059472407674799</v>
      </c>
      <c r="AO49" s="75">
        <v>0.91708728616544599</v>
      </c>
      <c r="AP49" s="75">
        <v>88.808766348649897</v>
      </c>
      <c r="AQ49" s="75">
        <v>1487.87074776589</v>
      </c>
      <c r="AR49" s="75">
        <v>152.09350614417099</v>
      </c>
      <c r="AS49" s="75">
        <v>1653.18977469931</v>
      </c>
      <c r="AT49" s="75">
        <v>0</v>
      </c>
      <c r="AU49" s="75">
        <v>1.75177499745035</v>
      </c>
      <c r="AV49" s="75">
        <v>0</v>
      </c>
      <c r="AW49" s="75">
        <v>2.8662342950996698E-2</v>
      </c>
      <c r="AX49" s="75">
        <v>14.6658806232609</v>
      </c>
      <c r="AY49" s="75">
        <v>0.27828030589130098</v>
      </c>
      <c r="AZ49" s="75">
        <v>0.17914520356928301</v>
      </c>
      <c r="BA49" s="75">
        <v>22.1103203227566</v>
      </c>
      <c r="BB49" s="75">
        <v>0.16409200945782801</v>
      </c>
      <c r="BC49" s="75">
        <v>0</v>
      </c>
      <c r="BD49" s="75">
        <v>0.12505539796182599</v>
      </c>
      <c r="BE49" s="75">
        <v>49.176324089055697</v>
      </c>
      <c r="BF49" s="75">
        <v>47.648334612818701</v>
      </c>
      <c r="BG49" s="75">
        <v>1.5279894762369299</v>
      </c>
      <c r="BH49" s="75">
        <v>6.3212339820433505E-2</v>
      </c>
      <c r="BI49" s="75">
        <v>0</v>
      </c>
      <c r="BJ49" s="75">
        <v>0.61156674515120901</v>
      </c>
      <c r="BK49" s="75">
        <v>0.14662214509719601</v>
      </c>
      <c r="BL49" s="75">
        <v>3.9721620952727399</v>
      </c>
      <c r="BM49" s="75">
        <v>0.82880552125531104</v>
      </c>
      <c r="BN49" s="75">
        <v>0.59635941974349205</v>
      </c>
      <c r="BO49" s="75">
        <v>15.888645415212901</v>
      </c>
      <c r="BP49" s="75">
        <v>3.3028590726839599E-2</v>
      </c>
      <c r="BQ49" s="75">
        <v>0.14155539189911601</v>
      </c>
      <c r="BR49" s="75">
        <v>2.5094143539630802</v>
      </c>
      <c r="BS49" s="75">
        <v>4.43560281530228E-3</v>
      </c>
      <c r="BT49" s="75">
        <v>8.5803098793741093</v>
      </c>
      <c r="BU49" s="75">
        <v>21.765716769895899</v>
      </c>
      <c r="BV49" s="75">
        <v>0</v>
      </c>
      <c r="BW49" s="75">
        <v>0</v>
      </c>
      <c r="BX49" s="75">
        <v>1.85924782740076</v>
      </c>
      <c r="BY49" s="75">
        <v>0</v>
      </c>
      <c r="BZ49" s="75">
        <v>87.745606937945297</v>
      </c>
      <c r="CA49" s="75">
        <v>2.8565126963453902</v>
      </c>
      <c r="CB49" s="89"/>
      <c r="CC49" s="91">
        <f t="shared" si="8"/>
        <v>1.0121163833473337</v>
      </c>
      <c r="CD49" s="28">
        <f t="shared" si="0"/>
        <v>8.000001567672485E-3</v>
      </c>
      <c r="CE49" s="28">
        <f t="shared" si="1"/>
        <v>1.924699559003526E-2</v>
      </c>
      <c r="CF49" s="68">
        <f t="shared" si="2"/>
        <v>-2.8893727862916184E-8</v>
      </c>
      <c r="CG49" s="68" t="str">
        <f t="shared" si="3"/>
        <v/>
      </c>
      <c r="CH49" s="68">
        <f t="shared" si="4"/>
        <v>-2.9089252637857347E-7</v>
      </c>
      <c r="CI49" s="68">
        <f t="shared" si="23"/>
        <v>-3.3188610962932071E-7</v>
      </c>
      <c r="CJ49" s="68">
        <f t="shared" si="23"/>
        <v>-3.2649989441683418E-7</v>
      </c>
      <c r="CK49" s="68">
        <f t="shared" si="6"/>
        <v>-5.7697485343359382E-7</v>
      </c>
      <c r="CL49" s="68">
        <f t="shared" si="7"/>
        <v>-3.3303143022855311E-7</v>
      </c>
      <c r="CM49" s="40">
        <f t="shared" si="31"/>
        <v>2.7940134438467984E-5</v>
      </c>
      <c r="CN49" s="40">
        <f t="shared" si="32"/>
        <v>1.95280302258355E-4</v>
      </c>
      <c r="CO49" s="40">
        <f t="shared" si="33"/>
        <v>1.2414743502299978E-6</v>
      </c>
      <c r="CP49" s="40">
        <f t="shared" si="34"/>
        <v>1.2619304601876947E-4</v>
      </c>
      <c r="CQ49" s="40">
        <f t="shared" si="35"/>
        <v>3.2292942287665059E-6</v>
      </c>
      <c r="CR49" s="40">
        <f t="shared" si="36"/>
        <v>-2.5082599034443556E-7</v>
      </c>
      <c r="CS49" s="40">
        <f t="shared" si="37"/>
        <v>3.4523271697493711E-6</v>
      </c>
    </row>
    <row r="50" spans="1:97" x14ac:dyDescent="0.25">
      <c r="A50" s="75" t="s">
        <v>216</v>
      </c>
      <c r="B50" s="75">
        <v>203.08967559000001</v>
      </c>
      <c r="C50" s="75"/>
      <c r="D50" s="75">
        <v>1289.4310948</v>
      </c>
      <c r="E50" s="75">
        <v>34.562913119999997</v>
      </c>
      <c r="F50" s="75">
        <v>33.493374240000001</v>
      </c>
      <c r="G50" s="75">
        <v>5.6334223400000001</v>
      </c>
      <c r="H50" s="75">
        <v>45.752744759999999</v>
      </c>
      <c r="I50" s="75"/>
      <c r="J50" s="75" t="s">
        <v>216</v>
      </c>
      <c r="K50" s="75">
        <v>0</v>
      </c>
      <c r="L50" s="75">
        <v>0.519464066784185</v>
      </c>
      <c r="M50" s="75">
        <v>8.4551435622451598E-2</v>
      </c>
      <c r="N50" s="75">
        <v>0.19234997272203799</v>
      </c>
      <c r="O50" s="75">
        <v>0.19234997272203799</v>
      </c>
      <c r="P50" s="75">
        <v>0.74287596135289902</v>
      </c>
      <c r="Q50" s="75">
        <v>0</v>
      </c>
      <c r="R50" s="75">
        <v>9.30786999989376E-2</v>
      </c>
      <c r="S50" s="75">
        <v>4.6347597564859601E-2</v>
      </c>
      <c r="T50" s="75">
        <v>1.09786209082813</v>
      </c>
      <c r="U50" s="75">
        <v>203.089522757982</v>
      </c>
      <c r="V50" s="75">
        <v>4.5774138008509198</v>
      </c>
      <c r="W50" s="75">
        <v>3.4668667290247097E-2</v>
      </c>
      <c r="X50" s="75">
        <v>0.79883386102857501</v>
      </c>
      <c r="Y50" s="75">
        <v>2.00855420006875E-2</v>
      </c>
      <c r="Z50" s="75">
        <v>0</v>
      </c>
      <c r="AA50" s="75">
        <v>0</v>
      </c>
      <c r="AB50" s="75">
        <v>0.83919829464307705</v>
      </c>
      <c r="AC50" s="75">
        <v>0.83919829464307705</v>
      </c>
      <c r="AD50" s="75">
        <v>0</v>
      </c>
      <c r="AE50" s="75">
        <v>0</v>
      </c>
      <c r="AF50" s="75">
        <v>10.3154517793173</v>
      </c>
      <c r="AG50" s="75">
        <v>0.16159606201636101</v>
      </c>
      <c r="AH50" s="75">
        <v>2.5267643768610799E-2</v>
      </c>
      <c r="AI50" s="75">
        <v>0</v>
      </c>
      <c r="AJ50" s="75">
        <v>13.9546928366067</v>
      </c>
      <c r="AK50" s="75">
        <v>6.8681004437376694E-2</v>
      </c>
      <c r="AL50" s="75">
        <v>0</v>
      </c>
      <c r="AM50" s="75">
        <v>0</v>
      </c>
      <c r="AN50" s="75">
        <v>8.3738035354462406E-2</v>
      </c>
      <c r="AO50" s="75">
        <v>0.64464691995017498</v>
      </c>
      <c r="AP50" s="75">
        <v>46.307090844204801</v>
      </c>
      <c r="AQ50" s="75">
        <v>1160.4879251980501</v>
      </c>
      <c r="AR50" s="75">
        <v>118.627625188026</v>
      </c>
      <c r="AS50" s="75">
        <v>1289.4310021654001</v>
      </c>
      <c r="AT50" s="75">
        <v>0</v>
      </c>
      <c r="AU50" s="75">
        <v>0.91341925120769096</v>
      </c>
      <c r="AV50" s="75">
        <v>0</v>
      </c>
      <c r="AW50" s="75">
        <v>2.0147588990338201E-2</v>
      </c>
      <c r="AX50" s="75">
        <v>7.6471561102250298</v>
      </c>
      <c r="AY50" s="75">
        <v>0.19561110936799</v>
      </c>
      <c r="AZ50" s="75">
        <v>0.12592622322018099</v>
      </c>
      <c r="BA50" s="75">
        <v>15.5419717801771</v>
      </c>
      <c r="BB50" s="75">
        <v>0.115344886361657</v>
      </c>
      <c r="BC50" s="75">
        <v>0</v>
      </c>
      <c r="BD50" s="75">
        <v>8.7904915228977504E-2</v>
      </c>
      <c r="BE50" s="75">
        <v>34.562899339497001</v>
      </c>
      <c r="BF50" s="75">
        <v>33.493360698933003</v>
      </c>
      <c r="BG50" s="75">
        <v>1.06953864056394</v>
      </c>
      <c r="BH50" s="75">
        <v>4.4433747873917601E-2</v>
      </c>
      <c r="BI50" s="75">
        <v>0</v>
      </c>
      <c r="BJ50" s="75">
        <v>0.42988708485038801</v>
      </c>
      <c r="BK50" s="75">
        <v>0.10306495942723901</v>
      </c>
      <c r="BL50" s="75">
        <v>2.79214481313072</v>
      </c>
      <c r="BM50" s="75">
        <v>0.58259115295116204</v>
      </c>
      <c r="BN50" s="75">
        <v>0.41919784778187402</v>
      </c>
      <c r="BO50" s="75">
        <v>11.1685767290023</v>
      </c>
      <c r="BP50" s="75">
        <v>1.72218812527575E-2</v>
      </c>
      <c r="BQ50" s="75">
        <v>9.9503245631265905E-2</v>
      </c>
      <c r="BR50" s="75">
        <v>1.76393671041739</v>
      </c>
      <c r="BS50" s="75">
        <v>3.1179045204671502E-3</v>
      </c>
      <c r="BT50" s="75">
        <v>5.6334192757419901</v>
      </c>
      <c r="BU50" s="75">
        <v>11.349178030759999</v>
      </c>
      <c r="BV50" s="75">
        <v>0</v>
      </c>
      <c r="BW50" s="75">
        <v>0</v>
      </c>
      <c r="BX50" s="75">
        <v>0.96945776269713801</v>
      </c>
      <c r="BY50" s="75">
        <v>0</v>
      </c>
      <c r="BZ50" s="75">
        <v>45.752727181886797</v>
      </c>
      <c r="CA50" s="75">
        <v>1.4894558531561</v>
      </c>
      <c r="CB50" s="89"/>
      <c r="CC50" s="91">
        <f t="shared" si="8"/>
        <v>1.0121165162486199</v>
      </c>
      <c r="CD50" s="28">
        <f t="shared" si="0"/>
        <v>8.0000029175613836E-3</v>
      </c>
      <c r="CE50" s="28">
        <f t="shared" si="1"/>
        <v>1.9247006167724203E-2</v>
      </c>
      <c r="CF50" s="68">
        <f t="shared" si="2"/>
        <v>-7.5253465038576687E-7</v>
      </c>
      <c r="CG50" s="68" t="str">
        <f t="shared" si="3"/>
        <v/>
      </c>
      <c r="CH50" s="68">
        <f t="shared" si="4"/>
        <v>-7.184145030846054E-8</v>
      </c>
      <c r="CI50" s="68">
        <f t="shared" si="23"/>
        <v>-3.9870779840378744E-7</v>
      </c>
      <c r="CJ50" s="68">
        <f t="shared" si="23"/>
        <v>-4.0429091740137283E-7</v>
      </c>
      <c r="CK50" s="68">
        <f t="shared" si="6"/>
        <v>-5.439425317433809E-7</v>
      </c>
      <c r="CL50" s="68">
        <f t="shared" si="7"/>
        <v>-3.8419800371920453E-7</v>
      </c>
      <c r="CM50" s="40">
        <f>(N50/0.004204-$BZ50)/$BZ50</f>
        <v>2.863430140188985E-5</v>
      </c>
      <c r="CN50" s="40">
        <f>(R50/0.002034-$BZ50)/$BZ50</f>
        <v>1.8969172959314612E-4</v>
      </c>
      <c r="CO50" s="40">
        <f>(AB50/0.018342-$BZ50)/$BZ50</f>
        <v>2.1123453957796897E-6</v>
      </c>
      <c r="CP50" s="40">
        <f>(AN50/0.00183-$BZ50)/$BZ50</f>
        <v>1.2593965871916137E-4</v>
      </c>
      <c r="CQ50" s="40">
        <f>(M50/0.001848-$BZ50)/$BZ50</f>
        <v>4.6810816943496169E-6</v>
      </c>
      <c r="CR50" s="40">
        <f>(S50/0.001013-$BZ50)/$BZ50</f>
        <v>1.8324523462787975E-6</v>
      </c>
      <c r="CS50" s="40">
        <f>(Y50/0.000439-$BZ50)/$BZ50</f>
        <v>4.7182339579776203E-6</v>
      </c>
    </row>
    <row r="51" spans="1:97" x14ac:dyDescent="0.25">
      <c r="A51" s="75" t="s">
        <v>217</v>
      </c>
      <c r="B51" s="75"/>
      <c r="C51" s="75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  <c r="AA51" s="75"/>
      <c r="AB51" s="75"/>
      <c r="AC51" s="75"/>
      <c r="AD51" s="75"/>
      <c r="AE51" s="75"/>
      <c r="AF51" s="75"/>
      <c r="AG51" s="75"/>
      <c r="AH51" s="75"/>
      <c r="AI51" s="75"/>
      <c r="AJ51" s="75"/>
      <c r="AK51" s="75"/>
      <c r="AL51" s="75"/>
      <c r="AM51" s="75"/>
      <c r="AN51" s="75"/>
      <c r="AO51" s="75"/>
      <c r="AP51" s="75"/>
      <c r="AQ51" s="75"/>
      <c r="AR51" s="75"/>
      <c r="AS51" s="75"/>
      <c r="AT51" s="75"/>
      <c r="AU51" s="75"/>
      <c r="AV51" s="75"/>
      <c r="AW51" s="75"/>
      <c r="AX51" s="75"/>
      <c r="AY51" s="75"/>
      <c r="AZ51" s="75"/>
      <c r="BA51" s="75"/>
      <c r="BB51" s="75"/>
      <c r="BC51" s="75"/>
      <c r="BD51" s="75"/>
      <c r="BE51" s="75"/>
      <c r="BF51" s="75"/>
      <c r="BG51" s="75"/>
      <c r="BH51" s="75"/>
      <c r="BI51" s="75"/>
      <c r="BJ51" s="75"/>
      <c r="BK51" s="75"/>
      <c r="BL51" s="75"/>
      <c r="BM51" s="75"/>
      <c r="BN51" s="75"/>
      <c r="BO51" s="75"/>
      <c r="BP51" s="75"/>
      <c r="BQ51" s="75"/>
      <c r="BR51" s="75"/>
      <c r="BS51" s="75"/>
      <c r="BT51" s="75"/>
      <c r="BU51" s="75"/>
      <c r="BV51" s="75"/>
      <c r="BW51" s="75"/>
      <c r="BX51" s="75"/>
      <c r="BY51" s="75"/>
      <c r="BZ51" s="75"/>
      <c r="CA51" s="75"/>
      <c r="CB51" s="89"/>
      <c r="CC51" s="91" t="e">
        <f t="shared" si="8"/>
        <v>#DIV/0!</v>
      </c>
      <c r="CD51" s="28" t="e">
        <f t="shared" si="0"/>
        <v>#DIV/0!</v>
      </c>
      <c r="CE51" s="28" t="e">
        <f t="shared" si="1"/>
        <v>#DIV/0!</v>
      </c>
      <c r="CF51" s="68" t="str">
        <f t="shared" si="2"/>
        <v/>
      </c>
      <c r="CG51" s="68" t="str">
        <f t="shared" si="3"/>
        <v/>
      </c>
      <c r="CH51" s="68" t="str">
        <f t="shared" si="4"/>
        <v/>
      </c>
      <c r="CI51" s="68" t="str">
        <f t="shared" si="23"/>
        <v/>
      </c>
      <c r="CJ51" s="68" t="str">
        <f t="shared" si="23"/>
        <v/>
      </c>
      <c r="CK51" s="68" t="str">
        <f t="shared" si="6"/>
        <v/>
      </c>
      <c r="CL51" s="68" t="str">
        <f t="shared" si="7"/>
        <v/>
      </c>
      <c r="CM51" s="40"/>
      <c r="CN51" s="40"/>
      <c r="CO51" s="40"/>
      <c r="CP51" s="40"/>
      <c r="CQ51" s="40"/>
      <c r="CR51" s="40"/>
      <c r="CS51" s="40"/>
    </row>
    <row r="52" spans="1:97" x14ac:dyDescent="0.25">
      <c r="A52" s="31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  <c r="AA52" s="75"/>
      <c r="AB52" s="75"/>
      <c r="AC52" s="75"/>
      <c r="AD52" s="75"/>
      <c r="AE52" s="75"/>
      <c r="AF52" s="75"/>
      <c r="AG52" s="75"/>
      <c r="AH52" s="75"/>
      <c r="AI52" s="75"/>
      <c r="AJ52" s="75"/>
      <c r="AK52" s="75"/>
      <c r="AL52" s="75"/>
      <c r="AM52" s="75"/>
      <c r="AN52" s="75"/>
      <c r="AO52" s="75"/>
      <c r="AP52" s="75"/>
      <c r="AQ52" s="75"/>
      <c r="AR52" s="75"/>
      <c r="AS52" s="75"/>
      <c r="AT52" s="75"/>
      <c r="AU52" s="75"/>
      <c r="AV52" s="75"/>
      <c r="AW52" s="75"/>
      <c r="AX52" s="75"/>
      <c r="AY52" s="75"/>
      <c r="AZ52" s="75"/>
      <c r="BA52" s="75"/>
      <c r="BB52" s="75"/>
      <c r="BC52" s="75"/>
      <c r="BD52" s="75"/>
      <c r="BE52" s="75"/>
      <c r="BF52" s="75"/>
      <c r="BG52" s="75"/>
      <c r="BH52" s="75"/>
      <c r="BI52" s="75"/>
      <c r="BJ52" s="75"/>
      <c r="BK52" s="75"/>
      <c r="BL52" s="75"/>
      <c r="BM52" s="75"/>
      <c r="BN52" s="75"/>
      <c r="BO52" s="75"/>
      <c r="BP52" s="75"/>
      <c r="BQ52" s="75"/>
      <c r="BR52" s="75"/>
      <c r="BS52" s="75"/>
      <c r="BT52" s="75"/>
      <c r="BU52" s="75"/>
      <c r="BV52" s="75"/>
      <c r="BW52" s="75"/>
      <c r="BX52" s="75"/>
      <c r="BY52" s="75"/>
      <c r="BZ52" s="75"/>
      <c r="CA52" s="75"/>
      <c r="CB52" s="89"/>
      <c r="CC52" s="91" t="e">
        <f t="shared" si="8"/>
        <v>#DIV/0!</v>
      </c>
      <c r="CD52" s="28" t="e">
        <f t="shared" si="0"/>
        <v>#DIV/0!</v>
      </c>
      <c r="CE52" s="28" t="e">
        <f t="shared" si="1"/>
        <v>#DIV/0!</v>
      </c>
      <c r="CF52" s="68" t="str">
        <f t="shared" si="2"/>
        <v/>
      </c>
      <c r="CG52" s="68" t="str">
        <f t="shared" si="3"/>
        <v/>
      </c>
      <c r="CH52" s="68" t="str">
        <f t="shared" si="4"/>
        <v/>
      </c>
      <c r="CI52" s="68" t="str">
        <f t="shared" si="23"/>
        <v/>
      </c>
      <c r="CJ52" s="68" t="str">
        <f t="shared" si="23"/>
        <v/>
      </c>
      <c r="CK52" s="68" t="str">
        <f t="shared" si="6"/>
        <v/>
      </c>
      <c r="CL52" s="68" t="str">
        <f t="shared" si="7"/>
        <v/>
      </c>
      <c r="CM52" s="40"/>
      <c r="CN52" s="40"/>
      <c r="CO52" s="40"/>
      <c r="CP52" s="40"/>
      <c r="CQ52" s="40"/>
      <c r="CR52" s="40"/>
      <c r="CS52" s="40"/>
    </row>
    <row r="53" spans="1:97" s="21" customFormat="1" x14ac:dyDescent="0.25">
      <c r="A53" s="31"/>
      <c r="B53" s="75"/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  <c r="AA53" s="75"/>
      <c r="AB53" s="75"/>
      <c r="AC53" s="75"/>
      <c r="AD53" s="75"/>
      <c r="AE53" s="75"/>
      <c r="AF53" s="75"/>
      <c r="AG53" s="75"/>
      <c r="AH53" s="75"/>
      <c r="AI53" s="75"/>
      <c r="AJ53" s="75"/>
      <c r="AK53" s="75"/>
      <c r="AL53" s="75"/>
      <c r="AM53" s="75"/>
      <c r="AN53" s="75"/>
      <c r="AO53" s="75"/>
      <c r="AP53" s="75"/>
      <c r="AQ53" s="75"/>
      <c r="AR53" s="75"/>
      <c r="AS53" s="75"/>
      <c r="AT53" s="75"/>
      <c r="AU53" s="75"/>
      <c r="AV53" s="75"/>
      <c r="AW53" s="75"/>
      <c r="AX53" s="75"/>
      <c r="AY53" s="75"/>
      <c r="AZ53" s="75"/>
      <c r="BA53" s="75"/>
      <c r="BB53" s="75"/>
      <c r="BC53" s="75"/>
      <c r="BD53" s="75"/>
      <c r="BE53" s="75"/>
      <c r="BF53" s="75"/>
      <c r="BG53" s="75"/>
      <c r="BH53" s="75"/>
      <c r="BI53" s="75"/>
      <c r="BJ53" s="75"/>
      <c r="BK53" s="75"/>
      <c r="BL53" s="75"/>
      <c r="BM53" s="75"/>
      <c r="BN53" s="75"/>
      <c r="BO53" s="75"/>
      <c r="BP53" s="75"/>
      <c r="BQ53" s="75"/>
      <c r="BR53" s="75"/>
      <c r="BS53" s="75"/>
      <c r="BT53" s="75"/>
      <c r="BU53" s="75"/>
      <c r="BV53" s="75"/>
      <c r="BW53" s="75"/>
      <c r="BX53" s="75"/>
      <c r="BY53" s="75"/>
      <c r="BZ53" s="75"/>
      <c r="CA53" s="75"/>
      <c r="CB53" s="89"/>
      <c r="CC53" s="91" t="e">
        <f t="shared" si="8"/>
        <v>#DIV/0!</v>
      </c>
      <c r="CD53" s="28" t="e">
        <f t="shared" si="0"/>
        <v>#DIV/0!</v>
      </c>
      <c r="CE53" s="28" t="e">
        <f t="shared" si="1"/>
        <v>#DIV/0!</v>
      </c>
      <c r="CF53" s="68" t="str">
        <f t="shared" si="2"/>
        <v/>
      </c>
      <c r="CG53" s="68" t="str">
        <f t="shared" si="3"/>
        <v/>
      </c>
      <c r="CH53" s="68" t="str">
        <f t="shared" si="4"/>
        <v/>
      </c>
      <c r="CI53" s="68" t="str">
        <f t="shared" si="23"/>
        <v/>
      </c>
      <c r="CJ53" s="68" t="str">
        <f t="shared" si="23"/>
        <v/>
      </c>
      <c r="CK53" s="68" t="str">
        <f t="shared" si="6"/>
        <v/>
      </c>
      <c r="CL53" s="68" t="str">
        <f t="shared" si="7"/>
        <v/>
      </c>
      <c r="CM53" s="40"/>
      <c r="CN53" s="40"/>
      <c r="CO53" s="40"/>
      <c r="CP53" s="40"/>
      <c r="CQ53" s="40"/>
      <c r="CR53" s="40"/>
      <c r="CS53" s="40"/>
    </row>
    <row r="54" spans="1:97" x14ac:dyDescent="0.25">
      <c r="A54" s="31" t="s">
        <v>341</v>
      </c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  <c r="AA54" s="75"/>
      <c r="AB54" s="75"/>
      <c r="AC54" s="75"/>
      <c r="AD54" s="75"/>
      <c r="AE54" s="75"/>
      <c r="AF54" s="75"/>
      <c r="AG54" s="75"/>
      <c r="AH54" s="75"/>
      <c r="AI54" s="75"/>
      <c r="AJ54" s="75"/>
      <c r="AK54" s="75"/>
      <c r="AL54" s="75"/>
      <c r="AM54" s="75"/>
      <c r="AN54" s="75"/>
      <c r="AO54" s="75"/>
      <c r="AP54" s="75"/>
      <c r="AQ54" s="75"/>
      <c r="AR54" s="75"/>
      <c r="AS54" s="75"/>
      <c r="AT54" s="75"/>
      <c r="AU54" s="75"/>
      <c r="AV54" s="75"/>
      <c r="AW54" s="75"/>
      <c r="AX54" s="75"/>
      <c r="AY54" s="75"/>
      <c r="AZ54" s="75"/>
      <c r="BA54" s="75"/>
      <c r="BB54" s="75"/>
      <c r="BC54" s="75"/>
      <c r="BD54" s="75"/>
      <c r="BE54" s="75"/>
      <c r="BF54" s="75"/>
      <c r="BG54" s="75"/>
      <c r="BH54" s="75"/>
      <c r="BI54" s="75"/>
      <c r="BJ54" s="75"/>
      <c r="BK54" s="75"/>
      <c r="BL54" s="75"/>
      <c r="BM54" s="75"/>
      <c r="BN54" s="75"/>
      <c r="BO54" s="75"/>
      <c r="BP54" s="75"/>
      <c r="BQ54" s="75"/>
      <c r="BR54" s="75"/>
      <c r="BS54" s="75"/>
      <c r="BT54" s="75"/>
      <c r="BU54" s="75"/>
      <c r="BV54" s="75"/>
      <c r="BW54" s="75"/>
      <c r="BX54" s="75"/>
      <c r="BY54" s="75"/>
      <c r="BZ54" s="75"/>
      <c r="CA54" s="75"/>
      <c r="CB54" s="89"/>
      <c r="CC54" s="91" t="e">
        <f t="shared" si="8"/>
        <v>#DIV/0!</v>
      </c>
      <c r="CD54" s="28" t="e">
        <f t="shared" si="0"/>
        <v>#DIV/0!</v>
      </c>
      <c r="CE54" s="28" t="e">
        <f t="shared" si="1"/>
        <v>#DIV/0!</v>
      </c>
      <c r="CF54" s="68" t="str">
        <f t="shared" si="2"/>
        <v/>
      </c>
      <c r="CG54" s="68" t="str">
        <f t="shared" si="3"/>
        <v/>
      </c>
      <c r="CH54" s="68" t="str">
        <f t="shared" si="4"/>
        <v/>
      </c>
      <c r="CI54" s="68" t="str">
        <f t="shared" si="23"/>
        <v/>
      </c>
      <c r="CJ54" s="68" t="str">
        <f t="shared" si="23"/>
        <v/>
      </c>
      <c r="CK54" s="68" t="str">
        <f t="shared" si="6"/>
        <v/>
      </c>
      <c r="CL54" s="68" t="str">
        <f t="shared" si="7"/>
        <v/>
      </c>
      <c r="CM54" s="40"/>
      <c r="CN54" s="40"/>
      <c r="CO54" s="40"/>
      <c r="CP54" s="40"/>
      <c r="CQ54" s="40"/>
      <c r="CR54" s="40"/>
      <c r="CS54" s="40"/>
    </row>
    <row r="55" spans="1:97" x14ac:dyDescent="0.25">
      <c r="A55" s="75" t="s">
        <v>343</v>
      </c>
      <c r="B55" s="75"/>
      <c r="C55" s="75"/>
      <c r="D55" s="75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  <c r="AA55" s="75"/>
      <c r="AB55" s="75"/>
      <c r="AC55" s="75"/>
      <c r="AD55" s="75"/>
      <c r="AE55" s="75"/>
      <c r="AF55" s="75"/>
      <c r="AG55" s="75"/>
      <c r="AH55" s="75"/>
      <c r="AI55" s="75"/>
      <c r="AJ55" s="75"/>
      <c r="AK55" s="75"/>
      <c r="AL55" s="75"/>
      <c r="AM55" s="75"/>
      <c r="AN55" s="75"/>
      <c r="AO55" s="75"/>
      <c r="AP55" s="75"/>
      <c r="AQ55" s="75"/>
      <c r="AR55" s="75"/>
      <c r="AS55" s="75"/>
      <c r="AT55" s="75"/>
      <c r="AU55" s="75"/>
      <c r="AV55" s="75"/>
      <c r="AW55" s="75"/>
      <c r="AX55" s="75"/>
      <c r="AY55" s="75"/>
      <c r="AZ55" s="75"/>
      <c r="BA55" s="75"/>
      <c r="BB55" s="75"/>
      <c r="BC55" s="75"/>
      <c r="BD55" s="75"/>
      <c r="BE55" s="75"/>
      <c r="BF55" s="75"/>
      <c r="BG55" s="75"/>
      <c r="BH55" s="75"/>
      <c r="BI55" s="75"/>
      <c r="BJ55" s="75"/>
      <c r="BK55" s="75"/>
      <c r="BL55" s="75"/>
      <c r="BM55" s="75"/>
      <c r="BN55" s="75"/>
      <c r="BO55" s="75"/>
      <c r="BP55" s="75"/>
      <c r="BQ55" s="75"/>
      <c r="BR55" s="75"/>
      <c r="BS55" s="75"/>
      <c r="BT55" s="75"/>
      <c r="BU55" s="75"/>
      <c r="BV55" s="75"/>
      <c r="BW55" s="75"/>
      <c r="BX55" s="75"/>
      <c r="BY55" s="75"/>
      <c r="BZ55" s="75"/>
      <c r="CA55" s="75"/>
      <c r="CB55" s="89"/>
      <c r="CC55" s="91" t="e">
        <f t="shared" si="8"/>
        <v>#DIV/0!</v>
      </c>
      <c r="CD55" s="28" t="e">
        <f t="shared" si="0"/>
        <v>#DIV/0!</v>
      </c>
      <c r="CE55" s="28" t="e">
        <f t="shared" si="1"/>
        <v>#DIV/0!</v>
      </c>
      <c r="CF55" s="68" t="str">
        <f t="shared" si="2"/>
        <v/>
      </c>
      <c r="CG55" s="68" t="str">
        <f t="shared" si="3"/>
        <v/>
      </c>
      <c r="CH55" s="68" t="str">
        <f t="shared" si="4"/>
        <v/>
      </c>
      <c r="CI55" s="68" t="str">
        <f t="shared" si="23"/>
        <v/>
      </c>
      <c r="CJ55" s="68" t="str">
        <f t="shared" si="23"/>
        <v/>
      </c>
      <c r="CK55" s="68" t="str">
        <f t="shared" si="6"/>
        <v/>
      </c>
      <c r="CL55" s="68" t="str">
        <f t="shared" si="7"/>
        <v/>
      </c>
      <c r="CM55" s="40" t="e">
        <f>(N55/0.004204-$BZ55)/$BZ55</f>
        <v>#DIV/0!</v>
      </c>
      <c r="CN55" s="40" t="e">
        <f>(R55/0.002034-$BZ55)/$BZ55</f>
        <v>#DIV/0!</v>
      </c>
      <c r="CO55" s="40" t="e">
        <f>(AB55/0.018342-$BZ55)/$BZ55</f>
        <v>#DIV/0!</v>
      </c>
      <c r="CP55" s="40" t="e">
        <f>(AN55/0.00183-$BZ55)/$BZ55</f>
        <v>#DIV/0!</v>
      </c>
      <c r="CQ55" s="40" t="e">
        <f>(M55/0.001848-$BZ55)/$BZ55</f>
        <v>#DIV/0!</v>
      </c>
      <c r="CR55" s="40" t="e">
        <f>(S55/0.001013-$BZ55)/$BZ55</f>
        <v>#DIV/0!</v>
      </c>
      <c r="CS55" s="40" t="e">
        <f>(Y55/0.000439-$BZ55)/$BZ55</f>
        <v>#DIV/0!</v>
      </c>
    </row>
    <row r="56" spans="1:97" x14ac:dyDescent="0.25">
      <c r="A56" s="75" t="s">
        <v>344</v>
      </c>
      <c r="B56" s="75"/>
      <c r="C56" s="75"/>
      <c r="D56" s="75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  <c r="AA56" s="75"/>
      <c r="AB56" s="75"/>
      <c r="AC56" s="75"/>
      <c r="AD56" s="75"/>
      <c r="AE56" s="75"/>
      <c r="AF56" s="75"/>
      <c r="AG56" s="75"/>
      <c r="AH56" s="75"/>
      <c r="AI56" s="75"/>
      <c r="AJ56" s="75"/>
      <c r="AK56" s="75"/>
      <c r="AL56" s="75"/>
      <c r="AM56" s="75"/>
      <c r="AN56" s="75"/>
      <c r="AO56" s="75"/>
      <c r="AP56" s="75"/>
      <c r="AQ56" s="75"/>
      <c r="AR56" s="75"/>
      <c r="AS56" s="75"/>
      <c r="AT56" s="75"/>
      <c r="AU56" s="75"/>
      <c r="AV56" s="75"/>
      <c r="AW56" s="75"/>
      <c r="AX56" s="75"/>
      <c r="AY56" s="75"/>
      <c r="AZ56" s="75"/>
      <c r="BA56" s="75"/>
      <c r="BB56" s="75"/>
      <c r="BC56" s="75"/>
      <c r="BD56" s="75"/>
      <c r="BE56" s="75"/>
      <c r="BF56" s="75"/>
      <c r="BG56" s="75"/>
      <c r="BH56" s="75"/>
      <c r="BI56" s="75"/>
      <c r="BJ56" s="75"/>
      <c r="BK56" s="75"/>
      <c r="BL56" s="75"/>
      <c r="BM56" s="75"/>
      <c r="BN56" s="75"/>
      <c r="BO56" s="75"/>
      <c r="BP56" s="75"/>
      <c r="BQ56" s="75"/>
      <c r="BR56" s="75"/>
      <c r="BS56" s="75"/>
      <c r="BT56" s="75"/>
      <c r="BU56" s="75"/>
      <c r="BV56" s="75"/>
      <c r="BW56" s="75"/>
      <c r="BX56" s="75"/>
      <c r="BY56" s="75"/>
      <c r="BZ56" s="75"/>
      <c r="CA56" s="75"/>
      <c r="CB56" s="89"/>
      <c r="CC56" s="91" t="e">
        <f t="shared" si="8"/>
        <v>#DIV/0!</v>
      </c>
      <c r="CD56" s="28" t="e">
        <f t="shared" si="0"/>
        <v>#DIV/0!</v>
      </c>
      <c r="CE56" s="28" t="e">
        <f t="shared" si="1"/>
        <v>#DIV/0!</v>
      </c>
      <c r="CF56" s="68" t="str">
        <f t="shared" si="2"/>
        <v/>
      </c>
      <c r="CG56" s="68" t="str">
        <f t="shared" si="3"/>
        <v/>
      </c>
      <c r="CH56" s="68" t="str">
        <f t="shared" si="4"/>
        <v/>
      </c>
      <c r="CI56" s="68" t="str">
        <f t="shared" si="23"/>
        <v/>
      </c>
      <c r="CJ56" s="68" t="str">
        <f t="shared" si="23"/>
        <v/>
      </c>
      <c r="CK56" s="68" t="str">
        <f t="shared" si="6"/>
        <v/>
      </c>
      <c r="CL56" s="68" t="str">
        <f t="shared" si="7"/>
        <v/>
      </c>
      <c r="CM56" s="40"/>
      <c r="CN56" s="40"/>
      <c r="CO56" s="40"/>
      <c r="CP56" s="40"/>
      <c r="CQ56" s="40"/>
      <c r="CR56" s="40"/>
      <c r="CS56" s="40"/>
    </row>
    <row r="57" spans="1:97" s="21" customFormat="1" x14ac:dyDescent="0.25">
      <c r="A57" s="89" t="s">
        <v>345</v>
      </c>
      <c r="B57" s="75"/>
      <c r="C57" s="75"/>
      <c r="D57" s="75"/>
      <c r="E57" s="75"/>
      <c r="F57" s="75"/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  <c r="AA57" s="75"/>
      <c r="AB57" s="75"/>
      <c r="AC57" s="75"/>
      <c r="AD57" s="75"/>
      <c r="AE57" s="75"/>
      <c r="AF57" s="75"/>
      <c r="AG57" s="75"/>
      <c r="AH57" s="75"/>
      <c r="AI57" s="75"/>
      <c r="AJ57" s="75"/>
      <c r="AK57" s="75"/>
      <c r="AL57" s="75"/>
      <c r="AM57" s="75"/>
      <c r="AN57" s="75"/>
      <c r="AO57" s="75"/>
      <c r="AP57" s="75"/>
      <c r="AQ57" s="75"/>
      <c r="AR57" s="75"/>
      <c r="AS57" s="75"/>
      <c r="AT57" s="75"/>
      <c r="AU57" s="75"/>
      <c r="AV57" s="75"/>
      <c r="AW57" s="75"/>
      <c r="AX57" s="75"/>
      <c r="AY57" s="75"/>
      <c r="AZ57" s="75"/>
      <c r="BA57" s="75"/>
      <c r="BB57" s="75"/>
      <c r="BC57" s="75"/>
      <c r="BD57" s="75"/>
      <c r="BE57" s="75"/>
      <c r="BF57" s="75"/>
      <c r="BG57" s="75"/>
      <c r="BH57" s="75"/>
      <c r="BI57" s="75"/>
      <c r="BJ57" s="75"/>
      <c r="BK57" s="75"/>
      <c r="BL57" s="75"/>
      <c r="BM57" s="75"/>
      <c r="BN57" s="75"/>
      <c r="BO57" s="75"/>
      <c r="BP57" s="75"/>
      <c r="BQ57" s="75"/>
      <c r="BR57" s="75"/>
      <c r="BS57" s="75"/>
      <c r="BT57" s="75"/>
      <c r="BU57" s="75"/>
      <c r="BV57" s="75"/>
      <c r="BW57" s="75"/>
      <c r="BX57" s="75"/>
      <c r="BY57" s="75"/>
      <c r="BZ57" s="75"/>
      <c r="CA57" s="75"/>
      <c r="CB57" s="89"/>
      <c r="CC57" s="91" t="e">
        <f t="shared" si="8"/>
        <v>#DIV/0!</v>
      </c>
      <c r="CD57" s="28" t="e">
        <f t="shared" si="0"/>
        <v>#DIV/0!</v>
      </c>
      <c r="CE57" s="28" t="e">
        <f t="shared" si="1"/>
        <v>#DIV/0!</v>
      </c>
      <c r="CF57" s="68" t="str">
        <f t="shared" si="2"/>
        <v/>
      </c>
      <c r="CG57" s="68" t="str">
        <f t="shared" si="3"/>
        <v/>
      </c>
      <c r="CH57" s="68" t="str">
        <f t="shared" si="4"/>
        <v/>
      </c>
      <c r="CI57" s="68" t="str">
        <f t="shared" si="23"/>
        <v/>
      </c>
      <c r="CJ57" s="68" t="str">
        <f t="shared" si="23"/>
        <v/>
      </c>
      <c r="CK57" s="68" t="str">
        <f t="shared" si="6"/>
        <v/>
      </c>
      <c r="CL57" s="68" t="str">
        <f t="shared" si="7"/>
        <v/>
      </c>
      <c r="CM57" s="40" t="e">
        <f>(N57/0.004204-$BZ57)/$BZ57</f>
        <v>#DIV/0!</v>
      </c>
      <c r="CN57" s="40" t="e">
        <f>(R57/0.002034-$BZ57)/$BZ57</f>
        <v>#DIV/0!</v>
      </c>
      <c r="CO57" s="40" t="e">
        <f>(AB57/0.018342-$BZ57)/$BZ57</f>
        <v>#DIV/0!</v>
      </c>
      <c r="CP57" s="40" t="e">
        <f>(AN57/0.00183-$BZ57)/$BZ57</f>
        <v>#DIV/0!</v>
      </c>
      <c r="CQ57" s="40" t="e">
        <f>(M57/0.001848-$BZ57)/$BZ57</f>
        <v>#DIV/0!</v>
      </c>
      <c r="CR57" s="40" t="e">
        <f>(S57/0.001013-$BZ57)/$BZ57</f>
        <v>#DIV/0!</v>
      </c>
      <c r="CS57" s="40" t="e">
        <f>(Y57/0.000439-$BZ57)/$BZ57</f>
        <v>#DIV/0!</v>
      </c>
    </row>
    <row r="58" spans="1:97" s="21" customFormat="1" x14ac:dyDescent="0.25">
      <c r="A58" s="89" t="s">
        <v>382</v>
      </c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  <c r="AI58" s="75"/>
      <c r="AJ58" s="75"/>
      <c r="AK58" s="75"/>
      <c r="AL58" s="75"/>
      <c r="AM58" s="75"/>
      <c r="AN58" s="75"/>
      <c r="AO58" s="75"/>
      <c r="AP58" s="75"/>
      <c r="AQ58" s="75"/>
      <c r="AR58" s="75"/>
      <c r="AS58" s="75"/>
      <c r="AT58" s="75"/>
      <c r="AU58" s="75"/>
      <c r="AV58" s="75"/>
      <c r="AW58" s="75"/>
      <c r="AX58" s="75"/>
      <c r="AY58" s="75"/>
      <c r="AZ58" s="75"/>
      <c r="BA58" s="75"/>
      <c r="BB58" s="75"/>
      <c r="BC58" s="75"/>
      <c r="BD58" s="75"/>
      <c r="BE58" s="75"/>
      <c r="BF58" s="75"/>
      <c r="BG58" s="75"/>
      <c r="BH58" s="75"/>
      <c r="BI58" s="75"/>
      <c r="BJ58" s="75"/>
      <c r="BK58" s="75"/>
      <c r="BL58" s="75"/>
      <c r="BM58" s="75"/>
      <c r="BN58" s="75"/>
      <c r="BO58" s="75"/>
      <c r="BP58" s="75"/>
      <c r="BQ58" s="75"/>
      <c r="BR58" s="75"/>
      <c r="BS58" s="75"/>
      <c r="BT58" s="75"/>
      <c r="BU58" s="75"/>
      <c r="BV58" s="75"/>
      <c r="BW58" s="75"/>
      <c r="BX58" s="75"/>
      <c r="BY58" s="75"/>
      <c r="BZ58" s="75"/>
      <c r="CA58" s="75"/>
      <c r="CB58" s="89"/>
      <c r="CC58" s="91" t="e">
        <f t="shared" si="8"/>
        <v>#DIV/0!</v>
      </c>
      <c r="CD58" s="28" t="e">
        <f t="shared" si="0"/>
        <v>#DIV/0!</v>
      </c>
      <c r="CE58" s="28" t="e">
        <f t="shared" si="1"/>
        <v>#DIV/0!</v>
      </c>
      <c r="CF58" s="68" t="str">
        <f t="shared" si="2"/>
        <v/>
      </c>
      <c r="CG58" s="68" t="str">
        <f t="shared" si="3"/>
        <v/>
      </c>
      <c r="CH58" s="68" t="str">
        <f t="shared" si="4"/>
        <v/>
      </c>
      <c r="CI58" s="68" t="str">
        <f t="shared" si="23"/>
        <v/>
      </c>
      <c r="CJ58" s="68" t="str">
        <f t="shared" si="23"/>
        <v/>
      </c>
      <c r="CK58" s="68" t="str">
        <f t="shared" si="6"/>
        <v/>
      </c>
      <c r="CL58" s="68" t="str">
        <f t="shared" si="7"/>
        <v/>
      </c>
      <c r="CM58" s="40"/>
      <c r="CN58" s="40"/>
      <c r="CO58" s="40"/>
      <c r="CP58" s="40"/>
      <c r="CQ58" s="40"/>
      <c r="CR58" s="40"/>
      <c r="CS58" s="40"/>
    </row>
    <row r="59" spans="1:97" s="21" customFormat="1" x14ac:dyDescent="0.25">
      <c r="A59" s="89" t="s">
        <v>379</v>
      </c>
      <c r="B59" s="75">
        <v>3918.6533539000002</v>
      </c>
      <c r="C59" s="75"/>
      <c r="D59" s="75">
        <v>25233.425259</v>
      </c>
      <c r="E59" s="75">
        <v>663.24944891999996</v>
      </c>
      <c r="F59" s="75">
        <v>642.89595211000005</v>
      </c>
      <c r="G59" s="75">
        <v>84.755394300000006</v>
      </c>
      <c r="H59" s="75">
        <v>946.06577456000002</v>
      </c>
      <c r="I59" s="75"/>
      <c r="J59" s="75" t="s">
        <v>421</v>
      </c>
      <c r="K59" s="75">
        <v>0</v>
      </c>
      <c r="L59" s="75">
        <v>10.7413573301094</v>
      </c>
      <c r="M59" s="75">
        <v>1.74833743757419</v>
      </c>
      <c r="N59" s="75">
        <v>3.9773727270441102</v>
      </c>
      <c r="O59" s="75">
        <v>3.9773727270441102</v>
      </c>
      <c r="P59" s="75">
        <v>15.3610665930322</v>
      </c>
      <c r="Q59" s="75">
        <v>0</v>
      </c>
      <c r="R59" s="75">
        <v>1.92468767871785</v>
      </c>
      <c r="S59" s="75">
        <v>0.95836491009048297</v>
      </c>
      <c r="T59" s="75">
        <v>22.7014195185182</v>
      </c>
      <c r="U59" s="75">
        <v>3918.6522406477102</v>
      </c>
      <c r="V59" s="75">
        <v>94.651055024341005</v>
      </c>
      <c r="W59" s="75">
        <v>0.71687151078265199</v>
      </c>
      <c r="X59" s="75">
        <v>16.518173418666901</v>
      </c>
      <c r="Y59" s="75">
        <v>0.415324900321274</v>
      </c>
      <c r="Z59" s="75">
        <v>0</v>
      </c>
      <c r="AA59" s="75">
        <v>0</v>
      </c>
      <c r="AB59" s="75">
        <v>17.352686330451199</v>
      </c>
      <c r="AC59" s="75">
        <v>17.352686330451199</v>
      </c>
      <c r="AD59" s="75">
        <v>0</v>
      </c>
      <c r="AE59" s="75">
        <v>0</v>
      </c>
      <c r="AF59" s="75">
        <v>201.86800595997499</v>
      </c>
      <c r="AG59" s="75">
        <v>3.3414257871094599</v>
      </c>
      <c r="AH59" s="75">
        <v>0.52248017458217599</v>
      </c>
      <c r="AI59" s="75">
        <v>0</v>
      </c>
      <c r="AJ59" s="75">
        <v>288.55458252316299</v>
      </c>
      <c r="AK59" s="75">
        <v>1.4201712633905901</v>
      </c>
      <c r="AL59" s="75">
        <v>0</v>
      </c>
      <c r="AM59" s="75">
        <v>0</v>
      </c>
      <c r="AN59" s="75">
        <v>1.7315236107350001</v>
      </c>
      <c r="AO59" s="75">
        <v>12.3738472888109</v>
      </c>
      <c r="AP59" s="75">
        <v>957.529492297601</v>
      </c>
      <c r="AQ59" s="75">
        <v>22710.039929319799</v>
      </c>
      <c r="AR59" s="75">
        <v>2321.4769487899298</v>
      </c>
      <c r="AS59" s="75">
        <v>25233.384884069699</v>
      </c>
      <c r="AT59" s="75">
        <v>0</v>
      </c>
      <c r="AU59" s="75">
        <v>18.8874823728511</v>
      </c>
      <c r="AV59" s="75">
        <v>0</v>
      </c>
      <c r="AW59" s="75">
        <v>0.38672711067753501</v>
      </c>
      <c r="AX59" s="75">
        <v>158.125605135326</v>
      </c>
      <c r="AY59" s="75">
        <v>3.75471079625434</v>
      </c>
      <c r="AZ59" s="75">
        <v>2.41712074802824</v>
      </c>
      <c r="BA59" s="75">
        <v>298.323166476518</v>
      </c>
      <c r="BB59" s="75">
        <v>2.2140124032033102</v>
      </c>
      <c r="BC59" s="75">
        <v>0</v>
      </c>
      <c r="BD59" s="75">
        <v>1.6873113116949601</v>
      </c>
      <c r="BE59" s="75">
        <v>663.24849479968202</v>
      </c>
      <c r="BF59" s="75">
        <v>642.89502971593402</v>
      </c>
      <c r="BG59" s="75">
        <v>20.353465083747999</v>
      </c>
      <c r="BH59" s="75">
        <v>0.85289180762468397</v>
      </c>
      <c r="BI59" s="75">
        <v>0</v>
      </c>
      <c r="BJ59" s="75">
        <v>8.2515495743426097</v>
      </c>
      <c r="BK59" s="75">
        <v>1.9783102008961699</v>
      </c>
      <c r="BL59" s="75">
        <v>53.594426977959202</v>
      </c>
      <c r="BM59" s="75">
        <v>11.1826698391177</v>
      </c>
      <c r="BN59" s="75">
        <v>8.0463866070316392</v>
      </c>
      <c r="BO59" s="75">
        <v>214.37768626024399</v>
      </c>
      <c r="BP59" s="75">
        <v>0.35610974175729898</v>
      </c>
      <c r="BQ59" s="75">
        <v>1.90994593539355</v>
      </c>
      <c r="BR59" s="75">
        <v>33.858266121022702</v>
      </c>
      <c r="BS59" s="75">
        <v>5.9847545925031803E-2</v>
      </c>
      <c r="BT59" s="75">
        <v>84.755646730490497</v>
      </c>
      <c r="BU59" s="75">
        <v>234.677378568937</v>
      </c>
      <c r="BV59" s="75">
        <v>0</v>
      </c>
      <c r="BW59" s="75">
        <v>0</v>
      </c>
      <c r="BX59" s="75">
        <v>20.046220686282702</v>
      </c>
      <c r="BY59" s="75">
        <v>0</v>
      </c>
      <c r="BZ59" s="75">
        <v>946.06744177868904</v>
      </c>
      <c r="CA59" s="75">
        <v>30.7988637593341</v>
      </c>
      <c r="CB59" s="89"/>
      <c r="CC59" s="91">
        <f t="shared" si="8"/>
        <v>1.0121154687422307</v>
      </c>
      <c r="CD59" s="28">
        <f t="shared" si="0"/>
        <v>8.0000367325835063E-3</v>
      </c>
      <c r="CE59" s="28">
        <f t="shared" si="1"/>
        <v>1.9247072565296296E-2</v>
      </c>
      <c r="CF59" s="68">
        <f t="shared" si="2"/>
        <v>-2.8409052535588084E-7</v>
      </c>
      <c r="CG59" s="68" t="str">
        <f t="shared" si="3"/>
        <v/>
      </c>
      <c r="CH59" s="68">
        <f t="shared" si="4"/>
        <v>-1.6000574589475633E-6</v>
      </c>
      <c r="CI59" s="68">
        <f t="shared" si="23"/>
        <v>-1.4385542566164752E-6</v>
      </c>
      <c r="CJ59" s="68">
        <f t="shared" si="23"/>
        <v>-1.4347485981368349E-6</v>
      </c>
      <c r="CK59" s="68">
        <f t="shared" si="6"/>
        <v>2.9783412911448319E-6</v>
      </c>
      <c r="CL59" s="68">
        <f t="shared" si="7"/>
        <v>1.7622650917662274E-6</v>
      </c>
      <c r="CM59" s="40">
        <f>(N59/0.004204-$BZ59)/$BZ59</f>
        <v>2.645077451630857E-5</v>
      </c>
      <c r="CN59" s="40">
        <f>(R59/0.002034-$BZ59)/$BZ59</f>
        <v>2.0085324724693085E-4</v>
      </c>
      <c r="CO59" s="40">
        <f>(AB59/0.018342-$BZ59)/$BZ59</f>
        <v>-4.7650408666161232E-6</v>
      </c>
      <c r="CP59" s="40">
        <f>(AN59/0.00183-$BZ59)/$BZ59</f>
        <v>1.2718295224962807E-4</v>
      </c>
      <c r="CQ59" s="40">
        <f>(M59/0.001848-$BZ59)/$BZ59</f>
        <v>2.7484284647277522E-6</v>
      </c>
      <c r="CR59" s="40">
        <f>(S59/0.001013-$BZ59)/$BZ59</f>
        <v>-1.4696168905247305E-6</v>
      </c>
      <c r="CS59" s="40">
        <f>(Y59/0.000439-$BZ59)/$BZ59</f>
        <v>3.1141510087452212E-6</v>
      </c>
    </row>
    <row r="60" spans="1:97" s="21" customFormat="1" x14ac:dyDescent="0.25">
      <c r="A60" s="75" t="s">
        <v>424</v>
      </c>
      <c r="B60" s="75">
        <v>955.01970773999994</v>
      </c>
      <c r="C60" s="75"/>
      <c r="D60" s="75">
        <v>5944.4331714</v>
      </c>
      <c r="E60" s="75">
        <v>160.69522602999999</v>
      </c>
      <c r="F60" s="75">
        <v>155.64080437999999</v>
      </c>
      <c r="G60" s="75">
        <v>38.491960450000001</v>
      </c>
      <c r="H60" s="75">
        <v>203.94762986999999</v>
      </c>
      <c r="I60" s="75"/>
      <c r="J60" s="75" t="s">
        <v>425</v>
      </c>
      <c r="K60" s="75">
        <v>0</v>
      </c>
      <c r="L60" s="75">
        <v>2.2910043039809902</v>
      </c>
      <c r="M60" s="75">
        <v>0.37289699817564198</v>
      </c>
      <c r="N60" s="75">
        <v>0.84832278556192997</v>
      </c>
      <c r="O60" s="75">
        <v>0.84832278556192997</v>
      </c>
      <c r="P60" s="75">
        <v>3.2763148167132301</v>
      </c>
      <c r="Q60" s="75">
        <v>0</v>
      </c>
      <c r="R60" s="75">
        <v>0.41050827593169997</v>
      </c>
      <c r="S60" s="75">
        <v>0.20440737624541799</v>
      </c>
      <c r="T60" s="75">
        <v>4.8419202812656703</v>
      </c>
      <c r="U60" s="75">
        <v>945.52748865997501</v>
      </c>
      <c r="V60" s="75">
        <v>20.1878650714462</v>
      </c>
      <c r="W60" s="75">
        <v>0.152899362685229</v>
      </c>
      <c r="X60" s="75">
        <v>3.5231085928338701</v>
      </c>
      <c r="Y60" s="75">
        <v>8.8583471673363195E-2</v>
      </c>
      <c r="Z60" s="75">
        <v>0</v>
      </c>
      <c r="AA60" s="75">
        <v>0</v>
      </c>
      <c r="AB60" s="75">
        <v>3.7011171905620102</v>
      </c>
      <c r="AC60" s="75">
        <v>3.7011171905620102</v>
      </c>
      <c r="AD60" s="75">
        <v>0</v>
      </c>
      <c r="AE60" s="75">
        <v>0</v>
      </c>
      <c r="AF60" s="75">
        <v>47.1054228189399</v>
      </c>
      <c r="AG60" s="75">
        <v>0.71269067283960696</v>
      </c>
      <c r="AH60" s="75">
        <v>0.11143840134085101</v>
      </c>
      <c r="AI60" s="75">
        <v>0</v>
      </c>
      <c r="AJ60" s="75">
        <v>61.544796827680102</v>
      </c>
      <c r="AK60" s="75">
        <v>0.30290435198994597</v>
      </c>
      <c r="AL60" s="75">
        <v>0</v>
      </c>
      <c r="AM60" s="75">
        <v>0</v>
      </c>
      <c r="AN60" s="75">
        <v>0.369313183012285</v>
      </c>
      <c r="AO60" s="75">
        <v>2.9675105628951099</v>
      </c>
      <c r="AP60" s="75">
        <v>204.228484267266</v>
      </c>
      <c r="AQ60" s="75">
        <v>5299.3490866802304</v>
      </c>
      <c r="AR60" s="75">
        <v>541.71113786052399</v>
      </c>
      <c r="AS60" s="75">
        <v>5888.1656473596904</v>
      </c>
      <c r="AT60" s="75">
        <v>0</v>
      </c>
      <c r="AU60" s="75">
        <v>4.0284664886434403</v>
      </c>
      <c r="AV60" s="75">
        <v>0</v>
      </c>
      <c r="AW60" s="75">
        <v>9.2745581110798794E-2</v>
      </c>
      <c r="AX60" s="75">
        <v>33.726373686734199</v>
      </c>
      <c r="AY60" s="75">
        <v>0.90045786691799301</v>
      </c>
      <c r="AZ60" s="75">
        <v>0.57967800393524904</v>
      </c>
      <c r="BA60" s="75">
        <v>71.544420377321003</v>
      </c>
      <c r="BB60" s="75">
        <v>0.53096893136460599</v>
      </c>
      <c r="BC60" s="75">
        <v>0</v>
      </c>
      <c r="BD60" s="75">
        <v>0.40465385781290403</v>
      </c>
      <c r="BE60" s="75">
        <v>159.18878195627099</v>
      </c>
      <c r="BF60" s="75">
        <v>154.18021104735999</v>
      </c>
      <c r="BG60" s="75">
        <v>5.0085709089105297</v>
      </c>
      <c r="BH60" s="75">
        <v>0.204542182686001</v>
      </c>
      <c r="BI60" s="75">
        <v>0</v>
      </c>
      <c r="BJ60" s="75">
        <v>1.97890485402646</v>
      </c>
      <c r="BK60" s="75">
        <v>0.47443879693778002</v>
      </c>
      <c r="BL60" s="75">
        <v>12.8531038321841</v>
      </c>
      <c r="BM60" s="75">
        <v>2.6818417412104401</v>
      </c>
      <c r="BN60" s="75">
        <v>1.9296952661254301</v>
      </c>
      <c r="BO60" s="75">
        <v>51.412414557119</v>
      </c>
      <c r="BP60" s="75">
        <v>7.5953830686353904E-2</v>
      </c>
      <c r="BQ60" s="75">
        <v>0.45804375072339099</v>
      </c>
      <c r="BR60" s="75">
        <v>8.1199487425387193</v>
      </c>
      <c r="BS60" s="75">
        <v>1.4352705346759399E-2</v>
      </c>
      <c r="BT60" s="75">
        <v>38.352967829053597</v>
      </c>
      <c r="BU60" s="75">
        <v>50.053563643175302</v>
      </c>
      <c r="BV60" s="75">
        <v>0</v>
      </c>
      <c r="BW60" s="75">
        <v>0</v>
      </c>
      <c r="BX60" s="75">
        <v>4.2756111855222398</v>
      </c>
      <c r="BY60" s="75">
        <v>0</v>
      </c>
      <c r="BZ60" s="75">
        <v>201.783992460192</v>
      </c>
      <c r="CA60" s="75">
        <v>6.5689841993198703</v>
      </c>
      <c r="CB60" s="89"/>
      <c r="CC60" s="91">
        <f t="shared" si="8"/>
        <v>1.0121143990525228</v>
      </c>
      <c r="CD60" s="28">
        <f t="shared" si="0"/>
        <v>8.0000165824245153E-3</v>
      </c>
      <c r="CE60" s="28">
        <f t="shared" si="1"/>
        <v>1.9247026208723834E-2</v>
      </c>
      <c r="CF60" s="68">
        <f t="shared" si="2"/>
        <v>-9.9392913079121032E-3</v>
      </c>
      <c r="CG60" s="68" t="str">
        <f t="shared" si="3"/>
        <v/>
      </c>
      <c r="CH60" s="68">
        <f t="shared" si="4"/>
        <v>-9.4655827423588933E-3</v>
      </c>
      <c r="CI60" s="68">
        <f t="shared" si="23"/>
        <v>-9.3745415526393042E-3</v>
      </c>
      <c r="CJ60" s="68">
        <f t="shared" si="23"/>
        <v>-9.3843856593926068E-3</v>
      </c>
      <c r="CK60" s="68">
        <f t="shared" si="6"/>
        <v>-3.6109519837772678E-3</v>
      </c>
      <c r="CL60" s="68">
        <f t="shared" si="7"/>
        <v>-1.0608789183709232E-2</v>
      </c>
      <c r="CM60" s="40">
        <f>(N60/0.004204-$BZ60)/$BZ60</f>
        <v>2.6973077760266343E-5</v>
      </c>
      <c r="CN60" s="40">
        <f>(R60/0.002034-$BZ60)/$BZ60</f>
        <v>1.9402950910217746E-4</v>
      </c>
      <c r="CO60" s="40">
        <f>(AB60/0.018342-$BZ60)/$BZ60</f>
        <v>-1.2966724266648679E-6</v>
      </c>
      <c r="CP60" s="40">
        <f>(AN60/0.00183-$BZ60)/$BZ60</f>
        <v>1.3127929455324582E-4</v>
      </c>
      <c r="CQ60" s="40">
        <f>(M60/0.001848-$BZ60)/$BZ60</f>
        <v>4.8300011804596083E-7</v>
      </c>
      <c r="CR60" s="40">
        <f>(S60/0.001013-$BZ60)/$BZ60</f>
        <v>9.3873042716932088E-7</v>
      </c>
      <c r="CS60" s="40">
        <f>(Y60/0.000439-$BZ60)/$BZ60</f>
        <v>3.3751708121113559E-6</v>
      </c>
    </row>
    <row r="61" spans="1:97" x14ac:dyDescent="0.25">
      <c r="A61" s="32" t="s">
        <v>426</v>
      </c>
      <c r="B61" s="1">
        <f>SUM(B3:B60)+SUM(B67:B99)</f>
        <v>28577.988901130004</v>
      </c>
      <c r="C61" s="1">
        <f t="shared" ref="C61:H61" si="38">SUM(C3:C60)+SUM(C67:C99)</f>
        <v>0</v>
      </c>
      <c r="D61" s="1">
        <f t="shared" si="38"/>
        <v>190352.40442377</v>
      </c>
      <c r="E61" s="1">
        <f t="shared" si="38"/>
        <v>5155.2949850500008</v>
      </c>
      <c r="F61" s="1">
        <f t="shared" si="38"/>
        <v>4995.8477674699998</v>
      </c>
      <c r="G61" s="1">
        <f t="shared" si="38"/>
        <v>822.93760526999995</v>
      </c>
      <c r="H61" s="1">
        <f t="shared" si="38"/>
        <v>7194.7398487600003</v>
      </c>
      <c r="I61" s="75"/>
      <c r="J61" s="32" t="s">
        <v>426</v>
      </c>
      <c r="K61" s="1">
        <f>SUM(K3:K60)+SUM(K67:K99)</f>
        <v>0</v>
      </c>
      <c r="L61" s="1">
        <f t="shared" ref="L61:BW61" si="39">SUM(L3:L60)+SUM(L67:L99)</f>
        <v>81.616329055019364</v>
      </c>
      <c r="M61" s="1">
        <f t="shared" si="39"/>
        <v>13.2844059980156</v>
      </c>
      <c r="N61" s="1">
        <f t="shared" si="39"/>
        <v>30.221348690867256</v>
      </c>
      <c r="O61" s="1">
        <f t="shared" si="39"/>
        <v>30.221348690867256</v>
      </c>
      <c r="P61" s="1">
        <f t="shared" si="39"/>
        <v>116.7181580991884</v>
      </c>
      <c r="Q61" s="1">
        <f t="shared" si="39"/>
        <v>0</v>
      </c>
      <c r="R61" s="1">
        <f t="shared" si="39"/>
        <v>14.624316162766158</v>
      </c>
      <c r="S61" s="1">
        <f t="shared" si="39"/>
        <v>7.2819791414741797</v>
      </c>
      <c r="T61" s="1">
        <f t="shared" si="39"/>
        <v>172.4924054293017</v>
      </c>
      <c r="U61" s="1">
        <f t="shared" si="39"/>
        <v>28552.766188149446</v>
      </c>
      <c r="V61" s="1">
        <f t="shared" si="39"/>
        <v>719.18843808906161</v>
      </c>
      <c r="W61" s="1">
        <f t="shared" si="39"/>
        <v>5.4470107156756287</v>
      </c>
      <c r="X61" s="1">
        <f t="shared" si="39"/>
        <v>125.51009535963986</v>
      </c>
      <c r="Y61" s="1">
        <f t="shared" si="39"/>
        <v>3.1557641847418347</v>
      </c>
      <c r="Z61" s="1">
        <f t="shared" si="39"/>
        <v>0</v>
      </c>
      <c r="AA61" s="1">
        <f t="shared" si="39"/>
        <v>0</v>
      </c>
      <c r="AB61" s="1">
        <f t="shared" si="39"/>
        <v>131.85176210876952</v>
      </c>
      <c r="AC61" s="1">
        <f t="shared" si="39"/>
        <v>131.85176210876952</v>
      </c>
      <c r="AD61" s="1">
        <f t="shared" si="39"/>
        <v>0</v>
      </c>
      <c r="AE61" s="1">
        <f t="shared" si="39"/>
        <v>0</v>
      </c>
      <c r="AF61" s="1">
        <f t="shared" si="39"/>
        <v>1521.5477466944531</v>
      </c>
      <c r="AG61" s="1">
        <f t="shared" si="39"/>
        <v>25.389413796627423</v>
      </c>
      <c r="AH61" s="1">
        <f t="shared" si="39"/>
        <v>3.9699730228054593</v>
      </c>
      <c r="AI61" s="1">
        <f t="shared" si="39"/>
        <v>0</v>
      </c>
      <c r="AJ61" s="1">
        <f t="shared" si="39"/>
        <v>2192.5172454570602</v>
      </c>
      <c r="AK61" s="1">
        <f t="shared" si="39"/>
        <v>10.790924007291149</v>
      </c>
      <c r="AL61" s="1">
        <f t="shared" si="39"/>
        <v>0</v>
      </c>
      <c r="AM61" s="1">
        <f t="shared" si="39"/>
        <v>0</v>
      </c>
      <c r="AN61" s="1">
        <f t="shared" si="39"/>
        <v>13.156700194585472</v>
      </c>
      <c r="AO61" s="1">
        <f t="shared" si="39"/>
        <v>96.075844181221896</v>
      </c>
      <c r="AP61" s="1">
        <f t="shared" si="39"/>
        <v>7275.6090723474108</v>
      </c>
      <c r="AQ61" s="1">
        <f t="shared" si="39"/>
        <v>171173.98996722227</v>
      </c>
      <c r="AR61" s="1">
        <f t="shared" si="39"/>
        <v>17497.789595523205</v>
      </c>
      <c r="AS61" s="1">
        <f t="shared" si="39"/>
        <v>190193.32730943986</v>
      </c>
      <c r="AT61" s="1">
        <f t="shared" si="39"/>
        <v>0</v>
      </c>
      <c r="AU61" s="1">
        <f t="shared" si="39"/>
        <v>143.51319678058545</v>
      </c>
      <c r="AV61" s="1">
        <f t="shared" si="39"/>
        <v>0</v>
      </c>
      <c r="AW61" s="1">
        <f t="shared" si="39"/>
        <v>3.0027210381742369</v>
      </c>
      <c r="AX61" s="1">
        <f t="shared" si="39"/>
        <v>1201.4944169398573</v>
      </c>
      <c r="AY61" s="1">
        <f t="shared" si="39"/>
        <v>29.153146336671085</v>
      </c>
      <c r="AZ61" s="1">
        <f t="shared" si="39"/>
        <v>18.767575929681353</v>
      </c>
      <c r="BA61" s="1">
        <f t="shared" si="39"/>
        <v>2316.3179097748498</v>
      </c>
      <c r="BB61" s="1">
        <f t="shared" si="39"/>
        <v>17.190574890993545</v>
      </c>
      <c r="BC61" s="1">
        <f t="shared" si="39"/>
        <v>0</v>
      </c>
      <c r="BD61" s="1">
        <f t="shared" si="39"/>
        <v>13.101028543754543</v>
      </c>
      <c r="BE61" s="1">
        <f t="shared" si="39"/>
        <v>5151.0435829368907</v>
      </c>
      <c r="BF61" s="1">
        <f t="shared" si="39"/>
        <v>4991.7265098963089</v>
      </c>
      <c r="BG61" s="1">
        <f t="shared" si="39"/>
        <v>159.31707304058125</v>
      </c>
      <c r="BH61" s="1">
        <f t="shared" si="39"/>
        <v>6.6222367910756699</v>
      </c>
      <c r="BI61" s="1">
        <f t="shared" si="39"/>
        <v>0</v>
      </c>
      <c r="BJ61" s="1">
        <f t="shared" si="39"/>
        <v>64.068790132409433</v>
      </c>
      <c r="BK61" s="1">
        <f t="shared" si="39"/>
        <v>15.360417257125036</v>
      </c>
      <c r="BL61" s="1">
        <f t="shared" si="39"/>
        <v>416.13085104564038</v>
      </c>
      <c r="BM61" s="1">
        <f t="shared" si="39"/>
        <v>86.827195415841132</v>
      </c>
      <c r="BN61" s="1">
        <f t="shared" si="39"/>
        <v>62.47571885846866</v>
      </c>
      <c r="BO61" s="1">
        <f t="shared" si="39"/>
        <v>1664.5232028770283</v>
      </c>
      <c r="BP61" s="1">
        <f t="shared" si="39"/>
        <v>2.7058429136181483</v>
      </c>
      <c r="BQ61" s="1">
        <f t="shared" si="39"/>
        <v>14.829612052400538</v>
      </c>
      <c r="BR61" s="1">
        <f t="shared" si="39"/>
        <v>262.89084698038397</v>
      </c>
      <c r="BS61" s="1">
        <f t="shared" si="39"/>
        <v>0.46468197181181276</v>
      </c>
      <c r="BT61" s="1">
        <f t="shared" si="39"/>
        <v>822.44532041950231</v>
      </c>
      <c r="BU61" s="1">
        <f t="shared" si="39"/>
        <v>1783.1469535395902</v>
      </c>
      <c r="BV61" s="1">
        <f t="shared" si="39"/>
        <v>0</v>
      </c>
      <c r="BW61" s="1">
        <f t="shared" si="39"/>
        <v>0</v>
      </c>
      <c r="BX61" s="1">
        <f t="shared" ref="BX61:CA61" si="40">SUM(BX3:BX60)+SUM(BX67:BX99)</f>
        <v>152.31784266233555</v>
      </c>
      <c r="BY61" s="1">
        <f t="shared" si="40"/>
        <v>0</v>
      </c>
      <c r="BZ61" s="1">
        <f t="shared" si="40"/>
        <v>7188.5144832354908</v>
      </c>
      <c r="CA61" s="1">
        <f t="shared" si="40"/>
        <v>234.01853148369224</v>
      </c>
      <c r="CB61" s="89"/>
      <c r="CF61" s="68"/>
      <c r="CG61" s="68"/>
      <c r="CH61" s="68"/>
      <c r="CI61" s="68"/>
      <c r="CJ61" s="68"/>
      <c r="CK61" s="68"/>
      <c r="CL61" s="68"/>
      <c r="CM61" s="40"/>
      <c r="CN61" s="40"/>
      <c r="CO61" s="40"/>
      <c r="CP61" s="40"/>
      <c r="CQ61" s="40"/>
      <c r="CR61" s="40"/>
      <c r="CS61" s="68"/>
    </row>
    <row r="62" spans="1:97" x14ac:dyDescent="0.25">
      <c r="A62" s="7" t="s">
        <v>219</v>
      </c>
      <c r="B62" s="1">
        <f>SUM(B3:B51)</f>
        <v>20296.422667770003</v>
      </c>
      <c r="C62" s="1">
        <f>SUM(C3:C51)</f>
        <v>0</v>
      </c>
      <c r="D62" s="1">
        <f t="shared" ref="D62:H62" si="41">SUM(D3:D51)</f>
        <v>137144.87632586001</v>
      </c>
      <c r="E62" s="1">
        <f t="shared" si="41"/>
        <v>3748.2484490900006</v>
      </c>
      <c r="F62" s="1">
        <f t="shared" si="41"/>
        <v>3632.1046139899995</v>
      </c>
      <c r="G62" s="1">
        <f t="shared" si="41"/>
        <v>626.31473334999998</v>
      </c>
      <c r="H62" s="1">
        <f t="shared" si="41"/>
        <v>5264.8336232800002</v>
      </c>
      <c r="I62" s="89"/>
      <c r="J62" s="7" t="s">
        <v>219</v>
      </c>
      <c r="K62" s="1">
        <f t="shared" ref="K62" si="42">SUM(K3:K51)</f>
        <v>0</v>
      </c>
      <c r="L62" s="1">
        <f t="shared" ref="L62:BW62" si="43">SUM(L3:L51)</f>
        <v>59.77541500346188</v>
      </c>
      <c r="M62" s="1">
        <f t="shared" si="43"/>
        <v>9.7294337158336486</v>
      </c>
      <c r="N62" s="1">
        <f t="shared" si="43"/>
        <v>22.133971851698796</v>
      </c>
      <c r="O62" s="1">
        <f t="shared" si="43"/>
        <v>22.133971851698796</v>
      </c>
      <c r="P62" s="1">
        <f t="shared" si="43"/>
        <v>85.483823644571046</v>
      </c>
      <c r="Q62" s="1">
        <f t="shared" si="43"/>
        <v>0</v>
      </c>
      <c r="R62" s="1">
        <f t="shared" si="43"/>
        <v>10.710770157030339</v>
      </c>
      <c r="S62" s="1">
        <f t="shared" si="43"/>
        <v>5.3332882293522639</v>
      </c>
      <c r="T62" s="1">
        <f t="shared" si="43"/>
        <v>126.33254750929601</v>
      </c>
      <c r="U62" s="1">
        <f t="shared" si="43"/>
        <v>20296.416957747279</v>
      </c>
      <c r="V62" s="1">
        <f t="shared" si="43"/>
        <v>526.73004089265908</v>
      </c>
      <c r="W62" s="1">
        <f t="shared" si="43"/>
        <v>3.9893634442191832</v>
      </c>
      <c r="X62" s="1">
        <f t="shared" si="43"/>
        <v>91.922966752905751</v>
      </c>
      <c r="Y62" s="1">
        <f t="shared" si="43"/>
        <v>2.3112658765392511</v>
      </c>
      <c r="Z62" s="1">
        <f t="shared" si="43"/>
        <v>0</v>
      </c>
      <c r="AA62" s="1">
        <f t="shared" si="43"/>
        <v>0</v>
      </c>
      <c r="AB62" s="1">
        <f t="shared" si="43"/>
        <v>96.56768303688348</v>
      </c>
      <c r="AC62" s="1">
        <f t="shared" si="43"/>
        <v>96.56768303688348</v>
      </c>
      <c r="AD62" s="1">
        <f t="shared" si="43"/>
        <v>0</v>
      </c>
      <c r="AE62" s="1">
        <f t="shared" si="43"/>
        <v>0</v>
      </c>
      <c r="AF62" s="1">
        <f t="shared" si="43"/>
        <v>1097.1585935643861</v>
      </c>
      <c r="AG62" s="1">
        <f t="shared" si="43"/>
        <v>18.59510559125037</v>
      </c>
      <c r="AH62" s="1">
        <f t="shared" si="43"/>
        <v>2.9075908636712842</v>
      </c>
      <c r="AI62" s="1">
        <f t="shared" si="43"/>
        <v>0</v>
      </c>
      <c r="AJ62" s="1">
        <f t="shared" si="43"/>
        <v>1605.7875287835673</v>
      </c>
      <c r="AK62" s="1">
        <f t="shared" si="43"/>
        <v>7.9032227358652491</v>
      </c>
      <c r="AL62" s="1">
        <f t="shared" si="43"/>
        <v>0</v>
      </c>
      <c r="AM62" s="1">
        <f t="shared" si="43"/>
        <v>0</v>
      </c>
      <c r="AN62" s="1">
        <f t="shared" si="43"/>
        <v>9.6359006772678892</v>
      </c>
      <c r="AO62" s="1">
        <f t="shared" si="43"/>
        <v>69.907111077880344</v>
      </c>
      <c r="AP62" s="1">
        <f t="shared" si="43"/>
        <v>5328.6211527709211</v>
      </c>
      <c r="AQ62" s="1">
        <f t="shared" si="43"/>
        <v>123430.37709809927</v>
      </c>
      <c r="AR62" s="1">
        <f t="shared" si="43"/>
        <v>12617.324966492532</v>
      </c>
      <c r="AS62" s="1">
        <f t="shared" si="43"/>
        <v>137144.86065815616</v>
      </c>
      <c r="AT62" s="1">
        <f t="shared" si="43"/>
        <v>0</v>
      </c>
      <c r="AU62" s="1">
        <f t="shared" si="43"/>
        <v>105.10841959881776</v>
      </c>
      <c r="AV62" s="1">
        <f t="shared" si="43"/>
        <v>0</v>
      </c>
      <c r="AW62" s="1">
        <f t="shared" si="43"/>
        <v>2.1848528988994484</v>
      </c>
      <c r="AX62" s="1">
        <f t="shared" si="43"/>
        <v>879.96941098835237</v>
      </c>
      <c r="AY62" s="1">
        <f t="shared" si="43"/>
        <v>21.212543437769558</v>
      </c>
      <c r="AZ62" s="1">
        <f t="shared" si="43"/>
        <v>13.655747134683644</v>
      </c>
      <c r="BA62" s="1">
        <f t="shared" si="43"/>
        <v>1685.4104693726174</v>
      </c>
      <c r="BB62" s="1">
        <f t="shared" si="43"/>
        <v>12.508286167712191</v>
      </c>
      <c r="BC62" s="1">
        <f t="shared" si="43"/>
        <v>0</v>
      </c>
      <c r="BD62" s="1">
        <f t="shared" si="43"/>
        <v>9.53262929676524</v>
      </c>
      <c r="BE62" s="1">
        <f t="shared" si="43"/>
        <v>3748.2474269280851</v>
      </c>
      <c r="BF62" s="1">
        <f t="shared" si="43"/>
        <v>3632.1036431258608</v>
      </c>
      <c r="BG62" s="1">
        <f t="shared" si="43"/>
        <v>116.14378380222311</v>
      </c>
      <c r="BH62" s="1">
        <f t="shared" si="43"/>
        <v>4.818503932984985</v>
      </c>
      <c r="BI62" s="1">
        <f t="shared" si="43"/>
        <v>0</v>
      </c>
      <c r="BJ62" s="1">
        <f t="shared" si="43"/>
        <v>46.618041144860058</v>
      </c>
      <c r="BK62" s="1">
        <f t="shared" si="43"/>
        <v>11.176609919944648</v>
      </c>
      <c r="BL62" s="1">
        <f t="shared" si="43"/>
        <v>302.78704771148057</v>
      </c>
      <c r="BM62" s="1">
        <f t="shared" si="43"/>
        <v>63.177598509785639</v>
      </c>
      <c r="BN62" s="1">
        <f t="shared" si="43"/>
        <v>45.458872917188785</v>
      </c>
      <c r="BO62" s="1">
        <f t="shared" si="43"/>
        <v>1211.1480203939634</v>
      </c>
      <c r="BP62" s="1">
        <f t="shared" si="43"/>
        <v>1.9817473172054474</v>
      </c>
      <c r="BQ62" s="1">
        <f t="shared" si="43"/>
        <v>10.790382061086753</v>
      </c>
      <c r="BR62" s="1">
        <f t="shared" si="43"/>
        <v>191.28592424411752</v>
      </c>
      <c r="BS62" s="1">
        <f t="shared" si="43"/>
        <v>0.33811398200234732</v>
      </c>
      <c r="BT62" s="1">
        <f t="shared" si="43"/>
        <v>626.314144214252</v>
      </c>
      <c r="BU62" s="1">
        <f t="shared" si="43"/>
        <v>1305.9671693749267</v>
      </c>
      <c r="BV62" s="1">
        <f t="shared" si="43"/>
        <v>0</v>
      </c>
      <c r="BW62" s="1">
        <f t="shared" si="43"/>
        <v>0</v>
      </c>
      <c r="BX62" s="1">
        <f t="shared" ref="BX62:CA62" si="44">SUM(BX3:BX51)</f>
        <v>111.55688484520512</v>
      </c>
      <c r="BY62" s="1">
        <f t="shared" si="44"/>
        <v>0</v>
      </c>
      <c r="BZ62" s="1">
        <f t="shared" si="44"/>
        <v>5264.8312980216724</v>
      </c>
      <c r="CA62" s="1">
        <f t="shared" si="44"/>
        <v>171.3938627516616</v>
      </c>
      <c r="CB62" s="89"/>
      <c r="CF62" s="68"/>
      <c r="CG62" s="68"/>
      <c r="CH62" s="68"/>
      <c r="CI62" s="68"/>
      <c r="CJ62" s="68"/>
      <c r="CK62" s="68"/>
      <c r="CL62" s="68"/>
      <c r="CM62" s="40"/>
      <c r="CN62" s="40"/>
      <c r="CO62" s="40"/>
      <c r="CP62" s="40"/>
      <c r="CQ62" s="40"/>
      <c r="CR62" s="40"/>
      <c r="CS62" s="68"/>
    </row>
    <row r="63" spans="1:97" x14ac:dyDescent="0.25">
      <c r="A63" s="89" t="s">
        <v>349</v>
      </c>
      <c r="B63" s="75">
        <f>+B3+B5+B8+B9+B11+B12+B14+B15+B16+B17+B18+B19+B20+B21+B22+B23+B24+B25+B26+B28+B30+B31+B33+B34+B35+B36+B37+B39+B40+B41+B42+B43+B44+B46+B47+B49+B50+B10</f>
        <v>17628.195457020003</v>
      </c>
      <c r="C63" s="75">
        <f t="shared" ref="C63:H63" si="45">+C3+C5+C8+C9+C11+C12+C14+C15+C16+C17+C18+C19+C20+C21+C22+C23+C24+C25+C26+C28+C30+C31+C33+C34+C35+C36+C37+C39+C40+C41+C42+C43+C44+C46+C47+C49+C50+C10</f>
        <v>0</v>
      </c>
      <c r="D63" s="75">
        <f t="shared" si="45"/>
        <v>119864.86583664</v>
      </c>
      <c r="E63" s="75">
        <f t="shared" si="45"/>
        <v>3291.196891300001</v>
      </c>
      <c r="F63" s="75">
        <f t="shared" si="45"/>
        <v>3189.1324374499995</v>
      </c>
      <c r="G63" s="75">
        <f t="shared" si="45"/>
        <v>561.23681406000003</v>
      </c>
      <c r="H63" s="75">
        <f t="shared" si="45"/>
        <v>4672.3325988699999</v>
      </c>
      <c r="I63" s="89"/>
      <c r="J63" s="89" t="s">
        <v>349</v>
      </c>
      <c r="K63" s="75">
        <f t="shared" ref="K63" si="46">+K3+K5+K8+K9+K11+K12+K14+K15+K16+K17+K18+K19+K20+K21+K22+K23+K24+K25+K26+K28+K30+K31+K33+K34+K35+K36+K37+K39+K40+K41+K42+K43+K44+K46+K47+K49+K50+K10</f>
        <v>0</v>
      </c>
      <c r="L63" s="75">
        <f t="shared" ref="L63:BW63" si="47">+L3+L5+L8+L9+L11+L12+L14+L15+L16+L17+L18+L19+L20+L21+L22+L23+L24+L25+L26+L28+L30+L31+L33+L34+L35+L36+L37+L39+L40+L41+L42+L43+L44+L46+L47+L49+L50+L10</f>
        <v>53.048328830030592</v>
      </c>
      <c r="M63" s="75">
        <f t="shared" si="47"/>
        <v>8.6344899111288935</v>
      </c>
      <c r="N63" s="75">
        <f t="shared" si="47"/>
        <v>19.643029918203112</v>
      </c>
      <c r="O63" s="75">
        <f t="shared" si="47"/>
        <v>19.643029918203112</v>
      </c>
      <c r="P63" s="75">
        <f t="shared" si="47"/>
        <v>75.86353024991638</v>
      </c>
      <c r="Q63" s="75">
        <f t="shared" si="47"/>
        <v>0</v>
      </c>
      <c r="R63" s="75">
        <f t="shared" si="47"/>
        <v>9.5053867664479501</v>
      </c>
      <c r="S63" s="75">
        <f t="shared" si="47"/>
        <v>4.7330833309593174</v>
      </c>
      <c r="T63" s="75">
        <f t="shared" si="47"/>
        <v>112.115165871351</v>
      </c>
      <c r="U63" s="75">
        <f t="shared" si="47"/>
        <v>17628.191023693271</v>
      </c>
      <c r="V63" s="75">
        <f t="shared" si="47"/>
        <v>467.45218357012624</v>
      </c>
      <c r="W63" s="75">
        <f t="shared" si="47"/>
        <v>3.5404028846714497</v>
      </c>
      <c r="X63" s="75">
        <f t="shared" si="47"/>
        <v>81.578016409105373</v>
      </c>
      <c r="Y63" s="75">
        <f t="shared" si="47"/>
        <v>2.0511570006395607</v>
      </c>
      <c r="Z63" s="75">
        <f t="shared" si="47"/>
        <v>0</v>
      </c>
      <c r="AA63" s="75">
        <f t="shared" si="47"/>
        <v>0</v>
      </c>
      <c r="AB63" s="75">
        <f t="shared" si="47"/>
        <v>85.700016113972168</v>
      </c>
      <c r="AC63" s="75">
        <f t="shared" si="47"/>
        <v>85.700016113972168</v>
      </c>
      <c r="AD63" s="75">
        <f t="shared" si="47"/>
        <v>0</v>
      </c>
      <c r="AE63" s="75">
        <f t="shared" si="47"/>
        <v>0</v>
      </c>
      <c r="AF63" s="75">
        <f t="shared" si="47"/>
        <v>958.91856069505957</v>
      </c>
      <c r="AG63" s="75">
        <f t="shared" si="47"/>
        <v>16.502425849599501</v>
      </c>
      <c r="AH63" s="75">
        <f t="shared" si="47"/>
        <v>2.5803721732436884</v>
      </c>
      <c r="AI63" s="75">
        <f t="shared" si="47"/>
        <v>0</v>
      </c>
      <c r="AJ63" s="75">
        <f t="shared" si="47"/>
        <v>1425.0733250035973</v>
      </c>
      <c r="AK63" s="75">
        <f t="shared" si="47"/>
        <v>7.0137991319169481</v>
      </c>
      <c r="AL63" s="75">
        <f t="shared" si="47"/>
        <v>0</v>
      </c>
      <c r="AM63" s="75">
        <f t="shared" si="47"/>
        <v>0</v>
      </c>
      <c r="AN63" s="75">
        <f t="shared" si="47"/>
        <v>8.5514825715884921</v>
      </c>
      <c r="AO63" s="75">
        <f t="shared" si="47"/>
        <v>61.381228269459811</v>
      </c>
      <c r="AP63" s="75">
        <f t="shared" si="47"/>
        <v>4728.9414535586329</v>
      </c>
      <c r="AQ63" s="75">
        <f t="shared" si="47"/>
        <v>107878.36915364186</v>
      </c>
      <c r="AR63" s="75">
        <f t="shared" si="47"/>
        <v>11027.564178263012</v>
      </c>
      <c r="AS63" s="75">
        <f t="shared" si="47"/>
        <v>119864.85189259991</v>
      </c>
      <c r="AT63" s="75">
        <f t="shared" si="47"/>
        <v>0</v>
      </c>
      <c r="AU63" s="75">
        <f t="shared" si="47"/>
        <v>93.279587280789428</v>
      </c>
      <c r="AV63" s="75">
        <f t="shared" si="47"/>
        <v>0</v>
      </c>
      <c r="AW63" s="75">
        <f t="shared" si="47"/>
        <v>1.9183878382489754</v>
      </c>
      <c r="AX63" s="75">
        <f t="shared" si="47"/>
        <v>780.93819062761418</v>
      </c>
      <c r="AY63" s="75">
        <f t="shared" si="47"/>
        <v>18.625457410595398</v>
      </c>
      <c r="AZ63" s="75">
        <f t="shared" si="47"/>
        <v>11.99028969264922</v>
      </c>
      <c r="BA63" s="75">
        <f t="shared" si="47"/>
        <v>1479.8575121353397</v>
      </c>
      <c r="BB63" s="75">
        <f t="shared" si="47"/>
        <v>10.982772538723617</v>
      </c>
      <c r="BC63" s="75">
        <f t="shared" si="47"/>
        <v>0</v>
      </c>
      <c r="BD63" s="75">
        <f t="shared" si="47"/>
        <v>8.370027769941057</v>
      </c>
      <c r="BE63" s="75">
        <f t="shared" si="47"/>
        <v>3291.1960256608545</v>
      </c>
      <c r="BF63" s="75">
        <f t="shared" si="47"/>
        <v>3189.1316197384895</v>
      </c>
      <c r="BG63" s="75">
        <f t="shared" si="47"/>
        <v>102.06440592236399</v>
      </c>
      <c r="BH63" s="75">
        <f t="shared" si="47"/>
        <v>4.2308382556236985</v>
      </c>
      <c r="BI63" s="75">
        <f t="shared" si="47"/>
        <v>0</v>
      </c>
      <c r="BJ63" s="75">
        <f t="shared" si="47"/>
        <v>40.932495017488023</v>
      </c>
      <c r="BK63" s="75">
        <f t="shared" si="47"/>
        <v>9.8135085783902767</v>
      </c>
      <c r="BL63" s="75">
        <f t="shared" si="47"/>
        <v>265.85908627935817</v>
      </c>
      <c r="BM63" s="75">
        <f t="shared" si="47"/>
        <v>55.472446656415059</v>
      </c>
      <c r="BN63" s="75">
        <f t="shared" si="47"/>
        <v>39.914699101847937</v>
      </c>
      <c r="BO63" s="75">
        <f t="shared" si="47"/>
        <v>1063.4361741473879</v>
      </c>
      <c r="BP63" s="75">
        <f t="shared" si="47"/>
        <v>1.7587226440266788</v>
      </c>
      <c r="BQ63" s="75">
        <f t="shared" si="47"/>
        <v>9.4743845875416675</v>
      </c>
      <c r="BR63" s="75">
        <f t="shared" si="47"/>
        <v>167.95666222133283</v>
      </c>
      <c r="BS63" s="75">
        <f t="shared" si="47"/>
        <v>0.29687750760638637</v>
      </c>
      <c r="BT63" s="75">
        <f t="shared" si="47"/>
        <v>561.23627891395722</v>
      </c>
      <c r="BU63" s="75">
        <f t="shared" si="47"/>
        <v>1158.9944439297092</v>
      </c>
      <c r="BV63" s="75">
        <f t="shared" si="47"/>
        <v>0</v>
      </c>
      <c r="BW63" s="75">
        <f t="shared" si="47"/>
        <v>0</v>
      </c>
      <c r="BX63" s="75">
        <f t="shared" ref="BX63:CA63" si="48">+BX3+BX5+BX8+BX9+BX11+BX12+BX14+BX15+BX16+BX17+BX18+BX19+BX20+BX21+BX22+BX23+BX24+BX25+BX26+BX28+BX30+BX31+BX33+BX34+BX35+BX36+BX37+BX39+BX40+BX41+BX42+BX43+BX44+BX46+BX47+BX49+BX50+BX10</f>
        <v>99.0023428505542</v>
      </c>
      <c r="BY63" s="75">
        <f t="shared" si="48"/>
        <v>0</v>
      </c>
      <c r="BZ63" s="75">
        <f t="shared" si="48"/>
        <v>4672.3305490712391</v>
      </c>
      <c r="CA63" s="75">
        <f t="shared" si="48"/>
        <v>152.10530398681394</v>
      </c>
      <c r="CB63" s="89"/>
      <c r="CF63" s="68"/>
      <c r="CG63" s="68"/>
      <c r="CH63" s="68"/>
      <c r="CI63" s="68"/>
      <c r="CJ63" s="68"/>
      <c r="CK63" s="68"/>
      <c r="CL63" s="68"/>
      <c r="CM63" s="40"/>
      <c r="CN63" s="40"/>
      <c r="CO63" s="40"/>
      <c r="CP63" s="40"/>
      <c r="CQ63" s="40"/>
      <c r="CR63" s="40"/>
      <c r="CS63" s="68"/>
    </row>
    <row r="64" spans="1:97" x14ac:dyDescent="0.25">
      <c r="A64" s="2" t="s">
        <v>427</v>
      </c>
      <c r="B64" s="1">
        <f t="shared" ref="B64:H64" si="49">SUM(B67:B75)</f>
        <v>3208.9140186299996</v>
      </c>
      <c r="C64" s="1">
        <f t="shared" si="49"/>
        <v>0</v>
      </c>
      <c r="D64" s="1">
        <f t="shared" si="49"/>
        <v>20733.67441431</v>
      </c>
      <c r="E64" s="1">
        <f t="shared" si="49"/>
        <v>548.21700168999996</v>
      </c>
      <c r="F64" s="1">
        <f t="shared" si="49"/>
        <v>531.40938259999996</v>
      </c>
      <c r="G64" s="1">
        <f t="shared" si="49"/>
        <v>66.418552169999998</v>
      </c>
      <c r="H64" s="1">
        <f t="shared" si="49"/>
        <v>729.67535993999991</v>
      </c>
      <c r="I64" s="89"/>
      <c r="J64" s="2" t="s">
        <v>427</v>
      </c>
      <c r="K64" s="1">
        <f>SUM(K67:K75)</f>
        <v>0</v>
      </c>
      <c r="L64" s="1">
        <f t="shared" ref="L64:BW64" si="50">SUM(L67:L75)</f>
        <v>8.2383970624284846</v>
      </c>
      <c r="M64" s="1">
        <f t="shared" si="50"/>
        <v>1.3409357954154317</v>
      </c>
      <c r="N64" s="1">
        <f t="shared" si="50"/>
        <v>3.0505610375029608</v>
      </c>
      <c r="O64" s="1">
        <f t="shared" si="50"/>
        <v>3.0505610375029608</v>
      </c>
      <c r="P64" s="1">
        <f t="shared" si="50"/>
        <v>11.781584602770701</v>
      </c>
      <c r="Q64" s="1">
        <f t="shared" si="50"/>
        <v>0</v>
      </c>
      <c r="R64" s="1">
        <f t="shared" si="50"/>
        <v>1.4761876595867967</v>
      </c>
      <c r="S64" s="1">
        <f t="shared" si="50"/>
        <v>0.73504817080087381</v>
      </c>
      <c r="T64" s="1">
        <f t="shared" si="50"/>
        <v>17.411524161565108</v>
      </c>
      <c r="U64" s="1">
        <f t="shared" si="50"/>
        <v>3193.1905191598157</v>
      </c>
      <c r="V64" s="1">
        <f t="shared" si="50"/>
        <v>72.595380804403121</v>
      </c>
      <c r="W64" s="1">
        <f t="shared" si="50"/>
        <v>0.54982467285831482</v>
      </c>
      <c r="X64" s="1">
        <f t="shared" si="50"/>
        <v>12.66905826425122</v>
      </c>
      <c r="Y64" s="1">
        <f t="shared" si="50"/>
        <v>0.31854440258378031</v>
      </c>
      <c r="Z64" s="1">
        <f t="shared" si="50"/>
        <v>0</v>
      </c>
      <c r="AA64" s="1">
        <f t="shared" si="50"/>
        <v>0</v>
      </c>
      <c r="AB64" s="1">
        <f t="shared" si="50"/>
        <v>13.309185349214294</v>
      </c>
      <c r="AC64" s="1">
        <f t="shared" si="50"/>
        <v>13.309185349214294</v>
      </c>
      <c r="AD64" s="1">
        <f t="shared" si="50"/>
        <v>0</v>
      </c>
      <c r="AE64" s="1">
        <f t="shared" si="50"/>
        <v>0</v>
      </c>
      <c r="AF64" s="1">
        <f t="shared" si="50"/>
        <v>165.04777003777613</v>
      </c>
      <c r="AG64" s="1">
        <f t="shared" si="50"/>
        <v>2.5628264416722923</v>
      </c>
      <c r="AH64" s="1">
        <f t="shared" si="50"/>
        <v>0.40073018082034578</v>
      </c>
      <c r="AI64" s="1">
        <f t="shared" si="50"/>
        <v>0</v>
      </c>
      <c r="AJ64" s="1">
        <f t="shared" si="50"/>
        <v>221.31391113482277</v>
      </c>
      <c r="AK64" s="1">
        <f t="shared" si="50"/>
        <v>1.0892425015352236</v>
      </c>
      <c r="AL64" s="1">
        <f t="shared" si="50"/>
        <v>0</v>
      </c>
      <c r="AM64" s="1">
        <f t="shared" si="50"/>
        <v>0</v>
      </c>
      <c r="AN64" s="1">
        <f t="shared" si="50"/>
        <v>1.3280526388968708</v>
      </c>
      <c r="AO64" s="1">
        <f t="shared" si="50"/>
        <v>10.176885883105415</v>
      </c>
      <c r="AP64" s="1">
        <f t="shared" si="50"/>
        <v>734.40407523823626</v>
      </c>
      <c r="AQ64" s="1">
        <f t="shared" si="50"/>
        <v>18567.827631189648</v>
      </c>
      <c r="AR64" s="1">
        <f t="shared" si="50"/>
        <v>1898.0450618612508</v>
      </c>
      <c r="AS64" s="1">
        <f t="shared" si="50"/>
        <v>20630.920463088634</v>
      </c>
      <c r="AT64" s="1">
        <f t="shared" si="50"/>
        <v>0</v>
      </c>
      <c r="AU64" s="1">
        <f t="shared" si="50"/>
        <v>14.486275280649744</v>
      </c>
      <c r="AV64" s="1">
        <f t="shared" si="50"/>
        <v>0</v>
      </c>
      <c r="AW64" s="1">
        <f t="shared" si="50"/>
        <v>0.31806520666457133</v>
      </c>
      <c r="AX64" s="1">
        <f t="shared" si="50"/>
        <v>121.27962709764527</v>
      </c>
      <c r="AY64" s="1">
        <f t="shared" si="50"/>
        <v>3.0880500850322568</v>
      </c>
      <c r="AZ64" s="1">
        <f t="shared" si="50"/>
        <v>1.9879622119964493</v>
      </c>
      <c r="BA64" s="1">
        <f t="shared" si="50"/>
        <v>245.35698011056095</v>
      </c>
      <c r="BB64" s="1">
        <f t="shared" si="50"/>
        <v>1.8209169369312754</v>
      </c>
      <c r="BC64" s="1">
        <f t="shared" si="50"/>
        <v>0</v>
      </c>
      <c r="BD64" s="1">
        <f t="shared" si="50"/>
        <v>1.3877323484625499</v>
      </c>
      <c r="BE64" s="1">
        <f t="shared" si="50"/>
        <v>545.47402304893922</v>
      </c>
      <c r="BF64" s="1">
        <f t="shared" si="50"/>
        <v>528.75061913551474</v>
      </c>
      <c r="BG64" s="1">
        <f t="shared" si="50"/>
        <v>16.723403913424473</v>
      </c>
      <c r="BH64" s="1">
        <f t="shared" si="50"/>
        <v>0.70146233547402037</v>
      </c>
      <c r="BI64" s="1">
        <f t="shared" si="50"/>
        <v>0</v>
      </c>
      <c r="BJ64" s="1">
        <f t="shared" si="50"/>
        <v>6.7865098617922355</v>
      </c>
      <c r="BK64" s="1">
        <f t="shared" si="50"/>
        <v>1.6270591151529163</v>
      </c>
      <c r="BL64" s="1">
        <f t="shared" si="50"/>
        <v>44.078814648059584</v>
      </c>
      <c r="BM64" s="1">
        <f t="shared" si="50"/>
        <v>9.1972130392587879</v>
      </c>
      <c r="BN64" s="1">
        <f t="shared" si="50"/>
        <v>6.6177651550014529</v>
      </c>
      <c r="BO64" s="1">
        <f t="shared" si="50"/>
        <v>176.31525294013886</v>
      </c>
      <c r="BP64" s="1">
        <f t="shared" si="50"/>
        <v>0.27312951709772887</v>
      </c>
      <c r="BQ64" s="1">
        <f t="shared" si="50"/>
        <v>1.5708349666936727</v>
      </c>
      <c r="BR64" s="1">
        <f t="shared" si="50"/>
        <v>27.846778613954061</v>
      </c>
      <c r="BS64" s="1">
        <f t="shared" si="50"/>
        <v>4.9221560340834525E-2</v>
      </c>
      <c r="BT64" s="1">
        <f t="shared" si="50"/>
        <v>66.065595862083228</v>
      </c>
      <c r="BU64" s="1">
        <f t="shared" si="50"/>
        <v>179.99217116355143</v>
      </c>
      <c r="BV64" s="1">
        <f t="shared" si="50"/>
        <v>0</v>
      </c>
      <c r="BW64" s="1">
        <f t="shared" si="50"/>
        <v>0</v>
      </c>
      <c r="BX64" s="1">
        <f t="shared" ref="BX64:CA64" si="51">SUM(BX67:BX75)</f>
        <v>15.375064827600877</v>
      </c>
      <c r="BY64" s="1">
        <f t="shared" si="51"/>
        <v>0</v>
      </c>
      <c r="BZ64" s="1">
        <f t="shared" si="51"/>
        <v>725.61432596791053</v>
      </c>
      <c r="CA64" s="1">
        <f t="shared" si="51"/>
        <v>23.62201826844742</v>
      </c>
      <c r="CB64" s="89"/>
      <c r="CM64" s="40"/>
      <c r="CN64" s="40"/>
      <c r="CO64" s="40"/>
      <c r="CP64" s="40"/>
      <c r="CQ64" s="40"/>
      <c r="CR64" s="40"/>
    </row>
    <row r="65" spans="1:97" x14ac:dyDescent="0.25">
      <c r="A65" s="2" t="s">
        <v>428</v>
      </c>
      <c r="B65" s="1">
        <f>SUM(B76:B87)</f>
        <v>198.97915309000001</v>
      </c>
      <c r="C65" s="1">
        <f t="shared" ref="C65:H65" si="52">SUM(C76:C87)</f>
        <v>0</v>
      </c>
      <c r="D65" s="1">
        <f t="shared" si="52"/>
        <v>1295.9952532</v>
      </c>
      <c r="E65" s="1">
        <f t="shared" si="52"/>
        <v>34.884859319999997</v>
      </c>
      <c r="F65" s="1">
        <f t="shared" si="52"/>
        <v>33.797014390000001</v>
      </c>
      <c r="G65" s="1">
        <f t="shared" si="52"/>
        <v>6.9569649999999994</v>
      </c>
      <c r="H65" s="1">
        <f t="shared" si="52"/>
        <v>50.217461110000002</v>
      </c>
      <c r="I65" s="89"/>
      <c r="J65" s="2" t="s">
        <v>428</v>
      </c>
      <c r="K65" s="1">
        <f>SUM(K76:K87)</f>
        <v>0</v>
      </c>
      <c r="L65" s="1">
        <f t="shared" ref="L65:BW65" si="53">SUM(L76:L87)</f>
        <v>0.57015535503861869</v>
      </c>
      <c r="M65" s="1">
        <f t="shared" si="53"/>
        <v>9.280205101668805E-2</v>
      </c>
      <c r="N65" s="1">
        <f t="shared" si="53"/>
        <v>0.21112028905946001</v>
      </c>
      <c r="O65" s="1">
        <f t="shared" si="53"/>
        <v>0.21112028905946001</v>
      </c>
      <c r="P65" s="1">
        <f t="shared" si="53"/>
        <v>0.81536844210122394</v>
      </c>
      <c r="Q65" s="1">
        <f t="shared" si="53"/>
        <v>0</v>
      </c>
      <c r="R65" s="1">
        <f t="shared" si="53"/>
        <v>0.10216239149947197</v>
      </c>
      <c r="S65" s="1">
        <f t="shared" si="53"/>
        <v>5.0870454985140506E-2</v>
      </c>
      <c r="T65" s="1">
        <f t="shared" si="53"/>
        <v>1.2049939586567224</v>
      </c>
      <c r="U65" s="1">
        <f t="shared" si="53"/>
        <v>198.97898193466605</v>
      </c>
      <c r="V65" s="1">
        <f t="shared" si="53"/>
        <v>5.0240962962121731</v>
      </c>
      <c r="W65" s="1">
        <f t="shared" si="53"/>
        <v>3.8051725130249826E-2</v>
      </c>
      <c r="X65" s="1">
        <f t="shared" si="53"/>
        <v>0.87678833098212183</v>
      </c>
      <c r="Y65" s="1">
        <f t="shared" si="53"/>
        <v>2.2045533624165826E-2</v>
      </c>
      <c r="Z65" s="1">
        <f t="shared" si="53"/>
        <v>0</v>
      </c>
      <c r="AA65" s="1">
        <f t="shared" si="53"/>
        <v>0</v>
      </c>
      <c r="AB65" s="1">
        <f t="shared" si="53"/>
        <v>0.9210902016585335</v>
      </c>
      <c r="AC65" s="1">
        <f t="shared" si="53"/>
        <v>0.9210902016585335</v>
      </c>
      <c r="AD65" s="1">
        <f t="shared" si="53"/>
        <v>0</v>
      </c>
      <c r="AE65" s="1">
        <f t="shared" si="53"/>
        <v>0</v>
      </c>
      <c r="AF65" s="1">
        <f t="shared" si="53"/>
        <v>10.36795431337598</v>
      </c>
      <c r="AG65" s="1">
        <f t="shared" si="53"/>
        <v>0.17736530375569196</v>
      </c>
      <c r="AH65" s="1">
        <f t="shared" si="53"/>
        <v>2.7733402390802471E-2</v>
      </c>
      <c r="AI65" s="1">
        <f t="shared" si="53"/>
        <v>0</v>
      </c>
      <c r="AJ65" s="1">
        <f t="shared" si="53"/>
        <v>15.316426187827259</v>
      </c>
      <c r="AK65" s="1">
        <f t="shared" si="53"/>
        <v>7.5383154510140646E-2</v>
      </c>
      <c r="AL65" s="1">
        <f t="shared" si="53"/>
        <v>0</v>
      </c>
      <c r="AM65" s="1">
        <f t="shared" si="53"/>
        <v>0</v>
      </c>
      <c r="AN65" s="1">
        <f t="shared" si="53"/>
        <v>9.1910084673427636E-2</v>
      </c>
      <c r="AO65" s="1">
        <f t="shared" si="53"/>
        <v>0.65048936853012262</v>
      </c>
      <c r="AP65" s="1">
        <f t="shared" si="53"/>
        <v>50.825867773386818</v>
      </c>
      <c r="AQ65" s="1">
        <f t="shared" si="53"/>
        <v>1166.3962219333373</v>
      </c>
      <c r="AR65" s="1">
        <f t="shared" si="53"/>
        <v>119.23148051896749</v>
      </c>
      <c r="AS65" s="1">
        <f t="shared" si="53"/>
        <v>1295.9956567656818</v>
      </c>
      <c r="AT65" s="1">
        <f t="shared" si="53"/>
        <v>0</v>
      </c>
      <c r="AU65" s="1">
        <f t="shared" si="53"/>
        <v>1.0025530396233955</v>
      </c>
      <c r="AV65" s="1">
        <f t="shared" si="53"/>
        <v>0</v>
      </c>
      <c r="AW65" s="1">
        <f t="shared" si="53"/>
        <v>2.0330240821883054E-2</v>
      </c>
      <c r="AX65" s="1">
        <f t="shared" si="53"/>
        <v>8.3934000317994535</v>
      </c>
      <c r="AY65" s="1">
        <f t="shared" si="53"/>
        <v>0.19738415069693602</v>
      </c>
      <c r="AZ65" s="1">
        <f t="shared" si="53"/>
        <v>0.12706783103776986</v>
      </c>
      <c r="BA65" s="1">
        <f t="shared" si="53"/>
        <v>15.682873437832351</v>
      </c>
      <c r="BB65" s="1">
        <f t="shared" si="53"/>
        <v>0.1163904517821603</v>
      </c>
      <c r="BC65" s="1">
        <f t="shared" si="53"/>
        <v>0</v>
      </c>
      <c r="BD65" s="1">
        <f t="shared" si="53"/>
        <v>8.8701729018888092E-2</v>
      </c>
      <c r="BE65" s="1">
        <f t="shared" si="53"/>
        <v>34.884856203913664</v>
      </c>
      <c r="BF65" s="1">
        <f t="shared" si="53"/>
        <v>33.797006871638608</v>
      </c>
      <c r="BG65" s="1">
        <f t="shared" si="53"/>
        <v>1.0878493322751142</v>
      </c>
      <c r="BH65" s="1">
        <f t="shared" si="53"/>
        <v>4.4836532305979483E-2</v>
      </c>
      <c r="BI65" s="1">
        <f t="shared" si="53"/>
        <v>0</v>
      </c>
      <c r="BJ65" s="1">
        <f t="shared" si="53"/>
        <v>0.43378469738807296</v>
      </c>
      <c r="BK65" s="1">
        <f t="shared" si="53"/>
        <v>0.10399922419352174</v>
      </c>
      <c r="BL65" s="1">
        <f t="shared" si="53"/>
        <v>2.8174578759569391</v>
      </c>
      <c r="BM65" s="1">
        <f t="shared" si="53"/>
        <v>0.58787228646858114</v>
      </c>
      <c r="BN65" s="1">
        <f t="shared" si="53"/>
        <v>0.42299891312135812</v>
      </c>
      <c r="BO65" s="1">
        <f t="shared" si="53"/>
        <v>11.26982872556305</v>
      </c>
      <c r="BP65" s="1">
        <f t="shared" si="53"/>
        <v>1.8902506871319048E-2</v>
      </c>
      <c r="BQ65" s="1">
        <f t="shared" si="53"/>
        <v>0.10040533850317172</v>
      </c>
      <c r="BR65" s="1">
        <f t="shared" si="53"/>
        <v>1.7799292587509701</v>
      </c>
      <c r="BS65" s="1">
        <f t="shared" si="53"/>
        <v>3.1461781968396664E-3</v>
      </c>
      <c r="BT65" s="1">
        <f t="shared" si="53"/>
        <v>6.9569657836229659</v>
      </c>
      <c r="BU65" s="1">
        <f t="shared" si="53"/>
        <v>12.45667078899973</v>
      </c>
      <c r="BV65" s="1">
        <f t="shared" si="53"/>
        <v>0</v>
      </c>
      <c r="BW65" s="1">
        <f t="shared" si="53"/>
        <v>0</v>
      </c>
      <c r="BX65" s="1">
        <f t="shared" ref="BX65:CA65" si="54">SUM(BX76:BX87)</f>
        <v>1.0640611177246</v>
      </c>
      <c r="BY65" s="1">
        <f t="shared" si="54"/>
        <v>0</v>
      </c>
      <c r="BZ65" s="1">
        <f t="shared" si="54"/>
        <v>50.217425007027167</v>
      </c>
      <c r="CA65" s="1">
        <f t="shared" si="54"/>
        <v>1.6348025049292498</v>
      </c>
      <c r="CB65" s="89"/>
      <c r="CM65" s="40"/>
      <c r="CN65" s="40"/>
      <c r="CO65" s="40"/>
      <c r="CP65" s="40"/>
      <c r="CQ65" s="40"/>
      <c r="CR65" s="40"/>
    </row>
    <row r="66" spans="1:97" x14ac:dyDescent="0.25">
      <c r="A66" s="5"/>
      <c r="B66" s="82"/>
      <c r="C66" s="75"/>
      <c r="D66" s="75"/>
      <c r="E66" s="75"/>
      <c r="F66" s="75"/>
      <c r="G66" s="75"/>
      <c r="H66" s="75"/>
      <c r="I66" s="89"/>
      <c r="J66" s="89"/>
      <c r="K66" s="89"/>
      <c r="L66" s="89"/>
      <c r="N66" s="89"/>
      <c r="O66" s="89"/>
      <c r="P66" s="89"/>
      <c r="Q66" s="89"/>
      <c r="R66" s="89"/>
      <c r="T66" s="89"/>
      <c r="U66" s="89"/>
      <c r="V66" s="89"/>
      <c r="W66" s="89"/>
      <c r="X66" s="89"/>
      <c r="Z66" s="89"/>
      <c r="AA66" s="89"/>
      <c r="AB66" s="89"/>
      <c r="AC66" s="89"/>
      <c r="AF66" s="89"/>
      <c r="AG66" s="89"/>
      <c r="AH66" s="89"/>
      <c r="AJ66" s="89"/>
      <c r="AK66" s="89"/>
      <c r="AL66" s="89"/>
      <c r="AN66" s="89"/>
      <c r="AO66" s="89"/>
      <c r="AP66" s="89"/>
      <c r="AQ66" s="89"/>
      <c r="AR66" s="89"/>
      <c r="AS66" s="89"/>
      <c r="AT66" s="89"/>
      <c r="AU66" s="89"/>
      <c r="AW66" s="89"/>
      <c r="AX66" s="89"/>
      <c r="AY66" s="89"/>
      <c r="AZ66" s="89"/>
      <c r="BA66" s="89"/>
      <c r="BB66" s="89"/>
      <c r="BC66" s="89"/>
      <c r="BD66" s="89"/>
      <c r="BE66" s="89"/>
      <c r="BF66" s="89"/>
      <c r="BG66" s="89"/>
      <c r="BH66" s="89"/>
      <c r="BI66" s="89"/>
      <c r="BJ66" s="89"/>
      <c r="BK66" s="89"/>
      <c r="BL66" s="89"/>
      <c r="BM66" s="89"/>
      <c r="BN66" s="89"/>
      <c r="BO66" s="89"/>
      <c r="BP66" s="89"/>
      <c r="BQ66" s="89"/>
      <c r="BR66" s="89"/>
      <c r="BS66" s="89"/>
      <c r="BT66" s="89"/>
      <c r="BU66" s="89"/>
      <c r="BV66" s="89"/>
      <c r="BW66" s="89"/>
      <c r="BX66" s="89"/>
      <c r="BY66" s="89"/>
      <c r="BZ66" s="89"/>
      <c r="CA66" s="89"/>
      <c r="CB66" s="89"/>
      <c r="CM66" s="40"/>
      <c r="CN66" s="40"/>
      <c r="CO66" s="40"/>
      <c r="CP66" s="40"/>
      <c r="CQ66" s="40"/>
      <c r="CR66" s="40"/>
    </row>
    <row r="67" spans="1:97" x14ac:dyDescent="0.25">
      <c r="A67" s="18" t="s">
        <v>429</v>
      </c>
      <c r="B67" s="75">
        <v>154.23635153999999</v>
      </c>
      <c r="C67" s="75"/>
      <c r="D67" s="75">
        <v>1000.6529755</v>
      </c>
      <c r="E67" s="75">
        <v>25.976915760000001</v>
      </c>
      <c r="F67" s="75">
        <v>25.18829951</v>
      </c>
      <c r="G67" s="75">
        <v>1.9900144799999999</v>
      </c>
      <c r="H67" s="75">
        <v>32.746127180000002</v>
      </c>
      <c r="I67" s="89"/>
      <c r="J67" s="75" t="s">
        <v>429</v>
      </c>
      <c r="K67" s="75">
        <v>0</v>
      </c>
      <c r="L67" s="75">
        <v>0.34989013437633998</v>
      </c>
      <c r="M67" s="75">
        <v>5.6950365602054701E-2</v>
      </c>
      <c r="N67" s="75">
        <v>0.129559187781014</v>
      </c>
      <c r="O67" s="75">
        <v>0.129559187781014</v>
      </c>
      <c r="P67" s="75">
        <v>0.50037223614808402</v>
      </c>
      <c r="Q67" s="75">
        <v>0</v>
      </c>
      <c r="R67" s="75">
        <v>6.2694616020569097E-2</v>
      </c>
      <c r="S67" s="75">
        <v>3.1217915256887999E-2</v>
      </c>
      <c r="T67" s="75">
        <v>0.739477588791701</v>
      </c>
      <c r="U67" s="75">
        <v>145.98789530250099</v>
      </c>
      <c r="V67" s="75">
        <v>3.0831669000148798</v>
      </c>
      <c r="W67" s="75">
        <v>2.33513676016468E-2</v>
      </c>
      <c r="X67" s="75">
        <v>0.53806304233866298</v>
      </c>
      <c r="Y67" s="75">
        <v>1.35288184063889E-2</v>
      </c>
      <c r="Z67" s="75">
        <v>0</v>
      </c>
      <c r="AA67" s="75">
        <v>0</v>
      </c>
      <c r="AB67" s="75">
        <v>0.56525084812028403</v>
      </c>
      <c r="AC67" s="75">
        <v>0.56525084812028403</v>
      </c>
      <c r="AD67" s="75">
        <v>0</v>
      </c>
      <c r="AE67" s="75">
        <v>0</v>
      </c>
      <c r="AF67" s="75">
        <v>7.5857525862971702</v>
      </c>
      <c r="AG67" s="75">
        <v>0.10884480894194599</v>
      </c>
      <c r="AH67" s="75">
        <v>1.7019282317829301E-2</v>
      </c>
      <c r="AI67" s="75">
        <v>0</v>
      </c>
      <c r="AJ67" s="75">
        <v>9.3993279036355304</v>
      </c>
      <c r="AK67" s="75">
        <v>4.6260839081334E-2</v>
      </c>
      <c r="AL67" s="75">
        <v>0</v>
      </c>
      <c r="AM67" s="75">
        <v>0</v>
      </c>
      <c r="AN67" s="75">
        <v>5.6402960146827802E-2</v>
      </c>
      <c r="AO67" s="75">
        <v>0.458488286292211</v>
      </c>
      <c r="AP67" s="75">
        <v>31.190638403412699</v>
      </c>
      <c r="AQ67" s="75">
        <v>853.39715581716996</v>
      </c>
      <c r="AR67" s="75">
        <v>87.236112149120601</v>
      </c>
      <c r="AS67" s="75">
        <v>948.21902055258795</v>
      </c>
      <c r="AT67" s="75">
        <v>0</v>
      </c>
      <c r="AU67" s="75">
        <v>0.61524245313800396</v>
      </c>
      <c r="AV67" s="75">
        <v>0</v>
      </c>
      <c r="AW67" s="75">
        <v>1.4329430050099999E-2</v>
      </c>
      <c r="AX67" s="75">
        <v>5.1508235615668196</v>
      </c>
      <c r="AY67" s="75">
        <v>0.13912338718122499</v>
      </c>
      <c r="AZ67" s="75">
        <v>8.9561683669813805E-2</v>
      </c>
      <c r="BA67" s="75">
        <v>11.053823531032799</v>
      </c>
      <c r="BB67" s="75">
        <v>8.2036036751048494E-2</v>
      </c>
      <c r="BC67" s="75">
        <v>0</v>
      </c>
      <c r="BD67" s="75">
        <v>6.25203051196834E-2</v>
      </c>
      <c r="BE67" s="75">
        <v>24.565748366540401</v>
      </c>
      <c r="BF67" s="75">
        <v>23.821285638430901</v>
      </c>
      <c r="BG67" s="75">
        <v>0.744462728109481</v>
      </c>
      <c r="BH67" s="75">
        <v>3.1602361150151199E-2</v>
      </c>
      <c r="BI67" s="75">
        <v>0</v>
      </c>
      <c r="BJ67" s="75">
        <v>0.30574657870224897</v>
      </c>
      <c r="BK67" s="75">
        <v>7.3302201866212502E-2</v>
      </c>
      <c r="BL67" s="75">
        <v>1.9858402641137101</v>
      </c>
      <c r="BM67" s="75">
        <v>0.41435270644907002</v>
      </c>
      <c r="BN67" s="75">
        <v>0.29814411613948599</v>
      </c>
      <c r="BO67" s="75">
        <v>7.9433597336816604</v>
      </c>
      <c r="BP67" s="75">
        <v>1.15999576254016E-2</v>
      </c>
      <c r="BQ67" s="75">
        <v>7.0769201430799594E-2</v>
      </c>
      <c r="BR67" s="75">
        <v>1.2545565678444801</v>
      </c>
      <c r="BS67" s="75">
        <v>2.2175332484553798E-3</v>
      </c>
      <c r="BT67" s="75">
        <v>1.6850361150151301</v>
      </c>
      <c r="BU67" s="75">
        <v>7.6443607645384297</v>
      </c>
      <c r="BV67" s="75">
        <v>0</v>
      </c>
      <c r="BW67" s="75">
        <v>0</v>
      </c>
      <c r="BX67" s="75">
        <v>0.65298819179990897</v>
      </c>
      <c r="BY67" s="75">
        <v>0</v>
      </c>
      <c r="BZ67" s="75">
        <v>30.817244112281301</v>
      </c>
      <c r="CA67" s="75">
        <v>1.00323901020684</v>
      </c>
      <c r="CB67" s="89"/>
      <c r="CC67" s="91">
        <f t="shared" ref="CC67:CC93" si="55">AP67/BZ67</f>
        <v>1.0121164076116265</v>
      </c>
      <c r="CD67" s="28">
        <f t="shared" ref="CD67:CD93" si="56">AF67/AS67</f>
        <v>8.0000004449145793E-3</v>
      </c>
      <c r="CE67" s="28">
        <f t="shared" ref="CE67:CE93" si="57">AO67/BF67</f>
        <v>1.9247000067558546E-2</v>
      </c>
      <c r="CF67" s="68">
        <f t="shared" ref="CF67:CF93" si="58">IF(B67=0,"",(U67-B67)/B67)</f>
        <v>-5.3479326729015807E-2</v>
      </c>
      <c r="CG67" s="68" t="str">
        <f t="shared" ref="CG67:CG93" si="59">IF(C67=0,"",(AO67-C67)/C67)</f>
        <v/>
      </c>
      <c r="CH67" s="68">
        <f t="shared" ref="CH67:CH93" si="60">IF(D67=0,"",(AS67-D67)/D67)</f>
        <v>-5.2399739201507103E-2</v>
      </c>
      <c r="CI67" s="68">
        <f t="shared" ref="CI67:CJ84" si="61">IF(E67=0,"",(BE67-E67)/E67)</f>
        <v>-5.4323900747006916E-2</v>
      </c>
      <c r="CJ67" s="68">
        <f t="shared" si="61"/>
        <v>-5.4271780872955783E-2</v>
      </c>
      <c r="CK67" s="68">
        <f t="shared" ref="CK67:CK93" si="62">IF(G67=0,"",(BT67-G67)/G67)</f>
        <v>-0.15325434465425089</v>
      </c>
      <c r="CL67" s="68">
        <f t="shared" ref="CL67:CL93" si="63">IF(H67=0,"",(BZ67-H67)/H67)</f>
        <v>-5.890415856250579E-2</v>
      </c>
      <c r="CM67" s="40">
        <f t="shared" ref="CM67:CM93" si="64">(N67/0.004204-$BZ67)/$BZ67</f>
        <v>2.6965491587836989E-5</v>
      </c>
      <c r="CN67" s="40">
        <f t="shared" ref="CN67:CN93" si="65">(R67/0.002034-$BZ67)/$BZ67</f>
        <v>1.9688973130894651E-4</v>
      </c>
      <c r="CO67" s="40">
        <f t="shared" ref="CO67:CO93" si="66">(AB67/0.018342-$BZ67)/$BZ67</f>
        <v>1.6923715241455812E-6</v>
      </c>
      <c r="CP67" s="40">
        <f t="shared" ref="CP67:CP93" si="67">(AN67/0.00183-$BZ67)/$BZ67</f>
        <v>1.3127667821528864E-4</v>
      </c>
      <c r="CQ67" s="40">
        <f t="shared" ref="CQ67:CQ93" si="68">(M67/0.001848-$BZ67)/$BZ67</f>
        <v>1.729272992712091E-6</v>
      </c>
      <c r="CR67" s="40">
        <f t="shared" ref="CR67:CR93" si="69">(S67/0.001013-$BZ67)/$BZ67</f>
        <v>1.5046237818728598E-6</v>
      </c>
      <c r="CS67" s="40">
        <f t="shared" ref="CS67:CS93" si="70">(Y67/0.000439-$BZ67)/$BZ67</f>
        <v>3.5658154303593809E-6</v>
      </c>
    </row>
    <row r="68" spans="1:97" x14ac:dyDescent="0.25">
      <c r="A68" s="67" t="s">
        <v>430</v>
      </c>
      <c r="B68" s="75">
        <v>9.9325869200000003</v>
      </c>
      <c r="C68" s="75"/>
      <c r="D68" s="75">
        <v>64.600076759999993</v>
      </c>
      <c r="E68" s="75">
        <v>1.68090962</v>
      </c>
      <c r="F68" s="75">
        <v>1.6300191799999999</v>
      </c>
      <c r="G68" s="75">
        <v>0.10903095</v>
      </c>
      <c r="H68" s="75">
        <v>2.20947819</v>
      </c>
      <c r="I68" s="89"/>
      <c r="J68" s="75" t="s">
        <v>430</v>
      </c>
      <c r="K68" s="75">
        <v>0</v>
      </c>
      <c r="L68" s="75">
        <v>2.5085741208817298E-2</v>
      </c>
      <c r="M68" s="75">
        <v>4.0831324127372903E-3</v>
      </c>
      <c r="N68" s="75">
        <v>9.2889019011061606E-3</v>
      </c>
      <c r="O68" s="75">
        <v>9.2889019011061606E-3</v>
      </c>
      <c r="P68" s="75">
        <v>3.5874728037335199E-2</v>
      </c>
      <c r="Q68" s="75">
        <v>0</v>
      </c>
      <c r="R68" s="75">
        <v>4.4949854698602999E-3</v>
      </c>
      <c r="S68" s="75">
        <v>2.2382577648154202E-3</v>
      </c>
      <c r="T68" s="75">
        <v>5.3017713389509301E-2</v>
      </c>
      <c r="U68" s="75">
        <v>9.9325840440483404</v>
      </c>
      <c r="V68" s="75">
        <v>0.22105086659752901</v>
      </c>
      <c r="W68" s="75">
        <v>1.6742094275748599E-3</v>
      </c>
      <c r="X68" s="75">
        <v>3.8577117492200497E-2</v>
      </c>
      <c r="Y68" s="75">
        <v>9.6995062299597102E-4</v>
      </c>
      <c r="Z68" s="75">
        <v>0</v>
      </c>
      <c r="AA68" s="75">
        <v>0</v>
      </c>
      <c r="AB68" s="75">
        <v>4.0526292227702203E-2</v>
      </c>
      <c r="AC68" s="75">
        <v>4.0526292227702203E-2</v>
      </c>
      <c r="AD68" s="75">
        <v>0</v>
      </c>
      <c r="AE68" s="75">
        <v>0</v>
      </c>
      <c r="AF68" s="75">
        <v>0.51680059119143296</v>
      </c>
      <c r="AG68" s="75">
        <v>7.8037763321582698E-3</v>
      </c>
      <c r="AH68" s="75">
        <v>1.22021340514344E-3</v>
      </c>
      <c r="AI68" s="75">
        <v>0</v>
      </c>
      <c r="AJ68" s="75">
        <v>0.67389714377894205</v>
      </c>
      <c r="AK68" s="75">
        <v>3.3167213616120102E-3</v>
      </c>
      <c r="AL68" s="75">
        <v>0</v>
      </c>
      <c r="AM68" s="75">
        <v>0</v>
      </c>
      <c r="AN68" s="75">
        <v>4.0438239757660897E-3</v>
      </c>
      <c r="AO68" s="75">
        <v>3.1373000176369702E-2</v>
      </c>
      <c r="AP68" s="75">
        <v>2.2362485105022598</v>
      </c>
      <c r="AQ68" s="75">
        <v>58.140038052657303</v>
      </c>
      <c r="AR68" s="75">
        <v>5.9431943766706903</v>
      </c>
      <c r="AS68" s="75">
        <v>64.600033020519504</v>
      </c>
      <c r="AT68" s="75">
        <v>0</v>
      </c>
      <c r="AU68" s="75">
        <v>4.4110569069429E-2</v>
      </c>
      <c r="AV68" s="75">
        <v>0</v>
      </c>
      <c r="AW68" s="75">
        <v>9.8051952799043198E-4</v>
      </c>
      <c r="AX68" s="75">
        <v>0.36929473328427997</v>
      </c>
      <c r="AY68" s="75">
        <v>9.5197866917993597E-3</v>
      </c>
      <c r="AZ68" s="75">
        <v>6.1284436911986E-3</v>
      </c>
      <c r="BA68" s="75">
        <v>0.75638008961788294</v>
      </c>
      <c r="BB68" s="75">
        <v>5.6134817374625797E-3</v>
      </c>
      <c r="BC68" s="75">
        <v>0</v>
      </c>
      <c r="BD68" s="75">
        <v>4.2780711100822797E-3</v>
      </c>
      <c r="BE68" s="75">
        <v>1.6809098853076201</v>
      </c>
      <c r="BF68" s="75">
        <v>1.63001941544756</v>
      </c>
      <c r="BG68" s="75">
        <v>5.0890469860061599E-2</v>
      </c>
      <c r="BH68" s="75">
        <v>2.16245287014225E-3</v>
      </c>
      <c r="BI68" s="75">
        <v>0</v>
      </c>
      <c r="BJ68" s="75">
        <v>2.0921299812055899E-2</v>
      </c>
      <c r="BK68" s="75">
        <v>5.0158588160077603E-3</v>
      </c>
      <c r="BL68" s="75">
        <v>0.13588527312510601</v>
      </c>
      <c r="BM68" s="75">
        <v>2.8352885817115502E-2</v>
      </c>
      <c r="BN68" s="75">
        <v>2.0401100701620899E-2</v>
      </c>
      <c r="BO68" s="75">
        <v>0.54354043827885101</v>
      </c>
      <c r="BP68" s="75">
        <v>8.3168865127178999E-4</v>
      </c>
      <c r="BQ68" s="75">
        <v>4.8425155398292502E-3</v>
      </c>
      <c r="BR68" s="75">
        <v>8.5845460297513707E-2</v>
      </c>
      <c r="BS68" s="75">
        <v>1.51737812904754E-4</v>
      </c>
      <c r="BT68" s="75">
        <v>0.10903065361971299</v>
      </c>
      <c r="BU68" s="75">
        <v>0.54807287505259605</v>
      </c>
      <c r="BV68" s="75">
        <v>0</v>
      </c>
      <c r="BW68" s="75">
        <v>0</v>
      </c>
      <c r="BX68" s="75">
        <v>4.68167778437827E-2</v>
      </c>
      <c r="BY68" s="75">
        <v>0</v>
      </c>
      <c r="BZ68" s="75">
        <v>2.2094773427691101</v>
      </c>
      <c r="CA68" s="75">
        <v>7.19282840978301E-2</v>
      </c>
      <c r="CB68" s="89"/>
      <c r="CC68" s="91">
        <f t="shared" si="55"/>
        <v>1.0121165160714423</v>
      </c>
      <c r="CD68" s="28">
        <f t="shared" si="56"/>
        <v>8.0000050623391609E-3</v>
      </c>
      <c r="CE68" s="28">
        <f t="shared" si="57"/>
        <v>1.9247010114757136E-2</v>
      </c>
      <c r="CF68" s="68">
        <f t="shared" si="58"/>
        <v>-2.895470921215779E-7</v>
      </c>
      <c r="CG68" s="68" t="str">
        <f t="shared" si="59"/>
        <v/>
      </c>
      <c r="CH68" s="68">
        <f t="shared" si="60"/>
        <v>-6.7708093678556263E-7</v>
      </c>
      <c r="CI68" s="68">
        <f t="shared" si="61"/>
        <v>1.5783574377744139E-7</v>
      </c>
      <c r="CJ68" s="68">
        <f t="shared" si="61"/>
        <v>1.4444465623722059E-7</v>
      </c>
      <c r="CK68" s="68">
        <f t="shared" si="62"/>
        <v>-2.7183133505400968E-6</v>
      </c>
      <c r="CL68" s="68">
        <f t="shared" si="63"/>
        <v>-3.8345293188379735E-7</v>
      </c>
      <c r="CM68" s="40">
        <f t="shared" si="64"/>
        <v>2.7899889340512869E-5</v>
      </c>
      <c r="CN68" s="40">
        <f t="shared" si="65"/>
        <v>2.0216713800751503E-4</v>
      </c>
      <c r="CO68" s="40">
        <f t="shared" si="66"/>
        <v>1.4510756667007376E-6</v>
      </c>
      <c r="CP68" s="40">
        <f t="shared" si="67"/>
        <v>1.1882208231625583E-4</v>
      </c>
      <c r="CQ68" s="40">
        <f t="shared" si="68"/>
        <v>4.4777832300176218E-6</v>
      </c>
      <c r="CR68" s="40">
        <f t="shared" si="69"/>
        <v>2.5563656642474027E-5</v>
      </c>
      <c r="CS68" s="40">
        <f t="shared" si="70"/>
        <v>-1.023802425038075E-5</v>
      </c>
    </row>
    <row r="69" spans="1:97" x14ac:dyDescent="0.25">
      <c r="A69" s="67" t="s">
        <v>431</v>
      </c>
      <c r="B69" s="75">
        <v>607.24745910000001</v>
      </c>
      <c r="C69" s="75"/>
      <c r="D69" s="75">
        <v>3957.7046332</v>
      </c>
      <c r="E69" s="75">
        <v>103.13080732</v>
      </c>
      <c r="F69" s="75">
        <v>100.01935041999999</v>
      </c>
      <c r="G69" s="75">
        <v>5.0374251699999997</v>
      </c>
      <c r="H69" s="75">
        <v>138.16325097000001</v>
      </c>
      <c r="I69" s="89"/>
      <c r="J69" s="75" t="s">
        <v>431</v>
      </c>
      <c r="K69" s="75">
        <v>0</v>
      </c>
      <c r="L69" s="75">
        <v>1.5595681905080001</v>
      </c>
      <c r="M69" s="75">
        <v>0.25384494588251499</v>
      </c>
      <c r="N69" s="75">
        <v>0.57748542826832405</v>
      </c>
      <c r="O69" s="75">
        <v>0.57748542826832405</v>
      </c>
      <c r="P69" s="75">
        <v>2.2303128892673398</v>
      </c>
      <c r="Q69" s="75">
        <v>0</v>
      </c>
      <c r="R69" s="75">
        <v>0.27944894786298202</v>
      </c>
      <c r="S69" s="75">
        <v>0.13914799447557</v>
      </c>
      <c r="T69" s="75">
        <v>3.29607578943655</v>
      </c>
      <c r="U69" s="75">
        <v>605.83486896277998</v>
      </c>
      <c r="V69" s="75">
        <v>13.7426479281072</v>
      </c>
      <c r="W69" s="75">
        <v>0.10408439114469401</v>
      </c>
      <c r="X69" s="75">
        <v>2.39831139827047</v>
      </c>
      <c r="Y69" s="75">
        <v>6.0302085123761902E-2</v>
      </c>
      <c r="Z69" s="75">
        <v>0</v>
      </c>
      <c r="AA69" s="75">
        <v>0</v>
      </c>
      <c r="AB69" s="75">
        <v>2.5194890292674499</v>
      </c>
      <c r="AC69" s="75">
        <v>2.5194890292674499</v>
      </c>
      <c r="AD69" s="75">
        <v>0</v>
      </c>
      <c r="AE69" s="75">
        <v>0</v>
      </c>
      <c r="AF69" s="75">
        <v>31.574558507911799</v>
      </c>
      <c r="AG69" s="75">
        <v>0.48515458911467901</v>
      </c>
      <c r="AH69" s="75">
        <v>7.5860293466602793E-2</v>
      </c>
      <c r="AI69" s="75">
        <v>0</v>
      </c>
      <c r="AJ69" s="75">
        <v>41.895723348646598</v>
      </c>
      <c r="AK69" s="75">
        <v>0.20619890131781199</v>
      </c>
      <c r="AL69" s="75">
        <v>0</v>
      </c>
      <c r="AM69" s="75">
        <v>0</v>
      </c>
      <c r="AN69" s="75">
        <v>0.25140529453049798</v>
      </c>
      <c r="AO69" s="75">
        <v>1.9191499638993099</v>
      </c>
      <c r="AP69" s="75">
        <v>139.026184295375</v>
      </c>
      <c r="AQ69" s="75">
        <v>3552.1353183749702</v>
      </c>
      <c r="AR69" s="75">
        <v>363.10717108417703</v>
      </c>
      <c r="AS69" s="75">
        <v>3946.8170479670598</v>
      </c>
      <c r="AT69" s="75">
        <v>0</v>
      </c>
      <c r="AU69" s="75">
        <v>2.74232400392422</v>
      </c>
      <c r="AV69" s="75">
        <v>0</v>
      </c>
      <c r="AW69" s="75">
        <v>5.9980489095388501E-2</v>
      </c>
      <c r="AX69" s="75">
        <v>22.958786375436102</v>
      </c>
      <c r="AY69" s="75">
        <v>0.58234398716909996</v>
      </c>
      <c r="AZ69" s="75">
        <v>0.37488887051703901</v>
      </c>
      <c r="BA69" s="75">
        <v>46.269384193962601</v>
      </c>
      <c r="BB69" s="75">
        <v>0.34338825046710397</v>
      </c>
      <c r="BC69" s="75">
        <v>0</v>
      </c>
      <c r="BD69" s="75">
        <v>0.26169776837139003</v>
      </c>
      <c r="BE69" s="75">
        <v>102.81357013618999</v>
      </c>
      <c r="BF69" s="75">
        <v>99.711671515732704</v>
      </c>
      <c r="BG69" s="75">
        <v>3.1018986204577899</v>
      </c>
      <c r="BH69" s="75">
        <v>0.13228169557477201</v>
      </c>
      <c r="BI69" s="75">
        <v>0</v>
      </c>
      <c r="BJ69" s="75">
        <v>1.27979849755011</v>
      </c>
      <c r="BK69" s="75">
        <v>0.306829907901916</v>
      </c>
      <c r="BL69" s="75">
        <v>8.3123698032926008</v>
      </c>
      <c r="BM69" s="75">
        <v>1.7344041182338701</v>
      </c>
      <c r="BN69" s="75">
        <v>1.24797566097323</v>
      </c>
      <c r="BO69" s="75">
        <v>33.2494802052503</v>
      </c>
      <c r="BP69" s="75">
        <v>5.1704785616164199E-2</v>
      </c>
      <c r="BQ69" s="75">
        <v>0.29622705401874999</v>
      </c>
      <c r="BR69" s="75">
        <v>5.2513388118189797</v>
      </c>
      <c r="BS69" s="75">
        <v>9.2822015355192196E-3</v>
      </c>
      <c r="BT69" s="75">
        <v>5.0247840341275403</v>
      </c>
      <c r="BU69" s="75">
        <v>34.073291009924098</v>
      </c>
      <c r="BV69" s="75">
        <v>0</v>
      </c>
      <c r="BW69" s="75">
        <v>0</v>
      </c>
      <c r="BX69" s="75">
        <v>2.9105804972216198</v>
      </c>
      <c r="BY69" s="75">
        <v>0</v>
      </c>
      <c r="BZ69" s="75">
        <v>137.36191669835799</v>
      </c>
      <c r="CA69" s="75">
        <v>4.4717497059309803</v>
      </c>
      <c r="CB69" s="89"/>
      <c r="CC69" s="91">
        <f t="shared" si="55"/>
        <v>1.0121159316717434</v>
      </c>
      <c r="CD69" s="28">
        <f t="shared" si="56"/>
        <v>8.0000056055740745E-3</v>
      </c>
      <c r="CE69" s="28">
        <f t="shared" si="57"/>
        <v>1.9246994205653272E-2</v>
      </c>
      <c r="CF69" s="68">
        <f t="shared" si="58"/>
        <v>-2.3262182756822606E-3</v>
      </c>
      <c r="CG69" s="68" t="str">
        <f t="shared" si="59"/>
        <v/>
      </c>
      <c r="CH69" s="68">
        <f t="shared" si="60"/>
        <v>-2.7509847858800496E-3</v>
      </c>
      <c r="CI69" s="68">
        <f t="shared" si="61"/>
        <v>-3.0760661343963544E-3</v>
      </c>
      <c r="CJ69" s="68">
        <f t="shared" si="61"/>
        <v>-3.0761937862552598E-3</v>
      </c>
      <c r="CK69" s="68">
        <f t="shared" si="62"/>
        <v>-2.5094439015675559E-3</v>
      </c>
      <c r="CL69" s="68">
        <f t="shared" si="63"/>
        <v>-5.7999089194565711E-3</v>
      </c>
      <c r="CM69" s="40">
        <f t="shared" si="64"/>
        <v>2.7586683777682177E-5</v>
      </c>
      <c r="CN69" s="40">
        <f t="shared" si="65"/>
        <v>1.9617196983282042E-4</v>
      </c>
      <c r="CO69" s="40">
        <f t="shared" si="66"/>
        <v>-1.2886778274381756E-6</v>
      </c>
      <c r="CP69" s="40">
        <f t="shared" si="67"/>
        <v>1.3122755176694435E-4</v>
      </c>
      <c r="CQ69" s="40">
        <f t="shared" si="68"/>
        <v>4.8779387502456695E-7</v>
      </c>
      <c r="CR69" s="40">
        <f t="shared" si="69"/>
        <v>2.6796011964447226E-6</v>
      </c>
      <c r="CS69" s="40">
        <f t="shared" si="70"/>
        <v>3.3778910030039776E-6</v>
      </c>
    </row>
    <row r="70" spans="1:97" x14ac:dyDescent="0.25">
      <c r="A70" s="67" t="s">
        <v>432</v>
      </c>
      <c r="B70" s="75">
        <v>112.07253071</v>
      </c>
      <c r="C70" s="75"/>
      <c r="D70" s="75">
        <v>726.15385441000001</v>
      </c>
      <c r="E70" s="75">
        <v>19.43989564</v>
      </c>
      <c r="F70" s="75">
        <v>18.83491862</v>
      </c>
      <c r="G70" s="75">
        <v>3.6888179299999999</v>
      </c>
      <c r="H70" s="75">
        <v>25.36867496</v>
      </c>
      <c r="I70" s="89"/>
      <c r="J70" s="75" t="s">
        <v>432</v>
      </c>
      <c r="K70" s="75">
        <v>0</v>
      </c>
      <c r="L70" s="75">
        <v>0.28802812637907299</v>
      </c>
      <c r="M70" s="75">
        <v>4.68814108886721E-2</v>
      </c>
      <c r="N70" s="75">
        <v>0.106652879813819</v>
      </c>
      <c r="O70" s="75">
        <v>0.106652879813819</v>
      </c>
      <c r="P70" s="75">
        <v>0.41190475255873898</v>
      </c>
      <c r="Q70" s="75">
        <v>0</v>
      </c>
      <c r="R70" s="75">
        <v>5.1609996362175198E-2</v>
      </c>
      <c r="S70" s="75">
        <v>2.5698528300886699E-2</v>
      </c>
      <c r="T70" s="75">
        <v>0.60873482460578499</v>
      </c>
      <c r="U70" s="75">
        <v>112.07248267993801</v>
      </c>
      <c r="V70" s="75">
        <v>2.5380548860265502</v>
      </c>
      <c r="W70" s="75">
        <v>1.9222794482051601E-2</v>
      </c>
      <c r="X70" s="75">
        <v>0.44293216730435298</v>
      </c>
      <c r="Y70" s="75">
        <v>1.11369183876497E-2</v>
      </c>
      <c r="Z70" s="75">
        <v>0</v>
      </c>
      <c r="AA70" s="75">
        <v>0</v>
      </c>
      <c r="AB70" s="75">
        <v>0.46531295691837898</v>
      </c>
      <c r="AC70" s="75">
        <v>0.46531295691837898</v>
      </c>
      <c r="AD70" s="75">
        <v>0</v>
      </c>
      <c r="AE70" s="75">
        <v>0</v>
      </c>
      <c r="AF70" s="75">
        <v>5.80923028930152</v>
      </c>
      <c r="AG70" s="75">
        <v>8.9600727571553698E-2</v>
      </c>
      <c r="AH70" s="75">
        <v>1.40102737146227E-2</v>
      </c>
      <c r="AI70" s="75">
        <v>0</v>
      </c>
      <c r="AJ70" s="75">
        <v>7.7375091272957599</v>
      </c>
      <c r="AK70" s="75">
        <v>3.8081812128727799E-2</v>
      </c>
      <c r="AL70" s="75">
        <v>0</v>
      </c>
      <c r="AM70" s="75">
        <v>0</v>
      </c>
      <c r="AN70" s="75">
        <v>4.6430601967459698E-2</v>
      </c>
      <c r="AO70" s="75">
        <v>0.362515609274844</v>
      </c>
      <c r="AP70" s="75">
        <v>25.676042262603499</v>
      </c>
      <c r="AQ70" s="75">
        <v>653.53828711894403</v>
      </c>
      <c r="AR70" s="75">
        <v>66.806110550769702</v>
      </c>
      <c r="AS70" s="75">
        <v>726.15362795901501</v>
      </c>
      <c r="AT70" s="75">
        <v>0</v>
      </c>
      <c r="AU70" s="75">
        <v>0.50646634093376697</v>
      </c>
      <c r="AV70" s="75">
        <v>0</v>
      </c>
      <c r="AW70" s="75">
        <v>1.1329939317779701E-2</v>
      </c>
      <c r="AX70" s="75">
        <v>4.2401414156980097</v>
      </c>
      <c r="AY70" s="75">
        <v>0.110001444027403</v>
      </c>
      <c r="AZ70" s="75">
        <v>7.0814346577599899E-2</v>
      </c>
      <c r="BA70" s="75">
        <v>8.7399934963651305</v>
      </c>
      <c r="BB70" s="75">
        <v>6.4863874512916295E-2</v>
      </c>
      <c r="BC70" s="75">
        <v>0</v>
      </c>
      <c r="BD70" s="75">
        <v>4.9433140980064703E-2</v>
      </c>
      <c r="BE70" s="75">
        <v>19.4398932727062</v>
      </c>
      <c r="BF70" s="75">
        <v>18.834917374736101</v>
      </c>
      <c r="BG70" s="75">
        <v>0.60497589797009399</v>
      </c>
      <c r="BH70" s="75">
        <v>2.49872153970799E-2</v>
      </c>
      <c r="BI70" s="75">
        <v>0</v>
      </c>
      <c r="BJ70" s="75">
        <v>0.241746126754741</v>
      </c>
      <c r="BK70" s="75">
        <v>5.7958335951322E-2</v>
      </c>
      <c r="BL70" s="75">
        <v>1.57015559119694</v>
      </c>
      <c r="BM70" s="75">
        <v>0.32761858937261901</v>
      </c>
      <c r="BN70" s="75">
        <v>0.23573493829814099</v>
      </c>
      <c r="BO70" s="75">
        <v>6.2806239080231601</v>
      </c>
      <c r="BP70" s="75">
        <v>9.5490514186191301E-3</v>
      </c>
      <c r="BQ70" s="75">
        <v>5.5955460021936E-2</v>
      </c>
      <c r="BR70" s="75">
        <v>0.991947618181517</v>
      </c>
      <c r="BS70" s="75">
        <v>1.75334975776715E-3</v>
      </c>
      <c r="BT70" s="75">
        <v>3.6888180293986301</v>
      </c>
      <c r="BU70" s="75">
        <v>6.2928295232837801</v>
      </c>
      <c r="BV70" s="75">
        <v>0</v>
      </c>
      <c r="BW70" s="75">
        <v>0</v>
      </c>
      <c r="BX70" s="75">
        <v>0.53753851657225304</v>
      </c>
      <c r="BY70" s="75">
        <v>0</v>
      </c>
      <c r="BZ70" s="75">
        <v>25.3686732033708</v>
      </c>
      <c r="CA70" s="75">
        <v>0.82586348991109804</v>
      </c>
      <c r="CB70" s="89"/>
      <c r="CC70" s="91">
        <f t="shared" si="55"/>
        <v>1.0121160873006105</v>
      </c>
      <c r="CD70" s="28">
        <f t="shared" si="56"/>
        <v>8.0000017429223674E-3</v>
      </c>
      <c r="CE70" s="28">
        <f t="shared" si="57"/>
        <v>1.9246997587634665E-2</v>
      </c>
      <c r="CF70" s="68">
        <f t="shared" si="58"/>
        <v>-4.2856230412176079E-7</v>
      </c>
      <c r="CG70" s="68" t="str">
        <f t="shared" si="59"/>
        <v/>
      </c>
      <c r="CH70" s="68">
        <f t="shared" si="60"/>
        <v>-3.1184986986058122E-7</v>
      </c>
      <c r="CI70" s="68">
        <f t="shared" si="61"/>
        <v>-1.2177502611378739E-7</v>
      </c>
      <c r="CJ70" s="68">
        <f t="shared" si="61"/>
        <v>-6.6114641864475448E-8</v>
      </c>
      <c r="CK70" s="68">
        <f t="shared" si="62"/>
        <v>2.6945930133118473E-8</v>
      </c>
      <c r="CL70" s="68">
        <f t="shared" si="63"/>
        <v>-6.924402643038952E-8</v>
      </c>
      <c r="CM70" s="40">
        <f t="shared" si="64"/>
        <v>2.79200148167469E-5</v>
      </c>
      <c r="CN70" s="40">
        <f t="shared" si="65"/>
        <v>1.9602887186963254E-4</v>
      </c>
      <c r="CO70" s="40">
        <f t="shared" si="66"/>
        <v>1.6183159294882968E-6</v>
      </c>
      <c r="CP70" s="40">
        <f t="shared" si="67"/>
        <v>1.2773391906703398E-4</v>
      </c>
      <c r="CQ70" s="40">
        <f t="shared" si="68"/>
        <v>2.1929602024667836E-6</v>
      </c>
      <c r="CR70" s="40">
        <f t="shared" si="69"/>
        <v>2.4260542316406411E-6</v>
      </c>
      <c r="CS70" s="40">
        <f t="shared" si="70"/>
        <v>6.3618873911983088E-6</v>
      </c>
    </row>
    <row r="71" spans="1:97" x14ac:dyDescent="0.25">
      <c r="A71" s="67" t="s">
        <v>433</v>
      </c>
      <c r="B71" s="75">
        <v>447.95387460000001</v>
      </c>
      <c r="C71" s="75"/>
      <c r="D71" s="75">
        <v>2948.9886743000002</v>
      </c>
      <c r="E71" s="75">
        <v>79.93892305</v>
      </c>
      <c r="F71" s="75">
        <v>77.453161179999995</v>
      </c>
      <c r="G71" s="75">
        <v>14.79637885</v>
      </c>
      <c r="H71" s="75">
        <v>109.86797599000001</v>
      </c>
      <c r="I71" s="89"/>
      <c r="J71" s="75" t="s">
        <v>433</v>
      </c>
      <c r="K71" s="75">
        <v>0</v>
      </c>
      <c r="L71" s="75">
        <v>1.24482947962763</v>
      </c>
      <c r="M71" s="75">
        <v>0.20261646240967299</v>
      </c>
      <c r="N71" s="75">
        <v>0.46094252767016602</v>
      </c>
      <c r="O71" s="75">
        <v>0.46094252767016602</v>
      </c>
      <c r="P71" s="75">
        <v>1.78021260040675</v>
      </c>
      <c r="Q71" s="75">
        <v>0</v>
      </c>
      <c r="R71" s="75">
        <v>0.22305312115623599</v>
      </c>
      <c r="S71" s="75">
        <v>0.111066342789089</v>
      </c>
      <c r="T71" s="75">
        <v>2.63088941466183</v>
      </c>
      <c r="U71" s="75">
        <v>447.02067825195502</v>
      </c>
      <c r="V71" s="75">
        <v>10.969196896972401</v>
      </c>
      <c r="W71" s="75">
        <v>8.3078832124208302E-2</v>
      </c>
      <c r="X71" s="75">
        <v>1.9143011949106301</v>
      </c>
      <c r="Y71" s="75">
        <v>4.81322526783401E-2</v>
      </c>
      <c r="Z71" s="75">
        <v>0</v>
      </c>
      <c r="AA71" s="75">
        <v>0</v>
      </c>
      <c r="AB71" s="75">
        <v>2.0110313861560698</v>
      </c>
      <c r="AC71" s="75">
        <v>2.0110313861560698</v>
      </c>
      <c r="AD71" s="75">
        <v>0</v>
      </c>
      <c r="AE71" s="75">
        <v>0</v>
      </c>
      <c r="AF71" s="75">
        <v>23.543225273786501</v>
      </c>
      <c r="AG71" s="75">
        <v>0.38724470647332099</v>
      </c>
      <c r="AH71" s="75">
        <v>6.0550827177257099E-2</v>
      </c>
      <c r="AI71" s="75">
        <v>0</v>
      </c>
      <c r="AJ71" s="75">
        <v>33.440722371403801</v>
      </c>
      <c r="AK71" s="75">
        <v>0.164585224294934</v>
      </c>
      <c r="AL71" s="75">
        <v>0</v>
      </c>
      <c r="AM71" s="75">
        <v>0</v>
      </c>
      <c r="AN71" s="75">
        <v>0.20066899959771101</v>
      </c>
      <c r="AO71" s="75">
        <v>1.48776509532234</v>
      </c>
      <c r="AP71" s="75">
        <v>110.96902263595599</v>
      </c>
      <c r="AQ71" s="75">
        <v>2648.6083519899398</v>
      </c>
      <c r="AR71" s="75">
        <v>270.74680643969998</v>
      </c>
      <c r="AS71" s="75">
        <v>2942.8983837034302</v>
      </c>
      <c r="AT71" s="75">
        <v>0</v>
      </c>
      <c r="AU71" s="75">
        <v>2.1888979089160401</v>
      </c>
      <c r="AV71" s="75">
        <v>0</v>
      </c>
      <c r="AW71" s="75">
        <v>4.6498186147257599E-2</v>
      </c>
      <c r="AX71" s="75">
        <v>18.325444340349499</v>
      </c>
      <c r="AY71" s="75">
        <v>0.45144541631530399</v>
      </c>
      <c r="AZ71" s="75">
        <v>0.29062185772471999</v>
      </c>
      <c r="BA71" s="75">
        <v>35.8689602451539</v>
      </c>
      <c r="BB71" s="75">
        <v>0.26620155756543601</v>
      </c>
      <c r="BC71" s="75">
        <v>0</v>
      </c>
      <c r="BD71" s="75">
        <v>0.20287342713999901</v>
      </c>
      <c r="BE71" s="75">
        <v>79.779464723733199</v>
      </c>
      <c r="BF71" s="75">
        <v>77.298532830018104</v>
      </c>
      <c r="BG71" s="75">
        <v>2.4809318937151699</v>
      </c>
      <c r="BH71" s="75">
        <v>0.10254744622100199</v>
      </c>
      <c r="BI71" s="75">
        <v>0</v>
      </c>
      <c r="BJ71" s="75">
        <v>0.99212493592817297</v>
      </c>
      <c r="BK71" s="75">
        <v>0.23786097653731</v>
      </c>
      <c r="BL71" s="75">
        <v>6.4439203690537203</v>
      </c>
      <c r="BM71" s="75">
        <v>1.3445480249342701</v>
      </c>
      <c r="BN71" s="75">
        <v>0.96745694648831204</v>
      </c>
      <c r="BO71" s="75">
        <v>25.775683791067902</v>
      </c>
      <c r="BP71" s="75">
        <v>4.1270095723364E-2</v>
      </c>
      <c r="BQ71" s="75">
        <v>0.22964101037825799</v>
      </c>
      <c r="BR71" s="75">
        <v>4.0709528927396201</v>
      </c>
      <c r="BS71" s="75">
        <v>7.1957466227946798E-3</v>
      </c>
      <c r="BT71" s="75">
        <v>14.785660344913101</v>
      </c>
      <c r="BU71" s="75">
        <v>27.196893928576799</v>
      </c>
      <c r="BV71" s="75">
        <v>0</v>
      </c>
      <c r="BW71" s="75">
        <v>0</v>
      </c>
      <c r="BX71" s="75">
        <v>2.3231811833154201</v>
      </c>
      <c r="BY71" s="75">
        <v>0</v>
      </c>
      <c r="BZ71" s="75">
        <v>109.64064518262499</v>
      </c>
      <c r="CA71" s="75">
        <v>3.5692964747929001</v>
      </c>
      <c r="CB71" s="89"/>
      <c r="CC71" s="91">
        <f t="shared" si="55"/>
        <v>1.01211573911407</v>
      </c>
      <c r="CD71" s="28">
        <f t="shared" si="56"/>
        <v>8.0000129818138706E-3</v>
      </c>
      <c r="CE71" s="28">
        <f t="shared" si="57"/>
        <v>1.92470030264867E-2</v>
      </c>
      <c r="CF71" s="68">
        <f t="shared" si="58"/>
        <v>-2.0832420500398259E-3</v>
      </c>
      <c r="CG71" s="68" t="str">
        <f t="shared" si="59"/>
        <v/>
      </c>
      <c r="CH71" s="68">
        <f t="shared" si="60"/>
        <v>-2.0652132880827718E-3</v>
      </c>
      <c r="CI71" s="68">
        <f t="shared" si="61"/>
        <v>-1.9947519954336065E-3</v>
      </c>
      <c r="CJ71" s="68">
        <f t="shared" si="61"/>
        <v>-1.9964110906014183E-3</v>
      </c>
      <c r="CK71" s="68">
        <f t="shared" si="62"/>
        <v>-7.2440055743092839E-4</v>
      </c>
      <c r="CL71" s="68">
        <f t="shared" si="63"/>
        <v>-2.0691271075722992E-3</v>
      </c>
      <c r="CM71" s="40">
        <f t="shared" si="64"/>
        <v>2.8757822958393929E-5</v>
      </c>
      <c r="CN71" s="40">
        <f t="shared" si="65"/>
        <v>1.9752046103862407E-4</v>
      </c>
      <c r="CO71" s="40">
        <f t="shared" si="66"/>
        <v>1.3287808093692467E-6</v>
      </c>
      <c r="CP71" s="40">
        <f t="shared" si="67"/>
        <v>1.3266844929019387E-4</v>
      </c>
      <c r="CQ71" s="40">
        <f t="shared" si="68"/>
        <v>2.7150492563191355E-6</v>
      </c>
      <c r="CR71" s="40">
        <f t="shared" si="69"/>
        <v>3.3243222744713169E-6</v>
      </c>
      <c r="CS71" s="40">
        <f t="shared" si="70"/>
        <v>1.9619213841074847E-7</v>
      </c>
    </row>
    <row r="72" spans="1:97" x14ac:dyDescent="0.25">
      <c r="A72" s="67" t="s">
        <v>434</v>
      </c>
      <c r="B72" s="75">
        <v>274.19142706000002</v>
      </c>
      <c r="C72" s="75"/>
      <c r="D72" s="75">
        <v>1805.1873266</v>
      </c>
      <c r="E72" s="75">
        <v>47.666197390000001</v>
      </c>
      <c r="F72" s="75">
        <v>46.204611479999997</v>
      </c>
      <c r="G72" s="75">
        <v>5.7482846399999996</v>
      </c>
      <c r="H72" s="75">
        <v>61.775414400000003</v>
      </c>
      <c r="I72" s="89"/>
      <c r="J72" s="75" t="s">
        <v>434</v>
      </c>
      <c r="K72" s="75">
        <v>0</v>
      </c>
      <c r="L72" s="75">
        <v>0.70138020776533905</v>
      </c>
      <c r="M72" s="75">
        <v>0.114161202438576</v>
      </c>
      <c r="N72" s="75">
        <v>0.25971128907581098</v>
      </c>
      <c r="O72" s="75">
        <v>0.25971128907581098</v>
      </c>
      <c r="P72" s="75">
        <v>1.0030306980935499</v>
      </c>
      <c r="Q72" s="75">
        <v>0</v>
      </c>
      <c r="R72" s="75">
        <v>0.12567581891715501</v>
      </c>
      <c r="S72" s="75">
        <v>6.2578631053908498E-2</v>
      </c>
      <c r="T72" s="75">
        <v>1.4823351583811399</v>
      </c>
      <c r="U72" s="75">
        <v>274.191184818973</v>
      </c>
      <c r="V72" s="75">
        <v>6.1804297997652098</v>
      </c>
      <c r="W72" s="75">
        <v>4.68095793657302E-2</v>
      </c>
      <c r="X72" s="75">
        <v>1.0785873566031099</v>
      </c>
      <c r="Y72" s="75">
        <v>2.7119532312042099E-2</v>
      </c>
      <c r="Z72" s="75">
        <v>0</v>
      </c>
      <c r="AA72" s="75">
        <v>0</v>
      </c>
      <c r="AB72" s="75">
        <v>1.13308469647315</v>
      </c>
      <c r="AC72" s="75">
        <v>1.13308469647315</v>
      </c>
      <c r="AD72" s="75">
        <v>0</v>
      </c>
      <c r="AE72" s="75">
        <v>0</v>
      </c>
      <c r="AF72" s="75">
        <v>14.4414915590535</v>
      </c>
      <c r="AG72" s="75">
        <v>0.218187726069103</v>
      </c>
      <c r="AH72" s="75">
        <v>3.4116481500355497E-2</v>
      </c>
      <c r="AI72" s="75">
        <v>0</v>
      </c>
      <c r="AJ72" s="75">
        <v>18.841638697370399</v>
      </c>
      <c r="AK72" s="75">
        <v>9.2733212581777594E-2</v>
      </c>
      <c r="AL72" s="75">
        <v>0</v>
      </c>
      <c r="AM72" s="75">
        <v>0</v>
      </c>
      <c r="AN72" s="75">
        <v>0.113063819653433</v>
      </c>
      <c r="AO72" s="75">
        <v>0.88929862707165497</v>
      </c>
      <c r="AP72" s="75">
        <v>62.523860293104399</v>
      </c>
      <c r="AQ72" s="75">
        <v>1624.6699883706101</v>
      </c>
      <c r="AR72" s="75">
        <v>166.07724267927699</v>
      </c>
      <c r="AS72" s="75">
        <v>1805.18872260894</v>
      </c>
      <c r="AT72" s="75">
        <v>0</v>
      </c>
      <c r="AU72" s="75">
        <v>1.2332986877538701</v>
      </c>
      <c r="AV72" s="75">
        <v>0</v>
      </c>
      <c r="AW72" s="75">
        <v>2.7793833672293902E-2</v>
      </c>
      <c r="AX72" s="75">
        <v>10.325201401808799</v>
      </c>
      <c r="AY72" s="75">
        <v>0.26984832200708703</v>
      </c>
      <c r="AZ72" s="75">
        <v>0.17371692653648299</v>
      </c>
      <c r="BA72" s="75">
        <v>21.4404026742064</v>
      </c>
      <c r="BB72" s="75">
        <v>0.15912011331757001</v>
      </c>
      <c r="BC72" s="75">
        <v>0</v>
      </c>
      <c r="BD72" s="75">
        <v>0.121266209207603</v>
      </c>
      <c r="BE72" s="75">
        <v>47.666178852273802</v>
      </c>
      <c r="BF72" s="75">
        <v>46.204594941605002</v>
      </c>
      <c r="BG72" s="75">
        <v>1.4615839106687101</v>
      </c>
      <c r="BH72" s="75">
        <v>6.1296864476374703E-2</v>
      </c>
      <c r="BI72" s="75">
        <v>0</v>
      </c>
      <c r="BJ72" s="75">
        <v>0.59303514718607497</v>
      </c>
      <c r="BK72" s="75">
        <v>0.14217937906821601</v>
      </c>
      <c r="BL72" s="75">
        <v>3.8518014517435701</v>
      </c>
      <c r="BM72" s="75">
        <v>0.803691937146226</v>
      </c>
      <c r="BN72" s="75">
        <v>0.57829085577914097</v>
      </c>
      <c r="BO72" s="75">
        <v>15.407203051196801</v>
      </c>
      <c r="BP72" s="75">
        <v>2.3253028672211198E-2</v>
      </c>
      <c r="BQ72" s="75">
        <v>0.13726613645507801</v>
      </c>
      <c r="BR72" s="75">
        <v>2.4333808429372099</v>
      </c>
      <c r="BS72" s="75">
        <v>4.3011966688161702E-3</v>
      </c>
      <c r="BT72" s="75">
        <v>5.7482692240281699</v>
      </c>
      <c r="BU72" s="75">
        <v>15.3236632795515</v>
      </c>
      <c r="BV72" s="75">
        <v>0</v>
      </c>
      <c r="BW72" s="75">
        <v>0</v>
      </c>
      <c r="BX72" s="75">
        <v>1.30896126946323</v>
      </c>
      <c r="BY72" s="75">
        <v>0</v>
      </c>
      <c r="BZ72" s="75">
        <v>61.775390907036503</v>
      </c>
      <c r="CA72" s="75">
        <v>2.0110670409673901</v>
      </c>
      <c r="CB72" s="89"/>
      <c r="CC72" s="91">
        <f t="shared" si="55"/>
        <v>1.0121159797627868</v>
      </c>
      <c r="CD72" s="28">
        <f t="shared" si="56"/>
        <v>7.9999899058653574E-3</v>
      </c>
      <c r="CE72" s="28">
        <f t="shared" si="57"/>
        <v>1.9246973773833144E-2</v>
      </c>
      <c r="CF72" s="68">
        <f t="shared" si="58"/>
        <v>-8.834741101193661E-7</v>
      </c>
      <c r="CG72" s="68" t="str">
        <f t="shared" si="59"/>
        <v/>
      </c>
      <c r="CH72" s="68">
        <f t="shared" si="60"/>
        <v>7.7333189715048414E-7</v>
      </c>
      <c r="CI72" s="68">
        <f t="shared" si="61"/>
        <v>-3.8890717559987199E-7</v>
      </c>
      <c r="CJ72" s="68">
        <f t="shared" si="61"/>
        <v>-3.5793818982730278E-7</v>
      </c>
      <c r="CK72" s="68">
        <f t="shared" si="62"/>
        <v>-2.6818386345159155E-6</v>
      </c>
      <c r="CL72" s="68">
        <f t="shared" si="63"/>
        <v>-3.8029633193209005E-7</v>
      </c>
      <c r="CM72" s="40">
        <f t="shared" si="64"/>
        <v>2.9055039913899285E-5</v>
      </c>
      <c r="CN72" s="40">
        <f t="shared" si="65"/>
        <v>1.9636758759484377E-4</v>
      </c>
      <c r="CO72" s="40">
        <f t="shared" si="66"/>
        <v>4.204950329359782E-7</v>
      </c>
      <c r="CP72" s="40">
        <f t="shared" si="67"/>
        <v>1.3139698810080448E-4</v>
      </c>
      <c r="CQ72" s="40">
        <f t="shared" si="68"/>
        <v>2.4530493155271941E-6</v>
      </c>
      <c r="CR72" s="40">
        <f t="shared" si="69"/>
        <v>2.557829841320228E-6</v>
      </c>
      <c r="CS72" s="40">
        <f t="shared" si="70"/>
        <v>5.0039407231609618E-6</v>
      </c>
    </row>
    <row r="73" spans="1:97" x14ac:dyDescent="0.25">
      <c r="A73" s="67" t="s">
        <v>456</v>
      </c>
      <c r="B73" s="75">
        <v>1.2762299999999999E-3</v>
      </c>
      <c r="C73" s="75"/>
      <c r="D73" s="75">
        <v>8.1367799999999997E-3</v>
      </c>
      <c r="E73" s="75">
        <v>2.0489E-4</v>
      </c>
      <c r="F73" s="75">
        <v>1.9875000000000001E-4</v>
      </c>
      <c r="G73" s="75">
        <v>4.95E-6</v>
      </c>
      <c r="H73" s="75">
        <v>2.3394999999999999E-4</v>
      </c>
      <c r="I73" s="89"/>
      <c r="J73" s="75" t="s">
        <v>456</v>
      </c>
      <c r="K73" s="75">
        <v>0</v>
      </c>
      <c r="L73" s="75">
        <v>0</v>
      </c>
      <c r="M73" s="75">
        <v>0</v>
      </c>
      <c r="N73" s="75">
        <v>0</v>
      </c>
      <c r="O73" s="75">
        <v>0</v>
      </c>
      <c r="P73" s="75">
        <v>0</v>
      </c>
      <c r="Q73" s="75">
        <v>0</v>
      </c>
      <c r="R73" s="75">
        <v>0</v>
      </c>
      <c r="S73" s="75">
        <v>0</v>
      </c>
      <c r="T73" s="75">
        <v>0</v>
      </c>
      <c r="U73" s="75">
        <v>0</v>
      </c>
      <c r="V73" s="75">
        <v>0</v>
      </c>
      <c r="W73" s="75">
        <v>0</v>
      </c>
      <c r="X73" s="75">
        <v>0</v>
      </c>
      <c r="Y73" s="75">
        <v>0</v>
      </c>
      <c r="Z73" s="75">
        <v>0</v>
      </c>
      <c r="AA73" s="75">
        <v>0</v>
      </c>
      <c r="AB73" s="75">
        <v>0</v>
      </c>
      <c r="AC73" s="75">
        <v>0</v>
      </c>
      <c r="AD73" s="75">
        <v>0</v>
      </c>
      <c r="AE73" s="75">
        <v>0</v>
      </c>
      <c r="AF73" s="75">
        <v>0</v>
      </c>
      <c r="AG73" s="75">
        <v>0</v>
      </c>
      <c r="AH73" s="75">
        <v>0</v>
      </c>
      <c r="AI73" s="75">
        <v>0</v>
      </c>
      <c r="AJ73" s="75">
        <v>0</v>
      </c>
      <c r="AK73" s="75">
        <v>0</v>
      </c>
      <c r="AL73" s="75">
        <v>0</v>
      </c>
      <c r="AM73" s="75">
        <v>0</v>
      </c>
      <c r="AN73" s="75">
        <v>0</v>
      </c>
      <c r="AO73" s="75">
        <v>0</v>
      </c>
      <c r="AP73" s="75">
        <v>0</v>
      </c>
      <c r="AQ73" s="75">
        <v>0</v>
      </c>
      <c r="AR73" s="75">
        <v>0</v>
      </c>
      <c r="AS73" s="75">
        <v>0</v>
      </c>
      <c r="AT73" s="75">
        <v>0</v>
      </c>
      <c r="AU73" s="75">
        <v>0</v>
      </c>
      <c r="AV73" s="75">
        <v>0</v>
      </c>
      <c r="AW73" s="75">
        <v>0</v>
      </c>
      <c r="AX73" s="75">
        <v>0</v>
      </c>
      <c r="AY73" s="75">
        <v>0</v>
      </c>
      <c r="AZ73" s="75">
        <v>0</v>
      </c>
      <c r="BA73" s="75">
        <v>0</v>
      </c>
      <c r="BB73" s="75">
        <v>0</v>
      </c>
      <c r="BC73" s="75">
        <v>0</v>
      </c>
      <c r="BD73" s="75">
        <v>0</v>
      </c>
      <c r="BE73" s="75">
        <v>0</v>
      </c>
      <c r="BF73" s="75">
        <v>0</v>
      </c>
      <c r="BG73" s="75">
        <v>0</v>
      </c>
      <c r="BH73" s="75">
        <v>0</v>
      </c>
      <c r="BI73" s="75">
        <v>0</v>
      </c>
      <c r="BJ73" s="75">
        <v>0</v>
      </c>
      <c r="BK73" s="75">
        <v>0</v>
      </c>
      <c r="BL73" s="75">
        <v>0</v>
      </c>
      <c r="BM73" s="75">
        <v>0</v>
      </c>
      <c r="BN73" s="75">
        <v>0</v>
      </c>
      <c r="BO73" s="75">
        <v>0</v>
      </c>
      <c r="BP73" s="75">
        <v>0</v>
      </c>
      <c r="BQ73" s="75">
        <v>0</v>
      </c>
      <c r="BR73" s="75">
        <v>0</v>
      </c>
      <c r="BS73" s="75">
        <v>0</v>
      </c>
      <c r="BT73" s="75">
        <v>0</v>
      </c>
      <c r="BU73" s="75">
        <v>0</v>
      </c>
      <c r="BV73" s="75">
        <v>0</v>
      </c>
      <c r="BW73" s="75">
        <v>0</v>
      </c>
      <c r="BX73" s="75">
        <v>0</v>
      </c>
      <c r="BY73" s="75">
        <v>0</v>
      </c>
      <c r="BZ73" s="75">
        <v>0</v>
      </c>
      <c r="CA73" s="75">
        <v>0</v>
      </c>
      <c r="CB73" s="89"/>
      <c r="CC73" s="91" t="e">
        <f t="shared" si="55"/>
        <v>#DIV/0!</v>
      </c>
      <c r="CD73" s="28" t="e">
        <f t="shared" si="56"/>
        <v>#DIV/0!</v>
      </c>
      <c r="CE73" s="28" t="e">
        <f t="shared" si="57"/>
        <v>#DIV/0!</v>
      </c>
      <c r="CF73" s="68">
        <f t="shared" si="58"/>
        <v>-1</v>
      </c>
      <c r="CG73" s="68" t="str">
        <f t="shared" si="59"/>
        <v/>
      </c>
      <c r="CH73" s="68">
        <f t="shared" si="60"/>
        <v>-1</v>
      </c>
      <c r="CI73" s="68">
        <f t="shared" si="61"/>
        <v>-1</v>
      </c>
      <c r="CJ73" s="68">
        <f t="shared" si="61"/>
        <v>-1</v>
      </c>
      <c r="CK73" s="68">
        <f t="shared" si="62"/>
        <v>-1</v>
      </c>
      <c r="CL73" s="68">
        <f t="shared" si="63"/>
        <v>-1</v>
      </c>
      <c r="CM73" s="40" t="e">
        <f t="shared" si="64"/>
        <v>#DIV/0!</v>
      </c>
      <c r="CN73" s="40" t="e">
        <f t="shared" si="65"/>
        <v>#DIV/0!</v>
      </c>
      <c r="CO73" s="40" t="e">
        <f t="shared" si="66"/>
        <v>#DIV/0!</v>
      </c>
      <c r="CP73" s="40" t="e">
        <f t="shared" si="67"/>
        <v>#DIV/0!</v>
      </c>
      <c r="CQ73" s="40" t="e">
        <f t="shared" si="68"/>
        <v>#DIV/0!</v>
      </c>
      <c r="CR73" s="40" t="e">
        <f t="shared" si="69"/>
        <v>#DIV/0!</v>
      </c>
      <c r="CS73" s="40" t="e">
        <f t="shared" si="70"/>
        <v>#DIV/0!</v>
      </c>
    </row>
    <row r="74" spans="1:97" x14ac:dyDescent="0.25">
      <c r="A74" s="67" t="s">
        <v>436</v>
      </c>
      <c r="B74" s="75">
        <v>1602.8854351</v>
      </c>
      <c r="C74" s="75"/>
      <c r="D74" s="75">
        <v>10227.843134999999</v>
      </c>
      <c r="E74" s="75">
        <v>270.31780959999998</v>
      </c>
      <c r="F74" s="75">
        <v>262.01544518999998</v>
      </c>
      <c r="G74" s="75">
        <v>35.047072280000002</v>
      </c>
      <c r="H74" s="75">
        <v>359.46407513999998</v>
      </c>
      <c r="I74" s="89"/>
      <c r="J74" s="75" t="s">
        <v>436</v>
      </c>
      <c r="K74" s="75">
        <v>0</v>
      </c>
      <c r="L74" s="75">
        <v>4.06871120946664</v>
      </c>
      <c r="M74" s="75">
        <v>0.662251141792908</v>
      </c>
      <c r="N74" s="75">
        <v>1.50658610024835</v>
      </c>
      <c r="O74" s="75">
        <v>1.50658610024835</v>
      </c>
      <c r="P74" s="75">
        <v>5.8185839498007601</v>
      </c>
      <c r="Q74" s="75">
        <v>0</v>
      </c>
      <c r="R74" s="75">
        <v>0.72904820235894496</v>
      </c>
      <c r="S74" s="75">
        <v>0.36301984157145401</v>
      </c>
      <c r="T74" s="75">
        <v>8.5990831697173107</v>
      </c>
      <c r="U74" s="75">
        <v>1597.76050441751</v>
      </c>
      <c r="V74" s="75">
        <v>35.852867951189602</v>
      </c>
      <c r="W74" s="75">
        <v>0.27154317102134601</v>
      </c>
      <c r="X74" s="75">
        <v>6.2568958663668299</v>
      </c>
      <c r="Y74" s="75">
        <v>0.15731989229319199</v>
      </c>
      <c r="Z74" s="75">
        <v>0</v>
      </c>
      <c r="AA74" s="75">
        <v>0</v>
      </c>
      <c r="AB74" s="75">
        <v>6.5730297773001096</v>
      </c>
      <c r="AC74" s="75">
        <v>6.5730297773001096</v>
      </c>
      <c r="AD74" s="75">
        <v>0</v>
      </c>
      <c r="AE74" s="75">
        <v>0</v>
      </c>
      <c r="AF74" s="75">
        <v>81.556564758015199</v>
      </c>
      <c r="AG74" s="75">
        <v>1.2657088932025899</v>
      </c>
      <c r="AH74" s="75">
        <v>0.197908836329965</v>
      </c>
      <c r="AI74" s="75">
        <v>0</v>
      </c>
      <c r="AJ74" s="75">
        <v>109.300808789651</v>
      </c>
      <c r="AK74" s="75">
        <v>0.53794626648368205</v>
      </c>
      <c r="AL74" s="75">
        <v>0</v>
      </c>
      <c r="AM74" s="75">
        <v>0</v>
      </c>
      <c r="AN74" s="75">
        <v>0.65589142065940198</v>
      </c>
      <c r="AO74" s="75">
        <v>5.0270837480778399</v>
      </c>
      <c r="AP74" s="75">
        <v>362.70149561555797</v>
      </c>
      <c r="AQ74" s="75">
        <v>9175.0720093475993</v>
      </c>
      <c r="AR74" s="75">
        <v>937.89673991523296</v>
      </c>
      <c r="AS74" s="75">
        <v>10194.525314020801</v>
      </c>
      <c r="AT74" s="75">
        <v>0</v>
      </c>
      <c r="AU74" s="75">
        <v>7.1543457966126001</v>
      </c>
      <c r="AV74" s="75">
        <v>0</v>
      </c>
      <c r="AW74" s="75">
        <v>0.15711494347900301</v>
      </c>
      <c r="AX74" s="75">
        <v>59.896627794771703</v>
      </c>
      <c r="AY74" s="75">
        <v>1.5254001113333999</v>
      </c>
      <c r="AZ74" s="75">
        <v>0.98199341920335903</v>
      </c>
      <c r="BA74" s="75">
        <v>121.198826369483</v>
      </c>
      <c r="BB74" s="75">
        <v>0.89947684320177201</v>
      </c>
      <c r="BC74" s="75">
        <v>0</v>
      </c>
      <c r="BD74" s="75">
        <v>0.68549821701196501</v>
      </c>
      <c r="BE74" s="75">
        <v>269.46336378687897</v>
      </c>
      <c r="BF74" s="75">
        <v>261.186650216879</v>
      </c>
      <c r="BG74" s="75">
        <v>8.2767135699994991</v>
      </c>
      <c r="BH74" s="75">
        <v>0.34650079090813901</v>
      </c>
      <c r="BI74" s="75">
        <v>0</v>
      </c>
      <c r="BJ74" s="75">
        <v>3.3523293484790799</v>
      </c>
      <c r="BK74" s="75">
        <v>0.80371875637273504</v>
      </c>
      <c r="BL74" s="75">
        <v>21.773594360576901</v>
      </c>
      <c r="BM74" s="75">
        <v>4.5431498536682096</v>
      </c>
      <c r="BN74" s="75">
        <v>3.2689736933481002</v>
      </c>
      <c r="BO74" s="75">
        <v>87.094371710290602</v>
      </c>
      <c r="BP74" s="75">
        <v>0.134890941648285</v>
      </c>
      <c r="BQ74" s="75">
        <v>0.77594658200918198</v>
      </c>
      <c r="BR74" s="75">
        <v>13.755441282649</v>
      </c>
      <c r="BS74" s="75">
        <v>2.4313934864443301E-2</v>
      </c>
      <c r="BT74" s="75">
        <v>35.0224852483231</v>
      </c>
      <c r="BU74" s="75">
        <v>88.893310070206098</v>
      </c>
      <c r="BV74" s="75">
        <v>0</v>
      </c>
      <c r="BW74" s="75">
        <v>0</v>
      </c>
      <c r="BX74" s="75">
        <v>7.5933113656641096</v>
      </c>
      <c r="BY74" s="75">
        <v>0</v>
      </c>
      <c r="BZ74" s="75">
        <v>358.36135992107398</v>
      </c>
      <c r="CA74" s="75">
        <v>11.666282307467601</v>
      </c>
      <c r="CB74" s="89"/>
      <c r="CC74" s="91">
        <f t="shared" si="55"/>
        <v>1.0121110593380935</v>
      </c>
      <c r="CD74" s="28">
        <f t="shared" si="56"/>
        <v>8.0000355333708674E-3</v>
      </c>
      <c r="CE74" s="28">
        <f t="shared" si="57"/>
        <v>1.9247093003809917E-2</v>
      </c>
      <c r="CF74" s="68">
        <f t="shared" si="58"/>
        <v>-3.1973156473096729E-3</v>
      </c>
      <c r="CG74" s="68" t="str">
        <f t="shared" si="59"/>
        <v/>
      </c>
      <c r="CH74" s="68">
        <f t="shared" si="60"/>
        <v>-3.2575608111532293E-3</v>
      </c>
      <c r="CI74" s="68">
        <f t="shared" si="61"/>
        <v>-3.1608935215380776E-3</v>
      </c>
      <c r="CJ74" s="68">
        <f t="shared" si="61"/>
        <v>-3.1631531206871366E-3</v>
      </c>
      <c r="CK74" s="68">
        <f t="shared" si="62"/>
        <v>-7.0154309839262445E-4</v>
      </c>
      <c r="CL74" s="68">
        <f t="shared" si="63"/>
        <v>-3.0676646018006687E-3</v>
      </c>
      <c r="CM74" s="40">
        <f t="shared" si="64"/>
        <v>2.3194127852873222E-5</v>
      </c>
      <c r="CN74" s="40">
        <f t="shared" si="65"/>
        <v>1.9370959299739722E-4</v>
      </c>
      <c r="CO74" s="40">
        <f t="shared" si="66"/>
        <v>-5.2161932239494153E-6</v>
      </c>
      <c r="CP74" s="40">
        <f t="shared" si="67"/>
        <v>1.3743797914964645E-4</v>
      </c>
      <c r="CQ74" s="40">
        <f t="shared" si="68"/>
        <v>-9.8352506320084883E-7</v>
      </c>
      <c r="CR74" s="40">
        <f t="shared" si="69"/>
        <v>-5.950872119743004E-7</v>
      </c>
      <c r="CS74" s="40">
        <f t="shared" si="70"/>
        <v>-4.7337219939480922E-6</v>
      </c>
    </row>
    <row r="75" spans="1:97" s="90" customFormat="1" x14ac:dyDescent="0.25">
      <c r="A75" s="10" t="s">
        <v>438</v>
      </c>
      <c r="B75" s="75">
        <v>0.39307736999999998</v>
      </c>
      <c r="C75" s="75"/>
      <c r="D75" s="75">
        <v>2.53560176</v>
      </c>
      <c r="E75" s="75">
        <v>6.5338419999999994E-2</v>
      </c>
      <c r="F75" s="75">
        <v>6.337827E-2</v>
      </c>
      <c r="G75" s="75">
        <v>1.5229200000000001E-3</v>
      </c>
      <c r="H75" s="75">
        <v>8.0129160000000005E-2</v>
      </c>
      <c r="J75" s="69" t="s">
        <v>438</v>
      </c>
      <c r="K75" s="69">
        <v>0</v>
      </c>
      <c r="L75" s="69">
        <v>9.0397309664511604E-4</v>
      </c>
      <c r="M75" s="69">
        <v>1.47133988295661E-4</v>
      </c>
      <c r="N75" s="69">
        <v>3.34722744370773E-4</v>
      </c>
      <c r="O75" s="69">
        <v>3.34722744370773E-4</v>
      </c>
      <c r="P75" s="69">
        <v>1.2927484581424899E-3</v>
      </c>
      <c r="Q75" s="69">
        <v>0</v>
      </c>
      <c r="R75" s="69">
        <v>1.6197143887409899E-4</v>
      </c>
      <c r="S75" s="69">
        <v>8.0659588262151598E-5</v>
      </c>
      <c r="T75" s="69">
        <v>1.9105025812816501E-3</v>
      </c>
      <c r="U75" s="69">
        <v>0.390320682110043</v>
      </c>
      <c r="V75" s="69">
        <v>7.9655757297574306E-3</v>
      </c>
      <c r="W75" s="69">
        <v>6.0327691063013597E-5</v>
      </c>
      <c r="X75" s="69">
        <v>1.3901209649630399E-3</v>
      </c>
      <c r="Y75" s="69">
        <v>3.4952759409602199E-5</v>
      </c>
      <c r="Z75" s="69">
        <v>0</v>
      </c>
      <c r="AA75" s="69">
        <v>0</v>
      </c>
      <c r="AB75" s="69">
        <v>1.46036275114778E-3</v>
      </c>
      <c r="AC75" s="69">
        <v>1.46036275114778E-3</v>
      </c>
      <c r="AD75" s="69">
        <v>0</v>
      </c>
      <c r="AE75" s="69">
        <v>0</v>
      </c>
      <c r="AF75" s="69">
        <v>2.0146472219007099E-2</v>
      </c>
      <c r="AG75" s="69">
        <v>2.8121396694169299E-4</v>
      </c>
      <c r="AH75" s="69">
        <v>4.3972908569916797E-5</v>
      </c>
      <c r="AI75" s="69">
        <v>0</v>
      </c>
      <c r="AJ75" s="69">
        <v>2.4283753040735899E-2</v>
      </c>
      <c r="AK75" s="69">
        <v>1.19524285344224E-4</v>
      </c>
      <c r="AL75" s="69">
        <v>0</v>
      </c>
      <c r="AM75" s="69">
        <v>0</v>
      </c>
      <c r="AN75" s="69">
        <v>1.45718365773243E-4</v>
      </c>
      <c r="AO75" s="69">
        <v>1.2115529908453E-3</v>
      </c>
      <c r="AP75" s="69">
        <v>8.0583221724344997E-2</v>
      </c>
      <c r="AQ75" s="69">
        <v>2.26648211775988</v>
      </c>
      <c r="AR75" s="69">
        <v>0.23168466630290299</v>
      </c>
      <c r="AS75" s="69">
        <v>2.51831325628179</v>
      </c>
      <c r="AT75" s="69">
        <v>0</v>
      </c>
      <c r="AU75" s="69">
        <v>1.58952030181275E-3</v>
      </c>
      <c r="AV75" s="69">
        <v>0</v>
      </c>
      <c r="AW75" s="69">
        <v>3.7865374758180499E-5</v>
      </c>
      <c r="AX75" s="69">
        <v>1.3307474730071499E-2</v>
      </c>
      <c r="AY75" s="69">
        <v>3.6763030693849602E-4</v>
      </c>
      <c r="AZ75" s="69">
        <v>2.3666407623582799E-4</v>
      </c>
      <c r="BA75" s="69">
        <v>2.92095107392648E-2</v>
      </c>
      <c r="BB75" s="69">
        <v>2.16779377965905E-4</v>
      </c>
      <c r="BC75" s="69">
        <v>0</v>
      </c>
      <c r="BD75" s="69">
        <v>1.6520952176237401E-4</v>
      </c>
      <c r="BE75" s="69">
        <v>6.4894025309060396E-2</v>
      </c>
      <c r="BF75" s="69">
        <v>6.2947202665387905E-2</v>
      </c>
      <c r="BG75" s="69">
        <v>1.9468226436724499E-3</v>
      </c>
      <c r="BH75" s="69">
        <v>8.3508876359287195E-5</v>
      </c>
      <c r="BI75" s="69">
        <v>0</v>
      </c>
      <c r="BJ75" s="69">
        <v>8.0792737975164902E-4</v>
      </c>
      <c r="BK75" s="69">
        <v>1.9369863919707601E-4</v>
      </c>
      <c r="BL75" s="69">
        <v>5.2475349570374197E-3</v>
      </c>
      <c r="BM75" s="69">
        <v>1.09492363740582E-3</v>
      </c>
      <c r="BN75" s="69">
        <v>7.8784327342272997E-4</v>
      </c>
      <c r="BO75" s="69">
        <v>2.0990102349575799E-2</v>
      </c>
      <c r="BP75" s="69">
        <v>2.9967742411966599E-5</v>
      </c>
      <c r="BQ75" s="69">
        <v>1.87006839839723E-4</v>
      </c>
      <c r="BR75" s="69">
        <v>3.3151374857388499E-3</v>
      </c>
      <c r="BS75" s="69">
        <v>5.8598301338756696E-6</v>
      </c>
      <c r="BT75" s="69">
        <v>1.51221265783715E-3</v>
      </c>
      <c r="BU75" s="69">
        <v>1.97497124181286E-2</v>
      </c>
      <c r="BV75" s="69">
        <v>0</v>
      </c>
      <c r="BW75" s="69">
        <v>0</v>
      </c>
      <c r="BX75" s="69">
        <v>1.6870257205531299E-3</v>
      </c>
      <c r="BY75" s="69">
        <v>0</v>
      </c>
      <c r="BZ75" s="69">
        <v>7.96186003957296E-2</v>
      </c>
      <c r="CA75" s="69">
        <v>2.5919550727800801E-3</v>
      </c>
      <c r="CC75" s="91">
        <f t="shared" si="55"/>
        <v>1.0121155273242801</v>
      </c>
      <c r="CD75" s="28">
        <f t="shared" si="56"/>
        <v>7.9999865659098855E-3</v>
      </c>
      <c r="CE75" s="28">
        <f t="shared" si="57"/>
        <v>1.9247129968358125E-2</v>
      </c>
      <c r="CF75" s="68">
        <f t="shared" si="58"/>
        <v>-7.0130923333413392E-3</v>
      </c>
      <c r="CG75" s="68" t="str">
        <f t="shared" si="59"/>
        <v/>
      </c>
      <c r="CH75" s="68">
        <f t="shared" si="60"/>
        <v>-6.8183040377010947E-3</v>
      </c>
      <c r="CI75" s="68">
        <f t="shared" si="61"/>
        <v>-6.8014300152895949E-3</v>
      </c>
      <c r="CJ75" s="68">
        <f t="shared" si="61"/>
        <v>-6.801500492394242E-3</v>
      </c>
      <c r="CK75" s="68">
        <f t="shared" si="62"/>
        <v>-7.030797522424111E-3</v>
      </c>
      <c r="CL75" s="68">
        <f t="shared" si="63"/>
        <v>-6.3717079309255856E-3</v>
      </c>
      <c r="CM75" s="40">
        <f t="shared" si="64"/>
        <v>1.8368695182848371E-5</v>
      </c>
      <c r="CN75" s="40">
        <f t="shared" si="65"/>
        <v>1.6799405972414707E-4</v>
      </c>
      <c r="CO75" s="40">
        <f t="shared" si="66"/>
        <v>-1.1074706609848976E-6</v>
      </c>
      <c r="CP75" s="40">
        <f t="shared" si="67"/>
        <v>1.1205779411723886E-4</v>
      </c>
      <c r="CQ75" s="40">
        <f t="shared" si="68"/>
        <v>-8.0554201885852641E-6</v>
      </c>
      <c r="CR75" s="40">
        <f t="shared" si="69"/>
        <v>7.3723406845066966E-5</v>
      </c>
      <c r="CS75" s="40">
        <f t="shared" si="70"/>
        <v>5.5456838066635174E-6</v>
      </c>
    </row>
    <row r="76" spans="1:97" x14ac:dyDescent="0.25">
      <c r="A76" s="105">
        <v>202</v>
      </c>
      <c r="B76" s="76">
        <v>3.5740680500000002</v>
      </c>
      <c r="C76" s="76"/>
      <c r="D76" s="76">
        <v>21.526625970000001</v>
      </c>
      <c r="E76" s="76">
        <v>0.52575788000000001</v>
      </c>
      <c r="F76" s="76">
        <v>0.50996321</v>
      </c>
      <c r="G76" s="76">
        <v>2.197325E-2</v>
      </c>
      <c r="H76" s="76">
        <v>0.77126656000000005</v>
      </c>
      <c r="I76" s="43"/>
      <c r="J76" s="76" t="s">
        <v>439</v>
      </c>
      <c r="K76" s="75">
        <v>0</v>
      </c>
      <c r="L76" s="75">
        <v>8.7567643370370998E-3</v>
      </c>
      <c r="M76" s="75">
        <v>1.42531363692708E-3</v>
      </c>
      <c r="N76" s="75">
        <v>3.2425094480391498E-3</v>
      </c>
      <c r="O76" s="75">
        <v>3.2425094480391498E-3</v>
      </c>
      <c r="P76" s="75">
        <v>1.2522880113758499E-2</v>
      </c>
      <c r="Q76" s="75">
        <v>0</v>
      </c>
      <c r="R76" s="75">
        <v>1.56905677453749E-3</v>
      </c>
      <c r="S76" s="75">
        <v>7.8130099987244002E-4</v>
      </c>
      <c r="T76" s="75">
        <v>1.8506958422636999E-2</v>
      </c>
      <c r="U76" s="75">
        <v>3.5740684160342102</v>
      </c>
      <c r="V76" s="75">
        <v>7.7162740713966796E-2</v>
      </c>
      <c r="W76" s="75">
        <v>5.8441363424229897E-4</v>
      </c>
      <c r="X76" s="75">
        <v>1.3466153805056299E-2</v>
      </c>
      <c r="Y76" s="75">
        <v>3.3858716378412299E-4</v>
      </c>
      <c r="Z76" s="75">
        <v>0</v>
      </c>
      <c r="AA76" s="75">
        <v>0</v>
      </c>
      <c r="AB76" s="75">
        <v>1.41466041778248E-2</v>
      </c>
      <c r="AC76" s="75">
        <v>1.41466041778248E-2</v>
      </c>
      <c r="AD76" s="75">
        <v>0</v>
      </c>
      <c r="AE76" s="75">
        <v>0</v>
      </c>
      <c r="AF76" s="75">
        <v>0.17221292371456701</v>
      </c>
      <c r="AG76" s="75">
        <v>2.7240447706256099E-3</v>
      </c>
      <c r="AH76" s="75">
        <v>4.2594551950076299E-4</v>
      </c>
      <c r="AI76" s="75">
        <v>0</v>
      </c>
      <c r="AJ76" s="75">
        <v>0.235237866897168</v>
      </c>
      <c r="AK76" s="75">
        <v>1.15777604334286E-3</v>
      </c>
      <c r="AL76" s="75">
        <v>0</v>
      </c>
      <c r="AM76" s="75">
        <v>0</v>
      </c>
      <c r="AN76" s="75">
        <v>1.4116219084508599E-3</v>
      </c>
      <c r="AO76" s="75">
        <v>9.8152651994907296E-3</v>
      </c>
      <c r="AP76" s="75">
        <v>0.780610218422923</v>
      </c>
      <c r="AQ76" s="75">
        <v>19.373927271725101</v>
      </c>
      <c r="AR76" s="75">
        <v>1.9804458693651199</v>
      </c>
      <c r="AS76" s="75">
        <v>21.5265860648048</v>
      </c>
      <c r="AT76" s="75">
        <v>0</v>
      </c>
      <c r="AU76" s="75">
        <v>1.53977608696131E-2</v>
      </c>
      <c r="AV76" s="75">
        <v>0</v>
      </c>
      <c r="AW76" s="75">
        <v>3.0676368105733601E-4</v>
      </c>
      <c r="AX76" s="75">
        <v>0.12891013622249001</v>
      </c>
      <c r="AY76" s="75">
        <v>2.9783318727712601E-3</v>
      </c>
      <c r="AZ76" s="75">
        <v>1.9173229275175399E-3</v>
      </c>
      <c r="BA76" s="75">
        <v>0.236639147472676</v>
      </c>
      <c r="BB76" s="75">
        <v>1.75622007639015E-3</v>
      </c>
      <c r="BC76" s="75">
        <v>0</v>
      </c>
      <c r="BD76" s="75">
        <v>1.3384222512497399E-3</v>
      </c>
      <c r="BE76" s="75">
        <v>0.52575825151650402</v>
      </c>
      <c r="BF76" s="75">
        <v>0.50996356278157096</v>
      </c>
      <c r="BG76" s="75">
        <v>1.5794688734932699E-2</v>
      </c>
      <c r="BH76" s="75">
        <v>6.7653919542320397E-4</v>
      </c>
      <c r="BI76" s="75">
        <v>0</v>
      </c>
      <c r="BJ76" s="75">
        <v>6.54536483738157E-3</v>
      </c>
      <c r="BK76" s="75">
        <v>1.5692421832371501E-3</v>
      </c>
      <c r="BL76" s="75">
        <v>4.2512530410004502E-2</v>
      </c>
      <c r="BM76" s="75">
        <v>8.8704161775161501E-3</v>
      </c>
      <c r="BN76" s="75">
        <v>6.3826291219541698E-3</v>
      </c>
      <c r="BO76" s="75">
        <v>0.17005076902726499</v>
      </c>
      <c r="BP76" s="75">
        <v>2.90314048511825E-4</v>
      </c>
      <c r="BQ76" s="75">
        <v>1.51501849126694E-3</v>
      </c>
      <c r="BR76" s="75">
        <v>2.6857372090587899E-2</v>
      </c>
      <c r="BS76" s="75">
        <v>4.7472965271692101E-5</v>
      </c>
      <c r="BT76" s="75">
        <v>2.1973260668992502E-2</v>
      </c>
      <c r="BU76" s="75">
        <v>0.191316149904462</v>
      </c>
      <c r="BV76" s="75">
        <v>0</v>
      </c>
      <c r="BW76" s="75">
        <v>0</v>
      </c>
      <c r="BX76" s="75">
        <v>1.6342456989540101E-2</v>
      </c>
      <c r="BY76" s="75">
        <v>0</v>
      </c>
      <c r="BZ76" s="75">
        <v>0.77126621251453598</v>
      </c>
      <c r="CA76" s="75">
        <v>2.51081708315283E-2</v>
      </c>
      <c r="CB76" s="89"/>
      <c r="CC76" s="91">
        <f t="shared" si="55"/>
        <v>1.0121151500698093</v>
      </c>
      <c r="CD76" s="28">
        <f t="shared" si="56"/>
        <v>8.000010925844344E-3</v>
      </c>
      <c r="CE76" s="28">
        <f t="shared" si="57"/>
        <v>1.9246993149773E-2</v>
      </c>
      <c r="CF76" s="68">
        <f t="shared" si="58"/>
        <v>1.0241388942023672E-7</v>
      </c>
      <c r="CG76" s="68" t="str">
        <f t="shared" si="59"/>
        <v/>
      </c>
      <c r="CH76" s="68">
        <f t="shared" si="60"/>
        <v>-1.8537598626555159E-6</v>
      </c>
      <c r="CI76" s="68">
        <f t="shared" si="61"/>
        <v>7.0663040562557545E-7</v>
      </c>
      <c r="CJ76" s="68">
        <f t="shared" si="61"/>
        <v>6.9177847350176965E-7</v>
      </c>
      <c r="CK76" s="68">
        <f t="shared" si="62"/>
        <v>4.8554458270674395E-7</v>
      </c>
      <c r="CL76" s="68">
        <f t="shared" si="63"/>
        <v>-4.5053873990010114E-7</v>
      </c>
      <c r="CM76" s="40">
        <f t="shared" si="64"/>
        <v>3.2781434905027942E-5</v>
      </c>
      <c r="CN76" s="40">
        <f t="shared" si="65"/>
        <v>1.9206198001191335E-4</v>
      </c>
      <c r="CO76" s="40">
        <f t="shared" si="66"/>
        <v>2.7786168262566758E-6</v>
      </c>
      <c r="CP76" s="40">
        <f t="shared" si="67"/>
        <v>1.4505955699720095E-4</v>
      </c>
      <c r="CQ76" s="40">
        <f t="shared" si="68"/>
        <v>9.5953136844091859E-6</v>
      </c>
      <c r="CR76" s="40">
        <f t="shared" si="69"/>
        <v>1.0657459745698627E-5</v>
      </c>
      <c r="CS76" s="40">
        <f t="shared" si="70"/>
        <v>3.8291327753424091E-6</v>
      </c>
    </row>
    <row r="77" spans="1:97" x14ac:dyDescent="0.25">
      <c r="A77" s="43">
        <v>203</v>
      </c>
      <c r="B77" s="76">
        <v>12.759898720000001</v>
      </c>
      <c r="C77" s="76"/>
      <c r="D77" s="76">
        <v>75.581133429999994</v>
      </c>
      <c r="E77" s="76">
        <v>2.0150936800000001</v>
      </c>
      <c r="F77" s="76">
        <v>1.9543929600000001</v>
      </c>
      <c r="G77" s="76">
        <v>0.10221941</v>
      </c>
      <c r="H77" s="76">
        <v>3.94848461</v>
      </c>
      <c r="I77" s="43"/>
      <c r="J77" s="76" t="s">
        <v>440</v>
      </c>
      <c r="K77" s="75">
        <v>0</v>
      </c>
      <c r="L77" s="75">
        <v>4.4829937994234903E-2</v>
      </c>
      <c r="M77" s="75">
        <v>7.2968197056807599E-3</v>
      </c>
      <c r="N77" s="75">
        <v>1.6599859373733001E-2</v>
      </c>
      <c r="O77" s="75">
        <v>1.6599859373733001E-2</v>
      </c>
      <c r="P77" s="75">
        <v>6.4110554076621598E-2</v>
      </c>
      <c r="Q77" s="75">
        <v>0</v>
      </c>
      <c r="R77" s="75">
        <v>8.0328861697272196E-3</v>
      </c>
      <c r="S77" s="75">
        <v>3.9998031807316099E-3</v>
      </c>
      <c r="T77" s="75">
        <v>9.4746023508104696E-2</v>
      </c>
      <c r="U77" s="75">
        <v>12.759891223951</v>
      </c>
      <c r="V77" s="75">
        <v>0.395033069988591</v>
      </c>
      <c r="W77" s="75">
        <v>2.9919176211246801E-3</v>
      </c>
      <c r="X77" s="75">
        <v>6.8939843197804301E-2</v>
      </c>
      <c r="Y77" s="75">
        <v>1.7333862070250199E-3</v>
      </c>
      <c r="Z77" s="75">
        <v>0</v>
      </c>
      <c r="AA77" s="75">
        <v>0</v>
      </c>
      <c r="AB77" s="75">
        <v>7.2423214427487198E-2</v>
      </c>
      <c r="AC77" s="75">
        <v>7.2423214427487198E-2</v>
      </c>
      <c r="AD77" s="75">
        <v>0</v>
      </c>
      <c r="AE77" s="75">
        <v>0</v>
      </c>
      <c r="AF77" s="75">
        <v>0.60464898603923101</v>
      </c>
      <c r="AG77" s="75">
        <v>1.39458169127575E-2</v>
      </c>
      <c r="AH77" s="75">
        <v>2.1806089920798901E-3</v>
      </c>
      <c r="AI77" s="75">
        <v>0</v>
      </c>
      <c r="AJ77" s="75">
        <v>1.2042972364367901</v>
      </c>
      <c r="AK77" s="75">
        <v>5.92722708157652E-3</v>
      </c>
      <c r="AL77" s="75">
        <v>0</v>
      </c>
      <c r="AM77" s="75">
        <v>0</v>
      </c>
      <c r="AN77" s="75">
        <v>7.2266356265811302E-3</v>
      </c>
      <c r="AO77" s="75">
        <v>3.7616125817776902E-2</v>
      </c>
      <c r="AP77" s="75">
        <v>3.9963245644493601</v>
      </c>
      <c r="AQ77" s="75">
        <v>68.022994956927207</v>
      </c>
      <c r="AR77" s="75">
        <v>6.9534579341589602</v>
      </c>
      <c r="AS77" s="75">
        <v>75.581101877125406</v>
      </c>
      <c r="AT77" s="75">
        <v>0</v>
      </c>
      <c r="AU77" s="75">
        <v>7.8828484785352496E-2</v>
      </c>
      <c r="AV77" s="75">
        <v>0</v>
      </c>
      <c r="AW77" s="75">
        <v>1.1756439976410499E-3</v>
      </c>
      <c r="AX77" s="75">
        <v>0.65995251918847797</v>
      </c>
      <c r="AY77" s="75">
        <v>1.1414234362340601E-2</v>
      </c>
      <c r="AZ77" s="75">
        <v>7.3479871250075697E-3</v>
      </c>
      <c r="BA77" s="75">
        <v>0.90689950781814099</v>
      </c>
      <c r="BB77" s="75">
        <v>6.7305529743106399E-3</v>
      </c>
      <c r="BC77" s="75">
        <v>0</v>
      </c>
      <c r="BD77" s="75">
        <v>5.1293960989213898E-3</v>
      </c>
      <c r="BE77" s="75">
        <v>2.0150928148613501</v>
      </c>
      <c r="BF77" s="75">
        <v>1.9543920625341</v>
      </c>
      <c r="BG77" s="75">
        <v>6.0700752327254102E-2</v>
      </c>
      <c r="BH77" s="75">
        <v>2.5927838313023199E-3</v>
      </c>
      <c r="BI77" s="75">
        <v>0</v>
      </c>
      <c r="BJ77" s="75">
        <v>2.5084585834201301E-2</v>
      </c>
      <c r="BK77" s="75">
        <v>6.0140069555823699E-3</v>
      </c>
      <c r="BL77" s="75">
        <v>0.16292611981018101</v>
      </c>
      <c r="BM77" s="75">
        <v>3.3995150933932898E-2</v>
      </c>
      <c r="BN77" s="75">
        <v>2.44608883524308E-2</v>
      </c>
      <c r="BO77" s="75">
        <v>0.65170429405248098</v>
      </c>
      <c r="BP77" s="75">
        <v>1.4862843377701301E-3</v>
      </c>
      <c r="BQ77" s="75">
        <v>5.8061796656690701E-3</v>
      </c>
      <c r="BR77" s="75">
        <v>0.10292879511896599</v>
      </c>
      <c r="BS77" s="75">
        <v>1.8193560299167199E-4</v>
      </c>
      <c r="BT77" s="75">
        <v>0.10221939736657901</v>
      </c>
      <c r="BU77" s="75">
        <v>0.97943940605188495</v>
      </c>
      <c r="BV77" s="75">
        <v>0</v>
      </c>
      <c r="BW77" s="75">
        <v>0</v>
      </c>
      <c r="BX77" s="75">
        <v>8.3664749075657102E-2</v>
      </c>
      <c r="BY77" s="75">
        <v>0</v>
      </c>
      <c r="BZ77" s="75">
        <v>3.9484840468041198</v>
      </c>
      <c r="CA77" s="75">
        <v>0.12854082567227099</v>
      </c>
      <c r="CB77" s="89"/>
      <c r="CC77" s="91">
        <f t="shared" si="55"/>
        <v>1.0121161734676281</v>
      </c>
      <c r="CD77" s="28">
        <f t="shared" si="56"/>
        <v>8.0000022627644152E-3</v>
      </c>
      <c r="CE77" s="28">
        <f t="shared" si="57"/>
        <v>1.9246970215895758E-2</v>
      </c>
      <c r="CF77" s="68">
        <f t="shared" si="58"/>
        <v>-5.8746931817940779E-7</v>
      </c>
      <c r="CG77" s="68" t="str">
        <f t="shared" si="59"/>
        <v/>
      </c>
      <c r="CH77" s="68">
        <f t="shared" si="60"/>
        <v>-4.1747024894635152E-7</v>
      </c>
      <c r="CI77" s="68">
        <f t="shared" si="61"/>
        <v>-4.2932924590009322E-7</v>
      </c>
      <c r="CJ77" s="68">
        <f t="shared" si="61"/>
        <v>-4.5920442736371335E-7</v>
      </c>
      <c r="CK77" s="68">
        <f t="shared" si="62"/>
        <v>-1.2359121413334053E-7</v>
      </c>
      <c r="CL77" s="68">
        <f t="shared" si="63"/>
        <v>-1.4263595677391032E-7</v>
      </c>
      <c r="CM77" s="40">
        <f t="shared" si="64"/>
        <v>2.6051560107016376E-5</v>
      </c>
      <c r="CN77" s="40">
        <f t="shared" si="65"/>
        <v>2.0789111051819145E-4</v>
      </c>
      <c r="CO77" s="40">
        <f t="shared" si="66"/>
        <v>1.6574962316827469E-6</v>
      </c>
      <c r="CP77" s="40">
        <f t="shared" si="67"/>
        <v>1.2591412323996066E-4</v>
      </c>
      <c r="CQ77" s="40">
        <f t="shared" si="68"/>
        <v>2.9036277611693416E-6</v>
      </c>
      <c r="CR77" s="40">
        <f t="shared" si="69"/>
        <v>-2.7897997298367827E-6</v>
      </c>
      <c r="CS77" s="40">
        <f t="shared" si="70"/>
        <v>9.8678511016091361E-7</v>
      </c>
    </row>
    <row r="78" spans="1:97" x14ac:dyDescent="0.25">
      <c r="A78" s="43">
        <v>225</v>
      </c>
      <c r="B78" s="76">
        <v>3.74793339</v>
      </c>
      <c r="C78" s="76"/>
      <c r="D78" s="76">
        <v>26.53167813</v>
      </c>
      <c r="E78" s="76">
        <v>0.76011320000000004</v>
      </c>
      <c r="F78" s="76">
        <v>0.73705261</v>
      </c>
      <c r="G78" s="76">
        <v>5.341866E-2</v>
      </c>
      <c r="H78" s="76">
        <v>1.27927766</v>
      </c>
      <c r="I78" s="43"/>
      <c r="J78" s="76" t="s">
        <v>449</v>
      </c>
      <c r="K78" s="75">
        <v>0</v>
      </c>
      <c r="L78" s="75">
        <v>1.4524648896123701E-2</v>
      </c>
      <c r="M78" s="75">
        <v>2.3641194383041998E-3</v>
      </c>
      <c r="N78" s="75">
        <v>5.3782301049223602E-3</v>
      </c>
      <c r="O78" s="75">
        <v>5.3782301049223602E-3</v>
      </c>
      <c r="P78" s="75">
        <v>2.0771348947568501E-2</v>
      </c>
      <c r="Q78" s="75">
        <v>0</v>
      </c>
      <c r="R78" s="75">
        <v>2.6025403326990601E-3</v>
      </c>
      <c r="S78" s="75">
        <v>1.29592980781207E-3</v>
      </c>
      <c r="T78" s="75">
        <v>3.0696948823889202E-2</v>
      </c>
      <c r="U78" s="75">
        <v>3.7479352722983701</v>
      </c>
      <c r="V78" s="75">
        <v>0.12798763285239501</v>
      </c>
      <c r="W78" s="75">
        <v>9.6936074186742399E-4</v>
      </c>
      <c r="X78" s="75">
        <v>2.2335962364126299E-2</v>
      </c>
      <c r="Y78" s="75">
        <v>5.6159627314715304E-4</v>
      </c>
      <c r="Z78" s="75">
        <v>0</v>
      </c>
      <c r="AA78" s="75">
        <v>0</v>
      </c>
      <c r="AB78" s="75">
        <v>2.34645253929463E-2</v>
      </c>
      <c r="AC78" s="75">
        <v>2.34645253929463E-2</v>
      </c>
      <c r="AD78" s="75">
        <v>0</v>
      </c>
      <c r="AE78" s="75">
        <v>0</v>
      </c>
      <c r="AF78" s="75">
        <v>0.21225341666804401</v>
      </c>
      <c r="AG78" s="75">
        <v>4.5183404984650297E-3</v>
      </c>
      <c r="AH78" s="75">
        <v>7.0649985140627304E-4</v>
      </c>
      <c r="AI78" s="75">
        <v>0</v>
      </c>
      <c r="AJ78" s="75">
        <v>0.39018344186599102</v>
      </c>
      <c r="AK78" s="75">
        <v>1.9203767807007301E-3</v>
      </c>
      <c r="AL78" s="75">
        <v>0</v>
      </c>
      <c r="AM78" s="75">
        <v>0</v>
      </c>
      <c r="AN78" s="75">
        <v>2.3413909204401499E-3</v>
      </c>
      <c r="AO78" s="75">
        <v>1.41860637025524E-2</v>
      </c>
      <c r="AP78" s="75">
        <v>1.29477802212338</v>
      </c>
      <c r="AQ78" s="75">
        <v>23.878477113267898</v>
      </c>
      <c r="AR78" s="75">
        <v>2.44091226596559</v>
      </c>
      <c r="AS78" s="75">
        <v>26.5316427959016</v>
      </c>
      <c r="AT78" s="75">
        <v>0</v>
      </c>
      <c r="AU78" s="75">
        <v>2.55397964748094E-2</v>
      </c>
      <c r="AV78" s="75">
        <v>0</v>
      </c>
      <c r="AW78" s="75">
        <v>4.43367229396429E-4</v>
      </c>
      <c r="AX78" s="75">
        <v>0.213819656363365</v>
      </c>
      <c r="AY78" s="75">
        <v>4.3046012665553298E-3</v>
      </c>
      <c r="AZ78" s="75">
        <v>2.7711192314687702E-3</v>
      </c>
      <c r="BA78" s="75">
        <v>0.34201590634765699</v>
      </c>
      <c r="BB78" s="75">
        <v>2.53827124566654E-3</v>
      </c>
      <c r="BC78" s="75">
        <v>0</v>
      </c>
      <c r="BD78" s="75">
        <v>1.9344324476264401E-3</v>
      </c>
      <c r="BE78" s="75">
        <v>0.76011367425607701</v>
      </c>
      <c r="BF78" s="75">
        <v>0.73705311031377196</v>
      </c>
      <c r="BG78" s="75">
        <v>2.3060563942305001E-2</v>
      </c>
      <c r="BH78" s="75">
        <v>9.778055192711519E-4</v>
      </c>
      <c r="BI78" s="75">
        <v>0</v>
      </c>
      <c r="BJ78" s="75">
        <v>9.4600663591219002E-3</v>
      </c>
      <c r="BK78" s="75">
        <v>2.26803739038895E-3</v>
      </c>
      <c r="BL78" s="75">
        <v>6.1443669152377901E-2</v>
      </c>
      <c r="BM78" s="75">
        <v>1.2820456246520799E-2</v>
      </c>
      <c r="BN78" s="75">
        <v>9.2248433340498398E-3</v>
      </c>
      <c r="BO78" s="75">
        <v>0.24577512194315301</v>
      </c>
      <c r="BP78" s="75">
        <v>4.8153744848955803E-4</v>
      </c>
      <c r="BQ78" s="75">
        <v>2.18966153540898E-3</v>
      </c>
      <c r="BR78" s="75">
        <v>3.8817137629039197E-2</v>
      </c>
      <c r="BS78" s="75">
        <v>6.8613436068718002E-5</v>
      </c>
      <c r="BT78" s="75">
        <v>5.3418646913253598E-2</v>
      </c>
      <c r="BU78" s="75">
        <v>0.31733129571778601</v>
      </c>
      <c r="BV78" s="75">
        <v>0</v>
      </c>
      <c r="BW78" s="75">
        <v>0</v>
      </c>
      <c r="BX78" s="75">
        <v>2.71066748975567E-2</v>
      </c>
      <c r="BY78" s="75">
        <v>0</v>
      </c>
      <c r="BZ78" s="75">
        <v>1.2792772808192301</v>
      </c>
      <c r="CA78" s="75">
        <v>4.1646157892436399E-2</v>
      </c>
      <c r="CB78" s="89"/>
      <c r="CC78" s="91">
        <f t="shared" si="55"/>
        <v>1.0121167955818176</v>
      </c>
      <c r="CD78" s="28">
        <f t="shared" si="56"/>
        <v>8.0000103386297372E-3</v>
      </c>
      <c r="CE78" s="28">
        <f t="shared" si="57"/>
        <v>1.9247003376070458E-2</v>
      </c>
      <c r="CF78" s="68">
        <f t="shared" si="58"/>
        <v>5.0222300510508476E-7</v>
      </c>
      <c r="CG78" s="68" t="str">
        <f t="shared" si="59"/>
        <v/>
      </c>
      <c r="CH78" s="68">
        <f t="shared" si="60"/>
        <v>-1.3317702041327936E-6</v>
      </c>
      <c r="CI78" s="68">
        <f t="shared" si="61"/>
        <v>6.2392822143530162E-7</v>
      </c>
      <c r="CJ78" s="68">
        <f t="shared" si="61"/>
        <v>6.7880333802391989E-7</v>
      </c>
      <c r="CK78" s="68">
        <f t="shared" si="62"/>
        <v>-2.4498455037667968E-7</v>
      </c>
      <c r="CL78" s="68">
        <f t="shared" si="63"/>
        <v>-2.9640224460251256E-7</v>
      </c>
      <c r="CM78" s="40">
        <f t="shared" si="64"/>
        <v>2.7596523614046444E-5</v>
      </c>
      <c r="CN78" s="40">
        <f t="shared" si="65"/>
        <v>1.884450778364591E-4</v>
      </c>
      <c r="CO78" s="40">
        <f t="shared" si="66"/>
        <v>9.1662538809073694E-7</v>
      </c>
      <c r="CP78" s="40">
        <f t="shared" si="67"/>
        <v>1.3391122299434102E-4</v>
      </c>
      <c r="CQ78" s="40">
        <f t="shared" si="68"/>
        <v>6.3547744200843912E-6</v>
      </c>
      <c r="CR78" s="40">
        <f t="shared" si="69"/>
        <v>1.6916589856119757E-5</v>
      </c>
      <c r="CS78" s="40">
        <f t="shared" si="70"/>
        <v>-1.1490564747936465E-5</v>
      </c>
    </row>
    <row r="79" spans="1:97" x14ac:dyDescent="0.25">
      <c r="A79" s="30">
        <v>226</v>
      </c>
      <c r="B79" s="76">
        <v>0.21394848999999999</v>
      </c>
      <c r="C79" s="76"/>
      <c r="D79" s="76">
        <v>1.37697767</v>
      </c>
      <c r="E79" s="76">
        <v>3.5333169999999997E-2</v>
      </c>
      <c r="F79" s="76">
        <v>3.4264429999999998E-2</v>
      </c>
      <c r="G79" s="76">
        <v>2.1196499999999998E-3</v>
      </c>
      <c r="H79" s="76">
        <v>4.1628070000000003E-2</v>
      </c>
      <c r="I79" s="43"/>
      <c r="J79" s="76" t="s">
        <v>450</v>
      </c>
      <c r="K79" s="75">
        <v>0</v>
      </c>
      <c r="L79" s="75">
        <v>4.7263688077404199E-4</v>
      </c>
      <c r="M79" s="75">
        <v>7.6927343752916896E-5</v>
      </c>
      <c r="N79" s="75">
        <v>1.7500947091651599E-4</v>
      </c>
      <c r="O79" s="75">
        <v>1.7500947091651599E-4</v>
      </c>
      <c r="P79" s="75">
        <v>6.7591660642537003E-4</v>
      </c>
      <c r="Q79" s="75">
        <v>0</v>
      </c>
      <c r="R79" s="75">
        <v>8.4689254668209903E-5</v>
      </c>
      <c r="S79" s="75">
        <v>4.2170358938386301E-5</v>
      </c>
      <c r="T79" s="75">
        <v>9.9888529722162505E-4</v>
      </c>
      <c r="U79" s="75">
        <v>0.21394742020646201</v>
      </c>
      <c r="V79" s="75">
        <v>4.1647667761702404E-3</v>
      </c>
      <c r="W79" s="75">
        <v>3.1543253883827399E-5</v>
      </c>
      <c r="X79" s="75">
        <v>7.2681285920402105E-4</v>
      </c>
      <c r="Y79" s="75">
        <v>1.82749311181291E-5</v>
      </c>
      <c r="Z79" s="75">
        <v>0</v>
      </c>
      <c r="AA79" s="75">
        <v>0</v>
      </c>
      <c r="AB79" s="75">
        <v>7.6354457970314704E-4</v>
      </c>
      <c r="AC79" s="75">
        <v>7.6354457970314704E-4</v>
      </c>
      <c r="AD79" s="75">
        <v>0</v>
      </c>
      <c r="AE79" s="75">
        <v>0</v>
      </c>
      <c r="AF79" s="75">
        <v>1.10158196839674E-2</v>
      </c>
      <c r="AG79" s="75">
        <v>1.47028864308823E-4</v>
      </c>
      <c r="AH79" s="75">
        <v>2.29911215616439E-5</v>
      </c>
      <c r="AI79" s="75">
        <v>0</v>
      </c>
      <c r="AJ79" s="75">
        <v>1.26966605584098E-2</v>
      </c>
      <c r="AK79" s="75">
        <v>6.2490306389545604E-5</v>
      </c>
      <c r="AL79" s="75">
        <v>0</v>
      </c>
      <c r="AM79" s="75">
        <v>0</v>
      </c>
      <c r="AN79" s="75">
        <v>7.6189509345888598E-5</v>
      </c>
      <c r="AO79" s="75">
        <v>6.5948966307864405E-4</v>
      </c>
      <c r="AP79" s="75">
        <v>4.2132282830955103E-2</v>
      </c>
      <c r="AQ79" s="75">
        <v>1.23928508804709</v>
      </c>
      <c r="AR79" s="75">
        <v>0.126681039258806</v>
      </c>
      <c r="AS79" s="75">
        <v>1.3769819469898601</v>
      </c>
      <c r="AT79" s="75">
        <v>0</v>
      </c>
      <c r="AU79" s="75">
        <v>8.3107499710643302E-4</v>
      </c>
      <c r="AV79" s="75">
        <v>0</v>
      </c>
      <c r="AW79" s="75">
        <v>2.0611462932037E-5</v>
      </c>
      <c r="AX79" s="75">
        <v>6.9577339142512197E-3</v>
      </c>
      <c r="AY79" s="75">
        <v>2.0011447499683E-4</v>
      </c>
      <c r="AZ79" s="75">
        <v>1.2882510182597799E-4</v>
      </c>
      <c r="BA79" s="75">
        <v>1.5899761018976201E-2</v>
      </c>
      <c r="BB79" s="75">
        <v>1.18000396831958E-4</v>
      </c>
      <c r="BC79" s="75">
        <v>0</v>
      </c>
      <c r="BD79" s="75">
        <v>8.9928900940822404E-5</v>
      </c>
      <c r="BE79" s="75">
        <v>3.5333132068431403E-2</v>
      </c>
      <c r="BF79" s="75">
        <v>3.4264373105265103E-2</v>
      </c>
      <c r="BG79" s="75">
        <v>1.06875896316627E-3</v>
      </c>
      <c r="BH79" s="75">
        <v>4.5456274078605799E-5</v>
      </c>
      <c r="BI79" s="75">
        <v>0</v>
      </c>
      <c r="BJ79" s="75">
        <v>4.3978196288518802E-4</v>
      </c>
      <c r="BK79" s="75">
        <v>1.05436961589973E-4</v>
      </c>
      <c r="BL79" s="75">
        <v>2.85640337968551E-3</v>
      </c>
      <c r="BM79" s="75">
        <v>5.9600313056322604E-4</v>
      </c>
      <c r="BN79" s="75">
        <v>4.28846486659281E-4</v>
      </c>
      <c r="BO79" s="75">
        <v>1.1425675578851E-2</v>
      </c>
      <c r="BP79" s="75">
        <v>1.5670447362335101E-5</v>
      </c>
      <c r="BQ79" s="75">
        <v>1.01793746589725E-4</v>
      </c>
      <c r="BR79" s="75">
        <v>1.80454427707689E-3</v>
      </c>
      <c r="BS79" s="75">
        <v>3.1899507818140698E-6</v>
      </c>
      <c r="BT79" s="75">
        <v>2.1196840071209299E-3</v>
      </c>
      <c r="BU79" s="75">
        <v>1.03260510265976E-2</v>
      </c>
      <c r="BV79" s="75">
        <v>0</v>
      </c>
      <c r="BW79" s="75">
        <v>0</v>
      </c>
      <c r="BX79" s="75">
        <v>8.8205332384904897E-4</v>
      </c>
      <c r="BY79" s="75">
        <v>0</v>
      </c>
      <c r="BZ79" s="75">
        <v>4.1628119953482402E-2</v>
      </c>
      <c r="CA79" s="75">
        <v>1.3551852800641499E-3</v>
      </c>
      <c r="CB79" s="89"/>
      <c r="CC79" s="91">
        <f t="shared" si="55"/>
        <v>1.0121111133060077</v>
      </c>
      <c r="CD79" s="28">
        <f t="shared" si="56"/>
        <v>7.9999739343340273E-3</v>
      </c>
      <c r="CE79" s="28">
        <f t="shared" si="57"/>
        <v>1.9247095548854683E-2</v>
      </c>
      <c r="CF79" s="68">
        <f t="shared" si="58"/>
        <v>-5.000238786344129E-6</v>
      </c>
      <c r="CG79" s="68" t="str">
        <f t="shared" si="59"/>
        <v/>
      </c>
      <c r="CH79" s="68">
        <f t="shared" si="60"/>
        <v>3.1060706017495096E-6</v>
      </c>
      <c r="CI79" s="68">
        <f t="shared" si="61"/>
        <v>-1.0735399228102194E-6</v>
      </c>
      <c r="CJ79" s="68">
        <f t="shared" si="61"/>
        <v>-1.6604605678706125E-6</v>
      </c>
      <c r="CK79" s="68">
        <f t="shared" si="62"/>
        <v>1.6043743509556977E-5</v>
      </c>
      <c r="CL79" s="68">
        <f t="shared" si="63"/>
        <v>1.1999951570939424E-6</v>
      </c>
      <c r="CM79" s="40">
        <f t="shared" si="64"/>
        <v>2.774002297221274E-5</v>
      </c>
      <c r="CN79" s="40">
        <f t="shared" si="65"/>
        <v>2.0855497786713363E-4</v>
      </c>
      <c r="CO79" s="40">
        <f t="shared" si="66"/>
        <v>2.1000996968370712E-6</v>
      </c>
      <c r="CP79" s="40">
        <f t="shared" si="67"/>
        <v>1.3192310735468148E-4</v>
      </c>
      <c r="CQ79" s="40">
        <f t="shared" si="68"/>
        <v>-1.8483607609261423E-5</v>
      </c>
      <c r="CR79" s="40">
        <f t="shared" si="69"/>
        <v>2.5455150486195322E-5</v>
      </c>
      <c r="CS79" s="40">
        <f t="shared" si="70"/>
        <v>1.0203072808889647E-5</v>
      </c>
    </row>
    <row r="80" spans="1:97" x14ac:dyDescent="0.25">
      <c r="A80" s="106">
        <v>285</v>
      </c>
      <c r="B80" s="76">
        <v>178.68330444</v>
      </c>
      <c r="C80" s="76"/>
      <c r="D80" s="76">
        <v>1170.978838</v>
      </c>
      <c r="E80" s="76">
        <v>31.54856139</v>
      </c>
      <c r="F80" s="76">
        <v>30.561341179999999</v>
      </c>
      <c r="G80" s="76">
        <v>6.7772340299999998</v>
      </c>
      <c r="H80" s="76">
        <v>44.17680421</v>
      </c>
      <c r="I80" s="43"/>
      <c r="J80" s="76" t="s">
        <v>455</v>
      </c>
      <c r="K80" s="75">
        <v>0</v>
      </c>
      <c r="L80" s="75">
        <v>0.50157136693044901</v>
      </c>
      <c r="M80" s="75">
        <v>8.1638870892023097E-2</v>
      </c>
      <c r="N80" s="75">
        <v>0.185724680661849</v>
      </c>
      <c r="O80" s="75">
        <v>0.185724680661849</v>
      </c>
      <c r="P80" s="75">
        <v>0.71728774235685</v>
      </c>
      <c r="Q80" s="75">
        <v>0</v>
      </c>
      <c r="R80" s="75">
        <v>8.9873218967839993E-2</v>
      </c>
      <c r="S80" s="75">
        <v>4.4751250637785997E-2</v>
      </c>
      <c r="T80" s="75">
        <v>1.06004514260487</v>
      </c>
      <c r="U80" s="75">
        <v>178.683139602176</v>
      </c>
      <c r="V80" s="75">
        <v>4.4197480858810501</v>
      </c>
      <c r="W80" s="75">
        <v>3.3474489879131597E-2</v>
      </c>
      <c r="X80" s="75">
        <v>0.77131955875593095</v>
      </c>
      <c r="Y80" s="75">
        <v>1.93936890490914E-2</v>
      </c>
      <c r="Z80" s="75">
        <v>0</v>
      </c>
      <c r="AA80" s="75">
        <v>0</v>
      </c>
      <c r="AB80" s="75">
        <v>0.81029231308057204</v>
      </c>
      <c r="AC80" s="75">
        <v>0.81029231308057204</v>
      </c>
      <c r="AD80" s="75">
        <v>0</v>
      </c>
      <c r="AE80" s="75">
        <v>0</v>
      </c>
      <c r="AF80" s="75">
        <v>9.3678231672701706</v>
      </c>
      <c r="AG80" s="75">
        <v>0.15603007270953501</v>
      </c>
      <c r="AH80" s="75">
        <v>2.43973569062539E-2</v>
      </c>
      <c r="AI80" s="75">
        <v>0</v>
      </c>
      <c r="AJ80" s="75">
        <v>13.474010982068901</v>
      </c>
      <c r="AK80" s="75">
        <v>6.6315284298130994E-2</v>
      </c>
      <c r="AL80" s="75">
        <v>0</v>
      </c>
      <c r="AM80" s="75">
        <v>0</v>
      </c>
      <c r="AN80" s="75">
        <v>8.0854246708609606E-2</v>
      </c>
      <c r="AO80" s="75">
        <v>0.58821242414722397</v>
      </c>
      <c r="AP80" s="75">
        <v>44.7120226855602</v>
      </c>
      <c r="AQ80" s="75">
        <v>1053.8815375033701</v>
      </c>
      <c r="AR80" s="75">
        <v>107.72998341021901</v>
      </c>
      <c r="AS80" s="75">
        <v>1170.9793440808601</v>
      </c>
      <c r="AT80" s="75">
        <v>0</v>
      </c>
      <c r="AU80" s="75">
        <v>0.881955922496514</v>
      </c>
      <c r="AV80" s="75">
        <v>0</v>
      </c>
      <c r="AW80" s="75">
        <v>1.8383854450856201E-2</v>
      </c>
      <c r="AX80" s="75">
        <v>7.3837599861108698</v>
      </c>
      <c r="AY80" s="75">
        <v>0.178486868720272</v>
      </c>
      <c r="AZ80" s="75">
        <v>0.11490257665195</v>
      </c>
      <c r="BA80" s="75">
        <v>14.181419115174901</v>
      </c>
      <c r="BB80" s="75">
        <v>0.10524740708896101</v>
      </c>
      <c r="BC80" s="75">
        <v>0</v>
      </c>
      <c r="BD80" s="75">
        <v>8.0209549320149703E-2</v>
      </c>
      <c r="BE80" s="75">
        <v>31.5485583312113</v>
      </c>
      <c r="BF80" s="75">
        <v>30.561333762903899</v>
      </c>
      <c r="BG80" s="75">
        <v>0.98722456830745597</v>
      </c>
      <c r="BH80" s="75">
        <v>4.0543947485904203E-2</v>
      </c>
      <c r="BI80" s="75">
        <v>0</v>
      </c>
      <c r="BJ80" s="75">
        <v>0.39225489839448302</v>
      </c>
      <c r="BK80" s="75">
        <v>9.4042500702723297E-2</v>
      </c>
      <c r="BL80" s="75">
        <v>2.5477191532046901</v>
      </c>
      <c r="BM80" s="75">
        <v>0.53159025998004805</v>
      </c>
      <c r="BN80" s="75">
        <v>0.38250170582626403</v>
      </c>
      <c r="BO80" s="75">
        <v>10.1908728649613</v>
      </c>
      <c r="BP80" s="75">
        <v>1.66287005891852E-2</v>
      </c>
      <c r="BQ80" s="75">
        <v>9.0792685064237003E-2</v>
      </c>
      <c r="BR80" s="75">
        <v>1.6095214096353001</v>
      </c>
      <c r="BS80" s="75">
        <v>2.84496624172577E-3</v>
      </c>
      <c r="BT80" s="75">
        <v>6.7772347946670202</v>
      </c>
      <c r="BU80" s="75">
        <v>10.958257886299</v>
      </c>
      <c r="BV80" s="75">
        <v>0</v>
      </c>
      <c r="BW80" s="75">
        <v>0</v>
      </c>
      <c r="BX80" s="75">
        <v>0.93606518343799705</v>
      </c>
      <c r="BY80" s="75">
        <v>0</v>
      </c>
      <c r="BZ80" s="75">
        <v>44.176769346935799</v>
      </c>
      <c r="CA80" s="75">
        <v>1.4381521652529501</v>
      </c>
      <c r="CB80" s="89"/>
      <c r="CC80" s="91">
        <f t="shared" si="55"/>
        <v>1.0121161720636669</v>
      </c>
      <c r="CD80" s="28">
        <f t="shared" si="56"/>
        <v>7.9999901062501495E-3</v>
      </c>
      <c r="CE80" s="28">
        <f t="shared" si="57"/>
        <v>1.924694873301671E-2</v>
      </c>
      <c r="CF80" s="68">
        <f t="shared" si="58"/>
        <v>-9.225138549939754E-7</v>
      </c>
      <c r="CG80" s="68" t="str">
        <f t="shared" si="59"/>
        <v/>
      </c>
      <c r="CH80" s="68">
        <f t="shared" si="60"/>
        <v>4.3218617079518737E-7</v>
      </c>
      <c r="CI80" s="68">
        <f t="shared" si="61"/>
        <v>-9.6954934389842344E-8</v>
      </c>
      <c r="CJ80" s="68">
        <f t="shared" si="61"/>
        <v>-2.4269537309523527E-7</v>
      </c>
      <c r="CK80" s="68">
        <f t="shared" si="62"/>
        <v>1.1282877601466179E-7</v>
      </c>
      <c r="CL80" s="68">
        <f t="shared" si="63"/>
        <v>-7.8917125908739287E-7</v>
      </c>
      <c r="CM80" s="40">
        <f t="shared" si="64"/>
        <v>2.9842521242524166E-5</v>
      </c>
      <c r="CN80" s="40">
        <f t="shared" si="65"/>
        <v>1.9665025030064242E-4</v>
      </c>
      <c r="CO80" s="40">
        <f t="shared" si="66"/>
        <v>2.4802457431050101E-6</v>
      </c>
      <c r="CP80" s="40">
        <f t="shared" si="67"/>
        <v>1.3308188446484268E-4</v>
      </c>
      <c r="CQ80" s="40">
        <f t="shared" si="68"/>
        <v>2.4637697594953221E-6</v>
      </c>
      <c r="CR80" s="40">
        <f t="shared" si="69"/>
        <v>4.0957534845873471E-6</v>
      </c>
      <c r="CS80" s="40">
        <f t="shared" si="70"/>
        <v>4.5017829972698925E-6</v>
      </c>
    </row>
    <row r="81" spans="1:97" x14ac:dyDescent="0.25">
      <c r="A81" s="107"/>
      <c r="B81" s="43"/>
      <c r="C81" s="43"/>
      <c r="D81" s="43"/>
      <c r="E81" s="43"/>
      <c r="F81" s="43"/>
      <c r="G81" s="43"/>
      <c r="H81" s="43"/>
      <c r="I81" s="43"/>
      <c r="J81" s="43"/>
      <c r="K81" s="89"/>
      <c r="L81" s="89"/>
      <c r="N81" s="89"/>
      <c r="O81" s="89"/>
      <c r="P81" s="89"/>
      <c r="Q81" s="89"/>
      <c r="R81" s="89"/>
      <c r="T81" s="89"/>
      <c r="U81" s="89"/>
      <c r="V81" s="89"/>
      <c r="W81" s="89"/>
      <c r="X81" s="89"/>
      <c r="Z81" s="89"/>
      <c r="AA81" s="89"/>
      <c r="AB81" s="89"/>
      <c r="AC81" s="89"/>
      <c r="AF81" s="89"/>
      <c r="AG81" s="89"/>
      <c r="AH81" s="89"/>
      <c r="AJ81" s="89"/>
      <c r="AK81" s="89"/>
      <c r="AL81" s="89"/>
      <c r="AN81" s="89"/>
      <c r="AO81" s="89"/>
      <c r="AP81" s="89"/>
      <c r="AQ81" s="89"/>
      <c r="AR81" s="89"/>
      <c r="AS81" s="89"/>
      <c r="AT81" s="89"/>
      <c r="AU81" s="89"/>
      <c r="AW81" s="89"/>
      <c r="AX81" s="89"/>
      <c r="AY81" s="89"/>
      <c r="AZ81" s="89"/>
      <c r="BA81" s="89"/>
      <c r="BB81" s="89"/>
      <c r="BC81" s="89"/>
      <c r="BD81" s="89"/>
      <c r="BE81" s="89"/>
      <c r="BF81" s="89"/>
      <c r="BG81" s="89"/>
      <c r="BH81" s="89"/>
      <c r="BI81" s="89"/>
      <c r="BJ81" s="89"/>
      <c r="BK81" s="89"/>
      <c r="BL81" s="89"/>
      <c r="BM81" s="89"/>
      <c r="BN81" s="89"/>
      <c r="BO81" s="89"/>
      <c r="BP81" s="89"/>
      <c r="BQ81" s="89"/>
      <c r="BR81" s="89"/>
      <c r="BS81" s="89"/>
      <c r="BT81" s="89"/>
      <c r="BU81" s="89"/>
      <c r="BV81" s="89"/>
      <c r="BW81" s="89"/>
      <c r="BX81" s="89"/>
      <c r="BY81" s="89"/>
      <c r="BZ81" s="89"/>
      <c r="CA81" s="89"/>
      <c r="CB81" s="89"/>
      <c r="CC81" s="91" t="e">
        <f t="shared" si="55"/>
        <v>#DIV/0!</v>
      </c>
      <c r="CD81" s="28" t="e">
        <f t="shared" si="56"/>
        <v>#DIV/0!</v>
      </c>
      <c r="CE81" s="28" t="e">
        <f t="shared" si="57"/>
        <v>#DIV/0!</v>
      </c>
      <c r="CF81" s="68" t="str">
        <f t="shared" si="58"/>
        <v/>
      </c>
      <c r="CG81" s="68" t="str">
        <f t="shared" si="59"/>
        <v/>
      </c>
      <c r="CH81" s="68" t="str">
        <f t="shared" si="60"/>
        <v/>
      </c>
      <c r="CI81" s="68" t="str">
        <f t="shared" si="61"/>
        <v/>
      </c>
      <c r="CJ81" s="68" t="str">
        <f t="shared" si="61"/>
        <v/>
      </c>
      <c r="CK81" s="68" t="str">
        <f t="shared" si="62"/>
        <v/>
      </c>
      <c r="CL81" s="68" t="str">
        <f t="shared" si="63"/>
        <v/>
      </c>
      <c r="CM81" s="40" t="e">
        <f t="shared" si="64"/>
        <v>#DIV/0!</v>
      </c>
      <c r="CN81" s="40" t="e">
        <f t="shared" si="65"/>
        <v>#DIV/0!</v>
      </c>
      <c r="CO81" s="40" t="e">
        <f t="shared" si="66"/>
        <v>#DIV/0!</v>
      </c>
      <c r="CP81" s="40" t="e">
        <f t="shared" si="67"/>
        <v>#DIV/0!</v>
      </c>
      <c r="CQ81" s="40" t="e">
        <f t="shared" si="68"/>
        <v>#DIV/0!</v>
      </c>
      <c r="CR81" s="40" t="e">
        <f t="shared" si="69"/>
        <v>#DIV/0!</v>
      </c>
      <c r="CS81" s="40" t="e">
        <f t="shared" si="70"/>
        <v>#DIV/0!</v>
      </c>
    </row>
    <row r="82" spans="1:97" x14ac:dyDescent="0.25">
      <c r="A82" s="107"/>
      <c r="B82" s="43"/>
      <c r="C82" s="43"/>
      <c r="D82" s="43"/>
      <c r="E82" s="43"/>
      <c r="F82" s="43"/>
      <c r="G82" s="43"/>
      <c r="H82" s="43"/>
      <c r="I82" s="43"/>
      <c r="J82" s="43"/>
      <c r="K82" s="89"/>
      <c r="L82" s="89"/>
      <c r="N82" s="89"/>
      <c r="O82" s="89"/>
      <c r="P82" s="89"/>
      <c r="Q82" s="89"/>
      <c r="R82" s="89"/>
      <c r="T82" s="89"/>
      <c r="U82" s="89"/>
      <c r="V82" s="89"/>
      <c r="W82" s="89"/>
      <c r="X82" s="89"/>
      <c r="Z82" s="89"/>
      <c r="AA82" s="89"/>
      <c r="AB82" s="89"/>
      <c r="AC82" s="89"/>
      <c r="AF82" s="89"/>
      <c r="AG82" s="89"/>
      <c r="AH82" s="89"/>
      <c r="AJ82" s="89"/>
      <c r="AK82" s="89"/>
      <c r="AL82" s="89"/>
      <c r="AN82" s="89"/>
      <c r="AO82" s="89"/>
      <c r="AP82" s="89"/>
      <c r="AQ82" s="89"/>
      <c r="AR82" s="89"/>
      <c r="AS82" s="89"/>
      <c r="AT82" s="89"/>
      <c r="AU82" s="89"/>
      <c r="AW82" s="89"/>
      <c r="AX82" s="89"/>
      <c r="AY82" s="89"/>
      <c r="AZ82" s="89"/>
      <c r="BA82" s="89"/>
      <c r="BB82" s="89"/>
      <c r="BC82" s="89"/>
      <c r="BD82" s="89"/>
      <c r="BE82" s="89"/>
      <c r="BF82" s="89"/>
      <c r="BG82" s="89"/>
      <c r="BH82" s="89"/>
      <c r="BI82" s="89"/>
      <c r="BJ82" s="89"/>
      <c r="BK82" s="89"/>
      <c r="BL82" s="89"/>
      <c r="BM82" s="89"/>
      <c r="BN82" s="89"/>
      <c r="BO82" s="89"/>
      <c r="BP82" s="89"/>
      <c r="BQ82" s="89"/>
      <c r="BR82" s="89"/>
      <c r="BS82" s="89"/>
      <c r="BT82" s="89"/>
      <c r="BU82" s="89"/>
      <c r="BV82" s="89"/>
      <c r="BW82" s="89"/>
      <c r="BX82" s="89"/>
      <c r="BY82" s="89"/>
      <c r="BZ82" s="89"/>
      <c r="CA82" s="89"/>
      <c r="CB82" s="89"/>
      <c r="CC82" s="91" t="e">
        <f t="shared" si="55"/>
        <v>#DIV/0!</v>
      </c>
      <c r="CD82" s="28" t="e">
        <f t="shared" si="56"/>
        <v>#DIV/0!</v>
      </c>
      <c r="CE82" s="28" t="e">
        <f t="shared" si="57"/>
        <v>#DIV/0!</v>
      </c>
      <c r="CF82" s="68" t="str">
        <f t="shared" si="58"/>
        <v/>
      </c>
      <c r="CG82" s="68" t="str">
        <f t="shared" si="59"/>
        <v/>
      </c>
      <c r="CH82" s="68" t="str">
        <f t="shared" si="60"/>
        <v/>
      </c>
      <c r="CI82" s="68" t="str">
        <f t="shared" si="61"/>
        <v/>
      </c>
      <c r="CJ82" s="68" t="str">
        <f t="shared" si="61"/>
        <v/>
      </c>
      <c r="CK82" s="68" t="str">
        <f t="shared" si="62"/>
        <v/>
      </c>
      <c r="CL82" s="68" t="str">
        <f t="shared" si="63"/>
        <v/>
      </c>
      <c r="CM82" s="40" t="e">
        <f t="shared" si="64"/>
        <v>#DIV/0!</v>
      </c>
      <c r="CN82" s="40" t="e">
        <f t="shared" si="65"/>
        <v>#DIV/0!</v>
      </c>
      <c r="CO82" s="40" t="e">
        <f t="shared" si="66"/>
        <v>#DIV/0!</v>
      </c>
      <c r="CP82" s="40" t="e">
        <f t="shared" si="67"/>
        <v>#DIV/0!</v>
      </c>
      <c r="CQ82" s="40" t="e">
        <f t="shared" si="68"/>
        <v>#DIV/0!</v>
      </c>
      <c r="CR82" s="40" t="e">
        <f t="shared" si="69"/>
        <v>#DIV/0!</v>
      </c>
      <c r="CS82" s="40" t="e">
        <f t="shared" si="70"/>
        <v>#DIV/0!</v>
      </c>
    </row>
    <row r="83" spans="1:97" x14ac:dyDescent="0.25">
      <c r="A83" s="13"/>
      <c r="B83" s="89"/>
      <c r="C83" s="89"/>
      <c r="D83" s="89"/>
      <c r="E83" s="89"/>
      <c r="F83" s="89"/>
      <c r="G83" s="89"/>
      <c r="H83" s="89"/>
      <c r="I83" s="89"/>
      <c r="J83" s="89"/>
      <c r="K83" s="89"/>
      <c r="L83" s="89"/>
      <c r="N83" s="89"/>
      <c r="O83" s="89"/>
      <c r="P83" s="89"/>
      <c r="Q83" s="89"/>
      <c r="R83" s="89"/>
      <c r="T83" s="89"/>
      <c r="U83" s="89"/>
      <c r="V83" s="89"/>
      <c r="W83" s="89"/>
      <c r="X83" s="89"/>
      <c r="Z83" s="89"/>
      <c r="AA83" s="89"/>
      <c r="AB83" s="89"/>
      <c r="AC83" s="89"/>
      <c r="AF83" s="89"/>
      <c r="AG83" s="89"/>
      <c r="AH83" s="89"/>
      <c r="AJ83" s="89"/>
      <c r="AK83" s="89"/>
      <c r="AL83" s="89"/>
      <c r="AN83" s="89"/>
      <c r="AO83" s="89"/>
      <c r="AP83" s="89"/>
      <c r="AQ83" s="89"/>
      <c r="AR83" s="89"/>
      <c r="AS83" s="89"/>
      <c r="AT83" s="89"/>
      <c r="AU83" s="89"/>
      <c r="AW83" s="89"/>
      <c r="AX83" s="89"/>
      <c r="AY83" s="89"/>
      <c r="AZ83" s="89"/>
      <c r="BA83" s="89"/>
      <c r="BB83" s="89"/>
      <c r="BC83" s="89"/>
      <c r="BD83" s="89"/>
      <c r="BE83" s="89"/>
      <c r="BF83" s="89"/>
      <c r="BG83" s="89"/>
      <c r="BH83" s="89"/>
      <c r="BI83" s="89"/>
      <c r="BJ83" s="89"/>
      <c r="BK83" s="89"/>
      <c r="BL83" s="89"/>
      <c r="BM83" s="89"/>
      <c r="BN83" s="89"/>
      <c r="BO83" s="89"/>
      <c r="BP83" s="89"/>
      <c r="BQ83" s="89"/>
      <c r="BR83" s="89"/>
      <c r="BS83" s="89"/>
      <c r="BT83" s="89"/>
      <c r="BU83" s="89"/>
      <c r="BV83" s="89"/>
      <c r="BW83" s="89"/>
      <c r="BX83" s="89"/>
      <c r="BY83" s="89"/>
      <c r="BZ83" s="89"/>
      <c r="CA83" s="89"/>
      <c r="CB83" s="89"/>
      <c r="CC83" s="91" t="e">
        <f t="shared" si="55"/>
        <v>#DIV/0!</v>
      </c>
      <c r="CD83" s="28" t="e">
        <f t="shared" si="56"/>
        <v>#DIV/0!</v>
      </c>
      <c r="CE83" s="28" t="e">
        <f t="shared" si="57"/>
        <v>#DIV/0!</v>
      </c>
      <c r="CF83" s="68" t="str">
        <f t="shared" si="58"/>
        <v/>
      </c>
      <c r="CG83" s="68" t="str">
        <f t="shared" si="59"/>
        <v/>
      </c>
      <c r="CH83" s="68" t="str">
        <f t="shared" si="60"/>
        <v/>
      </c>
      <c r="CI83" s="68" t="str">
        <f t="shared" si="61"/>
        <v/>
      </c>
      <c r="CJ83" s="68" t="str">
        <f t="shared" si="61"/>
        <v/>
      </c>
      <c r="CK83" s="68" t="str">
        <f t="shared" si="62"/>
        <v/>
      </c>
      <c r="CL83" s="68" t="str">
        <f t="shared" si="63"/>
        <v/>
      </c>
      <c r="CM83" s="40" t="e">
        <f t="shared" si="64"/>
        <v>#DIV/0!</v>
      </c>
      <c r="CN83" s="40" t="e">
        <f t="shared" si="65"/>
        <v>#DIV/0!</v>
      </c>
      <c r="CO83" s="40" t="e">
        <f t="shared" si="66"/>
        <v>#DIV/0!</v>
      </c>
      <c r="CP83" s="40" t="e">
        <f t="shared" si="67"/>
        <v>#DIV/0!</v>
      </c>
      <c r="CQ83" s="40" t="e">
        <f t="shared" si="68"/>
        <v>#DIV/0!</v>
      </c>
      <c r="CR83" s="40" t="e">
        <f t="shared" si="69"/>
        <v>#DIV/0!</v>
      </c>
      <c r="CS83" s="40" t="e">
        <f t="shared" si="70"/>
        <v>#DIV/0!</v>
      </c>
    </row>
    <row r="84" spans="1:97" x14ac:dyDescent="0.25">
      <c r="A84" s="13"/>
      <c r="B84" s="89"/>
      <c r="C84" s="89"/>
      <c r="D84" s="89"/>
      <c r="E84" s="89"/>
      <c r="F84" s="89"/>
      <c r="G84" s="89"/>
      <c r="H84" s="89"/>
      <c r="I84" s="89"/>
      <c r="J84" s="89"/>
      <c r="K84" s="89"/>
      <c r="L84" s="89"/>
      <c r="N84" s="89"/>
      <c r="O84" s="89"/>
      <c r="P84" s="89"/>
      <c r="Q84" s="89"/>
      <c r="R84" s="89"/>
      <c r="T84" s="89"/>
      <c r="U84" s="89"/>
      <c r="V84" s="89"/>
      <c r="W84" s="89"/>
      <c r="X84" s="89"/>
      <c r="Z84" s="89"/>
      <c r="AA84" s="89"/>
      <c r="AB84" s="89"/>
      <c r="AC84" s="89"/>
      <c r="AF84" s="89"/>
      <c r="AG84" s="89"/>
      <c r="AH84" s="89"/>
      <c r="AJ84" s="89"/>
      <c r="AK84" s="89"/>
      <c r="AL84" s="89"/>
      <c r="AN84" s="89"/>
      <c r="AO84" s="89"/>
      <c r="AP84" s="89"/>
      <c r="AQ84" s="89"/>
      <c r="AR84" s="89"/>
      <c r="AS84" s="89"/>
      <c r="AT84" s="89"/>
      <c r="AU84" s="89"/>
      <c r="AW84" s="89"/>
      <c r="AX84" s="89"/>
      <c r="AY84" s="89"/>
      <c r="AZ84" s="89"/>
      <c r="BA84" s="89"/>
      <c r="BB84" s="89"/>
      <c r="BC84" s="89"/>
      <c r="BD84" s="89"/>
      <c r="BE84" s="89"/>
      <c r="BF84" s="89"/>
      <c r="BG84" s="89"/>
      <c r="BH84" s="89"/>
      <c r="BI84" s="89"/>
      <c r="BJ84" s="89"/>
      <c r="BK84" s="89"/>
      <c r="BL84" s="89"/>
      <c r="BM84" s="89"/>
      <c r="BN84" s="89"/>
      <c r="BO84" s="89"/>
      <c r="BP84" s="89"/>
      <c r="BQ84" s="89"/>
      <c r="BR84" s="89"/>
      <c r="BS84" s="89"/>
      <c r="BT84" s="89"/>
      <c r="BU84" s="89"/>
      <c r="BV84" s="89"/>
      <c r="BW84" s="89"/>
      <c r="BX84" s="89"/>
      <c r="BY84" s="89"/>
      <c r="BZ84" s="89"/>
      <c r="CA84" s="89"/>
      <c r="CB84" s="89"/>
      <c r="CC84" s="91" t="e">
        <f t="shared" si="55"/>
        <v>#DIV/0!</v>
      </c>
      <c r="CD84" s="28" t="e">
        <f t="shared" si="56"/>
        <v>#DIV/0!</v>
      </c>
      <c r="CE84" s="28" t="e">
        <f t="shared" si="57"/>
        <v>#DIV/0!</v>
      </c>
      <c r="CF84" s="68" t="str">
        <f t="shared" si="58"/>
        <v/>
      </c>
      <c r="CG84" s="68" t="str">
        <f t="shared" si="59"/>
        <v/>
      </c>
      <c r="CH84" s="68" t="str">
        <f t="shared" si="60"/>
        <v/>
      </c>
      <c r="CI84" s="68" t="str">
        <f t="shared" si="61"/>
        <v/>
      </c>
      <c r="CJ84" s="68" t="str">
        <f t="shared" si="61"/>
        <v/>
      </c>
      <c r="CK84" s="68" t="str">
        <f t="shared" si="62"/>
        <v/>
      </c>
      <c r="CL84" s="68" t="str">
        <f t="shared" si="63"/>
        <v/>
      </c>
      <c r="CM84" s="40" t="e">
        <f t="shared" si="64"/>
        <v>#DIV/0!</v>
      </c>
      <c r="CN84" s="40" t="e">
        <f t="shared" si="65"/>
        <v>#DIV/0!</v>
      </c>
      <c r="CO84" s="40" t="e">
        <f t="shared" si="66"/>
        <v>#DIV/0!</v>
      </c>
      <c r="CP84" s="40" t="e">
        <f t="shared" si="67"/>
        <v>#DIV/0!</v>
      </c>
      <c r="CQ84" s="40" t="e">
        <f t="shared" si="68"/>
        <v>#DIV/0!</v>
      </c>
      <c r="CR84" s="40" t="e">
        <f t="shared" si="69"/>
        <v>#DIV/0!</v>
      </c>
      <c r="CS84" s="40" t="e">
        <f t="shared" si="70"/>
        <v>#DIV/0!</v>
      </c>
    </row>
    <row r="85" spans="1:97" x14ac:dyDescent="0.25">
      <c r="A85" s="13"/>
      <c r="B85" s="89"/>
      <c r="C85" s="89"/>
      <c r="D85" s="89"/>
      <c r="E85" s="89"/>
      <c r="F85" s="89"/>
      <c r="G85" s="89"/>
      <c r="H85" s="89"/>
      <c r="I85" s="89"/>
      <c r="J85" s="89"/>
      <c r="K85" s="89"/>
      <c r="L85" s="89"/>
      <c r="N85" s="89"/>
      <c r="O85" s="89"/>
      <c r="P85" s="89"/>
      <c r="Q85" s="89"/>
      <c r="R85" s="89"/>
      <c r="T85" s="89"/>
      <c r="U85" s="89"/>
      <c r="V85" s="89"/>
      <c r="W85" s="89"/>
      <c r="X85" s="89"/>
      <c r="Z85" s="89"/>
      <c r="AA85" s="89"/>
      <c r="AB85" s="89"/>
      <c r="AC85" s="89"/>
      <c r="AF85" s="89"/>
      <c r="AG85" s="89"/>
      <c r="AH85" s="89"/>
      <c r="AJ85" s="89"/>
      <c r="AK85" s="89"/>
      <c r="AL85" s="89"/>
      <c r="AN85" s="89"/>
      <c r="AO85" s="89"/>
      <c r="AP85" s="89"/>
      <c r="AQ85" s="89"/>
      <c r="AR85" s="89"/>
      <c r="AS85" s="89"/>
      <c r="AT85" s="89"/>
      <c r="AU85" s="89"/>
      <c r="AW85" s="89"/>
      <c r="AX85" s="89"/>
      <c r="AY85" s="89"/>
      <c r="AZ85" s="89"/>
      <c r="BA85" s="89"/>
      <c r="BB85" s="89"/>
      <c r="BC85" s="89"/>
      <c r="BD85" s="89"/>
      <c r="BE85" s="89"/>
      <c r="BF85" s="89"/>
      <c r="BG85" s="89"/>
      <c r="BH85" s="89"/>
      <c r="BI85" s="89"/>
      <c r="BJ85" s="89"/>
      <c r="BK85" s="89"/>
      <c r="BL85" s="89"/>
      <c r="BM85" s="89"/>
      <c r="BN85" s="89"/>
      <c r="BO85" s="89"/>
      <c r="BP85" s="89"/>
      <c r="BQ85" s="89"/>
      <c r="BR85" s="89"/>
      <c r="BS85" s="89"/>
      <c r="BT85" s="89"/>
      <c r="BU85" s="89"/>
      <c r="BV85" s="89"/>
      <c r="BW85" s="89"/>
      <c r="BX85" s="89"/>
      <c r="BY85" s="89"/>
      <c r="BZ85" s="89"/>
      <c r="CA85" s="89"/>
      <c r="CB85" s="89"/>
      <c r="CC85" s="91" t="e">
        <f t="shared" si="55"/>
        <v>#DIV/0!</v>
      </c>
      <c r="CD85" s="28" t="e">
        <f t="shared" si="56"/>
        <v>#DIV/0!</v>
      </c>
      <c r="CE85" s="28" t="e">
        <f t="shared" si="57"/>
        <v>#DIV/0!</v>
      </c>
      <c r="CF85" s="68" t="str">
        <f t="shared" si="58"/>
        <v/>
      </c>
      <c r="CG85" s="68" t="str">
        <f t="shared" si="59"/>
        <v/>
      </c>
      <c r="CH85" s="68" t="str">
        <f t="shared" si="60"/>
        <v/>
      </c>
      <c r="CI85" s="68" t="str">
        <f t="shared" ref="CI85:CJ93" si="71">IF(E85=0,"",(BE85-E85)/E85)</f>
        <v/>
      </c>
      <c r="CJ85" s="68" t="str">
        <f t="shared" si="71"/>
        <v/>
      </c>
      <c r="CK85" s="68" t="str">
        <f t="shared" si="62"/>
        <v/>
      </c>
      <c r="CL85" s="68" t="str">
        <f t="shared" si="63"/>
        <v/>
      </c>
      <c r="CM85" s="40" t="e">
        <f t="shared" si="64"/>
        <v>#DIV/0!</v>
      </c>
      <c r="CN85" s="40" t="e">
        <f t="shared" si="65"/>
        <v>#DIV/0!</v>
      </c>
      <c r="CO85" s="40" t="e">
        <f t="shared" si="66"/>
        <v>#DIV/0!</v>
      </c>
      <c r="CP85" s="40" t="e">
        <f t="shared" si="67"/>
        <v>#DIV/0!</v>
      </c>
      <c r="CQ85" s="40" t="e">
        <f t="shared" si="68"/>
        <v>#DIV/0!</v>
      </c>
      <c r="CR85" s="40" t="e">
        <f t="shared" si="69"/>
        <v>#DIV/0!</v>
      </c>
      <c r="CS85" s="40" t="e">
        <f t="shared" si="70"/>
        <v>#DIV/0!</v>
      </c>
    </row>
    <row r="86" spans="1:97" x14ac:dyDescent="0.25">
      <c r="A86" s="13"/>
      <c r="B86" s="89"/>
      <c r="C86" s="89"/>
      <c r="D86" s="89"/>
      <c r="E86" s="89"/>
      <c r="F86" s="89"/>
      <c r="G86" s="89"/>
      <c r="H86" s="89"/>
      <c r="I86" s="89"/>
      <c r="J86" s="89"/>
      <c r="K86" s="89"/>
      <c r="L86" s="89"/>
      <c r="N86" s="89"/>
      <c r="O86" s="89"/>
      <c r="P86" s="89"/>
      <c r="Q86" s="89"/>
      <c r="R86" s="89"/>
      <c r="T86" s="89"/>
      <c r="U86" s="89"/>
      <c r="V86" s="89"/>
      <c r="W86" s="89"/>
      <c r="X86" s="89"/>
      <c r="Z86" s="89"/>
      <c r="AA86" s="89"/>
      <c r="AB86" s="89"/>
      <c r="AC86" s="89"/>
      <c r="AF86" s="89"/>
      <c r="AG86" s="89"/>
      <c r="AH86" s="89"/>
      <c r="AJ86" s="89"/>
      <c r="AK86" s="89"/>
      <c r="AL86" s="89"/>
      <c r="AN86" s="89"/>
      <c r="AO86" s="89"/>
      <c r="AP86" s="89"/>
      <c r="AQ86" s="89"/>
      <c r="AR86" s="89"/>
      <c r="AS86" s="89"/>
      <c r="AT86" s="89"/>
      <c r="AU86" s="89"/>
      <c r="AW86" s="89"/>
      <c r="AX86" s="89"/>
      <c r="AY86" s="89"/>
      <c r="AZ86" s="89"/>
      <c r="BA86" s="89"/>
      <c r="BB86" s="89"/>
      <c r="BC86" s="89"/>
      <c r="BD86" s="89"/>
      <c r="BE86" s="89"/>
      <c r="BF86" s="89"/>
      <c r="BG86" s="89"/>
      <c r="BH86" s="89"/>
      <c r="BI86" s="89"/>
      <c r="BJ86" s="89"/>
      <c r="BK86" s="89"/>
      <c r="BL86" s="89"/>
      <c r="BM86" s="89"/>
      <c r="BN86" s="89"/>
      <c r="BO86" s="89"/>
      <c r="BP86" s="89"/>
      <c r="BQ86" s="89"/>
      <c r="BR86" s="89"/>
      <c r="BS86" s="89"/>
      <c r="BT86" s="89"/>
      <c r="BU86" s="89"/>
      <c r="BV86" s="89"/>
      <c r="BW86" s="89"/>
      <c r="BX86" s="89"/>
      <c r="BY86" s="89"/>
      <c r="BZ86" s="89"/>
      <c r="CA86" s="89"/>
      <c r="CB86" s="89"/>
      <c r="CC86" s="91" t="e">
        <f t="shared" si="55"/>
        <v>#DIV/0!</v>
      </c>
      <c r="CD86" s="28" t="e">
        <f t="shared" si="56"/>
        <v>#DIV/0!</v>
      </c>
      <c r="CE86" s="28" t="e">
        <f t="shared" si="57"/>
        <v>#DIV/0!</v>
      </c>
      <c r="CF86" s="68" t="str">
        <f t="shared" si="58"/>
        <v/>
      </c>
      <c r="CG86" s="68" t="str">
        <f t="shared" si="59"/>
        <v/>
      </c>
      <c r="CH86" s="68" t="str">
        <f t="shared" si="60"/>
        <v/>
      </c>
      <c r="CI86" s="68" t="str">
        <f t="shared" si="71"/>
        <v/>
      </c>
      <c r="CJ86" s="68" t="str">
        <f t="shared" si="71"/>
        <v/>
      </c>
      <c r="CK86" s="68" t="str">
        <f t="shared" si="62"/>
        <v/>
      </c>
      <c r="CL86" s="68" t="str">
        <f t="shared" si="63"/>
        <v/>
      </c>
      <c r="CM86" s="40" t="e">
        <f t="shared" si="64"/>
        <v>#DIV/0!</v>
      </c>
      <c r="CN86" s="40" t="e">
        <f t="shared" si="65"/>
        <v>#DIV/0!</v>
      </c>
      <c r="CO86" s="40" t="e">
        <f t="shared" si="66"/>
        <v>#DIV/0!</v>
      </c>
      <c r="CP86" s="40" t="e">
        <f t="shared" si="67"/>
        <v>#DIV/0!</v>
      </c>
      <c r="CQ86" s="40" t="e">
        <f t="shared" si="68"/>
        <v>#DIV/0!</v>
      </c>
      <c r="CR86" s="40" t="e">
        <f t="shared" si="69"/>
        <v>#DIV/0!</v>
      </c>
      <c r="CS86" s="40" t="e">
        <f t="shared" si="70"/>
        <v>#DIV/0!</v>
      </c>
    </row>
    <row r="87" spans="1:97" x14ac:dyDescent="0.25">
      <c r="A87" s="13"/>
      <c r="B87" s="89"/>
      <c r="C87" s="89"/>
      <c r="D87" s="89"/>
      <c r="E87" s="89"/>
      <c r="F87" s="89"/>
      <c r="G87" s="89"/>
      <c r="H87" s="89"/>
      <c r="I87" s="89"/>
      <c r="J87" s="89"/>
      <c r="K87" s="89"/>
      <c r="L87" s="89"/>
      <c r="N87" s="89"/>
      <c r="O87" s="89"/>
      <c r="P87" s="89"/>
      <c r="Q87" s="89"/>
      <c r="R87" s="89"/>
      <c r="T87" s="89"/>
      <c r="U87" s="89"/>
      <c r="V87" s="89"/>
      <c r="W87" s="89"/>
      <c r="X87" s="89"/>
      <c r="Z87" s="89"/>
      <c r="AA87" s="89"/>
      <c r="AB87" s="89"/>
      <c r="AC87" s="89"/>
      <c r="AF87" s="89"/>
      <c r="AG87" s="89"/>
      <c r="AH87" s="89"/>
      <c r="AJ87" s="89"/>
      <c r="AK87" s="89"/>
      <c r="AL87" s="89"/>
      <c r="AN87" s="89"/>
      <c r="AO87" s="89"/>
      <c r="AP87" s="89"/>
      <c r="AQ87" s="89"/>
      <c r="AR87" s="89"/>
      <c r="AS87" s="89"/>
      <c r="AT87" s="89"/>
      <c r="AU87" s="89"/>
      <c r="AW87" s="89"/>
      <c r="AX87" s="89"/>
      <c r="AY87" s="89"/>
      <c r="AZ87" s="89"/>
      <c r="BA87" s="89"/>
      <c r="BB87" s="89"/>
      <c r="BC87" s="89"/>
      <c r="BD87" s="89"/>
      <c r="BE87" s="89"/>
      <c r="BF87" s="89"/>
      <c r="BG87" s="89"/>
      <c r="BH87" s="89"/>
      <c r="BI87" s="89"/>
      <c r="BJ87" s="89"/>
      <c r="BK87" s="89"/>
      <c r="BL87" s="89"/>
      <c r="BM87" s="89"/>
      <c r="BN87" s="89"/>
      <c r="BO87" s="89"/>
      <c r="BP87" s="89"/>
      <c r="BQ87" s="89"/>
      <c r="BR87" s="89"/>
      <c r="BS87" s="89"/>
      <c r="BT87" s="89"/>
      <c r="BU87" s="89"/>
      <c r="BV87" s="89"/>
      <c r="BW87" s="89"/>
      <c r="BX87" s="89"/>
      <c r="BY87" s="89"/>
      <c r="BZ87" s="89"/>
      <c r="CA87" s="89"/>
      <c r="CB87" s="89"/>
      <c r="CC87" s="91" t="e">
        <f t="shared" si="55"/>
        <v>#DIV/0!</v>
      </c>
      <c r="CD87" s="28" t="e">
        <f t="shared" si="56"/>
        <v>#DIV/0!</v>
      </c>
      <c r="CE87" s="28" t="e">
        <f t="shared" si="57"/>
        <v>#DIV/0!</v>
      </c>
      <c r="CF87" s="68" t="str">
        <f t="shared" si="58"/>
        <v/>
      </c>
      <c r="CG87" s="68" t="str">
        <f t="shared" si="59"/>
        <v/>
      </c>
      <c r="CH87" s="68" t="str">
        <f t="shared" si="60"/>
        <v/>
      </c>
      <c r="CI87" s="68" t="str">
        <f t="shared" si="71"/>
        <v/>
      </c>
      <c r="CJ87" s="68" t="str">
        <f t="shared" si="71"/>
        <v/>
      </c>
      <c r="CK87" s="68" t="str">
        <f t="shared" si="62"/>
        <v/>
      </c>
      <c r="CL87" s="68" t="str">
        <f t="shared" si="63"/>
        <v/>
      </c>
      <c r="CM87" s="40" t="e">
        <f t="shared" si="64"/>
        <v>#DIV/0!</v>
      </c>
      <c r="CN87" s="40" t="e">
        <f t="shared" si="65"/>
        <v>#DIV/0!</v>
      </c>
      <c r="CO87" s="40" t="e">
        <f t="shared" si="66"/>
        <v>#DIV/0!</v>
      </c>
      <c r="CP87" s="40" t="e">
        <f t="shared" si="67"/>
        <v>#DIV/0!</v>
      </c>
      <c r="CQ87" s="40" t="e">
        <f t="shared" si="68"/>
        <v>#DIV/0!</v>
      </c>
      <c r="CR87" s="40" t="e">
        <f t="shared" si="69"/>
        <v>#DIV/0!</v>
      </c>
      <c r="CS87" s="40" t="e">
        <f t="shared" si="70"/>
        <v>#DIV/0!</v>
      </c>
    </row>
    <row r="88" spans="1:97" x14ac:dyDescent="0.25">
      <c r="A88" s="13"/>
      <c r="B88" s="89"/>
      <c r="C88" s="89"/>
      <c r="D88" s="89"/>
      <c r="E88" s="89"/>
      <c r="F88" s="89"/>
      <c r="G88" s="89"/>
      <c r="H88" s="89"/>
      <c r="I88" s="89"/>
      <c r="J88" s="89"/>
      <c r="K88" s="89"/>
      <c r="L88" s="89"/>
      <c r="N88" s="89"/>
      <c r="O88" s="89"/>
      <c r="P88" s="89"/>
      <c r="Q88" s="89"/>
      <c r="R88" s="89"/>
      <c r="T88" s="89"/>
      <c r="U88" s="89"/>
      <c r="V88" s="89"/>
      <c r="W88" s="89"/>
      <c r="X88" s="89"/>
      <c r="Z88" s="89"/>
      <c r="AA88" s="89"/>
      <c r="AB88" s="89"/>
      <c r="AC88" s="89"/>
      <c r="AF88" s="89"/>
      <c r="AG88" s="89"/>
      <c r="AH88" s="89"/>
      <c r="AJ88" s="89"/>
      <c r="AK88" s="89"/>
      <c r="AL88" s="89"/>
      <c r="AN88" s="89"/>
      <c r="AO88" s="89"/>
      <c r="AP88" s="89"/>
      <c r="AQ88" s="89"/>
      <c r="AR88" s="89"/>
      <c r="AS88" s="89"/>
      <c r="AT88" s="89"/>
      <c r="AU88" s="89"/>
      <c r="AW88" s="89"/>
      <c r="AX88" s="89"/>
      <c r="AY88" s="89"/>
      <c r="AZ88" s="89"/>
      <c r="BA88" s="89"/>
      <c r="BB88" s="89"/>
      <c r="BC88" s="89"/>
      <c r="BD88" s="89"/>
      <c r="BE88" s="89"/>
      <c r="BF88" s="89"/>
      <c r="BG88" s="89"/>
      <c r="BH88" s="89"/>
      <c r="BI88" s="89"/>
      <c r="BJ88" s="89"/>
      <c r="BK88" s="89"/>
      <c r="BL88" s="89"/>
      <c r="BM88" s="89"/>
      <c r="BN88" s="89"/>
      <c r="BO88" s="89"/>
      <c r="BP88" s="89"/>
      <c r="BQ88" s="89"/>
      <c r="BR88" s="89"/>
      <c r="BS88" s="89"/>
      <c r="BT88" s="89"/>
      <c r="BU88" s="89"/>
      <c r="BV88" s="89"/>
      <c r="BW88" s="89"/>
      <c r="BX88" s="89"/>
      <c r="BY88" s="89"/>
      <c r="BZ88" s="89"/>
      <c r="CA88" s="89"/>
      <c r="CB88" s="89"/>
      <c r="CC88" s="91" t="e">
        <f t="shared" si="55"/>
        <v>#DIV/0!</v>
      </c>
      <c r="CD88" s="28" t="e">
        <f t="shared" si="56"/>
        <v>#DIV/0!</v>
      </c>
      <c r="CE88" s="28" t="e">
        <f t="shared" si="57"/>
        <v>#DIV/0!</v>
      </c>
      <c r="CF88" s="68" t="str">
        <f t="shared" si="58"/>
        <v/>
      </c>
      <c r="CG88" s="68" t="str">
        <f t="shared" si="59"/>
        <v/>
      </c>
      <c r="CH88" s="68" t="str">
        <f t="shared" si="60"/>
        <v/>
      </c>
      <c r="CI88" s="68" t="str">
        <f t="shared" si="71"/>
        <v/>
      </c>
      <c r="CJ88" s="68" t="str">
        <f t="shared" si="71"/>
        <v/>
      </c>
      <c r="CK88" s="68" t="str">
        <f t="shared" si="62"/>
        <v/>
      </c>
      <c r="CL88" s="68" t="str">
        <f t="shared" si="63"/>
        <v/>
      </c>
      <c r="CM88" s="40" t="e">
        <f t="shared" si="64"/>
        <v>#DIV/0!</v>
      </c>
      <c r="CN88" s="40" t="e">
        <f t="shared" si="65"/>
        <v>#DIV/0!</v>
      </c>
      <c r="CO88" s="40" t="e">
        <f t="shared" si="66"/>
        <v>#DIV/0!</v>
      </c>
      <c r="CP88" s="40" t="e">
        <f t="shared" si="67"/>
        <v>#DIV/0!</v>
      </c>
      <c r="CQ88" s="40" t="e">
        <f t="shared" si="68"/>
        <v>#DIV/0!</v>
      </c>
      <c r="CR88" s="40" t="e">
        <f t="shared" si="69"/>
        <v>#DIV/0!</v>
      </c>
      <c r="CS88" s="40" t="e">
        <f t="shared" si="70"/>
        <v>#DIV/0!</v>
      </c>
    </row>
    <row r="89" spans="1:97" x14ac:dyDescent="0.25">
      <c r="A89" s="13"/>
      <c r="B89" s="89"/>
      <c r="C89" s="89"/>
      <c r="D89" s="89"/>
      <c r="E89" s="89"/>
      <c r="F89" s="89"/>
      <c r="G89" s="89"/>
      <c r="H89" s="89"/>
      <c r="I89" s="89"/>
      <c r="J89" s="89"/>
      <c r="K89" s="89"/>
      <c r="L89" s="89"/>
      <c r="N89" s="89"/>
      <c r="O89" s="89"/>
      <c r="P89" s="89"/>
      <c r="Q89" s="89"/>
      <c r="R89" s="89"/>
      <c r="T89" s="89"/>
      <c r="U89" s="89"/>
      <c r="V89" s="89"/>
      <c r="W89" s="89"/>
      <c r="X89" s="89"/>
      <c r="Z89" s="89"/>
      <c r="AA89" s="89"/>
      <c r="AB89" s="89"/>
      <c r="AC89" s="89"/>
      <c r="AF89" s="89"/>
      <c r="AG89" s="89"/>
      <c r="AH89" s="89"/>
      <c r="AJ89" s="89"/>
      <c r="AK89" s="89"/>
      <c r="AL89" s="89"/>
      <c r="AN89" s="89"/>
      <c r="AO89" s="89"/>
      <c r="AP89" s="89"/>
      <c r="AQ89" s="89"/>
      <c r="AR89" s="89"/>
      <c r="AS89" s="89"/>
      <c r="AT89" s="89"/>
      <c r="AU89" s="89"/>
      <c r="AW89" s="89"/>
      <c r="AX89" s="89"/>
      <c r="AY89" s="89"/>
      <c r="AZ89" s="89"/>
      <c r="BA89" s="89"/>
      <c r="BB89" s="89"/>
      <c r="BC89" s="89"/>
      <c r="BD89" s="89"/>
      <c r="BE89" s="89"/>
      <c r="BF89" s="89"/>
      <c r="BG89" s="89"/>
      <c r="BH89" s="89"/>
      <c r="BI89" s="89"/>
      <c r="BJ89" s="89"/>
      <c r="BK89" s="89"/>
      <c r="BL89" s="89"/>
      <c r="BM89" s="89"/>
      <c r="BN89" s="89"/>
      <c r="BO89" s="89"/>
      <c r="BP89" s="89"/>
      <c r="BQ89" s="89"/>
      <c r="BR89" s="89"/>
      <c r="BS89" s="89"/>
      <c r="BT89" s="89"/>
      <c r="BU89" s="89"/>
      <c r="BV89" s="89"/>
      <c r="BW89" s="89"/>
      <c r="BX89" s="89"/>
      <c r="BY89" s="89"/>
      <c r="BZ89" s="89"/>
      <c r="CA89" s="89"/>
      <c r="CB89" s="89"/>
      <c r="CC89" s="91" t="e">
        <f t="shared" si="55"/>
        <v>#DIV/0!</v>
      </c>
      <c r="CD89" s="28" t="e">
        <f t="shared" si="56"/>
        <v>#DIV/0!</v>
      </c>
      <c r="CE89" s="28" t="e">
        <f t="shared" si="57"/>
        <v>#DIV/0!</v>
      </c>
      <c r="CF89" s="68" t="str">
        <f t="shared" si="58"/>
        <v/>
      </c>
      <c r="CG89" s="68" t="str">
        <f t="shared" si="59"/>
        <v/>
      </c>
      <c r="CH89" s="68" t="str">
        <f t="shared" si="60"/>
        <v/>
      </c>
      <c r="CI89" s="68" t="str">
        <f t="shared" si="71"/>
        <v/>
      </c>
      <c r="CJ89" s="68" t="str">
        <f t="shared" si="71"/>
        <v/>
      </c>
      <c r="CK89" s="68" t="str">
        <f t="shared" si="62"/>
        <v/>
      </c>
      <c r="CL89" s="68" t="str">
        <f t="shared" si="63"/>
        <v/>
      </c>
      <c r="CM89" s="40" t="e">
        <f t="shared" si="64"/>
        <v>#DIV/0!</v>
      </c>
      <c r="CN89" s="40" t="e">
        <f t="shared" si="65"/>
        <v>#DIV/0!</v>
      </c>
      <c r="CO89" s="40" t="e">
        <f t="shared" si="66"/>
        <v>#DIV/0!</v>
      </c>
      <c r="CP89" s="40" t="e">
        <f t="shared" si="67"/>
        <v>#DIV/0!</v>
      </c>
      <c r="CQ89" s="40" t="e">
        <f t="shared" si="68"/>
        <v>#DIV/0!</v>
      </c>
      <c r="CR89" s="40" t="e">
        <f t="shared" si="69"/>
        <v>#DIV/0!</v>
      </c>
      <c r="CS89" s="40" t="e">
        <f t="shared" si="70"/>
        <v>#DIV/0!</v>
      </c>
    </row>
    <row r="90" spans="1:97" x14ac:dyDescent="0.25">
      <c r="A90" s="13"/>
      <c r="B90" s="89"/>
      <c r="C90" s="89"/>
      <c r="D90" s="89"/>
      <c r="E90" s="89"/>
      <c r="F90" s="89"/>
      <c r="G90" s="89"/>
      <c r="H90" s="89"/>
      <c r="I90" s="89"/>
      <c r="J90" s="89"/>
      <c r="K90" s="89"/>
      <c r="L90" s="89"/>
      <c r="N90" s="89"/>
      <c r="O90" s="89"/>
      <c r="P90" s="89"/>
      <c r="Q90" s="89"/>
      <c r="R90" s="89"/>
      <c r="T90" s="89"/>
      <c r="U90" s="89"/>
      <c r="V90" s="89"/>
      <c r="W90" s="89"/>
      <c r="X90" s="89"/>
      <c r="Z90" s="89"/>
      <c r="AA90" s="89"/>
      <c r="AB90" s="89"/>
      <c r="AC90" s="89"/>
      <c r="AF90" s="89"/>
      <c r="AG90" s="89"/>
      <c r="AH90" s="89"/>
      <c r="AJ90" s="89"/>
      <c r="AK90" s="89"/>
      <c r="AL90" s="89"/>
      <c r="AN90" s="89"/>
      <c r="AO90" s="89"/>
      <c r="AP90" s="89"/>
      <c r="AQ90" s="89"/>
      <c r="AR90" s="89"/>
      <c r="AS90" s="89"/>
      <c r="AT90" s="89"/>
      <c r="AU90" s="89"/>
      <c r="AW90" s="89"/>
      <c r="AX90" s="89"/>
      <c r="AY90" s="89"/>
      <c r="AZ90" s="89"/>
      <c r="BA90" s="89"/>
      <c r="BB90" s="89"/>
      <c r="BC90" s="89"/>
      <c r="BD90" s="89"/>
      <c r="BE90" s="89"/>
      <c r="BF90" s="89"/>
      <c r="BG90" s="89"/>
      <c r="BH90" s="89"/>
      <c r="BI90" s="89"/>
      <c r="BJ90" s="89"/>
      <c r="BK90" s="89"/>
      <c r="BL90" s="89"/>
      <c r="BM90" s="89"/>
      <c r="BN90" s="89"/>
      <c r="BO90" s="89"/>
      <c r="BP90" s="89"/>
      <c r="BQ90" s="89"/>
      <c r="BR90" s="89"/>
      <c r="BS90" s="89"/>
      <c r="BT90" s="89"/>
      <c r="BU90" s="89"/>
      <c r="BV90" s="89"/>
      <c r="BW90" s="89"/>
      <c r="BX90" s="89"/>
      <c r="BY90" s="89"/>
      <c r="BZ90" s="89"/>
      <c r="CA90" s="89"/>
      <c r="CB90" s="89"/>
      <c r="CC90" s="91" t="e">
        <f t="shared" si="55"/>
        <v>#DIV/0!</v>
      </c>
      <c r="CD90" s="28" t="e">
        <f t="shared" si="56"/>
        <v>#DIV/0!</v>
      </c>
      <c r="CE90" s="28" t="e">
        <f t="shared" si="57"/>
        <v>#DIV/0!</v>
      </c>
      <c r="CF90" s="68" t="str">
        <f t="shared" si="58"/>
        <v/>
      </c>
      <c r="CG90" s="68" t="str">
        <f t="shared" si="59"/>
        <v/>
      </c>
      <c r="CH90" s="68" t="str">
        <f t="shared" si="60"/>
        <v/>
      </c>
      <c r="CI90" s="68" t="str">
        <f t="shared" si="71"/>
        <v/>
      </c>
      <c r="CJ90" s="68" t="str">
        <f t="shared" si="71"/>
        <v/>
      </c>
      <c r="CK90" s="68" t="str">
        <f t="shared" si="62"/>
        <v/>
      </c>
      <c r="CL90" s="68" t="str">
        <f t="shared" si="63"/>
        <v/>
      </c>
      <c r="CM90" s="40" t="e">
        <f t="shared" si="64"/>
        <v>#DIV/0!</v>
      </c>
      <c r="CN90" s="40" t="e">
        <f t="shared" si="65"/>
        <v>#DIV/0!</v>
      </c>
      <c r="CO90" s="40" t="e">
        <f t="shared" si="66"/>
        <v>#DIV/0!</v>
      </c>
      <c r="CP90" s="40" t="e">
        <f t="shared" si="67"/>
        <v>#DIV/0!</v>
      </c>
      <c r="CQ90" s="40" t="e">
        <f t="shared" si="68"/>
        <v>#DIV/0!</v>
      </c>
      <c r="CR90" s="40" t="e">
        <f t="shared" si="69"/>
        <v>#DIV/0!</v>
      </c>
      <c r="CS90" s="40" t="e">
        <f t="shared" si="70"/>
        <v>#DIV/0!</v>
      </c>
    </row>
    <row r="91" spans="1:97" x14ac:dyDescent="0.25">
      <c r="A91" s="16"/>
      <c r="B91" s="89"/>
      <c r="C91" s="89"/>
      <c r="D91" s="89"/>
      <c r="E91" s="89"/>
      <c r="F91" s="89"/>
      <c r="G91" s="89"/>
      <c r="H91" s="89"/>
      <c r="I91" s="89"/>
      <c r="J91" s="89"/>
      <c r="K91" s="89"/>
      <c r="L91" s="89"/>
      <c r="N91" s="89"/>
      <c r="O91" s="89"/>
      <c r="P91" s="89"/>
      <c r="Q91" s="89"/>
      <c r="R91" s="89"/>
      <c r="T91" s="89"/>
      <c r="U91" s="89"/>
      <c r="V91" s="89"/>
      <c r="W91" s="89"/>
      <c r="X91" s="89"/>
      <c r="Z91" s="89"/>
      <c r="AA91" s="89"/>
      <c r="AB91" s="89"/>
      <c r="AC91" s="89"/>
      <c r="AF91" s="89"/>
      <c r="AG91" s="89"/>
      <c r="AH91" s="89"/>
      <c r="AJ91" s="89"/>
      <c r="AK91" s="89"/>
      <c r="AL91" s="89"/>
      <c r="AN91" s="89"/>
      <c r="AO91" s="89"/>
      <c r="AP91" s="89"/>
      <c r="AQ91" s="89"/>
      <c r="AR91" s="89"/>
      <c r="AS91" s="89"/>
      <c r="AT91" s="89"/>
      <c r="AU91" s="89"/>
      <c r="AW91" s="89"/>
      <c r="AX91" s="89"/>
      <c r="AY91" s="89"/>
      <c r="AZ91" s="89"/>
      <c r="BA91" s="89"/>
      <c r="BB91" s="89"/>
      <c r="BC91" s="89"/>
      <c r="BD91" s="89"/>
      <c r="BE91" s="89"/>
      <c r="BF91" s="89"/>
      <c r="BG91" s="89"/>
      <c r="BH91" s="89"/>
      <c r="BI91" s="89"/>
      <c r="BJ91" s="89"/>
      <c r="BK91" s="89"/>
      <c r="BL91" s="89"/>
      <c r="BM91" s="89"/>
      <c r="BN91" s="89"/>
      <c r="BO91" s="89"/>
      <c r="BP91" s="89"/>
      <c r="BQ91" s="89"/>
      <c r="BR91" s="89"/>
      <c r="BS91" s="89"/>
      <c r="BT91" s="89"/>
      <c r="BU91" s="89"/>
      <c r="BV91" s="89"/>
      <c r="BW91" s="89"/>
      <c r="BX91" s="89"/>
      <c r="BY91" s="89"/>
      <c r="BZ91" s="89"/>
      <c r="CA91" s="89"/>
      <c r="CB91" s="89"/>
      <c r="CC91" s="91" t="e">
        <f t="shared" si="55"/>
        <v>#DIV/0!</v>
      </c>
      <c r="CD91" s="28" t="e">
        <f t="shared" si="56"/>
        <v>#DIV/0!</v>
      </c>
      <c r="CE91" s="28" t="e">
        <f t="shared" si="57"/>
        <v>#DIV/0!</v>
      </c>
      <c r="CF91" s="68" t="str">
        <f t="shared" si="58"/>
        <v/>
      </c>
      <c r="CG91" s="68" t="str">
        <f t="shared" si="59"/>
        <v/>
      </c>
      <c r="CH91" s="68" t="str">
        <f t="shared" si="60"/>
        <v/>
      </c>
      <c r="CI91" s="68" t="str">
        <f t="shared" si="71"/>
        <v/>
      </c>
      <c r="CJ91" s="68" t="str">
        <f t="shared" si="71"/>
        <v/>
      </c>
      <c r="CK91" s="68" t="str">
        <f t="shared" si="62"/>
        <v/>
      </c>
      <c r="CL91" s="68" t="str">
        <f t="shared" si="63"/>
        <v/>
      </c>
      <c r="CM91" s="40" t="e">
        <f t="shared" si="64"/>
        <v>#DIV/0!</v>
      </c>
      <c r="CN91" s="40" t="e">
        <f t="shared" si="65"/>
        <v>#DIV/0!</v>
      </c>
      <c r="CO91" s="40" t="e">
        <f t="shared" si="66"/>
        <v>#DIV/0!</v>
      </c>
      <c r="CP91" s="40" t="e">
        <f t="shared" si="67"/>
        <v>#DIV/0!</v>
      </c>
      <c r="CQ91" s="40" t="e">
        <f t="shared" si="68"/>
        <v>#DIV/0!</v>
      </c>
      <c r="CR91" s="40" t="e">
        <f t="shared" si="69"/>
        <v>#DIV/0!</v>
      </c>
      <c r="CS91" s="40" t="e">
        <f t="shared" si="70"/>
        <v>#DIV/0!</v>
      </c>
    </row>
    <row r="92" spans="1:97" x14ac:dyDescent="0.25">
      <c r="A92" s="16"/>
      <c r="B92" s="89"/>
      <c r="C92" s="89"/>
      <c r="D92" s="89"/>
      <c r="E92" s="89"/>
      <c r="F92" s="89"/>
      <c r="G92" s="89"/>
      <c r="H92" s="89"/>
      <c r="I92" s="89"/>
      <c r="J92" s="89"/>
      <c r="K92" s="89"/>
      <c r="L92" s="89"/>
      <c r="N92" s="89"/>
      <c r="O92" s="89"/>
      <c r="P92" s="89"/>
      <c r="Q92" s="89"/>
      <c r="R92" s="89"/>
      <c r="T92" s="89"/>
      <c r="U92" s="89"/>
      <c r="V92" s="89"/>
      <c r="W92" s="89"/>
      <c r="X92" s="89"/>
      <c r="Z92" s="89"/>
      <c r="AA92" s="89"/>
      <c r="AB92" s="89"/>
      <c r="AC92" s="89"/>
      <c r="AF92" s="89"/>
      <c r="AG92" s="89"/>
      <c r="AH92" s="89"/>
      <c r="AJ92" s="89"/>
      <c r="AK92" s="89"/>
      <c r="AL92" s="89"/>
      <c r="AN92" s="89"/>
      <c r="AO92" s="89"/>
      <c r="AP92" s="89"/>
      <c r="AQ92" s="89"/>
      <c r="AR92" s="89"/>
      <c r="AS92" s="89"/>
      <c r="AT92" s="89"/>
      <c r="AU92" s="89"/>
      <c r="AW92" s="89"/>
      <c r="AX92" s="89"/>
      <c r="AY92" s="89"/>
      <c r="AZ92" s="89"/>
      <c r="BA92" s="89"/>
      <c r="BB92" s="89"/>
      <c r="BC92" s="89"/>
      <c r="BD92" s="89"/>
      <c r="BE92" s="89"/>
      <c r="BF92" s="89"/>
      <c r="BG92" s="89"/>
      <c r="BH92" s="89"/>
      <c r="BI92" s="89"/>
      <c r="BJ92" s="89"/>
      <c r="BK92" s="89"/>
      <c r="BL92" s="89"/>
      <c r="BM92" s="89"/>
      <c r="BN92" s="89"/>
      <c r="BO92" s="89"/>
      <c r="BP92" s="89"/>
      <c r="BQ92" s="89"/>
      <c r="BR92" s="89"/>
      <c r="BS92" s="89"/>
      <c r="BT92" s="89"/>
      <c r="BU92" s="89"/>
      <c r="BV92" s="89"/>
      <c r="BW92" s="89"/>
      <c r="BX92" s="89"/>
      <c r="BY92" s="89"/>
      <c r="BZ92" s="89"/>
      <c r="CA92" s="89"/>
      <c r="CB92" s="89"/>
      <c r="CC92" s="91" t="e">
        <f t="shared" si="55"/>
        <v>#DIV/0!</v>
      </c>
      <c r="CD92" s="28" t="e">
        <f t="shared" si="56"/>
        <v>#DIV/0!</v>
      </c>
      <c r="CE92" s="28" t="e">
        <f t="shared" si="57"/>
        <v>#DIV/0!</v>
      </c>
      <c r="CF92" s="68" t="str">
        <f t="shared" si="58"/>
        <v/>
      </c>
      <c r="CG92" s="68" t="str">
        <f t="shared" si="59"/>
        <v/>
      </c>
      <c r="CH92" s="68" t="str">
        <f t="shared" si="60"/>
        <v/>
      </c>
      <c r="CI92" s="68" t="str">
        <f t="shared" si="71"/>
        <v/>
      </c>
      <c r="CJ92" s="68" t="str">
        <f t="shared" si="71"/>
        <v/>
      </c>
      <c r="CK92" s="68" t="str">
        <f t="shared" si="62"/>
        <v/>
      </c>
      <c r="CL92" s="68" t="str">
        <f t="shared" si="63"/>
        <v/>
      </c>
      <c r="CM92" s="40" t="e">
        <f t="shared" si="64"/>
        <v>#DIV/0!</v>
      </c>
      <c r="CN92" s="40" t="e">
        <f t="shared" si="65"/>
        <v>#DIV/0!</v>
      </c>
      <c r="CO92" s="40" t="e">
        <f t="shared" si="66"/>
        <v>#DIV/0!</v>
      </c>
      <c r="CP92" s="40" t="e">
        <f t="shared" si="67"/>
        <v>#DIV/0!</v>
      </c>
      <c r="CQ92" s="40" t="e">
        <f t="shared" si="68"/>
        <v>#DIV/0!</v>
      </c>
      <c r="CR92" s="40" t="e">
        <f t="shared" si="69"/>
        <v>#DIV/0!</v>
      </c>
      <c r="CS92" s="40" t="e">
        <f t="shared" si="70"/>
        <v>#DIV/0!</v>
      </c>
    </row>
    <row r="93" spans="1:97" x14ac:dyDescent="0.25">
      <c r="A93" s="12"/>
      <c r="B93" s="90"/>
      <c r="C93" s="43"/>
      <c r="D93" s="89"/>
      <c r="E93" s="89"/>
      <c r="F93" s="89"/>
      <c r="G93" s="89"/>
      <c r="H93" s="89"/>
      <c r="I93" s="89"/>
      <c r="J93" s="89"/>
      <c r="K93" s="89"/>
      <c r="L93" s="89"/>
      <c r="N93" s="89"/>
      <c r="O93" s="89"/>
      <c r="P93" s="89"/>
      <c r="Q93" s="89"/>
      <c r="R93" s="89"/>
      <c r="T93" s="89"/>
      <c r="U93" s="89"/>
      <c r="V93" s="89"/>
      <c r="W93" s="89"/>
      <c r="X93" s="89"/>
      <c r="Z93" s="89"/>
      <c r="AA93" s="89"/>
      <c r="AB93" s="89"/>
      <c r="AC93" s="89"/>
      <c r="AF93" s="89"/>
      <c r="AG93" s="89"/>
      <c r="AH93" s="89"/>
      <c r="AJ93" s="89"/>
      <c r="AK93" s="89"/>
      <c r="AL93" s="89"/>
      <c r="AN93" s="89"/>
      <c r="AO93" s="89"/>
      <c r="AP93" s="89"/>
      <c r="AQ93" s="89"/>
      <c r="AR93" s="89"/>
      <c r="AS93" s="89"/>
      <c r="AT93" s="89"/>
      <c r="AU93" s="89"/>
      <c r="AW93" s="89"/>
      <c r="AX93" s="89"/>
      <c r="AY93" s="89"/>
      <c r="AZ93" s="89"/>
      <c r="BA93" s="89"/>
      <c r="BB93" s="89"/>
      <c r="BC93" s="89"/>
      <c r="BD93" s="89"/>
      <c r="BE93" s="89"/>
      <c r="BF93" s="89"/>
      <c r="BG93" s="89"/>
      <c r="BH93" s="89"/>
      <c r="BI93" s="89"/>
      <c r="BJ93" s="89"/>
      <c r="BK93" s="89"/>
      <c r="BL93" s="89"/>
      <c r="BM93" s="89"/>
      <c r="BN93" s="89"/>
      <c r="BO93" s="89"/>
      <c r="BP93" s="89"/>
      <c r="BQ93" s="89"/>
      <c r="BR93" s="89"/>
      <c r="BS93" s="89"/>
      <c r="BT93" s="89"/>
      <c r="BU93" s="89"/>
      <c r="BV93" s="89"/>
      <c r="BW93" s="89"/>
      <c r="BX93" s="89"/>
      <c r="BY93" s="89"/>
      <c r="BZ93" s="89"/>
      <c r="CA93" s="89"/>
      <c r="CB93" s="89"/>
      <c r="CC93" s="91" t="e">
        <f t="shared" si="55"/>
        <v>#DIV/0!</v>
      </c>
      <c r="CD93" s="28" t="e">
        <f t="shared" si="56"/>
        <v>#DIV/0!</v>
      </c>
      <c r="CE93" s="28" t="e">
        <f t="shared" si="57"/>
        <v>#DIV/0!</v>
      </c>
      <c r="CF93" s="68" t="str">
        <f t="shared" si="58"/>
        <v/>
      </c>
      <c r="CG93" s="68" t="str">
        <f t="shared" si="59"/>
        <v/>
      </c>
      <c r="CH93" s="68" t="str">
        <f t="shared" si="60"/>
        <v/>
      </c>
      <c r="CI93" s="68" t="str">
        <f t="shared" si="71"/>
        <v/>
      </c>
      <c r="CJ93" s="68" t="str">
        <f t="shared" si="71"/>
        <v/>
      </c>
      <c r="CK93" s="68" t="str">
        <f t="shared" si="62"/>
        <v/>
      </c>
      <c r="CL93" s="68" t="str">
        <f t="shared" si="63"/>
        <v/>
      </c>
      <c r="CM93" s="40" t="e">
        <f t="shared" si="64"/>
        <v>#DIV/0!</v>
      </c>
      <c r="CN93" s="40" t="e">
        <f t="shared" si="65"/>
        <v>#DIV/0!</v>
      </c>
      <c r="CO93" s="40" t="e">
        <f t="shared" si="66"/>
        <v>#DIV/0!</v>
      </c>
      <c r="CP93" s="40" t="e">
        <f t="shared" si="67"/>
        <v>#DIV/0!</v>
      </c>
      <c r="CQ93" s="40" t="e">
        <f t="shared" si="68"/>
        <v>#DIV/0!</v>
      </c>
      <c r="CR93" s="40" t="e">
        <f t="shared" si="69"/>
        <v>#DIV/0!</v>
      </c>
      <c r="CS93" s="40" t="e">
        <f t="shared" si="70"/>
        <v>#DIV/0!</v>
      </c>
    </row>
    <row r="94" spans="1:97" x14ac:dyDescent="0.25">
      <c r="A94" s="89"/>
      <c r="B94" s="89"/>
      <c r="C94" s="89"/>
      <c r="D94" s="89"/>
      <c r="E94" s="89"/>
      <c r="F94" s="89"/>
      <c r="G94" s="89"/>
      <c r="H94" s="89"/>
      <c r="I94" s="89"/>
      <c r="J94" s="89"/>
      <c r="K94" s="89"/>
      <c r="L94" s="89"/>
      <c r="N94" s="89"/>
      <c r="O94" s="89"/>
      <c r="P94" s="89"/>
      <c r="Q94" s="89"/>
      <c r="R94" s="89"/>
      <c r="T94" s="89"/>
      <c r="U94" s="89"/>
      <c r="V94" s="89"/>
      <c r="W94" s="89"/>
      <c r="X94" s="89"/>
      <c r="Z94" s="89"/>
      <c r="AA94" s="89"/>
      <c r="AB94" s="89"/>
      <c r="AC94" s="89"/>
      <c r="AF94" s="89"/>
      <c r="AG94" s="89"/>
      <c r="AH94" s="89"/>
      <c r="AJ94" s="89"/>
      <c r="AK94" s="89"/>
      <c r="AL94" s="89"/>
      <c r="AN94" s="89"/>
      <c r="AO94" s="89"/>
      <c r="AP94" s="89"/>
      <c r="AQ94" s="89"/>
      <c r="AR94" s="89"/>
      <c r="AS94" s="89"/>
      <c r="AT94" s="89"/>
      <c r="AU94" s="89"/>
      <c r="AW94" s="89"/>
      <c r="AX94" s="89"/>
      <c r="AY94" s="89"/>
      <c r="AZ94" s="89"/>
      <c r="BA94" s="89"/>
      <c r="BB94" s="89"/>
      <c r="BC94" s="89"/>
      <c r="BD94" s="89"/>
      <c r="BE94" s="89"/>
      <c r="BF94" s="89"/>
      <c r="BG94" s="89"/>
      <c r="BH94" s="89"/>
      <c r="BI94" s="89"/>
      <c r="BJ94" s="89"/>
      <c r="BK94" s="89"/>
      <c r="BL94" s="89"/>
      <c r="BM94" s="89"/>
      <c r="BN94" s="89"/>
      <c r="BO94" s="89"/>
      <c r="BP94" s="89"/>
      <c r="BQ94" s="89"/>
      <c r="BR94" s="89"/>
      <c r="BS94" s="89"/>
      <c r="BT94" s="89"/>
      <c r="BU94" s="89"/>
      <c r="BV94" s="89"/>
      <c r="BW94" s="89"/>
      <c r="BX94" s="89"/>
      <c r="BY94" s="89"/>
      <c r="BZ94" s="89"/>
      <c r="CA94" s="89"/>
      <c r="CB94" s="89"/>
      <c r="CC94" s="91"/>
      <c r="CD94" s="28"/>
      <c r="CE94" s="28"/>
      <c r="CF94" s="68"/>
      <c r="CG94" s="68"/>
      <c r="CH94" s="68"/>
      <c r="CI94" s="68"/>
      <c r="CJ94" s="68"/>
      <c r="CK94" s="68"/>
      <c r="CL94" s="68"/>
      <c r="CM94" s="40"/>
      <c r="CN94" s="40"/>
      <c r="CO94" s="40"/>
      <c r="CP94" s="40"/>
      <c r="CQ94" s="40"/>
      <c r="CR94" s="40"/>
      <c r="CS94" s="40"/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T95"/>
  <sheetViews>
    <sheetView zoomScale="85" zoomScaleNormal="85" workbookViewId="0">
      <pane xSplit="1" ySplit="2" topLeftCell="BH3" activePane="bottomRight" state="frozen"/>
      <selection pane="topRight" activeCell="B1" sqref="B1"/>
      <selection pane="bottomLeft" activeCell="A3" sqref="A3"/>
      <selection pane="bottomRight" activeCell="CC1" sqref="CC1:CS1048576"/>
    </sheetView>
  </sheetViews>
  <sheetFormatPr defaultColWidth="9.140625" defaultRowHeight="15" x14ac:dyDescent="0.25"/>
  <cols>
    <col min="1" max="1" width="19.28515625" style="74" customWidth="1"/>
    <col min="2" max="9" width="9.140625" style="74"/>
    <col min="10" max="10" width="22.28515625" style="74" bestFit="1" customWidth="1"/>
    <col min="11" max="11" width="6" style="74" bestFit="1" customWidth="1"/>
    <col min="12" max="12" width="5.42578125" style="74" bestFit="1" customWidth="1"/>
    <col min="13" max="13" width="9.85546875" style="89" bestFit="1" customWidth="1"/>
    <col min="14" max="14" width="5.5703125" style="74" bestFit="1" customWidth="1"/>
    <col min="15" max="15" width="14.5703125" style="74" bestFit="1" customWidth="1"/>
    <col min="16" max="16" width="5.5703125" style="74" bestFit="1" customWidth="1"/>
    <col min="17" max="17" width="5.5703125" style="74" customWidth="1"/>
    <col min="18" max="18" width="5.7109375" style="74" bestFit="1" customWidth="1"/>
    <col min="19" max="19" width="13.42578125" style="89" bestFit="1" customWidth="1"/>
    <col min="20" max="20" width="5.7109375" style="74" bestFit="1" customWidth="1"/>
    <col min="21" max="21" width="7.7109375" style="74" bestFit="1" customWidth="1"/>
    <col min="22" max="22" width="6.7109375" style="74" bestFit="1" customWidth="1"/>
    <col min="23" max="23" width="5.7109375" style="74" bestFit="1" customWidth="1"/>
    <col min="24" max="24" width="5.5703125" style="74" bestFit="1" customWidth="1"/>
    <col min="25" max="25" width="10.85546875" style="89" bestFit="1" customWidth="1"/>
    <col min="26" max="26" width="5.85546875" style="74" bestFit="1" customWidth="1"/>
    <col min="27" max="27" width="5.85546875" style="74" customWidth="1"/>
    <col min="28" max="28" width="6.42578125" style="74" bestFit="1" customWidth="1"/>
    <col min="29" max="29" width="15.42578125" style="74" bestFit="1" customWidth="1"/>
    <col min="30" max="30" width="4.28515625" style="89" bestFit="1" customWidth="1"/>
    <col min="31" max="31" width="5.7109375" style="89" bestFit="1" customWidth="1"/>
    <col min="32" max="32" width="6.5703125" style="74" bestFit="1" customWidth="1"/>
    <col min="33" max="33" width="5.7109375" style="74" bestFit="1" customWidth="1"/>
    <col min="34" max="34" width="5.140625" style="74" bestFit="1" customWidth="1"/>
    <col min="35" max="35" width="5.140625" style="89" customWidth="1"/>
    <col min="36" max="36" width="5.140625" style="74" customWidth="1"/>
    <col min="37" max="37" width="4.140625" style="74" bestFit="1" customWidth="1"/>
    <col min="38" max="38" width="6.5703125" style="74" bestFit="1" customWidth="1"/>
    <col min="39" max="39" width="6.5703125" style="89" customWidth="1"/>
    <col min="40" max="40" width="6.140625" style="74" bestFit="1" customWidth="1"/>
    <col min="41" max="41" width="4.85546875" style="74" bestFit="1" customWidth="1"/>
    <col min="42" max="42" width="10" style="74" customWidth="1"/>
    <col min="43" max="44" width="7.7109375" style="74" bestFit="1" customWidth="1"/>
    <col min="45" max="45" width="9.28515625" style="74" bestFit="1" customWidth="1"/>
    <col min="46" max="46" width="6" style="74" customWidth="1"/>
    <col min="47" max="47" width="5.7109375" style="74" bestFit="1" customWidth="1"/>
    <col min="48" max="48" width="5.7109375" style="89" customWidth="1"/>
    <col min="49" max="49" width="4.28515625" style="74" bestFit="1" customWidth="1"/>
    <col min="50" max="50" width="6.7109375" style="74" bestFit="1" customWidth="1"/>
    <col min="51" max="51" width="4.5703125" style="74" bestFit="1" customWidth="1"/>
    <col min="52" max="52" width="4.140625" style="74" customWidth="1"/>
    <col min="53" max="53" width="4.28515625" style="74" bestFit="1" customWidth="1"/>
    <col min="54" max="54" width="4.140625" style="74" bestFit="1" customWidth="1"/>
    <col min="55" max="55" width="6.7109375" style="74" bestFit="1" customWidth="1"/>
    <col min="56" max="56" width="3.28515625" style="74" customWidth="1"/>
    <col min="57" max="57" width="6.7109375" style="74" bestFit="1" customWidth="1"/>
    <col min="58" max="58" width="6.85546875" style="74" bestFit="1" customWidth="1"/>
    <col min="59" max="59" width="5.7109375" style="74" bestFit="1" customWidth="1"/>
    <col min="60" max="60" width="5.140625" style="74" bestFit="1" customWidth="1"/>
    <col min="61" max="61" width="5.28515625" style="74" customWidth="1"/>
    <col min="62" max="62" width="8.7109375" style="74" bestFit="1" customWidth="1"/>
    <col min="63" max="63" width="4.85546875" style="74" customWidth="1"/>
    <col min="64" max="64" width="7.85546875" style="74" bestFit="1" customWidth="1"/>
    <col min="65" max="65" width="5.85546875" style="74" customWidth="1"/>
    <col min="66" max="66" width="6" style="74" customWidth="1"/>
    <col min="67" max="67" width="5.7109375" style="74" bestFit="1" customWidth="1"/>
    <col min="68" max="68" width="5.7109375" style="74" customWidth="1"/>
    <col min="69" max="69" width="3.85546875" style="74" bestFit="1" customWidth="1"/>
    <col min="70" max="70" width="6.7109375" style="74" bestFit="1" customWidth="1"/>
    <col min="71" max="71" width="3.85546875" style="74" bestFit="1" customWidth="1"/>
    <col min="72" max="72" width="7.7109375" style="74" bestFit="1" customWidth="1"/>
    <col min="73" max="73" width="8" style="74" bestFit="1" customWidth="1"/>
    <col min="74" max="75" width="5.28515625" style="74" bestFit="1" customWidth="1"/>
    <col min="76" max="77" width="5.7109375" style="74" bestFit="1" customWidth="1"/>
    <col min="78" max="78" width="9.140625" style="74" bestFit="1" customWidth="1"/>
    <col min="79" max="79" width="7.140625" style="74" bestFit="1" customWidth="1"/>
    <col min="80" max="80" width="9.140625" style="74"/>
    <col min="81" max="81" width="9.140625" style="89"/>
    <col min="82" max="94" width="9.140625" style="74"/>
    <col min="95" max="96" width="9.140625" style="89"/>
    <col min="97" max="16384" width="9.140625" style="74"/>
  </cols>
  <sheetData>
    <row r="1" spans="1:98" x14ac:dyDescent="0.25">
      <c r="A1" s="89"/>
      <c r="B1" s="89" t="s">
        <v>329</v>
      </c>
      <c r="C1" s="89"/>
      <c r="D1" s="89"/>
      <c r="E1" s="89"/>
      <c r="F1" s="89"/>
      <c r="G1" s="89"/>
      <c r="H1" s="89"/>
      <c r="I1" s="89"/>
      <c r="J1" s="89" t="s">
        <v>352</v>
      </c>
      <c r="K1" s="89"/>
      <c r="L1" s="89"/>
      <c r="N1" s="89"/>
      <c r="O1" s="89"/>
      <c r="P1" s="89"/>
      <c r="Q1" s="89"/>
      <c r="R1" s="89"/>
      <c r="T1" s="89"/>
      <c r="U1" s="89"/>
      <c r="V1" s="89"/>
      <c r="W1" s="89"/>
      <c r="X1" s="89"/>
      <c r="Z1" s="89"/>
      <c r="AA1" s="89"/>
      <c r="AB1" s="89"/>
      <c r="AC1" s="89"/>
      <c r="AF1" s="89"/>
      <c r="AG1" s="89"/>
      <c r="AH1" s="89"/>
      <c r="AJ1" s="89"/>
      <c r="AK1" s="89"/>
      <c r="AL1" s="89"/>
      <c r="AN1" s="89"/>
      <c r="AO1" s="89"/>
      <c r="AP1" s="89"/>
      <c r="AQ1" s="89"/>
      <c r="AR1" s="89"/>
      <c r="AS1" s="89"/>
      <c r="AT1" s="89"/>
      <c r="AU1" s="89"/>
      <c r="AW1" s="89"/>
      <c r="AX1" s="89"/>
      <c r="AY1" s="89"/>
      <c r="AZ1" s="89"/>
      <c r="BA1" s="89"/>
      <c r="BB1" s="89"/>
      <c r="BC1" s="89"/>
      <c r="BD1" s="89"/>
      <c r="BE1" s="89"/>
      <c r="BF1" s="89"/>
      <c r="BG1" s="89"/>
      <c r="BH1" s="89"/>
      <c r="BI1" s="89"/>
      <c r="BJ1" s="89"/>
      <c r="BK1" s="89"/>
      <c r="BL1" s="89"/>
      <c r="BM1" s="89"/>
      <c r="BN1" s="89"/>
      <c r="BO1" s="89"/>
      <c r="BP1" s="89"/>
      <c r="BQ1" s="89"/>
      <c r="BR1" s="89"/>
      <c r="BS1" s="89"/>
      <c r="BT1" s="89"/>
      <c r="BU1" s="89"/>
      <c r="BV1" s="89"/>
      <c r="BW1" s="89"/>
      <c r="BX1" s="89"/>
      <c r="BY1" s="89"/>
      <c r="BZ1" s="89"/>
      <c r="CA1" s="89"/>
      <c r="CB1" s="89"/>
      <c r="CD1" s="89"/>
      <c r="CE1" s="89"/>
      <c r="CF1" s="89"/>
      <c r="CG1" s="89"/>
      <c r="CH1" s="89"/>
      <c r="CI1" s="89"/>
      <c r="CJ1" s="89"/>
      <c r="CK1" s="89"/>
      <c r="CL1" s="89"/>
      <c r="CM1" s="72" t="s">
        <v>422</v>
      </c>
      <c r="CN1" s="89"/>
      <c r="CO1" s="89"/>
      <c r="CP1" s="89"/>
      <c r="CS1" s="89"/>
      <c r="CT1" s="89"/>
    </row>
    <row r="2" spans="1:98" x14ac:dyDescent="0.25">
      <c r="A2" s="89" t="s">
        <v>162</v>
      </c>
      <c r="B2" s="89" t="s">
        <v>54</v>
      </c>
      <c r="C2" s="89" t="s">
        <v>82</v>
      </c>
      <c r="D2" s="89" t="s">
        <v>163</v>
      </c>
      <c r="E2" s="89" t="s">
        <v>164</v>
      </c>
      <c r="F2" s="89" t="s">
        <v>165</v>
      </c>
      <c r="G2" s="89" t="s">
        <v>140</v>
      </c>
      <c r="H2" s="89" t="s">
        <v>166</v>
      </c>
      <c r="I2" s="89"/>
      <c r="J2" s="89" t="s">
        <v>336</v>
      </c>
      <c r="K2" s="89" t="s">
        <v>358</v>
      </c>
      <c r="L2" s="75" t="s">
        <v>36</v>
      </c>
      <c r="M2" s="75" t="s">
        <v>38</v>
      </c>
      <c r="N2" s="75" t="s">
        <v>40</v>
      </c>
      <c r="O2" s="75" t="s">
        <v>42</v>
      </c>
      <c r="P2" s="75" t="s">
        <v>44</v>
      </c>
      <c r="Q2" s="75" t="s">
        <v>359</v>
      </c>
      <c r="R2" s="75" t="s">
        <v>46</v>
      </c>
      <c r="S2" s="75" t="s">
        <v>48</v>
      </c>
      <c r="T2" s="75" t="s">
        <v>50</v>
      </c>
      <c r="U2" s="75" t="s">
        <v>54</v>
      </c>
      <c r="V2" s="75" t="s">
        <v>56</v>
      </c>
      <c r="W2" s="75" t="s">
        <v>58</v>
      </c>
      <c r="X2" s="75" t="s">
        <v>60</v>
      </c>
      <c r="Y2" s="75" t="s">
        <v>378</v>
      </c>
      <c r="Z2" s="75" t="s">
        <v>62</v>
      </c>
      <c r="AA2" s="75" t="s">
        <v>360</v>
      </c>
      <c r="AB2" s="75" t="s">
        <v>64</v>
      </c>
      <c r="AC2" s="75" t="s">
        <v>66</v>
      </c>
      <c r="AD2" s="75" t="s">
        <v>361</v>
      </c>
      <c r="AE2" s="75" t="s">
        <v>362</v>
      </c>
      <c r="AF2" s="75" t="s">
        <v>70</v>
      </c>
      <c r="AG2" s="75" t="s">
        <v>72</v>
      </c>
      <c r="AH2" s="75" t="s">
        <v>74</v>
      </c>
      <c r="AI2" s="75" t="s">
        <v>363</v>
      </c>
      <c r="AJ2" s="75" t="s">
        <v>364</v>
      </c>
      <c r="AK2" s="75" t="s">
        <v>76</v>
      </c>
      <c r="AL2" s="75" t="s">
        <v>78</v>
      </c>
      <c r="AM2" s="75" t="s">
        <v>365</v>
      </c>
      <c r="AN2" s="75" t="s">
        <v>80</v>
      </c>
      <c r="AO2" s="75" t="s">
        <v>82</v>
      </c>
      <c r="AP2" s="75" t="s">
        <v>366</v>
      </c>
      <c r="AQ2" s="75" t="s">
        <v>86</v>
      </c>
      <c r="AR2" s="75" t="s">
        <v>88</v>
      </c>
      <c r="AS2" s="75" t="s">
        <v>163</v>
      </c>
      <c r="AT2" s="75" t="s">
        <v>92</v>
      </c>
      <c r="AU2" s="75" t="s">
        <v>94</v>
      </c>
      <c r="AV2" s="75" t="s">
        <v>367</v>
      </c>
      <c r="AW2" s="75" t="s">
        <v>96</v>
      </c>
      <c r="AX2" s="75" t="s">
        <v>98</v>
      </c>
      <c r="AY2" s="75" t="s">
        <v>100</v>
      </c>
      <c r="AZ2" s="75" t="s">
        <v>102</v>
      </c>
      <c r="BA2" s="75" t="s">
        <v>104</v>
      </c>
      <c r="BB2" s="75" t="s">
        <v>106</v>
      </c>
      <c r="BC2" s="75" t="s">
        <v>108</v>
      </c>
      <c r="BD2" s="75" t="s">
        <v>110</v>
      </c>
      <c r="BE2" s="75" t="s">
        <v>164</v>
      </c>
      <c r="BF2" s="75" t="s">
        <v>165</v>
      </c>
      <c r="BG2" s="75" t="s">
        <v>112</v>
      </c>
      <c r="BH2" s="75" t="s">
        <v>114</v>
      </c>
      <c r="BI2" s="75" t="s">
        <v>116</v>
      </c>
      <c r="BJ2" s="75" t="s">
        <v>118</v>
      </c>
      <c r="BK2" s="75" t="s">
        <v>120</v>
      </c>
      <c r="BL2" s="75" t="s">
        <v>122</v>
      </c>
      <c r="BM2" s="75" t="s">
        <v>124</v>
      </c>
      <c r="BN2" s="75" t="s">
        <v>126</v>
      </c>
      <c r="BO2" s="75" t="s">
        <v>128</v>
      </c>
      <c r="BP2" s="75" t="s">
        <v>130</v>
      </c>
      <c r="BQ2" s="75" t="s">
        <v>132</v>
      </c>
      <c r="BR2" s="75" t="s">
        <v>134</v>
      </c>
      <c r="BS2" s="75" t="s">
        <v>136</v>
      </c>
      <c r="BT2" s="75" t="s">
        <v>140</v>
      </c>
      <c r="BU2" s="75" t="s">
        <v>142</v>
      </c>
      <c r="BV2" s="75" t="s">
        <v>144</v>
      </c>
      <c r="BW2" s="75" t="s">
        <v>146</v>
      </c>
      <c r="BX2" s="75" t="s">
        <v>148</v>
      </c>
      <c r="BY2" s="75" t="s">
        <v>152</v>
      </c>
      <c r="BZ2" s="75" t="s">
        <v>154</v>
      </c>
      <c r="CA2" s="75" t="s">
        <v>156</v>
      </c>
      <c r="CB2" s="89"/>
      <c r="CC2" s="75" t="s">
        <v>366</v>
      </c>
      <c r="CD2" s="89" t="s">
        <v>70</v>
      </c>
      <c r="CE2" s="75" t="s">
        <v>423</v>
      </c>
      <c r="CF2" s="89" t="s">
        <v>54</v>
      </c>
      <c r="CG2" s="89" t="s">
        <v>82</v>
      </c>
      <c r="CH2" s="89" t="s">
        <v>163</v>
      </c>
      <c r="CI2" s="89" t="s">
        <v>164</v>
      </c>
      <c r="CJ2" s="89" t="s">
        <v>165</v>
      </c>
      <c r="CK2" s="89" t="s">
        <v>140</v>
      </c>
      <c r="CL2" s="89" t="s">
        <v>166</v>
      </c>
      <c r="CM2" s="89" t="s">
        <v>355</v>
      </c>
      <c r="CN2" s="89" t="s">
        <v>356</v>
      </c>
      <c r="CO2" s="89" t="s">
        <v>374</v>
      </c>
      <c r="CP2" s="89" t="s">
        <v>377</v>
      </c>
      <c r="CQ2" s="89" t="s">
        <v>375</v>
      </c>
      <c r="CR2" s="89" t="s">
        <v>376</v>
      </c>
      <c r="CS2" s="89" t="s">
        <v>378</v>
      </c>
      <c r="CT2" s="89"/>
    </row>
    <row r="3" spans="1:98" x14ac:dyDescent="0.25">
      <c r="A3" s="75" t="s">
        <v>168</v>
      </c>
      <c r="B3" s="75">
        <v>145.75824204</v>
      </c>
      <c r="C3" s="75"/>
      <c r="D3" s="75">
        <v>1143.7885724</v>
      </c>
      <c r="E3" s="75">
        <v>25.454114570000002</v>
      </c>
      <c r="F3" s="75">
        <v>23.417785510000002</v>
      </c>
      <c r="G3" s="75">
        <v>57.097058480000001</v>
      </c>
      <c r="H3" s="75">
        <v>68.364890279999997</v>
      </c>
      <c r="I3" s="75"/>
      <c r="J3" s="89" t="s">
        <v>168</v>
      </c>
      <c r="K3" s="75">
        <v>0</v>
      </c>
      <c r="L3" s="75">
        <v>0.77619539859116504</v>
      </c>
      <c r="M3" s="75">
        <v>0.12633857792199699</v>
      </c>
      <c r="N3" s="75">
        <v>0.287413821251854</v>
      </c>
      <c r="O3" s="75">
        <v>0.287413821251854</v>
      </c>
      <c r="P3" s="75">
        <v>1.11002525850791</v>
      </c>
      <c r="Q3" s="75">
        <v>0</v>
      </c>
      <c r="R3" s="75">
        <v>0.139081458163896</v>
      </c>
      <c r="S3" s="75">
        <v>6.9253771611657702E-2</v>
      </c>
      <c r="T3" s="75">
        <v>1.6404521430188099</v>
      </c>
      <c r="U3" s="75">
        <v>145.75821492771601</v>
      </c>
      <c r="V3" s="75">
        <v>6.8396808659286599</v>
      </c>
      <c r="W3" s="75">
        <v>5.1802663638276E-2</v>
      </c>
      <c r="X3" s="75">
        <v>1.19363518095176</v>
      </c>
      <c r="Y3" s="75">
        <v>3.00122769835783E-2</v>
      </c>
      <c r="Z3" s="75">
        <v>0</v>
      </c>
      <c r="AA3" s="75">
        <v>0</v>
      </c>
      <c r="AB3" s="75">
        <v>1.25395113084698</v>
      </c>
      <c r="AC3" s="75">
        <v>1.25395113084698</v>
      </c>
      <c r="AD3" s="75">
        <v>0</v>
      </c>
      <c r="AE3" s="75">
        <v>0</v>
      </c>
      <c r="AF3" s="75">
        <v>9.1503099794198501</v>
      </c>
      <c r="AG3" s="75">
        <v>0.241461509523272</v>
      </c>
      <c r="AH3" s="75">
        <v>3.7755730976740703E-2</v>
      </c>
      <c r="AI3" s="75">
        <v>0</v>
      </c>
      <c r="AJ3" s="75">
        <v>20.8514543498341</v>
      </c>
      <c r="AK3" s="75">
        <v>0.102624898194701</v>
      </c>
      <c r="AL3" s="75">
        <v>0</v>
      </c>
      <c r="AM3" s="75">
        <v>0</v>
      </c>
      <c r="AN3" s="75">
        <v>0.12512419274817599</v>
      </c>
      <c r="AO3" s="75">
        <v>0.45072134152350402</v>
      </c>
      <c r="AP3" s="75">
        <v>69.193210060792396</v>
      </c>
      <c r="AQ3" s="75">
        <v>1029.40935090417</v>
      </c>
      <c r="AR3" s="75">
        <v>105.228524291076</v>
      </c>
      <c r="AS3" s="75">
        <v>1143.7881851746599</v>
      </c>
      <c r="AT3" s="75">
        <v>0</v>
      </c>
      <c r="AU3" s="75">
        <v>1.36485222584753</v>
      </c>
      <c r="AV3" s="89">
        <v>0</v>
      </c>
      <c r="AW3" s="75">
        <v>1.4086717065427599E-2</v>
      </c>
      <c r="AX3" s="75">
        <v>11.4265641160336</v>
      </c>
      <c r="AY3" s="75">
        <v>0.13676665293187101</v>
      </c>
      <c r="AZ3" s="75">
        <v>8.8044575185877105E-2</v>
      </c>
      <c r="BA3" s="75">
        <v>10.8665877440654</v>
      </c>
      <c r="BB3" s="75">
        <v>8.0646514261148397E-2</v>
      </c>
      <c r="BC3" s="75">
        <v>0</v>
      </c>
      <c r="BD3" s="75">
        <v>6.1461128931805498E-2</v>
      </c>
      <c r="BE3" s="75">
        <v>25.454108679087501</v>
      </c>
      <c r="BF3" s="75">
        <v>23.417780931604899</v>
      </c>
      <c r="BG3" s="75">
        <v>2.03632774748259</v>
      </c>
      <c r="BH3" s="75">
        <v>3.1067037274646301E-2</v>
      </c>
      <c r="BI3" s="75">
        <v>0</v>
      </c>
      <c r="BJ3" s="75">
        <v>0.30056697608536298</v>
      </c>
      <c r="BK3" s="75">
        <v>7.2060553911274999E-2</v>
      </c>
      <c r="BL3" s="75">
        <v>1.9522025702585399</v>
      </c>
      <c r="BM3" s="75">
        <v>0.40733386817462702</v>
      </c>
      <c r="BN3" s="75">
        <v>0.29309375970722601</v>
      </c>
      <c r="BO3" s="75">
        <v>7.80880748843951</v>
      </c>
      <c r="BP3" s="75">
        <v>2.5733416984536499E-2</v>
      </c>
      <c r="BQ3" s="75">
        <v>6.9570358361304402E-2</v>
      </c>
      <c r="BR3" s="75">
        <v>1.2333050165071</v>
      </c>
      <c r="BS3" s="75">
        <v>2.1799704437352901E-3</v>
      </c>
      <c r="BT3" s="75">
        <v>57.096998215799402</v>
      </c>
      <c r="BU3" s="75">
        <v>16.958232379917401</v>
      </c>
      <c r="BV3" s="75">
        <v>0</v>
      </c>
      <c r="BW3" s="75">
        <v>0</v>
      </c>
      <c r="BX3" s="75">
        <v>1.4485882409830799</v>
      </c>
      <c r="BY3" s="75">
        <v>0</v>
      </c>
      <c r="BZ3" s="75">
        <v>68.364874728969298</v>
      </c>
      <c r="CA3" s="75">
        <v>2.2255824400933601</v>
      </c>
      <c r="CB3" s="89"/>
      <c r="CC3" s="91">
        <f>AP3/BZ3</f>
        <v>1.0121163877664812</v>
      </c>
      <c r="CD3" s="28">
        <f t="shared" ref="CD3:CD34" si="0">AF3/AS3</f>
        <v>8.0000039325660369E-3</v>
      </c>
      <c r="CE3" s="28">
        <f t="shared" ref="CE3:CE34" si="1">AO3/BF3</f>
        <v>1.9246970617749926E-2</v>
      </c>
      <c r="CF3" s="68">
        <f t="shared" ref="CF3:CF34" si="2">IF(B3=0,"",(U3-B3)/B3)</f>
        <v>-1.8600858248703479E-7</v>
      </c>
      <c r="CG3" s="68" t="str">
        <f t="shared" ref="CG3:CG34" si="3">IF(C3=0,"",(AO3-C3)/C3)</f>
        <v/>
      </c>
      <c r="CH3" s="68">
        <f t="shared" ref="CH3:CH34" si="4">IF(D3=0,"",(AS3-D3)/D3)</f>
        <v>-3.3854625709267186E-7</v>
      </c>
      <c r="CI3" s="68">
        <f t="shared" ref="CI3:CI34" si="5">IF(E3=0,"",(BE3-E3)/E3)</f>
        <v>-2.3143262299367249E-7</v>
      </c>
      <c r="CJ3" s="68">
        <f t="shared" ref="CJ3:CJ34" si="6">IF(F3=0,"",(BF3-F3)/F3)</f>
        <v>-1.9550931069394277E-7</v>
      </c>
      <c r="CK3" s="68">
        <f t="shared" ref="CK3:CK34" si="7">IF(G3=0,"",(BT3-G3)/G3)</f>
        <v>-1.055469444538728E-6</v>
      </c>
      <c r="CL3" s="68">
        <f t="shared" ref="CL3:CL34" si="8">IF(H3=0,"",(BZ3-H3)/H3)</f>
        <v>-2.2747101086420492E-7</v>
      </c>
      <c r="CM3" s="40">
        <f>(N3/0.004204-$BZ3)/$BZ3</f>
        <v>2.7445123261031741E-5</v>
      </c>
      <c r="CN3" s="40">
        <f>(R3/0.002034-$BZ3)/$BZ3</f>
        <v>1.9634771167711222E-4</v>
      </c>
      <c r="CO3" s="40">
        <f>(AB3/0.018342-$BZ3)/$BZ3</f>
        <v>2.0723085182979534E-6</v>
      </c>
      <c r="CP3" s="40">
        <f>(AN3/0.00183-$BZ3)/$BZ3</f>
        <v>1.3166249103487791E-4</v>
      </c>
      <c r="CQ3" s="40">
        <f>(M3/0.001848-$BZ3)/$BZ3</f>
        <v>2.2908562808783492E-6</v>
      </c>
      <c r="CR3" s="40">
        <f>(S3/0.001013-$BZ3)/$BZ3</f>
        <v>2.2166525881563287E-6</v>
      </c>
      <c r="CS3" s="40">
        <f>(Y3/0.000439-$BZ3)/$BZ3</f>
        <v>3.2312734615950382E-6</v>
      </c>
      <c r="CT3" s="68"/>
    </row>
    <row r="4" spans="1:98" x14ac:dyDescent="0.25">
      <c r="A4" s="75" t="s">
        <v>170</v>
      </c>
      <c r="B4" s="75"/>
      <c r="C4" s="75"/>
      <c r="D4" s="75"/>
      <c r="E4" s="75"/>
      <c r="F4" s="75"/>
      <c r="G4" s="75"/>
      <c r="H4" s="75"/>
      <c r="I4" s="75"/>
      <c r="J4" s="89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5"/>
      <c r="BD4" s="75"/>
      <c r="BE4" s="75"/>
      <c r="BF4" s="75"/>
      <c r="BG4" s="75"/>
      <c r="BH4" s="75"/>
      <c r="BI4" s="75"/>
      <c r="BJ4" s="75"/>
      <c r="BK4" s="75"/>
      <c r="BL4" s="75"/>
      <c r="BM4" s="75"/>
      <c r="BN4" s="75"/>
      <c r="BO4" s="75"/>
      <c r="BP4" s="75"/>
      <c r="BQ4" s="75"/>
      <c r="BR4" s="75"/>
      <c r="BS4" s="75"/>
      <c r="BT4" s="75"/>
      <c r="BU4" s="75"/>
      <c r="BV4" s="75"/>
      <c r="BW4" s="75"/>
      <c r="BX4" s="75"/>
      <c r="BY4" s="75"/>
      <c r="BZ4" s="75"/>
      <c r="CA4" s="75"/>
      <c r="CB4" s="89"/>
      <c r="CC4" s="91" t="e">
        <f t="shared" ref="CC4:CC60" si="9">AP4/BZ4</f>
        <v>#DIV/0!</v>
      </c>
      <c r="CD4" s="28" t="e">
        <f t="shared" si="0"/>
        <v>#DIV/0!</v>
      </c>
      <c r="CE4" s="28" t="e">
        <f t="shared" si="1"/>
        <v>#DIV/0!</v>
      </c>
      <c r="CF4" s="68" t="str">
        <f t="shared" si="2"/>
        <v/>
      </c>
      <c r="CG4" s="68" t="str">
        <f t="shared" si="3"/>
        <v/>
      </c>
      <c r="CH4" s="68" t="str">
        <f t="shared" si="4"/>
        <v/>
      </c>
      <c r="CI4" s="68" t="str">
        <f t="shared" si="5"/>
        <v/>
      </c>
      <c r="CJ4" s="68" t="str">
        <f t="shared" si="6"/>
        <v/>
      </c>
      <c r="CK4" s="68" t="str">
        <f t="shared" si="7"/>
        <v/>
      </c>
      <c r="CL4" s="68" t="str">
        <f t="shared" si="8"/>
        <v/>
      </c>
      <c r="CM4" s="40"/>
      <c r="CN4" s="40"/>
      <c r="CO4" s="40"/>
      <c r="CP4" s="40"/>
      <c r="CQ4" s="40"/>
      <c r="CR4" s="40"/>
      <c r="CS4" s="40"/>
      <c r="CT4" s="68"/>
    </row>
    <row r="5" spans="1:98" x14ac:dyDescent="0.25">
      <c r="A5" s="75" t="s">
        <v>171</v>
      </c>
      <c r="B5" s="75"/>
      <c r="C5" s="75"/>
      <c r="D5" s="75"/>
      <c r="E5" s="75"/>
      <c r="F5" s="75"/>
      <c r="G5" s="75"/>
      <c r="H5" s="75"/>
      <c r="I5" s="75"/>
      <c r="J5" s="89"/>
      <c r="K5" s="75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89"/>
      <c r="CC5" s="91" t="e">
        <f t="shared" si="9"/>
        <v>#DIV/0!</v>
      </c>
      <c r="CD5" s="28" t="e">
        <f t="shared" si="0"/>
        <v>#DIV/0!</v>
      </c>
      <c r="CE5" s="28" t="e">
        <f t="shared" si="1"/>
        <v>#DIV/0!</v>
      </c>
      <c r="CF5" s="68" t="str">
        <f t="shared" si="2"/>
        <v/>
      </c>
      <c r="CG5" s="68" t="str">
        <f t="shared" si="3"/>
        <v/>
      </c>
      <c r="CH5" s="68" t="str">
        <f t="shared" si="4"/>
        <v/>
      </c>
      <c r="CI5" s="68" t="str">
        <f t="shared" si="5"/>
        <v/>
      </c>
      <c r="CJ5" s="68" t="str">
        <f t="shared" si="6"/>
        <v/>
      </c>
      <c r="CK5" s="68" t="str">
        <f t="shared" si="7"/>
        <v/>
      </c>
      <c r="CL5" s="68" t="str">
        <f t="shared" si="8"/>
        <v/>
      </c>
      <c r="CM5" s="40"/>
      <c r="CN5" s="40"/>
      <c r="CO5" s="40"/>
      <c r="CP5" s="40"/>
      <c r="CQ5" s="40"/>
      <c r="CR5" s="40"/>
      <c r="CS5" s="40"/>
      <c r="CT5" s="68"/>
    </row>
    <row r="6" spans="1:98" x14ac:dyDescent="0.25">
      <c r="A6" s="75" t="s">
        <v>172</v>
      </c>
      <c r="B6" s="75">
        <v>1344.6813015</v>
      </c>
      <c r="C6" s="75"/>
      <c r="D6" s="75">
        <v>11246.426842999999</v>
      </c>
      <c r="E6" s="75">
        <v>266.79127865999999</v>
      </c>
      <c r="F6" s="75">
        <v>245.44797646000001</v>
      </c>
      <c r="G6" s="75">
        <v>622.95727005000003</v>
      </c>
      <c r="H6" s="75">
        <v>585.95152357999996</v>
      </c>
      <c r="I6" s="75"/>
      <c r="J6" s="89" t="s">
        <v>172</v>
      </c>
      <c r="K6" s="75">
        <v>0</v>
      </c>
      <c r="L6" s="75">
        <v>6.6527097806621596</v>
      </c>
      <c r="M6" s="75">
        <v>1.08283978997798</v>
      </c>
      <c r="N6" s="75">
        <v>2.46340145898577</v>
      </c>
      <c r="O6" s="75">
        <v>2.46340145898577</v>
      </c>
      <c r="P6" s="75">
        <v>9.5139178226359498</v>
      </c>
      <c r="Q6" s="75">
        <v>0</v>
      </c>
      <c r="R6" s="75">
        <v>1.1920546451379801</v>
      </c>
      <c r="S6" s="75">
        <v>0.59357007331946299</v>
      </c>
      <c r="T6" s="75">
        <v>14.060219409130299</v>
      </c>
      <c r="U6" s="75">
        <v>1344.68080353445</v>
      </c>
      <c r="V6" s="75">
        <v>58.622406664064599</v>
      </c>
      <c r="W6" s="75">
        <v>0.44399560319965198</v>
      </c>
      <c r="X6" s="75">
        <v>10.230571361946501</v>
      </c>
      <c r="Y6" s="75">
        <v>0.25723352519942699</v>
      </c>
      <c r="Z6" s="75">
        <v>0</v>
      </c>
      <c r="AA6" s="75">
        <v>0</v>
      </c>
      <c r="AB6" s="75">
        <v>10.747503238431401</v>
      </c>
      <c r="AC6" s="75">
        <v>10.747503238431401</v>
      </c>
      <c r="AD6" s="75">
        <v>0</v>
      </c>
      <c r="AE6" s="75">
        <v>0</v>
      </c>
      <c r="AF6" s="75">
        <v>89.971376928630903</v>
      </c>
      <c r="AG6" s="75">
        <v>2.0695413290323299</v>
      </c>
      <c r="AH6" s="75">
        <v>0.32360001248569198</v>
      </c>
      <c r="AI6" s="75">
        <v>0</v>
      </c>
      <c r="AJ6" s="75">
        <v>178.71686415388999</v>
      </c>
      <c r="AK6" s="75">
        <v>0.87958948461697195</v>
      </c>
      <c r="AL6" s="75">
        <v>0</v>
      </c>
      <c r="AM6" s="75">
        <v>0</v>
      </c>
      <c r="AN6" s="75">
        <v>1.0724525474136799</v>
      </c>
      <c r="AO6" s="75">
        <v>4.7241369686535801</v>
      </c>
      <c r="AP6" s="75">
        <v>593.05104445069105</v>
      </c>
      <c r="AQ6" s="75">
        <v>10121.7824057699</v>
      </c>
      <c r="AR6" s="75">
        <v>1034.6709272005101</v>
      </c>
      <c r="AS6" s="75">
        <v>11246.424709899</v>
      </c>
      <c r="AT6" s="75">
        <v>0</v>
      </c>
      <c r="AU6" s="75">
        <v>11.6980415083781</v>
      </c>
      <c r="AV6" s="75">
        <v>0</v>
      </c>
      <c r="AW6" s="75">
        <v>0.14763730698038399</v>
      </c>
      <c r="AX6" s="75">
        <v>97.936188332320299</v>
      </c>
      <c r="AY6" s="75">
        <v>1.43369244606116</v>
      </c>
      <c r="AZ6" s="75">
        <v>0.92276130758334796</v>
      </c>
      <c r="BA6" s="75">
        <v>113.88950737467999</v>
      </c>
      <c r="BB6" s="75">
        <v>0.84523661980742604</v>
      </c>
      <c r="BC6" s="75">
        <v>0</v>
      </c>
      <c r="BD6" s="75">
        <v>0.64414958984220305</v>
      </c>
      <c r="BE6" s="75">
        <v>266.79116804736901</v>
      </c>
      <c r="BF6" s="75">
        <v>245.44788158760599</v>
      </c>
      <c r="BG6" s="75">
        <v>21.343286459762801</v>
      </c>
      <c r="BH6" s="75">
        <v>0.32565258275765102</v>
      </c>
      <c r="BI6" s="75">
        <v>0</v>
      </c>
      <c r="BJ6" s="75">
        <v>3.1539561751682399</v>
      </c>
      <c r="BK6" s="75">
        <v>0.75523858237955799</v>
      </c>
      <c r="BL6" s="75">
        <v>20.461895414055501</v>
      </c>
      <c r="BM6" s="75">
        <v>4.2691082112579002</v>
      </c>
      <c r="BN6" s="75">
        <v>3.0717968693265401</v>
      </c>
      <c r="BO6" s="75">
        <v>81.847574373584195</v>
      </c>
      <c r="BP6" s="75">
        <v>0.22055885095468</v>
      </c>
      <c r="BQ6" s="75">
        <v>0.72919267462645498</v>
      </c>
      <c r="BR6" s="75">
        <v>12.9276324597518</v>
      </c>
      <c r="BS6" s="75">
        <v>2.2849599743381899E-2</v>
      </c>
      <c r="BT6" s="75">
        <v>622.95723815256997</v>
      </c>
      <c r="BU6" s="75">
        <v>145.34834044591699</v>
      </c>
      <c r="BV6" s="75">
        <v>0</v>
      </c>
      <c r="BW6" s="75">
        <v>0</v>
      </c>
      <c r="BX6" s="75">
        <v>12.4157287089488</v>
      </c>
      <c r="BY6" s="75">
        <v>0</v>
      </c>
      <c r="BZ6" s="75">
        <v>585.95134027348297</v>
      </c>
      <c r="CA6" s="75">
        <v>19.0752819847024</v>
      </c>
      <c r="CB6" s="89"/>
      <c r="CC6" s="91">
        <f t="shared" si="9"/>
        <v>1.0121165422608205</v>
      </c>
      <c r="CD6" s="28">
        <f t="shared" si="0"/>
        <v>7.9999981549193078E-3</v>
      </c>
      <c r="CE6" s="28">
        <f t="shared" si="1"/>
        <v>1.9247006485030211E-2</v>
      </c>
      <c r="CF6" s="68">
        <f t="shared" si="2"/>
        <v>-3.7032235778376776E-7</v>
      </c>
      <c r="CG6" s="68" t="str">
        <f t="shared" si="3"/>
        <v/>
      </c>
      <c r="CH6" s="68">
        <f t="shared" si="4"/>
        <v>-1.8966921931051288E-7</v>
      </c>
      <c r="CI6" s="68">
        <f t="shared" si="5"/>
        <v>-4.1460362397158012E-7</v>
      </c>
      <c r="CJ6" s="68">
        <f t="shared" si="6"/>
        <v>-3.8652750527349165E-7</v>
      </c>
      <c r="CK6" s="68">
        <f t="shared" si="7"/>
        <v>-5.1203239124313347E-8</v>
      </c>
      <c r="CL6" s="68">
        <f t="shared" si="8"/>
        <v>-3.1283563504991336E-7</v>
      </c>
      <c r="CM6" s="40">
        <f>(N6/0.004204-$BZ6)/$BZ6</f>
        <v>2.5179021282541455E-5</v>
      </c>
      <c r="CN6" s="40">
        <f>(R6/0.002034-$BZ6)/$BZ6</f>
        <v>1.9266168832195022E-4</v>
      </c>
      <c r="CO6" s="40">
        <f>(AB6/0.018342-$BZ6)/$BZ6</f>
        <v>-1.511498988181088E-6</v>
      </c>
      <c r="CP6" s="40">
        <f>(AN6/0.00183-$BZ6)/$BZ6</f>
        <v>1.5070043517486915E-4</v>
      </c>
      <c r="CQ6" s="40">
        <f>(M6/0.001848-$BZ6)/$BZ6</f>
        <v>1.5820948857662258E-6</v>
      </c>
      <c r="CR6" s="40">
        <f>(S6/0.001013-$BZ6)/$BZ6</f>
        <v>2.300698145067953E-6</v>
      </c>
      <c r="CS6" s="40">
        <f>(Y6/0.000439-$BZ6)/$BZ6</f>
        <v>3.447538281236306E-6</v>
      </c>
      <c r="CT6" s="68"/>
    </row>
    <row r="7" spans="1:98" x14ac:dyDescent="0.25">
      <c r="A7" s="75" t="s">
        <v>173</v>
      </c>
      <c r="B7" s="75"/>
      <c r="C7" s="75"/>
      <c r="D7" s="75"/>
      <c r="E7" s="75"/>
      <c r="F7" s="75"/>
      <c r="G7" s="75"/>
      <c r="H7" s="75"/>
      <c r="I7" s="75"/>
      <c r="J7" s="89"/>
      <c r="K7" s="75"/>
      <c r="L7" s="75"/>
      <c r="M7" s="75"/>
      <c r="N7" s="75"/>
      <c r="O7" s="75"/>
      <c r="P7" s="75"/>
      <c r="Q7" s="75"/>
      <c r="R7" s="75"/>
      <c r="S7" s="75"/>
      <c r="T7" s="75"/>
      <c r="U7" s="75"/>
      <c r="V7" s="75"/>
      <c r="W7" s="75"/>
      <c r="X7" s="75"/>
      <c r="Y7" s="75"/>
      <c r="Z7" s="75"/>
      <c r="AA7" s="75"/>
      <c r="AB7" s="75"/>
      <c r="AC7" s="75"/>
      <c r="AD7" s="75"/>
      <c r="AE7" s="75"/>
      <c r="AF7" s="75"/>
      <c r="AG7" s="75"/>
      <c r="AH7" s="75"/>
      <c r="AI7" s="75"/>
      <c r="AJ7" s="75"/>
      <c r="AK7" s="75"/>
      <c r="AL7" s="75"/>
      <c r="AM7" s="75"/>
      <c r="AN7" s="75"/>
      <c r="AO7" s="75"/>
      <c r="AP7" s="75"/>
      <c r="AQ7" s="75"/>
      <c r="AR7" s="75"/>
      <c r="AS7" s="75"/>
      <c r="AT7" s="75"/>
      <c r="AU7" s="75"/>
      <c r="AV7" s="75"/>
      <c r="AW7" s="75"/>
      <c r="AX7" s="75"/>
      <c r="AY7" s="75"/>
      <c r="AZ7" s="75"/>
      <c r="BA7" s="75"/>
      <c r="BB7" s="75"/>
      <c r="BC7" s="75"/>
      <c r="BD7" s="75"/>
      <c r="BE7" s="75"/>
      <c r="BF7" s="75"/>
      <c r="BG7" s="75"/>
      <c r="BH7" s="75"/>
      <c r="BI7" s="75"/>
      <c r="BJ7" s="75"/>
      <c r="BK7" s="75"/>
      <c r="BL7" s="75"/>
      <c r="BM7" s="75"/>
      <c r="BN7" s="75"/>
      <c r="BO7" s="75"/>
      <c r="BP7" s="75"/>
      <c r="BQ7" s="75"/>
      <c r="BR7" s="75"/>
      <c r="BS7" s="75"/>
      <c r="BT7" s="75"/>
      <c r="BU7" s="75"/>
      <c r="BV7" s="75"/>
      <c r="BW7" s="75"/>
      <c r="BX7" s="75"/>
      <c r="BY7" s="75"/>
      <c r="BZ7" s="75"/>
      <c r="CA7" s="75"/>
      <c r="CB7" s="89"/>
      <c r="CC7" s="91" t="e">
        <f t="shared" si="9"/>
        <v>#DIV/0!</v>
      </c>
      <c r="CD7" s="28" t="e">
        <f t="shared" si="0"/>
        <v>#DIV/0!</v>
      </c>
      <c r="CE7" s="28" t="e">
        <f t="shared" si="1"/>
        <v>#DIV/0!</v>
      </c>
      <c r="CF7" s="68" t="str">
        <f t="shared" si="2"/>
        <v/>
      </c>
      <c r="CG7" s="68" t="str">
        <f t="shared" si="3"/>
        <v/>
      </c>
      <c r="CH7" s="68" t="str">
        <f t="shared" si="4"/>
        <v/>
      </c>
      <c r="CI7" s="68" t="str">
        <f t="shared" si="5"/>
        <v/>
      </c>
      <c r="CJ7" s="68" t="str">
        <f t="shared" si="6"/>
        <v/>
      </c>
      <c r="CK7" s="68" t="str">
        <f t="shared" si="7"/>
        <v/>
      </c>
      <c r="CL7" s="68" t="str">
        <f t="shared" si="8"/>
        <v/>
      </c>
      <c r="CM7" s="40"/>
      <c r="CN7" s="40"/>
      <c r="CO7" s="40"/>
      <c r="CP7" s="40"/>
      <c r="CQ7" s="40"/>
      <c r="CR7" s="40"/>
      <c r="CS7" s="40"/>
      <c r="CT7" s="68"/>
    </row>
    <row r="8" spans="1:98" x14ac:dyDescent="0.25">
      <c r="A8" s="75" t="s">
        <v>174</v>
      </c>
      <c r="B8" s="75">
        <v>14.71828382</v>
      </c>
      <c r="C8" s="75"/>
      <c r="D8" s="75">
        <v>124.58458469</v>
      </c>
      <c r="E8" s="75">
        <v>2.7816752500000002</v>
      </c>
      <c r="F8" s="75">
        <v>2.5591411900000001</v>
      </c>
      <c r="G8" s="75">
        <v>6.4221690799999998</v>
      </c>
      <c r="H8" s="75">
        <v>6.2569857500000001</v>
      </c>
      <c r="I8" s="75"/>
      <c r="J8" s="89" t="s">
        <v>174</v>
      </c>
      <c r="K8" s="75">
        <v>0</v>
      </c>
      <c r="L8" s="75">
        <v>7.1040100768652401E-2</v>
      </c>
      <c r="M8" s="75">
        <v>1.1562876391893301E-2</v>
      </c>
      <c r="N8" s="75">
        <v>2.6305105775492301E-2</v>
      </c>
      <c r="O8" s="75">
        <v>2.6305105775492301E-2</v>
      </c>
      <c r="P8" s="75">
        <v>0.10159300830040099</v>
      </c>
      <c r="Q8" s="75">
        <v>0</v>
      </c>
      <c r="R8" s="75">
        <v>1.2729052897071E-2</v>
      </c>
      <c r="S8" s="75">
        <v>6.3383627212733901E-3</v>
      </c>
      <c r="T8" s="75">
        <v>0.15013969485915199</v>
      </c>
      <c r="U8" s="75">
        <v>14.718269092191701</v>
      </c>
      <c r="V8" s="75">
        <v>0.62599242929380405</v>
      </c>
      <c r="W8" s="75">
        <v>4.74110780262239E-3</v>
      </c>
      <c r="X8" s="75">
        <v>0.109245586734999</v>
      </c>
      <c r="Y8" s="75">
        <v>2.7469027021594199E-3</v>
      </c>
      <c r="Z8" s="75">
        <v>0</v>
      </c>
      <c r="AA8" s="75">
        <v>0</v>
      </c>
      <c r="AB8" s="75">
        <v>0.114765558676278</v>
      </c>
      <c r="AC8" s="75">
        <v>0.114765558676278</v>
      </c>
      <c r="AD8" s="75">
        <v>0</v>
      </c>
      <c r="AE8" s="75">
        <v>0</v>
      </c>
      <c r="AF8" s="75">
        <v>0.99667630593539303</v>
      </c>
      <c r="AG8" s="75">
        <v>2.2099330833049401E-2</v>
      </c>
      <c r="AH8" s="75">
        <v>3.4555467233485901E-3</v>
      </c>
      <c r="AI8" s="75">
        <v>0</v>
      </c>
      <c r="AJ8" s="75">
        <v>1.90839739471931</v>
      </c>
      <c r="AK8" s="75">
        <v>9.3925896156572194E-3</v>
      </c>
      <c r="AL8" s="75">
        <v>0</v>
      </c>
      <c r="AM8" s="75">
        <v>0</v>
      </c>
      <c r="AN8" s="75">
        <v>1.14517661950445E-2</v>
      </c>
      <c r="AO8" s="75">
        <v>4.9255713818019402E-2</v>
      </c>
      <c r="AP8" s="75">
        <v>6.3327956260299603</v>
      </c>
      <c r="AQ8" s="75">
        <v>112.126048530343</v>
      </c>
      <c r="AR8" s="75">
        <v>11.461780142308299</v>
      </c>
      <c r="AS8" s="75">
        <v>124.58450497858701</v>
      </c>
      <c r="AT8" s="75">
        <v>0</v>
      </c>
      <c r="AU8" s="75">
        <v>0.124916167457574</v>
      </c>
      <c r="AV8" s="75">
        <v>0</v>
      </c>
      <c r="AW8" s="75">
        <v>1.5394241637593101E-3</v>
      </c>
      <c r="AX8" s="75">
        <v>1.0457981658989</v>
      </c>
      <c r="AY8" s="75">
        <v>1.49461211329552E-2</v>
      </c>
      <c r="AZ8" s="75">
        <v>9.6216874838097998E-3</v>
      </c>
      <c r="BA8" s="75">
        <v>1.1875213479058799</v>
      </c>
      <c r="BB8" s="75">
        <v>8.8132027535728595E-3</v>
      </c>
      <c r="BC8" s="75">
        <v>0</v>
      </c>
      <c r="BD8" s="75">
        <v>6.7165918087269899E-3</v>
      </c>
      <c r="BE8" s="75">
        <v>2.7816734407821899</v>
      </c>
      <c r="BF8" s="75">
        <v>2.5591394336061501</v>
      </c>
      <c r="BG8" s="75">
        <v>0.22253400717604399</v>
      </c>
      <c r="BH8" s="75">
        <v>3.3950671693204798E-3</v>
      </c>
      <c r="BI8" s="75">
        <v>0</v>
      </c>
      <c r="BJ8" s="75">
        <v>3.2846572860000901E-2</v>
      </c>
      <c r="BK8" s="75">
        <v>7.8749081830056696E-3</v>
      </c>
      <c r="BL8" s="75">
        <v>0.21334033124445401</v>
      </c>
      <c r="BM8" s="75">
        <v>4.45143126264212E-2</v>
      </c>
      <c r="BN8" s="75">
        <v>3.2029872297271202E-2</v>
      </c>
      <c r="BO8" s="75">
        <v>0.85336109701990104</v>
      </c>
      <c r="BP8" s="75">
        <v>2.3552356608365398E-3</v>
      </c>
      <c r="BQ8" s="75">
        <v>7.6027731278625601E-3</v>
      </c>
      <c r="BR8" s="75">
        <v>0.13477789216091501</v>
      </c>
      <c r="BS8" s="75">
        <v>2.38231668292575E-4</v>
      </c>
      <c r="BT8" s="75">
        <v>6.4221665746236898</v>
      </c>
      <c r="BU8" s="75">
        <v>1.5520748522876999</v>
      </c>
      <c r="BV8" s="75">
        <v>0</v>
      </c>
      <c r="BW8" s="75">
        <v>0</v>
      </c>
      <c r="BX8" s="75">
        <v>0.13257968829392</v>
      </c>
      <c r="BY8" s="75">
        <v>0</v>
      </c>
      <c r="BZ8" s="75">
        <v>6.2569835369852802</v>
      </c>
      <c r="CA8" s="75">
        <v>0.20369305826463099</v>
      </c>
      <c r="CB8" s="89"/>
      <c r="CC8" s="91">
        <f t="shared" si="9"/>
        <v>1.0121163957994379</v>
      </c>
      <c r="CD8" s="28">
        <f t="shared" si="0"/>
        <v>8.0000021359534004E-3</v>
      </c>
      <c r="CE8" s="28">
        <f t="shared" si="1"/>
        <v>1.9246983251948836E-2</v>
      </c>
      <c r="CF8" s="68">
        <f t="shared" si="2"/>
        <v>-1.0006471188664711E-6</v>
      </c>
      <c r="CG8" s="68" t="str">
        <f t="shared" si="3"/>
        <v/>
      </c>
      <c r="CH8" s="68">
        <f t="shared" si="4"/>
        <v>-6.3981762424405558E-7</v>
      </c>
      <c r="CI8" s="68">
        <f t="shared" si="5"/>
        <v>-6.5040583376279323E-7</v>
      </c>
      <c r="CJ8" s="68">
        <f t="shared" si="6"/>
        <v>-6.863215897504071E-7</v>
      </c>
      <c r="CK8" s="68">
        <f t="shared" si="7"/>
        <v>-3.9011372618192813E-7</v>
      </c>
      <c r="CL8" s="68">
        <f t="shared" si="8"/>
        <v>-3.5368703211776312E-7</v>
      </c>
      <c r="CM8" s="40">
        <f>(N8/0.004204-$BZ8)/$BZ8</f>
        <v>2.8397803275044025E-5</v>
      </c>
      <c r="CN8" s="40">
        <f>(R8/0.002034-$BZ8)/$BZ8</f>
        <v>1.845240329353595E-4</v>
      </c>
      <c r="CO8" s="40">
        <f>(AB8/0.018342-$BZ8)/$BZ8</f>
        <v>-2.9067166755408502E-7</v>
      </c>
      <c r="CP8" s="40">
        <f>(AN8/0.00183-$BZ8)/$BZ8</f>
        <v>1.2980664035848241E-4</v>
      </c>
      <c r="CQ8" s="40">
        <f>(M8/0.001848-$BZ8)/$BZ8</f>
        <v>-2.5239724828808107E-6</v>
      </c>
      <c r="CR8" s="40">
        <f>(S8/0.001013-$BZ8)/$BZ8</f>
        <v>6.058116521739828E-6</v>
      </c>
      <c r="CS8" s="40">
        <f>(Y8/0.000439-$BZ8)/$BZ8</f>
        <v>3.1647343715163906E-5</v>
      </c>
      <c r="CT8" s="68"/>
    </row>
    <row r="9" spans="1:98" x14ac:dyDescent="0.25">
      <c r="A9" s="75" t="s">
        <v>175</v>
      </c>
      <c r="B9" s="75">
        <v>230.20711937999999</v>
      </c>
      <c r="C9" s="75"/>
      <c r="D9" s="75">
        <v>1872.4302525999999</v>
      </c>
      <c r="E9" s="75">
        <v>35.97856041</v>
      </c>
      <c r="F9" s="75">
        <v>33.100275760000002</v>
      </c>
      <c r="G9" s="75">
        <v>77.584037339999995</v>
      </c>
      <c r="H9" s="75">
        <v>106.40205965</v>
      </c>
      <c r="I9" s="75"/>
      <c r="J9" s="89" t="s">
        <v>175</v>
      </c>
      <c r="K9" s="75">
        <v>0</v>
      </c>
      <c r="L9" s="75">
        <v>1.2080595445919999</v>
      </c>
      <c r="M9" s="75">
        <v>0.196631408421303</v>
      </c>
      <c r="N9" s="75">
        <v>0.44732707734459798</v>
      </c>
      <c r="O9" s="75">
        <v>0.44732707734459798</v>
      </c>
      <c r="P9" s="75">
        <v>1.7276243597116301</v>
      </c>
      <c r="Q9" s="75">
        <v>0</v>
      </c>
      <c r="R9" s="75">
        <v>0.21646405112641801</v>
      </c>
      <c r="S9" s="75">
        <v>0.107785513795047</v>
      </c>
      <c r="T9" s="75">
        <v>2.5531761513406801</v>
      </c>
      <c r="U9" s="75">
        <v>230.207040901249</v>
      </c>
      <c r="V9" s="75">
        <v>10.6451825127763</v>
      </c>
      <c r="W9" s="75">
        <v>8.0624793903338293E-2</v>
      </c>
      <c r="X9" s="75">
        <v>1.85775970337472</v>
      </c>
      <c r="Y9" s="75">
        <v>4.6710612884141599E-2</v>
      </c>
      <c r="Z9" s="75">
        <v>0</v>
      </c>
      <c r="AA9" s="75">
        <v>0</v>
      </c>
      <c r="AB9" s="75">
        <v>1.9516286032286601</v>
      </c>
      <c r="AC9" s="75">
        <v>1.9516286032286601</v>
      </c>
      <c r="AD9" s="75">
        <v>0</v>
      </c>
      <c r="AE9" s="75">
        <v>0</v>
      </c>
      <c r="AF9" s="75">
        <v>14.979440182542699</v>
      </c>
      <c r="AG9" s="75">
        <v>0.375806093057094</v>
      </c>
      <c r="AH9" s="75">
        <v>5.8762320897060599E-2</v>
      </c>
      <c r="AI9" s="75">
        <v>0</v>
      </c>
      <c r="AJ9" s="75">
        <v>32.4528916713424</v>
      </c>
      <c r="AK9" s="75">
        <v>0.159723729003455</v>
      </c>
      <c r="AL9" s="75">
        <v>0</v>
      </c>
      <c r="AM9" s="75">
        <v>0</v>
      </c>
      <c r="AN9" s="75">
        <v>0.19474135503811199</v>
      </c>
      <c r="AO9" s="75">
        <v>0.63708064661562902</v>
      </c>
      <c r="AP9" s="75">
        <v>107.69124114706401</v>
      </c>
      <c r="AQ9" s="75">
        <v>1685.18651917745</v>
      </c>
      <c r="AR9" s="75">
        <v>172.26357576459</v>
      </c>
      <c r="AS9" s="75">
        <v>1872.4295351245801</v>
      </c>
      <c r="AT9" s="75">
        <v>0</v>
      </c>
      <c r="AU9" s="75">
        <v>2.12423564454879</v>
      </c>
      <c r="AV9" s="75">
        <v>0</v>
      </c>
      <c r="AW9" s="75">
        <v>1.9911123861174902E-2</v>
      </c>
      <c r="AX9" s="75">
        <v>17.784126515650001</v>
      </c>
      <c r="AY9" s="75">
        <v>0.19331527196768</v>
      </c>
      <c r="AZ9" s="75">
        <v>0.124448244845318</v>
      </c>
      <c r="BA9" s="75">
        <v>15.359565358774599</v>
      </c>
      <c r="BB9" s="75">
        <v>0.113991195842082</v>
      </c>
      <c r="BC9" s="75">
        <v>0</v>
      </c>
      <c r="BD9" s="75">
        <v>8.6873237542507795E-2</v>
      </c>
      <c r="BE9" s="75">
        <v>35.978553875780499</v>
      </c>
      <c r="BF9" s="75">
        <v>33.100269093735001</v>
      </c>
      <c r="BG9" s="75">
        <v>2.8782847820455499</v>
      </c>
      <c r="BH9" s="75">
        <v>4.3912221322001503E-2</v>
      </c>
      <c r="BI9" s="75">
        <v>0</v>
      </c>
      <c r="BJ9" s="75">
        <v>0.424841808451418</v>
      </c>
      <c r="BK9" s="75">
        <v>0.101855230190093</v>
      </c>
      <c r="BL9" s="75">
        <v>2.7593740747476998</v>
      </c>
      <c r="BM9" s="75">
        <v>0.57575322673985896</v>
      </c>
      <c r="BN9" s="75">
        <v>0.41427788157872902</v>
      </c>
      <c r="BO9" s="75">
        <v>11.037496651730301</v>
      </c>
      <c r="BP9" s="75">
        <v>4.00510486465274E-2</v>
      </c>
      <c r="BQ9" s="75">
        <v>9.8335421110357799E-2</v>
      </c>
      <c r="BR9" s="75">
        <v>1.7432368260057201</v>
      </c>
      <c r="BS9" s="75">
        <v>3.0813190253366099E-3</v>
      </c>
      <c r="BT9" s="75">
        <v>77.583940298836495</v>
      </c>
      <c r="BU9" s="75">
        <v>26.393527172108602</v>
      </c>
      <c r="BV9" s="75">
        <v>0</v>
      </c>
      <c r="BW9" s="75">
        <v>0</v>
      </c>
      <c r="BX9" s="75">
        <v>2.2545615326130801</v>
      </c>
      <c r="BY9" s="75">
        <v>0</v>
      </c>
      <c r="BZ9" s="75">
        <v>106.402033322861</v>
      </c>
      <c r="CA9" s="75">
        <v>3.4638621202081099</v>
      </c>
      <c r="CB9" s="89"/>
      <c r="CC9" s="91">
        <f t="shared" si="9"/>
        <v>1.0121163833428926</v>
      </c>
      <c r="CD9" s="28">
        <f t="shared" si="0"/>
        <v>8.0000020836811132E-3</v>
      </c>
      <c r="CE9" s="28">
        <f t="shared" si="1"/>
        <v>1.924699297191549E-2</v>
      </c>
      <c r="CF9" s="68">
        <f t="shared" si="2"/>
        <v>-3.4090496942159314E-7</v>
      </c>
      <c r="CG9" s="68" t="str">
        <f t="shared" si="3"/>
        <v/>
      </c>
      <c r="CH9" s="68">
        <f t="shared" si="4"/>
        <v>-3.8317871591578435E-7</v>
      </c>
      <c r="CI9" s="68">
        <f t="shared" si="5"/>
        <v>-1.8161425657428175E-7</v>
      </c>
      <c r="CJ9" s="68">
        <f t="shared" si="6"/>
        <v>-2.013960563252633E-7</v>
      </c>
      <c r="CK9" s="68">
        <f t="shared" si="7"/>
        <v>-1.2507877499883618E-6</v>
      </c>
      <c r="CL9" s="68">
        <f t="shared" si="8"/>
        <v>-2.4743072721959507E-7</v>
      </c>
      <c r="CM9" s="40">
        <f>(N9/0.004204-$BZ9)/$BZ9</f>
        <v>2.8904194838303904E-5</v>
      </c>
      <c r="CN9" s="40">
        <f>(R9/0.002034-$BZ9)/$BZ9</f>
        <v>1.9552263346610499E-4</v>
      </c>
      <c r="CO9" s="40">
        <f>(AB9/0.018342-$BZ9)/$BZ9</f>
        <v>1.2850928513625832E-6</v>
      </c>
      <c r="CP9" s="40">
        <f>(AN9/0.00183-$BZ9)/$BZ9</f>
        <v>1.3164862676335451E-4</v>
      </c>
      <c r="CQ9" s="40">
        <f>(M9/0.001848-$BZ9)/$BZ9</f>
        <v>2.2928264267576246E-6</v>
      </c>
      <c r="CR9" s="40">
        <f>(S9/0.001013-$BZ9)/$BZ9</f>
        <v>2.3568991657611545E-6</v>
      </c>
      <c r="CS9" s="40">
        <f>(Y9/0.000439-$BZ9)/$BZ9</f>
        <v>2.5744837798769525E-6</v>
      </c>
      <c r="CT9" s="68"/>
    </row>
    <row r="10" spans="1:98" x14ac:dyDescent="0.25">
      <c r="A10" s="75" t="s">
        <v>176</v>
      </c>
      <c r="B10" s="75"/>
      <c r="C10" s="75"/>
      <c r="D10" s="75"/>
      <c r="E10" s="75"/>
      <c r="F10" s="75"/>
      <c r="G10" s="75"/>
      <c r="H10" s="75"/>
      <c r="I10" s="75"/>
      <c r="J10" s="89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89"/>
      <c r="CC10" s="91" t="e">
        <f t="shared" si="9"/>
        <v>#DIV/0!</v>
      </c>
      <c r="CD10" s="28" t="e">
        <f t="shared" si="0"/>
        <v>#DIV/0!</v>
      </c>
      <c r="CE10" s="28" t="e">
        <f t="shared" si="1"/>
        <v>#DIV/0!</v>
      </c>
      <c r="CF10" s="68" t="str">
        <f t="shared" si="2"/>
        <v/>
      </c>
      <c r="CG10" s="68" t="str">
        <f t="shared" si="3"/>
        <v/>
      </c>
      <c r="CH10" s="68" t="str">
        <f t="shared" si="4"/>
        <v/>
      </c>
      <c r="CI10" s="68" t="str">
        <f t="shared" si="5"/>
        <v/>
      </c>
      <c r="CJ10" s="68" t="str">
        <f t="shared" si="6"/>
        <v/>
      </c>
      <c r="CK10" s="68" t="str">
        <f t="shared" si="7"/>
        <v/>
      </c>
      <c r="CL10" s="68" t="str">
        <f t="shared" si="8"/>
        <v/>
      </c>
      <c r="CM10" s="40"/>
      <c r="CN10" s="40"/>
      <c r="CO10" s="40"/>
      <c r="CP10" s="40"/>
      <c r="CQ10" s="40"/>
      <c r="CR10" s="40"/>
      <c r="CS10" s="40"/>
      <c r="CT10" s="68"/>
    </row>
    <row r="11" spans="1:98" x14ac:dyDescent="0.25">
      <c r="A11" s="75" t="s">
        <v>177</v>
      </c>
      <c r="B11" s="75">
        <v>1088.8192951000001</v>
      </c>
      <c r="C11" s="75"/>
      <c r="D11" s="75">
        <v>8176.3150427</v>
      </c>
      <c r="E11" s="75">
        <v>195.11307871</v>
      </c>
      <c r="F11" s="75">
        <v>179.50403248999999</v>
      </c>
      <c r="G11" s="75">
        <v>442.26978341</v>
      </c>
      <c r="H11" s="75">
        <v>474.65632233000002</v>
      </c>
      <c r="I11" s="75"/>
      <c r="J11" s="89" t="s">
        <v>177</v>
      </c>
      <c r="K11" s="75">
        <v>0</v>
      </c>
      <c r="L11" s="75">
        <v>5.3891092695799596</v>
      </c>
      <c r="M11" s="75">
        <v>0.87716714001517704</v>
      </c>
      <c r="N11" s="75">
        <v>1.99551052998719</v>
      </c>
      <c r="O11" s="75">
        <v>1.99551052998719</v>
      </c>
      <c r="P11" s="75">
        <v>7.7068768122840998</v>
      </c>
      <c r="Q11" s="75">
        <v>0</v>
      </c>
      <c r="R11" s="75">
        <v>0.96564019585023997</v>
      </c>
      <c r="S11" s="75">
        <v>0.480827917377389</v>
      </c>
      <c r="T11" s="75">
        <v>11.389632642274499</v>
      </c>
      <c r="U11" s="75">
        <v>1088.81909597976</v>
      </c>
      <c r="V11" s="75">
        <v>47.4878495162693</v>
      </c>
      <c r="W11" s="75">
        <v>0.35966471351034901</v>
      </c>
      <c r="X11" s="75">
        <v>8.2874096135394009</v>
      </c>
      <c r="Y11" s="75">
        <v>0.20837463302261</v>
      </c>
      <c r="Z11" s="75">
        <v>0</v>
      </c>
      <c r="AA11" s="75">
        <v>0</v>
      </c>
      <c r="AB11" s="75">
        <v>8.7061573408702504</v>
      </c>
      <c r="AC11" s="75">
        <v>8.7061573408702504</v>
      </c>
      <c r="AD11" s="75">
        <v>0</v>
      </c>
      <c r="AE11" s="75">
        <v>0</v>
      </c>
      <c r="AF11" s="75">
        <v>65.410493288998396</v>
      </c>
      <c r="AG11" s="75">
        <v>1.67645945153194</v>
      </c>
      <c r="AH11" s="75">
        <v>0.26213679602281198</v>
      </c>
      <c r="AI11" s="75">
        <v>0</v>
      </c>
      <c r="AJ11" s="75">
        <v>144.77127957973701</v>
      </c>
      <c r="AK11" s="75">
        <v>0.71252266973725698</v>
      </c>
      <c r="AL11" s="75">
        <v>0</v>
      </c>
      <c r="AM11" s="75">
        <v>0</v>
      </c>
      <c r="AN11" s="75">
        <v>0.86873370101481895</v>
      </c>
      <c r="AO11" s="75">
        <v>3.4549124010835599</v>
      </c>
      <c r="AP11" s="75">
        <v>480.40732631139099</v>
      </c>
      <c r="AQ11" s="75">
        <v>7358.6806093740497</v>
      </c>
      <c r="AR11" s="75">
        <v>752.22066419352097</v>
      </c>
      <c r="AS11" s="75">
        <v>8176.3117668565701</v>
      </c>
      <c r="AT11" s="75">
        <v>0</v>
      </c>
      <c r="AU11" s="75">
        <v>9.4761547010920992</v>
      </c>
      <c r="AV11" s="75">
        <v>0</v>
      </c>
      <c r="AW11" s="75">
        <v>0.107978676459597</v>
      </c>
      <c r="AX11" s="75">
        <v>79.334505219552199</v>
      </c>
      <c r="AY11" s="75">
        <v>1.0483552506710301</v>
      </c>
      <c r="AZ11" s="75">
        <v>0.67488715803281596</v>
      </c>
      <c r="BA11" s="75">
        <v>83.295493794981098</v>
      </c>
      <c r="BB11" s="75">
        <v>0.61817807976653005</v>
      </c>
      <c r="BC11" s="75">
        <v>0</v>
      </c>
      <c r="BD11" s="75">
        <v>0.47111716166162299</v>
      </c>
      <c r="BE11" s="75">
        <v>195.11302312855901</v>
      </c>
      <c r="BF11" s="75">
        <v>179.50398523485501</v>
      </c>
      <c r="BG11" s="75">
        <v>15.6090378937041</v>
      </c>
      <c r="BH11" s="75">
        <v>0.23813771995899299</v>
      </c>
      <c r="BI11" s="75">
        <v>0</v>
      </c>
      <c r="BJ11" s="75">
        <v>2.3039333622689901</v>
      </c>
      <c r="BK11" s="75">
        <v>0.552364700028108</v>
      </c>
      <c r="BL11" s="75">
        <v>14.964188838439799</v>
      </c>
      <c r="BM11" s="75">
        <v>3.1223322733400498</v>
      </c>
      <c r="BN11" s="75">
        <v>2.2466448906342098</v>
      </c>
      <c r="BO11" s="75">
        <v>59.856753553134098</v>
      </c>
      <c r="BP11" s="75">
        <v>0.17866642730106999</v>
      </c>
      <c r="BQ11" s="75">
        <v>0.53327703912983504</v>
      </c>
      <c r="BR11" s="75">
        <v>9.4536326352397708</v>
      </c>
      <c r="BS11" s="75">
        <v>1.6710101108924801E-2</v>
      </c>
      <c r="BT11" s="75">
        <v>442.269535070355</v>
      </c>
      <c r="BU11" s="75">
        <v>117.74077994048299</v>
      </c>
      <c r="BV11" s="75">
        <v>0</v>
      </c>
      <c r="BW11" s="75">
        <v>0</v>
      </c>
      <c r="BX11" s="75">
        <v>10.0575273282208</v>
      </c>
      <c r="BY11" s="75">
        <v>0</v>
      </c>
      <c r="BZ11" s="75">
        <v>474.65621316379799</v>
      </c>
      <c r="CA11" s="75">
        <v>15.452181164445101</v>
      </c>
      <c r="CB11" s="89"/>
      <c r="CC11" s="91">
        <f t="shared" si="9"/>
        <v>1.0121163759961325</v>
      </c>
      <c r="CD11" s="28">
        <f t="shared" si="0"/>
        <v>7.999999896548201E-3</v>
      </c>
      <c r="CE11" s="28">
        <f t="shared" si="1"/>
        <v>1.9246995528056421E-2</v>
      </c>
      <c r="CF11" s="68">
        <f t="shared" si="2"/>
        <v>-1.8287721473758537E-7</v>
      </c>
      <c r="CG11" s="68" t="str">
        <f t="shared" si="3"/>
        <v/>
      </c>
      <c r="CH11" s="68">
        <f t="shared" si="4"/>
        <v>-4.0065034344187083E-7</v>
      </c>
      <c r="CI11" s="68">
        <f t="shared" si="5"/>
        <v>-2.8486783846962686E-7</v>
      </c>
      <c r="CJ11" s="68">
        <f t="shared" si="6"/>
        <v>-2.632539465659682E-7</v>
      </c>
      <c r="CK11" s="68">
        <f t="shared" si="7"/>
        <v>-5.615116707334862E-7</v>
      </c>
      <c r="CL11" s="68">
        <f t="shared" si="8"/>
        <v>-2.2998998833783985E-7</v>
      </c>
      <c r="CM11" s="40">
        <f>(N11/0.004204-$BZ11)/$BZ11</f>
        <v>2.796848558875657E-5</v>
      </c>
      <c r="CN11" s="40">
        <f>(R11/0.002034-$BZ11)/$BZ11</f>
        <v>1.9623815871830331E-4</v>
      </c>
      <c r="CO11" s="40">
        <f>(AB11/0.018342-$BZ11)/$BZ11</f>
        <v>1.5022746550274164E-6</v>
      </c>
      <c r="CP11" s="40">
        <f>(AN11/0.00183-$BZ11)/$BZ11</f>
        <v>1.2989663149230116E-4</v>
      </c>
      <c r="CQ11" s="40">
        <f>(M11/0.001848-$BZ11)/$BZ11</f>
        <v>2.8023112751886154E-6</v>
      </c>
      <c r="CR11" s="40">
        <f>(S11/0.001013-$BZ11)/$BZ11</f>
        <v>2.4404683733122076E-6</v>
      </c>
      <c r="CS11" s="40">
        <f>(Y11/0.000439-$BZ11)/$BZ11</f>
        <v>2.6656084534645984E-6</v>
      </c>
      <c r="CT11" s="68"/>
    </row>
    <row r="12" spans="1:98" x14ac:dyDescent="0.25">
      <c r="A12" s="75" t="s">
        <v>178</v>
      </c>
      <c r="B12" s="75">
        <v>263.20113422999998</v>
      </c>
      <c r="C12" s="75"/>
      <c r="D12" s="75">
        <v>1909.6492181000001</v>
      </c>
      <c r="E12" s="75">
        <v>42.837339460000003</v>
      </c>
      <c r="F12" s="75">
        <v>39.410352369999998</v>
      </c>
      <c r="G12" s="75">
        <v>90.559831619999997</v>
      </c>
      <c r="H12" s="75">
        <v>148.47940134999999</v>
      </c>
      <c r="I12" s="75"/>
      <c r="J12" s="89" t="s">
        <v>178</v>
      </c>
      <c r="K12" s="75">
        <v>0</v>
      </c>
      <c r="L12" s="75">
        <v>1.6857918414248101</v>
      </c>
      <c r="M12" s="75">
        <v>0.27439039459230502</v>
      </c>
      <c r="N12" s="75">
        <v>0.62422500795806202</v>
      </c>
      <c r="O12" s="75">
        <v>0.62422500795806202</v>
      </c>
      <c r="P12" s="75">
        <v>2.4108212083615701</v>
      </c>
      <c r="Q12" s="75">
        <v>0</v>
      </c>
      <c r="R12" s="75">
        <v>0.30206606631028499</v>
      </c>
      <c r="S12" s="75">
        <v>0.150409941925121</v>
      </c>
      <c r="T12" s="75">
        <v>3.5628474801028198</v>
      </c>
      <c r="U12" s="75">
        <v>263.20110517876702</v>
      </c>
      <c r="V12" s="75">
        <v>14.854877835899</v>
      </c>
      <c r="W12" s="75">
        <v>0.11250840260938801</v>
      </c>
      <c r="X12" s="75">
        <v>2.5924216252213101</v>
      </c>
      <c r="Y12" s="75">
        <v>6.5182545966311095E-2</v>
      </c>
      <c r="Z12" s="75">
        <v>0</v>
      </c>
      <c r="AA12" s="75">
        <v>0</v>
      </c>
      <c r="AB12" s="75">
        <v>2.7234137020193199</v>
      </c>
      <c r="AC12" s="75">
        <v>2.7234137020193199</v>
      </c>
      <c r="AD12" s="75">
        <v>0</v>
      </c>
      <c r="AE12" s="75">
        <v>0</v>
      </c>
      <c r="AF12" s="75">
        <v>15.277192711078699</v>
      </c>
      <c r="AG12" s="75">
        <v>0.52442113097045195</v>
      </c>
      <c r="AH12" s="75">
        <v>8.2000133754792606E-2</v>
      </c>
      <c r="AI12" s="75">
        <v>0</v>
      </c>
      <c r="AJ12" s="75">
        <v>45.286590521750298</v>
      </c>
      <c r="AK12" s="75">
        <v>0.22288754082944401</v>
      </c>
      <c r="AL12" s="75">
        <v>0</v>
      </c>
      <c r="AM12" s="75">
        <v>0</v>
      </c>
      <c r="AN12" s="75">
        <v>0.27175260878628199</v>
      </c>
      <c r="AO12" s="75">
        <v>0.75853116761189698</v>
      </c>
      <c r="AP12" s="75">
        <v>150.278369495747</v>
      </c>
      <c r="AQ12" s="75">
        <v>1718.6836660879501</v>
      </c>
      <c r="AR12" s="75">
        <v>175.68770558485801</v>
      </c>
      <c r="AS12" s="75">
        <v>1909.6485643838901</v>
      </c>
      <c r="AT12" s="75">
        <v>0</v>
      </c>
      <c r="AU12" s="75">
        <v>2.9642751768112299</v>
      </c>
      <c r="AV12" s="75">
        <v>0</v>
      </c>
      <c r="AW12" s="75">
        <v>2.3706857740152201E-2</v>
      </c>
      <c r="AX12" s="75">
        <v>24.8169735518279</v>
      </c>
      <c r="AY12" s="75">
        <v>0.23016798907609801</v>
      </c>
      <c r="AZ12" s="75">
        <v>0.148172352133247</v>
      </c>
      <c r="BA12" s="75">
        <v>18.2876334189828</v>
      </c>
      <c r="BB12" s="75">
        <v>0.13572188589978901</v>
      </c>
      <c r="BC12" s="75">
        <v>0</v>
      </c>
      <c r="BD12" s="75">
        <v>0.10343439997354401</v>
      </c>
      <c r="BE12" s="75">
        <v>42.837324313631697</v>
      </c>
      <c r="BF12" s="75">
        <v>39.410339597614502</v>
      </c>
      <c r="BG12" s="75">
        <v>3.4269847160171301</v>
      </c>
      <c r="BH12" s="75">
        <v>5.2283501733384002E-2</v>
      </c>
      <c r="BI12" s="75">
        <v>0</v>
      </c>
      <c r="BJ12" s="75">
        <v>0.50583139778545705</v>
      </c>
      <c r="BK12" s="75">
        <v>0.121272532802019</v>
      </c>
      <c r="BL12" s="75">
        <v>3.28540872534268</v>
      </c>
      <c r="BM12" s="75">
        <v>0.68551182471050498</v>
      </c>
      <c r="BN12" s="75">
        <v>0.493254113108131</v>
      </c>
      <c r="BO12" s="75">
        <v>13.1416318357336</v>
      </c>
      <c r="BP12" s="75">
        <v>5.5889519265134198E-2</v>
      </c>
      <c r="BQ12" s="75">
        <v>0.11708159826275701</v>
      </c>
      <c r="BR12" s="75">
        <v>2.0755584391276298</v>
      </c>
      <c r="BS12" s="75">
        <v>3.6687252026874301E-3</v>
      </c>
      <c r="BT12" s="75">
        <v>90.559834515782299</v>
      </c>
      <c r="BU12" s="75">
        <v>36.831078427625499</v>
      </c>
      <c r="BV12" s="75">
        <v>0</v>
      </c>
      <c r="BW12" s="75">
        <v>0</v>
      </c>
      <c r="BX12" s="75">
        <v>3.14614197796796</v>
      </c>
      <c r="BY12" s="75">
        <v>0</v>
      </c>
      <c r="BZ12" s="75">
        <v>148.47934857167999</v>
      </c>
      <c r="CA12" s="75">
        <v>4.83366044666821</v>
      </c>
      <c r="CB12" s="89"/>
      <c r="CC12" s="91">
        <f t="shared" si="9"/>
        <v>1.0121163039936056</v>
      </c>
      <c r="CD12" s="28">
        <f t="shared" si="0"/>
        <v>8.0000021972668981E-3</v>
      </c>
      <c r="CE12" s="28">
        <f t="shared" si="1"/>
        <v>1.9247009169588852E-2</v>
      </c>
      <c r="CF12" s="68">
        <f t="shared" si="2"/>
        <v>-1.1037654925779347E-7</v>
      </c>
      <c r="CG12" s="68" t="str">
        <f t="shared" si="3"/>
        <v/>
      </c>
      <c r="CH12" s="68">
        <f t="shared" si="4"/>
        <v>-3.4232261288659723E-7</v>
      </c>
      <c r="CI12" s="68">
        <f t="shared" si="5"/>
        <v>-3.5357864181773573E-7</v>
      </c>
      <c r="CJ12" s="68">
        <f t="shared" si="6"/>
        <v>-3.2408706666702668E-7</v>
      </c>
      <c r="CK12" s="68">
        <f t="shared" si="7"/>
        <v>3.1976454131443784E-8</v>
      </c>
      <c r="CL12" s="68">
        <f t="shared" si="8"/>
        <v>-3.5545886848404884E-7</v>
      </c>
      <c r="CM12" s="40">
        <f>(N12/0.004204-$BZ12)/$BZ12</f>
        <v>2.8558727375436975E-5</v>
      </c>
      <c r="CN12" s="40">
        <f>(R12/0.002034-$BZ12)/$BZ12</f>
        <v>1.9559585197342772E-4</v>
      </c>
      <c r="CO12" s="40">
        <f>(AB12/0.018342-$BZ12)/$BZ12</f>
        <v>2.0160464898993536E-6</v>
      </c>
      <c r="CP12" s="40">
        <f>(AN12/0.00183-$BZ12)/$BZ12</f>
        <v>1.3028582320191812E-4</v>
      </c>
      <c r="CQ12" s="40">
        <f>(M12/0.001848-$BZ12)/$BZ12</f>
        <v>2.0351768426552E-6</v>
      </c>
      <c r="CR12" s="40">
        <f>(S12/0.001013-$BZ12)/$BZ12</f>
        <v>2.4055782146115102E-6</v>
      </c>
      <c r="CS12" s="40">
        <f>(Y12/0.000439-$BZ12)/$BZ12</f>
        <v>1.7173851399671598E-6</v>
      </c>
      <c r="CT12" s="68"/>
    </row>
    <row r="13" spans="1:98" x14ac:dyDescent="0.25">
      <c r="A13" s="75" t="s">
        <v>179</v>
      </c>
      <c r="B13" s="75"/>
      <c r="C13" s="75"/>
      <c r="D13" s="75"/>
      <c r="E13" s="75"/>
      <c r="F13" s="75"/>
      <c r="G13" s="75"/>
      <c r="H13" s="75"/>
      <c r="I13" s="75"/>
      <c r="J13" s="89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5"/>
      <c r="V13" s="75"/>
      <c r="W13" s="75"/>
      <c r="X13" s="75"/>
      <c r="Y13" s="75"/>
      <c r="Z13" s="75"/>
      <c r="AA13" s="75"/>
      <c r="AB13" s="75"/>
      <c r="AC13" s="75"/>
      <c r="AD13" s="75"/>
      <c r="AE13" s="75"/>
      <c r="AF13" s="75"/>
      <c r="AG13" s="75"/>
      <c r="AH13" s="75"/>
      <c r="AI13" s="75"/>
      <c r="AJ13" s="75"/>
      <c r="AK13" s="75"/>
      <c r="AL13" s="75"/>
      <c r="AM13" s="75"/>
      <c r="AN13" s="75"/>
      <c r="AO13" s="75"/>
      <c r="AP13" s="75"/>
      <c r="AQ13" s="75"/>
      <c r="AR13" s="75"/>
      <c r="AS13" s="75"/>
      <c r="AT13" s="75"/>
      <c r="AU13" s="75"/>
      <c r="AV13" s="75"/>
      <c r="AW13" s="75"/>
      <c r="AX13" s="75"/>
      <c r="AY13" s="75"/>
      <c r="AZ13" s="75"/>
      <c r="BA13" s="75"/>
      <c r="BB13" s="75"/>
      <c r="BC13" s="75"/>
      <c r="BD13" s="75"/>
      <c r="BE13" s="75"/>
      <c r="BF13" s="75"/>
      <c r="BG13" s="75"/>
      <c r="BH13" s="75"/>
      <c r="BI13" s="75"/>
      <c r="BJ13" s="75"/>
      <c r="BK13" s="75"/>
      <c r="BL13" s="75"/>
      <c r="BM13" s="75"/>
      <c r="BN13" s="75"/>
      <c r="BO13" s="75"/>
      <c r="BP13" s="75"/>
      <c r="BQ13" s="75"/>
      <c r="BR13" s="75"/>
      <c r="BS13" s="75"/>
      <c r="BT13" s="75"/>
      <c r="BU13" s="75"/>
      <c r="BV13" s="75"/>
      <c r="BW13" s="75"/>
      <c r="BX13" s="75"/>
      <c r="BY13" s="75"/>
      <c r="BZ13" s="75"/>
      <c r="CA13" s="75"/>
      <c r="CB13" s="89"/>
      <c r="CC13" s="91" t="e">
        <f t="shared" si="9"/>
        <v>#DIV/0!</v>
      </c>
      <c r="CD13" s="28" t="e">
        <f t="shared" si="0"/>
        <v>#DIV/0!</v>
      </c>
      <c r="CE13" s="28" t="e">
        <f t="shared" si="1"/>
        <v>#DIV/0!</v>
      </c>
      <c r="CF13" s="68" t="str">
        <f t="shared" si="2"/>
        <v/>
      </c>
      <c r="CG13" s="68" t="str">
        <f t="shared" si="3"/>
        <v/>
      </c>
      <c r="CH13" s="68" t="str">
        <f t="shared" si="4"/>
        <v/>
      </c>
      <c r="CI13" s="68" t="str">
        <f t="shared" si="5"/>
        <v/>
      </c>
      <c r="CJ13" s="68" t="str">
        <f t="shared" si="6"/>
        <v/>
      </c>
      <c r="CK13" s="68" t="str">
        <f t="shared" si="7"/>
        <v/>
      </c>
      <c r="CL13" s="68" t="str">
        <f t="shared" si="8"/>
        <v/>
      </c>
      <c r="CM13" s="40"/>
      <c r="CN13" s="40"/>
      <c r="CO13" s="40"/>
      <c r="CP13" s="40"/>
      <c r="CQ13" s="40"/>
      <c r="CR13" s="40"/>
      <c r="CS13" s="40"/>
      <c r="CT13" s="68"/>
    </row>
    <row r="14" spans="1:98" x14ac:dyDescent="0.25">
      <c r="A14" s="75" t="s">
        <v>180</v>
      </c>
      <c r="B14" s="75">
        <v>13.54848857</v>
      </c>
      <c r="C14" s="75"/>
      <c r="D14" s="75">
        <v>142.70188916000001</v>
      </c>
      <c r="E14" s="75">
        <v>2.16775735</v>
      </c>
      <c r="F14" s="75">
        <v>1.9943367000000001</v>
      </c>
      <c r="G14" s="75">
        <v>4.58138267</v>
      </c>
      <c r="H14" s="75">
        <v>6.4722541099999997</v>
      </c>
      <c r="I14" s="75"/>
      <c r="J14" s="89" t="s">
        <v>180</v>
      </c>
      <c r="K14" s="75">
        <v>0</v>
      </c>
      <c r="L14" s="75">
        <v>7.34841742574667E-2</v>
      </c>
      <c r="M14" s="75">
        <v>1.19607114713959E-2</v>
      </c>
      <c r="N14" s="75">
        <v>2.72101355670431E-2</v>
      </c>
      <c r="O14" s="75">
        <v>2.72101355670431E-2</v>
      </c>
      <c r="P14" s="75">
        <v>0.105088467831809</v>
      </c>
      <c r="Q14" s="75">
        <v>0</v>
      </c>
      <c r="R14" s="75">
        <v>1.3167107618695099E-2</v>
      </c>
      <c r="S14" s="75">
        <v>6.5564416840948603E-3</v>
      </c>
      <c r="T14" s="75">
        <v>0.15530515042488499</v>
      </c>
      <c r="U14" s="75">
        <v>13.5484900345574</v>
      </c>
      <c r="V14" s="75">
        <v>0.64752806106582395</v>
      </c>
      <c r="W14" s="75">
        <v>4.9042274665520198E-3</v>
      </c>
      <c r="X14" s="75">
        <v>0.113004322593627</v>
      </c>
      <c r="Y14" s="75">
        <v>2.84129411091453E-3</v>
      </c>
      <c r="Z14" s="75">
        <v>0</v>
      </c>
      <c r="AA14" s="75">
        <v>0</v>
      </c>
      <c r="AB14" s="75">
        <v>0.11871435772394801</v>
      </c>
      <c r="AC14" s="75">
        <v>0.11871435772394801</v>
      </c>
      <c r="AD14" s="75">
        <v>0</v>
      </c>
      <c r="AE14" s="75">
        <v>0</v>
      </c>
      <c r="AF14" s="75">
        <v>1.1416141759398499</v>
      </c>
      <c r="AG14" s="75">
        <v>2.28595901139238E-2</v>
      </c>
      <c r="AH14" s="75">
        <v>3.57446413754636E-3</v>
      </c>
      <c r="AI14" s="75">
        <v>0</v>
      </c>
      <c r="AJ14" s="75">
        <v>1.9740528389148499</v>
      </c>
      <c r="AK14" s="75">
        <v>9.7157123960382903E-3</v>
      </c>
      <c r="AL14" s="75">
        <v>0</v>
      </c>
      <c r="AM14" s="75">
        <v>0</v>
      </c>
      <c r="AN14" s="75">
        <v>1.1845714884502E-2</v>
      </c>
      <c r="AO14" s="75">
        <v>3.8385006255614799E-2</v>
      </c>
      <c r="AP14" s="75">
        <v>6.5506729057468904</v>
      </c>
      <c r="AQ14" s="75">
        <v>128.431652611099</v>
      </c>
      <c r="AR14" s="75">
        <v>13.128558918632899</v>
      </c>
      <c r="AS14" s="75">
        <v>142.70182570567201</v>
      </c>
      <c r="AT14" s="75">
        <v>0</v>
      </c>
      <c r="AU14" s="75">
        <v>0.12921357944630901</v>
      </c>
      <c r="AV14" s="75">
        <v>0</v>
      </c>
      <c r="AW14" s="75">
        <v>1.1996715995083601E-3</v>
      </c>
      <c r="AX14" s="75">
        <v>1.0817779552737301</v>
      </c>
      <c r="AY14" s="75">
        <v>1.16475122494309E-2</v>
      </c>
      <c r="AZ14" s="75">
        <v>7.4981718172147799E-3</v>
      </c>
      <c r="BA14" s="75">
        <v>0.925435050182708</v>
      </c>
      <c r="BB14" s="75">
        <v>6.8681232604154603E-3</v>
      </c>
      <c r="BC14" s="75">
        <v>0</v>
      </c>
      <c r="BD14" s="75">
        <v>5.2342379999669297E-3</v>
      </c>
      <c r="BE14" s="75">
        <v>2.1677568997580399</v>
      </c>
      <c r="BF14" s="75">
        <v>1.99433617179186</v>
      </c>
      <c r="BG14" s="75">
        <v>0.17342072796618099</v>
      </c>
      <c r="BH14" s="75">
        <v>2.645775227765E-3</v>
      </c>
      <c r="BI14" s="75">
        <v>0</v>
      </c>
      <c r="BJ14" s="75">
        <v>2.55972927241962E-2</v>
      </c>
      <c r="BK14" s="75">
        <v>6.1369201430799599E-3</v>
      </c>
      <c r="BL14" s="75">
        <v>0.16625602738140499</v>
      </c>
      <c r="BM14" s="75">
        <v>3.46899433963304E-2</v>
      </c>
      <c r="BN14" s="75">
        <v>2.4960806340492799E-2</v>
      </c>
      <c r="BO14" s="75">
        <v>0.66502381101980201</v>
      </c>
      <c r="BP14" s="75">
        <v>2.4362275282417498E-3</v>
      </c>
      <c r="BQ14" s="75">
        <v>5.92485490831528E-3</v>
      </c>
      <c r="BR14" s="75">
        <v>0.10503232041976</v>
      </c>
      <c r="BS14" s="75">
        <v>1.8565312146916001E-4</v>
      </c>
      <c r="BT14" s="75">
        <v>4.5813859444324896</v>
      </c>
      <c r="BU14" s="75">
        <v>1.60547324076681</v>
      </c>
      <c r="BV14" s="75">
        <v>0</v>
      </c>
      <c r="BW14" s="75">
        <v>0</v>
      </c>
      <c r="BX14" s="75">
        <v>0.137141011121127</v>
      </c>
      <c r="BY14" s="75">
        <v>0</v>
      </c>
      <c r="BZ14" s="75">
        <v>6.4722539944994599</v>
      </c>
      <c r="CA14" s="75">
        <v>0.21070070776886701</v>
      </c>
      <c r="CB14" s="89"/>
      <c r="CC14" s="91">
        <f t="shared" si="9"/>
        <v>1.0121161671519807</v>
      </c>
      <c r="CD14" s="28">
        <f t="shared" si="0"/>
        <v>7.9999969887874656E-3</v>
      </c>
      <c r="CE14" s="28">
        <f t="shared" si="1"/>
        <v>1.924700900406718E-2</v>
      </c>
      <c r="CF14" s="68">
        <f t="shared" si="2"/>
        <v>1.0809747465429348E-7</v>
      </c>
      <c r="CG14" s="68" t="str">
        <f t="shared" si="3"/>
        <v/>
      </c>
      <c r="CH14" s="68">
        <f t="shared" si="4"/>
        <v>-4.4466354561633162E-7</v>
      </c>
      <c r="CI14" s="68">
        <f t="shared" si="5"/>
        <v>-2.0769942731796217E-7</v>
      </c>
      <c r="CJ14" s="68">
        <f t="shared" si="6"/>
        <v>-2.6485404401167232E-7</v>
      </c>
      <c r="CK14" s="68">
        <f t="shared" si="7"/>
        <v>7.1472582088351188E-7</v>
      </c>
      <c r="CL14" s="68">
        <f t="shared" si="8"/>
        <v>-1.7845489042306687E-8</v>
      </c>
      <c r="CM14" s="40">
        <f>(N14/0.004204-$BZ14)/$BZ14</f>
        <v>2.8658310520262785E-5</v>
      </c>
      <c r="CN14" s="40">
        <f>(R14/0.002034-$BZ14)/$BZ14</f>
        <v>1.9316961522644616E-4</v>
      </c>
      <c r="CO14" s="40">
        <f>(AB14/0.018342-$BZ14)/$BZ14</f>
        <v>2.3161265495496767E-6</v>
      </c>
      <c r="CP14" s="40">
        <f>(AN14/0.00183-$BZ14)/$BZ14</f>
        <v>1.2580600181935156E-4</v>
      </c>
      <c r="CQ14" s="40">
        <f>(M14/0.001848-$BZ14)/$BZ14</f>
        <v>-1.163009655117902E-6</v>
      </c>
      <c r="CR14" s="40">
        <f>(S14/0.001013-$BZ14)/$BZ14</f>
        <v>7.3802264018633329E-6</v>
      </c>
      <c r="CS14" s="40">
        <f>(Y14/0.000439-$BZ14)/$BZ14</f>
        <v>-8.9369290221322138E-6</v>
      </c>
      <c r="CT14" s="68"/>
    </row>
    <row r="15" spans="1:98" x14ac:dyDescent="0.25">
      <c r="A15" s="75" t="s">
        <v>181</v>
      </c>
      <c r="B15" s="75">
        <v>6.5573200900000002</v>
      </c>
      <c r="C15" s="75"/>
      <c r="D15" s="75">
        <v>63.11991707</v>
      </c>
      <c r="E15" s="75">
        <v>1.2164270500000001</v>
      </c>
      <c r="F15" s="75">
        <v>1.1191129799999999</v>
      </c>
      <c r="G15" s="75">
        <v>2.7116094199999998</v>
      </c>
      <c r="H15" s="75">
        <v>3.21947596</v>
      </c>
      <c r="I15" s="75"/>
      <c r="J15" s="89" t="s">
        <v>181</v>
      </c>
      <c r="K15" s="75">
        <v>0</v>
      </c>
      <c r="L15" s="75">
        <v>3.6552994796026098E-2</v>
      </c>
      <c r="M15" s="75">
        <v>5.94957261881202E-3</v>
      </c>
      <c r="N15" s="75">
        <v>1.35351138853551E-2</v>
      </c>
      <c r="O15" s="75">
        <v>1.35351138853551E-2</v>
      </c>
      <c r="P15" s="75">
        <v>5.2273834583409097E-2</v>
      </c>
      <c r="Q15" s="75">
        <v>0</v>
      </c>
      <c r="R15" s="75">
        <v>6.5496803496153501E-3</v>
      </c>
      <c r="S15" s="75">
        <v>3.2613964997801302E-3</v>
      </c>
      <c r="T15" s="75">
        <v>7.7253111490445697E-2</v>
      </c>
      <c r="U15" s="75">
        <v>6.5573197515391</v>
      </c>
      <c r="V15" s="75">
        <v>0.32209821170598002</v>
      </c>
      <c r="W15" s="75">
        <v>2.4395054161117E-3</v>
      </c>
      <c r="X15" s="75">
        <v>5.62114704908546E-2</v>
      </c>
      <c r="Y15" s="75">
        <v>1.41335777733543E-3</v>
      </c>
      <c r="Z15" s="75">
        <v>0</v>
      </c>
      <c r="AA15" s="75">
        <v>0</v>
      </c>
      <c r="AB15" s="75">
        <v>5.9051702817348103E-2</v>
      </c>
      <c r="AC15" s="75">
        <v>5.9051702817348103E-2</v>
      </c>
      <c r="AD15" s="75">
        <v>0</v>
      </c>
      <c r="AE15" s="75">
        <v>0</v>
      </c>
      <c r="AF15" s="75">
        <v>0.50495897611622698</v>
      </c>
      <c r="AG15" s="75">
        <v>1.13709890604804E-2</v>
      </c>
      <c r="AH15" s="75">
        <v>1.77801675250878E-3</v>
      </c>
      <c r="AI15" s="75">
        <v>0</v>
      </c>
      <c r="AJ15" s="75">
        <v>0.98194847797389695</v>
      </c>
      <c r="AK15" s="75">
        <v>4.8328608677722798E-3</v>
      </c>
      <c r="AL15" s="75">
        <v>0</v>
      </c>
      <c r="AM15" s="75">
        <v>0</v>
      </c>
      <c r="AN15" s="75">
        <v>5.8923965326457403E-3</v>
      </c>
      <c r="AO15" s="75">
        <v>2.15395465313028E-2</v>
      </c>
      <c r="AP15" s="75">
        <v>3.2584832108114599</v>
      </c>
      <c r="AQ15" s="75">
        <v>56.807911224722602</v>
      </c>
      <c r="AR15" s="75">
        <v>5.8070289794915002</v>
      </c>
      <c r="AS15" s="75">
        <v>63.1198991803303</v>
      </c>
      <c r="AT15" s="75">
        <v>0</v>
      </c>
      <c r="AU15" s="75">
        <v>6.42744383598714E-2</v>
      </c>
      <c r="AV15" s="75">
        <v>0</v>
      </c>
      <c r="AW15" s="75">
        <v>6.7319105474627496E-4</v>
      </c>
      <c r="AX15" s="75">
        <v>0.53810667827510295</v>
      </c>
      <c r="AY15" s="75">
        <v>6.5359445317107303E-3</v>
      </c>
      <c r="AZ15" s="75">
        <v>4.2075657556066301E-3</v>
      </c>
      <c r="BA15" s="75">
        <v>0.51930336138714805</v>
      </c>
      <c r="BB15" s="75">
        <v>3.8540110958624699E-3</v>
      </c>
      <c r="BC15" s="75">
        <v>0</v>
      </c>
      <c r="BD15" s="75">
        <v>2.9371641219817302E-3</v>
      </c>
      <c r="BE15" s="75">
        <v>1.2164262960741099</v>
      </c>
      <c r="BF15" s="75">
        <v>1.11911215022735</v>
      </c>
      <c r="BG15" s="75">
        <v>9.7314145846767702E-2</v>
      </c>
      <c r="BH15" s="75">
        <v>1.4846642206385601E-3</v>
      </c>
      <c r="BI15" s="75">
        <v>0</v>
      </c>
      <c r="BJ15" s="75">
        <v>1.4363811096964701E-2</v>
      </c>
      <c r="BK15" s="75">
        <v>3.4436973605163198E-3</v>
      </c>
      <c r="BL15" s="75">
        <v>9.3293823531032702E-2</v>
      </c>
      <c r="BM15" s="75">
        <v>1.9466094313728699E-2</v>
      </c>
      <c r="BN15" s="75">
        <v>1.40066392852615E-2</v>
      </c>
      <c r="BO15" s="75">
        <v>0.37317494777801602</v>
      </c>
      <c r="BP15" s="75">
        <v>1.2118391310713399E-3</v>
      </c>
      <c r="BQ15" s="75">
        <v>3.3246979237972398E-3</v>
      </c>
      <c r="BR15" s="75">
        <v>5.8938357115693001E-2</v>
      </c>
      <c r="BS15" s="75">
        <v>1.0417965464596499E-4</v>
      </c>
      <c r="BT15" s="75">
        <v>2.7116116496635199</v>
      </c>
      <c r="BU15" s="75">
        <v>0.79860504016825695</v>
      </c>
      <c r="BV15" s="75">
        <v>0</v>
      </c>
      <c r="BW15" s="75">
        <v>0</v>
      </c>
      <c r="BX15" s="75">
        <v>6.8217760790517903E-2</v>
      </c>
      <c r="BY15" s="75">
        <v>0</v>
      </c>
      <c r="BZ15" s="75">
        <v>3.21947490864597</v>
      </c>
      <c r="CA15" s="75">
        <v>0.104808410748855</v>
      </c>
      <c r="CB15" s="89"/>
      <c r="CC15" s="91">
        <f t="shared" si="9"/>
        <v>1.0121163553909776</v>
      </c>
      <c r="CD15" s="28">
        <f t="shared" si="0"/>
        <v>7.9999965569270831E-3</v>
      </c>
      <c r="CE15" s="28">
        <f t="shared" si="1"/>
        <v>1.9246995510617051E-2</v>
      </c>
      <c r="CF15" s="68">
        <f t="shared" si="2"/>
        <v>-5.1615735628289893E-8</v>
      </c>
      <c r="CG15" s="68" t="str">
        <f t="shared" si="3"/>
        <v/>
      </c>
      <c r="CH15" s="68">
        <f t="shared" si="4"/>
        <v>-2.8342352984337029E-7</v>
      </c>
      <c r="CI15" s="68">
        <f t="shared" si="5"/>
        <v>-6.1978717931529177E-7</v>
      </c>
      <c r="CJ15" s="68">
        <f t="shared" si="6"/>
        <v>-7.414556570722734E-7</v>
      </c>
      <c r="CK15" s="68">
        <f t="shared" si="7"/>
        <v>8.2226573768022639E-7</v>
      </c>
      <c r="CL15" s="68">
        <f t="shared" si="8"/>
        <v>-3.2656060896854259E-7</v>
      </c>
      <c r="CM15" s="40">
        <f>(N15/0.004204-$BZ15)/$BZ15</f>
        <v>3.2610276083265022E-5</v>
      </c>
      <c r="CN15" s="40">
        <f>(R15/0.002034-$BZ15)/$BZ15</f>
        <v>1.9369359111567574E-4</v>
      </c>
      <c r="CO15" s="40">
        <f>(AB15/0.018342-$BZ15)/$BZ15</f>
        <v>1.5925554894958681E-6</v>
      </c>
      <c r="CP15" s="40">
        <f>(AN15/0.00183-$BZ15)/$BZ15</f>
        <v>1.2856351398430265E-4</v>
      </c>
      <c r="CQ15" s="40">
        <f>(M15/0.001848-$BZ15)/$BZ15</f>
        <v>-2.8594183443396455E-6</v>
      </c>
      <c r="CR15" s="40">
        <f>(S15/0.001013-$BZ15)/$BZ15</f>
        <v>2.0978362198708859E-5</v>
      </c>
      <c r="CS15" s="40">
        <f>(Y15/0.000439-$BZ15)/$BZ15</f>
        <v>5.8672252955030091E-6</v>
      </c>
      <c r="CT15" s="68"/>
    </row>
    <row r="16" spans="1:98" x14ac:dyDescent="0.25">
      <c r="A16" s="75" t="s">
        <v>182</v>
      </c>
      <c r="B16" s="75"/>
      <c r="C16" s="75"/>
      <c r="D16" s="75"/>
      <c r="E16" s="75"/>
      <c r="F16" s="75"/>
      <c r="G16" s="75"/>
      <c r="H16" s="75"/>
      <c r="I16" s="75"/>
      <c r="J16" s="89"/>
      <c r="K16" s="75"/>
      <c r="L16" s="75"/>
      <c r="M16" s="75"/>
      <c r="N16" s="75"/>
      <c r="O16" s="75"/>
      <c r="P16" s="75"/>
      <c r="Q16" s="75"/>
      <c r="R16" s="75"/>
      <c r="S16" s="75"/>
      <c r="T16" s="75"/>
      <c r="U16" s="75"/>
      <c r="V16" s="75"/>
      <c r="W16" s="75"/>
      <c r="X16" s="75"/>
      <c r="Y16" s="75"/>
      <c r="Z16" s="75"/>
      <c r="AA16" s="75"/>
      <c r="AB16" s="75"/>
      <c r="AC16" s="75"/>
      <c r="AD16" s="75"/>
      <c r="AE16" s="75"/>
      <c r="AF16" s="75"/>
      <c r="AG16" s="75"/>
      <c r="AH16" s="75"/>
      <c r="AI16" s="75"/>
      <c r="AJ16" s="75"/>
      <c r="AK16" s="75"/>
      <c r="AL16" s="75"/>
      <c r="AM16" s="75"/>
      <c r="AN16" s="75"/>
      <c r="AO16" s="75"/>
      <c r="AP16" s="75"/>
      <c r="AQ16" s="75"/>
      <c r="AR16" s="75"/>
      <c r="AS16" s="75"/>
      <c r="AT16" s="75"/>
      <c r="AU16" s="75"/>
      <c r="AV16" s="75"/>
      <c r="AW16" s="75"/>
      <c r="AX16" s="75"/>
      <c r="AY16" s="75"/>
      <c r="AZ16" s="75"/>
      <c r="BA16" s="75"/>
      <c r="BB16" s="75"/>
      <c r="BC16" s="75"/>
      <c r="BD16" s="75"/>
      <c r="BE16" s="75"/>
      <c r="BF16" s="75"/>
      <c r="BG16" s="75"/>
      <c r="BH16" s="75"/>
      <c r="BI16" s="75"/>
      <c r="BJ16" s="75"/>
      <c r="BK16" s="75"/>
      <c r="BL16" s="75"/>
      <c r="BM16" s="75"/>
      <c r="BN16" s="75"/>
      <c r="BO16" s="75"/>
      <c r="BP16" s="75"/>
      <c r="BQ16" s="75"/>
      <c r="BR16" s="75"/>
      <c r="BS16" s="75"/>
      <c r="BT16" s="75"/>
      <c r="BU16" s="75"/>
      <c r="BV16" s="75"/>
      <c r="BW16" s="75"/>
      <c r="BX16" s="75"/>
      <c r="BY16" s="75"/>
      <c r="BZ16" s="75"/>
      <c r="CA16" s="75"/>
      <c r="CB16" s="89"/>
      <c r="CC16" s="91" t="e">
        <f t="shared" si="9"/>
        <v>#DIV/0!</v>
      </c>
      <c r="CD16" s="28" t="e">
        <f t="shared" si="0"/>
        <v>#DIV/0!</v>
      </c>
      <c r="CE16" s="28" t="e">
        <f t="shared" si="1"/>
        <v>#DIV/0!</v>
      </c>
      <c r="CF16" s="68" t="str">
        <f t="shared" si="2"/>
        <v/>
      </c>
      <c r="CG16" s="68" t="str">
        <f t="shared" si="3"/>
        <v/>
      </c>
      <c r="CH16" s="68" t="str">
        <f t="shared" si="4"/>
        <v/>
      </c>
      <c r="CI16" s="68" t="str">
        <f t="shared" si="5"/>
        <v/>
      </c>
      <c r="CJ16" s="68" t="str">
        <f t="shared" si="6"/>
        <v/>
      </c>
      <c r="CK16" s="68" t="str">
        <f t="shared" si="7"/>
        <v/>
      </c>
      <c r="CL16" s="68" t="str">
        <f t="shared" si="8"/>
        <v/>
      </c>
      <c r="CM16" s="40"/>
      <c r="CN16" s="40"/>
      <c r="CO16" s="40"/>
      <c r="CP16" s="40"/>
      <c r="CQ16" s="40"/>
      <c r="CR16" s="40"/>
      <c r="CS16" s="40"/>
      <c r="CT16" s="68"/>
    </row>
    <row r="17" spans="1:98" x14ac:dyDescent="0.25">
      <c r="A17" s="75" t="s">
        <v>183</v>
      </c>
      <c r="B17" s="75"/>
      <c r="C17" s="75"/>
      <c r="D17" s="75"/>
      <c r="E17" s="75"/>
      <c r="F17" s="75"/>
      <c r="G17" s="75"/>
      <c r="H17" s="75"/>
      <c r="I17" s="75"/>
      <c r="J17" s="89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  <c r="AA17" s="75"/>
      <c r="AB17" s="75"/>
      <c r="AC17" s="75"/>
      <c r="AD17" s="75"/>
      <c r="AE17" s="75"/>
      <c r="AF17" s="75"/>
      <c r="AG17" s="75"/>
      <c r="AH17" s="75"/>
      <c r="AI17" s="75"/>
      <c r="AJ17" s="75"/>
      <c r="AK17" s="75"/>
      <c r="AL17" s="75"/>
      <c r="AM17" s="75"/>
      <c r="AN17" s="75"/>
      <c r="AO17" s="75"/>
      <c r="AP17" s="75"/>
      <c r="AQ17" s="75"/>
      <c r="AR17" s="75"/>
      <c r="AS17" s="75"/>
      <c r="AT17" s="75"/>
      <c r="AU17" s="75"/>
      <c r="AV17" s="75"/>
      <c r="AW17" s="75"/>
      <c r="AX17" s="75"/>
      <c r="AY17" s="75"/>
      <c r="AZ17" s="75"/>
      <c r="BA17" s="75"/>
      <c r="BB17" s="75"/>
      <c r="BC17" s="75"/>
      <c r="BD17" s="75"/>
      <c r="BE17" s="75"/>
      <c r="BF17" s="75"/>
      <c r="BG17" s="75"/>
      <c r="BH17" s="75"/>
      <c r="BI17" s="75"/>
      <c r="BJ17" s="75"/>
      <c r="BK17" s="75"/>
      <c r="BL17" s="75"/>
      <c r="BM17" s="75"/>
      <c r="BN17" s="75"/>
      <c r="BO17" s="75"/>
      <c r="BP17" s="75"/>
      <c r="BQ17" s="75"/>
      <c r="BR17" s="75"/>
      <c r="BS17" s="75"/>
      <c r="BT17" s="75"/>
      <c r="BU17" s="75"/>
      <c r="BV17" s="75"/>
      <c r="BW17" s="75"/>
      <c r="BX17" s="75"/>
      <c r="BY17" s="75"/>
      <c r="BZ17" s="75"/>
      <c r="CA17" s="75"/>
      <c r="CB17" s="89"/>
      <c r="CC17" s="91" t="e">
        <f t="shared" si="9"/>
        <v>#DIV/0!</v>
      </c>
      <c r="CD17" s="28" t="e">
        <f t="shared" si="0"/>
        <v>#DIV/0!</v>
      </c>
      <c r="CE17" s="28" t="e">
        <f t="shared" si="1"/>
        <v>#DIV/0!</v>
      </c>
      <c r="CF17" s="68" t="str">
        <f t="shared" si="2"/>
        <v/>
      </c>
      <c r="CG17" s="68" t="str">
        <f t="shared" si="3"/>
        <v/>
      </c>
      <c r="CH17" s="68" t="str">
        <f t="shared" si="4"/>
        <v/>
      </c>
      <c r="CI17" s="68" t="str">
        <f t="shared" si="5"/>
        <v/>
      </c>
      <c r="CJ17" s="68" t="str">
        <f t="shared" si="6"/>
        <v/>
      </c>
      <c r="CK17" s="68" t="str">
        <f t="shared" si="7"/>
        <v/>
      </c>
      <c r="CL17" s="68" t="str">
        <f t="shared" si="8"/>
        <v/>
      </c>
      <c r="CM17" s="40"/>
      <c r="CN17" s="40"/>
      <c r="CO17" s="40"/>
      <c r="CP17" s="40"/>
      <c r="CQ17" s="40"/>
      <c r="CR17" s="40"/>
      <c r="CS17" s="40"/>
      <c r="CT17" s="68"/>
    </row>
    <row r="18" spans="1:98" x14ac:dyDescent="0.25">
      <c r="A18" s="75" t="s">
        <v>184</v>
      </c>
      <c r="B18" s="75"/>
      <c r="C18" s="75"/>
      <c r="D18" s="75"/>
      <c r="E18" s="75"/>
      <c r="F18" s="75"/>
      <c r="G18" s="75"/>
      <c r="H18" s="75"/>
      <c r="I18" s="75"/>
      <c r="J18" s="89"/>
      <c r="K18" s="75"/>
      <c r="L18" s="75"/>
      <c r="M18" s="75"/>
      <c r="N18" s="75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  <c r="AA18" s="75"/>
      <c r="AB18" s="75"/>
      <c r="AC18" s="75"/>
      <c r="AD18" s="75"/>
      <c r="AE18" s="75"/>
      <c r="AF18" s="75"/>
      <c r="AG18" s="75"/>
      <c r="AH18" s="75"/>
      <c r="AI18" s="75"/>
      <c r="AJ18" s="75"/>
      <c r="AK18" s="75"/>
      <c r="AL18" s="75"/>
      <c r="AM18" s="75"/>
      <c r="AN18" s="75"/>
      <c r="AO18" s="75"/>
      <c r="AP18" s="75"/>
      <c r="AQ18" s="75"/>
      <c r="AR18" s="75"/>
      <c r="AS18" s="75"/>
      <c r="AT18" s="75"/>
      <c r="AU18" s="75"/>
      <c r="AV18" s="75"/>
      <c r="AW18" s="75"/>
      <c r="AX18" s="75"/>
      <c r="AY18" s="75"/>
      <c r="AZ18" s="75"/>
      <c r="BA18" s="75"/>
      <c r="BB18" s="75"/>
      <c r="BC18" s="75"/>
      <c r="BD18" s="75"/>
      <c r="BE18" s="75"/>
      <c r="BF18" s="75"/>
      <c r="BG18" s="75"/>
      <c r="BH18" s="75"/>
      <c r="BI18" s="75"/>
      <c r="BJ18" s="75"/>
      <c r="BK18" s="75"/>
      <c r="BL18" s="75"/>
      <c r="BM18" s="75"/>
      <c r="BN18" s="75"/>
      <c r="BO18" s="75"/>
      <c r="BP18" s="75"/>
      <c r="BQ18" s="75"/>
      <c r="BR18" s="75"/>
      <c r="BS18" s="75"/>
      <c r="BT18" s="75"/>
      <c r="BU18" s="75"/>
      <c r="BV18" s="75"/>
      <c r="BW18" s="75"/>
      <c r="BX18" s="75"/>
      <c r="BY18" s="75"/>
      <c r="BZ18" s="75"/>
      <c r="CA18" s="75"/>
      <c r="CB18" s="89"/>
      <c r="CC18" s="91" t="e">
        <f t="shared" si="9"/>
        <v>#DIV/0!</v>
      </c>
      <c r="CD18" s="28" t="e">
        <f t="shared" si="0"/>
        <v>#DIV/0!</v>
      </c>
      <c r="CE18" s="28" t="e">
        <f t="shared" si="1"/>
        <v>#DIV/0!</v>
      </c>
      <c r="CF18" s="68" t="str">
        <f t="shared" si="2"/>
        <v/>
      </c>
      <c r="CG18" s="68" t="str">
        <f t="shared" si="3"/>
        <v/>
      </c>
      <c r="CH18" s="68" t="str">
        <f t="shared" si="4"/>
        <v/>
      </c>
      <c r="CI18" s="68" t="str">
        <f t="shared" si="5"/>
        <v/>
      </c>
      <c r="CJ18" s="68" t="str">
        <f t="shared" si="6"/>
        <v/>
      </c>
      <c r="CK18" s="68" t="str">
        <f t="shared" si="7"/>
        <v/>
      </c>
      <c r="CL18" s="68" t="str">
        <f t="shared" si="8"/>
        <v/>
      </c>
      <c r="CM18" s="40"/>
      <c r="CN18" s="40"/>
      <c r="CO18" s="40"/>
      <c r="CP18" s="40"/>
      <c r="CQ18" s="40"/>
      <c r="CR18" s="40"/>
      <c r="CS18" s="40"/>
      <c r="CT18" s="68"/>
    </row>
    <row r="19" spans="1:98" x14ac:dyDescent="0.25">
      <c r="A19" s="75" t="s">
        <v>185</v>
      </c>
      <c r="B19" s="75">
        <v>1451.6848652000001</v>
      </c>
      <c r="C19" s="75"/>
      <c r="D19" s="75">
        <v>12226.196110999999</v>
      </c>
      <c r="E19" s="75">
        <v>248.07409267</v>
      </c>
      <c r="F19" s="75">
        <v>228.22816539999999</v>
      </c>
      <c r="G19" s="75">
        <v>554.57841959999996</v>
      </c>
      <c r="H19" s="75">
        <v>650.17338618999997</v>
      </c>
      <c r="I19" s="75"/>
      <c r="J19" s="89" t="s">
        <v>185</v>
      </c>
      <c r="K19" s="75">
        <v>0</v>
      </c>
      <c r="L19" s="75">
        <v>7.3818901022155803</v>
      </c>
      <c r="M19" s="75">
        <v>1.20152291017313</v>
      </c>
      <c r="N19" s="75">
        <v>2.7334050181316099</v>
      </c>
      <c r="O19" s="75">
        <v>2.7334050181316099</v>
      </c>
      <c r="P19" s="75">
        <v>10.556707942390201</v>
      </c>
      <c r="Q19" s="75">
        <v>0</v>
      </c>
      <c r="R19" s="75">
        <v>1.3227120507925301</v>
      </c>
      <c r="S19" s="75">
        <v>0.65862712130808199</v>
      </c>
      <c r="T19" s="75">
        <v>15.601271637696</v>
      </c>
      <c r="U19" s="75">
        <v>1451.6845518411301</v>
      </c>
      <c r="V19" s="75">
        <v>65.047804357724004</v>
      </c>
      <c r="W19" s="75">
        <v>0.49266080863766898</v>
      </c>
      <c r="X19" s="75">
        <v>11.3519053615601</v>
      </c>
      <c r="Y19" s="75">
        <v>0.28542689001792199</v>
      </c>
      <c r="Z19" s="75">
        <v>0</v>
      </c>
      <c r="AA19" s="75">
        <v>0</v>
      </c>
      <c r="AB19" s="75">
        <v>11.9254936640277</v>
      </c>
      <c r="AC19" s="75">
        <v>11.9254936640277</v>
      </c>
      <c r="AD19" s="75">
        <v>0</v>
      </c>
      <c r="AE19" s="75">
        <v>0</v>
      </c>
      <c r="AF19" s="75">
        <v>97.809569086525897</v>
      </c>
      <c r="AG19" s="75">
        <v>2.2963768247451801</v>
      </c>
      <c r="AH19" s="75">
        <v>0.359069250712514</v>
      </c>
      <c r="AI19" s="75">
        <v>0</v>
      </c>
      <c r="AJ19" s="75">
        <v>198.30448309944299</v>
      </c>
      <c r="AK19" s="75">
        <v>0.97599730713021904</v>
      </c>
      <c r="AL19" s="75">
        <v>0</v>
      </c>
      <c r="AM19" s="75">
        <v>0</v>
      </c>
      <c r="AN19" s="75">
        <v>1.18997139107036</v>
      </c>
      <c r="AO19" s="75">
        <v>4.3927078007407498</v>
      </c>
      <c r="AP19" s="75">
        <v>658.05095231931705</v>
      </c>
      <c r="AQ19" s="75">
        <v>11003.5733580288</v>
      </c>
      <c r="AR19" s="75">
        <v>1124.8095924463</v>
      </c>
      <c r="AS19" s="75">
        <v>12226.1925195616</v>
      </c>
      <c r="AT19" s="75">
        <v>0</v>
      </c>
      <c r="AU19" s="75">
        <v>12.980217575185501</v>
      </c>
      <c r="AV19" s="75">
        <v>0</v>
      </c>
      <c r="AW19" s="75">
        <v>0.137288177741034</v>
      </c>
      <c r="AX19" s="75">
        <v>108.670597734319</v>
      </c>
      <c r="AY19" s="75">
        <v>1.33291948278465</v>
      </c>
      <c r="AZ19" s="75">
        <v>0.85807725821083802</v>
      </c>
      <c r="BA19" s="75">
        <v>105.905005194309</v>
      </c>
      <c r="BB19" s="75">
        <v>0.785974942159537</v>
      </c>
      <c r="BC19" s="75">
        <v>0</v>
      </c>
      <c r="BD19" s="75">
        <v>0.59899580724108004</v>
      </c>
      <c r="BE19" s="75">
        <v>248.07402144467201</v>
      </c>
      <c r="BF19" s="75">
        <v>228.22810383271801</v>
      </c>
      <c r="BG19" s="75">
        <v>19.8459176119534</v>
      </c>
      <c r="BH19" s="75">
        <v>0.302777184788108</v>
      </c>
      <c r="BI19" s="75">
        <v>0</v>
      </c>
      <c r="BJ19" s="75">
        <v>2.92930743556165</v>
      </c>
      <c r="BK19" s="75">
        <v>0.70229720263783002</v>
      </c>
      <c r="BL19" s="75">
        <v>19.026033424273901</v>
      </c>
      <c r="BM19" s="75">
        <v>3.9698493895842599</v>
      </c>
      <c r="BN19" s="75">
        <v>2.8564695191829599</v>
      </c>
      <c r="BO19" s="75">
        <v>76.1041255949999</v>
      </c>
      <c r="BP19" s="75">
        <v>0.244733150159721</v>
      </c>
      <c r="BQ19" s="75">
        <v>0.67802809290607702</v>
      </c>
      <c r="BR19" s="75">
        <v>12.0197092849859</v>
      </c>
      <c r="BS19" s="75">
        <v>2.1245841351102499E-2</v>
      </c>
      <c r="BT19" s="75">
        <v>554.57847099323703</v>
      </c>
      <c r="BU19" s="75">
        <v>161.27868288993301</v>
      </c>
      <c r="BV19" s="75">
        <v>0</v>
      </c>
      <c r="BW19" s="75">
        <v>0</v>
      </c>
      <c r="BX19" s="75">
        <v>13.7765646555586</v>
      </c>
      <c r="BY19" s="75">
        <v>0</v>
      </c>
      <c r="BZ19" s="75">
        <v>650.17315881325203</v>
      </c>
      <c r="CA19" s="75">
        <v>21.1660580018753</v>
      </c>
      <c r="CB19" s="89"/>
      <c r="CC19" s="91">
        <f t="shared" si="9"/>
        <v>1.012116454515662</v>
      </c>
      <c r="CD19" s="28">
        <f t="shared" si="0"/>
        <v>8.0000023662340543E-3</v>
      </c>
      <c r="CE19" s="28">
        <f t="shared" si="1"/>
        <v>1.9247006512223525E-2</v>
      </c>
      <c r="CF19" s="68">
        <f t="shared" si="2"/>
        <v>-2.1585874285010772E-7</v>
      </c>
      <c r="CG19" s="68" t="str">
        <f t="shared" si="3"/>
        <v/>
      </c>
      <c r="CH19" s="68">
        <f t="shared" si="4"/>
        <v>-2.9374945128189639E-7</v>
      </c>
      <c r="CI19" s="68">
        <f t="shared" si="5"/>
        <v>-2.8711312503117805E-7</v>
      </c>
      <c r="CJ19" s="68">
        <f t="shared" si="6"/>
        <v>-2.6976198087174316E-7</v>
      </c>
      <c r="CK19" s="68">
        <f t="shared" si="7"/>
        <v>9.2670820313076247E-8</v>
      </c>
      <c r="CL19" s="68">
        <f t="shared" si="8"/>
        <v>-3.4971709512154974E-7</v>
      </c>
      <c r="CM19" s="40">
        <f t="shared" ref="CM19:CM25" si="10">(N19/0.004204-$BZ19)/$BZ19</f>
        <v>2.8192182509982452E-5</v>
      </c>
      <c r="CN19" s="40">
        <f t="shared" ref="CN19:CN25" si="11">(R19/0.002034-$BZ19)/$BZ19</f>
        <v>1.9648783176281739E-4</v>
      </c>
      <c r="CO19" s="40">
        <f t="shared" ref="CO19:CO25" si="12">(AB19/0.018342-$BZ19)/$BZ19</f>
        <v>1.4745805461715676E-6</v>
      </c>
      <c r="CP19" s="40">
        <f t="shared" ref="CP19:CP25" si="13">(AN19/0.00183-$BZ19)/$BZ19</f>
        <v>1.2986069085451331E-4</v>
      </c>
      <c r="CQ19" s="40">
        <f t="shared" ref="CQ19:CQ25" si="14">(M19/0.001848-$BZ19)/$BZ19</f>
        <v>2.4241679257896927E-6</v>
      </c>
      <c r="CR19" s="40">
        <f t="shared" ref="CR19:CR25" si="15">(S19/0.001013-$BZ19)/$BZ19</f>
        <v>2.5984880510535394E-6</v>
      </c>
      <c r="CS19" s="40">
        <f t="shared" ref="CS19:CS25" si="16">(Y19/0.000439-$BZ19)/$BZ19</f>
        <v>3.0596331560514139E-6</v>
      </c>
      <c r="CT19" s="68"/>
    </row>
    <row r="20" spans="1:98" x14ac:dyDescent="0.25">
      <c r="A20" s="75" t="s">
        <v>186</v>
      </c>
      <c r="B20" s="75">
        <v>44.91162413</v>
      </c>
      <c r="C20" s="75"/>
      <c r="D20" s="75">
        <v>404.03621237999999</v>
      </c>
      <c r="E20" s="75">
        <v>7.7965304499999997</v>
      </c>
      <c r="F20" s="75">
        <v>7.1728080099999998</v>
      </c>
      <c r="G20" s="75">
        <v>17.47599349</v>
      </c>
      <c r="H20" s="75">
        <v>19.542367949999999</v>
      </c>
      <c r="I20" s="75"/>
      <c r="J20" s="89" t="s">
        <v>186</v>
      </c>
      <c r="K20" s="75">
        <v>0</v>
      </c>
      <c r="L20" s="75">
        <v>0.221878671588458</v>
      </c>
      <c r="M20" s="75">
        <v>3.6114316747158197E-2</v>
      </c>
      <c r="N20" s="75">
        <v>8.2158198081141096E-2</v>
      </c>
      <c r="O20" s="75">
        <v>8.2158198081141096E-2</v>
      </c>
      <c r="P20" s="75">
        <v>0.317304527715074</v>
      </c>
      <c r="Q20" s="75">
        <v>0</v>
      </c>
      <c r="R20" s="75">
        <v>3.9756948017073697E-2</v>
      </c>
      <c r="S20" s="75">
        <v>1.97963444692104E-2</v>
      </c>
      <c r="T20" s="75">
        <v>0.46892974755736699</v>
      </c>
      <c r="U20" s="75">
        <v>44.911602150829196</v>
      </c>
      <c r="V20" s="75">
        <v>1.9551524389752799</v>
      </c>
      <c r="W20" s="75">
        <v>1.48079730240232E-2</v>
      </c>
      <c r="X20" s="75">
        <v>0.34120651134857</v>
      </c>
      <c r="Y20" s="75">
        <v>8.5791618842327097E-3</v>
      </c>
      <c r="Z20" s="75">
        <v>0</v>
      </c>
      <c r="AA20" s="75">
        <v>0</v>
      </c>
      <c r="AB20" s="75">
        <v>0.358446872761782</v>
      </c>
      <c r="AC20" s="75">
        <v>0.358446872761782</v>
      </c>
      <c r="AD20" s="75">
        <v>0</v>
      </c>
      <c r="AE20" s="75">
        <v>0</v>
      </c>
      <c r="AF20" s="75">
        <v>3.2322898140952399</v>
      </c>
      <c r="AG20" s="75">
        <v>6.9022596245203502E-2</v>
      </c>
      <c r="AH20" s="75">
        <v>1.0792568327383401E-2</v>
      </c>
      <c r="AI20" s="75">
        <v>0</v>
      </c>
      <c r="AJ20" s="75">
        <v>5.9604699516805404</v>
      </c>
      <c r="AK20" s="75">
        <v>2.9335648284409401E-2</v>
      </c>
      <c r="AL20" s="75">
        <v>0</v>
      </c>
      <c r="AM20" s="75">
        <v>0</v>
      </c>
      <c r="AN20" s="75">
        <v>3.5767176956088498E-2</v>
      </c>
      <c r="AO20" s="75">
        <v>0.138055039964285</v>
      </c>
      <c r="AP20" s="75">
        <v>19.7791456723821</v>
      </c>
      <c r="AQ20" s="75">
        <v>363.632441057336</v>
      </c>
      <c r="AR20" s="75">
        <v>37.171335937432801</v>
      </c>
      <c r="AS20" s="75">
        <v>404.03606680886401</v>
      </c>
      <c r="AT20" s="75">
        <v>0</v>
      </c>
      <c r="AU20" s="75">
        <v>0.39014856912344198</v>
      </c>
      <c r="AV20" s="75">
        <v>0</v>
      </c>
      <c r="AW20" s="75">
        <v>4.3147263810578802E-3</v>
      </c>
      <c r="AX20" s="75">
        <v>3.26633008646141</v>
      </c>
      <c r="AY20" s="75">
        <v>4.18912713834554E-2</v>
      </c>
      <c r="AZ20" s="75">
        <v>2.6967796259858699E-2</v>
      </c>
      <c r="BA20" s="75">
        <v>3.3284072009568</v>
      </c>
      <c r="BB20" s="75">
        <v>2.47018074626454E-2</v>
      </c>
      <c r="BC20" s="75">
        <v>0</v>
      </c>
      <c r="BD20" s="75">
        <v>1.8825376314643601E-2</v>
      </c>
      <c r="BE20" s="75">
        <v>7.7965284330317397</v>
      </c>
      <c r="BF20" s="75">
        <v>7.1728063262949604</v>
      </c>
      <c r="BG20" s="75">
        <v>0.62372210673677397</v>
      </c>
      <c r="BH20" s="75">
        <v>9.5157471684386204E-3</v>
      </c>
      <c r="BI20" s="75">
        <v>0</v>
      </c>
      <c r="BJ20" s="75">
        <v>9.2062913396936702E-2</v>
      </c>
      <c r="BK20" s="75">
        <v>2.2071988420222899E-2</v>
      </c>
      <c r="BL20" s="75">
        <v>0.597954439502416</v>
      </c>
      <c r="BM20" s="75">
        <v>0.124765393486444</v>
      </c>
      <c r="BN20" s="75">
        <v>8.9773814944030098E-2</v>
      </c>
      <c r="BO20" s="75">
        <v>2.3918184578669099</v>
      </c>
      <c r="BP20" s="75">
        <v>7.35601758134678E-3</v>
      </c>
      <c r="BQ20" s="75">
        <v>2.1309277669935001E-2</v>
      </c>
      <c r="BR20" s="75">
        <v>0.37775839690912</v>
      </c>
      <c r="BS20" s="75">
        <v>6.6771817203767597E-4</v>
      </c>
      <c r="BT20" s="75">
        <v>17.475971473073201</v>
      </c>
      <c r="BU20" s="75">
        <v>4.8475825852129804</v>
      </c>
      <c r="BV20" s="75">
        <v>0</v>
      </c>
      <c r="BW20" s="75">
        <v>0</v>
      </c>
      <c r="BX20" s="75">
        <v>0.41408454748462098</v>
      </c>
      <c r="BY20" s="75">
        <v>0</v>
      </c>
      <c r="BZ20" s="75">
        <v>19.542361736580698</v>
      </c>
      <c r="CA20" s="75">
        <v>0.63619169270467402</v>
      </c>
      <c r="CB20" s="89"/>
      <c r="CC20" s="91">
        <f t="shared" si="9"/>
        <v>1.0121164442145278</v>
      </c>
      <c r="CD20" s="28">
        <f t="shared" si="0"/>
        <v>8.0000031671042093E-3</v>
      </c>
      <c r="CE20" s="28">
        <f t="shared" si="1"/>
        <v>1.9247005102896165E-2</v>
      </c>
      <c r="CF20" s="68">
        <f t="shared" si="2"/>
        <v>-4.8938712925981966E-7</v>
      </c>
      <c r="CG20" s="68" t="str">
        <f t="shared" si="3"/>
        <v/>
      </c>
      <c r="CH20" s="68">
        <f t="shared" si="4"/>
        <v>-3.602922993724374E-7</v>
      </c>
      <c r="CI20" s="68">
        <f t="shared" si="5"/>
        <v>-2.5870074809568388E-7</v>
      </c>
      <c r="CJ20" s="68">
        <f t="shared" si="6"/>
        <v>-2.3473443552970606E-7</v>
      </c>
      <c r="CK20" s="68">
        <f t="shared" si="7"/>
        <v>-1.2598383497704079E-6</v>
      </c>
      <c r="CL20" s="68">
        <f t="shared" si="8"/>
        <v>-3.1794608088161368E-7</v>
      </c>
      <c r="CM20" s="40">
        <f t="shared" si="10"/>
        <v>2.5674792802056712E-5</v>
      </c>
      <c r="CN20" s="40">
        <f t="shared" si="11"/>
        <v>1.9583417938470166E-4</v>
      </c>
      <c r="CO20" s="40">
        <f t="shared" si="12"/>
        <v>2.4377156428796337E-6</v>
      </c>
      <c r="CP20" s="40">
        <f t="shared" si="13"/>
        <v>1.3016358713995529E-4</v>
      </c>
      <c r="CQ20" s="40">
        <f t="shared" si="14"/>
        <v>8.9321877808250304E-7</v>
      </c>
      <c r="CR20" s="40">
        <f t="shared" si="15"/>
        <v>-3.4334476540385636E-6</v>
      </c>
      <c r="CS20" s="40">
        <f t="shared" si="16"/>
        <v>7.586098546597949E-6</v>
      </c>
      <c r="CT20" s="68"/>
    </row>
    <row r="21" spans="1:98" x14ac:dyDescent="0.25">
      <c r="A21" s="75" t="s">
        <v>187</v>
      </c>
      <c r="B21" s="75">
        <v>434.81869474000001</v>
      </c>
      <c r="C21" s="75"/>
      <c r="D21" s="75">
        <v>3549.6703735999999</v>
      </c>
      <c r="E21" s="75">
        <v>70.924541329999997</v>
      </c>
      <c r="F21" s="75">
        <v>65.250577899999996</v>
      </c>
      <c r="G21" s="75">
        <v>154.69811627000001</v>
      </c>
      <c r="H21" s="75">
        <v>197.16122498999999</v>
      </c>
      <c r="I21" s="75"/>
      <c r="J21" s="89" t="s">
        <v>187</v>
      </c>
      <c r="K21" s="75">
        <v>0</v>
      </c>
      <c r="L21" s="75">
        <v>2.2385127498141602</v>
      </c>
      <c r="M21" s="75">
        <v>0.36435471778554501</v>
      </c>
      <c r="N21" s="75">
        <v>0.82888904399311603</v>
      </c>
      <c r="O21" s="75">
        <v>0.82888904399311603</v>
      </c>
      <c r="P21" s="75">
        <v>3.2012591713487302</v>
      </c>
      <c r="Q21" s="75">
        <v>0</v>
      </c>
      <c r="R21" s="75">
        <v>0.40110457414633499</v>
      </c>
      <c r="S21" s="75">
        <v>0.199724862583262</v>
      </c>
      <c r="T21" s="75">
        <v>4.7309913397551702</v>
      </c>
      <c r="U21" s="75">
        <v>434.81854421931502</v>
      </c>
      <c r="V21" s="75">
        <v>19.725341975714802</v>
      </c>
      <c r="W21" s="75">
        <v>0.149396419461651</v>
      </c>
      <c r="X21" s="75">
        <v>3.44239755363001</v>
      </c>
      <c r="Y21" s="75">
        <v>8.6554073430088696E-2</v>
      </c>
      <c r="Z21" s="75">
        <v>0</v>
      </c>
      <c r="AA21" s="75">
        <v>0</v>
      </c>
      <c r="AB21" s="75">
        <v>3.61633330474075</v>
      </c>
      <c r="AC21" s="75">
        <v>3.61633330474075</v>
      </c>
      <c r="AD21" s="75">
        <v>0</v>
      </c>
      <c r="AE21" s="75">
        <v>0</v>
      </c>
      <c r="AF21" s="75">
        <v>28.397354364280702</v>
      </c>
      <c r="AG21" s="75">
        <v>0.69636271646413905</v>
      </c>
      <c r="AH21" s="75">
        <v>0.10888544658159501</v>
      </c>
      <c r="AI21" s="75">
        <v>0</v>
      </c>
      <c r="AJ21" s="75">
        <v>60.134668478353298</v>
      </c>
      <c r="AK21" s="75">
        <v>0.29596548208737999</v>
      </c>
      <c r="AL21" s="75">
        <v>0</v>
      </c>
      <c r="AM21" s="75">
        <v>0</v>
      </c>
      <c r="AN21" s="75">
        <v>0.36085176729713198</v>
      </c>
      <c r="AO21" s="75">
        <v>1.2558774534411301</v>
      </c>
      <c r="AP21" s="75">
        <v>199.55004808500999</v>
      </c>
      <c r="AQ21" s="75">
        <v>3194.70221533821</v>
      </c>
      <c r="AR21" s="75">
        <v>326.56972550604303</v>
      </c>
      <c r="AS21" s="75">
        <v>3549.66929520853</v>
      </c>
      <c r="AT21" s="75">
        <v>0</v>
      </c>
      <c r="AU21" s="75">
        <v>3.93617658481566</v>
      </c>
      <c r="AV21" s="75">
        <v>0</v>
      </c>
      <c r="AW21" s="75">
        <v>3.9250788036618703E-2</v>
      </c>
      <c r="AX21" s="75">
        <v>32.953712277894802</v>
      </c>
      <c r="AY21" s="75">
        <v>0.38108237959181401</v>
      </c>
      <c r="AZ21" s="75">
        <v>0.24532470628372299</v>
      </c>
      <c r="BA21" s="75">
        <v>30.278308761057499</v>
      </c>
      <c r="BB21" s="75">
        <v>0.22471063163522301</v>
      </c>
      <c r="BC21" s="75">
        <v>0</v>
      </c>
      <c r="BD21" s="75">
        <v>0.171253180288474</v>
      </c>
      <c r="BE21" s="75">
        <v>70.924516198838106</v>
      </c>
      <c r="BF21" s="75">
        <v>65.250555586614595</v>
      </c>
      <c r="BG21" s="75">
        <v>5.67396061222352</v>
      </c>
      <c r="BH21" s="75">
        <v>8.6564235982737797E-2</v>
      </c>
      <c r="BI21" s="75">
        <v>0</v>
      </c>
      <c r="BJ21" s="75">
        <v>0.83749109509085795</v>
      </c>
      <c r="BK21" s="75">
        <v>0.200787150305615</v>
      </c>
      <c r="BL21" s="75">
        <v>5.4395545566780701</v>
      </c>
      <c r="BM21" s="75">
        <v>1.13498265381372</v>
      </c>
      <c r="BN21" s="75">
        <v>0.81666591665426502</v>
      </c>
      <c r="BO21" s="75">
        <v>21.758214051158198</v>
      </c>
      <c r="BP21" s="75">
        <v>7.4213972258902805E-2</v>
      </c>
      <c r="BQ21" s="75">
        <v>0.19384869440081101</v>
      </c>
      <c r="BR21" s="75">
        <v>3.4364425815021198</v>
      </c>
      <c r="BS21" s="75">
        <v>6.0742041347685398E-3</v>
      </c>
      <c r="BT21" s="75">
        <v>154.698093337963</v>
      </c>
      <c r="BU21" s="75">
        <v>48.906772476840302</v>
      </c>
      <c r="BV21" s="75">
        <v>0</v>
      </c>
      <c r="BW21" s="75">
        <v>0</v>
      </c>
      <c r="BX21" s="75">
        <v>4.1776633081662196</v>
      </c>
      <c r="BY21" s="75">
        <v>0</v>
      </c>
      <c r="BZ21" s="75">
        <v>197.161225979265</v>
      </c>
      <c r="CA21" s="75">
        <v>6.41847605475966</v>
      </c>
      <c r="CB21" s="89"/>
      <c r="CC21" s="91">
        <f t="shared" si="9"/>
        <v>1.0121160846605621</v>
      </c>
      <c r="CD21" s="28">
        <f t="shared" si="0"/>
        <v>8.0000000007359739E-3</v>
      </c>
      <c r="CE21" s="28">
        <f t="shared" si="1"/>
        <v>1.9247000154260126E-2</v>
      </c>
      <c r="CF21" s="68">
        <f t="shared" si="2"/>
        <v>-3.4616884420527226E-7</v>
      </c>
      <c r="CG21" s="68" t="str">
        <f t="shared" si="3"/>
        <v/>
      </c>
      <c r="CH21" s="68">
        <f t="shared" si="4"/>
        <v>-3.0380045368895639E-7</v>
      </c>
      <c r="CI21" s="68">
        <f t="shared" si="5"/>
        <v>-3.5433661494032927E-7</v>
      </c>
      <c r="CJ21" s="68">
        <f t="shared" si="6"/>
        <v>-3.4196456366875147E-7</v>
      </c>
      <c r="CK21" s="68">
        <f t="shared" si="7"/>
        <v>-1.482373384068886E-7</v>
      </c>
      <c r="CL21" s="68">
        <f t="shared" si="8"/>
        <v>5.017543404828799E-9</v>
      </c>
      <c r="CM21" s="40">
        <f t="shared" si="10"/>
        <v>2.8050350797125107E-5</v>
      </c>
      <c r="CN21" s="40">
        <f t="shared" si="11"/>
        <v>1.9609830166318241E-4</v>
      </c>
      <c r="CO21" s="40">
        <f t="shared" si="12"/>
        <v>5.8009871090076315E-7</v>
      </c>
      <c r="CP21" s="40">
        <f t="shared" si="13"/>
        <v>1.2949861958223792E-4</v>
      </c>
      <c r="CQ21" s="40">
        <f t="shared" si="14"/>
        <v>2.1193014995983371E-6</v>
      </c>
      <c r="CR21" s="40">
        <f t="shared" si="15"/>
        <v>2.7070627220261043E-6</v>
      </c>
      <c r="CS21" s="40">
        <f t="shared" si="16"/>
        <v>3.4108873983631659E-6</v>
      </c>
      <c r="CT21" s="68"/>
    </row>
    <row r="22" spans="1:98" x14ac:dyDescent="0.25">
      <c r="A22" s="75" t="s">
        <v>188</v>
      </c>
      <c r="B22" s="75">
        <v>77.805562370000004</v>
      </c>
      <c r="C22" s="75"/>
      <c r="D22" s="75">
        <v>640.22251978999998</v>
      </c>
      <c r="E22" s="75">
        <v>13.575269260000001</v>
      </c>
      <c r="F22" s="75">
        <v>12.489247750000001</v>
      </c>
      <c r="G22" s="75">
        <v>30.09154002</v>
      </c>
      <c r="H22" s="75">
        <v>37.989924999999999</v>
      </c>
      <c r="I22" s="75"/>
      <c r="J22" s="89" t="s">
        <v>339</v>
      </c>
      <c r="K22" s="75">
        <v>0</v>
      </c>
      <c r="L22" s="75">
        <v>0.43132743793527201</v>
      </c>
      <c r="M22" s="75">
        <v>7.0205448790178704E-2</v>
      </c>
      <c r="N22" s="75">
        <v>0.159714120577618</v>
      </c>
      <c r="O22" s="75">
        <v>0.159714120577618</v>
      </c>
      <c r="P22" s="75">
        <v>0.616832702068982</v>
      </c>
      <c r="Q22" s="75">
        <v>0</v>
      </c>
      <c r="R22" s="75">
        <v>7.7286609899751904E-2</v>
      </c>
      <c r="S22" s="75">
        <v>3.8483819431135699E-2</v>
      </c>
      <c r="T22" s="75">
        <v>0.91158908136161898</v>
      </c>
      <c r="U22" s="75">
        <v>77.805554362561097</v>
      </c>
      <c r="V22" s="75">
        <v>3.8007705201561799</v>
      </c>
      <c r="W22" s="75">
        <v>2.8786377162249702E-2</v>
      </c>
      <c r="X22" s="75">
        <v>0.66329700655804502</v>
      </c>
      <c r="Y22" s="75">
        <v>1.6677470871588398E-2</v>
      </c>
      <c r="Z22" s="75">
        <v>0</v>
      </c>
      <c r="AA22" s="75">
        <v>0</v>
      </c>
      <c r="AB22" s="75">
        <v>0.69681220827908097</v>
      </c>
      <c r="AC22" s="75">
        <v>0.69681220827908097</v>
      </c>
      <c r="AD22" s="75">
        <v>0</v>
      </c>
      <c r="AE22" s="75">
        <v>0</v>
      </c>
      <c r="AF22" s="75">
        <v>5.12177872231132</v>
      </c>
      <c r="AG22" s="75">
        <v>0.134178265437153</v>
      </c>
      <c r="AH22" s="75">
        <v>2.0980588866595699E-2</v>
      </c>
      <c r="AI22" s="75">
        <v>0</v>
      </c>
      <c r="AJ22" s="75">
        <v>11.587020529035801</v>
      </c>
      <c r="AK22" s="75">
        <v>5.70278930561329E-2</v>
      </c>
      <c r="AL22" s="75">
        <v>0</v>
      </c>
      <c r="AM22" s="75">
        <v>0</v>
      </c>
      <c r="AN22" s="75">
        <v>6.9530627207252796E-2</v>
      </c>
      <c r="AO22" s="75">
        <v>0.24038008901161201</v>
      </c>
      <c r="AP22" s="75">
        <v>38.450213203481098</v>
      </c>
      <c r="AQ22" s="75">
        <v>576.20006523101597</v>
      </c>
      <c r="AR22" s="75">
        <v>58.900466778881899</v>
      </c>
      <c r="AS22" s="75">
        <v>640.22231073220996</v>
      </c>
      <c r="AT22" s="75">
        <v>0</v>
      </c>
      <c r="AU22" s="75">
        <v>0.75844115744252805</v>
      </c>
      <c r="AV22" s="75">
        <v>0</v>
      </c>
      <c r="AW22" s="75">
        <v>7.5127666308415601E-3</v>
      </c>
      <c r="AX22" s="75">
        <v>6.3496619919145401</v>
      </c>
      <c r="AY22" s="75">
        <v>7.2940791646687306E-2</v>
      </c>
      <c r="AZ22" s="75">
        <v>4.6956256375491202E-2</v>
      </c>
      <c r="BA22" s="75">
        <v>5.7953990941208202</v>
      </c>
      <c r="BB22" s="75">
        <v>4.3010651079989103E-2</v>
      </c>
      <c r="BC22" s="75">
        <v>0</v>
      </c>
      <c r="BD22" s="75">
        <v>3.2778623996207998E-2</v>
      </c>
      <c r="BE22" s="75">
        <v>13.5752636588259</v>
      </c>
      <c r="BF22" s="75">
        <v>12.4892425642311</v>
      </c>
      <c r="BG22" s="75">
        <v>1.0860210945948101</v>
      </c>
      <c r="BH22" s="75">
        <v>1.6568765687263301E-2</v>
      </c>
      <c r="BI22" s="75">
        <v>0</v>
      </c>
      <c r="BJ22" s="75">
        <v>0.160299523691419</v>
      </c>
      <c r="BK22" s="75">
        <v>3.8431527141652398E-2</v>
      </c>
      <c r="BL22" s="75">
        <v>1.04115437633999</v>
      </c>
      <c r="BM22" s="75">
        <v>0.21724071936815501</v>
      </c>
      <c r="BN22" s="75">
        <v>0.156313504191537</v>
      </c>
      <c r="BO22" s="75">
        <v>4.1646193639665503</v>
      </c>
      <c r="BP22" s="75">
        <v>1.42998355938248E-2</v>
      </c>
      <c r="BQ22" s="75">
        <v>3.7103474660626003E-2</v>
      </c>
      <c r="BR22" s="75">
        <v>0.65775049587459999</v>
      </c>
      <c r="BS22" s="75">
        <v>1.16262945926134E-3</v>
      </c>
      <c r="BT22" s="75">
        <v>30.091535598141501</v>
      </c>
      <c r="BU22" s="75">
        <v>9.4235823006603692</v>
      </c>
      <c r="BV22" s="75">
        <v>0</v>
      </c>
      <c r="BW22" s="75">
        <v>0</v>
      </c>
      <c r="BX22" s="75">
        <v>0.804970916905967</v>
      </c>
      <c r="BY22" s="75">
        <v>0</v>
      </c>
      <c r="BZ22" s="75">
        <v>37.989913209543801</v>
      </c>
      <c r="CA22" s="75">
        <v>1.2367420362884001</v>
      </c>
      <c r="CB22" s="89"/>
      <c r="CC22" s="91">
        <f t="shared" si="9"/>
        <v>1.0121163739279526</v>
      </c>
      <c r="CD22" s="28">
        <f t="shared" si="0"/>
        <v>8.0000003693305229E-3</v>
      </c>
      <c r="CE22" s="28">
        <f t="shared" si="1"/>
        <v>1.924697096524132E-2</v>
      </c>
      <c r="CF22" s="68">
        <f t="shared" si="2"/>
        <v>-1.0291602121476959E-7</v>
      </c>
      <c r="CG22" s="68" t="str">
        <f t="shared" si="3"/>
        <v/>
      </c>
      <c r="CH22" s="68">
        <f t="shared" si="4"/>
        <v>-3.2653926338736859E-7</v>
      </c>
      <c r="CI22" s="68">
        <f t="shared" si="5"/>
        <v>-4.1260132622470812E-7</v>
      </c>
      <c r="CJ22" s="68">
        <f t="shared" si="6"/>
        <v>-4.1521867484112271E-7</v>
      </c>
      <c r="CK22" s="68">
        <f t="shared" si="7"/>
        <v>-1.4694689922736959E-7</v>
      </c>
      <c r="CL22" s="68">
        <f t="shared" si="8"/>
        <v>-3.1035744868997487E-7</v>
      </c>
      <c r="CM22" s="40">
        <f t="shared" si="10"/>
        <v>2.8335459069298281E-5</v>
      </c>
      <c r="CN22" s="40">
        <f t="shared" si="11"/>
        <v>1.9575697088888825E-4</v>
      </c>
      <c r="CO22" s="40">
        <f t="shared" si="12"/>
        <v>1.7511056074137281E-6</v>
      </c>
      <c r="CP22" s="40">
        <f t="shared" si="13"/>
        <v>1.3069379122321274E-4</v>
      </c>
      <c r="CQ22" s="40">
        <f t="shared" si="14"/>
        <v>1.2702583143348354E-6</v>
      </c>
      <c r="CR22" s="40">
        <f t="shared" si="15"/>
        <v>9.7053526997178713E-7</v>
      </c>
      <c r="CS22" s="40">
        <f t="shared" si="16"/>
        <v>-6.0576804550102758E-6</v>
      </c>
      <c r="CT22" s="68"/>
    </row>
    <row r="23" spans="1:98" x14ac:dyDescent="0.25">
      <c r="A23" s="75" t="s">
        <v>189</v>
      </c>
      <c r="B23" s="75">
        <v>520.91109607999999</v>
      </c>
      <c r="C23" s="75"/>
      <c r="D23" s="75">
        <v>5366.8339741</v>
      </c>
      <c r="E23" s="75">
        <v>79.98916131</v>
      </c>
      <c r="F23" s="75">
        <v>73.590028739999994</v>
      </c>
      <c r="G23" s="75">
        <v>167.16220575</v>
      </c>
      <c r="H23" s="75">
        <v>243.85642179999999</v>
      </c>
      <c r="I23" s="75"/>
      <c r="J23" s="89" t="s">
        <v>189</v>
      </c>
      <c r="K23" s="75">
        <v>0</v>
      </c>
      <c r="L23" s="75">
        <v>2.76867492126599</v>
      </c>
      <c r="M23" s="75">
        <v>0.45064753841793098</v>
      </c>
      <c r="N23" s="75">
        <v>1.0252004975817699</v>
      </c>
      <c r="O23" s="75">
        <v>1.0252004975817699</v>
      </c>
      <c r="P23" s="75">
        <v>3.9594355104913999</v>
      </c>
      <c r="Q23" s="75">
        <v>0</v>
      </c>
      <c r="R23" s="75">
        <v>0.49610093092506402</v>
      </c>
      <c r="S23" s="75">
        <v>0.24702695291346699</v>
      </c>
      <c r="T23" s="75">
        <v>5.85146721845868</v>
      </c>
      <c r="U23" s="75">
        <v>520.91089633051695</v>
      </c>
      <c r="V23" s="75">
        <v>24.397055910600599</v>
      </c>
      <c r="W23" s="75">
        <v>0.184779106410183</v>
      </c>
      <c r="X23" s="75">
        <v>4.2576841515772204</v>
      </c>
      <c r="Y23" s="75">
        <v>0.107053005137593</v>
      </c>
      <c r="Z23" s="75">
        <v>0</v>
      </c>
      <c r="AA23" s="75">
        <v>0</v>
      </c>
      <c r="AB23" s="75">
        <v>4.4728201523216997</v>
      </c>
      <c r="AC23" s="75">
        <v>4.4728201523216997</v>
      </c>
      <c r="AD23" s="75">
        <v>0</v>
      </c>
      <c r="AE23" s="75">
        <v>0</v>
      </c>
      <c r="AF23" s="75">
        <v>42.934665739887599</v>
      </c>
      <c r="AG23" s="75">
        <v>0.86128749440706798</v>
      </c>
      <c r="AH23" s="75">
        <v>0.13467371293732699</v>
      </c>
      <c r="AI23" s="75">
        <v>0</v>
      </c>
      <c r="AJ23" s="75">
        <v>74.376806815847502</v>
      </c>
      <c r="AK23" s="75">
        <v>0.36606119920736502</v>
      </c>
      <c r="AL23" s="75">
        <v>0</v>
      </c>
      <c r="AM23" s="75">
        <v>0</v>
      </c>
      <c r="AN23" s="75">
        <v>0.44631560351665001</v>
      </c>
      <c r="AO23" s="75">
        <v>1.41638672780524</v>
      </c>
      <c r="AP23" s="75">
        <v>246.811015947133</v>
      </c>
      <c r="AQ23" s="75">
        <v>4830.14885240695</v>
      </c>
      <c r="AR23" s="75">
        <v>493.74865417263197</v>
      </c>
      <c r="AS23" s="75">
        <v>5366.8321723194704</v>
      </c>
      <c r="AT23" s="75">
        <v>0</v>
      </c>
      <c r="AU23" s="75">
        <v>4.8684083293291902</v>
      </c>
      <c r="AV23" s="75">
        <v>0</v>
      </c>
      <c r="AW23" s="75">
        <v>4.4267268554925299E-2</v>
      </c>
      <c r="AX23" s="75">
        <v>40.758393430589102</v>
      </c>
      <c r="AY23" s="75">
        <v>0.42978717306833703</v>
      </c>
      <c r="AZ23" s="75">
        <v>0.27667894523167802</v>
      </c>
      <c r="BA23" s="75">
        <v>34.148076643573198</v>
      </c>
      <c r="BB23" s="75">
        <v>0.25343021190826498</v>
      </c>
      <c r="BC23" s="75">
        <v>0</v>
      </c>
      <c r="BD23" s="75">
        <v>0.19314059569988401</v>
      </c>
      <c r="BE23" s="75">
        <v>79.989140007448995</v>
      </c>
      <c r="BF23" s="75">
        <v>73.590008799922401</v>
      </c>
      <c r="BG23" s="75">
        <v>6.3991312075265796</v>
      </c>
      <c r="BH23" s="75">
        <v>9.7627679493157399E-2</v>
      </c>
      <c r="BI23" s="75">
        <v>0</v>
      </c>
      <c r="BJ23" s="75">
        <v>0.94452778223846201</v>
      </c>
      <c r="BK23" s="75">
        <v>0.226449159620143</v>
      </c>
      <c r="BL23" s="75">
        <v>6.1347646316903299</v>
      </c>
      <c r="BM23" s="75">
        <v>1.2800409800536801</v>
      </c>
      <c r="BN23" s="75">
        <v>0.92104140818024904</v>
      </c>
      <c r="BO23" s="75">
        <v>24.5390596377806</v>
      </c>
      <c r="BP23" s="75">
        <v>9.1790676997666396E-2</v>
      </c>
      <c r="BQ23" s="75">
        <v>0.21862390816647101</v>
      </c>
      <c r="BR23" s="75">
        <v>3.8756422470609602</v>
      </c>
      <c r="BS23" s="75">
        <v>6.8505276019775402E-3</v>
      </c>
      <c r="BT23" s="75">
        <v>167.162143740912</v>
      </c>
      <c r="BU23" s="75">
        <v>60.4897418867018</v>
      </c>
      <c r="BV23" s="75">
        <v>0</v>
      </c>
      <c r="BW23" s="75">
        <v>0</v>
      </c>
      <c r="BX23" s="75">
        <v>5.1670911938198696</v>
      </c>
      <c r="BY23" s="75">
        <v>0</v>
      </c>
      <c r="BZ23" s="75">
        <v>243.85637698154099</v>
      </c>
      <c r="CA23" s="75">
        <v>7.9386171200347198</v>
      </c>
      <c r="CB23" s="89"/>
      <c r="CC23" s="91">
        <f t="shared" si="9"/>
        <v>1.0121163079767057</v>
      </c>
      <c r="CD23" s="28">
        <f t="shared" si="0"/>
        <v>8.0000015579640964E-3</v>
      </c>
      <c r="CE23" s="28">
        <f t="shared" si="1"/>
        <v>1.9246997668611959E-2</v>
      </c>
      <c r="CF23" s="68">
        <f t="shared" si="2"/>
        <v>-3.8346175489055189E-7</v>
      </c>
      <c r="CG23" s="68" t="str">
        <f t="shared" si="3"/>
        <v/>
      </c>
      <c r="CH23" s="68">
        <f t="shared" si="4"/>
        <v>-3.3572503608259185E-7</v>
      </c>
      <c r="CI23" s="68">
        <f t="shared" si="5"/>
        <v>-2.6631796928594023E-7</v>
      </c>
      <c r="CJ23" s="68">
        <f t="shared" si="6"/>
        <v>-2.7096167692909364E-7</v>
      </c>
      <c r="CK23" s="68">
        <f t="shared" si="7"/>
        <v>-3.7095160188560879E-7</v>
      </c>
      <c r="CL23" s="68">
        <f t="shared" si="8"/>
        <v>-1.8379035775192672E-7</v>
      </c>
      <c r="CM23" s="40">
        <f t="shared" si="10"/>
        <v>2.759414577163327E-5</v>
      </c>
      <c r="CN23" s="40">
        <f t="shared" si="11"/>
        <v>1.9568424830430857E-4</v>
      </c>
      <c r="CO23" s="40">
        <f t="shared" si="12"/>
        <v>1.4500327441078634E-6</v>
      </c>
      <c r="CP23" s="40">
        <f t="shared" si="13"/>
        <v>1.3094162822350366E-4</v>
      </c>
      <c r="CQ23" s="40">
        <f t="shared" si="14"/>
        <v>2.1164168900182911E-6</v>
      </c>
      <c r="CR23" s="40">
        <f t="shared" si="15"/>
        <v>1.7934559581272307E-6</v>
      </c>
      <c r="CS23" s="40">
        <f t="shared" si="16"/>
        <v>5.1976799120241951E-7</v>
      </c>
      <c r="CT23" s="68"/>
    </row>
    <row r="24" spans="1:98" x14ac:dyDescent="0.25">
      <c r="A24" s="75" t="s">
        <v>190</v>
      </c>
      <c r="B24" s="75">
        <v>37.136024399999997</v>
      </c>
      <c r="C24" s="75"/>
      <c r="D24" s="75">
        <v>394.15608966999997</v>
      </c>
      <c r="E24" s="75">
        <v>6.2931217100000003</v>
      </c>
      <c r="F24" s="75">
        <v>5.7896719799999996</v>
      </c>
      <c r="G24" s="75">
        <v>13.608466180000001</v>
      </c>
      <c r="H24" s="75">
        <v>17.668769709999999</v>
      </c>
      <c r="I24" s="75"/>
      <c r="J24" s="89" t="s">
        <v>190</v>
      </c>
      <c r="K24" s="75">
        <v>0</v>
      </c>
      <c r="L24" s="75">
        <v>0.200606203401202</v>
      </c>
      <c r="M24" s="75">
        <v>3.26520086226895E-2</v>
      </c>
      <c r="N24" s="75">
        <v>7.4281686076357004E-2</v>
      </c>
      <c r="O24" s="75">
        <v>7.4281686076357004E-2</v>
      </c>
      <c r="P24" s="75">
        <v>0.28688338858116003</v>
      </c>
      <c r="Q24" s="75">
        <v>0</v>
      </c>
      <c r="R24" s="75">
        <v>3.5945120952862099E-2</v>
      </c>
      <c r="S24" s="75">
        <v>1.789862274104E-2</v>
      </c>
      <c r="T24" s="75">
        <v>0.423972098215468</v>
      </c>
      <c r="U24" s="75">
        <v>37.1360069842424</v>
      </c>
      <c r="V24" s="75">
        <v>1.7677013448721</v>
      </c>
      <c r="W24" s="75">
        <v>1.33883676505365E-2</v>
      </c>
      <c r="X24" s="75">
        <v>0.30849299097683502</v>
      </c>
      <c r="Y24" s="75">
        <v>7.7565167718701197E-3</v>
      </c>
      <c r="Z24" s="75">
        <v>0</v>
      </c>
      <c r="AA24" s="75">
        <v>0</v>
      </c>
      <c r="AB24" s="75">
        <v>0.324080881190209</v>
      </c>
      <c r="AC24" s="75">
        <v>0.324080881190209</v>
      </c>
      <c r="AD24" s="75">
        <v>0</v>
      </c>
      <c r="AE24" s="75">
        <v>0</v>
      </c>
      <c r="AF24" s="75">
        <v>3.1532486624007201</v>
      </c>
      <c r="AG24" s="75">
        <v>6.2405136816261197E-2</v>
      </c>
      <c r="AH24" s="75">
        <v>9.7577847843890696E-3</v>
      </c>
      <c r="AI24" s="75">
        <v>0</v>
      </c>
      <c r="AJ24" s="75">
        <v>5.3890237853479697</v>
      </c>
      <c r="AK24" s="75">
        <v>2.6523141988833598E-2</v>
      </c>
      <c r="AL24" s="75">
        <v>0</v>
      </c>
      <c r="AM24" s="75">
        <v>0</v>
      </c>
      <c r="AN24" s="75">
        <v>3.2338206996812099E-2</v>
      </c>
      <c r="AO24" s="75">
        <v>0.111433977116023</v>
      </c>
      <c r="AP24" s="75">
        <v>17.882843708835502</v>
      </c>
      <c r="AQ24" s="75">
        <v>354.74030448916102</v>
      </c>
      <c r="AR24" s="75">
        <v>36.262318400987603</v>
      </c>
      <c r="AS24" s="75">
        <v>394.155871552549</v>
      </c>
      <c r="AT24" s="75">
        <v>0</v>
      </c>
      <c r="AU24" s="75">
        <v>0.35274395644218098</v>
      </c>
      <c r="AV24" s="75">
        <v>0</v>
      </c>
      <c r="AW24" s="75">
        <v>3.48271654623918E-3</v>
      </c>
      <c r="AX24" s="75">
        <v>2.9531752086476302</v>
      </c>
      <c r="AY24" s="75">
        <v>3.3813405755165699E-2</v>
      </c>
      <c r="AZ24" s="75">
        <v>2.17676262283878E-2</v>
      </c>
      <c r="BA24" s="75">
        <v>2.68658798591246</v>
      </c>
      <c r="BB24" s="75">
        <v>1.9938540540242598E-2</v>
      </c>
      <c r="BC24" s="75">
        <v>0</v>
      </c>
      <c r="BD24" s="75">
        <v>1.51952942343623E-2</v>
      </c>
      <c r="BE24" s="75">
        <v>6.2931193379520103</v>
      </c>
      <c r="BF24" s="75">
        <v>5.7896695791927701</v>
      </c>
      <c r="BG24" s="75">
        <v>0.50344975875923803</v>
      </c>
      <c r="BH24" s="75">
        <v>7.6808193808319096E-3</v>
      </c>
      <c r="BI24" s="75">
        <v>0</v>
      </c>
      <c r="BJ24" s="75">
        <v>7.43104199253736E-2</v>
      </c>
      <c r="BK24" s="75">
        <v>1.7815845059166498E-2</v>
      </c>
      <c r="BL24" s="75">
        <v>0.48265061933343201</v>
      </c>
      <c r="BM24" s="75">
        <v>0.10070677392152599</v>
      </c>
      <c r="BN24" s="75">
        <v>7.2462694709458306E-2</v>
      </c>
      <c r="BO24" s="75">
        <v>1.93060301922981</v>
      </c>
      <c r="BP24" s="75">
        <v>6.65071690340559E-3</v>
      </c>
      <c r="BQ24" s="75">
        <v>1.7200158071396601E-2</v>
      </c>
      <c r="BR24" s="75">
        <v>0.30491470086035299</v>
      </c>
      <c r="BS24" s="75">
        <v>5.3895948455937796E-4</v>
      </c>
      <c r="BT24" s="75">
        <v>13.6084539810512</v>
      </c>
      <c r="BU24" s="75">
        <v>4.3828204204103196</v>
      </c>
      <c r="BV24" s="75">
        <v>0</v>
      </c>
      <c r="BW24" s="75">
        <v>0</v>
      </c>
      <c r="BX24" s="75">
        <v>0.37438489090829302</v>
      </c>
      <c r="BY24" s="75">
        <v>0</v>
      </c>
      <c r="BZ24" s="75">
        <v>17.668762358284098</v>
      </c>
      <c r="CA24" s="75">
        <v>0.575197709052508</v>
      </c>
      <c r="CB24" s="89"/>
      <c r="CC24" s="91">
        <f t="shared" si="9"/>
        <v>1.0121163750018423</v>
      </c>
      <c r="CD24" s="28">
        <f t="shared" si="0"/>
        <v>8.000004287593945E-3</v>
      </c>
      <c r="CE24" s="28">
        <f t="shared" si="1"/>
        <v>1.9247035705889072E-2</v>
      </c>
      <c r="CF24" s="68">
        <f t="shared" si="2"/>
        <v>-4.6897205283369655E-7</v>
      </c>
      <c r="CG24" s="68" t="str">
        <f t="shared" si="3"/>
        <v/>
      </c>
      <c r="CH24" s="68">
        <f t="shared" si="4"/>
        <v>-5.5337836122924579E-7</v>
      </c>
      <c r="CI24" s="68">
        <f t="shared" si="5"/>
        <v>-3.7692707996729693E-7</v>
      </c>
      <c r="CJ24" s="68">
        <f t="shared" si="6"/>
        <v>-4.146706821659097E-7</v>
      </c>
      <c r="CK24" s="68">
        <f t="shared" si="7"/>
        <v>-8.9642349395513711E-7</v>
      </c>
      <c r="CL24" s="68">
        <f t="shared" si="8"/>
        <v>-4.1608533144090746E-7</v>
      </c>
      <c r="CM24" s="40">
        <f t="shared" si="10"/>
        <v>2.9740679676693131E-5</v>
      </c>
      <c r="CN24" s="40">
        <f t="shared" si="11"/>
        <v>1.9083605074533976E-4</v>
      </c>
      <c r="CO24" s="40">
        <f t="shared" si="12"/>
        <v>1.3639038603753286E-6</v>
      </c>
      <c r="CP24" s="40">
        <f t="shared" si="13"/>
        <v>1.352107207994925E-4</v>
      </c>
      <c r="CQ24" s="40">
        <f t="shared" si="14"/>
        <v>4.1585541252249802E-6</v>
      </c>
      <c r="CR24" s="40">
        <f t="shared" si="15"/>
        <v>9.3009193477098858E-6</v>
      </c>
      <c r="CS24" s="40">
        <f t="shared" si="16"/>
        <v>-9.0121363333420404E-6</v>
      </c>
      <c r="CT24" s="68"/>
    </row>
    <row r="25" spans="1:98" x14ac:dyDescent="0.25">
      <c r="A25" s="75" t="s">
        <v>191</v>
      </c>
      <c r="B25" s="75">
        <v>27.194950819999999</v>
      </c>
      <c r="C25" s="75"/>
      <c r="D25" s="75">
        <v>210.12889171</v>
      </c>
      <c r="E25" s="75">
        <v>5.3308077899999997</v>
      </c>
      <c r="F25" s="75">
        <v>4.9043431599999998</v>
      </c>
      <c r="G25" s="75">
        <v>12.447585200000001</v>
      </c>
      <c r="H25" s="75">
        <v>11.871462989999999</v>
      </c>
      <c r="I25" s="75"/>
      <c r="J25" s="89" t="s">
        <v>191</v>
      </c>
      <c r="K25" s="75">
        <v>0</v>
      </c>
      <c r="L25" s="75">
        <v>0.13478520487082499</v>
      </c>
      <c r="M25" s="75">
        <v>2.1938554400020099E-2</v>
      </c>
      <c r="N25" s="75">
        <v>4.9909072882587301E-2</v>
      </c>
      <c r="O25" s="75">
        <v>4.9909072882587301E-2</v>
      </c>
      <c r="P25" s="75">
        <v>0.192753886730931</v>
      </c>
      <c r="Q25" s="75">
        <v>0</v>
      </c>
      <c r="R25" s="75">
        <v>2.4151240106002801E-2</v>
      </c>
      <c r="S25" s="75">
        <v>1.20258740299356E-2</v>
      </c>
      <c r="T25" s="75">
        <v>0.28486235372035401</v>
      </c>
      <c r="U25" s="75">
        <v>27.194938664109301</v>
      </c>
      <c r="V25" s="75">
        <v>1.1877028818789901</v>
      </c>
      <c r="W25" s="75">
        <v>8.9954484171729E-3</v>
      </c>
      <c r="X25" s="75">
        <v>0.20727335064171001</v>
      </c>
      <c r="Y25" s="75">
        <v>5.2115682939345301E-3</v>
      </c>
      <c r="Z25" s="75">
        <v>0</v>
      </c>
      <c r="AA25" s="75">
        <v>0</v>
      </c>
      <c r="AB25" s="75">
        <v>0.21774670777999999</v>
      </c>
      <c r="AC25" s="75">
        <v>0.21774670777999999</v>
      </c>
      <c r="AD25" s="75">
        <v>0</v>
      </c>
      <c r="AE25" s="75">
        <v>0</v>
      </c>
      <c r="AF25" s="75">
        <v>1.6810326788912899</v>
      </c>
      <c r="AG25" s="75">
        <v>4.1929260017195998E-2</v>
      </c>
      <c r="AH25" s="75">
        <v>6.5562237632555602E-3</v>
      </c>
      <c r="AI25" s="75">
        <v>0</v>
      </c>
      <c r="AJ25" s="75">
        <v>3.62082306403628</v>
      </c>
      <c r="AK25" s="75">
        <v>1.7820599053996699E-2</v>
      </c>
      <c r="AL25" s="75">
        <v>0</v>
      </c>
      <c r="AM25" s="75">
        <v>0</v>
      </c>
      <c r="AN25" s="75">
        <v>2.1727712356280699E-2</v>
      </c>
      <c r="AO25" s="75">
        <v>9.4393899590491395E-2</v>
      </c>
      <c r="AP25" s="75">
        <v>12.0152991286231</v>
      </c>
      <c r="AQ25" s="75">
        <v>189.11584412220199</v>
      </c>
      <c r="AR25" s="75">
        <v>19.331871710180302</v>
      </c>
      <c r="AS25" s="75">
        <v>210.12874851127299</v>
      </c>
      <c r="AT25" s="75">
        <v>0</v>
      </c>
      <c r="AU25" s="75">
        <v>0.237004863561456</v>
      </c>
      <c r="AV25" s="75">
        <v>0</v>
      </c>
      <c r="AW25" s="75">
        <v>2.9501534306673898E-3</v>
      </c>
      <c r="AX25" s="75">
        <v>1.9842066981828399</v>
      </c>
      <c r="AY25" s="75">
        <v>2.8642806263330999E-2</v>
      </c>
      <c r="AZ25" s="75">
        <v>1.8439017399979E-2</v>
      </c>
      <c r="BA25" s="75">
        <v>2.27576884979359</v>
      </c>
      <c r="BB25" s="75">
        <v>1.6889626922843699E-2</v>
      </c>
      <c r="BC25" s="75">
        <v>0</v>
      </c>
      <c r="BD25" s="75">
        <v>1.2871677772449901E-2</v>
      </c>
      <c r="BE25" s="75">
        <v>5.3308077984490403</v>
      </c>
      <c r="BF25" s="75">
        <v>4.9043429429895697</v>
      </c>
      <c r="BG25" s="75">
        <v>0.42646485545946999</v>
      </c>
      <c r="BH25" s="75">
        <v>6.5063073132822901E-3</v>
      </c>
      <c r="BI25" s="75">
        <v>0</v>
      </c>
      <c r="BJ25" s="75">
        <v>6.2947203051196804E-2</v>
      </c>
      <c r="BK25" s="75">
        <v>1.50915113234896E-2</v>
      </c>
      <c r="BL25" s="75">
        <v>0.40884655224678501</v>
      </c>
      <c r="BM25" s="75">
        <v>8.5307277016264504E-2</v>
      </c>
      <c r="BN25" s="75">
        <v>6.1382050849606101E-2</v>
      </c>
      <c r="BO25" s="75">
        <v>1.63538451253051</v>
      </c>
      <c r="BP25" s="75">
        <v>4.4685782086079399E-3</v>
      </c>
      <c r="BQ25" s="75">
        <v>1.45699974095691E-2</v>
      </c>
      <c r="BR25" s="75">
        <v>0.2582888526596</v>
      </c>
      <c r="BS25" s="75">
        <v>4.56547006398915E-4</v>
      </c>
      <c r="BT25" s="75">
        <v>12.4475749488803</v>
      </c>
      <c r="BU25" s="75">
        <v>2.9447745444800999</v>
      </c>
      <c r="BV25" s="75">
        <v>0</v>
      </c>
      <c r="BW25" s="75">
        <v>0</v>
      </c>
      <c r="BX25" s="75">
        <v>0.25154525823394303</v>
      </c>
      <c r="BY25" s="75">
        <v>0</v>
      </c>
      <c r="BZ25" s="75">
        <v>11.8714594597573</v>
      </c>
      <c r="CA25" s="75">
        <v>0.386469305515247</v>
      </c>
      <c r="CB25" s="89"/>
      <c r="CC25" s="91">
        <f t="shared" si="9"/>
        <v>1.0121164267420866</v>
      </c>
      <c r="CD25" s="28">
        <f t="shared" si="0"/>
        <v>8.0000128054877068E-3</v>
      </c>
      <c r="CE25" s="28">
        <f t="shared" si="1"/>
        <v>1.9247002236134642E-2</v>
      </c>
      <c r="CF25" s="68">
        <f t="shared" si="2"/>
        <v>-4.4699072184550975E-7</v>
      </c>
      <c r="CG25" s="68" t="str">
        <f t="shared" si="3"/>
        <v/>
      </c>
      <c r="CH25" s="68">
        <f t="shared" si="4"/>
        <v>-6.8148042780453974E-7</v>
      </c>
      <c r="CI25" s="68">
        <f t="shared" si="5"/>
        <v>1.584945642597337E-9</v>
      </c>
      <c r="CJ25" s="68">
        <f t="shared" si="6"/>
        <v>-4.4248622698391007E-8</v>
      </c>
      <c r="CK25" s="68">
        <f t="shared" si="7"/>
        <v>-8.2354284272382027E-7</v>
      </c>
      <c r="CL25" s="68">
        <f t="shared" si="8"/>
        <v>-2.9737216904358011E-7</v>
      </c>
      <c r="CM25" s="40">
        <f t="shared" si="10"/>
        <v>2.9200228281753369E-5</v>
      </c>
      <c r="CN25" s="40">
        <f t="shared" si="11"/>
        <v>1.9429546415130236E-4</v>
      </c>
      <c r="CO25" s="40">
        <f t="shared" si="12"/>
        <v>1.8295103722944813E-6</v>
      </c>
      <c r="CP25" s="40">
        <f t="shared" si="13"/>
        <v>1.3540050435430074E-4</v>
      </c>
      <c r="CQ25" s="40">
        <f t="shared" si="14"/>
        <v>4.4359723313816045E-6</v>
      </c>
      <c r="CR25" s="40">
        <f t="shared" si="15"/>
        <v>7.1178037043375051E-6</v>
      </c>
      <c r="CS25" s="40">
        <f t="shared" si="16"/>
        <v>-4.6222128843792655E-7</v>
      </c>
      <c r="CT25" s="68"/>
    </row>
    <row r="26" spans="1:98" x14ac:dyDescent="0.25">
      <c r="A26" s="75" t="s">
        <v>192</v>
      </c>
      <c r="B26" s="75"/>
      <c r="C26" s="75"/>
      <c r="D26" s="75"/>
      <c r="E26" s="75"/>
      <c r="F26" s="75"/>
      <c r="G26" s="75"/>
      <c r="H26" s="75"/>
      <c r="I26" s="75"/>
      <c r="J26" s="89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/>
      <c r="V26" s="75"/>
      <c r="W26" s="75"/>
      <c r="X26" s="75"/>
      <c r="Y26" s="75"/>
      <c r="Z26" s="75"/>
      <c r="AA26" s="75"/>
      <c r="AB26" s="75"/>
      <c r="AC26" s="75"/>
      <c r="AD26" s="75"/>
      <c r="AE26" s="75"/>
      <c r="AF26" s="75"/>
      <c r="AG26" s="75"/>
      <c r="AH26" s="75"/>
      <c r="AI26" s="75"/>
      <c r="AJ26" s="75"/>
      <c r="AK26" s="75"/>
      <c r="AL26" s="75"/>
      <c r="AM26" s="75"/>
      <c r="AN26" s="75"/>
      <c r="AO26" s="75"/>
      <c r="AP26" s="75"/>
      <c r="AQ26" s="75"/>
      <c r="AR26" s="75"/>
      <c r="AS26" s="75"/>
      <c r="AT26" s="75"/>
      <c r="AU26" s="75"/>
      <c r="AV26" s="75"/>
      <c r="AW26" s="75"/>
      <c r="AX26" s="75"/>
      <c r="AY26" s="75"/>
      <c r="AZ26" s="75"/>
      <c r="BA26" s="75"/>
      <c r="BB26" s="75"/>
      <c r="BC26" s="75"/>
      <c r="BD26" s="75"/>
      <c r="BE26" s="75"/>
      <c r="BF26" s="75"/>
      <c r="BG26" s="75"/>
      <c r="BH26" s="75"/>
      <c r="BI26" s="75"/>
      <c r="BJ26" s="75"/>
      <c r="BK26" s="75"/>
      <c r="BL26" s="75"/>
      <c r="BM26" s="75"/>
      <c r="BN26" s="75"/>
      <c r="BO26" s="75"/>
      <c r="BP26" s="75"/>
      <c r="BQ26" s="75"/>
      <c r="BR26" s="75"/>
      <c r="BS26" s="75"/>
      <c r="BT26" s="75"/>
      <c r="BU26" s="75"/>
      <c r="BV26" s="75"/>
      <c r="BW26" s="75"/>
      <c r="BX26" s="75"/>
      <c r="BY26" s="75"/>
      <c r="BZ26" s="75"/>
      <c r="CA26" s="75"/>
      <c r="CB26" s="89"/>
      <c r="CC26" s="91" t="e">
        <f t="shared" si="9"/>
        <v>#DIV/0!</v>
      </c>
      <c r="CD26" s="28" t="e">
        <f t="shared" si="0"/>
        <v>#DIV/0!</v>
      </c>
      <c r="CE26" s="28" t="e">
        <f t="shared" si="1"/>
        <v>#DIV/0!</v>
      </c>
      <c r="CF26" s="68" t="str">
        <f t="shared" si="2"/>
        <v/>
      </c>
      <c r="CG26" s="68" t="str">
        <f t="shared" si="3"/>
        <v/>
      </c>
      <c r="CH26" s="68" t="str">
        <f t="shared" si="4"/>
        <v/>
      </c>
      <c r="CI26" s="68" t="str">
        <f t="shared" si="5"/>
        <v/>
      </c>
      <c r="CJ26" s="68" t="str">
        <f t="shared" si="6"/>
        <v/>
      </c>
      <c r="CK26" s="68" t="str">
        <f t="shared" si="7"/>
        <v/>
      </c>
      <c r="CL26" s="68" t="str">
        <f t="shared" si="8"/>
        <v/>
      </c>
      <c r="CM26" s="40"/>
      <c r="CN26" s="40"/>
      <c r="CO26" s="40"/>
      <c r="CP26" s="40"/>
      <c r="CQ26" s="40"/>
      <c r="CR26" s="40"/>
      <c r="CS26" s="40"/>
      <c r="CT26" s="68"/>
    </row>
    <row r="27" spans="1:98" x14ac:dyDescent="0.25">
      <c r="A27" s="75" t="s">
        <v>193</v>
      </c>
      <c r="B27" s="75"/>
      <c r="C27" s="75"/>
      <c r="D27" s="75"/>
      <c r="E27" s="75"/>
      <c r="F27" s="75"/>
      <c r="G27" s="75"/>
      <c r="H27" s="75"/>
      <c r="I27" s="75"/>
      <c r="J27" s="89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5"/>
      <c r="X27" s="75"/>
      <c r="Y27" s="75"/>
      <c r="Z27" s="75"/>
      <c r="AA27" s="75"/>
      <c r="AB27" s="75"/>
      <c r="AC27" s="75"/>
      <c r="AD27" s="75"/>
      <c r="AE27" s="75"/>
      <c r="AF27" s="75"/>
      <c r="AG27" s="75"/>
      <c r="AH27" s="75"/>
      <c r="AI27" s="75"/>
      <c r="AJ27" s="75"/>
      <c r="AK27" s="75"/>
      <c r="AL27" s="75"/>
      <c r="AM27" s="75"/>
      <c r="AN27" s="75"/>
      <c r="AO27" s="75"/>
      <c r="AP27" s="75"/>
      <c r="AQ27" s="75"/>
      <c r="AR27" s="75"/>
      <c r="AS27" s="75"/>
      <c r="AT27" s="75"/>
      <c r="AU27" s="75"/>
      <c r="AV27" s="75"/>
      <c r="AW27" s="75"/>
      <c r="AX27" s="75"/>
      <c r="AY27" s="75"/>
      <c r="AZ27" s="75"/>
      <c r="BA27" s="75"/>
      <c r="BB27" s="75"/>
      <c r="BC27" s="75"/>
      <c r="BD27" s="75"/>
      <c r="BE27" s="75"/>
      <c r="BF27" s="75"/>
      <c r="BG27" s="75"/>
      <c r="BH27" s="75"/>
      <c r="BI27" s="75"/>
      <c r="BJ27" s="75"/>
      <c r="BK27" s="75"/>
      <c r="BL27" s="75"/>
      <c r="BM27" s="75"/>
      <c r="BN27" s="75"/>
      <c r="BO27" s="75"/>
      <c r="BP27" s="75"/>
      <c r="BQ27" s="75"/>
      <c r="BR27" s="75"/>
      <c r="BS27" s="75"/>
      <c r="BT27" s="75"/>
      <c r="BU27" s="75"/>
      <c r="BV27" s="75"/>
      <c r="BW27" s="75"/>
      <c r="BX27" s="75"/>
      <c r="BY27" s="75"/>
      <c r="BZ27" s="75"/>
      <c r="CA27" s="75"/>
      <c r="CB27" s="89"/>
      <c r="CC27" s="91" t="e">
        <f t="shared" si="9"/>
        <v>#DIV/0!</v>
      </c>
      <c r="CD27" s="28" t="e">
        <f t="shared" si="0"/>
        <v>#DIV/0!</v>
      </c>
      <c r="CE27" s="28" t="e">
        <f t="shared" si="1"/>
        <v>#DIV/0!</v>
      </c>
      <c r="CF27" s="68" t="str">
        <f t="shared" si="2"/>
        <v/>
      </c>
      <c r="CG27" s="68" t="str">
        <f t="shared" si="3"/>
        <v/>
      </c>
      <c r="CH27" s="68" t="str">
        <f t="shared" si="4"/>
        <v/>
      </c>
      <c r="CI27" s="68" t="str">
        <f t="shared" si="5"/>
        <v/>
      </c>
      <c r="CJ27" s="68" t="str">
        <f t="shared" si="6"/>
        <v/>
      </c>
      <c r="CK27" s="68" t="str">
        <f t="shared" si="7"/>
        <v/>
      </c>
      <c r="CL27" s="68" t="str">
        <f t="shared" si="8"/>
        <v/>
      </c>
      <c r="CM27" s="40"/>
      <c r="CN27" s="40"/>
      <c r="CO27" s="40"/>
      <c r="CP27" s="40"/>
      <c r="CQ27" s="40"/>
      <c r="CR27" s="40"/>
      <c r="CS27" s="40"/>
      <c r="CT27" s="68"/>
    </row>
    <row r="28" spans="1:98" x14ac:dyDescent="0.25">
      <c r="A28" s="75" t="s">
        <v>194</v>
      </c>
      <c r="B28" s="75"/>
      <c r="C28" s="75"/>
      <c r="D28" s="75"/>
      <c r="E28" s="75"/>
      <c r="F28" s="75"/>
      <c r="G28" s="75"/>
      <c r="H28" s="75"/>
      <c r="I28" s="75"/>
      <c r="J28" s="89"/>
      <c r="K28" s="75"/>
      <c r="L28" s="75"/>
      <c r="M28" s="75"/>
      <c r="N28" s="75"/>
      <c r="O28" s="75"/>
      <c r="P28" s="75"/>
      <c r="Q28" s="75"/>
      <c r="R28" s="75"/>
      <c r="S28" s="75"/>
      <c r="T28" s="75"/>
      <c r="U28" s="75"/>
      <c r="V28" s="75"/>
      <c r="W28" s="75"/>
      <c r="X28" s="75"/>
      <c r="Y28" s="75"/>
      <c r="Z28" s="75"/>
      <c r="AA28" s="75"/>
      <c r="AB28" s="75"/>
      <c r="AC28" s="75"/>
      <c r="AD28" s="75"/>
      <c r="AE28" s="75"/>
      <c r="AF28" s="75"/>
      <c r="AG28" s="75"/>
      <c r="AH28" s="75"/>
      <c r="AI28" s="75"/>
      <c r="AJ28" s="75"/>
      <c r="AK28" s="75"/>
      <c r="AL28" s="75"/>
      <c r="AM28" s="75"/>
      <c r="AN28" s="75"/>
      <c r="AO28" s="75"/>
      <c r="AP28" s="75"/>
      <c r="AQ28" s="75"/>
      <c r="AR28" s="75"/>
      <c r="AS28" s="75"/>
      <c r="AT28" s="75"/>
      <c r="AU28" s="75"/>
      <c r="AV28" s="75"/>
      <c r="AW28" s="75"/>
      <c r="AX28" s="75"/>
      <c r="AY28" s="75"/>
      <c r="AZ28" s="75"/>
      <c r="BA28" s="75"/>
      <c r="BB28" s="75"/>
      <c r="BC28" s="75"/>
      <c r="BD28" s="75"/>
      <c r="BE28" s="75"/>
      <c r="BF28" s="75"/>
      <c r="BG28" s="75"/>
      <c r="BH28" s="75"/>
      <c r="BI28" s="75"/>
      <c r="BJ28" s="75"/>
      <c r="BK28" s="75"/>
      <c r="BL28" s="75"/>
      <c r="BM28" s="75"/>
      <c r="BN28" s="75"/>
      <c r="BO28" s="75"/>
      <c r="BP28" s="75"/>
      <c r="BQ28" s="75"/>
      <c r="BR28" s="75"/>
      <c r="BS28" s="75"/>
      <c r="BT28" s="75"/>
      <c r="BU28" s="75"/>
      <c r="BV28" s="75"/>
      <c r="BW28" s="75"/>
      <c r="BX28" s="75"/>
      <c r="BY28" s="75"/>
      <c r="BZ28" s="75"/>
      <c r="CA28" s="75"/>
      <c r="CB28" s="89"/>
      <c r="CC28" s="91" t="e">
        <f t="shared" si="9"/>
        <v>#DIV/0!</v>
      </c>
      <c r="CD28" s="28" t="e">
        <f t="shared" si="0"/>
        <v>#DIV/0!</v>
      </c>
      <c r="CE28" s="28" t="e">
        <f t="shared" si="1"/>
        <v>#DIV/0!</v>
      </c>
      <c r="CF28" s="68" t="str">
        <f t="shared" si="2"/>
        <v/>
      </c>
      <c r="CG28" s="68" t="str">
        <f t="shared" si="3"/>
        <v/>
      </c>
      <c r="CH28" s="68" t="str">
        <f t="shared" si="4"/>
        <v/>
      </c>
      <c r="CI28" s="68" t="str">
        <f t="shared" si="5"/>
        <v/>
      </c>
      <c r="CJ28" s="68" t="str">
        <f t="shared" si="6"/>
        <v/>
      </c>
      <c r="CK28" s="68" t="str">
        <f t="shared" si="7"/>
        <v/>
      </c>
      <c r="CL28" s="68" t="str">
        <f t="shared" si="8"/>
        <v/>
      </c>
      <c r="CM28" s="40"/>
      <c r="CN28" s="40"/>
      <c r="CO28" s="40"/>
      <c r="CP28" s="40"/>
      <c r="CQ28" s="40"/>
      <c r="CR28" s="40"/>
      <c r="CS28" s="40"/>
      <c r="CT28" s="68"/>
    </row>
    <row r="29" spans="1:98" x14ac:dyDescent="0.25">
      <c r="A29" s="75" t="s">
        <v>195</v>
      </c>
      <c r="B29" s="75"/>
      <c r="C29" s="75"/>
      <c r="D29" s="75"/>
      <c r="E29" s="75"/>
      <c r="F29" s="75"/>
      <c r="G29" s="75"/>
      <c r="H29" s="75"/>
      <c r="I29" s="75"/>
      <c r="J29" s="89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5"/>
      <c r="V29" s="75"/>
      <c r="W29" s="75"/>
      <c r="X29" s="75"/>
      <c r="Y29" s="75"/>
      <c r="Z29" s="75"/>
      <c r="AA29" s="75"/>
      <c r="AB29" s="75"/>
      <c r="AC29" s="75"/>
      <c r="AD29" s="75"/>
      <c r="AE29" s="75"/>
      <c r="AF29" s="75"/>
      <c r="AG29" s="75"/>
      <c r="AH29" s="75"/>
      <c r="AI29" s="75"/>
      <c r="AJ29" s="75"/>
      <c r="AK29" s="75"/>
      <c r="AL29" s="75"/>
      <c r="AM29" s="75"/>
      <c r="AN29" s="75"/>
      <c r="AO29" s="75"/>
      <c r="AP29" s="75"/>
      <c r="AQ29" s="75"/>
      <c r="AR29" s="75"/>
      <c r="AS29" s="75"/>
      <c r="AT29" s="75"/>
      <c r="AU29" s="75"/>
      <c r="AV29" s="75"/>
      <c r="AW29" s="75"/>
      <c r="AX29" s="75"/>
      <c r="AY29" s="75"/>
      <c r="AZ29" s="75"/>
      <c r="BA29" s="75"/>
      <c r="BB29" s="75"/>
      <c r="BC29" s="75"/>
      <c r="BD29" s="75"/>
      <c r="BE29" s="75"/>
      <c r="BF29" s="75"/>
      <c r="BG29" s="75"/>
      <c r="BH29" s="75"/>
      <c r="BI29" s="75"/>
      <c r="BJ29" s="75"/>
      <c r="BK29" s="75"/>
      <c r="BL29" s="75"/>
      <c r="BM29" s="75"/>
      <c r="BN29" s="75"/>
      <c r="BO29" s="75"/>
      <c r="BP29" s="75"/>
      <c r="BQ29" s="75"/>
      <c r="BR29" s="75"/>
      <c r="BS29" s="75"/>
      <c r="BT29" s="75"/>
      <c r="BU29" s="75"/>
      <c r="BV29" s="75"/>
      <c r="BW29" s="75"/>
      <c r="BX29" s="75"/>
      <c r="BY29" s="75"/>
      <c r="BZ29" s="75"/>
      <c r="CA29" s="75"/>
      <c r="CB29" s="89"/>
      <c r="CC29" s="91" t="e">
        <f t="shared" si="9"/>
        <v>#DIV/0!</v>
      </c>
      <c r="CD29" s="28" t="e">
        <f t="shared" si="0"/>
        <v>#DIV/0!</v>
      </c>
      <c r="CE29" s="28" t="e">
        <f t="shared" si="1"/>
        <v>#DIV/0!</v>
      </c>
      <c r="CF29" s="68" t="str">
        <f t="shared" si="2"/>
        <v/>
      </c>
      <c r="CG29" s="68" t="str">
        <f t="shared" si="3"/>
        <v/>
      </c>
      <c r="CH29" s="68" t="str">
        <f t="shared" si="4"/>
        <v/>
      </c>
      <c r="CI29" s="68" t="str">
        <f t="shared" si="5"/>
        <v/>
      </c>
      <c r="CJ29" s="68" t="str">
        <f t="shared" si="6"/>
        <v/>
      </c>
      <c r="CK29" s="68" t="str">
        <f t="shared" si="7"/>
        <v/>
      </c>
      <c r="CL29" s="68" t="str">
        <f t="shared" si="8"/>
        <v/>
      </c>
      <c r="CM29" s="40"/>
      <c r="CN29" s="40"/>
      <c r="CO29" s="40"/>
      <c r="CP29" s="40"/>
      <c r="CQ29" s="40"/>
      <c r="CR29" s="40"/>
      <c r="CS29" s="40"/>
      <c r="CT29" s="68"/>
    </row>
    <row r="30" spans="1:98" x14ac:dyDescent="0.25">
      <c r="A30" s="75" t="s">
        <v>196</v>
      </c>
      <c r="B30" s="75">
        <v>3.7135571700000001</v>
      </c>
      <c r="C30" s="75"/>
      <c r="D30" s="75">
        <v>34.645086929999998</v>
      </c>
      <c r="E30" s="75">
        <v>0.78723880999999996</v>
      </c>
      <c r="F30" s="75">
        <v>0.72425972000000005</v>
      </c>
      <c r="G30" s="75">
        <v>1.8806104800000001</v>
      </c>
      <c r="H30" s="75">
        <v>1.5617565799999999</v>
      </c>
      <c r="I30" s="75"/>
      <c r="J30" s="89" t="s">
        <v>196</v>
      </c>
      <c r="K30" s="75">
        <v>0</v>
      </c>
      <c r="L30" s="75">
        <v>1.7731784099554102E-2</v>
      </c>
      <c r="M30" s="75">
        <v>2.8860586787660199E-3</v>
      </c>
      <c r="N30" s="75">
        <v>6.5657776985479201E-3</v>
      </c>
      <c r="O30" s="75">
        <v>6.5657776985479201E-3</v>
      </c>
      <c r="P30" s="75">
        <v>2.5357853649696501E-2</v>
      </c>
      <c r="Q30" s="75">
        <v>0</v>
      </c>
      <c r="R30" s="75">
        <v>3.1771643689687298E-3</v>
      </c>
      <c r="S30" s="75">
        <v>1.58204970420207E-3</v>
      </c>
      <c r="T30" s="75">
        <v>3.7475161325418699E-2</v>
      </c>
      <c r="U30" s="75">
        <v>3.71356555586787</v>
      </c>
      <c r="V30" s="75">
        <v>0.15624855874389401</v>
      </c>
      <c r="W30" s="75">
        <v>1.18336315244961E-3</v>
      </c>
      <c r="X30" s="75">
        <v>2.72679534519354E-2</v>
      </c>
      <c r="Y30" s="75">
        <v>6.8562186954397402E-4</v>
      </c>
      <c r="Z30" s="75">
        <v>0</v>
      </c>
      <c r="AA30" s="75">
        <v>0</v>
      </c>
      <c r="AB30" s="75">
        <v>2.86457086011629E-2</v>
      </c>
      <c r="AC30" s="75">
        <v>2.86457086011629E-2</v>
      </c>
      <c r="AD30" s="75">
        <v>0</v>
      </c>
      <c r="AE30" s="75">
        <v>0</v>
      </c>
      <c r="AF30" s="75">
        <v>0.27716153238865199</v>
      </c>
      <c r="AG30" s="75">
        <v>5.5161299169739298E-3</v>
      </c>
      <c r="AH30" s="75">
        <v>8.6250275432907296E-4</v>
      </c>
      <c r="AI30" s="75">
        <v>0</v>
      </c>
      <c r="AJ30" s="75">
        <v>0.47633911133607798</v>
      </c>
      <c r="AK30" s="75">
        <v>2.3444563370205599E-3</v>
      </c>
      <c r="AL30" s="75">
        <v>0</v>
      </c>
      <c r="AM30" s="75">
        <v>0</v>
      </c>
      <c r="AN30" s="75">
        <v>2.8583227921953002E-3</v>
      </c>
      <c r="AO30" s="75">
        <v>1.3939834325964301E-2</v>
      </c>
      <c r="AP30" s="75">
        <v>1.5806786906749899</v>
      </c>
      <c r="AQ30" s="75">
        <v>31.180526727183501</v>
      </c>
      <c r="AR30" s="75">
        <v>3.1873387450189301</v>
      </c>
      <c r="AS30" s="75">
        <v>34.6450270045911</v>
      </c>
      <c r="AT30" s="75">
        <v>0</v>
      </c>
      <c r="AU30" s="75">
        <v>3.1179249553839598E-2</v>
      </c>
      <c r="AV30" s="75">
        <v>0</v>
      </c>
      <c r="AW30" s="75">
        <v>4.3567010477466001E-4</v>
      </c>
      <c r="AX30" s="75">
        <v>0.261033893897055</v>
      </c>
      <c r="AY30" s="75">
        <v>4.2298890854676804E-3</v>
      </c>
      <c r="AZ30" s="75">
        <v>2.7230237492903799E-3</v>
      </c>
      <c r="BA30" s="75">
        <v>0.33607896889829503</v>
      </c>
      <c r="BB30" s="75">
        <v>2.4942125806753802E-3</v>
      </c>
      <c r="BC30" s="75">
        <v>0</v>
      </c>
      <c r="BD30" s="75">
        <v>1.9008563854120101E-3</v>
      </c>
      <c r="BE30" s="75">
        <v>0.78723824956188604</v>
      </c>
      <c r="BF30" s="75">
        <v>0.72425906416971197</v>
      </c>
      <c r="BG30" s="75">
        <v>6.2979185392174605E-2</v>
      </c>
      <c r="BH30" s="75">
        <v>9.6083391921162698E-4</v>
      </c>
      <c r="BI30" s="75">
        <v>0</v>
      </c>
      <c r="BJ30" s="75">
        <v>9.2958749317945E-3</v>
      </c>
      <c r="BK30" s="75">
        <v>2.2286676367003402E-3</v>
      </c>
      <c r="BL30" s="75">
        <v>6.0377384656933299E-2</v>
      </c>
      <c r="BM30" s="75">
        <v>1.2597960834890299E-2</v>
      </c>
      <c r="BN30" s="75">
        <v>9.0647137243230393E-3</v>
      </c>
      <c r="BO30" s="75">
        <v>0.24150865788124801</v>
      </c>
      <c r="BP30" s="75">
        <v>5.87872242742637E-4</v>
      </c>
      <c r="BQ30" s="75">
        <v>2.1516519893957598E-3</v>
      </c>
      <c r="BR30" s="75">
        <v>3.8143273753424002E-2</v>
      </c>
      <c r="BS30" s="75">
        <v>6.7424037875405798E-5</v>
      </c>
      <c r="BT30" s="75">
        <v>1.8806185163996301</v>
      </c>
      <c r="BU30" s="75">
        <v>0.387400457775194</v>
      </c>
      <c r="BV30" s="75">
        <v>0</v>
      </c>
      <c r="BW30" s="75">
        <v>0</v>
      </c>
      <c r="BX30" s="75">
        <v>3.3092020864844501E-2</v>
      </c>
      <c r="BY30" s="75">
        <v>0</v>
      </c>
      <c r="BZ30" s="75">
        <v>1.5617551348401899</v>
      </c>
      <c r="CA30" s="75">
        <v>5.0842130321389803E-2</v>
      </c>
      <c r="CB30" s="89"/>
      <c r="CC30" s="91">
        <f t="shared" si="9"/>
        <v>1.0121168520036505</v>
      </c>
      <c r="CD30" s="28">
        <f t="shared" si="0"/>
        <v>8.0000379954076242E-3</v>
      </c>
      <c r="CE30" s="28">
        <f t="shared" si="1"/>
        <v>1.9247027777201348E-2</v>
      </c>
      <c r="CF30" s="68">
        <f t="shared" si="2"/>
        <v>2.2581765907987112E-6</v>
      </c>
      <c r="CG30" s="68" t="str">
        <f t="shared" si="3"/>
        <v/>
      </c>
      <c r="CH30" s="68">
        <f t="shared" si="4"/>
        <v>-1.7296942859253867E-6</v>
      </c>
      <c r="CI30" s="68">
        <f t="shared" si="5"/>
        <v>-7.1190356318537816E-7</v>
      </c>
      <c r="CJ30" s="68">
        <f t="shared" si="6"/>
        <v>-9.0551810347341484E-7</v>
      </c>
      <c r="CK30" s="68">
        <f t="shared" si="7"/>
        <v>4.2732930159917079E-6</v>
      </c>
      <c r="CL30" s="68">
        <f t="shared" si="8"/>
        <v>-9.253425460470257E-7</v>
      </c>
      <c r="CM30" s="40">
        <f>(N30/0.004204-$BZ30)/$BZ30</f>
        <v>2.4234072944731959E-5</v>
      </c>
      <c r="CN30" s="40">
        <f>(R30/0.002034-$BZ30)/$BZ30</f>
        <v>1.7453345343350205E-4</v>
      </c>
      <c r="CO30" s="40">
        <f>(AB30/0.018342-$BZ30)/$BZ30</f>
        <v>-1.4250215771457666E-7</v>
      </c>
      <c r="CP30" s="40">
        <f>(AN30/0.00183-$BZ30)/$BZ30</f>
        <v>1.0878031617195399E-4</v>
      </c>
      <c r="CQ30" s="40">
        <f>(M30/0.001848-$BZ30)/$BZ30</f>
        <v>-2.2455871654108495E-5</v>
      </c>
      <c r="CR30" s="40">
        <f>(S30/0.001013-$BZ30)/$BZ30</f>
        <v>-5.213077709430826E-6</v>
      </c>
      <c r="CS30" s="40">
        <f>(Y30/0.000439-$BZ30)/$BZ30</f>
        <v>1.657697637519229E-5</v>
      </c>
      <c r="CT30" s="68"/>
    </row>
    <row r="31" spans="1:98" x14ac:dyDescent="0.25">
      <c r="A31" s="75" t="s">
        <v>197</v>
      </c>
      <c r="B31" s="75">
        <v>431.85629896</v>
      </c>
      <c r="C31" s="75"/>
      <c r="D31" s="75">
        <v>3427.6869163000001</v>
      </c>
      <c r="E31" s="75">
        <v>78.536649319999995</v>
      </c>
      <c r="F31" s="75">
        <v>72.253717280000004</v>
      </c>
      <c r="G31" s="75">
        <v>176.72615289000001</v>
      </c>
      <c r="H31" s="75">
        <v>209.21611104999999</v>
      </c>
      <c r="I31" s="75"/>
      <c r="J31" s="89" t="s">
        <v>197</v>
      </c>
      <c r="K31" s="75">
        <v>0</v>
      </c>
      <c r="L31" s="75">
        <v>2.3753792179883502</v>
      </c>
      <c r="M31" s="75">
        <v>0.38663203619839298</v>
      </c>
      <c r="N31" s="75">
        <v>0.879569214108606</v>
      </c>
      <c r="O31" s="75">
        <v>0.879569214108606</v>
      </c>
      <c r="P31" s="75">
        <v>3.3969886751417802</v>
      </c>
      <c r="Q31" s="75">
        <v>0</v>
      </c>
      <c r="R31" s="75">
        <v>0.42562912207250397</v>
      </c>
      <c r="S31" s="75">
        <v>0.211936504547968</v>
      </c>
      <c r="T31" s="75">
        <v>5.0202556548091701</v>
      </c>
      <c r="U31" s="75">
        <v>431.85617202533001</v>
      </c>
      <c r="V31" s="75">
        <v>20.931404751910499</v>
      </c>
      <c r="W31" s="75">
        <v>0.15853089452386401</v>
      </c>
      <c r="X31" s="75">
        <v>3.65287290895064</v>
      </c>
      <c r="Y31" s="75">
        <v>9.1846319376845897E-2</v>
      </c>
      <c r="Z31" s="75">
        <v>0</v>
      </c>
      <c r="AA31" s="75">
        <v>0</v>
      </c>
      <c r="AB31" s="75">
        <v>3.8374471501411298</v>
      </c>
      <c r="AC31" s="75">
        <v>3.8374471501411298</v>
      </c>
      <c r="AD31" s="75">
        <v>0</v>
      </c>
      <c r="AE31" s="75">
        <v>0</v>
      </c>
      <c r="AF31" s="75">
        <v>27.421488740576599</v>
      </c>
      <c r="AG31" s="75">
        <v>0.73893951879207598</v>
      </c>
      <c r="AH31" s="75">
        <v>0.115543025934476</v>
      </c>
      <c r="AI31" s="75">
        <v>0</v>
      </c>
      <c r="AJ31" s="75">
        <v>63.811434076777203</v>
      </c>
      <c r="AK31" s="75">
        <v>0.314061446975269</v>
      </c>
      <c r="AL31" s="75">
        <v>0</v>
      </c>
      <c r="AM31" s="75">
        <v>0</v>
      </c>
      <c r="AN31" s="75">
        <v>0.382915380769215</v>
      </c>
      <c r="AO31" s="75">
        <v>1.3906667783858799</v>
      </c>
      <c r="AP31" s="75">
        <v>211.75099569768</v>
      </c>
      <c r="AQ31" s="75">
        <v>3084.91691028798</v>
      </c>
      <c r="AR31" s="75">
        <v>315.34714405044099</v>
      </c>
      <c r="AS31" s="75">
        <v>3427.6855430789901</v>
      </c>
      <c r="AT31" s="75">
        <v>0</v>
      </c>
      <c r="AU31" s="75">
        <v>4.1768423762231501</v>
      </c>
      <c r="AV31" s="75">
        <v>0</v>
      </c>
      <c r="AW31" s="75">
        <v>4.3463446362098097E-2</v>
      </c>
      <c r="AX31" s="75">
        <v>34.968570099221203</v>
      </c>
      <c r="AY31" s="75">
        <v>0.42198292565463402</v>
      </c>
      <c r="AZ31" s="75">
        <v>0.27165486116944099</v>
      </c>
      <c r="BA31" s="75">
        <v>33.527986925158601</v>
      </c>
      <c r="BB31" s="75">
        <v>0.248828083985074</v>
      </c>
      <c r="BC31" s="75">
        <v>0</v>
      </c>
      <c r="BD31" s="75">
        <v>0.18963347415356199</v>
      </c>
      <c r="BE31" s="75">
        <v>78.536628066405697</v>
      </c>
      <c r="BF31" s="75">
        <v>72.253700652482394</v>
      </c>
      <c r="BG31" s="75">
        <v>6.2829274139232902</v>
      </c>
      <c r="BH31" s="75">
        <v>9.5854850333724595E-2</v>
      </c>
      <c r="BI31" s="75">
        <v>0</v>
      </c>
      <c r="BJ31" s="75">
        <v>0.92737620518416797</v>
      </c>
      <c r="BK31" s="75">
        <v>0.222337165297045</v>
      </c>
      <c r="BL31" s="75">
        <v>6.0233658691446603</v>
      </c>
      <c r="BM31" s="75">
        <v>1.2567961165583601</v>
      </c>
      <c r="BN31" s="75">
        <v>0.90431644570842695</v>
      </c>
      <c r="BO31" s="75">
        <v>24.093459041209901</v>
      </c>
      <c r="BP31" s="75">
        <v>7.8751532173689798E-2</v>
      </c>
      <c r="BQ31" s="75">
        <v>0.21465386398584599</v>
      </c>
      <c r="BR31" s="75">
        <v>3.8052652514095802</v>
      </c>
      <c r="BS31" s="75">
        <v>6.7261271673363203E-3</v>
      </c>
      <c r="BT31" s="75">
        <v>176.72616103661301</v>
      </c>
      <c r="BU31" s="75">
        <v>51.8970260384108</v>
      </c>
      <c r="BV31" s="75">
        <v>0</v>
      </c>
      <c r="BW31" s="75">
        <v>0</v>
      </c>
      <c r="BX31" s="75">
        <v>4.4330923986459201</v>
      </c>
      <c r="BY31" s="75">
        <v>0</v>
      </c>
      <c r="BZ31" s="75">
        <v>209.21603804846799</v>
      </c>
      <c r="CA31" s="75">
        <v>6.8109192987685496</v>
      </c>
      <c r="CB31" s="89"/>
      <c r="CC31" s="91">
        <f t="shared" si="9"/>
        <v>1.0121164594877987</v>
      </c>
      <c r="CD31" s="28">
        <f t="shared" si="0"/>
        <v>8.0000012824819038E-3</v>
      </c>
      <c r="CE31" s="28">
        <f t="shared" si="1"/>
        <v>1.9246997258653233E-2</v>
      </c>
      <c r="CF31" s="68">
        <f t="shared" si="2"/>
        <v>-2.9392802721296783E-7</v>
      </c>
      <c r="CG31" s="68" t="str">
        <f t="shared" si="3"/>
        <v/>
      </c>
      <c r="CH31" s="68">
        <f t="shared" si="4"/>
        <v>-4.0062614921701536E-7</v>
      </c>
      <c r="CI31" s="68">
        <f t="shared" si="5"/>
        <v>-2.7062007969341293E-7</v>
      </c>
      <c r="CJ31" s="68">
        <f t="shared" si="6"/>
        <v>-2.3012681195979393E-7</v>
      </c>
      <c r="CK31" s="68">
        <f t="shared" si="7"/>
        <v>4.6097382108957972E-8</v>
      </c>
      <c r="CL31" s="68">
        <f t="shared" si="8"/>
        <v>-3.4892882596493709E-7</v>
      </c>
      <c r="CM31" s="40">
        <f>(N31/0.004204-$BZ31)/$BZ31</f>
        <v>2.8412616632471665E-5</v>
      </c>
      <c r="CN31" s="40">
        <f>(R31/0.002034-$BZ31)/$BZ31</f>
        <v>1.9669035950752918E-4</v>
      </c>
      <c r="CO31" s="40">
        <f>(AB31/0.018342-$BZ31)/$BZ31</f>
        <v>1.7147512801538446E-6</v>
      </c>
      <c r="CP31" s="40">
        <f>(AN31/0.00183-$BZ31)/$BZ31</f>
        <v>1.3067555099223379E-4</v>
      </c>
      <c r="CQ31" s="40">
        <f>(M31/0.001848-$BZ31)/$BZ31</f>
        <v>2.0636843200380408E-6</v>
      </c>
      <c r="CR31" s="40">
        <f>(S31/0.001013-$BZ31)/$BZ31</f>
        <v>3.1047360824686336E-6</v>
      </c>
      <c r="CS31" s="40">
        <f>(Y31/0.000439-$BZ31)/$BZ31</f>
        <v>5.2117065375993257E-6</v>
      </c>
      <c r="CT31" s="68"/>
    </row>
    <row r="32" spans="1:98" x14ac:dyDescent="0.25">
      <c r="A32" s="75" t="s">
        <v>198</v>
      </c>
      <c r="B32" s="75"/>
      <c r="C32" s="75"/>
      <c r="D32" s="75"/>
      <c r="E32" s="75"/>
      <c r="F32" s="75"/>
      <c r="G32" s="75"/>
      <c r="H32" s="75"/>
      <c r="I32" s="75"/>
      <c r="J32" s="89"/>
      <c r="K32" s="75"/>
      <c r="L32" s="75"/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75"/>
      <c r="X32" s="75"/>
      <c r="Y32" s="75"/>
      <c r="Z32" s="75"/>
      <c r="AA32" s="75"/>
      <c r="AB32" s="75"/>
      <c r="AC32" s="75"/>
      <c r="AD32" s="75"/>
      <c r="AE32" s="75"/>
      <c r="AF32" s="75"/>
      <c r="AG32" s="75"/>
      <c r="AH32" s="75"/>
      <c r="AI32" s="75"/>
      <c r="AJ32" s="75"/>
      <c r="AK32" s="75"/>
      <c r="AL32" s="75"/>
      <c r="AM32" s="75"/>
      <c r="AN32" s="75"/>
      <c r="AO32" s="75"/>
      <c r="AP32" s="75"/>
      <c r="AQ32" s="75"/>
      <c r="AR32" s="75"/>
      <c r="AS32" s="75"/>
      <c r="AT32" s="75"/>
      <c r="AU32" s="75"/>
      <c r="AV32" s="75"/>
      <c r="AW32" s="75"/>
      <c r="AX32" s="75"/>
      <c r="AY32" s="75"/>
      <c r="AZ32" s="75"/>
      <c r="BA32" s="75"/>
      <c r="BB32" s="75"/>
      <c r="BC32" s="75"/>
      <c r="BD32" s="75"/>
      <c r="BE32" s="75"/>
      <c r="BF32" s="75"/>
      <c r="BG32" s="75"/>
      <c r="BH32" s="75"/>
      <c r="BI32" s="75"/>
      <c r="BJ32" s="75"/>
      <c r="BK32" s="75"/>
      <c r="BL32" s="75"/>
      <c r="BM32" s="75"/>
      <c r="BN32" s="75"/>
      <c r="BO32" s="75"/>
      <c r="BP32" s="75"/>
      <c r="BQ32" s="75"/>
      <c r="BR32" s="75"/>
      <c r="BS32" s="75"/>
      <c r="BT32" s="75"/>
      <c r="BU32" s="75"/>
      <c r="BV32" s="75"/>
      <c r="BW32" s="75"/>
      <c r="BX32" s="75"/>
      <c r="BY32" s="75"/>
      <c r="BZ32" s="75"/>
      <c r="CA32" s="75"/>
      <c r="CB32" s="89"/>
      <c r="CC32" s="91" t="e">
        <f t="shared" si="9"/>
        <v>#DIV/0!</v>
      </c>
      <c r="CD32" s="28" t="e">
        <f t="shared" si="0"/>
        <v>#DIV/0!</v>
      </c>
      <c r="CE32" s="28" t="e">
        <f t="shared" si="1"/>
        <v>#DIV/0!</v>
      </c>
      <c r="CF32" s="68" t="str">
        <f t="shared" si="2"/>
        <v/>
      </c>
      <c r="CG32" s="68" t="str">
        <f t="shared" si="3"/>
        <v/>
      </c>
      <c r="CH32" s="68" t="str">
        <f t="shared" si="4"/>
        <v/>
      </c>
      <c r="CI32" s="68" t="str">
        <f t="shared" si="5"/>
        <v/>
      </c>
      <c r="CJ32" s="68" t="str">
        <f t="shared" si="6"/>
        <v/>
      </c>
      <c r="CK32" s="68" t="str">
        <f t="shared" si="7"/>
        <v/>
      </c>
      <c r="CL32" s="68" t="str">
        <f t="shared" si="8"/>
        <v/>
      </c>
      <c r="CM32" s="40"/>
      <c r="CN32" s="40"/>
      <c r="CO32" s="40"/>
      <c r="CP32" s="40"/>
      <c r="CQ32" s="40"/>
      <c r="CR32" s="40"/>
      <c r="CS32" s="40"/>
      <c r="CT32" s="68"/>
    </row>
    <row r="33" spans="1:98" x14ac:dyDescent="0.25">
      <c r="A33" s="75" t="s">
        <v>199</v>
      </c>
      <c r="B33" s="75">
        <v>308.78064818000001</v>
      </c>
      <c r="C33" s="75"/>
      <c r="D33" s="75">
        <v>2355.1687827999999</v>
      </c>
      <c r="E33" s="75">
        <v>44.846545849999998</v>
      </c>
      <c r="F33" s="75">
        <v>41.258822240000001</v>
      </c>
      <c r="G33" s="75">
        <v>90.456225520000004</v>
      </c>
      <c r="H33" s="75">
        <v>167.97607216</v>
      </c>
      <c r="I33" s="75"/>
      <c r="J33" s="89" t="s">
        <v>199</v>
      </c>
      <c r="K33" s="75">
        <v>0</v>
      </c>
      <c r="L33" s="75">
        <v>1.90715284745374</v>
      </c>
      <c r="M33" s="75">
        <v>0.31042046453030903</v>
      </c>
      <c r="N33" s="75">
        <v>0.70619161284043297</v>
      </c>
      <c r="O33" s="75">
        <v>0.70619161284043297</v>
      </c>
      <c r="P33" s="75">
        <v>2.7273872575736999</v>
      </c>
      <c r="Q33" s="75">
        <v>0</v>
      </c>
      <c r="R33" s="75">
        <v>0.34173021888489302</v>
      </c>
      <c r="S33" s="75">
        <v>0.17016020189345599</v>
      </c>
      <c r="T33" s="75">
        <v>4.0306799398117201</v>
      </c>
      <c r="U33" s="75">
        <v>308.78052891482997</v>
      </c>
      <c r="V33" s="75">
        <v>16.805467263017899</v>
      </c>
      <c r="W33" s="75">
        <v>0.12728178452508401</v>
      </c>
      <c r="X33" s="75">
        <v>2.9328289077384802</v>
      </c>
      <c r="Y33" s="75">
        <v>7.3741559992513098E-2</v>
      </c>
      <c r="Z33" s="75">
        <v>0</v>
      </c>
      <c r="AA33" s="75">
        <v>0</v>
      </c>
      <c r="AB33" s="75">
        <v>3.08102125764912</v>
      </c>
      <c r="AC33" s="75">
        <v>3.08102125764912</v>
      </c>
      <c r="AD33" s="75">
        <v>0</v>
      </c>
      <c r="AE33" s="75">
        <v>0</v>
      </c>
      <c r="AF33" s="75">
        <v>18.841351345403599</v>
      </c>
      <c r="AG33" s="75">
        <v>0.59328247382913002</v>
      </c>
      <c r="AH33" s="75">
        <v>9.2767591995072701E-2</v>
      </c>
      <c r="AI33" s="75">
        <v>0</v>
      </c>
      <c r="AJ33" s="75">
        <v>51.233136798879002</v>
      </c>
      <c r="AK33" s="75">
        <v>0.25215456077981802</v>
      </c>
      <c r="AL33" s="75">
        <v>0</v>
      </c>
      <c r="AM33" s="75">
        <v>0</v>
      </c>
      <c r="AN33" s="75">
        <v>0.30743657192562002</v>
      </c>
      <c r="AO33" s="75">
        <v>0.79410826150123703</v>
      </c>
      <c r="AP33" s="75">
        <v>170.01127602969601</v>
      </c>
      <c r="AQ33" s="75">
        <v>2119.65116164045</v>
      </c>
      <c r="AR33" s="75">
        <v>216.67549628311701</v>
      </c>
      <c r="AS33" s="75">
        <v>2355.1680092689799</v>
      </c>
      <c r="AT33" s="75">
        <v>0</v>
      </c>
      <c r="AU33" s="75">
        <v>3.3535154367978901</v>
      </c>
      <c r="AV33" s="75">
        <v>0</v>
      </c>
      <c r="AW33" s="75">
        <v>2.4818781469049801E-2</v>
      </c>
      <c r="AX33" s="75">
        <v>28.075690183485101</v>
      </c>
      <c r="AY33" s="75">
        <v>0.240963464783919</v>
      </c>
      <c r="AZ33" s="75">
        <v>0.15512218185926699</v>
      </c>
      <c r="BA33" s="75">
        <v>19.145383092423199</v>
      </c>
      <c r="BB33" s="75">
        <v>0.142087630428192</v>
      </c>
      <c r="BC33" s="75">
        <v>0</v>
      </c>
      <c r="BD33" s="75">
        <v>0.108285700909957</v>
      </c>
      <c r="BE33" s="75">
        <v>44.8465286721583</v>
      </c>
      <c r="BF33" s="75">
        <v>41.258807484197803</v>
      </c>
      <c r="BG33" s="75">
        <v>3.58772118796055</v>
      </c>
      <c r="BH33" s="75">
        <v>5.47357043932604E-2</v>
      </c>
      <c r="BI33" s="75">
        <v>0</v>
      </c>
      <c r="BJ33" s="75">
        <v>0.52955729757436398</v>
      </c>
      <c r="BK33" s="75">
        <v>0.12696054771628701</v>
      </c>
      <c r="BL33" s="75">
        <v>3.4395022709811101</v>
      </c>
      <c r="BM33" s="75">
        <v>0.71766460721903402</v>
      </c>
      <c r="BN33" s="75">
        <v>0.51638882565298105</v>
      </c>
      <c r="BO33" s="75">
        <v>13.758015729426701</v>
      </c>
      <c r="BP33" s="75">
        <v>6.3228343539091098E-2</v>
      </c>
      <c r="BQ33" s="75">
        <v>0.122573162618429</v>
      </c>
      <c r="BR33" s="75">
        <v>2.1729076814541601</v>
      </c>
      <c r="BS33" s="75">
        <v>3.84080528778584E-3</v>
      </c>
      <c r="BT33" s="75">
        <v>90.456208019312498</v>
      </c>
      <c r="BU33" s="75">
        <v>41.667277832082398</v>
      </c>
      <c r="BV33" s="75">
        <v>0</v>
      </c>
      <c r="BW33" s="75">
        <v>0</v>
      </c>
      <c r="BX33" s="75">
        <v>3.5592561805882101</v>
      </c>
      <c r="BY33" s="75">
        <v>0</v>
      </c>
      <c r="BZ33" s="75">
        <v>167.976014570346</v>
      </c>
      <c r="CA33" s="75">
        <v>5.4683700076994199</v>
      </c>
      <c r="CB33" s="89"/>
      <c r="CC33" s="91">
        <f t="shared" si="9"/>
        <v>1.0121163814045466</v>
      </c>
      <c r="CD33" s="28">
        <f t="shared" si="0"/>
        <v>8.0000030873601073E-3</v>
      </c>
      <c r="CE33" s="28">
        <f t="shared" si="1"/>
        <v>1.9246999851010766E-2</v>
      </c>
      <c r="CF33" s="68">
        <f t="shared" si="2"/>
        <v>-3.8624561074372232E-7</v>
      </c>
      <c r="CG33" s="68" t="str">
        <f t="shared" si="3"/>
        <v/>
      </c>
      <c r="CH33" s="68">
        <f t="shared" si="4"/>
        <v>-3.2843973888745892E-7</v>
      </c>
      <c r="CI33" s="68">
        <f t="shared" si="5"/>
        <v>-3.8303600361704384E-7</v>
      </c>
      <c r="CJ33" s="68">
        <f t="shared" si="6"/>
        <v>-3.5763992757871384E-7</v>
      </c>
      <c r="CK33" s="68">
        <f t="shared" si="7"/>
        <v>-1.9347134378849524E-7</v>
      </c>
      <c r="CL33" s="68">
        <f t="shared" si="8"/>
        <v>-3.4284439006730286E-7</v>
      </c>
      <c r="CM33" s="40">
        <f>(N33/0.004204-$BZ33)/$BZ33</f>
        <v>2.8955567296485497E-5</v>
      </c>
      <c r="CN33" s="40">
        <f>(R33/0.002034-$BZ33)/$BZ33</f>
        <v>1.9611490536610151E-4</v>
      </c>
      <c r="CO33" s="40">
        <f>(AB33/0.018342-$BZ33)/$BZ33</f>
        <v>1.6872355526781531E-6</v>
      </c>
      <c r="CP33" s="40">
        <f>(AN33/0.00183-$BZ33)/$BZ33</f>
        <v>1.3163882368585051E-4</v>
      </c>
      <c r="CQ33" s="40">
        <f>(M33/0.001848-$BZ33)/$BZ33</f>
        <v>2.5436670848617115E-6</v>
      </c>
      <c r="CR33" s="40">
        <f>(S33/0.001013-$BZ33)/$BZ33</f>
        <v>2.9333249141707808E-6</v>
      </c>
      <c r="CS33" s="40">
        <f>(Y33/0.000439-$BZ33)/$BZ33</f>
        <v>1.2150033179723355E-6</v>
      </c>
      <c r="CT33" s="68"/>
    </row>
    <row r="34" spans="1:98" x14ac:dyDescent="0.25">
      <c r="A34" s="75" t="s">
        <v>200</v>
      </c>
      <c r="B34" s="75">
        <v>53.26145563</v>
      </c>
      <c r="C34" s="75"/>
      <c r="D34" s="75">
        <v>394.46719767000002</v>
      </c>
      <c r="E34" s="75">
        <v>8.8622045699999994</v>
      </c>
      <c r="F34" s="75">
        <v>8.1532281999999991</v>
      </c>
      <c r="G34" s="75">
        <v>19.330475159999999</v>
      </c>
      <c r="H34" s="75">
        <v>26.634680289999999</v>
      </c>
      <c r="I34" s="75"/>
      <c r="J34" s="89" t="s">
        <v>200</v>
      </c>
      <c r="K34" s="75">
        <v>0</v>
      </c>
      <c r="L34" s="75">
        <v>0.30240287494375401</v>
      </c>
      <c r="M34" s="75">
        <v>4.92208987758216E-2</v>
      </c>
      <c r="N34" s="75">
        <v>0.111975318456683</v>
      </c>
      <c r="O34" s="75">
        <v>0.111975318456683</v>
      </c>
      <c r="P34" s="75">
        <v>0.432460381679591</v>
      </c>
      <c r="Q34" s="75">
        <v>0</v>
      </c>
      <c r="R34" s="75">
        <v>5.4185624358378003E-2</v>
      </c>
      <c r="S34" s="75">
        <v>2.698110026594E-2</v>
      </c>
      <c r="T34" s="75">
        <v>0.63911392013448198</v>
      </c>
      <c r="U34" s="75">
        <v>53.261433352182799</v>
      </c>
      <c r="V34" s="75">
        <v>2.6647149765240798</v>
      </c>
      <c r="W34" s="75">
        <v>2.0182048564956399E-2</v>
      </c>
      <c r="X34" s="75">
        <v>0.46503643183898502</v>
      </c>
      <c r="Y34" s="75">
        <v>1.16925801240722E-2</v>
      </c>
      <c r="Z34" s="75">
        <v>0</v>
      </c>
      <c r="AA34" s="75">
        <v>0</v>
      </c>
      <c r="AB34" s="75">
        <v>0.488533790747884</v>
      </c>
      <c r="AC34" s="75">
        <v>0.488533790747884</v>
      </c>
      <c r="AD34" s="75">
        <v>0</v>
      </c>
      <c r="AE34" s="75">
        <v>0</v>
      </c>
      <c r="AF34" s="75">
        <v>3.15573864625186</v>
      </c>
      <c r="AG34" s="75">
        <v>9.40721013308531E-2</v>
      </c>
      <c r="AH34" s="75">
        <v>1.47094652239183E-2</v>
      </c>
      <c r="AI34" s="75">
        <v>0</v>
      </c>
      <c r="AJ34" s="75">
        <v>8.1236406031040893</v>
      </c>
      <c r="AK34" s="75">
        <v>3.99822228825873E-2</v>
      </c>
      <c r="AL34" s="75">
        <v>0</v>
      </c>
      <c r="AM34" s="75">
        <v>0</v>
      </c>
      <c r="AN34" s="75">
        <v>4.87475467016815E-2</v>
      </c>
      <c r="AO34" s="75">
        <v>0.15692526877097801</v>
      </c>
      <c r="AP34" s="75">
        <v>26.957390079201001</v>
      </c>
      <c r="AQ34" s="75">
        <v>355.020357697713</v>
      </c>
      <c r="AR34" s="75">
        <v>36.291003845522098</v>
      </c>
      <c r="AS34" s="75">
        <v>394.46710018948698</v>
      </c>
      <c r="AT34" s="75">
        <v>0</v>
      </c>
      <c r="AU34" s="75">
        <v>0.53174109046445805</v>
      </c>
      <c r="AV34" s="75">
        <v>0</v>
      </c>
      <c r="AW34" s="75">
        <v>4.9044900764452599E-3</v>
      </c>
      <c r="AX34" s="75">
        <v>4.4517444191239903</v>
      </c>
      <c r="AY34" s="75">
        <v>4.76172479703698E-2</v>
      </c>
      <c r="AZ34" s="75">
        <v>3.0653966280306599E-2</v>
      </c>
      <c r="BA34" s="75">
        <v>3.7833517220853499</v>
      </c>
      <c r="BB34" s="75">
        <v>2.8078200036376198E-2</v>
      </c>
      <c r="BC34" s="75">
        <v>0</v>
      </c>
      <c r="BD34" s="75">
        <v>2.1398531280830201E-2</v>
      </c>
      <c r="BE34" s="75">
        <v>8.8622011474098397</v>
      </c>
      <c r="BF34" s="75">
        <v>8.1532242007010698</v>
      </c>
      <c r="BG34" s="75">
        <v>0.70897694670877498</v>
      </c>
      <c r="BH34" s="75">
        <v>1.08164314886158E-2</v>
      </c>
      <c r="BI34" s="75">
        <v>0</v>
      </c>
      <c r="BJ34" s="75">
        <v>0.104646708995408</v>
      </c>
      <c r="BK34" s="75">
        <v>2.5088891571178901E-2</v>
      </c>
      <c r="BL34" s="75">
        <v>0.67968688459354998</v>
      </c>
      <c r="BM34" s="75">
        <v>0.14181887652463299</v>
      </c>
      <c r="BN34" s="75">
        <v>0.10204458197611201</v>
      </c>
      <c r="BO34" s="75">
        <v>2.7187446110771201</v>
      </c>
      <c r="BP34" s="75">
        <v>1.00256382704317E-2</v>
      </c>
      <c r="BQ34" s="75">
        <v>2.42218947623693E-2</v>
      </c>
      <c r="BR34" s="75">
        <v>0.42939217458401502</v>
      </c>
      <c r="BS34" s="75">
        <v>7.5898739838070497E-4</v>
      </c>
      <c r="BT34" s="75">
        <v>19.330476301967</v>
      </c>
      <c r="BU34" s="75">
        <v>6.60685797514979</v>
      </c>
      <c r="BV34" s="75">
        <v>0</v>
      </c>
      <c r="BW34" s="75">
        <v>0</v>
      </c>
      <c r="BX34" s="75">
        <v>0.56436399021623995</v>
      </c>
      <c r="BY34" s="75">
        <v>0</v>
      </c>
      <c r="BZ34" s="75">
        <v>26.634672995033998</v>
      </c>
      <c r="CA34" s="75">
        <v>0.86707714583453099</v>
      </c>
      <c r="CB34" s="89"/>
      <c r="CC34" s="91">
        <f t="shared" si="9"/>
        <v>1.0121164274938601</v>
      </c>
      <c r="CD34" s="28">
        <f t="shared" si="0"/>
        <v>8.0000046765267962E-3</v>
      </c>
      <c r="CE34" s="28">
        <f t="shared" si="1"/>
        <v>1.9247019940587983E-2</v>
      </c>
      <c r="CF34" s="68">
        <f t="shared" si="2"/>
        <v>-4.1827278166063655E-7</v>
      </c>
      <c r="CG34" s="68" t="str">
        <f t="shared" si="3"/>
        <v/>
      </c>
      <c r="CH34" s="68">
        <f t="shared" si="4"/>
        <v>-2.4711944012032207E-7</v>
      </c>
      <c r="CI34" s="68">
        <f t="shared" si="5"/>
        <v>-3.8620076220262274E-7</v>
      </c>
      <c r="CJ34" s="68">
        <f t="shared" si="6"/>
        <v>-4.9051723210176057E-7</v>
      </c>
      <c r="CK34" s="68">
        <f t="shared" si="7"/>
        <v>5.9075992261412456E-8</v>
      </c>
      <c r="CL34" s="68">
        <f t="shared" si="8"/>
        <v>-2.7388975278590721E-7</v>
      </c>
      <c r="CM34" s="40">
        <f>(N34/0.004204-$BZ34)/$BZ34</f>
        <v>2.8160441056243846E-5</v>
      </c>
      <c r="CN34" s="40">
        <f>(R34/0.002034-$BZ34)/$BZ34</f>
        <v>1.9749887063345151E-4</v>
      </c>
      <c r="CO34" s="40">
        <f>(AB34/0.018342-$BZ34)/$BZ34</f>
        <v>1.2663888672477517E-6</v>
      </c>
      <c r="CP34" s="40">
        <f>(AN34/0.00183-$BZ34)/$BZ34</f>
        <v>1.2505004614320241E-4</v>
      </c>
      <c r="CQ34" s="40">
        <f>(M34/0.001848-$BZ34)/$BZ34</f>
        <v>4.6892702425808968E-7</v>
      </c>
      <c r="CR34" s="40">
        <f>(S34/0.001013-$BZ34)/$BZ34</f>
        <v>6.5424732019703136E-6</v>
      </c>
      <c r="CS34" s="40">
        <f>(Y34/0.000439-$BZ34)/$BZ34</f>
        <v>-3.5339164891845572E-6</v>
      </c>
      <c r="CT34" s="68"/>
    </row>
    <row r="35" spans="1:98" x14ac:dyDescent="0.25">
      <c r="A35" s="75" t="s">
        <v>201</v>
      </c>
      <c r="B35" s="75"/>
      <c r="C35" s="75"/>
      <c r="D35" s="75"/>
      <c r="E35" s="75"/>
      <c r="F35" s="75"/>
      <c r="G35" s="75"/>
      <c r="H35" s="75"/>
      <c r="I35" s="75"/>
      <c r="J35" s="89"/>
      <c r="K35" s="75"/>
      <c r="L35" s="75"/>
      <c r="M35" s="75"/>
      <c r="N35" s="75"/>
      <c r="O35" s="75"/>
      <c r="P35" s="75"/>
      <c r="Q35" s="75"/>
      <c r="R35" s="75"/>
      <c r="S35" s="75"/>
      <c r="T35" s="75"/>
      <c r="U35" s="75"/>
      <c r="V35" s="75"/>
      <c r="W35" s="75"/>
      <c r="X35" s="75"/>
      <c r="Y35" s="75"/>
      <c r="Z35" s="75"/>
      <c r="AA35" s="75"/>
      <c r="AB35" s="75"/>
      <c r="AC35" s="75"/>
      <c r="AD35" s="75"/>
      <c r="AE35" s="75"/>
      <c r="AF35" s="75"/>
      <c r="AG35" s="75"/>
      <c r="AH35" s="75"/>
      <c r="AI35" s="75"/>
      <c r="AJ35" s="75"/>
      <c r="AK35" s="75"/>
      <c r="AL35" s="75"/>
      <c r="AM35" s="75"/>
      <c r="AN35" s="75"/>
      <c r="AO35" s="75"/>
      <c r="AP35" s="75"/>
      <c r="AQ35" s="75"/>
      <c r="AR35" s="75"/>
      <c r="AS35" s="75"/>
      <c r="AT35" s="75"/>
      <c r="AU35" s="75"/>
      <c r="AV35" s="75"/>
      <c r="AW35" s="75"/>
      <c r="AX35" s="75"/>
      <c r="AY35" s="75"/>
      <c r="AZ35" s="75"/>
      <c r="BA35" s="75"/>
      <c r="BB35" s="75"/>
      <c r="BC35" s="75"/>
      <c r="BD35" s="75"/>
      <c r="BE35" s="75"/>
      <c r="BF35" s="75"/>
      <c r="BG35" s="75"/>
      <c r="BH35" s="75"/>
      <c r="BI35" s="75"/>
      <c r="BJ35" s="75"/>
      <c r="BK35" s="75"/>
      <c r="BL35" s="75"/>
      <c r="BM35" s="75"/>
      <c r="BN35" s="75"/>
      <c r="BO35" s="75"/>
      <c r="BP35" s="75"/>
      <c r="BQ35" s="75"/>
      <c r="BR35" s="75"/>
      <c r="BS35" s="75"/>
      <c r="BT35" s="75"/>
      <c r="BU35" s="75"/>
      <c r="BV35" s="75"/>
      <c r="BW35" s="75"/>
      <c r="BX35" s="75"/>
      <c r="BY35" s="75"/>
      <c r="BZ35" s="75"/>
      <c r="CA35" s="75"/>
      <c r="CB35" s="89"/>
      <c r="CC35" s="91" t="e">
        <f t="shared" si="9"/>
        <v>#DIV/0!</v>
      </c>
      <c r="CD35" s="28" t="e">
        <f t="shared" ref="CD35:CD60" si="17">AF35/AS35</f>
        <v>#DIV/0!</v>
      </c>
      <c r="CE35" s="28" t="e">
        <f t="shared" ref="CE35:CE60" si="18">AO35/BF35</f>
        <v>#DIV/0!</v>
      </c>
      <c r="CF35" s="68" t="str">
        <f t="shared" ref="CF35:CF60" si="19">IF(B35=0,"",(U35-B35)/B35)</f>
        <v/>
      </c>
      <c r="CG35" s="68" t="str">
        <f t="shared" ref="CG35:CG60" si="20">IF(C35=0,"",(AO35-C35)/C35)</f>
        <v/>
      </c>
      <c r="CH35" s="68" t="str">
        <f t="shared" ref="CH35:CH60" si="21">IF(D35=0,"",(AS35-D35)/D35)</f>
        <v/>
      </c>
      <c r="CI35" s="68" t="str">
        <f t="shared" ref="CI35:CI60" si="22">IF(E35=0,"",(BE35-E35)/E35)</f>
        <v/>
      </c>
      <c r="CJ35" s="68" t="str">
        <f t="shared" ref="CJ35:CJ60" si="23">IF(F35=0,"",(BF35-F35)/F35)</f>
        <v/>
      </c>
      <c r="CK35" s="68" t="str">
        <f t="shared" ref="CK35:CK60" si="24">IF(G35=0,"",(BT35-G35)/G35)</f>
        <v/>
      </c>
      <c r="CL35" s="68" t="str">
        <f t="shared" ref="CL35:CL60" si="25">IF(H35=0,"",(BZ35-H35)/H35)</f>
        <v/>
      </c>
      <c r="CM35" s="40"/>
      <c r="CN35" s="40"/>
      <c r="CO35" s="40"/>
      <c r="CP35" s="40"/>
      <c r="CQ35" s="40"/>
      <c r="CR35" s="40"/>
      <c r="CS35" s="40"/>
      <c r="CT35" s="68"/>
    </row>
    <row r="36" spans="1:98" x14ac:dyDescent="0.25">
      <c r="A36" s="75" t="s">
        <v>202</v>
      </c>
      <c r="B36" s="75">
        <v>49.205284140000003</v>
      </c>
      <c r="C36" s="75"/>
      <c r="D36" s="75">
        <v>453.47870537</v>
      </c>
      <c r="E36" s="75">
        <v>7.7365735200000003</v>
      </c>
      <c r="F36" s="75">
        <v>7.1176475799999999</v>
      </c>
      <c r="G36" s="75">
        <v>16.349565330000001</v>
      </c>
      <c r="H36" s="75">
        <v>23.074990970000002</v>
      </c>
      <c r="I36" s="75"/>
      <c r="J36" s="89" t="s">
        <v>202</v>
      </c>
      <c r="K36" s="75">
        <v>0</v>
      </c>
      <c r="L36" s="75">
        <v>0.26198685528926002</v>
      </c>
      <c r="M36" s="75">
        <v>4.2642628311783899E-2</v>
      </c>
      <c r="N36" s="75">
        <v>9.7009943436186505E-2</v>
      </c>
      <c r="O36" s="75">
        <v>9.7009943436186505E-2</v>
      </c>
      <c r="P36" s="75">
        <v>0.37466253382546</v>
      </c>
      <c r="Q36" s="75">
        <v>0</v>
      </c>
      <c r="R36" s="75">
        <v>4.6943601132625599E-2</v>
      </c>
      <c r="S36" s="75">
        <v>2.3375003105294799E-2</v>
      </c>
      <c r="T36" s="75">
        <v>0.55369691709996205</v>
      </c>
      <c r="U36" s="75">
        <v>49.205245591141797</v>
      </c>
      <c r="V36" s="75">
        <v>2.3085803237078601</v>
      </c>
      <c r="W36" s="75">
        <v>1.7484836752608E-2</v>
      </c>
      <c r="X36" s="75">
        <v>0.40288468528634402</v>
      </c>
      <c r="Y36" s="75">
        <v>1.0129900409700901E-2</v>
      </c>
      <c r="Z36" s="75">
        <v>0</v>
      </c>
      <c r="AA36" s="75">
        <v>0</v>
      </c>
      <c r="AB36" s="75">
        <v>0.42324170777999098</v>
      </c>
      <c r="AC36" s="75">
        <v>0.42324170777999098</v>
      </c>
      <c r="AD36" s="75">
        <v>0</v>
      </c>
      <c r="AE36" s="75">
        <v>0</v>
      </c>
      <c r="AF36" s="75">
        <v>3.6278310844800101</v>
      </c>
      <c r="AG36" s="75">
        <v>8.1499636324612906E-2</v>
      </c>
      <c r="AH36" s="75">
        <v>1.27436525600827E-2</v>
      </c>
      <c r="AI36" s="75">
        <v>0</v>
      </c>
      <c r="AJ36" s="75">
        <v>7.0379295845135799</v>
      </c>
      <c r="AK36" s="75">
        <v>3.4638595112842403E-2</v>
      </c>
      <c r="AL36" s="75">
        <v>0</v>
      </c>
      <c r="AM36" s="75">
        <v>0</v>
      </c>
      <c r="AN36" s="75">
        <v>4.2232790631271298E-2</v>
      </c>
      <c r="AO36" s="75">
        <v>0.13699326209207599</v>
      </c>
      <c r="AP36" s="75">
        <v>23.354567249678901</v>
      </c>
      <c r="AQ36" s="75">
        <v>408.13067360615503</v>
      </c>
      <c r="AR36" s="75">
        <v>41.720003663839201</v>
      </c>
      <c r="AS36" s="75">
        <v>453.478508354474</v>
      </c>
      <c r="AT36" s="75">
        <v>0</v>
      </c>
      <c r="AU36" s="75">
        <v>0.46067423942387697</v>
      </c>
      <c r="AV36" s="75">
        <v>0</v>
      </c>
      <c r="AW36" s="75">
        <v>4.2815457971637503E-3</v>
      </c>
      <c r="AX36" s="75">
        <v>3.8567734936043898</v>
      </c>
      <c r="AY36" s="75">
        <v>4.1569150801655602E-2</v>
      </c>
      <c r="AZ36" s="75">
        <v>2.6760477488053699E-2</v>
      </c>
      <c r="BA36" s="75">
        <v>3.3028127366523901</v>
      </c>
      <c r="BB36" s="75">
        <v>2.45118511317978E-2</v>
      </c>
      <c r="BC36" s="75">
        <v>0</v>
      </c>
      <c r="BD36" s="75">
        <v>1.8680598252837001E-2</v>
      </c>
      <c r="BE36" s="75">
        <v>7.7365711966780699</v>
      </c>
      <c r="BF36" s="75">
        <v>7.1176458802321401</v>
      </c>
      <c r="BG36" s="75">
        <v>0.61892531644592796</v>
      </c>
      <c r="BH36" s="75">
        <v>9.4425688420774097E-3</v>
      </c>
      <c r="BI36" s="75">
        <v>0</v>
      </c>
      <c r="BJ36" s="75">
        <v>9.1354990228012994E-2</v>
      </c>
      <c r="BK36" s="75">
        <v>2.1902227434316E-2</v>
      </c>
      <c r="BL36" s="75">
        <v>0.593355907670431</v>
      </c>
      <c r="BM36" s="75">
        <v>0.123805962256871</v>
      </c>
      <c r="BN36" s="75">
        <v>8.9083420989103601E-2</v>
      </c>
      <c r="BO36" s="75">
        <v>2.3734234612565199</v>
      </c>
      <c r="BP36" s="75">
        <v>8.6856583438930691E-3</v>
      </c>
      <c r="BQ36" s="75">
        <v>2.1145350142473599E-2</v>
      </c>
      <c r="BR36" s="75">
        <v>0.37485304739386099</v>
      </c>
      <c r="BS36" s="75">
        <v>6.6258389457497595E-4</v>
      </c>
      <c r="BT36" s="75">
        <v>16.349568354855901</v>
      </c>
      <c r="BU36" s="75">
        <v>5.7238631243006504</v>
      </c>
      <c r="BV36" s="75">
        <v>0</v>
      </c>
      <c r="BW36" s="75">
        <v>0</v>
      </c>
      <c r="BX36" s="75">
        <v>0.488937596406395</v>
      </c>
      <c r="BY36" s="75">
        <v>0</v>
      </c>
      <c r="BZ36" s="75">
        <v>23.074984150972501</v>
      </c>
      <c r="CA36" s="75">
        <v>0.75119479176995296</v>
      </c>
      <c r="CB36" s="89"/>
      <c r="CC36" s="91">
        <f t="shared" si="9"/>
        <v>1.0121162856224375</v>
      </c>
      <c r="CD36" s="28">
        <f t="shared" si="17"/>
        <v>8.0000066544371178E-3</v>
      </c>
      <c r="CE36" s="28">
        <f t="shared" si="18"/>
        <v>1.924699042313243E-2</v>
      </c>
      <c r="CF36" s="68">
        <f t="shared" si="19"/>
        <v>-7.8342923693288604E-7</v>
      </c>
      <c r="CG36" s="68" t="str">
        <f t="shared" si="20"/>
        <v/>
      </c>
      <c r="CH36" s="68">
        <f t="shared" si="21"/>
        <v>-4.3445375420113643E-7</v>
      </c>
      <c r="CI36" s="68">
        <f t="shared" si="22"/>
        <v>-3.003037358064848E-7</v>
      </c>
      <c r="CJ36" s="68">
        <f t="shared" si="23"/>
        <v>-2.3881034298096265E-7</v>
      </c>
      <c r="CK36" s="68">
        <f t="shared" si="24"/>
        <v>1.8501139565036613E-7</v>
      </c>
      <c r="CL36" s="68">
        <f t="shared" si="25"/>
        <v>-2.9551593366806426E-7</v>
      </c>
      <c r="CM36" s="40">
        <f>(N36/0.004204-$BZ36)/$BZ36</f>
        <v>2.7936736302497381E-5</v>
      </c>
      <c r="CN36" s="40">
        <f>(R36/0.002034-$BZ36)/$BZ36</f>
        <v>1.9353281935031863E-4</v>
      </c>
      <c r="CO36" s="40">
        <f>(AB36/0.018342-$BZ36)/$BZ36</f>
        <v>8.2336672843172362E-7</v>
      </c>
      <c r="CP36" s="40">
        <f>(AN36/0.00183-$BZ36)/$BZ36</f>
        <v>1.3189679216901005E-4</v>
      </c>
      <c r="CQ36" s="40">
        <f>(M36/0.001848-$BZ36)/$BZ36</f>
        <v>1.3507812910400685E-6</v>
      </c>
      <c r="CR36" s="40">
        <f>(S36/0.001013-$BZ36)/$BZ36</f>
        <v>1.8892165654997199E-6</v>
      </c>
      <c r="CS36" s="40">
        <f>(Y36/0.000439-$BZ36)/$BZ36</f>
        <v>-1.7406435030319707E-6</v>
      </c>
      <c r="CT36" s="68"/>
    </row>
    <row r="37" spans="1:98" x14ac:dyDescent="0.25">
      <c r="A37" s="75" t="s">
        <v>203</v>
      </c>
      <c r="B37" s="75"/>
      <c r="C37" s="75"/>
      <c r="D37" s="75"/>
      <c r="E37" s="75"/>
      <c r="F37" s="75"/>
      <c r="G37" s="75"/>
      <c r="H37" s="75"/>
      <c r="I37" s="75"/>
      <c r="J37" s="89"/>
      <c r="K37" s="75"/>
      <c r="L37" s="75"/>
      <c r="M37" s="75"/>
      <c r="N37" s="75"/>
      <c r="O37" s="75"/>
      <c r="P37" s="75"/>
      <c r="Q37" s="75"/>
      <c r="R37" s="75"/>
      <c r="S37" s="75"/>
      <c r="T37" s="75"/>
      <c r="U37" s="75"/>
      <c r="V37" s="75"/>
      <c r="W37" s="75"/>
      <c r="X37" s="75"/>
      <c r="Y37" s="75"/>
      <c r="Z37" s="75"/>
      <c r="AA37" s="75"/>
      <c r="AB37" s="75"/>
      <c r="AC37" s="75"/>
      <c r="AD37" s="75"/>
      <c r="AE37" s="75"/>
      <c r="AF37" s="75"/>
      <c r="AG37" s="75"/>
      <c r="AH37" s="75"/>
      <c r="AI37" s="75"/>
      <c r="AJ37" s="75"/>
      <c r="AK37" s="75"/>
      <c r="AL37" s="75"/>
      <c r="AM37" s="75"/>
      <c r="AN37" s="75"/>
      <c r="AO37" s="75"/>
      <c r="AP37" s="75"/>
      <c r="AQ37" s="75"/>
      <c r="AR37" s="75"/>
      <c r="AS37" s="75"/>
      <c r="AT37" s="75"/>
      <c r="AU37" s="75"/>
      <c r="AV37" s="75"/>
      <c r="AW37" s="75"/>
      <c r="AX37" s="75"/>
      <c r="AY37" s="75"/>
      <c r="AZ37" s="75"/>
      <c r="BA37" s="75"/>
      <c r="BB37" s="75"/>
      <c r="BC37" s="75"/>
      <c r="BD37" s="75"/>
      <c r="BE37" s="75"/>
      <c r="BF37" s="75"/>
      <c r="BG37" s="75"/>
      <c r="BH37" s="75"/>
      <c r="BI37" s="75"/>
      <c r="BJ37" s="75"/>
      <c r="BK37" s="75"/>
      <c r="BL37" s="75"/>
      <c r="BM37" s="75"/>
      <c r="BN37" s="75"/>
      <c r="BO37" s="75"/>
      <c r="BP37" s="75"/>
      <c r="BQ37" s="75"/>
      <c r="BR37" s="75"/>
      <c r="BS37" s="75"/>
      <c r="BT37" s="75"/>
      <c r="BU37" s="75"/>
      <c r="BV37" s="75"/>
      <c r="BW37" s="75"/>
      <c r="BX37" s="75"/>
      <c r="BY37" s="75"/>
      <c r="BZ37" s="75"/>
      <c r="CA37" s="75"/>
      <c r="CB37" s="89"/>
      <c r="CC37" s="91" t="e">
        <f t="shared" si="9"/>
        <v>#DIV/0!</v>
      </c>
      <c r="CD37" s="28" t="e">
        <f t="shared" si="17"/>
        <v>#DIV/0!</v>
      </c>
      <c r="CE37" s="28" t="e">
        <f t="shared" si="18"/>
        <v>#DIV/0!</v>
      </c>
      <c r="CF37" s="68" t="str">
        <f t="shared" si="19"/>
        <v/>
      </c>
      <c r="CG37" s="68" t="str">
        <f t="shared" si="20"/>
        <v/>
      </c>
      <c r="CH37" s="68" t="str">
        <f t="shared" si="21"/>
        <v/>
      </c>
      <c r="CI37" s="68" t="str">
        <f t="shared" si="22"/>
        <v/>
      </c>
      <c r="CJ37" s="68" t="str">
        <f t="shared" si="23"/>
        <v/>
      </c>
      <c r="CK37" s="68" t="str">
        <f t="shared" si="24"/>
        <v/>
      </c>
      <c r="CL37" s="68" t="str">
        <f t="shared" si="25"/>
        <v/>
      </c>
      <c r="CM37" s="40"/>
      <c r="CN37" s="40"/>
      <c r="CO37" s="40"/>
      <c r="CP37" s="40"/>
      <c r="CQ37" s="40"/>
      <c r="CR37" s="40"/>
      <c r="CS37" s="40"/>
      <c r="CT37" s="68"/>
    </row>
    <row r="38" spans="1:98" x14ac:dyDescent="0.25">
      <c r="A38" s="75" t="s">
        <v>204</v>
      </c>
      <c r="B38" s="75">
        <v>212.81944644999999</v>
      </c>
      <c r="C38" s="75"/>
      <c r="D38" s="75">
        <v>1952.2630299</v>
      </c>
      <c r="E38" s="75">
        <v>39.10450917</v>
      </c>
      <c r="F38" s="75">
        <v>35.97614849</v>
      </c>
      <c r="G38" s="75">
        <v>89.665074849999996</v>
      </c>
      <c r="H38" s="75">
        <v>91.200101430000004</v>
      </c>
      <c r="I38" s="75"/>
      <c r="J38" s="89" t="s">
        <v>204</v>
      </c>
      <c r="K38" s="75">
        <v>0</v>
      </c>
      <c r="L38" s="75">
        <v>1.0354602432614</v>
      </c>
      <c r="M38" s="75">
        <v>0.16853810705296399</v>
      </c>
      <c r="N38" s="75">
        <v>0.383416147397867</v>
      </c>
      <c r="O38" s="75">
        <v>0.383416147397867</v>
      </c>
      <c r="P38" s="75">
        <v>1.4807931859736401</v>
      </c>
      <c r="Q38" s="75">
        <v>0</v>
      </c>
      <c r="R38" s="75">
        <v>0.185538058801518</v>
      </c>
      <c r="S38" s="75">
        <v>9.2386471171864507E-2</v>
      </c>
      <c r="T38" s="75">
        <v>2.1883971242158902</v>
      </c>
      <c r="U38" s="75">
        <v>212.819412638877</v>
      </c>
      <c r="V38" s="75">
        <v>9.1242794720789</v>
      </c>
      <c r="W38" s="75">
        <v>6.9105528199616295E-2</v>
      </c>
      <c r="X38" s="75">
        <v>1.5923347219352399</v>
      </c>
      <c r="Y38" s="75">
        <v>4.0036923571329902E-2</v>
      </c>
      <c r="Z38" s="75">
        <v>0</v>
      </c>
      <c r="AA38" s="75">
        <v>0</v>
      </c>
      <c r="AB38" s="75">
        <v>1.6727934087252301</v>
      </c>
      <c r="AC38" s="75">
        <v>1.6727934087252301</v>
      </c>
      <c r="AD38" s="75">
        <v>0</v>
      </c>
      <c r="AE38" s="75">
        <v>0</v>
      </c>
      <c r="AF38" s="75">
        <v>15.618103795146499</v>
      </c>
      <c r="AG38" s="75">
        <v>0.322112989689324</v>
      </c>
      <c r="AH38" s="75">
        <v>5.0366723410033301E-2</v>
      </c>
      <c r="AI38" s="75">
        <v>0</v>
      </c>
      <c r="AJ38" s="75">
        <v>27.816262350258199</v>
      </c>
      <c r="AK38" s="75">
        <v>0.13690365065410001</v>
      </c>
      <c r="AL38" s="75">
        <v>0</v>
      </c>
      <c r="AM38" s="75">
        <v>0</v>
      </c>
      <c r="AN38" s="75">
        <v>0.16691783330045701</v>
      </c>
      <c r="AO38" s="75">
        <v>0.69243259845566196</v>
      </c>
      <c r="AP38" s="75">
        <v>92.305102068486505</v>
      </c>
      <c r="AQ38" s="75">
        <v>1757.0361254848699</v>
      </c>
      <c r="AR38" s="75">
        <v>179.608201475774</v>
      </c>
      <c r="AS38" s="75">
        <v>1952.2624307557901</v>
      </c>
      <c r="AT38" s="75">
        <v>0</v>
      </c>
      <c r="AU38" s="75">
        <v>1.8207405629391999</v>
      </c>
      <c r="AV38" s="75">
        <v>0</v>
      </c>
      <c r="AW38" s="75">
        <v>2.1641062715984E-2</v>
      </c>
      <c r="AX38" s="75">
        <v>15.243267672365601</v>
      </c>
      <c r="AY38" s="75">
        <v>0.21011134278013799</v>
      </c>
      <c r="AZ38" s="75">
        <v>0.13526059866510101</v>
      </c>
      <c r="BA38" s="75">
        <v>16.694064263628601</v>
      </c>
      <c r="BB38" s="75">
        <v>0.12389511058935</v>
      </c>
      <c r="BC38" s="75">
        <v>0</v>
      </c>
      <c r="BD38" s="75">
        <v>9.44211176882334E-2</v>
      </c>
      <c r="BE38" s="75">
        <v>39.104505219945203</v>
      </c>
      <c r="BF38" s="75">
        <v>35.976145661751403</v>
      </c>
      <c r="BG38" s="75">
        <v>3.12835955819375</v>
      </c>
      <c r="BH38" s="75">
        <v>4.7727487127763299E-2</v>
      </c>
      <c r="BI38" s="75">
        <v>0</v>
      </c>
      <c r="BJ38" s="75">
        <v>0.46175369533226401</v>
      </c>
      <c r="BK38" s="75">
        <v>0.110704774593936</v>
      </c>
      <c r="BL38" s="75">
        <v>2.9991212800035201</v>
      </c>
      <c r="BM38" s="75">
        <v>0.62577666308415503</v>
      </c>
      <c r="BN38" s="75">
        <v>0.45027184212701898</v>
      </c>
      <c r="BO38" s="75">
        <v>11.9964731151859</v>
      </c>
      <c r="BP38" s="75">
        <v>3.4328902553618E-2</v>
      </c>
      <c r="BQ38" s="75">
        <v>0.10687912487530001</v>
      </c>
      <c r="BR38" s="75">
        <v>1.8946951472963001</v>
      </c>
      <c r="BS38" s="75">
        <v>3.3490360576949501E-3</v>
      </c>
      <c r="BT38" s="75">
        <v>89.665010443514703</v>
      </c>
      <c r="BU38" s="75">
        <v>22.622617144150599</v>
      </c>
      <c r="BV38" s="75">
        <v>0</v>
      </c>
      <c r="BW38" s="75">
        <v>0</v>
      </c>
      <c r="BX38" s="75">
        <v>1.9324432820295701</v>
      </c>
      <c r="BY38" s="75">
        <v>0</v>
      </c>
      <c r="BZ38" s="75">
        <v>91.200079675038594</v>
      </c>
      <c r="CA38" s="75">
        <v>2.96897104440384</v>
      </c>
      <c r="CB38" s="89"/>
      <c r="CC38" s="91">
        <f t="shared" si="9"/>
        <v>1.0121164630270643</v>
      </c>
      <c r="CD38" s="28">
        <f t="shared" si="17"/>
        <v>8.0000022277231329E-3</v>
      </c>
      <c r="CE38" s="28">
        <f t="shared" si="18"/>
        <v>1.9246992297783372E-2</v>
      </c>
      <c r="CF38" s="68">
        <f t="shared" si="19"/>
        <v>-1.5887233781211235E-7</v>
      </c>
      <c r="CG38" s="68" t="str">
        <f t="shared" si="20"/>
        <v/>
      </c>
      <c r="CH38" s="68">
        <f t="shared" si="21"/>
        <v>-3.0689727804298454E-7</v>
      </c>
      <c r="CI38" s="68">
        <f t="shared" si="22"/>
        <v>-1.0101277016055662E-7</v>
      </c>
      <c r="CJ38" s="68">
        <f t="shared" si="23"/>
        <v>-7.861454646496615E-8</v>
      </c>
      <c r="CK38" s="68">
        <f t="shared" si="24"/>
        <v>-7.1830069178254763E-7</v>
      </c>
      <c r="CL38" s="68">
        <f t="shared" si="25"/>
        <v>-2.3854097822372297E-7</v>
      </c>
      <c r="CM38" s="40">
        <f>(N38/0.004204-$BZ38)/$BZ38</f>
        <v>2.8722734780420743E-5</v>
      </c>
      <c r="CN38" s="40">
        <f>(R38/0.002034-$BZ38)/$BZ38</f>
        <v>1.999814021326133E-4</v>
      </c>
      <c r="CO38" s="40">
        <f>(AB38/0.018342-$BZ38)/$BZ38</f>
        <v>9.2499593511279388E-7</v>
      </c>
      <c r="CP38" s="40">
        <f>(AN38/0.00183-$BZ38)/$BZ38</f>
        <v>1.2994605137055674E-4</v>
      </c>
      <c r="CQ38" s="40">
        <f>(M38/0.001848-$BZ38)/$BZ38</f>
        <v>2.1349133862435378E-6</v>
      </c>
      <c r="CR38" s="40">
        <f>(S38/0.001013-$BZ38)/$BZ38</f>
        <v>8.5560992172126207E-6</v>
      </c>
      <c r="CS38" s="40">
        <f>(Y38/0.000439-$BZ38)/$BZ38</f>
        <v>2.212811977096416E-6</v>
      </c>
      <c r="CT38" s="68"/>
    </row>
    <row r="39" spans="1:98" x14ac:dyDescent="0.25">
      <c r="A39" s="75" t="s">
        <v>340</v>
      </c>
      <c r="B39" s="75">
        <v>87.073761919999995</v>
      </c>
      <c r="C39" s="75"/>
      <c r="D39" s="75">
        <v>683.86521905999996</v>
      </c>
      <c r="E39" s="75">
        <v>19.094588989999998</v>
      </c>
      <c r="F39" s="75">
        <v>17.567021860000001</v>
      </c>
      <c r="G39" s="75">
        <v>45.875874070000002</v>
      </c>
      <c r="H39" s="75">
        <v>39.921192550000001</v>
      </c>
      <c r="I39" s="75"/>
      <c r="J39" s="89" t="s">
        <v>340</v>
      </c>
      <c r="K39" s="75">
        <v>0</v>
      </c>
      <c r="L39" s="75">
        <v>0.45325359287483802</v>
      </c>
      <c r="M39" s="75">
        <v>7.37744923508942E-2</v>
      </c>
      <c r="N39" s="75">
        <v>0.16783332114482699</v>
      </c>
      <c r="O39" s="75">
        <v>0.16783332114482699</v>
      </c>
      <c r="P39" s="75">
        <v>0.64819099838125604</v>
      </c>
      <c r="Q39" s="75">
        <v>0</v>
      </c>
      <c r="R39" s="75">
        <v>8.1215512963740299E-2</v>
      </c>
      <c r="S39" s="75">
        <v>4.0440267192773202E-2</v>
      </c>
      <c r="T39" s="75">
        <v>0.95793110578150997</v>
      </c>
      <c r="U39" s="75">
        <v>87.073745001515704</v>
      </c>
      <c r="V39" s="75">
        <v>3.9939894225063202</v>
      </c>
      <c r="W39" s="75">
        <v>3.0249769848899599E-2</v>
      </c>
      <c r="X39" s="75">
        <v>0.69701639204719001</v>
      </c>
      <c r="Y39" s="75">
        <v>1.75255154626906E-2</v>
      </c>
      <c r="Z39" s="75">
        <v>0</v>
      </c>
      <c r="AA39" s="75">
        <v>0</v>
      </c>
      <c r="AB39" s="75">
        <v>0.73223559967142304</v>
      </c>
      <c r="AC39" s="75">
        <v>0.73223559967142304</v>
      </c>
      <c r="AD39" s="75">
        <v>0</v>
      </c>
      <c r="AE39" s="75">
        <v>0</v>
      </c>
      <c r="AF39" s="75">
        <v>5.4709178070625004</v>
      </c>
      <c r="AG39" s="75">
        <v>0.14099944749558199</v>
      </c>
      <c r="AH39" s="75">
        <v>2.2047074942225402E-2</v>
      </c>
      <c r="AI39" s="75">
        <v>0</v>
      </c>
      <c r="AJ39" s="75">
        <v>12.176065057731799</v>
      </c>
      <c r="AK39" s="75">
        <v>5.99270654981729E-2</v>
      </c>
      <c r="AL39" s="75">
        <v>0</v>
      </c>
      <c r="AM39" s="75">
        <v>0</v>
      </c>
      <c r="AN39" s="75">
        <v>7.3065334246779801E-2</v>
      </c>
      <c r="AO39" s="75">
        <v>0.33811231948279502</v>
      </c>
      <c r="AP39" s="75">
        <v>40.404878608001603</v>
      </c>
      <c r="AQ39" s="75">
        <v>615.47847176264997</v>
      </c>
      <c r="AR39" s="75">
        <v>62.915585007247699</v>
      </c>
      <c r="AS39" s="75">
        <v>683.86497457695998</v>
      </c>
      <c r="AT39" s="75">
        <v>0</v>
      </c>
      <c r="AU39" s="75">
        <v>0.79699650141316203</v>
      </c>
      <c r="AV39" s="75">
        <v>0</v>
      </c>
      <c r="AW39" s="75">
        <v>1.0567247088521E-2</v>
      </c>
      <c r="AX39" s="75">
        <v>6.6724601017444103</v>
      </c>
      <c r="AY39" s="75">
        <v>0.102596538302551</v>
      </c>
      <c r="AZ39" s="75">
        <v>6.6047317581309203E-2</v>
      </c>
      <c r="BA39" s="75">
        <v>8.1516465362632804</v>
      </c>
      <c r="BB39" s="75">
        <v>6.0497501171205399E-2</v>
      </c>
      <c r="BC39" s="75">
        <v>0</v>
      </c>
      <c r="BD39" s="75">
        <v>4.6105533535056198E-2</v>
      </c>
      <c r="BE39" s="75">
        <v>19.094583577437898</v>
      </c>
      <c r="BF39" s="75">
        <v>17.5670163208143</v>
      </c>
      <c r="BG39" s="75">
        <v>1.5275672566235099</v>
      </c>
      <c r="BH39" s="75">
        <v>2.3305153799941501E-2</v>
      </c>
      <c r="BI39" s="75">
        <v>0</v>
      </c>
      <c r="BJ39" s="75">
        <v>0.225472696969195</v>
      </c>
      <c r="BK39" s="75">
        <v>5.4056792605697797E-2</v>
      </c>
      <c r="BL39" s="75">
        <v>1.4644584572055299</v>
      </c>
      <c r="BM39" s="75">
        <v>0.30556440494496601</v>
      </c>
      <c r="BN39" s="75">
        <v>0.219866165335626</v>
      </c>
      <c r="BO39" s="75">
        <v>5.8578351703346003</v>
      </c>
      <c r="BP39" s="75">
        <v>1.50268522518798E-2</v>
      </c>
      <c r="BQ39" s="75">
        <v>5.2188675573339498E-2</v>
      </c>
      <c r="BR39" s="75">
        <v>0.92517280764121901</v>
      </c>
      <c r="BS39" s="75">
        <v>1.6353224623422999E-3</v>
      </c>
      <c r="BT39" s="75">
        <v>45.875861823994001</v>
      </c>
      <c r="BU39" s="75">
        <v>9.9026403799151996</v>
      </c>
      <c r="BV39" s="75">
        <v>0</v>
      </c>
      <c r="BW39" s="75">
        <v>0</v>
      </c>
      <c r="BX39" s="75">
        <v>0.84589277480736502</v>
      </c>
      <c r="BY39" s="75">
        <v>0</v>
      </c>
      <c r="BZ39" s="75">
        <v>39.921184047355197</v>
      </c>
      <c r="CA39" s="75">
        <v>1.2996143094914401</v>
      </c>
      <c r="CB39" s="89"/>
      <c r="CC39" s="91">
        <f t="shared" si="9"/>
        <v>1.0121162378368498</v>
      </c>
      <c r="CD39" s="28">
        <f t="shared" si="17"/>
        <v>7.9999970907222145E-3</v>
      </c>
      <c r="CE39" s="28">
        <f t="shared" si="18"/>
        <v>1.9246997515575952E-2</v>
      </c>
      <c r="CF39" s="68">
        <f t="shared" si="19"/>
        <v>-1.9430060122237852E-7</v>
      </c>
      <c r="CG39" s="68" t="str">
        <f t="shared" si="20"/>
        <v/>
      </c>
      <c r="CH39" s="68">
        <f t="shared" si="21"/>
        <v>-3.5750179006647123E-7</v>
      </c>
      <c r="CI39" s="68">
        <f t="shared" si="22"/>
        <v>-2.8346051871992051E-7</v>
      </c>
      <c r="CJ39" s="68">
        <f t="shared" si="23"/>
        <v>-3.153172885243305E-7</v>
      </c>
      <c r="CK39" s="68">
        <f t="shared" si="24"/>
        <v>-2.6693782406331791E-7</v>
      </c>
      <c r="CL39" s="68">
        <f t="shared" si="25"/>
        <v>-2.1298574166325032E-7</v>
      </c>
      <c r="CM39" s="40">
        <f>(N39/0.004204-$BZ39)/$BZ39</f>
        <v>2.7786730875752777E-5</v>
      </c>
      <c r="CN39" s="40">
        <f>(R39/0.002034-$BZ39)/$BZ39</f>
        <v>1.9488512506569367E-4</v>
      </c>
      <c r="CO39" s="40">
        <f>(AB39/0.018342-$BZ39)/$BZ39</f>
        <v>1.6960073243547952E-6</v>
      </c>
      <c r="CP39" s="40">
        <f>(AN39/0.00183-$BZ39)/$BZ39</f>
        <v>1.3096077884041605E-4</v>
      </c>
      <c r="CQ39" s="40">
        <f>(M39/0.001848-$BZ39)/$BZ39</f>
        <v>1.9550343102373468E-6</v>
      </c>
      <c r="CR39" s="40">
        <f>(S39/0.001013-$BZ39)/$BZ39</f>
        <v>2.6644999397025431E-6</v>
      </c>
      <c r="CS39" s="40">
        <f>(Y39/0.000439-$BZ39)/$BZ39</f>
        <v>6.5999008872170815E-6</v>
      </c>
      <c r="CT39" s="68"/>
    </row>
    <row r="40" spans="1:98" x14ac:dyDescent="0.25">
      <c r="A40" s="75" t="s">
        <v>206</v>
      </c>
      <c r="B40" s="75">
        <v>33.956406860000001</v>
      </c>
      <c r="C40" s="75"/>
      <c r="D40" s="75">
        <v>296.79163364999999</v>
      </c>
      <c r="E40" s="75">
        <v>6.0475147299999996</v>
      </c>
      <c r="F40" s="75">
        <v>5.5637135999999998</v>
      </c>
      <c r="G40" s="75">
        <v>13.612427690000001</v>
      </c>
      <c r="H40" s="75">
        <v>15.076707470000001</v>
      </c>
      <c r="I40" s="75"/>
      <c r="J40" s="89" t="s">
        <v>206</v>
      </c>
      <c r="K40" s="75">
        <v>0</v>
      </c>
      <c r="L40" s="75">
        <v>0.17117655549316799</v>
      </c>
      <c r="M40" s="75">
        <v>2.7861751414140198E-2</v>
      </c>
      <c r="N40" s="75">
        <v>6.3384298190952204E-2</v>
      </c>
      <c r="O40" s="75">
        <v>6.3384298190952204E-2</v>
      </c>
      <c r="P40" s="75">
        <v>0.24479676910828499</v>
      </c>
      <c r="Q40" s="75">
        <v>0</v>
      </c>
      <c r="R40" s="75">
        <v>3.0672033765958999E-2</v>
      </c>
      <c r="S40" s="75">
        <v>1.5272828410505E-2</v>
      </c>
      <c r="T40" s="75">
        <v>0.36177399537404098</v>
      </c>
      <c r="U40" s="75">
        <v>33.956399880509402</v>
      </c>
      <c r="V40" s="75">
        <v>1.50837701447411</v>
      </c>
      <c r="W40" s="75">
        <v>1.1424163229157199E-2</v>
      </c>
      <c r="X40" s="75">
        <v>0.26323573780763498</v>
      </c>
      <c r="Y40" s="75">
        <v>6.6186995560734603E-3</v>
      </c>
      <c r="Z40" s="75">
        <v>0</v>
      </c>
      <c r="AA40" s="75">
        <v>0</v>
      </c>
      <c r="AB40" s="75">
        <v>0.27653692767278998</v>
      </c>
      <c r="AC40" s="75">
        <v>0.27653692767278998</v>
      </c>
      <c r="AD40" s="75">
        <v>0</v>
      </c>
      <c r="AE40" s="75">
        <v>0</v>
      </c>
      <c r="AF40" s="75">
        <v>2.3743324987295802</v>
      </c>
      <c r="AG40" s="75">
        <v>5.3250019517749901E-2</v>
      </c>
      <c r="AH40" s="75">
        <v>8.3263569959688404E-3</v>
      </c>
      <c r="AI40" s="75">
        <v>0</v>
      </c>
      <c r="AJ40" s="75">
        <v>4.5984332843489604</v>
      </c>
      <c r="AK40" s="75">
        <v>2.26321843772328E-2</v>
      </c>
      <c r="AL40" s="75">
        <v>0</v>
      </c>
      <c r="AM40" s="75">
        <v>0</v>
      </c>
      <c r="AN40" s="75">
        <v>2.7593874183222199E-2</v>
      </c>
      <c r="AO40" s="75">
        <v>0.10708474003648601</v>
      </c>
      <c r="AP40" s="75">
        <v>15.259379488197</v>
      </c>
      <c r="AQ40" s="75">
        <v>267.11237587217602</v>
      </c>
      <c r="AR40" s="75">
        <v>27.304846149352102</v>
      </c>
      <c r="AS40" s="75">
        <v>296.79155452025702</v>
      </c>
      <c r="AT40" s="75">
        <v>0</v>
      </c>
      <c r="AU40" s="75">
        <v>0.30099533276233598</v>
      </c>
      <c r="AV40" s="75">
        <v>0</v>
      </c>
      <c r="AW40" s="75">
        <v>3.3467888027249098E-3</v>
      </c>
      <c r="AX40" s="75">
        <v>2.5199330996941001</v>
      </c>
      <c r="AY40" s="75">
        <v>3.2493748022729599E-2</v>
      </c>
      <c r="AZ40" s="75">
        <v>2.0918080545864401E-2</v>
      </c>
      <c r="BA40" s="75">
        <v>2.5817377943859201</v>
      </c>
      <c r="BB40" s="75">
        <v>1.9160392643176399E-2</v>
      </c>
      <c r="BC40" s="75">
        <v>0</v>
      </c>
      <c r="BD40" s="75">
        <v>1.4602253123673701E-2</v>
      </c>
      <c r="BE40" s="75">
        <v>6.04751324843334</v>
      </c>
      <c r="BF40" s="75">
        <v>5.56371216519232</v>
      </c>
      <c r="BG40" s="75">
        <v>0.48380108324101401</v>
      </c>
      <c r="BH40" s="75">
        <v>7.38106123888732E-3</v>
      </c>
      <c r="BI40" s="75">
        <v>0</v>
      </c>
      <c r="BJ40" s="75">
        <v>7.1410262074438999E-2</v>
      </c>
      <c r="BK40" s="75">
        <v>1.71204947612669E-2</v>
      </c>
      <c r="BL40" s="75">
        <v>0.46381405115825303</v>
      </c>
      <c r="BM40" s="75">
        <v>9.6776412308404502E-2</v>
      </c>
      <c r="BN40" s="75">
        <v>6.9634525703136593E-2</v>
      </c>
      <c r="BO40" s="75">
        <v>1.8552551029833999</v>
      </c>
      <c r="BP40" s="75">
        <v>5.6750461296180997E-3</v>
      </c>
      <c r="BQ40" s="75">
        <v>1.6528869833606099E-2</v>
      </c>
      <c r="BR40" s="75">
        <v>0.29301440169314902</v>
      </c>
      <c r="BS40" s="75">
        <v>5.1792591367802497E-4</v>
      </c>
      <c r="BT40" s="75">
        <v>13.612431260217001</v>
      </c>
      <c r="BU40" s="75">
        <v>3.7398492773858001</v>
      </c>
      <c r="BV40" s="75">
        <v>0</v>
      </c>
      <c r="BW40" s="75">
        <v>0</v>
      </c>
      <c r="BX40" s="75">
        <v>0.31946147669136898</v>
      </c>
      <c r="BY40" s="75">
        <v>0</v>
      </c>
      <c r="BZ40" s="75">
        <v>15.0767029249822</v>
      </c>
      <c r="CA40" s="75">
        <v>0.49081395057298099</v>
      </c>
      <c r="CB40" s="89"/>
      <c r="CC40" s="91">
        <f t="shared" si="9"/>
        <v>1.0121164795860045</v>
      </c>
      <c r="CD40" s="28">
        <f t="shared" si="17"/>
        <v>8.00000021081302E-3</v>
      </c>
      <c r="CE40" s="28">
        <f t="shared" si="18"/>
        <v>1.9246994966135963E-2</v>
      </c>
      <c r="CF40" s="68">
        <f t="shared" si="19"/>
        <v>-2.0554267206380305E-7</v>
      </c>
      <c r="CG40" s="68" t="str">
        <f t="shared" si="20"/>
        <v/>
      </c>
      <c r="CH40" s="68">
        <f t="shared" si="21"/>
        <v>-2.6661716167085E-7</v>
      </c>
      <c r="CI40" s="68">
        <f t="shared" si="22"/>
        <v>-2.4498768927810337E-7</v>
      </c>
      <c r="CJ40" s="68">
        <f t="shared" si="23"/>
        <v>-2.5788668916724459E-7</v>
      </c>
      <c r="CK40" s="68">
        <f t="shared" si="24"/>
        <v>2.622762876369329E-7</v>
      </c>
      <c r="CL40" s="68">
        <f t="shared" si="25"/>
        <v>-3.0145957327772065E-7</v>
      </c>
      <c r="CM40" s="40">
        <f>(N40/0.004204-$BZ40)/$BZ40</f>
        <v>2.9015824776157997E-5</v>
      </c>
      <c r="CN40" s="40">
        <f>(R40/0.002034-$BZ40)/$BZ40</f>
        <v>1.9630906691680332E-4</v>
      </c>
      <c r="CO40" s="40">
        <f>(AB40/0.018342-$BZ40)/$BZ40</f>
        <v>1.5413049307751067E-7</v>
      </c>
      <c r="CP40" s="40">
        <f>(AN40/0.00183-$BZ40)/$BZ40</f>
        <v>1.2713968563982241E-4</v>
      </c>
      <c r="CQ40" s="40">
        <f>(M40/0.001848-$BZ40)/$BZ40</f>
        <v>1.5823749640444681E-7</v>
      </c>
      <c r="CR40" s="40">
        <f>(S40/0.001013-$BZ40)/$BZ40</f>
        <v>8.4037202002572677E-6</v>
      </c>
      <c r="CS40" s="40">
        <f>(Y40/0.000439-$BZ40)/$BZ40</f>
        <v>4.0751383199560037E-6</v>
      </c>
      <c r="CT40" s="68"/>
    </row>
    <row r="41" spans="1:98" x14ac:dyDescent="0.25">
      <c r="A41" s="75" t="s">
        <v>207</v>
      </c>
      <c r="B41" s="75">
        <v>175.54364125000001</v>
      </c>
      <c r="C41" s="75"/>
      <c r="D41" s="75">
        <v>1337.656923</v>
      </c>
      <c r="E41" s="75">
        <v>31.192135459999999</v>
      </c>
      <c r="F41" s="75">
        <v>28.696764659999999</v>
      </c>
      <c r="G41" s="75">
        <v>69.414573799999999</v>
      </c>
      <c r="H41" s="75">
        <v>90.302313549999994</v>
      </c>
      <c r="I41" s="75"/>
      <c r="J41" s="89" t="s">
        <v>207</v>
      </c>
      <c r="K41" s="75">
        <v>0</v>
      </c>
      <c r="L41" s="75">
        <v>1.0252664899882</v>
      </c>
      <c r="M41" s="75">
        <v>0.166879010953667</v>
      </c>
      <c r="N41" s="75">
        <v>0.37964151523219403</v>
      </c>
      <c r="O41" s="75">
        <v>0.37964151523219403</v>
      </c>
      <c r="P41" s="75">
        <v>1.4662172031606</v>
      </c>
      <c r="Q41" s="75">
        <v>0</v>
      </c>
      <c r="R41" s="75">
        <v>0.18371084370975099</v>
      </c>
      <c r="S41" s="75">
        <v>9.1476493833542394E-2</v>
      </c>
      <c r="T41" s="75">
        <v>2.1668549783150102</v>
      </c>
      <c r="U41" s="75">
        <v>175.54358941693201</v>
      </c>
      <c r="V41" s="75">
        <v>9.0344587106874403</v>
      </c>
      <c r="W41" s="75">
        <v>6.8425398748638303E-2</v>
      </c>
      <c r="X41" s="75">
        <v>1.57666152370131</v>
      </c>
      <c r="Y41" s="75">
        <v>3.9642884345611598E-2</v>
      </c>
      <c r="Z41" s="75">
        <v>0</v>
      </c>
      <c r="AA41" s="75">
        <v>0</v>
      </c>
      <c r="AB41" s="75">
        <v>1.65632684575752</v>
      </c>
      <c r="AC41" s="75">
        <v>1.65632684575752</v>
      </c>
      <c r="AD41" s="75">
        <v>0</v>
      </c>
      <c r="AE41" s="75">
        <v>0</v>
      </c>
      <c r="AF41" s="75">
        <v>10.7012526767087</v>
      </c>
      <c r="AG41" s="75">
        <v>0.31894253918052801</v>
      </c>
      <c r="AH41" s="75">
        <v>4.9870950073606098E-2</v>
      </c>
      <c r="AI41" s="75">
        <v>0</v>
      </c>
      <c r="AJ41" s="75">
        <v>27.542417287347</v>
      </c>
      <c r="AK41" s="75">
        <v>0.135555656269744</v>
      </c>
      <c r="AL41" s="75">
        <v>0</v>
      </c>
      <c r="AM41" s="75">
        <v>0</v>
      </c>
      <c r="AN41" s="75">
        <v>0.16527468254976499</v>
      </c>
      <c r="AO41" s="75">
        <v>0.55232714922976001</v>
      </c>
      <c r="AP41" s="75">
        <v>91.396432541102399</v>
      </c>
      <c r="AQ41" s="75">
        <v>1203.8905970610101</v>
      </c>
      <c r="AR41" s="75">
        <v>123.06438971940599</v>
      </c>
      <c r="AS41" s="75">
        <v>1337.6562394571299</v>
      </c>
      <c r="AT41" s="75">
        <v>0</v>
      </c>
      <c r="AU41" s="75">
        <v>1.8028166449326699</v>
      </c>
      <c r="AV41" s="75">
        <v>0</v>
      </c>
      <c r="AW41" s="75">
        <v>1.7262228304039399E-2</v>
      </c>
      <c r="AX41" s="75">
        <v>15.0932128424725</v>
      </c>
      <c r="AY41" s="75">
        <v>0.16759739817126501</v>
      </c>
      <c r="AZ41" s="75">
        <v>0.107892177031145</v>
      </c>
      <c r="BA41" s="75">
        <v>13.3161975634517</v>
      </c>
      <c r="BB41" s="75">
        <v>9.8826232028748101E-2</v>
      </c>
      <c r="BC41" s="75">
        <v>0</v>
      </c>
      <c r="BD41" s="75">
        <v>7.5316030073248497E-2</v>
      </c>
      <c r="BE41" s="75">
        <v>31.1921240779849</v>
      </c>
      <c r="BF41" s="75">
        <v>28.696754000988498</v>
      </c>
      <c r="BG41" s="75">
        <v>2.4953700769964202</v>
      </c>
      <c r="BH41" s="75">
        <v>3.8070355473249599E-2</v>
      </c>
      <c r="BI41" s="75">
        <v>0</v>
      </c>
      <c r="BJ41" s="75">
        <v>0.368322858127063</v>
      </c>
      <c r="BK41" s="75">
        <v>8.8304935856523201E-2</v>
      </c>
      <c r="BL41" s="75">
        <v>2.3922795649178399</v>
      </c>
      <c r="BM41" s="75">
        <v>0.49915738812921201</v>
      </c>
      <c r="BN41" s="75">
        <v>0.35916458719004302</v>
      </c>
      <c r="BO41" s="75">
        <v>9.5691151797042409</v>
      </c>
      <c r="BP41" s="75">
        <v>3.3990894452617798E-2</v>
      </c>
      <c r="BQ41" s="75">
        <v>8.5253327615646093E-2</v>
      </c>
      <c r="BR41" s="75">
        <v>1.5113227819022499</v>
      </c>
      <c r="BS41" s="75">
        <v>2.6713930122301398E-3</v>
      </c>
      <c r="BT41" s="75">
        <v>69.414556439976394</v>
      </c>
      <c r="BU41" s="75">
        <v>22.399915476076</v>
      </c>
      <c r="BV41" s="75">
        <v>0</v>
      </c>
      <c r="BW41" s="75">
        <v>0</v>
      </c>
      <c r="BX41" s="75">
        <v>1.91342251840939</v>
      </c>
      <c r="BY41" s="75">
        <v>0</v>
      </c>
      <c r="BZ41" s="75">
        <v>90.302303016473999</v>
      </c>
      <c r="CA41" s="75">
        <v>2.9397455985363701</v>
      </c>
      <c r="CB41" s="89"/>
      <c r="CC41" s="91">
        <f t="shared" si="9"/>
        <v>1.0121162970165756</v>
      </c>
      <c r="CD41" s="28">
        <f t="shared" si="17"/>
        <v>8.0000020640965744E-3</v>
      </c>
      <c r="CE41" s="28">
        <f t="shared" si="18"/>
        <v>1.9247025263231316E-2</v>
      </c>
      <c r="CF41" s="68">
        <f t="shared" si="19"/>
        <v>-2.9527169215818035E-7</v>
      </c>
      <c r="CG41" s="68" t="str">
        <f t="shared" si="20"/>
        <v/>
      </c>
      <c r="CH41" s="68">
        <f t="shared" si="21"/>
        <v>-5.1100013638730595E-7</v>
      </c>
      <c r="CI41" s="68">
        <f t="shared" si="22"/>
        <v>-3.6490015612784573E-7</v>
      </c>
      <c r="CJ41" s="68">
        <f t="shared" si="23"/>
        <v>-3.7143600079239037E-7</v>
      </c>
      <c r="CK41" s="68">
        <f t="shared" si="24"/>
        <v>-2.5009191377194908E-7</v>
      </c>
      <c r="CL41" s="68">
        <f t="shared" si="25"/>
        <v>-1.1664735465197257E-7</v>
      </c>
      <c r="CM41" s="40">
        <f>(N41/0.004204-$BZ41)/$BZ41</f>
        <v>2.8009710075748494E-5</v>
      </c>
      <c r="CN41" s="40">
        <f>(R41/0.002034-$BZ41)/$BZ41</f>
        <v>1.9577730713147136E-4</v>
      </c>
      <c r="CO41" s="40">
        <f>(AB41/0.018342-$BZ41)/$BZ41</f>
        <v>1.2098045643206645E-6</v>
      </c>
      <c r="CP41" s="40">
        <f>(AN41/0.00183-$BZ41)/$BZ41</f>
        <v>1.2990990632102709E-4</v>
      </c>
      <c r="CQ41" s="40">
        <f>(M41/0.001848-$BZ41)/$BZ41</f>
        <v>2.1271697148216683E-6</v>
      </c>
      <c r="CR41" s="40">
        <f>(S41/0.001013-$BZ41)/$BZ41</f>
        <v>2.8518648592826641E-6</v>
      </c>
      <c r="CS41" s="40">
        <f>(Y41/0.000439-$BZ41)/$BZ41</f>
        <v>4.3720869495079487E-6</v>
      </c>
      <c r="CT41" s="68"/>
    </row>
    <row r="42" spans="1:98" x14ac:dyDescent="0.25">
      <c r="A42" s="75" t="s">
        <v>208</v>
      </c>
      <c r="B42" s="75"/>
      <c r="C42" s="75"/>
      <c r="D42" s="75"/>
      <c r="E42" s="75"/>
      <c r="F42" s="75"/>
      <c r="G42" s="75"/>
      <c r="H42" s="75"/>
      <c r="I42" s="75"/>
      <c r="J42" s="89"/>
      <c r="K42" s="75"/>
      <c r="L42" s="75"/>
      <c r="M42" s="75"/>
      <c r="N42" s="75"/>
      <c r="O42" s="75"/>
      <c r="P42" s="75"/>
      <c r="Q42" s="75"/>
      <c r="R42" s="75"/>
      <c r="S42" s="75"/>
      <c r="T42" s="75"/>
      <c r="U42" s="75"/>
      <c r="V42" s="75"/>
      <c r="W42" s="75"/>
      <c r="X42" s="75"/>
      <c r="Y42" s="75"/>
      <c r="Z42" s="75"/>
      <c r="AA42" s="75"/>
      <c r="AB42" s="75"/>
      <c r="AC42" s="75"/>
      <c r="AD42" s="75"/>
      <c r="AE42" s="75"/>
      <c r="AF42" s="75"/>
      <c r="AG42" s="75"/>
      <c r="AH42" s="75"/>
      <c r="AI42" s="75"/>
      <c r="AJ42" s="75"/>
      <c r="AK42" s="75"/>
      <c r="AL42" s="75"/>
      <c r="AM42" s="75"/>
      <c r="AN42" s="75"/>
      <c r="AO42" s="75"/>
      <c r="AP42" s="75"/>
      <c r="AQ42" s="75"/>
      <c r="AR42" s="75"/>
      <c r="AS42" s="75"/>
      <c r="AT42" s="75"/>
      <c r="AU42" s="75"/>
      <c r="AV42" s="75"/>
      <c r="AW42" s="75"/>
      <c r="AX42" s="75"/>
      <c r="AY42" s="75"/>
      <c r="AZ42" s="75"/>
      <c r="BA42" s="75"/>
      <c r="BB42" s="75"/>
      <c r="BC42" s="75"/>
      <c r="BD42" s="75"/>
      <c r="BE42" s="75"/>
      <c r="BF42" s="75"/>
      <c r="BG42" s="75"/>
      <c r="BH42" s="75"/>
      <c r="BI42" s="75"/>
      <c r="BJ42" s="75"/>
      <c r="BK42" s="75"/>
      <c r="BL42" s="75"/>
      <c r="BM42" s="75"/>
      <c r="BN42" s="75"/>
      <c r="BO42" s="75"/>
      <c r="BP42" s="75"/>
      <c r="BQ42" s="75"/>
      <c r="BR42" s="75"/>
      <c r="BS42" s="75"/>
      <c r="BT42" s="75"/>
      <c r="BU42" s="75"/>
      <c r="BV42" s="75"/>
      <c r="BW42" s="75"/>
      <c r="BX42" s="75"/>
      <c r="BY42" s="75"/>
      <c r="BZ42" s="75"/>
      <c r="CA42" s="75"/>
      <c r="CB42" s="89"/>
      <c r="CC42" s="91" t="e">
        <f t="shared" si="9"/>
        <v>#DIV/0!</v>
      </c>
      <c r="CD42" s="28" t="e">
        <f t="shared" si="17"/>
        <v>#DIV/0!</v>
      </c>
      <c r="CE42" s="28" t="e">
        <f t="shared" si="18"/>
        <v>#DIV/0!</v>
      </c>
      <c r="CF42" s="68" t="str">
        <f t="shared" si="19"/>
        <v/>
      </c>
      <c r="CG42" s="68" t="str">
        <f t="shared" si="20"/>
        <v/>
      </c>
      <c r="CH42" s="68" t="str">
        <f t="shared" si="21"/>
        <v/>
      </c>
      <c r="CI42" s="68" t="str">
        <f t="shared" si="22"/>
        <v/>
      </c>
      <c r="CJ42" s="68" t="str">
        <f t="shared" si="23"/>
        <v/>
      </c>
      <c r="CK42" s="68" t="str">
        <f t="shared" si="24"/>
        <v/>
      </c>
      <c r="CL42" s="68" t="str">
        <f t="shared" si="25"/>
        <v/>
      </c>
      <c r="CM42" s="40"/>
      <c r="CN42" s="40"/>
      <c r="CO42" s="40"/>
      <c r="CP42" s="40"/>
      <c r="CQ42" s="40"/>
      <c r="CR42" s="40"/>
      <c r="CS42" s="40"/>
      <c r="CT42" s="68"/>
    </row>
    <row r="43" spans="1:98" x14ac:dyDescent="0.25">
      <c r="A43" s="75" t="s">
        <v>209</v>
      </c>
      <c r="B43" s="75"/>
      <c r="C43" s="75"/>
      <c r="D43" s="75"/>
      <c r="E43" s="75"/>
      <c r="F43" s="75"/>
      <c r="G43" s="75"/>
      <c r="H43" s="75"/>
      <c r="I43" s="75"/>
      <c r="J43" s="89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  <c r="X43" s="75"/>
      <c r="Y43" s="75"/>
      <c r="Z43" s="75"/>
      <c r="AA43" s="75"/>
      <c r="AB43" s="75"/>
      <c r="AC43" s="75"/>
      <c r="AD43" s="75"/>
      <c r="AE43" s="75"/>
      <c r="AF43" s="75"/>
      <c r="AG43" s="75"/>
      <c r="AH43" s="75"/>
      <c r="AI43" s="75"/>
      <c r="AJ43" s="75"/>
      <c r="AK43" s="75"/>
      <c r="AL43" s="75"/>
      <c r="AM43" s="75"/>
      <c r="AN43" s="75"/>
      <c r="AO43" s="75"/>
      <c r="AP43" s="75"/>
      <c r="AQ43" s="75"/>
      <c r="AR43" s="75"/>
      <c r="AS43" s="75"/>
      <c r="AT43" s="75"/>
      <c r="AU43" s="75"/>
      <c r="AV43" s="75"/>
      <c r="AW43" s="75"/>
      <c r="AX43" s="75"/>
      <c r="AY43" s="75"/>
      <c r="AZ43" s="75"/>
      <c r="BA43" s="75"/>
      <c r="BB43" s="75"/>
      <c r="BC43" s="75"/>
      <c r="BD43" s="75"/>
      <c r="BE43" s="75"/>
      <c r="BF43" s="75"/>
      <c r="BG43" s="75"/>
      <c r="BH43" s="75"/>
      <c r="BI43" s="75"/>
      <c r="BJ43" s="75"/>
      <c r="BK43" s="75"/>
      <c r="BL43" s="75"/>
      <c r="BM43" s="75"/>
      <c r="BN43" s="75"/>
      <c r="BO43" s="75"/>
      <c r="BP43" s="75"/>
      <c r="BQ43" s="75"/>
      <c r="BR43" s="75"/>
      <c r="BS43" s="75"/>
      <c r="BT43" s="75"/>
      <c r="BU43" s="75"/>
      <c r="BV43" s="75"/>
      <c r="BW43" s="75"/>
      <c r="BX43" s="75"/>
      <c r="BY43" s="75"/>
      <c r="BZ43" s="75"/>
      <c r="CA43" s="75"/>
      <c r="CB43" s="89"/>
      <c r="CC43" s="91" t="e">
        <f t="shared" si="9"/>
        <v>#DIV/0!</v>
      </c>
      <c r="CD43" s="28" t="e">
        <f t="shared" si="17"/>
        <v>#DIV/0!</v>
      </c>
      <c r="CE43" s="28" t="e">
        <f t="shared" si="18"/>
        <v>#DIV/0!</v>
      </c>
      <c r="CF43" s="68" t="str">
        <f t="shared" si="19"/>
        <v/>
      </c>
      <c r="CG43" s="68" t="str">
        <f t="shared" si="20"/>
        <v/>
      </c>
      <c r="CH43" s="68" t="str">
        <f t="shared" si="21"/>
        <v/>
      </c>
      <c r="CI43" s="68" t="str">
        <f t="shared" si="22"/>
        <v/>
      </c>
      <c r="CJ43" s="68" t="str">
        <f t="shared" si="23"/>
        <v/>
      </c>
      <c r="CK43" s="68" t="str">
        <f t="shared" si="24"/>
        <v/>
      </c>
      <c r="CL43" s="68" t="str">
        <f t="shared" si="25"/>
        <v/>
      </c>
      <c r="CM43" s="40"/>
      <c r="CN43" s="40"/>
      <c r="CO43" s="40"/>
      <c r="CP43" s="40"/>
      <c r="CQ43" s="40"/>
      <c r="CR43" s="40"/>
      <c r="CS43" s="40"/>
      <c r="CT43" s="68"/>
    </row>
    <row r="44" spans="1:98" x14ac:dyDescent="0.25">
      <c r="A44" s="75" t="s">
        <v>210</v>
      </c>
      <c r="B44" s="75">
        <v>1650.6172392999999</v>
      </c>
      <c r="C44" s="75"/>
      <c r="D44" s="75">
        <v>13959.433229</v>
      </c>
      <c r="E44" s="75">
        <v>343.42226968</v>
      </c>
      <c r="F44" s="75">
        <v>315.94848812999999</v>
      </c>
      <c r="G44" s="75">
        <v>817.52374541999995</v>
      </c>
      <c r="H44" s="75">
        <v>737.81808530000001</v>
      </c>
      <c r="I44" s="75"/>
      <c r="J44" s="89" t="s">
        <v>210</v>
      </c>
      <c r="K44" s="75">
        <v>0</v>
      </c>
      <c r="L44" s="75">
        <v>8.3640821898968607</v>
      </c>
      <c r="M44" s="75">
        <v>1.36349023596512</v>
      </c>
      <c r="N44" s="75">
        <v>3.09709598375226</v>
      </c>
      <c r="O44" s="75">
        <v>3.09709598375226</v>
      </c>
      <c r="P44" s="75">
        <v>11.9613159451287</v>
      </c>
      <c r="Q44" s="75">
        <v>0</v>
      </c>
      <c r="R44" s="75">
        <v>1.4987059182707501</v>
      </c>
      <c r="S44" s="75">
        <v>0.74741148383080602</v>
      </c>
      <c r="T44" s="75">
        <v>17.704028932308201</v>
      </c>
      <c r="U44" s="75">
        <v>1650.6167898609399</v>
      </c>
      <c r="V44" s="75">
        <v>73.702718284889599</v>
      </c>
      <c r="W44" s="75">
        <v>0.55821216039765198</v>
      </c>
      <c r="X44" s="75">
        <v>12.862323476530699</v>
      </c>
      <c r="Y44" s="75">
        <v>0.32390316272134301</v>
      </c>
      <c r="Z44" s="75">
        <v>0</v>
      </c>
      <c r="AA44" s="75">
        <v>0</v>
      </c>
      <c r="AB44" s="75">
        <v>13.5122426524673</v>
      </c>
      <c r="AC44" s="75">
        <v>13.5122426524673</v>
      </c>
      <c r="AD44" s="75">
        <v>0</v>
      </c>
      <c r="AE44" s="75">
        <v>0</v>
      </c>
      <c r="AF44" s="75">
        <v>111.675448985554</v>
      </c>
      <c r="AG44" s="75">
        <v>2.60191781136575</v>
      </c>
      <c r="AH44" s="75">
        <v>0.40684461205779399</v>
      </c>
      <c r="AI44" s="75">
        <v>0</v>
      </c>
      <c r="AJ44" s="75">
        <v>225.276575327937</v>
      </c>
      <c r="AK44" s="75">
        <v>1.1058582070473599</v>
      </c>
      <c r="AL44" s="75">
        <v>0</v>
      </c>
      <c r="AM44" s="75">
        <v>0</v>
      </c>
      <c r="AN44" s="75">
        <v>1.3642967052152899</v>
      </c>
      <c r="AO44" s="75">
        <v>6.0810585691099304</v>
      </c>
      <c r="AP44" s="75">
        <v>746.74384086707698</v>
      </c>
      <c r="AQ44" s="75">
        <v>12563.487310177001</v>
      </c>
      <c r="AR44" s="75">
        <v>1284.2677095024701</v>
      </c>
      <c r="AS44" s="75">
        <v>13959.430468665099</v>
      </c>
      <c r="AT44" s="75">
        <v>0</v>
      </c>
      <c r="AU44" s="75">
        <v>14.7073026236302</v>
      </c>
      <c r="AV44" s="75">
        <v>0</v>
      </c>
      <c r="AW44" s="75">
        <v>0.185078546340603</v>
      </c>
      <c r="AX44" s="75">
        <v>123.129701363097</v>
      </c>
      <c r="AY44" s="75">
        <v>1.9551479184841001</v>
      </c>
      <c r="AZ44" s="75">
        <v>1.15677642390471</v>
      </c>
      <c r="BA44" s="75">
        <v>143.35746221002299</v>
      </c>
      <c r="BB44" s="75">
        <v>1.0660287976763201</v>
      </c>
      <c r="BC44" s="75">
        <v>0</v>
      </c>
      <c r="BD44" s="75">
        <v>0.80750759401886096</v>
      </c>
      <c r="BE44" s="75">
        <v>343.42210983156798</v>
      </c>
      <c r="BF44" s="75">
        <v>315.948349775461</v>
      </c>
      <c r="BG44" s="75">
        <v>27.473760056107601</v>
      </c>
      <c r="BH44" s="75">
        <v>0.435753625192215</v>
      </c>
      <c r="BI44" s="75">
        <v>0</v>
      </c>
      <c r="BJ44" s="75">
        <v>6.0141086707782803</v>
      </c>
      <c r="BK44" s="75">
        <v>0.94676869777388295</v>
      </c>
      <c r="BL44" s="75">
        <v>26.529211318529299</v>
      </c>
      <c r="BM44" s="75">
        <v>5.3517601227974403</v>
      </c>
      <c r="BN44" s="75">
        <v>3.8508086183082799</v>
      </c>
      <c r="BO44" s="75">
        <v>106.11682204302301</v>
      </c>
      <c r="BP44" s="75">
        <v>0.27729626407635199</v>
      </c>
      <c r="BQ44" s="75">
        <v>0.94221776902175303</v>
      </c>
      <c r="BR44" s="75">
        <v>17.203082271091301</v>
      </c>
      <c r="BS44" s="75">
        <v>2.98151484976052E-2</v>
      </c>
      <c r="BT44" s="75">
        <v>817.52344370067794</v>
      </c>
      <c r="BU44" s="75">
        <v>183.16944940239901</v>
      </c>
      <c r="BV44" s="75">
        <v>0</v>
      </c>
      <c r="BW44" s="75">
        <v>0</v>
      </c>
      <c r="BX44" s="75">
        <v>15.609603817103199</v>
      </c>
      <c r="BY44" s="75">
        <v>0</v>
      </c>
      <c r="BZ44" s="75">
        <v>737.81769130993098</v>
      </c>
      <c r="CA44" s="75">
        <v>23.9822760964888</v>
      </c>
      <c r="CB44" s="89"/>
      <c r="CC44" s="91">
        <f t="shared" si="9"/>
        <v>1.0120980421888481</v>
      </c>
      <c r="CD44" s="28">
        <f t="shared" si="17"/>
        <v>8.000000375103641E-3</v>
      </c>
      <c r="CE44" s="28">
        <f t="shared" si="18"/>
        <v>1.9247002155357459E-2</v>
      </c>
      <c r="CF44" s="68">
        <f t="shared" si="19"/>
        <v>-2.7228545137397328E-7</v>
      </c>
      <c r="CG44" s="68" t="str">
        <f t="shared" si="20"/>
        <v/>
      </c>
      <c r="CH44" s="68">
        <f t="shared" si="21"/>
        <v>-1.977397545824944E-7</v>
      </c>
      <c r="CI44" s="68">
        <f t="shared" si="22"/>
        <v>-4.6545738623391443E-7</v>
      </c>
      <c r="CJ44" s="68">
        <f t="shared" si="23"/>
        <v>-4.3790220301034695E-7</v>
      </c>
      <c r="CK44" s="68">
        <f t="shared" si="24"/>
        <v>-3.6906490325278337E-7</v>
      </c>
      <c r="CL44" s="68">
        <f t="shared" si="25"/>
        <v>-5.3399350988829007E-7</v>
      </c>
      <c r="CM44" s="40">
        <f>(N44/0.004204-$BZ44)/$BZ44</f>
        <v>-1.5119002917532087E-3</v>
      </c>
      <c r="CN44" s="40">
        <f>(R44/0.002034-$BZ44)/$BZ44</f>
        <v>-1.3428649338519908E-3</v>
      </c>
      <c r="CO44" s="40">
        <f>(AB44/0.018342-$BZ44)/$BZ44</f>
        <v>-1.5376754182945616E-3</v>
      </c>
      <c r="CP44" s="40">
        <f>(AN44/0.00183-$BZ44)/$BZ44</f>
        <v>1.0435686261000015E-2</v>
      </c>
      <c r="CQ44" s="40">
        <f>(M44/0.001848-$BZ44)/$BZ44</f>
        <v>2.3046968191313766E-6</v>
      </c>
      <c r="CR44" s="40">
        <f>(S44/0.001013-$BZ44)/$BZ44</f>
        <v>2.8933728605216613E-6</v>
      </c>
      <c r="CS44" s="40">
        <f>(Y44/0.000439-$BZ44)/$BZ44</f>
        <v>3.693204756735593E-6</v>
      </c>
      <c r="CT44" s="68"/>
    </row>
    <row r="45" spans="1:98" x14ac:dyDescent="0.25">
      <c r="A45" s="75" t="s">
        <v>211</v>
      </c>
      <c r="B45" s="75"/>
      <c r="C45" s="75"/>
      <c r="D45" s="75"/>
      <c r="E45" s="75"/>
      <c r="F45" s="75"/>
      <c r="G45" s="75"/>
      <c r="H45" s="75"/>
      <c r="I45" s="75"/>
      <c r="J45" s="89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75"/>
      <c r="Z45" s="75"/>
      <c r="AA45" s="75"/>
      <c r="AB45" s="75"/>
      <c r="AC45" s="75"/>
      <c r="AD45" s="75"/>
      <c r="AE45" s="75"/>
      <c r="AF45" s="75"/>
      <c r="AG45" s="75"/>
      <c r="AH45" s="75"/>
      <c r="AI45" s="75"/>
      <c r="AJ45" s="75"/>
      <c r="AK45" s="75"/>
      <c r="AL45" s="75"/>
      <c r="AM45" s="75"/>
      <c r="AN45" s="75"/>
      <c r="AO45" s="75"/>
      <c r="AP45" s="75"/>
      <c r="AQ45" s="75"/>
      <c r="AR45" s="75"/>
      <c r="AS45" s="75"/>
      <c r="AT45" s="75"/>
      <c r="AU45" s="75"/>
      <c r="AV45" s="75"/>
      <c r="AW45" s="75"/>
      <c r="AX45" s="75"/>
      <c r="AY45" s="75"/>
      <c r="AZ45" s="75"/>
      <c r="BA45" s="75"/>
      <c r="BB45" s="75"/>
      <c r="BC45" s="75"/>
      <c r="BD45" s="75"/>
      <c r="BE45" s="75"/>
      <c r="BF45" s="75"/>
      <c r="BG45" s="75"/>
      <c r="BH45" s="75"/>
      <c r="BI45" s="75"/>
      <c r="BJ45" s="75"/>
      <c r="BK45" s="75"/>
      <c r="BL45" s="75"/>
      <c r="BM45" s="75"/>
      <c r="BN45" s="75"/>
      <c r="BO45" s="75"/>
      <c r="BP45" s="75"/>
      <c r="BQ45" s="75"/>
      <c r="BR45" s="75"/>
      <c r="BS45" s="75"/>
      <c r="BT45" s="75"/>
      <c r="BU45" s="75"/>
      <c r="BV45" s="75"/>
      <c r="BW45" s="75"/>
      <c r="BX45" s="75"/>
      <c r="BY45" s="75"/>
      <c r="BZ45" s="75"/>
      <c r="CA45" s="75"/>
      <c r="CB45" s="89"/>
      <c r="CC45" s="91" t="e">
        <f t="shared" si="9"/>
        <v>#DIV/0!</v>
      </c>
      <c r="CD45" s="28" t="e">
        <f t="shared" si="17"/>
        <v>#DIV/0!</v>
      </c>
      <c r="CE45" s="28" t="e">
        <f t="shared" si="18"/>
        <v>#DIV/0!</v>
      </c>
      <c r="CF45" s="68" t="str">
        <f t="shared" si="19"/>
        <v/>
      </c>
      <c r="CG45" s="68" t="str">
        <f t="shared" si="20"/>
        <v/>
      </c>
      <c r="CH45" s="68" t="str">
        <f t="shared" si="21"/>
        <v/>
      </c>
      <c r="CI45" s="68" t="str">
        <f t="shared" si="22"/>
        <v/>
      </c>
      <c r="CJ45" s="68" t="str">
        <f t="shared" si="23"/>
        <v/>
      </c>
      <c r="CK45" s="68" t="str">
        <f t="shared" si="24"/>
        <v/>
      </c>
      <c r="CL45" s="68" t="str">
        <f t="shared" si="25"/>
        <v/>
      </c>
      <c r="CM45" s="40"/>
      <c r="CN45" s="40"/>
      <c r="CO45" s="40"/>
      <c r="CP45" s="40"/>
      <c r="CQ45" s="40"/>
      <c r="CR45" s="40"/>
      <c r="CS45" s="40"/>
      <c r="CT45" s="68"/>
    </row>
    <row r="46" spans="1:98" x14ac:dyDescent="0.25">
      <c r="A46" s="75" t="s">
        <v>212</v>
      </c>
      <c r="B46" s="75"/>
      <c r="C46" s="75"/>
      <c r="D46" s="75"/>
      <c r="E46" s="75"/>
      <c r="F46" s="75"/>
      <c r="G46" s="75"/>
      <c r="H46" s="75"/>
      <c r="I46" s="75"/>
      <c r="J46" s="89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/>
      <c r="AC46" s="75"/>
      <c r="AD46" s="75"/>
      <c r="AE46" s="75"/>
      <c r="AF46" s="75"/>
      <c r="AG46" s="75"/>
      <c r="AH46" s="75"/>
      <c r="AI46" s="75"/>
      <c r="AJ46" s="75"/>
      <c r="AK46" s="75"/>
      <c r="AL46" s="75"/>
      <c r="AM46" s="75"/>
      <c r="AN46" s="75"/>
      <c r="AO46" s="75"/>
      <c r="AP46" s="75"/>
      <c r="AQ46" s="75"/>
      <c r="AR46" s="75"/>
      <c r="AS46" s="75"/>
      <c r="AT46" s="75"/>
      <c r="AU46" s="75"/>
      <c r="AV46" s="75"/>
      <c r="AW46" s="75"/>
      <c r="AX46" s="75"/>
      <c r="AY46" s="75"/>
      <c r="AZ46" s="75"/>
      <c r="BA46" s="75"/>
      <c r="BB46" s="75"/>
      <c r="BC46" s="75"/>
      <c r="BD46" s="75"/>
      <c r="BE46" s="75"/>
      <c r="BF46" s="75"/>
      <c r="BG46" s="75"/>
      <c r="BH46" s="75"/>
      <c r="BI46" s="75"/>
      <c r="BJ46" s="75"/>
      <c r="BK46" s="75"/>
      <c r="BL46" s="75"/>
      <c r="BM46" s="75"/>
      <c r="BN46" s="75"/>
      <c r="BO46" s="75"/>
      <c r="BP46" s="75"/>
      <c r="BQ46" s="75"/>
      <c r="BR46" s="75"/>
      <c r="BS46" s="75"/>
      <c r="BT46" s="75"/>
      <c r="BU46" s="75"/>
      <c r="BV46" s="75"/>
      <c r="BW46" s="75"/>
      <c r="BX46" s="75"/>
      <c r="BY46" s="75"/>
      <c r="BZ46" s="75"/>
      <c r="CA46" s="75"/>
      <c r="CB46" s="89"/>
      <c r="CC46" s="91" t="e">
        <f t="shared" si="9"/>
        <v>#DIV/0!</v>
      </c>
      <c r="CD46" s="28" t="e">
        <f t="shared" si="17"/>
        <v>#DIV/0!</v>
      </c>
      <c r="CE46" s="28" t="e">
        <f t="shared" si="18"/>
        <v>#DIV/0!</v>
      </c>
      <c r="CF46" s="68" t="str">
        <f t="shared" si="19"/>
        <v/>
      </c>
      <c r="CG46" s="68" t="str">
        <f t="shared" si="20"/>
        <v/>
      </c>
      <c r="CH46" s="68" t="str">
        <f t="shared" si="21"/>
        <v/>
      </c>
      <c r="CI46" s="68" t="str">
        <f t="shared" si="22"/>
        <v/>
      </c>
      <c r="CJ46" s="68" t="str">
        <f t="shared" si="23"/>
        <v/>
      </c>
      <c r="CK46" s="68" t="str">
        <f t="shared" si="24"/>
        <v/>
      </c>
      <c r="CL46" s="68" t="str">
        <f t="shared" si="25"/>
        <v/>
      </c>
      <c r="CM46" s="40"/>
      <c r="CN46" s="40"/>
      <c r="CO46" s="40"/>
      <c r="CP46" s="40"/>
      <c r="CQ46" s="40"/>
      <c r="CR46" s="40"/>
      <c r="CS46" s="40"/>
      <c r="CT46" s="68"/>
    </row>
    <row r="47" spans="1:98" x14ac:dyDescent="0.25">
      <c r="A47" s="75" t="s">
        <v>213</v>
      </c>
      <c r="B47" s="75">
        <v>606.99025272999995</v>
      </c>
      <c r="C47" s="75"/>
      <c r="D47" s="75">
        <v>5036.5180296999997</v>
      </c>
      <c r="E47" s="75">
        <v>101.33838698</v>
      </c>
      <c r="F47" s="75">
        <v>93.231316210000003</v>
      </c>
      <c r="G47" s="75">
        <v>223.23129688</v>
      </c>
      <c r="H47" s="75">
        <v>286.66118990000001</v>
      </c>
      <c r="I47" s="75"/>
      <c r="J47" s="89" t="s">
        <v>213</v>
      </c>
      <c r="K47" s="75">
        <v>0</v>
      </c>
      <c r="L47" s="75">
        <v>3.2546694857996301</v>
      </c>
      <c r="M47" s="75">
        <v>0.52975088218660005</v>
      </c>
      <c r="N47" s="75">
        <v>1.20515713975672</v>
      </c>
      <c r="O47" s="75">
        <v>1.20515713975672</v>
      </c>
      <c r="P47" s="75">
        <v>4.6544462532333499</v>
      </c>
      <c r="Q47" s="75">
        <v>0</v>
      </c>
      <c r="R47" s="75">
        <v>0.58318315742166105</v>
      </c>
      <c r="S47" s="75">
        <v>0.29038848557436497</v>
      </c>
      <c r="T47" s="75">
        <v>6.8785928518790698</v>
      </c>
      <c r="U47" s="75">
        <v>606.99005958784596</v>
      </c>
      <c r="V47" s="75">
        <v>28.679534837079999</v>
      </c>
      <c r="W47" s="75">
        <v>0.21721383280154999</v>
      </c>
      <c r="X47" s="75">
        <v>5.0050473643042404</v>
      </c>
      <c r="Y47" s="75">
        <v>0.12584443884784099</v>
      </c>
      <c r="Z47" s="75">
        <v>0</v>
      </c>
      <c r="AA47" s="75">
        <v>0</v>
      </c>
      <c r="AB47" s="75">
        <v>5.2579452837538403</v>
      </c>
      <c r="AC47" s="75">
        <v>5.2579452837538403</v>
      </c>
      <c r="AD47" s="75">
        <v>0</v>
      </c>
      <c r="AE47" s="75">
        <v>0</v>
      </c>
      <c r="AF47" s="75">
        <v>40.292143664258099</v>
      </c>
      <c r="AG47" s="75">
        <v>1.01247171778967</v>
      </c>
      <c r="AH47" s="75">
        <v>0.15831365588558</v>
      </c>
      <c r="AI47" s="75">
        <v>0</v>
      </c>
      <c r="AJ47" s="75">
        <v>87.432321914283605</v>
      </c>
      <c r="AK47" s="75">
        <v>0.43031673683785299</v>
      </c>
      <c r="AL47" s="75">
        <v>0</v>
      </c>
      <c r="AM47" s="75">
        <v>0</v>
      </c>
      <c r="AN47" s="75">
        <v>0.52465808387269997</v>
      </c>
      <c r="AO47" s="75">
        <v>1.7944227104758099</v>
      </c>
      <c r="AP47" s="75">
        <v>290.13439758329298</v>
      </c>
      <c r="AQ47" s="75">
        <v>4532.8646437006701</v>
      </c>
      <c r="AR47" s="75">
        <v>463.359624209174</v>
      </c>
      <c r="AS47" s="75">
        <v>5036.51641157411</v>
      </c>
      <c r="AT47" s="75">
        <v>0</v>
      </c>
      <c r="AU47" s="75">
        <v>5.7229727470561604</v>
      </c>
      <c r="AV47" s="75">
        <v>0</v>
      </c>
      <c r="AW47" s="75">
        <v>5.60822647784079E-2</v>
      </c>
      <c r="AX47" s="75">
        <v>47.912800127990202</v>
      </c>
      <c r="AY47" s="75">
        <v>0.54449798008123995</v>
      </c>
      <c r="AZ47" s="75">
        <v>0.35052491919509199</v>
      </c>
      <c r="BA47" s="75">
        <v>43.262249666606003</v>
      </c>
      <c r="BB47" s="75">
        <v>0.32107111623318202</v>
      </c>
      <c r="BC47" s="75">
        <v>0</v>
      </c>
      <c r="BD47" s="75">
        <v>0.244690116794259</v>
      </c>
      <c r="BE47" s="75">
        <v>101.338362561868</v>
      </c>
      <c r="BF47" s="75">
        <v>93.231294386138401</v>
      </c>
      <c r="BG47" s="75">
        <v>8.1070681757304204</v>
      </c>
      <c r="BH47" s="75">
        <v>0.123684663249502</v>
      </c>
      <c r="BI47" s="75">
        <v>0</v>
      </c>
      <c r="BJ47" s="75">
        <v>1.19662377063112</v>
      </c>
      <c r="BK47" s="75">
        <v>0.28688881497158703</v>
      </c>
      <c r="BL47" s="75">
        <v>7.7721449444159596</v>
      </c>
      <c r="BM47" s="75">
        <v>1.62168537096623</v>
      </c>
      <c r="BN47" s="75">
        <v>1.1668695050844</v>
      </c>
      <c r="BO47" s="75">
        <v>31.0885696399301</v>
      </c>
      <c r="BP47" s="75">
        <v>0.10790276253191999</v>
      </c>
      <c r="BQ47" s="75">
        <v>0.27697491379376799</v>
      </c>
      <c r="BR47" s="75">
        <v>4.9100577587812797</v>
      </c>
      <c r="BS47" s="75">
        <v>8.67894062622287E-3</v>
      </c>
      <c r="BT47" s="75">
        <v>223.23131254595199</v>
      </c>
      <c r="BU47" s="75">
        <v>71.107664610670497</v>
      </c>
      <c r="BV47" s="75">
        <v>0</v>
      </c>
      <c r="BW47" s="75">
        <v>0</v>
      </c>
      <c r="BX47" s="75">
        <v>6.0740824496966503</v>
      </c>
      <c r="BY47" s="75">
        <v>0</v>
      </c>
      <c r="BZ47" s="75">
        <v>286.66111578277798</v>
      </c>
      <c r="CA47" s="75">
        <v>9.3321009749631507</v>
      </c>
      <c r="CB47" s="89"/>
      <c r="CC47" s="91">
        <f t="shared" si="9"/>
        <v>1.0121163339193409</v>
      </c>
      <c r="CD47" s="28">
        <f t="shared" si="17"/>
        <v>8.0000024563933094E-3</v>
      </c>
      <c r="CE47" s="28">
        <f t="shared" si="18"/>
        <v>1.9246999865129021E-2</v>
      </c>
      <c r="CF47" s="68">
        <f t="shared" si="19"/>
        <v>-3.1819646711076488E-7</v>
      </c>
      <c r="CG47" s="68" t="str">
        <f t="shared" si="20"/>
        <v/>
      </c>
      <c r="CH47" s="68">
        <f t="shared" si="21"/>
        <v>-3.2127868504018073E-7</v>
      </c>
      <c r="CI47" s="68">
        <f t="shared" si="22"/>
        <v>-2.4095639103428953E-7</v>
      </c>
      <c r="CJ47" s="68">
        <f t="shared" si="23"/>
        <v>-2.3408295075740233E-7</v>
      </c>
      <c r="CK47" s="68">
        <f t="shared" si="24"/>
        <v>7.0178116646751337E-8</v>
      </c>
      <c r="CL47" s="68">
        <f t="shared" si="25"/>
        <v>-2.5855338859502032E-7</v>
      </c>
      <c r="CM47" s="40">
        <f>(N47/0.004204-$BZ47)/$BZ47</f>
        <v>2.8054394980674638E-5</v>
      </c>
      <c r="CN47" s="40">
        <f>(R47/0.002034-$BZ47)/$BZ47</f>
        <v>1.962854765237363E-4</v>
      </c>
      <c r="CO47" s="40">
        <f>(AB47/0.018342-$BZ47)/$BZ47</f>
        <v>1.3499713910635024E-6</v>
      </c>
      <c r="CP47" s="40">
        <f>(AN47/0.00183-$BZ47)/$BZ47</f>
        <v>1.3008637371118801E-4</v>
      </c>
      <c r="CQ47" s="40">
        <f>(M47/0.001848-$BZ47)/$BZ47</f>
        <v>2.1523748592255597E-6</v>
      </c>
      <c r="CR47" s="40">
        <f>(S47/0.001013-$BZ47)/$BZ47</f>
        <v>2.6698320327591956E-6</v>
      </c>
      <c r="CS47" s="40">
        <f>(Y47/0.000439-$BZ47)/$BZ47</f>
        <v>1.6609359185660943E-6</v>
      </c>
      <c r="CT47" s="68"/>
    </row>
    <row r="48" spans="1:98" x14ac:dyDescent="0.25">
      <c r="A48" s="75" t="s">
        <v>214</v>
      </c>
      <c r="B48" s="75">
        <v>851.31929706000005</v>
      </c>
      <c r="C48" s="75"/>
      <c r="D48" s="75">
        <v>6468.6739509999998</v>
      </c>
      <c r="E48" s="75">
        <v>140.28648978999999</v>
      </c>
      <c r="F48" s="75">
        <v>129.06357051000001</v>
      </c>
      <c r="G48" s="75">
        <v>307.16601061</v>
      </c>
      <c r="H48" s="75">
        <v>389.89924094000003</v>
      </c>
      <c r="I48" s="75"/>
      <c r="J48" s="89" t="s">
        <v>214</v>
      </c>
      <c r="K48" s="75">
        <v>0</v>
      </c>
      <c r="L48" s="75">
        <v>4.4268051354207998</v>
      </c>
      <c r="M48" s="75">
        <v>0.72053562039225405</v>
      </c>
      <c r="N48" s="75">
        <v>1.6391825153283901</v>
      </c>
      <c r="O48" s="75">
        <v>1.6391825153283901</v>
      </c>
      <c r="P48" s="75">
        <v>6.3306964756953601</v>
      </c>
      <c r="Q48" s="75">
        <v>0</v>
      </c>
      <c r="R48" s="75">
        <v>0.79321007589484205</v>
      </c>
      <c r="S48" s="75">
        <v>0.39496879085752401</v>
      </c>
      <c r="T48" s="75">
        <v>9.3558481507535909</v>
      </c>
      <c r="U48" s="75">
        <v>851.31901179494696</v>
      </c>
      <c r="V48" s="75">
        <v>39.008186342793799</v>
      </c>
      <c r="W48" s="75">
        <v>0.29544134623103802</v>
      </c>
      <c r="X48" s="75">
        <v>6.8075630209898197</v>
      </c>
      <c r="Y48" s="75">
        <v>0.171166389618716</v>
      </c>
      <c r="Z48" s="75">
        <v>0</v>
      </c>
      <c r="AA48" s="75">
        <v>0</v>
      </c>
      <c r="AB48" s="75">
        <v>7.1515426825404704</v>
      </c>
      <c r="AC48" s="75">
        <v>7.1515426825404704</v>
      </c>
      <c r="AD48" s="75">
        <v>0</v>
      </c>
      <c r="AE48" s="75">
        <v>0</v>
      </c>
      <c r="AF48" s="75">
        <v>51.749395984457301</v>
      </c>
      <c r="AG48" s="75">
        <v>1.3771013778124901</v>
      </c>
      <c r="AH48" s="75">
        <v>0.21532824816030599</v>
      </c>
      <c r="AI48" s="75">
        <v>0</v>
      </c>
      <c r="AJ48" s="75">
        <v>118.920258910499</v>
      </c>
      <c r="AK48" s="75">
        <v>0.58529105239187096</v>
      </c>
      <c r="AL48" s="75">
        <v>0</v>
      </c>
      <c r="AM48" s="75">
        <v>0</v>
      </c>
      <c r="AN48" s="75">
        <v>0.71360884122894797</v>
      </c>
      <c r="AO48" s="75">
        <v>2.48408553120146</v>
      </c>
      <c r="AP48" s="75">
        <v>394.623293666672</v>
      </c>
      <c r="AQ48" s="75">
        <v>5821.8043469997801</v>
      </c>
      <c r="AR48" s="75">
        <v>595.11769016374797</v>
      </c>
      <c r="AS48" s="75">
        <v>6468.6714331479898</v>
      </c>
      <c r="AT48" s="75">
        <v>0</v>
      </c>
      <c r="AU48" s="75">
        <v>7.7840392381796404</v>
      </c>
      <c r="AV48" s="75">
        <v>0</v>
      </c>
      <c r="AW48" s="75">
        <v>7.7636743664191904E-2</v>
      </c>
      <c r="AX48" s="75">
        <v>65.168133332975003</v>
      </c>
      <c r="AY48" s="75">
        <v>0.75376869632985499</v>
      </c>
      <c r="AZ48" s="75">
        <v>0.48524455656784399</v>
      </c>
      <c r="BA48" s="75">
        <v>59.8895326995045</v>
      </c>
      <c r="BB48" s="75">
        <v>0.44447081928162302</v>
      </c>
      <c r="BC48" s="75">
        <v>0</v>
      </c>
      <c r="BD48" s="75">
        <v>0.33873350064209601</v>
      </c>
      <c r="BE48" s="75">
        <v>140.28644551552901</v>
      </c>
      <c r="BF48" s="75">
        <v>129.063528843516</v>
      </c>
      <c r="BG48" s="75">
        <v>11.222916672012801</v>
      </c>
      <c r="BH48" s="75">
        <v>0.17122123053070701</v>
      </c>
      <c r="BI48" s="75">
        <v>0</v>
      </c>
      <c r="BJ48" s="75">
        <v>1.6565302506104</v>
      </c>
      <c r="BK48" s="75">
        <v>0.39715074211985402</v>
      </c>
      <c r="BL48" s="75">
        <v>10.759266117605501</v>
      </c>
      <c r="BM48" s="75">
        <v>2.24496028649062</v>
      </c>
      <c r="BN48" s="75">
        <v>1.6153395028797799</v>
      </c>
      <c r="BO48" s="75">
        <v>43.037063161758603</v>
      </c>
      <c r="BP48" s="75">
        <v>0.14676303334612001</v>
      </c>
      <c r="BQ48" s="75">
        <v>0.38342668130535601</v>
      </c>
      <c r="BR48" s="75">
        <v>6.7971692756163202</v>
      </c>
      <c r="BS48" s="75">
        <v>1.20145786094346E-2</v>
      </c>
      <c r="BT48" s="75">
        <v>307.16596666126497</v>
      </c>
      <c r="BU48" s="75">
        <v>96.7163756080745</v>
      </c>
      <c r="BV48" s="75">
        <v>0</v>
      </c>
      <c r="BW48" s="75">
        <v>0</v>
      </c>
      <c r="BX48" s="75">
        <v>8.2616019785118198</v>
      </c>
      <c r="BY48" s="75">
        <v>0</v>
      </c>
      <c r="BZ48" s="75">
        <v>389.89913772824701</v>
      </c>
      <c r="CA48" s="75">
        <v>12.6929588429661</v>
      </c>
      <c r="CB48" s="89"/>
      <c r="CC48" s="91">
        <f t="shared" si="9"/>
        <v>1.012116353901038</v>
      </c>
      <c r="CD48" s="28">
        <f t="shared" si="17"/>
        <v>8.0000037904651104E-3</v>
      </c>
      <c r="CE48" s="28">
        <f t="shared" si="18"/>
        <v>1.9246998384906299E-2</v>
      </c>
      <c r="CF48" s="68">
        <f t="shared" si="19"/>
        <v>-3.3508585330928191E-7</v>
      </c>
      <c r="CG48" s="68" t="str">
        <f t="shared" si="20"/>
        <v/>
      </c>
      <c r="CH48" s="68">
        <f t="shared" si="21"/>
        <v>-3.892377369859354E-7</v>
      </c>
      <c r="CI48" s="68">
        <f t="shared" si="22"/>
        <v>-3.1560039064613529E-7</v>
      </c>
      <c r="CJ48" s="68">
        <f t="shared" si="23"/>
        <v>-3.2283690776709453E-7</v>
      </c>
      <c r="CK48" s="68">
        <f t="shared" si="24"/>
        <v>-1.4307811902448387E-7</v>
      </c>
      <c r="CL48" s="68">
        <f t="shared" si="25"/>
        <v>-2.6471391112634496E-7</v>
      </c>
      <c r="CM48" s="40">
        <f>(N48/0.004204-$BZ48)/$BZ48</f>
        <v>2.8393201997400771E-5</v>
      </c>
      <c r="CN48" s="40">
        <f>(R48/0.002034-$BZ48)/$BZ48</f>
        <v>1.9573646935434715E-4</v>
      </c>
      <c r="CO48" s="40">
        <f>(AB48/0.018342-$BZ48)/$BZ48</f>
        <v>1.7756101130605681E-6</v>
      </c>
      <c r="CP48" s="40">
        <f>(AN48/0.00183-$BZ48)/$BZ48</f>
        <v>1.3092805476928418E-4</v>
      </c>
      <c r="CQ48" s="40">
        <f>(M48/0.001848-$BZ48)/$BZ48</f>
        <v>2.7949708873758254E-6</v>
      </c>
      <c r="CR48" s="40">
        <f>(S48/0.001013-$BZ48)/$BZ48</f>
        <v>2.4415629451840639E-6</v>
      </c>
      <c r="CS48" s="40">
        <f>(Y48/0.000439-$BZ48)/$BZ48</f>
        <v>3.9035620558983601E-6</v>
      </c>
      <c r="CT48" s="68"/>
    </row>
    <row r="49" spans="1:98" x14ac:dyDescent="0.25">
      <c r="A49" s="75" t="s">
        <v>215</v>
      </c>
      <c r="B49" s="75"/>
      <c r="C49" s="75"/>
      <c r="D49" s="75"/>
      <c r="E49" s="75"/>
      <c r="F49" s="75"/>
      <c r="G49" s="75"/>
      <c r="H49" s="75"/>
      <c r="I49" s="75"/>
      <c r="J49" s="89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  <c r="AA49" s="75"/>
      <c r="AB49" s="75"/>
      <c r="AC49" s="75"/>
      <c r="AD49" s="75"/>
      <c r="AE49" s="75"/>
      <c r="AF49" s="75"/>
      <c r="AG49" s="75"/>
      <c r="AH49" s="75"/>
      <c r="AI49" s="75"/>
      <c r="AJ49" s="75"/>
      <c r="AK49" s="75"/>
      <c r="AL49" s="75"/>
      <c r="AM49" s="75"/>
      <c r="AN49" s="75"/>
      <c r="AO49" s="75"/>
      <c r="AP49" s="75"/>
      <c r="AQ49" s="75"/>
      <c r="AR49" s="75"/>
      <c r="AS49" s="75"/>
      <c r="AT49" s="75"/>
      <c r="AU49" s="75"/>
      <c r="AV49" s="75"/>
      <c r="AW49" s="75"/>
      <c r="AX49" s="75"/>
      <c r="AY49" s="75"/>
      <c r="AZ49" s="75"/>
      <c r="BA49" s="75"/>
      <c r="BB49" s="75"/>
      <c r="BC49" s="75"/>
      <c r="BD49" s="75"/>
      <c r="BE49" s="75"/>
      <c r="BF49" s="75"/>
      <c r="BG49" s="75"/>
      <c r="BH49" s="75"/>
      <c r="BI49" s="75"/>
      <c r="BJ49" s="75"/>
      <c r="BK49" s="75"/>
      <c r="BL49" s="75"/>
      <c r="BM49" s="75"/>
      <c r="BN49" s="75"/>
      <c r="BO49" s="75"/>
      <c r="BP49" s="75"/>
      <c r="BQ49" s="75"/>
      <c r="BR49" s="75"/>
      <c r="BS49" s="75"/>
      <c r="BT49" s="75"/>
      <c r="BU49" s="75"/>
      <c r="BV49" s="75"/>
      <c r="BW49" s="75"/>
      <c r="BX49" s="75"/>
      <c r="BY49" s="75"/>
      <c r="BZ49" s="75"/>
      <c r="CA49" s="75"/>
      <c r="CB49" s="89"/>
      <c r="CC49" s="91" t="e">
        <f t="shared" si="9"/>
        <v>#DIV/0!</v>
      </c>
      <c r="CD49" s="28" t="e">
        <f t="shared" si="17"/>
        <v>#DIV/0!</v>
      </c>
      <c r="CE49" s="28" t="e">
        <f t="shared" si="18"/>
        <v>#DIV/0!</v>
      </c>
      <c r="CF49" s="68" t="str">
        <f t="shared" si="19"/>
        <v/>
      </c>
      <c r="CG49" s="68" t="str">
        <f t="shared" si="20"/>
        <v/>
      </c>
      <c r="CH49" s="68" t="str">
        <f t="shared" si="21"/>
        <v/>
      </c>
      <c r="CI49" s="68" t="str">
        <f t="shared" si="22"/>
        <v/>
      </c>
      <c r="CJ49" s="68" t="str">
        <f t="shared" si="23"/>
        <v/>
      </c>
      <c r="CK49" s="68" t="str">
        <f t="shared" si="24"/>
        <v/>
      </c>
      <c r="CL49" s="68" t="str">
        <f t="shared" si="25"/>
        <v/>
      </c>
      <c r="CM49" s="40"/>
      <c r="CN49" s="40"/>
      <c r="CO49" s="40"/>
      <c r="CP49" s="40"/>
      <c r="CQ49" s="40"/>
      <c r="CR49" s="40"/>
      <c r="CS49" s="40"/>
      <c r="CT49" s="68"/>
    </row>
    <row r="50" spans="1:98" x14ac:dyDescent="0.25">
      <c r="A50" s="75" t="s">
        <v>216</v>
      </c>
      <c r="B50" s="75">
        <v>55.737506549999999</v>
      </c>
      <c r="C50" s="75"/>
      <c r="D50" s="75">
        <v>591.71632299999999</v>
      </c>
      <c r="E50" s="75">
        <v>8.9219568000000002</v>
      </c>
      <c r="F50" s="75">
        <v>8.2082002299999992</v>
      </c>
      <c r="G50" s="75">
        <v>18.964655830000002</v>
      </c>
      <c r="H50" s="75">
        <v>25.94533337</v>
      </c>
      <c r="I50" s="75"/>
      <c r="J50" s="89" t="s">
        <v>216</v>
      </c>
      <c r="K50" s="75">
        <v>0</v>
      </c>
      <c r="L50" s="75">
        <v>0.29457601129675798</v>
      </c>
      <c r="M50" s="75">
        <v>4.7946901449308403E-2</v>
      </c>
      <c r="N50" s="75">
        <v>0.10907722280542601</v>
      </c>
      <c r="O50" s="75">
        <v>0.10907722280542601</v>
      </c>
      <c r="P50" s="75">
        <v>0.42126780302088301</v>
      </c>
      <c r="Q50" s="75">
        <v>0</v>
      </c>
      <c r="R50" s="75">
        <v>5.2782958112438702E-2</v>
      </c>
      <c r="S50" s="75">
        <v>2.6282642134470902E-2</v>
      </c>
      <c r="T50" s="75">
        <v>0.62257254804213003</v>
      </c>
      <c r="U50" s="75">
        <v>55.737469023407499</v>
      </c>
      <c r="V50" s="75">
        <v>2.5957481115531</v>
      </c>
      <c r="W50" s="75">
        <v>1.96597615181765E-2</v>
      </c>
      <c r="X50" s="75">
        <v>0.453000448194811</v>
      </c>
      <c r="Y50" s="75">
        <v>1.1390060037630099E-2</v>
      </c>
      <c r="Z50" s="75">
        <v>0</v>
      </c>
      <c r="AA50" s="75">
        <v>0</v>
      </c>
      <c r="AB50" s="75">
        <v>0.475889857157823</v>
      </c>
      <c r="AC50" s="75">
        <v>0.475889857157823</v>
      </c>
      <c r="AD50" s="75">
        <v>0</v>
      </c>
      <c r="AE50" s="75">
        <v>0</v>
      </c>
      <c r="AF50" s="75">
        <v>4.7337286782739998</v>
      </c>
      <c r="AG50" s="75">
        <v>9.1637505882019604E-2</v>
      </c>
      <c r="AH50" s="75">
        <v>1.4328746273340199E-2</v>
      </c>
      <c r="AI50" s="75">
        <v>0</v>
      </c>
      <c r="AJ50" s="75">
        <v>7.9133956544572204</v>
      </c>
      <c r="AK50" s="75">
        <v>3.8947405882394398E-2</v>
      </c>
      <c r="AL50" s="75">
        <v>0</v>
      </c>
      <c r="AM50" s="75">
        <v>0</v>
      </c>
      <c r="AN50" s="75">
        <v>4.7486304251245802E-2</v>
      </c>
      <c r="AO50" s="75">
        <v>0.15798306591268499</v>
      </c>
      <c r="AP50" s="75">
        <v>26.2596866273141</v>
      </c>
      <c r="AQ50" s="75">
        <v>532.54465173696599</v>
      </c>
      <c r="AR50" s="75">
        <v>54.437858719004403</v>
      </c>
      <c r="AS50" s="75">
        <v>591.71623913424503</v>
      </c>
      <c r="AT50" s="75">
        <v>0</v>
      </c>
      <c r="AU50" s="75">
        <v>0.517978689246404</v>
      </c>
      <c r="AV50" s="75">
        <v>0</v>
      </c>
      <c r="AW50" s="75">
        <v>4.9375563418707297E-3</v>
      </c>
      <c r="AX50" s="75">
        <v>4.3365267994080501</v>
      </c>
      <c r="AY50" s="75">
        <v>4.7938272899133001E-2</v>
      </c>
      <c r="AZ50" s="75">
        <v>3.0860638050673201E-2</v>
      </c>
      <c r="BA50" s="75">
        <v>3.8088632644940099</v>
      </c>
      <c r="BB50" s="75">
        <v>2.8267505227709801E-2</v>
      </c>
      <c r="BC50" s="75">
        <v>0</v>
      </c>
      <c r="BD50" s="75">
        <v>2.1542813119705399E-2</v>
      </c>
      <c r="BE50" s="75">
        <v>8.9219559616054003</v>
      </c>
      <c r="BF50" s="75">
        <v>8.2081995143537405</v>
      </c>
      <c r="BG50" s="75">
        <v>0.71375644725166298</v>
      </c>
      <c r="BH50" s="75">
        <v>1.08893504963155E-2</v>
      </c>
      <c r="BI50" s="75">
        <v>0</v>
      </c>
      <c r="BJ50" s="75">
        <v>0.105352306310179</v>
      </c>
      <c r="BK50" s="75">
        <v>2.5258059105915501E-2</v>
      </c>
      <c r="BL50" s="75">
        <v>0.68426938694973904</v>
      </c>
      <c r="BM50" s="75">
        <v>0.14277525554324599</v>
      </c>
      <c r="BN50" s="75">
        <v>0.102732541763807</v>
      </c>
      <c r="BO50" s="75">
        <v>2.7370760648599699</v>
      </c>
      <c r="BP50" s="75">
        <v>9.7661807817369106E-3</v>
      </c>
      <c r="BQ50" s="75">
        <v>2.4385205465257902E-2</v>
      </c>
      <c r="BR50" s="75">
        <v>0.43228718739838001</v>
      </c>
      <c r="BS50" s="75">
        <v>7.6410632781626596E-4</v>
      </c>
      <c r="BT50" s="75">
        <v>18.9646549870202</v>
      </c>
      <c r="BU50" s="75">
        <v>6.4358689830496498</v>
      </c>
      <c r="BV50" s="75">
        <v>0</v>
      </c>
      <c r="BW50" s="75">
        <v>0</v>
      </c>
      <c r="BX50" s="75">
        <v>0.54975741991091098</v>
      </c>
      <c r="BY50" s="75">
        <v>0</v>
      </c>
      <c r="BZ50" s="75">
        <v>25.945324999862201</v>
      </c>
      <c r="CA50" s="75">
        <v>0.84463697997216602</v>
      </c>
      <c r="CB50" s="89"/>
      <c r="CC50" s="91">
        <f t="shared" si="9"/>
        <v>1.0121163110291957</v>
      </c>
      <c r="CD50" s="28">
        <f t="shared" si="17"/>
        <v>7.9999979131889932E-3</v>
      </c>
      <c r="CE50" s="28">
        <f t="shared" si="18"/>
        <v>1.9246981708524361E-2</v>
      </c>
      <c r="CF50" s="68">
        <f t="shared" si="19"/>
        <v>-6.732736145354977E-7</v>
      </c>
      <c r="CG50" s="68" t="str">
        <f t="shared" si="20"/>
        <v/>
      </c>
      <c r="CH50" s="68">
        <f t="shared" si="21"/>
        <v>-1.4173304284413592E-7</v>
      </c>
      <c r="CI50" s="68">
        <f t="shared" si="22"/>
        <v>-9.3969811641188234E-8</v>
      </c>
      <c r="CJ50" s="68">
        <f t="shared" si="23"/>
        <v>-8.7186744797243897E-8</v>
      </c>
      <c r="CK50" s="68">
        <f t="shared" si="24"/>
        <v>-4.4450044813631353E-8</v>
      </c>
      <c r="CL50" s="68">
        <f t="shared" si="25"/>
        <v>-3.2260667764405745E-7</v>
      </c>
      <c r="CM50" s="40">
        <f>(N50/0.004204-$BZ50)/$BZ50</f>
        <v>2.820563909674526E-5</v>
      </c>
      <c r="CN50" s="40">
        <f>(R50/0.002034-$BZ50)/$BZ50</f>
        <v>1.9265728639231692E-4</v>
      </c>
      <c r="CO50" s="40">
        <f>(AB50/0.018342-$BZ50)/$BZ50</f>
        <v>1.4835605073506673E-6</v>
      </c>
      <c r="CP50" s="40">
        <f>(AN50/0.00183-$BZ50)/$BZ50</f>
        <v>1.3394079398142635E-4</v>
      </c>
      <c r="CQ50" s="40">
        <f>(M50/0.001848-$BZ50)/$BZ50</f>
        <v>-1.2336639530148234E-6</v>
      </c>
      <c r="CR50" s="40">
        <f>(S50/0.001013-$BZ50)/$BZ50</f>
        <v>1.0619038979241293E-6</v>
      </c>
      <c r="CS50" s="40">
        <f>(Y50/0.000439-$BZ50)/$BZ50</f>
        <v>5.4752153927078363E-6</v>
      </c>
      <c r="CT50" s="68"/>
    </row>
    <row r="51" spans="1:98" x14ac:dyDescent="0.25">
      <c r="A51" s="75" t="s">
        <v>217</v>
      </c>
      <c r="B51" s="75"/>
      <c r="C51" s="75"/>
      <c r="D51" s="75"/>
      <c r="E51" s="75"/>
      <c r="F51" s="75"/>
      <c r="G51" s="75"/>
      <c r="H51" s="75"/>
      <c r="I51" s="75"/>
      <c r="J51" s="89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  <c r="AA51" s="75"/>
      <c r="AB51" s="75"/>
      <c r="AC51" s="75"/>
      <c r="AD51" s="75"/>
      <c r="AE51" s="75"/>
      <c r="AF51" s="75"/>
      <c r="AG51" s="75"/>
      <c r="AH51" s="75"/>
      <c r="AI51" s="75"/>
      <c r="AJ51" s="75"/>
      <c r="AK51" s="75"/>
      <c r="AL51" s="75"/>
      <c r="AM51" s="75"/>
      <c r="AN51" s="75"/>
      <c r="AO51" s="75"/>
      <c r="AP51" s="75"/>
      <c r="AQ51" s="75"/>
      <c r="AR51" s="75"/>
      <c r="AS51" s="75"/>
      <c r="AT51" s="75"/>
      <c r="AU51" s="75"/>
      <c r="AV51" s="75"/>
      <c r="AW51" s="75"/>
      <c r="AX51" s="75"/>
      <c r="AY51" s="75"/>
      <c r="AZ51" s="75"/>
      <c r="BA51" s="75"/>
      <c r="BB51" s="75"/>
      <c r="BC51" s="75"/>
      <c r="BD51" s="75"/>
      <c r="BE51" s="75"/>
      <c r="BF51" s="75"/>
      <c r="BG51" s="75"/>
      <c r="BH51" s="75"/>
      <c r="BI51" s="75"/>
      <c r="BJ51" s="75"/>
      <c r="BK51" s="75"/>
      <c r="BL51" s="75"/>
      <c r="BM51" s="75"/>
      <c r="BN51" s="75"/>
      <c r="BO51" s="75"/>
      <c r="BP51" s="75"/>
      <c r="BQ51" s="75"/>
      <c r="BR51" s="75"/>
      <c r="BS51" s="75"/>
      <c r="BT51" s="75"/>
      <c r="BU51" s="75"/>
      <c r="BV51" s="75"/>
      <c r="BW51" s="75"/>
      <c r="BX51" s="75"/>
      <c r="BY51" s="75"/>
      <c r="BZ51" s="75"/>
      <c r="CA51" s="75"/>
      <c r="CB51" s="89"/>
      <c r="CC51" s="91" t="e">
        <f t="shared" si="9"/>
        <v>#DIV/0!</v>
      </c>
      <c r="CD51" s="28" t="e">
        <f t="shared" si="17"/>
        <v>#DIV/0!</v>
      </c>
      <c r="CE51" s="28" t="e">
        <f t="shared" si="18"/>
        <v>#DIV/0!</v>
      </c>
      <c r="CF51" s="68" t="str">
        <f t="shared" si="19"/>
        <v/>
      </c>
      <c r="CG51" s="68" t="str">
        <f t="shared" si="20"/>
        <v/>
      </c>
      <c r="CH51" s="68" t="str">
        <f t="shared" si="21"/>
        <v/>
      </c>
      <c r="CI51" s="68" t="str">
        <f t="shared" si="22"/>
        <v/>
      </c>
      <c r="CJ51" s="68" t="str">
        <f t="shared" si="23"/>
        <v/>
      </c>
      <c r="CK51" s="68" t="str">
        <f t="shared" si="24"/>
        <v/>
      </c>
      <c r="CL51" s="68" t="str">
        <f t="shared" si="25"/>
        <v/>
      </c>
      <c r="CM51" s="40"/>
      <c r="CN51" s="40"/>
      <c r="CO51" s="40"/>
      <c r="CP51" s="40"/>
      <c r="CQ51" s="40"/>
      <c r="CR51" s="40"/>
      <c r="CS51" s="40"/>
      <c r="CT51" s="68"/>
    </row>
    <row r="52" spans="1:98" x14ac:dyDescent="0.25">
      <c r="A52" s="31"/>
      <c r="B52" s="75"/>
      <c r="C52" s="75"/>
      <c r="D52" s="75"/>
      <c r="E52" s="75"/>
      <c r="F52" s="75"/>
      <c r="G52" s="75"/>
      <c r="H52" s="75"/>
      <c r="I52" s="75"/>
      <c r="J52" s="89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  <c r="AA52" s="75"/>
      <c r="AB52" s="75"/>
      <c r="AC52" s="75"/>
      <c r="AD52" s="75"/>
      <c r="AE52" s="75"/>
      <c r="AF52" s="75"/>
      <c r="AG52" s="75"/>
      <c r="AH52" s="75"/>
      <c r="AI52" s="75"/>
      <c r="AJ52" s="75"/>
      <c r="AK52" s="75"/>
      <c r="AL52" s="75"/>
      <c r="AM52" s="75"/>
      <c r="AN52" s="75"/>
      <c r="AO52" s="75"/>
      <c r="AP52" s="75"/>
      <c r="AQ52" s="75"/>
      <c r="AR52" s="75"/>
      <c r="AS52" s="75"/>
      <c r="AT52" s="75"/>
      <c r="AU52" s="75"/>
      <c r="AV52" s="75"/>
      <c r="AW52" s="75"/>
      <c r="AX52" s="75"/>
      <c r="AY52" s="75"/>
      <c r="AZ52" s="75"/>
      <c r="BA52" s="75"/>
      <c r="BB52" s="75"/>
      <c r="BC52" s="75"/>
      <c r="BD52" s="75"/>
      <c r="BE52" s="75"/>
      <c r="BF52" s="75"/>
      <c r="BG52" s="75"/>
      <c r="BH52" s="75"/>
      <c r="BI52" s="75"/>
      <c r="BJ52" s="75"/>
      <c r="BK52" s="75"/>
      <c r="BL52" s="75"/>
      <c r="BM52" s="75"/>
      <c r="BN52" s="75"/>
      <c r="BO52" s="75"/>
      <c r="BP52" s="75"/>
      <c r="BQ52" s="75"/>
      <c r="BR52" s="75"/>
      <c r="BS52" s="75"/>
      <c r="BT52" s="75"/>
      <c r="BU52" s="75"/>
      <c r="BV52" s="75"/>
      <c r="BW52" s="75"/>
      <c r="BX52" s="75"/>
      <c r="BY52" s="75"/>
      <c r="BZ52" s="75"/>
      <c r="CA52" s="75"/>
      <c r="CB52" s="89"/>
      <c r="CC52" s="91" t="e">
        <f t="shared" si="9"/>
        <v>#DIV/0!</v>
      </c>
      <c r="CD52" s="28" t="e">
        <f t="shared" si="17"/>
        <v>#DIV/0!</v>
      </c>
      <c r="CE52" s="28" t="e">
        <f t="shared" si="18"/>
        <v>#DIV/0!</v>
      </c>
      <c r="CF52" s="68" t="str">
        <f t="shared" si="19"/>
        <v/>
      </c>
      <c r="CG52" s="68" t="str">
        <f t="shared" si="20"/>
        <v/>
      </c>
      <c r="CH52" s="68" t="str">
        <f t="shared" si="21"/>
        <v/>
      </c>
      <c r="CI52" s="68" t="str">
        <f t="shared" si="22"/>
        <v/>
      </c>
      <c r="CJ52" s="68" t="str">
        <f t="shared" si="23"/>
        <v/>
      </c>
      <c r="CK52" s="68" t="str">
        <f t="shared" si="24"/>
        <v/>
      </c>
      <c r="CL52" s="68" t="str">
        <f t="shared" si="25"/>
        <v/>
      </c>
      <c r="CM52" s="40"/>
      <c r="CN52" s="40"/>
      <c r="CO52" s="40"/>
      <c r="CP52" s="40"/>
      <c r="CQ52" s="40"/>
      <c r="CR52" s="40"/>
      <c r="CS52" s="40"/>
      <c r="CT52" s="68"/>
    </row>
    <row r="53" spans="1:98" x14ac:dyDescent="0.25">
      <c r="A53" s="31"/>
      <c r="B53" s="75"/>
      <c r="C53" s="75"/>
      <c r="D53" s="75"/>
      <c r="E53" s="75"/>
      <c r="F53" s="75"/>
      <c r="G53" s="75"/>
      <c r="H53" s="75"/>
      <c r="I53" s="75"/>
      <c r="J53" s="89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  <c r="AA53" s="75"/>
      <c r="AB53" s="75"/>
      <c r="AC53" s="75"/>
      <c r="AD53" s="75"/>
      <c r="AE53" s="75"/>
      <c r="AF53" s="75"/>
      <c r="AG53" s="75"/>
      <c r="AH53" s="75"/>
      <c r="AI53" s="75"/>
      <c r="AJ53" s="75"/>
      <c r="AK53" s="75"/>
      <c r="AL53" s="75"/>
      <c r="AM53" s="75"/>
      <c r="AN53" s="75"/>
      <c r="AO53" s="75"/>
      <c r="AP53" s="75"/>
      <c r="AQ53" s="75"/>
      <c r="AR53" s="75"/>
      <c r="AS53" s="75"/>
      <c r="AT53" s="75"/>
      <c r="AU53" s="75"/>
      <c r="AV53" s="75"/>
      <c r="AW53" s="75"/>
      <c r="AX53" s="75"/>
      <c r="AY53" s="75"/>
      <c r="AZ53" s="75"/>
      <c r="BA53" s="75"/>
      <c r="BB53" s="75"/>
      <c r="BC53" s="75"/>
      <c r="BD53" s="75"/>
      <c r="BE53" s="75"/>
      <c r="BF53" s="75"/>
      <c r="BG53" s="75"/>
      <c r="BH53" s="75"/>
      <c r="BI53" s="75"/>
      <c r="BJ53" s="75"/>
      <c r="BK53" s="75"/>
      <c r="BL53" s="75"/>
      <c r="BM53" s="75"/>
      <c r="BN53" s="75"/>
      <c r="BO53" s="75"/>
      <c r="BP53" s="75"/>
      <c r="BQ53" s="75"/>
      <c r="BR53" s="75"/>
      <c r="BS53" s="75"/>
      <c r="BT53" s="75"/>
      <c r="BU53" s="75"/>
      <c r="BV53" s="75"/>
      <c r="BW53" s="75"/>
      <c r="BX53" s="75"/>
      <c r="BY53" s="75"/>
      <c r="BZ53" s="75"/>
      <c r="CA53" s="75"/>
      <c r="CB53" s="89"/>
      <c r="CC53" s="91" t="e">
        <f t="shared" si="9"/>
        <v>#DIV/0!</v>
      </c>
      <c r="CD53" s="28" t="e">
        <f t="shared" si="17"/>
        <v>#DIV/0!</v>
      </c>
      <c r="CE53" s="28" t="e">
        <f t="shared" si="18"/>
        <v>#DIV/0!</v>
      </c>
      <c r="CF53" s="68" t="str">
        <f t="shared" si="19"/>
        <v/>
      </c>
      <c r="CG53" s="68" t="str">
        <f t="shared" si="20"/>
        <v/>
      </c>
      <c r="CH53" s="68" t="str">
        <f t="shared" si="21"/>
        <v/>
      </c>
      <c r="CI53" s="68" t="str">
        <f t="shared" si="22"/>
        <v/>
      </c>
      <c r="CJ53" s="68" t="str">
        <f t="shared" si="23"/>
        <v/>
      </c>
      <c r="CK53" s="68" t="str">
        <f t="shared" si="24"/>
        <v/>
      </c>
      <c r="CL53" s="68" t="str">
        <f t="shared" si="25"/>
        <v/>
      </c>
      <c r="CM53" s="40"/>
      <c r="CN53" s="40"/>
      <c r="CO53" s="40"/>
      <c r="CP53" s="40"/>
      <c r="CQ53" s="40"/>
      <c r="CR53" s="40"/>
      <c r="CS53" s="40"/>
      <c r="CT53" s="68"/>
    </row>
    <row r="54" spans="1:98" x14ac:dyDescent="0.25">
      <c r="A54" s="31" t="s">
        <v>341</v>
      </c>
      <c r="B54" s="75"/>
      <c r="C54" s="75"/>
      <c r="D54" s="75"/>
      <c r="E54" s="75"/>
      <c r="F54" s="75"/>
      <c r="G54" s="75"/>
      <c r="H54" s="75"/>
      <c r="I54" s="75"/>
      <c r="J54" s="89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  <c r="AA54" s="75"/>
      <c r="AB54" s="75"/>
      <c r="AC54" s="75"/>
      <c r="AD54" s="75"/>
      <c r="AE54" s="75"/>
      <c r="AF54" s="75"/>
      <c r="AG54" s="75"/>
      <c r="AH54" s="75"/>
      <c r="AI54" s="75"/>
      <c r="AJ54" s="75"/>
      <c r="AK54" s="75"/>
      <c r="AL54" s="75"/>
      <c r="AM54" s="75"/>
      <c r="AN54" s="75"/>
      <c r="AO54" s="75"/>
      <c r="AP54" s="75"/>
      <c r="AQ54" s="75"/>
      <c r="AR54" s="75"/>
      <c r="AS54" s="75"/>
      <c r="AT54" s="75"/>
      <c r="AU54" s="75"/>
      <c r="AV54" s="75"/>
      <c r="AW54" s="75"/>
      <c r="AX54" s="75"/>
      <c r="AY54" s="75"/>
      <c r="AZ54" s="75"/>
      <c r="BA54" s="75"/>
      <c r="BB54" s="75"/>
      <c r="BC54" s="75"/>
      <c r="BD54" s="75"/>
      <c r="BE54" s="75"/>
      <c r="BF54" s="75"/>
      <c r="BG54" s="75"/>
      <c r="BH54" s="75"/>
      <c r="BI54" s="75"/>
      <c r="BJ54" s="75"/>
      <c r="BK54" s="75"/>
      <c r="BL54" s="75"/>
      <c r="BM54" s="75"/>
      <c r="BN54" s="75"/>
      <c r="BO54" s="75"/>
      <c r="BP54" s="75"/>
      <c r="BQ54" s="75"/>
      <c r="BR54" s="75"/>
      <c r="BS54" s="75"/>
      <c r="BT54" s="75"/>
      <c r="BU54" s="75"/>
      <c r="BV54" s="75"/>
      <c r="BW54" s="75"/>
      <c r="BX54" s="75"/>
      <c r="BY54" s="75"/>
      <c r="BZ54" s="75"/>
      <c r="CA54" s="75"/>
      <c r="CB54" s="89"/>
      <c r="CC54" s="91" t="e">
        <f t="shared" si="9"/>
        <v>#DIV/0!</v>
      </c>
      <c r="CD54" s="28" t="e">
        <f t="shared" si="17"/>
        <v>#DIV/0!</v>
      </c>
      <c r="CE54" s="28" t="e">
        <f t="shared" si="18"/>
        <v>#DIV/0!</v>
      </c>
      <c r="CF54" s="68" t="str">
        <f t="shared" si="19"/>
        <v/>
      </c>
      <c r="CG54" s="68" t="str">
        <f t="shared" si="20"/>
        <v/>
      </c>
      <c r="CH54" s="68" t="str">
        <f t="shared" si="21"/>
        <v/>
      </c>
      <c r="CI54" s="68" t="str">
        <f t="shared" si="22"/>
        <v/>
      </c>
      <c r="CJ54" s="68" t="str">
        <f t="shared" si="23"/>
        <v/>
      </c>
      <c r="CK54" s="68" t="str">
        <f t="shared" si="24"/>
        <v/>
      </c>
      <c r="CL54" s="68" t="str">
        <f t="shared" si="25"/>
        <v/>
      </c>
      <c r="CM54" s="40"/>
      <c r="CN54" s="40"/>
      <c r="CO54" s="40"/>
      <c r="CP54" s="40"/>
      <c r="CQ54" s="40"/>
      <c r="CR54" s="40"/>
      <c r="CS54" s="40"/>
      <c r="CT54" s="68"/>
    </row>
    <row r="55" spans="1:98" x14ac:dyDescent="0.25">
      <c r="A55" s="75" t="s">
        <v>343</v>
      </c>
      <c r="B55" s="75">
        <v>655.65627017999998</v>
      </c>
      <c r="C55" s="75"/>
      <c r="D55" s="75">
        <v>5122.5744437000003</v>
      </c>
      <c r="E55" s="75">
        <v>108.82922081</v>
      </c>
      <c r="F55" s="75">
        <v>100.12288315000001</v>
      </c>
      <c r="G55" s="75">
        <v>245.15748253999999</v>
      </c>
      <c r="H55" s="75">
        <v>305.32041113999998</v>
      </c>
      <c r="I55" s="75"/>
      <c r="J55" s="89" t="s">
        <v>343</v>
      </c>
      <c r="K55" s="75">
        <v>0</v>
      </c>
      <c r="L55" s="75">
        <v>3.0968474561602699</v>
      </c>
      <c r="M55" s="75">
        <v>0.504063265076786</v>
      </c>
      <c r="N55" s="75">
        <v>1.14671752470463</v>
      </c>
      <c r="O55" s="75">
        <v>1.14671752470463</v>
      </c>
      <c r="P55" s="75">
        <v>4.4287479817126503</v>
      </c>
      <c r="Q55" s="75">
        <v>0</v>
      </c>
      <c r="R55" s="75">
        <v>0.55490452312571104</v>
      </c>
      <c r="S55" s="75">
        <v>0.27630714209018697</v>
      </c>
      <c r="T55" s="75">
        <v>6.5450404590444098</v>
      </c>
      <c r="U55" s="75">
        <v>587.37667339737698</v>
      </c>
      <c r="V55" s="75">
        <v>27.288826464998401</v>
      </c>
      <c r="W55" s="75">
        <v>0.20668090724153401</v>
      </c>
      <c r="X55" s="75">
        <v>4.7623474639798902</v>
      </c>
      <c r="Y55" s="75">
        <v>0.119742334331584</v>
      </c>
      <c r="Z55" s="75">
        <v>0</v>
      </c>
      <c r="AA55" s="75">
        <v>0</v>
      </c>
      <c r="AB55" s="75">
        <v>5.0029795219482498</v>
      </c>
      <c r="AC55" s="75">
        <v>5.0029795219482498</v>
      </c>
      <c r="AD55" s="75">
        <v>0</v>
      </c>
      <c r="AE55" s="75">
        <v>0</v>
      </c>
      <c r="AF55" s="75">
        <v>36.529017581639799</v>
      </c>
      <c r="AG55" s="75">
        <v>0.96337593262838295</v>
      </c>
      <c r="AH55" s="75">
        <v>0.150636703726894</v>
      </c>
      <c r="AI55" s="75">
        <v>0</v>
      </c>
      <c r="AJ55" s="75">
        <v>83.192674527724293</v>
      </c>
      <c r="AK55" s="75">
        <v>0.40945048581627702</v>
      </c>
      <c r="AL55" s="75">
        <v>0</v>
      </c>
      <c r="AM55" s="75">
        <v>0</v>
      </c>
      <c r="AN55" s="75">
        <v>0.49921813730366399</v>
      </c>
      <c r="AO55" s="75">
        <v>1.7346919174369</v>
      </c>
      <c r="AP55" s="75">
        <v>276.06550718982299</v>
      </c>
      <c r="AQ55" s="75">
        <v>4109.5122361326503</v>
      </c>
      <c r="AR55" s="75">
        <v>420.083421032535</v>
      </c>
      <c r="AS55" s="75">
        <v>4566.1246747468203</v>
      </c>
      <c r="AT55" s="75">
        <v>0</v>
      </c>
      <c r="AU55" s="75">
        <v>5.4454604827460704</v>
      </c>
      <c r="AV55" s="75">
        <v>0</v>
      </c>
      <c r="AW55" s="75">
        <v>5.4215497996549698E-2</v>
      </c>
      <c r="AX55" s="75">
        <v>45.589476538858101</v>
      </c>
      <c r="AY55" s="75">
        <v>0.52637435032545699</v>
      </c>
      <c r="AZ55" s="75">
        <v>0.33885744040080001</v>
      </c>
      <c r="BA55" s="75">
        <v>41.822191163874997</v>
      </c>
      <c r="BB55" s="75">
        <v>0.31038385525554302</v>
      </c>
      <c r="BC55" s="75">
        <v>0</v>
      </c>
      <c r="BD55" s="75">
        <v>0.236545121303813</v>
      </c>
      <c r="BE55" s="75">
        <v>97.965136293854002</v>
      </c>
      <c r="BF55" s="75">
        <v>90.127925943594704</v>
      </c>
      <c r="BG55" s="75">
        <v>7.83721035025932</v>
      </c>
      <c r="BH55" s="75">
        <v>0.11956759464717701</v>
      </c>
      <c r="BI55" s="75">
        <v>0</v>
      </c>
      <c r="BJ55" s="75">
        <v>1.1567907453275701</v>
      </c>
      <c r="BK55" s="75">
        <v>0.27733924246983799</v>
      </c>
      <c r="BL55" s="75">
        <v>7.5134339799489602</v>
      </c>
      <c r="BM55" s="75">
        <v>1.5677044679971499</v>
      </c>
      <c r="BN55" s="75">
        <v>1.12802740719919</v>
      </c>
      <c r="BO55" s="75">
        <v>30.0537341514685</v>
      </c>
      <c r="BP55" s="75">
        <v>0.10267032553831</v>
      </c>
      <c r="BQ55" s="75">
        <v>0.26775525415433399</v>
      </c>
      <c r="BR55" s="75">
        <v>4.7466156157784702</v>
      </c>
      <c r="BS55" s="75">
        <v>8.3900554462430499E-3</v>
      </c>
      <c r="BT55" s="75">
        <v>219.939813854947</v>
      </c>
      <c r="BU55" s="75">
        <v>67.659549425698202</v>
      </c>
      <c r="BV55" s="75">
        <v>0</v>
      </c>
      <c r="BW55" s="75">
        <v>0</v>
      </c>
      <c r="BX55" s="75">
        <v>5.7795512853422402</v>
      </c>
      <c r="BY55" s="75">
        <v>0</v>
      </c>
      <c r="BZ55" s="75">
        <v>272.760626222876</v>
      </c>
      <c r="CA55" s="75">
        <v>8.8795781743691204</v>
      </c>
      <c r="CB55" s="89"/>
      <c r="CC55" s="91">
        <f t="shared" si="9"/>
        <v>1.0121164150878821</v>
      </c>
      <c r="CD55" s="28">
        <f t="shared" si="17"/>
        <v>8.0000044203053303E-3</v>
      </c>
      <c r="CE55" s="28">
        <f t="shared" si="18"/>
        <v>1.9246996968758968E-2</v>
      </c>
      <c r="CF55" s="68">
        <f t="shared" si="19"/>
        <v>-0.10413931794456557</v>
      </c>
      <c r="CG55" s="68" t="str">
        <f t="shared" si="20"/>
        <v/>
      </c>
      <c r="CH55" s="68">
        <f t="shared" si="21"/>
        <v>-0.10862697557036577</v>
      </c>
      <c r="CI55" s="68">
        <f t="shared" si="22"/>
        <v>-9.9826907105336232E-2</v>
      </c>
      <c r="CJ55" s="68">
        <f t="shared" si="23"/>
        <v>-9.9826901622791536E-2</v>
      </c>
      <c r="CK55" s="68">
        <f t="shared" si="24"/>
        <v>-0.10286314096465915</v>
      </c>
      <c r="CL55" s="68">
        <f t="shared" si="25"/>
        <v>-0.10664136339772642</v>
      </c>
      <c r="CM55" s="40">
        <f>(N55/0.004204-$BZ55)/$BZ55</f>
        <v>2.7777502081992605E-5</v>
      </c>
      <c r="CN55" s="40">
        <f>(R55/0.002034-$BZ55)/$BZ55</f>
        <v>1.9720683486963621E-4</v>
      </c>
      <c r="CO55" s="40">
        <f>(AB55/0.018342-$BZ55)/$BZ55</f>
        <v>8.22664099560655E-7</v>
      </c>
      <c r="CP55" s="40">
        <f>(AN55/0.00183-$BZ55)/$BZ55</f>
        <v>1.3260754832854075E-4</v>
      </c>
      <c r="CQ55" s="40">
        <f>(M55/0.001848-$BZ55)/$BZ55</f>
        <v>3.22940051541844E-6</v>
      </c>
      <c r="CR55" s="40">
        <f>(S55/0.001013-$BZ55)/$BZ55</f>
        <v>2.2718480417890342E-6</v>
      </c>
      <c r="CS55" s="40">
        <f>(Y55/0.000439-$BZ55)/$BZ55</f>
        <v>3.5026977960187088E-6</v>
      </c>
      <c r="CT55" s="68"/>
    </row>
    <row r="56" spans="1:98" x14ac:dyDescent="0.25">
      <c r="A56" s="75" t="s">
        <v>344</v>
      </c>
      <c r="B56" s="75"/>
      <c r="C56" s="75"/>
      <c r="D56" s="75"/>
      <c r="E56" s="75"/>
      <c r="F56" s="75"/>
      <c r="G56" s="75"/>
      <c r="H56" s="75"/>
      <c r="I56" s="75"/>
      <c r="J56" s="89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  <c r="AA56" s="75"/>
      <c r="AB56" s="75"/>
      <c r="AC56" s="75"/>
      <c r="AD56" s="75"/>
      <c r="AE56" s="75"/>
      <c r="AF56" s="75"/>
      <c r="AG56" s="75"/>
      <c r="AH56" s="75"/>
      <c r="AI56" s="75"/>
      <c r="AJ56" s="75"/>
      <c r="AK56" s="75"/>
      <c r="AL56" s="75"/>
      <c r="AM56" s="75"/>
      <c r="AN56" s="75"/>
      <c r="AO56" s="75"/>
      <c r="AP56" s="75"/>
      <c r="AQ56" s="75"/>
      <c r="AR56" s="75"/>
      <c r="AS56" s="75"/>
      <c r="AT56" s="75"/>
      <c r="AU56" s="75"/>
      <c r="AV56" s="75"/>
      <c r="AW56" s="75"/>
      <c r="AX56" s="75"/>
      <c r="AY56" s="75"/>
      <c r="AZ56" s="75"/>
      <c r="BA56" s="75"/>
      <c r="BB56" s="75"/>
      <c r="BC56" s="75"/>
      <c r="BD56" s="75"/>
      <c r="BE56" s="75"/>
      <c r="BF56" s="75"/>
      <c r="BG56" s="75"/>
      <c r="BH56" s="75"/>
      <c r="BI56" s="75"/>
      <c r="BJ56" s="75"/>
      <c r="BK56" s="75"/>
      <c r="BL56" s="75"/>
      <c r="BM56" s="75"/>
      <c r="BN56" s="75"/>
      <c r="BO56" s="75"/>
      <c r="BP56" s="75"/>
      <c r="BQ56" s="75"/>
      <c r="BR56" s="75"/>
      <c r="BS56" s="75"/>
      <c r="BT56" s="75"/>
      <c r="BU56" s="75"/>
      <c r="BV56" s="75"/>
      <c r="BW56" s="75"/>
      <c r="BX56" s="75"/>
      <c r="BY56" s="75"/>
      <c r="BZ56" s="75"/>
      <c r="CA56" s="75"/>
      <c r="CB56" s="89"/>
      <c r="CC56" s="91" t="e">
        <f t="shared" si="9"/>
        <v>#DIV/0!</v>
      </c>
      <c r="CD56" s="28" t="e">
        <f t="shared" si="17"/>
        <v>#DIV/0!</v>
      </c>
      <c r="CE56" s="28" t="e">
        <f t="shared" si="18"/>
        <v>#DIV/0!</v>
      </c>
      <c r="CF56" s="68" t="str">
        <f t="shared" si="19"/>
        <v/>
      </c>
      <c r="CG56" s="68" t="str">
        <f t="shared" si="20"/>
        <v/>
      </c>
      <c r="CH56" s="68" t="str">
        <f t="shared" si="21"/>
        <v/>
      </c>
      <c r="CI56" s="68" t="str">
        <f t="shared" si="22"/>
        <v/>
      </c>
      <c r="CJ56" s="68" t="str">
        <f t="shared" si="23"/>
        <v/>
      </c>
      <c r="CK56" s="68" t="str">
        <f t="shared" si="24"/>
        <v/>
      </c>
      <c r="CL56" s="68" t="str">
        <f t="shared" si="25"/>
        <v/>
      </c>
      <c r="CM56" s="40"/>
      <c r="CN56" s="40"/>
      <c r="CO56" s="40"/>
      <c r="CP56" s="40"/>
      <c r="CQ56" s="40"/>
      <c r="CR56" s="40"/>
      <c r="CS56" s="40"/>
      <c r="CT56" s="68"/>
    </row>
    <row r="57" spans="1:98" x14ac:dyDescent="0.25">
      <c r="A57" s="89" t="s">
        <v>345</v>
      </c>
      <c r="B57" s="75">
        <v>14.392484400000001</v>
      </c>
      <c r="C57" s="75"/>
      <c r="D57" s="75">
        <v>137.9567772</v>
      </c>
      <c r="E57" s="75">
        <v>3.9417406499999998</v>
      </c>
      <c r="F57" s="75">
        <v>3.6264014599999999</v>
      </c>
      <c r="G57" s="75">
        <v>9.6977210599999992</v>
      </c>
      <c r="H57" s="75">
        <v>6.8299029999999998</v>
      </c>
      <c r="I57" s="75"/>
      <c r="J57" s="89" t="s">
        <v>345</v>
      </c>
      <c r="K57" s="75">
        <v>0</v>
      </c>
      <c r="L57" s="75">
        <v>1.7468112731559699E-2</v>
      </c>
      <c r="M57" s="75">
        <v>3.7032351914261098E-3</v>
      </c>
      <c r="N57" s="75">
        <v>6.4681615053754204E-3</v>
      </c>
      <c r="O57" s="75">
        <v>6.4681615053754204E-3</v>
      </c>
      <c r="P57" s="75">
        <v>2.4980825929661499E-2</v>
      </c>
      <c r="Q57" s="75">
        <v>0</v>
      </c>
      <c r="R57" s="75">
        <v>3.1299337169569501E-3</v>
      </c>
      <c r="S57" s="75">
        <v>2.0299865935129E-3</v>
      </c>
      <c r="T57" s="75">
        <v>4.7951414814177903E-2</v>
      </c>
      <c r="U57" s="75">
        <v>4.2705995932472396</v>
      </c>
      <c r="V57" s="75">
        <v>0.153925428890689</v>
      </c>
      <c r="W57" s="75">
        <v>1.1657853570098699E-3</v>
      </c>
      <c r="X57" s="75">
        <v>2.68625202933249E-2</v>
      </c>
      <c r="Y57" s="75">
        <v>8.7971936182807201E-4</v>
      </c>
      <c r="Z57" s="75">
        <v>0</v>
      </c>
      <c r="AA57" s="75">
        <v>0</v>
      </c>
      <c r="AB57" s="75">
        <v>2.82198625479918E-2</v>
      </c>
      <c r="AC57" s="75">
        <v>2.82198625479918E-2</v>
      </c>
      <c r="AD57" s="75">
        <v>0</v>
      </c>
      <c r="AE57" s="75">
        <v>0</v>
      </c>
      <c r="AF57" s="75">
        <v>0.35478459299922199</v>
      </c>
      <c r="AG57" s="75">
        <v>5.4340124524766102E-3</v>
      </c>
      <c r="AH57" s="75">
        <v>8.4968307163147501E-4</v>
      </c>
      <c r="AI57" s="75">
        <v>0</v>
      </c>
      <c r="AJ57" s="75">
        <v>0.709533118291517</v>
      </c>
      <c r="AK57" s="75">
        <v>2.3095523954210001E-3</v>
      </c>
      <c r="AL57" s="75">
        <v>0</v>
      </c>
      <c r="AM57" s="75">
        <v>0</v>
      </c>
      <c r="AN57" s="75">
        <v>9.3674646546354906E-3</v>
      </c>
      <c r="AO57" s="75">
        <v>4.2445927787606599E-2</v>
      </c>
      <c r="AP57" s="75">
        <v>2.0225601613783302</v>
      </c>
      <c r="AQ57" s="75">
        <v>39.913237568963297</v>
      </c>
      <c r="AR57" s="75">
        <v>4.0800113116949603</v>
      </c>
      <c r="AS57" s="75">
        <v>44.348033473657502</v>
      </c>
      <c r="AT57" s="75">
        <v>0</v>
      </c>
      <c r="AU57" s="75">
        <v>3.0715726152879499E-2</v>
      </c>
      <c r="AV57" s="75">
        <v>0</v>
      </c>
      <c r="AW57" s="75">
        <v>5.8627733042323197E-6</v>
      </c>
      <c r="AX57" s="75">
        <v>0.257152458754278</v>
      </c>
      <c r="AY57" s="75">
        <v>4.2048154014892203E-2</v>
      </c>
      <c r="AZ57" s="75">
        <v>3.6643132326923299E-5</v>
      </c>
      <c r="BA57" s="75">
        <v>0.16023707292338299</v>
      </c>
      <c r="BB57" s="75">
        <v>1.74643154373143E-3</v>
      </c>
      <c r="BC57" s="75">
        <v>0</v>
      </c>
      <c r="BD57" s="75">
        <v>2.5578917199909601E-5</v>
      </c>
      <c r="BE57" s="75">
        <v>2.3970970793057602</v>
      </c>
      <c r="BF57" s="75">
        <v>2.2053291951366001</v>
      </c>
      <c r="BG57" s="75">
        <v>0.19176788416915999</v>
      </c>
      <c r="BH57" s="75">
        <v>7.3315434007396501E-3</v>
      </c>
      <c r="BI57" s="75">
        <v>0</v>
      </c>
      <c r="BJ57" s="75">
        <v>0.54813854395740602</v>
      </c>
      <c r="BK57" s="75">
        <v>2.99903988712335E-5</v>
      </c>
      <c r="BL57" s="75">
        <v>0.23438547374570701</v>
      </c>
      <c r="BM57" s="75">
        <v>1.69527053467594E-4</v>
      </c>
      <c r="BN57" s="75">
        <v>1.21981734706812E-4</v>
      </c>
      <c r="BO57" s="75">
        <v>0.93754082133192196</v>
      </c>
      <c r="BP57" s="75">
        <v>5.7912931375188E-4</v>
      </c>
      <c r="BQ57" s="75">
        <v>7.5032639428561998E-3</v>
      </c>
      <c r="BR57" s="75">
        <v>0.265695968297535</v>
      </c>
      <c r="BS57" s="75">
        <v>3.1233796855106697E-4</v>
      </c>
      <c r="BT57" s="75">
        <v>6.4466747752663496</v>
      </c>
      <c r="BU57" s="75">
        <v>0.55862918240156001</v>
      </c>
      <c r="BV57" s="75">
        <v>0</v>
      </c>
      <c r="BW57" s="75">
        <v>0</v>
      </c>
      <c r="BX57" s="75">
        <v>3.26001253045409E-2</v>
      </c>
      <c r="BY57" s="75">
        <v>0</v>
      </c>
      <c r="BZ57" s="75">
        <v>2.0039175361144599</v>
      </c>
      <c r="CA57" s="75">
        <v>5.0086233555338699E-2</v>
      </c>
      <c r="CB57" s="89"/>
      <c r="CC57" s="91">
        <f t="shared" si="9"/>
        <v>1.0093030900363384</v>
      </c>
      <c r="CD57" s="28">
        <f t="shared" si="17"/>
        <v>8.0000073331315171E-3</v>
      </c>
      <c r="CE57" s="28">
        <f t="shared" si="18"/>
        <v>1.924698039694589E-2</v>
      </c>
      <c r="CF57" s="68">
        <f t="shared" si="19"/>
        <v>-0.70327571845433157</v>
      </c>
      <c r="CG57" s="68" t="str">
        <f t="shared" si="20"/>
        <v/>
      </c>
      <c r="CH57" s="68">
        <f t="shared" si="21"/>
        <v>-0.67853675351255238</v>
      </c>
      <c r="CI57" s="68">
        <f t="shared" si="22"/>
        <v>-0.39186839212626523</v>
      </c>
      <c r="CJ57" s="68">
        <f t="shared" si="23"/>
        <v>-0.39186843501419721</v>
      </c>
      <c r="CK57" s="68">
        <f t="shared" si="24"/>
        <v>-0.3352381724138444</v>
      </c>
      <c r="CL57" s="68">
        <f t="shared" si="25"/>
        <v>-0.70659648663905472</v>
      </c>
      <c r="CM57" s="40">
        <f>(N57/0.004204-$BZ57)/$BZ57</f>
        <v>-0.23221733520728507</v>
      </c>
      <c r="CN57" s="40">
        <f>(R57/0.002034-$BZ57)/$BZ57</f>
        <v>-0.23210056830448186</v>
      </c>
      <c r="CO57" s="40">
        <f>(AB57/0.018342-$BZ57)/$BZ57</f>
        <v>-0.2322349131999534</v>
      </c>
      <c r="CP57" s="40">
        <f>(AN57/0.00183-$BZ57)/$BZ57</f>
        <v>1.5544130695791165</v>
      </c>
      <c r="CQ57" s="40">
        <f>(M57/0.001848-$BZ57)/$BZ57</f>
        <v>-1.1922840217439251E-6</v>
      </c>
      <c r="CR57" s="40">
        <f>(S57/0.001013-$BZ57)/$BZ57</f>
        <v>8.930891919243397E-6</v>
      </c>
      <c r="CS57" s="40">
        <f>(Y57/0.000439-$BZ57)/$BZ57</f>
        <v>-4.9621047133633612E-7</v>
      </c>
      <c r="CT57" s="68"/>
    </row>
    <row r="58" spans="1:98" x14ac:dyDescent="0.25">
      <c r="A58" s="89" t="s">
        <v>382</v>
      </c>
      <c r="B58" s="75"/>
      <c r="C58" s="75"/>
      <c r="D58" s="75"/>
      <c r="E58" s="75"/>
      <c r="F58" s="75"/>
      <c r="G58" s="75"/>
      <c r="H58" s="75"/>
      <c r="I58" s="75"/>
      <c r="J58" s="89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  <c r="AI58" s="75"/>
      <c r="AJ58" s="75"/>
      <c r="AK58" s="75"/>
      <c r="AL58" s="75"/>
      <c r="AM58" s="75"/>
      <c r="AN58" s="75"/>
      <c r="AO58" s="75"/>
      <c r="AP58" s="75"/>
      <c r="AQ58" s="75"/>
      <c r="AR58" s="75"/>
      <c r="AS58" s="75"/>
      <c r="AT58" s="75"/>
      <c r="AU58" s="75"/>
      <c r="AV58" s="75"/>
      <c r="AW58" s="75"/>
      <c r="AX58" s="75"/>
      <c r="AY58" s="75"/>
      <c r="AZ58" s="75"/>
      <c r="BA58" s="75"/>
      <c r="BB58" s="75"/>
      <c r="BC58" s="75"/>
      <c r="BD58" s="75"/>
      <c r="BE58" s="75"/>
      <c r="BF58" s="75"/>
      <c r="BG58" s="75"/>
      <c r="BH58" s="75"/>
      <c r="BI58" s="75"/>
      <c r="BJ58" s="75"/>
      <c r="BK58" s="75"/>
      <c r="BL58" s="75"/>
      <c r="BM58" s="75"/>
      <c r="BN58" s="75"/>
      <c r="BO58" s="75"/>
      <c r="BP58" s="75"/>
      <c r="BQ58" s="75"/>
      <c r="BR58" s="75"/>
      <c r="BS58" s="75"/>
      <c r="BT58" s="75"/>
      <c r="BU58" s="75"/>
      <c r="BV58" s="75"/>
      <c r="BW58" s="75"/>
      <c r="BX58" s="75"/>
      <c r="BY58" s="75"/>
      <c r="BZ58" s="75"/>
      <c r="CA58" s="75"/>
      <c r="CB58" s="89"/>
      <c r="CC58" s="91" t="e">
        <f t="shared" si="9"/>
        <v>#DIV/0!</v>
      </c>
      <c r="CD58" s="28" t="e">
        <f t="shared" si="17"/>
        <v>#DIV/0!</v>
      </c>
      <c r="CE58" s="28" t="e">
        <f t="shared" si="18"/>
        <v>#DIV/0!</v>
      </c>
      <c r="CF58" s="68" t="str">
        <f t="shared" si="19"/>
        <v/>
      </c>
      <c r="CG58" s="68" t="str">
        <f t="shared" si="20"/>
        <v/>
      </c>
      <c r="CH58" s="68" t="str">
        <f t="shared" si="21"/>
        <v/>
      </c>
      <c r="CI58" s="68" t="str">
        <f t="shared" si="22"/>
        <v/>
      </c>
      <c r="CJ58" s="68" t="str">
        <f t="shared" si="23"/>
        <v/>
      </c>
      <c r="CK58" s="68" t="str">
        <f t="shared" si="24"/>
        <v/>
      </c>
      <c r="CL58" s="68" t="str">
        <f t="shared" si="25"/>
        <v/>
      </c>
      <c r="CM58" s="40"/>
      <c r="CN58" s="40"/>
      <c r="CO58" s="40"/>
      <c r="CP58" s="40"/>
      <c r="CQ58" s="40"/>
      <c r="CR58" s="40"/>
      <c r="CS58" s="40"/>
      <c r="CT58" s="68"/>
    </row>
    <row r="59" spans="1:98" x14ac:dyDescent="0.25">
      <c r="A59" s="89" t="s">
        <v>457</v>
      </c>
      <c r="B59" s="75">
        <v>35581.530052000002</v>
      </c>
      <c r="C59" s="75"/>
      <c r="D59" s="75">
        <v>295081.99660999997</v>
      </c>
      <c r="E59" s="75">
        <v>7693.7542973999998</v>
      </c>
      <c r="F59" s="75">
        <v>7078.2539540999996</v>
      </c>
      <c r="G59" s="75">
        <v>17846.970978000001</v>
      </c>
      <c r="H59" s="75">
        <v>17708.507720000001</v>
      </c>
      <c r="I59" s="75"/>
      <c r="J59" s="89" t="s">
        <v>421</v>
      </c>
      <c r="K59" s="75">
        <v>0</v>
      </c>
      <c r="L59" s="75">
        <v>191.59127163669601</v>
      </c>
      <c r="M59" s="75">
        <v>32.556098186291102</v>
      </c>
      <c r="N59" s="75">
        <v>70.943459637648502</v>
      </c>
      <c r="O59" s="75">
        <v>70.943459637648502</v>
      </c>
      <c r="P59" s="75">
        <v>273.99117777651702</v>
      </c>
      <c r="Q59" s="75">
        <v>0</v>
      </c>
      <c r="R59" s="75">
        <v>34.329992763510198</v>
      </c>
      <c r="S59" s="75">
        <v>17.8458639694922</v>
      </c>
      <c r="T59" s="75">
        <v>422.51300335165303</v>
      </c>
      <c r="U59" s="75">
        <v>35380.771444280901</v>
      </c>
      <c r="V59" s="75">
        <v>1688.2714178348001</v>
      </c>
      <c r="W59" s="75">
        <v>12.786633243461299</v>
      </c>
      <c r="X59" s="75">
        <v>294.63011223352498</v>
      </c>
      <c r="Y59" s="75">
        <v>7.7338347161965197</v>
      </c>
      <c r="Z59" s="75">
        <v>0</v>
      </c>
      <c r="AA59" s="75">
        <v>0</v>
      </c>
      <c r="AB59" s="75">
        <v>309.51704687570202</v>
      </c>
      <c r="AC59" s="75">
        <v>309.51704687570202</v>
      </c>
      <c r="AD59" s="75">
        <v>0</v>
      </c>
      <c r="AE59" s="75">
        <v>0</v>
      </c>
      <c r="AF59" s="75">
        <v>2344.88309362257</v>
      </c>
      <c r="AG59" s="75">
        <v>59.600896009310098</v>
      </c>
      <c r="AH59" s="75">
        <v>9.3193662600537603</v>
      </c>
      <c r="AI59" s="75">
        <v>0</v>
      </c>
      <c r="AJ59" s="75">
        <v>5529.9832702526401</v>
      </c>
      <c r="AK59" s="75">
        <v>25.331252838783701</v>
      </c>
      <c r="AL59" s="75">
        <v>0</v>
      </c>
      <c r="AM59" s="75">
        <v>0</v>
      </c>
      <c r="AN59" s="75">
        <v>41.331821013604198</v>
      </c>
      <c r="AO59" s="75">
        <v>134.53627738542801</v>
      </c>
      <c r="AP59" s="75">
        <v>17821.2708221586</v>
      </c>
      <c r="AQ59" s="75">
        <v>263798.90845196898</v>
      </c>
      <c r="AR59" s="75">
        <v>26966.195749136001</v>
      </c>
      <c r="AS59" s="75">
        <v>293109.98729472799</v>
      </c>
      <c r="AT59" s="75">
        <v>0</v>
      </c>
      <c r="AU59" s="75">
        <v>336.89194398069799</v>
      </c>
      <c r="AV59" s="75">
        <v>0</v>
      </c>
      <c r="AW59" s="75">
        <v>2.21401605526987</v>
      </c>
      <c r="AX59" s="75">
        <v>2820.4722981507598</v>
      </c>
      <c r="AY59" s="75">
        <v>84.788972757485993</v>
      </c>
      <c r="AZ59" s="75">
        <v>13.8380196694169</v>
      </c>
      <c r="BA59" s="75">
        <v>1942.6069204186499</v>
      </c>
      <c r="BB59" s="75">
        <v>15.2570535447565</v>
      </c>
      <c r="BC59" s="75">
        <v>0</v>
      </c>
      <c r="BD59" s="75">
        <v>9.6598541458467597</v>
      </c>
      <c r="BE59" s="75">
        <v>7597.7964568262196</v>
      </c>
      <c r="BF59" s="75">
        <v>6989.9697595263297</v>
      </c>
      <c r="BG59" s="75">
        <v>607.82669729988902</v>
      </c>
      <c r="BH59" s="75">
        <v>15.9141948749152</v>
      </c>
      <c r="BI59" s="75">
        <v>0</v>
      </c>
      <c r="BJ59" s="75">
        <v>873.26292153309396</v>
      </c>
      <c r="BK59" s="75">
        <v>11.3257839646819</v>
      </c>
      <c r="BL59" s="75">
        <v>658.89055243417795</v>
      </c>
      <c r="BM59" s="75">
        <v>64.020822269988997</v>
      </c>
      <c r="BN59" s="75">
        <v>46.065574066370097</v>
      </c>
      <c r="BO59" s="75">
        <v>2635.5617036216399</v>
      </c>
      <c r="BP59" s="75">
        <v>6.3518698704691996</v>
      </c>
      <c r="BQ59" s="75">
        <v>22.200432205117998</v>
      </c>
      <c r="BR59" s="75">
        <v>593.55089073342197</v>
      </c>
      <c r="BS59" s="75">
        <v>0.81204723149082003</v>
      </c>
      <c r="BT59" s="75">
        <v>17590.463062065599</v>
      </c>
      <c r="BU59" s="75">
        <v>4468.0961493499199</v>
      </c>
      <c r="BV59" s="75">
        <v>0</v>
      </c>
      <c r="BW59" s="75">
        <v>0</v>
      </c>
      <c r="BX59" s="75">
        <v>357.56057303506998</v>
      </c>
      <c r="BY59" s="75">
        <v>0</v>
      </c>
      <c r="BZ59" s="75">
        <v>17616.917843769399</v>
      </c>
      <c r="CA59" s="75">
        <v>549.34886085486698</v>
      </c>
      <c r="CB59" s="89"/>
      <c r="CC59" s="91">
        <f t="shared" si="9"/>
        <v>1.0115998144625211</v>
      </c>
      <c r="CD59" s="28">
        <f t="shared" si="17"/>
        <v>8.0000109012482844E-3</v>
      </c>
      <c r="CE59" s="28">
        <f t="shared" si="18"/>
        <v>1.924704712807581E-2</v>
      </c>
      <c r="CF59" s="68">
        <f t="shared" si="19"/>
        <v>-5.6422140201870382E-3</v>
      </c>
      <c r="CG59" s="68" t="str">
        <f t="shared" si="20"/>
        <v/>
      </c>
      <c r="CH59" s="68">
        <f t="shared" si="21"/>
        <v>-6.6829197915395603E-3</v>
      </c>
      <c r="CI59" s="68">
        <f t="shared" si="22"/>
        <v>-1.2472173774279208E-2</v>
      </c>
      <c r="CJ59" s="68">
        <f t="shared" si="23"/>
        <v>-1.2472594957197368E-2</v>
      </c>
      <c r="CK59" s="68">
        <f t="shared" si="24"/>
        <v>-1.4372630305198576E-2</v>
      </c>
      <c r="CL59" s="68">
        <f t="shared" si="25"/>
        <v>-5.1720832539243668E-3</v>
      </c>
      <c r="CM59" s="40">
        <f>(N59/0.004204-$BZ59)/$BZ59</f>
        <v>-4.2100983985412163E-2</v>
      </c>
      <c r="CN59" s="40">
        <f>(R59/0.002034-$BZ59)/$BZ59</f>
        <v>-4.1939722093051704E-2</v>
      </c>
      <c r="CO59" s="40">
        <f>(AB59/0.018342-$BZ59)/$BZ59</f>
        <v>-4.2126948842549521E-2</v>
      </c>
      <c r="CP59" s="40">
        <f>(AN59/0.00183-$BZ59)/$BZ59</f>
        <v>0.28204574394044929</v>
      </c>
      <c r="CQ59" s="40">
        <f>(M59/0.001848-$BZ59)/$BZ59</f>
        <v>1.0446903246462431E-6</v>
      </c>
      <c r="CR59" s="40">
        <f>(S59/0.001013-$BZ59)/$BZ59</f>
        <v>-4.1357449032692769E-6</v>
      </c>
      <c r="CS59" s="40">
        <f>(Y59/0.000439-$BZ59)/$BZ59</f>
        <v>1.0063299607190298E-6</v>
      </c>
      <c r="CT59" s="68"/>
    </row>
    <row r="60" spans="1:98" x14ac:dyDescent="0.25">
      <c r="A60" s="75" t="s">
        <v>458</v>
      </c>
      <c r="B60" s="75">
        <v>46190.338209000001</v>
      </c>
      <c r="C60" s="75"/>
      <c r="D60" s="75">
        <v>474401.13759</v>
      </c>
      <c r="E60" s="75">
        <v>26048.593065000001</v>
      </c>
      <c r="F60" s="75">
        <v>23964.705618</v>
      </c>
      <c r="G60" s="75">
        <v>69822.824384000007</v>
      </c>
      <c r="H60" s="75">
        <v>21699.097637999999</v>
      </c>
      <c r="I60" s="75"/>
      <c r="J60" s="89" t="s">
        <v>425</v>
      </c>
      <c r="K60" s="75">
        <v>0</v>
      </c>
      <c r="L60" s="75">
        <v>186.197925055198</v>
      </c>
      <c r="M60" s="75">
        <v>39.6737958446843</v>
      </c>
      <c r="N60" s="75">
        <v>68.948363464343103</v>
      </c>
      <c r="O60" s="75">
        <v>68.948363464343103</v>
      </c>
      <c r="P60" s="75">
        <v>266.279295226442</v>
      </c>
      <c r="Q60" s="75">
        <v>0</v>
      </c>
      <c r="R60" s="75">
        <v>33.364388310900203</v>
      </c>
      <c r="S60" s="75">
        <v>21.747195022069299</v>
      </c>
      <c r="T60" s="75">
        <v>513.68087872859405</v>
      </c>
      <c r="U60" s="75">
        <v>45693.309795025198</v>
      </c>
      <c r="V60" s="75">
        <v>1640.76542005191</v>
      </c>
      <c r="W60" s="75">
        <v>12.426992329006699</v>
      </c>
      <c r="X60" s="75">
        <v>286.33715642950398</v>
      </c>
      <c r="Y60" s="75">
        <v>9.4246564626840108</v>
      </c>
      <c r="Z60" s="75">
        <v>0</v>
      </c>
      <c r="AA60" s="75">
        <v>0</v>
      </c>
      <c r="AB60" s="75">
        <v>300.81108815202998</v>
      </c>
      <c r="AC60" s="75">
        <v>300.81108815202998</v>
      </c>
      <c r="AD60" s="75">
        <v>0</v>
      </c>
      <c r="AE60" s="75">
        <v>0</v>
      </c>
      <c r="AF60" s="75">
        <v>3754.03821910635</v>
      </c>
      <c r="AG60" s="75">
        <v>57.924896577875501</v>
      </c>
      <c r="AH60" s="75">
        <v>9.0571676299872692</v>
      </c>
      <c r="AI60" s="75">
        <v>0</v>
      </c>
      <c r="AJ60" s="75">
        <v>7618.7156735891103</v>
      </c>
      <c r="AK60" s="75">
        <v>24.6187992349961</v>
      </c>
      <c r="AL60" s="75">
        <v>0</v>
      </c>
      <c r="AM60" s="75">
        <v>0</v>
      </c>
      <c r="AN60" s="75">
        <v>101.36305257312399</v>
      </c>
      <c r="AO60" s="75">
        <v>456.43661546432099</v>
      </c>
      <c r="AP60" s="75">
        <v>21666.759979497001</v>
      </c>
      <c r="AQ60" s="75">
        <v>422329.39544635301</v>
      </c>
      <c r="AR60" s="75">
        <v>43171.720085318797</v>
      </c>
      <c r="AS60" s="75">
        <v>469255.153750778</v>
      </c>
      <c r="AT60" s="75">
        <v>0</v>
      </c>
      <c r="AU60" s="75">
        <v>327.41101111129399</v>
      </c>
      <c r="AV60" s="75">
        <v>0</v>
      </c>
      <c r="AW60" s="75">
        <v>5.9948908987692603E-4</v>
      </c>
      <c r="AX60" s="75">
        <v>2741.1054859405699</v>
      </c>
      <c r="AY60" s="75">
        <v>453.53656894679602</v>
      </c>
      <c r="AZ60" s="75">
        <v>3.7469250373407801E-3</v>
      </c>
      <c r="BA60" s="75">
        <v>1682.32112105028</v>
      </c>
      <c r="BB60" s="75">
        <v>18.503643468531699</v>
      </c>
      <c r="BC60" s="75">
        <v>0</v>
      </c>
      <c r="BD60" s="75">
        <v>2.6156108952418702E-3</v>
      </c>
      <c r="BE60" s="75">
        <v>25777.0833014118</v>
      </c>
      <c r="BF60" s="75">
        <v>23714.904456854201</v>
      </c>
      <c r="BG60" s="75">
        <v>2062.1788445576099</v>
      </c>
      <c r="BH60" s="75">
        <v>79.047253647271503</v>
      </c>
      <c r="BI60" s="75">
        <v>0</v>
      </c>
      <c r="BJ60" s="75">
        <v>5919.0553007379904</v>
      </c>
      <c r="BK60" s="75">
        <v>3.0666862106405999E-3</v>
      </c>
      <c r="BL60" s="75">
        <v>2522.8180442798298</v>
      </c>
      <c r="BM60" s="75">
        <v>1.7334940612995099E-2</v>
      </c>
      <c r="BN60" s="75">
        <v>1.24731965365388E-2</v>
      </c>
      <c r="BO60" s="75">
        <v>10091.2694477973</v>
      </c>
      <c r="BP60" s="75">
        <v>6.1729651046699399</v>
      </c>
      <c r="BQ60" s="75">
        <v>80.732405628399903</v>
      </c>
      <c r="BR60" s="75">
        <v>2864.21707810424</v>
      </c>
      <c r="BS60" s="75">
        <v>3.3637563451776602</v>
      </c>
      <c r="BT60" s="75">
        <v>69101.293955257206</v>
      </c>
      <c r="BU60" s="75">
        <v>5995.5232209652904</v>
      </c>
      <c r="BV60" s="75">
        <v>0</v>
      </c>
      <c r="BW60" s="75">
        <v>0</v>
      </c>
      <c r="BX60" s="75">
        <v>347.50144005357203</v>
      </c>
      <c r="BY60" s="75">
        <v>0</v>
      </c>
      <c r="BZ60" s="75">
        <v>21467.919108009901</v>
      </c>
      <c r="CA60" s="75">
        <v>533.89020227902699</v>
      </c>
      <c r="CB60" s="89"/>
      <c r="CC60" s="91">
        <f t="shared" si="9"/>
        <v>1.0092622331250032</v>
      </c>
      <c r="CD60" s="28">
        <f t="shared" si="17"/>
        <v>7.999993583661576E-3</v>
      </c>
      <c r="CE60" s="28">
        <f t="shared" si="18"/>
        <v>1.9246824978558976E-2</v>
      </c>
      <c r="CF60" s="68">
        <f t="shared" si="19"/>
        <v>-1.0760441106230301E-2</v>
      </c>
      <c r="CG60" s="68" t="str">
        <f t="shared" si="20"/>
        <v/>
      </c>
      <c r="CH60" s="68">
        <f t="shared" si="21"/>
        <v>-1.0847326094882599E-2</v>
      </c>
      <c r="CI60" s="68">
        <f t="shared" si="22"/>
        <v>-1.0423202624060846E-2</v>
      </c>
      <c r="CJ60" s="68">
        <f t="shared" si="23"/>
        <v>-1.0423710815716088E-2</v>
      </c>
      <c r="CK60" s="68">
        <f t="shared" si="24"/>
        <v>-1.0333733060906377E-2</v>
      </c>
      <c r="CL60" s="68">
        <f t="shared" si="25"/>
        <v>-1.065383150243321E-2</v>
      </c>
      <c r="CM60" s="40">
        <f>(N60/0.004204-$BZ60)/$BZ60</f>
        <v>-0.23603879541628209</v>
      </c>
      <c r="CN60" s="40">
        <f>(R60/0.002034-$BZ60)/$BZ60</f>
        <v>-0.23591395436172558</v>
      </c>
      <c r="CO60" s="40">
        <f>(AB60/0.018342-$BZ60)/$BZ60</f>
        <v>-0.23606360417106834</v>
      </c>
      <c r="CP60" s="40">
        <f>(AN60/0.00183-$BZ60)/$BZ60</f>
        <v>1.5801124895312006</v>
      </c>
      <c r="CQ60" s="40">
        <f>(M60/0.001848-$BZ60)/$BZ60</f>
        <v>2.7256342181637451E-5</v>
      </c>
      <c r="CR60" s="40">
        <f>(S60/0.001013-$BZ60)/$BZ60</f>
        <v>8.8732072019624168E-6</v>
      </c>
      <c r="CS60" s="40">
        <f>(Y60/0.000439-$BZ60)/$BZ60</f>
        <v>2.5463037203349457E-5</v>
      </c>
      <c r="CT60" s="68"/>
    </row>
    <row r="61" spans="1:98" x14ac:dyDescent="0.25">
      <c r="A61" s="32" t="s">
        <v>426</v>
      </c>
      <c r="B61" s="1">
        <f>SUM(B3:B60)+SUM(B67:B100)</f>
        <v>128351.62590385</v>
      </c>
      <c r="C61" s="1">
        <f t="shared" ref="C61:H61" si="26">SUM(C3:C60)+SUM(C67:C100)</f>
        <v>0</v>
      </c>
      <c r="D61" s="1">
        <f t="shared" si="26"/>
        <v>1195240.1960899401</v>
      </c>
      <c r="E61" s="1">
        <f t="shared" si="26"/>
        <v>51488.181483260007</v>
      </c>
      <c r="F61" s="1">
        <f t="shared" si="26"/>
        <v>47369.126962750001</v>
      </c>
      <c r="G61" s="1">
        <f t="shared" si="26"/>
        <v>133234.98329671001</v>
      </c>
      <c r="H61" s="1">
        <f t="shared" si="26"/>
        <v>61633.708698980001</v>
      </c>
      <c r="I61" s="75"/>
      <c r="J61" s="75"/>
      <c r="K61" s="1">
        <f t="shared" ref="K61:BU61" si="27">SUM(K3:K60)+SUM(K67:K100)</f>
        <v>0</v>
      </c>
      <c r="L61" s="1">
        <f t="shared" si="27"/>
        <v>596.41018230905274</v>
      </c>
      <c r="M61" s="1">
        <f t="shared" si="27"/>
        <v>113.16512322819864</v>
      </c>
      <c r="N61" s="1">
        <f t="shared" si="27"/>
        <v>220.84430061826765</v>
      </c>
      <c r="O61" s="1">
        <f t="shared" si="27"/>
        <v>220.84430061826765</v>
      </c>
      <c r="P61" s="1">
        <f t="shared" si="27"/>
        <v>852.91684654644723</v>
      </c>
      <c r="Q61" s="1">
        <f t="shared" si="27"/>
        <v>0</v>
      </c>
      <c r="R61" s="1">
        <f t="shared" si="27"/>
        <v>106.86785115397379</v>
      </c>
      <c r="S61" s="1">
        <f t="shared" si="27"/>
        <v>62.031955140850265</v>
      </c>
      <c r="T61" s="1">
        <f t="shared" si="27"/>
        <v>1466.8855746880249</v>
      </c>
      <c r="U61" s="1">
        <f t="shared" si="27"/>
        <v>127496.13396213367</v>
      </c>
      <c r="V61" s="1">
        <f t="shared" si="27"/>
        <v>5255.4927540198078</v>
      </c>
      <c r="W61" s="1">
        <f t="shared" si="27"/>
        <v>39.804249535870809</v>
      </c>
      <c r="X61" s="1">
        <f t="shared" si="27"/>
        <v>917.16534656679289</v>
      </c>
      <c r="Y61" s="1">
        <f t="shared" si="27"/>
        <v>26.882787373611052</v>
      </c>
      <c r="Z61" s="1">
        <f t="shared" si="27"/>
        <v>0</v>
      </c>
      <c r="AA61" s="1">
        <f t="shared" si="27"/>
        <v>0</v>
      </c>
      <c r="AB61" s="1">
        <f t="shared" si="27"/>
        <v>963.51271006368449</v>
      </c>
      <c r="AC61" s="1">
        <f t="shared" si="27"/>
        <v>963.51271006368449</v>
      </c>
      <c r="AD61" s="1">
        <f t="shared" si="27"/>
        <v>0</v>
      </c>
      <c r="AE61" s="1">
        <f t="shared" si="27"/>
        <v>0</v>
      </c>
      <c r="AF61" s="1">
        <f t="shared" si="27"/>
        <v>9494.4426309131486</v>
      </c>
      <c r="AG61" s="1">
        <f t="shared" si="27"/>
        <v>185.53529437889148</v>
      </c>
      <c r="AH61" s="1">
        <f t="shared" si="27"/>
        <v>29.01072691461286</v>
      </c>
      <c r="AI61" s="1">
        <f t="shared" si="27"/>
        <v>0</v>
      </c>
      <c r="AJ61" s="1">
        <f t="shared" si="27"/>
        <v>20516.581537004433</v>
      </c>
      <c r="AK61" s="1">
        <f t="shared" si="27"/>
        <v>78.855196980008898</v>
      </c>
      <c r="AL61" s="1">
        <f t="shared" si="27"/>
        <v>0</v>
      </c>
      <c r="AM61" s="1">
        <f t="shared" si="27"/>
        <v>0</v>
      </c>
      <c r="AN61" s="1">
        <f t="shared" si="27"/>
        <v>218.69801546510934</v>
      </c>
      <c r="AO61" s="1">
        <f t="shared" si="27"/>
        <v>904.73005538458528</v>
      </c>
      <c r="AP61" s="1">
        <f t="shared" si="27"/>
        <v>61872.203170018642</v>
      </c>
      <c r="AQ61" s="1">
        <f t="shared" si="27"/>
        <v>1068123.0844003693</v>
      </c>
      <c r="AR61" s="1">
        <f t="shared" si="27"/>
        <v>109186.38188021426</v>
      </c>
      <c r="AS61" s="1">
        <f t="shared" si="27"/>
        <v>1186803.9089114966</v>
      </c>
      <c r="AT61" s="1">
        <f t="shared" si="27"/>
        <v>0</v>
      </c>
      <c r="AU61" s="1">
        <f t="shared" si="27"/>
        <v>1048.7247802515071</v>
      </c>
      <c r="AV61" s="1">
        <f t="shared" si="27"/>
        <v>0</v>
      </c>
      <c r="AW61" s="1">
        <f t="shared" si="27"/>
        <v>4.1070419581209938</v>
      </c>
      <c r="AX61" s="1">
        <f t="shared" si="27"/>
        <v>8779.9635987188958</v>
      </c>
      <c r="AY61" s="1">
        <f t="shared" si="27"/>
        <v>808.30377498147368</v>
      </c>
      <c r="AZ61" s="1">
        <f t="shared" si="27"/>
        <v>25.669791415334192</v>
      </c>
      <c r="BA61" s="1">
        <f t="shared" si="27"/>
        <v>6017.7919689913169</v>
      </c>
      <c r="BB61" s="1">
        <f t="shared" si="27"/>
        <v>54.858113057064244</v>
      </c>
      <c r="BC61" s="1">
        <f t="shared" si="27"/>
        <v>0</v>
      </c>
      <c r="BD61" s="1">
        <f t="shared" si="27"/>
        <v>17.919229582646295</v>
      </c>
      <c r="BE61" s="1">
        <f t="shared" si="27"/>
        <v>51094.184041717708</v>
      </c>
      <c r="BF61" s="1">
        <f t="shared" si="27"/>
        <v>47006.636386396567</v>
      </c>
      <c r="BG61" s="1">
        <f t="shared" si="27"/>
        <v>4087.5476553211215</v>
      </c>
      <c r="BH61" s="1">
        <f t="shared" si="27"/>
        <v>142.98727407738431</v>
      </c>
      <c r="BI61" s="1">
        <f t="shared" si="27"/>
        <v>0</v>
      </c>
      <c r="BJ61" s="1">
        <f t="shared" si="27"/>
        <v>10116.3684068863</v>
      </c>
      <c r="BK61" s="1">
        <f t="shared" si="27"/>
        <v>21.009555075073926</v>
      </c>
      <c r="BL61" s="1">
        <f t="shared" si="27"/>
        <v>4843.5260011954506</v>
      </c>
      <c r="BM61" s="1">
        <f t="shared" si="27"/>
        <v>118.7598866811509</v>
      </c>
      <c r="BN61" s="1">
        <f t="shared" si="27"/>
        <v>85.452580792043392</v>
      </c>
      <c r="BO61" s="1">
        <f t="shared" si="27"/>
        <v>19374.099068435415</v>
      </c>
      <c r="BP61" s="1">
        <f t="shared" si="27"/>
        <v>19.772803754133825</v>
      </c>
      <c r="BQ61" s="1">
        <f t="shared" si="27"/>
        <v>157.0644048275135</v>
      </c>
      <c r="BR61" s="1">
        <f t="shared" si="27"/>
        <v>5212.3845706422471</v>
      </c>
      <c r="BS61" s="1">
        <f t="shared" si="27"/>
        <v>6.3347177980546272</v>
      </c>
      <c r="BT61" s="1">
        <f t="shared" si="27"/>
        <v>132197.34478212288</v>
      </c>
      <c r="BU61" s="1">
        <f t="shared" si="27"/>
        <v>16341.205148361365</v>
      </c>
      <c r="BV61" s="1">
        <f t="shared" ref="BV61:CA61" si="28">SUM(BV3:BV60)+SUM(BV67:BV100)</f>
        <v>0</v>
      </c>
      <c r="BW61" s="1">
        <f t="shared" si="28"/>
        <v>0</v>
      </c>
      <c r="BX61" s="1">
        <f t="shared" si="28"/>
        <v>1113.0695429821772</v>
      </c>
      <c r="BY61" s="1">
        <f t="shared" si="28"/>
        <v>0</v>
      </c>
      <c r="BZ61" s="1">
        <f t="shared" si="28"/>
        <v>61235.781731944691</v>
      </c>
      <c r="CA61" s="1">
        <f t="shared" si="28"/>
        <v>1710.0939764703498</v>
      </c>
      <c r="CB61" s="89"/>
      <c r="CD61" s="89"/>
      <c r="CE61" s="89"/>
      <c r="CF61" s="68"/>
      <c r="CG61" s="68"/>
      <c r="CH61" s="68"/>
      <c r="CI61" s="68"/>
      <c r="CJ61" s="68"/>
      <c r="CK61" s="68"/>
      <c r="CL61" s="68"/>
      <c r="CM61" s="40"/>
      <c r="CN61" s="40"/>
      <c r="CO61" s="40"/>
      <c r="CP61" s="40"/>
      <c r="CQ61" s="40"/>
      <c r="CR61" s="40"/>
      <c r="CS61" s="68"/>
      <c r="CT61" s="68"/>
    </row>
    <row r="62" spans="1:98" x14ac:dyDescent="0.25">
      <c r="A62" s="7" t="s">
        <v>219</v>
      </c>
      <c r="B62" s="1">
        <f>SUM(B3:B51)</f>
        <v>10222.82879867</v>
      </c>
      <c r="C62" s="1">
        <f t="shared" ref="C62:H62" si="29">SUM(C3:C51)</f>
        <v>0</v>
      </c>
      <c r="D62" s="1">
        <f t="shared" si="29"/>
        <v>84462.625519349996</v>
      </c>
      <c r="E62" s="1">
        <f t="shared" si="29"/>
        <v>1834.5008196499998</v>
      </c>
      <c r="F62" s="1">
        <f t="shared" si="29"/>
        <v>1687.7407551100005</v>
      </c>
      <c r="G62" s="1">
        <f t="shared" si="29"/>
        <v>4144.4421571100011</v>
      </c>
      <c r="H62" s="1">
        <f t="shared" si="29"/>
        <v>4683.354247199999</v>
      </c>
      <c r="I62" s="89"/>
      <c r="J62" s="89"/>
      <c r="K62" s="1">
        <f t="shared" ref="K62:BU62" si="30">SUM(K3:K51)</f>
        <v>0</v>
      </c>
      <c r="L62" s="1">
        <f t="shared" si="30"/>
        <v>53.16056167957003</v>
      </c>
      <c r="M62" s="1">
        <f t="shared" si="30"/>
        <v>8.6548550546075376</v>
      </c>
      <c r="N62" s="1">
        <f t="shared" si="30"/>
        <v>19.684585898228654</v>
      </c>
      <c r="O62" s="1">
        <f t="shared" si="30"/>
        <v>19.684585898228654</v>
      </c>
      <c r="P62" s="1">
        <f t="shared" si="30"/>
        <v>76.023979237115554</v>
      </c>
      <c r="Q62" s="1">
        <f t="shared" si="30"/>
        <v>0</v>
      </c>
      <c r="R62" s="1">
        <f t="shared" si="30"/>
        <v>9.5254940220518485</v>
      </c>
      <c r="S62" s="1">
        <f t="shared" si="30"/>
        <v>4.7442493389326703</v>
      </c>
      <c r="T62" s="1">
        <f t="shared" si="30"/>
        <v>112.37933053925646</v>
      </c>
      <c r="U62" s="1">
        <f t="shared" si="30"/>
        <v>10222.825856597263</v>
      </c>
      <c r="V62" s="1">
        <f t="shared" si="30"/>
        <v>468.44085359689291</v>
      </c>
      <c r="W62" s="1">
        <f t="shared" si="30"/>
        <v>3.5478904068034649</v>
      </c>
      <c r="X62" s="1">
        <f t="shared" si="30"/>
        <v>81.750589363922998</v>
      </c>
      <c r="Y62" s="1">
        <f t="shared" si="30"/>
        <v>2.055997890987618</v>
      </c>
      <c r="Z62" s="1">
        <f t="shared" si="30"/>
        <v>0</v>
      </c>
      <c r="AA62" s="1">
        <f t="shared" si="30"/>
        <v>0</v>
      </c>
      <c r="AB62" s="1">
        <f t="shared" si="30"/>
        <v>85.881322298381107</v>
      </c>
      <c r="AC62" s="1">
        <f t="shared" si="30"/>
        <v>85.881322298381107</v>
      </c>
      <c r="AD62" s="1">
        <f t="shared" si="30"/>
        <v>0</v>
      </c>
      <c r="AE62" s="1">
        <f t="shared" si="30"/>
        <v>0</v>
      </c>
      <c r="AF62" s="1">
        <f t="shared" si="30"/>
        <v>675.70089705634621</v>
      </c>
      <c r="AG62" s="1">
        <f t="shared" si="30"/>
        <v>16.537324987181499</v>
      </c>
      <c r="AH62" s="1">
        <f t="shared" si="30"/>
        <v>2.5858312039902942</v>
      </c>
      <c r="AI62" s="1">
        <f t="shared" si="30"/>
        <v>0</v>
      </c>
      <c r="AJ62" s="1">
        <f t="shared" si="30"/>
        <v>1428.674984673379</v>
      </c>
      <c r="AK62" s="1">
        <f t="shared" si="30"/>
        <v>7.0286339971159002</v>
      </c>
      <c r="AL62" s="1">
        <f t="shared" si="30"/>
        <v>0</v>
      </c>
      <c r="AM62" s="1">
        <f t="shared" si="30"/>
        <v>0</v>
      </c>
      <c r="AN62" s="1">
        <f t="shared" si="30"/>
        <v>8.5855890396822296</v>
      </c>
      <c r="AO62" s="1">
        <f t="shared" si="30"/>
        <v>32.483937868743368</v>
      </c>
      <c r="AP62" s="1">
        <f t="shared" si="30"/>
        <v>4740.0845804701303</v>
      </c>
      <c r="AQ62" s="1">
        <f t="shared" si="30"/>
        <v>76016.339397107964</v>
      </c>
      <c r="AR62" s="1">
        <f t="shared" si="30"/>
        <v>7770.5596215615587</v>
      </c>
      <c r="AS62" s="1">
        <f t="shared" si="30"/>
        <v>84462.599915725878</v>
      </c>
      <c r="AT62" s="1">
        <f t="shared" si="30"/>
        <v>0</v>
      </c>
      <c r="AU62" s="1">
        <f t="shared" si="30"/>
        <v>93.476899210464452</v>
      </c>
      <c r="AV62" s="1">
        <f t="shared" si="30"/>
        <v>0</v>
      </c>
      <c r="AW62" s="1">
        <f t="shared" si="30"/>
        <v>1.0102559380920082</v>
      </c>
      <c r="AX62" s="1">
        <f t="shared" si="30"/>
        <v>782.58996539191958</v>
      </c>
      <c r="AY62" s="1">
        <f t="shared" si="30"/>
        <v>9.967019072482433</v>
      </c>
      <c r="AZ62" s="1">
        <f t="shared" si="30"/>
        <v>6.3142918909152908</v>
      </c>
      <c r="BA62" s="1">
        <f t="shared" si="30"/>
        <v>779.90596862425764</v>
      </c>
      <c r="BB62" s="1">
        <f t="shared" si="30"/>
        <v>5.7901834974090027</v>
      </c>
      <c r="BC62" s="1">
        <f t="shared" si="30"/>
        <v>0</v>
      </c>
      <c r="BD62" s="1">
        <f t="shared" si="30"/>
        <v>4.4078021874071922</v>
      </c>
      <c r="BE62" s="1">
        <f t="shared" si="30"/>
        <v>1834.5001988868455</v>
      </c>
      <c r="BF62" s="1">
        <f t="shared" si="30"/>
        <v>1687.7402117830031</v>
      </c>
      <c r="BG62" s="1">
        <f t="shared" si="30"/>
        <v>146.75998710384286</v>
      </c>
      <c r="BH62" s="1">
        <f t="shared" si="30"/>
        <v>2.2556626255636907</v>
      </c>
      <c r="BI62" s="1">
        <f t="shared" si="30"/>
        <v>0</v>
      </c>
      <c r="BJ62" s="1">
        <f t="shared" si="30"/>
        <v>23.624689357143218</v>
      </c>
      <c r="BK62" s="1">
        <f t="shared" si="30"/>
        <v>5.1679623209499654</v>
      </c>
      <c r="BL62" s="1">
        <f t="shared" si="30"/>
        <v>140.88777184289839</v>
      </c>
      <c r="BM62" s="1">
        <f t="shared" si="30"/>
        <v>29.212742369461534</v>
      </c>
      <c r="BN62" s="1">
        <f t="shared" si="30"/>
        <v>21.019759017433007</v>
      </c>
      <c r="BO62" s="1">
        <f t="shared" si="30"/>
        <v>563.55100937460315</v>
      </c>
      <c r="BP62" s="1">
        <f t="shared" si="30"/>
        <v>1.7624444938692834</v>
      </c>
      <c r="BQ62" s="1">
        <f t="shared" si="30"/>
        <v>5.0175935117181103</v>
      </c>
      <c r="BR62" s="1">
        <f t="shared" si="30"/>
        <v>89.449983566196295</v>
      </c>
      <c r="BS62" s="1">
        <f t="shared" si="30"/>
        <v>0.15751658647155722</v>
      </c>
      <c r="BT62" s="1">
        <f t="shared" si="30"/>
        <v>4144.4412245870872</v>
      </c>
      <c r="BU62" s="1">
        <f t="shared" si="30"/>
        <v>1161.8788749129531</v>
      </c>
      <c r="BV62" s="1">
        <f t="shared" ref="BV62:CA62" si="31">SUM(BV3:BV51)</f>
        <v>0</v>
      </c>
      <c r="BW62" s="1">
        <f t="shared" si="31"/>
        <v>0</v>
      </c>
      <c r="BX62" s="1">
        <f t="shared" si="31"/>
        <v>99.211798923898669</v>
      </c>
      <c r="BY62" s="1">
        <f t="shared" si="31"/>
        <v>0</v>
      </c>
      <c r="BZ62" s="1">
        <f t="shared" si="31"/>
        <v>4683.3527854234753</v>
      </c>
      <c r="CA62" s="1">
        <f t="shared" si="31"/>
        <v>152.42704342491874</v>
      </c>
      <c r="CB62" s="89"/>
      <c r="CD62" s="89"/>
      <c r="CE62" s="89"/>
      <c r="CF62" s="68"/>
      <c r="CG62" s="68"/>
      <c r="CH62" s="68"/>
      <c r="CI62" s="68"/>
      <c r="CJ62" s="68"/>
      <c r="CK62" s="68"/>
      <c r="CL62" s="68"/>
      <c r="CM62" s="40"/>
      <c r="CN62" s="40"/>
      <c r="CO62" s="40"/>
      <c r="CP62" s="40"/>
      <c r="CQ62" s="40"/>
      <c r="CR62" s="40"/>
      <c r="CS62" s="68"/>
      <c r="CT62" s="68"/>
    </row>
    <row r="63" spans="1:98" x14ac:dyDescent="0.25">
      <c r="A63" s="89" t="s">
        <v>349</v>
      </c>
      <c r="B63" s="75">
        <f>+B3+B5+B8+B9+B11+B12+B14+B15+B16+B17+B18+B19+B20+B21+B22+B23+B24+B25+B26+B28+B30+B31+B33+B34+B35+B36+B37+B39+B40+B41+B42+B43+B44+B46+B47+B49+B50+B10</f>
        <v>7814.0087536599985</v>
      </c>
      <c r="C63" s="75">
        <f t="shared" ref="C63:H63" si="32">+C3+C5+C8+C9+C11+C12+C14+C15+C16+C17+C18+C19+C20+C21+C22+C23+C24+C25+C26+C28+C30+C31+C33+C34+C35+C36+C37+C39+C40+C41+C42+C43+C44+C46+C47+C49+C50+C10</f>
        <v>0</v>
      </c>
      <c r="D63" s="75">
        <f t="shared" si="32"/>
        <v>64795.261695449997</v>
      </c>
      <c r="E63" s="75">
        <f t="shared" si="32"/>
        <v>1388.3185420300001</v>
      </c>
      <c r="F63" s="75">
        <f t="shared" si="32"/>
        <v>1277.2530596500001</v>
      </c>
      <c r="G63" s="75">
        <f t="shared" si="32"/>
        <v>3124.6538016000009</v>
      </c>
      <c r="H63" s="75">
        <f t="shared" si="32"/>
        <v>3616.3033812499993</v>
      </c>
      <c r="I63" s="89"/>
      <c r="J63" s="89"/>
      <c r="K63" s="75">
        <f t="shared" ref="K63:BU63" si="33">+K3+K5+K8+K9+K11+K12+K14+K15+K16+K17+K18+K19+K20+K21+K22+K23+K24+K25+K26+K28+K30+K31+K33+K34+K35+K36+K37+K39+K40+K41+K42+K43+K44+K46+K47+K49+K50+K10</f>
        <v>0</v>
      </c>
      <c r="L63" s="75">
        <f t="shared" si="33"/>
        <v>41.045586520225676</v>
      </c>
      <c r="M63" s="75">
        <f t="shared" si="33"/>
        <v>6.6829415371843401</v>
      </c>
      <c r="N63" s="75">
        <f t="shared" si="33"/>
        <v>15.198585776516628</v>
      </c>
      <c r="O63" s="75">
        <f t="shared" si="33"/>
        <v>15.198585776516628</v>
      </c>
      <c r="P63" s="75">
        <f t="shared" si="33"/>
        <v>58.698571752810615</v>
      </c>
      <c r="Q63" s="75">
        <f t="shared" si="33"/>
        <v>0</v>
      </c>
      <c r="R63" s="75">
        <f t="shared" si="33"/>
        <v>7.3546912422175081</v>
      </c>
      <c r="S63" s="75">
        <f t="shared" si="33"/>
        <v>3.6633240035838188</v>
      </c>
      <c r="T63" s="75">
        <f t="shared" si="33"/>
        <v>86.774865855156676</v>
      </c>
      <c r="U63" s="75">
        <f t="shared" si="33"/>
        <v>7814.0066286289866</v>
      </c>
      <c r="V63" s="75">
        <f t="shared" si="33"/>
        <v>361.68598111795569</v>
      </c>
      <c r="W63" s="75">
        <f t="shared" si="33"/>
        <v>2.7393479291731579</v>
      </c>
      <c r="X63" s="75">
        <f t="shared" si="33"/>
        <v>63.120120259051426</v>
      </c>
      <c r="Y63" s="75">
        <f t="shared" si="33"/>
        <v>1.5875610525981454</v>
      </c>
      <c r="Z63" s="75">
        <f t="shared" si="33"/>
        <v>0</v>
      </c>
      <c r="AA63" s="75">
        <f t="shared" si="33"/>
        <v>0</v>
      </c>
      <c r="AB63" s="75">
        <f t="shared" si="33"/>
        <v>66.309482968683994</v>
      </c>
      <c r="AC63" s="75">
        <f t="shared" si="33"/>
        <v>66.309482968683994</v>
      </c>
      <c r="AD63" s="75">
        <f t="shared" si="33"/>
        <v>0</v>
      </c>
      <c r="AE63" s="75">
        <f t="shared" si="33"/>
        <v>0</v>
      </c>
      <c r="AF63" s="75">
        <f t="shared" si="33"/>
        <v>518.36202034811151</v>
      </c>
      <c r="AG63" s="75">
        <f t="shared" si="33"/>
        <v>12.76856929064736</v>
      </c>
      <c r="AH63" s="75">
        <f t="shared" si="33"/>
        <v>1.9965362199342627</v>
      </c>
      <c r="AI63" s="75">
        <f t="shared" si="33"/>
        <v>0</v>
      </c>
      <c r="AJ63" s="75">
        <f t="shared" si="33"/>
        <v>1103.2215992587317</v>
      </c>
      <c r="AK63" s="75">
        <f t="shared" si="33"/>
        <v>5.426849809452956</v>
      </c>
      <c r="AL63" s="75">
        <f t="shared" si="33"/>
        <v>0</v>
      </c>
      <c r="AM63" s="75">
        <f t="shared" si="33"/>
        <v>0</v>
      </c>
      <c r="AN63" s="75">
        <f t="shared" si="33"/>
        <v>6.6326098177391426</v>
      </c>
      <c r="AO63" s="75">
        <f t="shared" si="33"/>
        <v>24.58328277043266</v>
      </c>
      <c r="AP63" s="75">
        <f t="shared" si="33"/>
        <v>3660.1051402842809</v>
      </c>
      <c r="AQ63" s="75">
        <f t="shared" si="33"/>
        <v>58315.716518853413</v>
      </c>
      <c r="AR63" s="75">
        <f t="shared" si="33"/>
        <v>5961.1628027215284</v>
      </c>
      <c r="AS63" s="75">
        <f t="shared" si="33"/>
        <v>64795.241341923102</v>
      </c>
      <c r="AT63" s="75">
        <f t="shared" si="33"/>
        <v>0</v>
      </c>
      <c r="AU63" s="75">
        <f t="shared" si="33"/>
        <v>72.174077900967504</v>
      </c>
      <c r="AV63" s="75">
        <f t="shared" si="33"/>
        <v>0</v>
      </c>
      <c r="AW63" s="75">
        <f t="shared" si="33"/>
        <v>0.76334082473144826</v>
      </c>
      <c r="AX63" s="75">
        <f t="shared" si="33"/>
        <v>604.24237605425878</v>
      </c>
      <c r="AY63" s="75">
        <f t="shared" si="33"/>
        <v>7.5694465873112806</v>
      </c>
      <c r="AZ63" s="75">
        <f t="shared" si="33"/>
        <v>4.771025428098997</v>
      </c>
      <c r="BA63" s="75">
        <f t="shared" si="33"/>
        <v>589.43286428644456</v>
      </c>
      <c r="BB63" s="75">
        <f t="shared" si="33"/>
        <v>4.3765809477306039</v>
      </c>
      <c r="BC63" s="75">
        <f t="shared" si="33"/>
        <v>0</v>
      </c>
      <c r="BD63" s="75">
        <f t="shared" si="33"/>
        <v>3.3304979792346585</v>
      </c>
      <c r="BE63" s="75">
        <f t="shared" si="33"/>
        <v>1388.3180801040023</v>
      </c>
      <c r="BF63" s="75">
        <f t="shared" si="33"/>
        <v>1277.2526556901296</v>
      </c>
      <c r="BG63" s="75">
        <f t="shared" si="33"/>
        <v>111.0654244138735</v>
      </c>
      <c r="BH63" s="75">
        <f t="shared" si="33"/>
        <v>1.711061325147569</v>
      </c>
      <c r="BI63" s="75">
        <f t="shared" si="33"/>
        <v>0</v>
      </c>
      <c r="BJ63" s="75">
        <f t="shared" si="33"/>
        <v>18.35244923603231</v>
      </c>
      <c r="BK63" s="75">
        <f t="shared" si="33"/>
        <v>3.9048682218566175</v>
      </c>
      <c r="BL63" s="75">
        <f t="shared" si="33"/>
        <v>106.66748903123383</v>
      </c>
      <c r="BM63" s="75">
        <f t="shared" si="33"/>
        <v>22.072897208628859</v>
      </c>
      <c r="BN63" s="75">
        <f t="shared" si="33"/>
        <v>15.882350803099662</v>
      </c>
      <c r="BO63" s="75">
        <f t="shared" si="33"/>
        <v>426.66989872407453</v>
      </c>
      <c r="BP63" s="75">
        <f t="shared" si="33"/>
        <v>1.3607937070148657</v>
      </c>
      <c r="BQ63" s="75">
        <f t="shared" si="33"/>
        <v>3.7980950309109991</v>
      </c>
      <c r="BR63" s="75">
        <f t="shared" si="33"/>
        <v>67.830486683531859</v>
      </c>
      <c r="BS63" s="75">
        <f t="shared" si="33"/>
        <v>0.11930337206104577</v>
      </c>
      <c r="BT63" s="75">
        <f t="shared" si="33"/>
        <v>3124.6530093297365</v>
      </c>
      <c r="BU63" s="75">
        <f t="shared" si="33"/>
        <v>897.19154171481114</v>
      </c>
      <c r="BV63" s="75">
        <f t="shared" ref="BV63:CA63" si="34">+BV3+BV5+BV8+BV9+BV11+BV12+BV14+BV15+BV16+BV17+BV18+BV19+BV20+BV21+BV22+BV23+BV24+BV25+BV26+BV28+BV30+BV31+BV33+BV34+BV35+BV36+BV37+BV39+BV40+BV41+BV42+BV43+BV44+BV46+BV47+BV49+BV50+BV10</f>
        <v>0</v>
      </c>
      <c r="BW63" s="75">
        <f t="shared" si="34"/>
        <v>0</v>
      </c>
      <c r="BX63" s="75">
        <f t="shared" si="34"/>
        <v>76.602024954408478</v>
      </c>
      <c r="BY63" s="75">
        <f t="shared" si="34"/>
        <v>0</v>
      </c>
      <c r="BZ63" s="75">
        <f t="shared" si="34"/>
        <v>3616.3022277467066</v>
      </c>
      <c r="CA63" s="75">
        <f t="shared" si="34"/>
        <v>117.6898315528464</v>
      </c>
      <c r="CB63" s="89"/>
      <c r="CD63" s="89"/>
      <c r="CE63" s="89"/>
      <c r="CF63" s="68"/>
      <c r="CG63" s="68"/>
      <c r="CH63" s="68"/>
      <c r="CI63" s="68"/>
      <c r="CJ63" s="68"/>
      <c r="CK63" s="68"/>
      <c r="CL63" s="68"/>
      <c r="CM63" s="40"/>
      <c r="CN63" s="40"/>
      <c r="CO63" s="40"/>
      <c r="CP63" s="40"/>
      <c r="CQ63" s="40"/>
      <c r="CR63" s="40"/>
      <c r="CS63" s="68"/>
      <c r="CT63" s="68"/>
    </row>
    <row r="64" spans="1:98" x14ac:dyDescent="0.25">
      <c r="A64" s="2" t="s">
        <v>427</v>
      </c>
      <c r="B64" s="1">
        <f>SUM(B67:B75)</f>
        <v>10289.839630979999</v>
      </c>
      <c r="C64" s="1">
        <f t="shared" ref="C64:H64" si="35">SUM(C67:C75)</f>
        <v>0</v>
      </c>
      <c r="D64" s="1">
        <f t="shared" si="35"/>
        <v>80841.672360990007</v>
      </c>
      <c r="E64" s="1">
        <f t="shared" si="35"/>
        <v>1550.8298159899998</v>
      </c>
      <c r="F64" s="1">
        <f t="shared" si="35"/>
        <v>1426.76343015</v>
      </c>
      <c r="G64" s="1">
        <f t="shared" si="35"/>
        <v>3251.92514007</v>
      </c>
      <c r="H64" s="1">
        <f t="shared" si="35"/>
        <v>5010.2478847799994</v>
      </c>
      <c r="I64" s="89"/>
      <c r="J64" s="89"/>
      <c r="K64" s="1">
        <f t="shared" ref="K64:BU64" si="36">SUM(K67:K75)</f>
        <v>0</v>
      </c>
      <c r="L64" s="1">
        <f t="shared" si="36"/>
        <v>56.361697223803802</v>
      </c>
      <c r="M64" s="1">
        <f t="shared" si="36"/>
        <v>9.1891509832196867</v>
      </c>
      <c r="N64" s="1">
        <f t="shared" si="36"/>
        <v>20.869900452553516</v>
      </c>
      <c r="O64" s="1">
        <f t="shared" si="36"/>
        <v>20.869900452553516</v>
      </c>
      <c r="P64" s="1">
        <f t="shared" si="36"/>
        <v>80.601805313910447</v>
      </c>
      <c r="Q64" s="1">
        <f t="shared" si="36"/>
        <v>0</v>
      </c>
      <c r="R64" s="1">
        <f t="shared" si="36"/>
        <v>10.099091696323235</v>
      </c>
      <c r="S64" s="1">
        <f t="shared" si="36"/>
        <v>5.0371289526574161</v>
      </c>
      <c r="T64" s="1">
        <f t="shared" si="36"/>
        <v>119.3148709586147</v>
      </c>
      <c r="U64" s="1">
        <f t="shared" si="36"/>
        <v>10210.543416826316</v>
      </c>
      <c r="V64" s="1">
        <f t="shared" si="36"/>
        <v>496.64857665886313</v>
      </c>
      <c r="W64" s="1">
        <f t="shared" si="36"/>
        <v>3.7615314219067502</v>
      </c>
      <c r="X64" s="1">
        <f t="shared" si="36"/>
        <v>86.673293468774773</v>
      </c>
      <c r="Y64" s="1">
        <f t="shared" si="36"/>
        <v>2.1829209906074736</v>
      </c>
      <c r="Z64" s="1">
        <f t="shared" si="36"/>
        <v>0</v>
      </c>
      <c r="AA64" s="1">
        <f t="shared" si="36"/>
        <v>0</v>
      </c>
      <c r="AB64" s="1">
        <f t="shared" si="36"/>
        <v>91.052685952412602</v>
      </c>
      <c r="AC64" s="1">
        <f t="shared" si="36"/>
        <v>91.052685952412602</v>
      </c>
      <c r="AD64" s="1">
        <f t="shared" si="36"/>
        <v>0</v>
      </c>
      <c r="AE64" s="1">
        <f t="shared" si="36"/>
        <v>0</v>
      </c>
      <c r="AF64" s="1">
        <f t="shared" si="36"/>
        <v>641.39395735555445</v>
      </c>
      <c r="AG64" s="1">
        <f t="shared" si="36"/>
        <v>17.533130074539997</v>
      </c>
      <c r="AH64" s="1">
        <f t="shared" si="36"/>
        <v>2.7415379415547863</v>
      </c>
      <c r="AI64" s="1">
        <f t="shared" si="36"/>
        <v>0</v>
      </c>
      <c r="AJ64" s="1">
        <f t="shared" si="36"/>
        <v>1518.3752254727269</v>
      </c>
      <c r="AK64" s="1">
        <f t="shared" si="36"/>
        <v>7.4518744747523735</v>
      </c>
      <c r="AL64" s="1">
        <f t="shared" si="36"/>
        <v>0</v>
      </c>
      <c r="AM64" s="1">
        <f t="shared" si="36"/>
        <v>0</v>
      </c>
      <c r="AN64" s="1">
        <f t="shared" si="36"/>
        <v>9.2026652338592267</v>
      </c>
      <c r="AO64" s="1">
        <f t="shared" si="36"/>
        <v>27.209456919812268</v>
      </c>
      <c r="AP64" s="1">
        <f t="shared" si="36"/>
        <v>5032.6215500807284</v>
      </c>
      <c r="AQ64" s="1">
        <f t="shared" si="36"/>
        <v>72156.845821632742</v>
      </c>
      <c r="AR64" s="1">
        <f t="shared" si="36"/>
        <v>7376.0317504127397</v>
      </c>
      <c r="AS64" s="1">
        <f t="shared" si="36"/>
        <v>80174.271529400969</v>
      </c>
      <c r="AT64" s="1">
        <f t="shared" si="36"/>
        <v>0</v>
      </c>
      <c r="AU64" s="1">
        <f t="shared" si="36"/>
        <v>99.105569232383601</v>
      </c>
      <c r="AV64" s="1">
        <f t="shared" si="36"/>
        <v>0</v>
      </c>
      <c r="AW64" s="1">
        <f t="shared" si="36"/>
        <v>0.82794911489938494</v>
      </c>
      <c r="AX64" s="1">
        <f t="shared" si="36"/>
        <v>829.71538459375279</v>
      </c>
      <c r="AY64" s="1">
        <f t="shared" si="36"/>
        <v>8.7521444892717426</v>
      </c>
      <c r="AZ64" s="1">
        <f t="shared" si="36"/>
        <v>5.174838846431534</v>
      </c>
      <c r="BA64" s="1">
        <f t="shared" si="36"/>
        <v>641.33149047360746</v>
      </c>
      <c r="BB64" s="1">
        <f t="shared" si="36"/>
        <v>4.7691140309749329</v>
      </c>
      <c r="BC64" s="1">
        <f t="shared" si="36"/>
        <v>0</v>
      </c>
      <c r="BD64" s="1">
        <f t="shared" si="36"/>
        <v>3.6123869382760869</v>
      </c>
      <c r="BE64" s="1">
        <f t="shared" si="36"/>
        <v>1536.6283208668115</v>
      </c>
      <c r="BF64" s="1">
        <f t="shared" si="36"/>
        <v>1413.6980688358583</v>
      </c>
      <c r="BG64" s="1">
        <f t="shared" si="36"/>
        <v>122.9302520309526</v>
      </c>
      <c r="BH64" s="1">
        <f t="shared" si="36"/>
        <v>1.9503500008267314</v>
      </c>
      <c r="BI64" s="1">
        <f t="shared" si="36"/>
        <v>0</v>
      </c>
      <c r="BJ64" s="1">
        <f t="shared" si="36"/>
        <v>26.979434795769279</v>
      </c>
      <c r="BK64" s="1">
        <f t="shared" si="36"/>
        <v>4.235372870362708</v>
      </c>
      <c r="BL64" s="1">
        <f t="shared" si="36"/>
        <v>118.71067521839527</v>
      </c>
      <c r="BM64" s="1">
        <f t="shared" si="36"/>
        <v>23.941113106036756</v>
      </c>
      <c r="BN64" s="1">
        <f t="shared" si="36"/>
        <v>17.22662512276986</v>
      </c>
      <c r="BO64" s="1">
        <f t="shared" si="36"/>
        <v>474.8426448673635</v>
      </c>
      <c r="BP64" s="1">
        <f t="shared" si="36"/>
        <v>1.8685706058532343</v>
      </c>
      <c r="BQ64" s="1">
        <f t="shared" si="36"/>
        <v>4.2160400066138592</v>
      </c>
      <c r="BR64" s="1">
        <f t="shared" si="36"/>
        <v>76.994468031768363</v>
      </c>
      <c r="BS64" s="1">
        <f t="shared" si="36"/>
        <v>0.13342092249100226</v>
      </c>
      <c r="BT64" s="1">
        <f t="shared" si="36"/>
        <v>3220.5325727281538</v>
      </c>
      <c r="BU64" s="1">
        <f t="shared" si="36"/>
        <v>1234.5469366291134</v>
      </c>
      <c r="BV64" s="1">
        <f t="shared" ref="BV64:CA64" si="37">SUM(BV67:BV75)</f>
        <v>0</v>
      </c>
      <c r="BW64" s="1">
        <f t="shared" si="37"/>
        <v>0</v>
      </c>
      <c r="BX64" s="1">
        <f t="shared" si="37"/>
        <v>105.18601927651382</v>
      </c>
      <c r="BY64" s="1">
        <f t="shared" si="37"/>
        <v>0</v>
      </c>
      <c r="BZ64" s="1">
        <f t="shared" si="37"/>
        <v>4972.4737650203624</v>
      </c>
      <c r="CA64" s="1">
        <f t="shared" si="37"/>
        <v>161.60551565475703</v>
      </c>
      <c r="CB64" s="89"/>
      <c r="CD64" s="89"/>
      <c r="CE64" s="89"/>
      <c r="CF64" s="89"/>
      <c r="CG64" s="89"/>
      <c r="CH64" s="89"/>
      <c r="CI64" s="89"/>
      <c r="CJ64" s="89"/>
      <c r="CK64" s="89"/>
      <c r="CL64" s="89"/>
      <c r="CM64" s="40"/>
      <c r="CN64" s="40"/>
      <c r="CO64" s="40"/>
      <c r="CP64" s="40"/>
      <c r="CQ64" s="40"/>
      <c r="CR64" s="40"/>
      <c r="CS64" s="89"/>
      <c r="CT64" s="89"/>
    </row>
    <row r="65" spans="1:98" x14ac:dyDescent="0.25">
      <c r="A65" s="2" t="s">
        <v>428</v>
      </c>
      <c r="B65" s="1">
        <f>SUM(B76:B100)</f>
        <v>25397.040458619998</v>
      </c>
      <c r="C65" s="1">
        <f t="shared" ref="C65:H65" si="38">SUM(C76:C100)</f>
        <v>0</v>
      </c>
      <c r="D65" s="1">
        <f t="shared" si="38"/>
        <v>255192.2327887</v>
      </c>
      <c r="E65" s="1">
        <f t="shared" si="38"/>
        <v>14247.73252376</v>
      </c>
      <c r="F65" s="1">
        <f t="shared" si="38"/>
        <v>13107.91392078</v>
      </c>
      <c r="G65" s="1">
        <f t="shared" si="38"/>
        <v>37913.965433930003</v>
      </c>
      <c r="H65" s="1">
        <f t="shared" si="38"/>
        <v>12220.350894859999</v>
      </c>
      <c r="I65" s="89"/>
      <c r="J65" s="89"/>
      <c r="K65" s="1">
        <f t="shared" ref="K65:BU65" si="39">SUM(K76:K100)</f>
        <v>0</v>
      </c>
      <c r="L65" s="1">
        <f t="shared" si="39"/>
        <v>105.98441114489316</v>
      </c>
      <c r="M65" s="1">
        <f t="shared" si="39"/>
        <v>22.583456659127794</v>
      </c>
      <c r="N65" s="1">
        <f t="shared" si="39"/>
        <v>39.24480547928389</v>
      </c>
      <c r="O65" s="1">
        <f t="shared" si="39"/>
        <v>39.24480547928389</v>
      </c>
      <c r="P65" s="1">
        <f t="shared" si="39"/>
        <v>151.56686018481997</v>
      </c>
      <c r="Q65" s="1">
        <f t="shared" si="39"/>
        <v>0</v>
      </c>
      <c r="R65" s="1">
        <f t="shared" si="39"/>
        <v>18.990849904345637</v>
      </c>
      <c r="S65" s="1">
        <f t="shared" si="39"/>
        <v>12.37918072901498</v>
      </c>
      <c r="T65" s="1">
        <f t="shared" si="39"/>
        <v>292.40449923604808</v>
      </c>
      <c r="U65" s="1">
        <f t="shared" si="39"/>
        <v>25397.036176413367</v>
      </c>
      <c r="V65" s="1">
        <f t="shared" si="39"/>
        <v>933.92373398345285</v>
      </c>
      <c r="W65" s="1">
        <f t="shared" si="39"/>
        <v>7.0733554420940496</v>
      </c>
      <c r="X65" s="1">
        <f t="shared" si="39"/>
        <v>162.98498508679305</v>
      </c>
      <c r="Y65" s="1">
        <f t="shared" si="39"/>
        <v>5.3647552594420169</v>
      </c>
      <c r="Z65" s="1">
        <f t="shared" si="39"/>
        <v>0</v>
      </c>
      <c r="AA65" s="1">
        <f t="shared" si="39"/>
        <v>0</v>
      </c>
      <c r="AB65" s="1">
        <f t="shared" si="39"/>
        <v>171.21936740066261</v>
      </c>
      <c r="AC65" s="1">
        <f t="shared" si="39"/>
        <v>171.21936740066261</v>
      </c>
      <c r="AD65" s="1">
        <f t="shared" si="39"/>
        <v>0</v>
      </c>
      <c r="AE65" s="1">
        <f t="shared" si="39"/>
        <v>0</v>
      </c>
      <c r="AF65" s="1">
        <f t="shared" si="39"/>
        <v>2041.5426615976894</v>
      </c>
      <c r="AG65" s="1">
        <f t="shared" si="39"/>
        <v>32.970236784903541</v>
      </c>
      <c r="AH65" s="1">
        <f t="shared" si="39"/>
        <v>5.1553374922282247</v>
      </c>
      <c r="AI65" s="1">
        <f t="shared" si="39"/>
        <v>0</v>
      </c>
      <c r="AJ65" s="1">
        <f t="shared" si="39"/>
        <v>4336.9301753705622</v>
      </c>
      <c r="AK65" s="1">
        <f t="shared" si="39"/>
        <v>14.012876396149126</v>
      </c>
      <c r="AL65" s="1">
        <f t="shared" si="39"/>
        <v>0</v>
      </c>
      <c r="AM65" s="1">
        <f t="shared" si="39"/>
        <v>0</v>
      </c>
      <c r="AN65" s="1">
        <f t="shared" si="39"/>
        <v>57.706302002881394</v>
      </c>
      <c r="AO65" s="1">
        <f t="shared" si="39"/>
        <v>252.28662990105613</v>
      </c>
      <c r="AP65" s="1">
        <f t="shared" si="39"/>
        <v>12333.378170460979</v>
      </c>
      <c r="AQ65" s="1">
        <f t="shared" si="39"/>
        <v>229672.16980960491</v>
      </c>
      <c r="AR65" s="1">
        <f t="shared" si="39"/>
        <v>23477.711241440938</v>
      </c>
      <c r="AS65" s="1">
        <f t="shared" si="39"/>
        <v>255191.4237126433</v>
      </c>
      <c r="AT65" s="1">
        <f t="shared" si="39"/>
        <v>0</v>
      </c>
      <c r="AU65" s="1">
        <f t="shared" si="39"/>
        <v>186.36318050776816</v>
      </c>
      <c r="AV65" s="1">
        <f t="shared" si="39"/>
        <v>0</v>
      </c>
      <c r="AW65" s="1">
        <f t="shared" si="39"/>
        <v>0</v>
      </c>
      <c r="AX65" s="1">
        <f t="shared" si="39"/>
        <v>1560.233835644282</v>
      </c>
      <c r="AY65" s="1">
        <f t="shared" si="39"/>
        <v>250.69064721109709</v>
      </c>
      <c r="AZ65" s="1">
        <f t="shared" si="39"/>
        <v>0</v>
      </c>
      <c r="BA65" s="1">
        <f t="shared" si="39"/>
        <v>929.64404018772325</v>
      </c>
      <c r="BB65" s="1">
        <f t="shared" si="39"/>
        <v>10.225988228592836</v>
      </c>
      <c r="BC65" s="1">
        <f t="shared" si="39"/>
        <v>0</v>
      </c>
      <c r="BD65" s="1">
        <f t="shared" si="39"/>
        <v>0</v>
      </c>
      <c r="BE65" s="1">
        <f t="shared" si="39"/>
        <v>14247.813530352874</v>
      </c>
      <c r="BF65" s="1">
        <f t="shared" si="39"/>
        <v>13107.990634258445</v>
      </c>
      <c r="BG65" s="1">
        <f t="shared" si="39"/>
        <v>1139.8228960943989</v>
      </c>
      <c r="BH65" s="1">
        <f t="shared" si="39"/>
        <v>43.692913790759278</v>
      </c>
      <c r="BI65" s="1">
        <f t="shared" si="39"/>
        <v>0</v>
      </c>
      <c r="BJ65" s="1">
        <f t="shared" si="39"/>
        <v>3271.7411311730193</v>
      </c>
      <c r="BK65" s="1">
        <f t="shared" si="39"/>
        <v>0</v>
      </c>
      <c r="BL65" s="1">
        <f t="shared" si="39"/>
        <v>1394.4711379664552</v>
      </c>
      <c r="BM65" s="1">
        <f t="shared" si="39"/>
        <v>0</v>
      </c>
      <c r="BN65" s="1">
        <f t="shared" si="39"/>
        <v>0</v>
      </c>
      <c r="BO65" s="1">
        <f t="shared" si="39"/>
        <v>5577.8829878017068</v>
      </c>
      <c r="BP65" s="1">
        <f t="shared" si="39"/>
        <v>3.5137042244201053</v>
      </c>
      <c r="BQ65" s="1">
        <f t="shared" si="39"/>
        <v>44.622674957566453</v>
      </c>
      <c r="BR65" s="1">
        <f t="shared" si="39"/>
        <v>1583.1598386225448</v>
      </c>
      <c r="BS65" s="1">
        <f t="shared" si="39"/>
        <v>1.8592743190087935</v>
      </c>
      <c r="BT65" s="1">
        <f t="shared" si="39"/>
        <v>37914.227478854606</v>
      </c>
      <c r="BU65" s="1">
        <f t="shared" si="39"/>
        <v>3412.9417878959889</v>
      </c>
      <c r="BV65" s="1">
        <f t="shared" ref="BV65:CA65" si="40">SUM(BV76:BV100)</f>
        <v>0</v>
      </c>
      <c r="BW65" s="1">
        <f t="shared" si="40"/>
        <v>0</v>
      </c>
      <c r="BX65" s="1">
        <f t="shared" si="40"/>
        <v>197.79756028247584</v>
      </c>
      <c r="BY65" s="1">
        <f t="shared" si="40"/>
        <v>0</v>
      </c>
      <c r="BZ65" s="1">
        <f t="shared" si="40"/>
        <v>12220.35368596256</v>
      </c>
      <c r="CA65" s="1">
        <f t="shared" si="40"/>
        <v>303.89268984885547</v>
      </c>
      <c r="CB65" s="89"/>
      <c r="CD65" s="89"/>
      <c r="CE65" s="89"/>
      <c r="CF65" s="89"/>
      <c r="CG65" s="89"/>
      <c r="CH65" s="89"/>
      <c r="CI65" s="89"/>
      <c r="CJ65" s="89"/>
      <c r="CK65" s="89"/>
      <c r="CL65" s="89"/>
      <c r="CM65" s="40"/>
      <c r="CN65" s="40"/>
      <c r="CO65" s="40"/>
      <c r="CP65" s="40"/>
      <c r="CQ65" s="40"/>
      <c r="CR65" s="40"/>
      <c r="CS65" s="89"/>
      <c r="CT65" s="89"/>
    </row>
    <row r="66" spans="1:98" x14ac:dyDescent="0.25">
      <c r="A66" s="30"/>
      <c r="B66" s="43"/>
      <c r="C66" s="43"/>
      <c r="D66" s="43"/>
      <c r="E66" s="43"/>
      <c r="F66" s="43"/>
      <c r="G66" s="43"/>
      <c r="H66" s="43"/>
      <c r="I66" s="89"/>
      <c r="J66" s="89"/>
      <c r="K66" s="89"/>
      <c r="L66" s="89"/>
      <c r="N66" s="89"/>
      <c r="O66" s="89"/>
      <c r="P66" s="89"/>
      <c r="Q66" s="89"/>
      <c r="R66" s="89"/>
      <c r="T66" s="89"/>
      <c r="U66" s="89"/>
      <c r="V66" s="89"/>
      <c r="W66" s="89"/>
      <c r="X66" s="89"/>
      <c r="Z66" s="89"/>
      <c r="AA66" s="89"/>
      <c r="AB66" s="89"/>
      <c r="AC66" s="89"/>
      <c r="AF66" s="89"/>
      <c r="AG66" s="89"/>
      <c r="AH66" s="89"/>
      <c r="AJ66" s="89"/>
      <c r="AK66" s="89"/>
      <c r="AL66" s="89"/>
      <c r="AN66" s="89"/>
      <c r="AO66" s="89"/>
      <c r="AP66" s="89"/>
      <c r="AQ66" s="89"/>
      <c r="AR66" s="89"/>
      <c r="AS66" s="89"/>
      <c r="AT66" s="89"/>
      <c r="AU66" s="89"/>
      <c r="AW66" s="89"/>
      <c r="AX66" s="89"/>
      <c r="AY66" s="89"/>
      <c r="AZ66" s="89"/>
      <c r="BA66" s="89"/>
      <c r="BB66" s="89"/>
      <c r="BC66" s="89"/>
      <c r="BD66" s="89"/>
      <c r="BE66" s="89"/>
      <c r="BF66" s="89"/>
      <c r="BG66" s="89"/>
      <c r="BH66" s="89"/>
      <c r="BI66" s="89"/>
      <c r="BJ66" s="89"/>
      <c r="BK66" s="89"/>
      <c r="BL66" s="89"/>
      <c r="BM66" s="89"/>
      <c r="BN66" s="89"/>
      <c r="BO66" s="89"/>
      <c r="BP66" s="89"/>
      <c r="BQ66" s="89"/>
      <c r="BR66" s="89"/>
      <c r="BS66" s="89"/>
      <c r="BT66" s="89"/>
      <c r="BU66" s="89"/>
      <c r="BV66" s="89"/>
      <c r="BW66" s="89"/>
      <c r="BX66" s="89"/>
      <c r="BY66" s="89"/>
      <c r="BZ66" s="89"/>
      <c r="CA66" s="89"/>
      <c r="CB66" s="89"/>
      <c r="CD66" s="89"/>
      <c r="CE66" s="89"/>
      <c r="CF66" s="89"/>
      <c r="CG66" s="89"/>
      <c r="CH66" s="89"/>
      <c r="CI66" s="89"/>
      <c r="CJ66" s="89"/>
      <c r="CK66" s="89"/>
      <c r="CL66" s="89"/>
      <c r="CM66" s="40"/>
      <c r="CN66" s="40"/>
      <c r="CO66" s="40"/>
      <c r="CP66" s="40"/>
      <c r="CQ66" s="40"/>
      <c r="CR66" s="40"/>
      <c r="CS66" s="89"/>
      <c r="CT66" s="89"/>
    </row>
    <row r="67" spans="1:98" x14ac:dyDescent="0.25">
      <c r="A67" s="18" t="s">
        <v>429</v>
      </c>
      <c r="B67" s="75">
        <v>1139.6384019</v>
      </c>
      <c r="C67" s="75"/>
      <c r="D67" s="75">
        <v>9097.8470809999999</v>
      </c>
      <c r="E67" s="75">
        <v>164.89116541000001</v>
      </c>
      <c r="F67" s="75">
        <v>151.69987144000001</v>
      </c>
      <c r="G67" s="75">
        <v>335.62301446999999</v>
      </c>
      <c r="H67" s="75">
        <v>562.46619783000006</v>
      </c>
      <c r="I67" s="89"/>
      <c r="J67" s="75" t="s">
        <v>429</v>
      </c>
      <c r="K67" s="75">
        <v>0</v>
      </c>
      <c r="L67" s="75">
        <v>6.0064147051053496</v>
      </c>
      <c r="M67" s="75">
        <v>0.97828077686128001</v>
      </c>
      <c r="N67" s="75">
        <v>2.2240907984173002</v>
      </c>
      <c r="O67" s="75">
        <v>2.2240907984173002</v>
      </c>
      <c r="P67" s="75">
        <v>8.5896724565551708</v>
      </c>
      <c r="Q67" s="75">
        <v>0</v>
      </c>
      <c r="R67" s="75">
        <v>1.07625073409701</v>
      </c>
      <c r="S67" s="75">
        <v>0.53625353793398201</v>
      </c>
      <c r="T67" s="75">
        <v>12.7024452862867</v>
      </c>
      <c r="U67" s="75">
        <v>1070.4002261942101</v>
      </c>
      <c r="V67" s="75">
        <v>52.9274052474412</v>
      </c>
      <c r="W67" s="75">
        <v>0.40086322194811402</v>
      </c>
      <c r="X67" s="75">
        <v>9.2367190637080494</v>
      </c>
      <c r="Y67" s="75">
        <v>0.232394381610696</v>
      </c>
      <c r="Z67" s="75">
        <v>0</v>
      </c>
      <c r="AA67" s="75">
        <v>0</v>
      </c>
      <c r="AB67" s="75">
        <v>9.7033906662918792</v>
      </c>
      <c r="AC67" s="75">
        <v>9.7033906662918792</v>
      </c>
      <c r="AD67" s="75">
        <v>0</v>
      </c>
      <c r="AE67" s="75">
        <v>0</v>
      </c>
      <c r="AF67" s="75">
        <v>68.206284054520296</v>
      </c>
      <c r="AG67" s="75">
        <v>1.8684874619399501</v>
      </c>
      <c r="AH67" s="75">
        <v>0.29216313381526299</v>
      </c>
      <c r="AI67" s="75">
        <v>0</v>
      </c>
      <c r="AJ67" s="75">
        <v>161.53226987126001</v>
      </c>
      <c r="AK67" s="75">
        <v>0.79413806480486304</v>
      </c>
      <c r="AL67" s="75">
        <v>0</v>
      </c>
      <c r="AM67" s="75">
        <v>0</v>
      </c>
      <c r="AN67" s="75">
        <v>0.97309233215578905</v>
      </c>
      <c r="AO67" s="75">
        <v>2.7240251988293398</v>
      </c>
      <c r="AP67" s="75">
        <v>535.78043420029996</v>
      </c>
      <c r="AQ67" s="75">
        <v>7673.2161618633399</v>
      </c>
      <c r="AR67" s="75">
        <v>784.37203591329103</v>
      </c>
      <c r="AS67" s="75">
        <v>8525.7944818311498</v>
      </c>
      <c r="AT67" s="75">
        <v>0</v>
      </c>
      <c r="AU67" s="75">
        <v>10.561603252368499</v>
      </c>
      <c r="AV67" s="75">
        <v>0</v>
      </c>
      <c r="AW67" s="75">
        <v>8.4155343176970501E-2</v>
      </c>
      <c r="AX67" s="75">
        <v>88.422012321632195</v>
      </c>
      <c r="AY67" s="75">
        <v>0.848230349928625</v>
      </c>
      <c r="AZ67" s="75">
        <v>0.52598686045293896</v>
      </c>
      <c r="BA67" s="75">
        <v>65.033516096496299</v>
      </c>
      <c r="BB67" s="75">
        <v>0.48306084205536898</v>
      </c>
      <c r="BC67" s="75">
        <v>0</v>
      </c>
      <c r="BD67" s="75">
        <v>0.367174082463885</v>
      </c>
      <c r="BE67" s="75">
        <v>153.836742132751</v>
      </c>
      <c r="BF67" s="75">
        <v>141.52980738405</v>
      </c>
      <c r="BG67" s="75">
        <v>12.3069347487006</v>
      </c>
      <c r="BH67" s="75">
        <v>0.191030263948367</v>
      </c>
      <c r="BI67" s="75">
        <v>0</v>
      </c>
      <c r="BJ67" s="75">
        <v>2.2024412881606201</v>
      </c>
      <c r="BK67" s="75">
        <v>0.43049671235745701</v>
      </c>
      <c r="BL67" s="75">
        <v>11.8360280427917</v>
      </c>
      <c r="BM67" s="75">
        <v>2.4334503987609999</v>
      </c>
      <c r="BN67" s="75">
        <v>1.7509670023203601</v>
      </c>
      <c r="BO67" s="75">
        <v>47.344110407469202</v>
      </c>
      <c r="BP67" s="75">
        <v>0.19913209390366801</v>
      </c>
      <c r="BQ67" s="75">
        <v>0.42116841658537102</v>
      </c>
      <c r="BR67" s="75">
        <v>7.5647367405766204</v>
      </c>
      <c r="BS67" s="75">
        <v>1.3254536505784301E-2</v>
      </c>
      <c r="BT67" s="75">
        <v>312.07922705953001</v>
      </c>
      <c r="BU67" s="75">
        <v>131.358581638982</v>
      </c>
      <c r="BV67" s="75">
        <v>0</v>
      </c>
      <c r="BW67" s="75">
        <v>0</v>
      </c>
      <c r="BX67" s="75">
        <v>11.209580063590099</v>
      </c>
      <c r="BY67" s="75">
        <v>0</v>
      </c>
      <c r="BZ67" s="75">
        <v>529.37028257742304</v>
      </c>
      <c r="CA67" s="75">
        <v>17.222155263920801</v>
      </c>
      <c r="CB67" s="89"/>
      <c r="CC67" s="91">
        <f t="shared" ref="CC67:CC84" si="41">AP67/BZ67</f>
        <v>1.01210901297985</v>
      </c>
      <c r="CD67" s="28">
        <f t="shared" ref="CD67:CD84" si="42">AF67/AS67</f>
        <v>7.9999915784823277E-3</v>
      </c>
      <c r="CE67" s="28">
        <f t="shared" ref="CE67:CE84" si="43">AO67/BF67</f>
        <v>1.9247007038153643E-2</v>
      </c>
      <c r="CF67" s="68">
        <f t="shared" ref="CF67:CF84" si="44">IF(B67=0,"",(U67-B67)/B67)</f>
        <v>-6.0754512650992042E-2</v>
      </c>
      <c r="CG67" s="68" t="str">
        <f t="shared" ref="CG67:CG84" si="45">IF(C67=0,"",(AO67-C67)/C67)</f>
        <v/>
      </c>
      <c r="CH67" s="68">
        <f t="shared" ref="CH67:CH84" si="46">IF(D67=0,"",(AS67-D67)/D67)</f>
        <v>-6.2877798898546916E-2</v>
      </c>
      <c r="CI67" s="68">
        <f t="shared" ref="CI67:CI84" si="47">IF(E67=0,"",(BE67-E67)/E67)</f>
        <v>-6.7040725012539729E-2</v>
      </c>
      <c r="CJ67" s="68">
        <f t="shared" ref="CJ67:CJ84" si="48">IF(F67=0,"",(BF67-F67)/F67)</f>
        <v>-6.7040690011213669E-2</v>
      </c>
      <c r="CK67" s="68">
        <f t="shared" ref="CK67:CK84" si="49">IF(G67=0,"",(BT67-G67)/G67)</f>
        <v>-7.0149502255228868E-2</v>
      </c>
      <c r="CL67" s="68">
        <f t="shared" ref="CL67:CL84" si="50">IF(H67=0,"",(BZ67-H67)/H67)</f>
        <v>-5.884071857164283E-2</v>
      </c>
      <c r="CM67" s="40">
        <f t="shared" ref="CM67:CM84" si="51">(N67/0.004204-$BZ67)/$BZ67</f>
        <v>-6.2093305304708349E-4</v>
      </c>
      <c r="CN67" s="40">
        <f t="shared" ref="CN67:CN84" si="52">(R67/0.002034-$BZ67)/$BZ67</f>
        <v>-4.5361094496105441E-4</v>
      </c>
      <c r="CO67" s="40">
        <f t="shared" ref="CO67:CO84" si="53">(AB67/0.018342-$BZ67)/$BZ67</f>
        <v>-6.5079769874307593E-4</v>
      </c>
      <c r="CP67" s="40">
        <f t="shared" ref="CP67:CP84" si="54">(AN67/0.00183-$BZ67)/$BZ67</f>
        <v>4.4848781688218752E-3</v>
      </c>
      <c r="CQ67" s="40">
        <f t="shared" ref="CQ67:CQ84" si="55">(M67/0.001848-$BZ67)/$BZ67</f>
        <v>4.5944671091029643E-6</v>
      </c>
      <c r="CR67" s="40">
        <f t="shared" ref="CR67:CR84" si="56">(S67/0.001013-$BZ67)/$BZ67</f>
        <v>2.6884427353093738E-6</v>
      </c>
      <c r="CS67" s="40">
        <f t="shared" ref="CS67:CS84" si="57">(Y67/0.000439-$BZ67)/$BZ67</f>
        <v>3.5610247911403594E-6</v>
      </c>
      <c r="CT67" s="68"/>
    </row>
    <row r="68" spans="1:98" x14ac:dyDescent="0.25">
      <c r="A68" s="67" t="s">
        <v>430</v>
      </c>
      <c r="B68" s="75">
        <v>27.783985609999998</v>
      </c>
      <c r="C68" s="75"/>
      <c r="D68" s="75">
        <v>239.88304439000001</v>
      </c>
      <c r="E68" s="75">
        <v>4.4926975799999997</v>
      </c>
      <c r="F68" s="75">
        <v>4.1332817300000002</v>
      </c>
      <c r="G68" s="75">
        <v>9.6441318999999996</v>
      </c>
      <c r="H68" s="75">
        <v>13.60828491</v>
      </c>
      <c r="I68" s="89"/>
      <c r="J68" s="75" t="s">
        <v>430</v>
      </c>
      <c r="K68" s="75">
        <v>0</v>
      </c>
      <c r="L68" s="75">
        <v>0.15450486485766399</v>
      </c>
      <c r="M68" s="75">
        <v>2.51482517270104E-2</v>
      </c>
      <c r="N68" s="75">
        <v>5.7210956738947397E-2</v>
      </c>
      <c r="O68" s="75">
        <v>5.7210956738947397E-2</v>
      </c>
      <c r="P68" s="75">
        <v>0.22095385234544199</v>
      </c>
      <c r="Q68" s="75">
        <v>0</v>
      </c>
      <c r="R68" s="75">
        <v>2.76844187954364E-2</v>
      </c>
      <c r="S68" s="75">
        <v>1.3785169887180201E-2</v>
      </c>
      <c r="T68" s="75">
        <v>0.32653798556325297</v>
      </c>
      <c r="U68" s="75">
        <v>27.783989761735398</v>
      </c>
      <c r="V68" s="75">
        <v>1.3614626786950801</v>
      </c>
      <c r="W68" s="75">
        <v>1.0311630050099999E-2</v>
      </c>
      <c r="X68" s="75">
        <v>0.237598323967327</v>
      </c>
      <c r="Y68" s="75">
        <v>5.9740465094164901E-3</v>
      </c>
      <c r="Z68" s="75">
        <v>0</v>
      </c>
      <c r="AA68" s="75">
        <v>0</v>
      </c>
      <c r="AB68" s="75">
        <v>0.249603331124963</v>
      </c>
      <c r="AC68" s="75">
        <v>0.249603331124963</v>
      </c>
      <c r="AD68" s="75">
        <v>0</v>
      </c>
      <c r="AE68" s="75">
        <v>0</v>
      </c>
      <c r="AF68" s="75">
        <v>1.9190651256358899</v>
      </c>
      <c r="AG68" s="75">
        <v>4.8063755428385598E-2</v>
      </c>
      <c r="AH68" s="75">
        <v>7.5153637736415403E-3</v>
      </c>
      <c r="AI68" s="75">
        <v>0</v>
      </c>
      <c r="AJ68" s="75">
        <v>4.1505683177527803</v>
      </c>
      <c r="AK68" s="75">
        <v>2.0427738054972201E-2</v>
      </c>
      <c r="AL68" s="75">
        <v>0</v>
      </c>
      <c r="AM68" s="75">
        <v>0</v>
      </c>
      <c r="AN68" s="75">
        <v>2.4906477095100701E-2</v>
      </c>
      <c r="AO68" s="75">
        <v>7.9553306326713896E-2</v>
      </c>
      <c r="AP68" s="75">
        <v>13.773163599486301</v>
      </c>
      <c r="AQ68" s="75">
        <v>215.89463547126499</v>
      </c>
      <c r="AR68" s="75">
        <v>22.069205235977101</v>
      </c>
      <c r="AS68" s="75">
        <v>239.88290583287801</v>
      </c>
      <c r="AT68" s="75">
        <v>0</v>
      </c>
      <c r="AU68" s="75">
        <v>0.27167900929248101</v>
      </c>
      <c r="AV68" s="75">
        <v>0</v>
      </c>
      <c r="AW68" s="75">
        <v>2.4863272651113001E-3</v>
      </c>
      <c r="AX68" s="75">
        <v>2.2744982316837201</v>
      </c>
      <c r="AY68" s="75">
        <v>2.4139609671676599E-2</v>
      </c>
      <c r="AZ68" s="75">
        <v>1.5540041887817799E-2</v>
      </c>
      <c r="BA68" s="75">
        <v>1.9179715868317899</v>
      </c>
      <c r="BB68" s="75">
        <v>1.42342529913964E-2</v>
      </c>
      <c r="BC68" s="75">
        <v>0</v>
      </c>
      <c r="BD68" s="75">
        <v>1.08479853613099E-2</v>
      </c>
      <c r="BE68" s="75">
        <v>4.4926960063052199</v>
      </c>
      <c r="BF68" s="75">
        <v>4.1332804052977004</v>
      </c>
      <c r="BG68" s="75">
        <v>0.35941560100751202</v>
      </c>
      <c r="BH68" s="75">
        <v>5.4833860789144399E-3</v>
      </c>
      <c r="BI68" s="75">
        <v>0</v>
      </c>
      <c r="BJ68" s="75">
        <v>5.3050564328113899E-2</v>
      </c>
      <c r="BK68" s="75">
        <v>1.2718828463874499E-2</v>
      </c>
      <c r="BL68" s="75">
        <v>0.34456729773971101</v>
      </c>
      <c r="BM68" s="75">
        <v>7.18953720575186E-2</v>
      </c>
      <c r="BN68" s="75">
        <v>5.1731589477339197E-2</v>
      </c>
      <c r="BO68" s="75">
        <v>1.3782688690840299</v>
      </c>
      <c r="BP68" s="75">
        <v>5.1223184880702299E-3</v>
      </c>
      <c r="BQ68" s="75">
        <v>1.2279281844386701E-2</v>
      </c>
      <c r="BR68" s="75">
        <v>0.21768064330869599</v>
      </c>
      <c r="BS68" s="75">
        <v>3.8476890601145202E-4</v>
      </c>
      <c r="BT68" s="75">
        <v>9.6441250540959</v>
      </c>
      <c r="BU68" s="75">
        <v>3.3755845084017899</v>
      </c>
      <c r="BV68" s="75">
        <v>0</v>
      </c>
      <c r="BW68" s="75">
        <v>0</v>
      </c>
      <c r="BX68" s="75">
        <v>0.288347581603972</v>
      </c>
      <c r="BY68" s="75">
        <v>0</v>
      </c>
      <c r="BZ68" s="75">
        <v>13.608278035902201</v>
      </c>
      <c r="CA68" s="75">
        <v>0.44301107346572</v>
      </c>
      <c r="CB68" s="89"/>
      <c r="CC68" s="91">
        <f t="shared" si="41"/>
        <v>1.0121165633997988</v>
      </c>
      <c r="CD68" s="28">
        <f t="shared" si="42"/>
        <v>8.000007832875208E-3</v>
      </c>
      <c r="CE68" s="28">
        <f t="shared" si="43"/>
        <v>1.9247014120974949E-2</v>
      </c>
      <c r="CF68" s="68">
        <f t="shared" si="44"/>
        <v>1.4942907969334441E-7</v>
      </c>
      <c r="CG68" s="68" t="str">
        <f t="shared" si="45"/>
        <v/>
      </c>
      <c r="CH68" s="68">
        <f t="shared" si="46"/>
        <v>-5.7760281620643922E-7</v>
      </c>
      <c r="CI68" s="68">
        <f t="shared" si="47"/>
        <v>-3.5027836879724313E-7</v>
      </c>
      <c r="CJ68" s="68">
        <f t="shared" si="48"/>
        <v>-3.2049649319552975E-7</v>
      </c>
      <c r="CK68" s="68">
        <f t="shared" si="49"/>
        <v>-7.0985177002878401E-7</v>
      </c>
      <c r="CL68" s="68">
        <f t="shared" si="50"/>
        <v>-5.0514064372460819E-7</v>
      </c>
      <c r="CM68" s="40">
        <f t="shared" si="51"/>
        <v>3.0692196151281121E-5</v>
      </c>
      <c r="CN68" s="40">
        <f t="shared" si="52"/>
        <v>1.8718978102781961E-4</v>
      </c>
      <c r="CO68" s="40">
        <f t="shared" si="53"/>
        <v>1.1834409143389686E-6</v>
      </c>
      <c r="CP68" s="40">
        <f t="shared" si="54"/>
        <v>1.3364933991445987E-4</v>
      </c>
      <c r="CQ68" s="40">
        <f t="shared" si="55"/>
        <v>6.1204097539811005E-6</v>
      </c>
      <c r="CR68" s="40">
        <f t="shared" si="56"/>
        <v>-1.1434875908500008E-6</v>
      </c>
      <c r="CS68" s="40">
        <f t="shared" si="57"/>
        <v>2.0842960223866175E-6</v>
      </c>
      <c r="CT68" s="68"/>
    </row>
    <row r="69" spans="1:98" x14ac:dyDescent="0.25">
      <c r="A69" s="67" t="s">
        <v>431</v>
      </c>
      <c r="B69" s="75">
        <v>1791.3443076999999</v>
      </c>
      <c r="C69" s="75"/>
      <c r="D69" s="75">
        <v>14057.420799</v>
      </c>
      <c r="E69" s="75">
        <v>272.35264781000001</v>
      </c>
      <c r="F69" s="75">
        <v>250.56443639</v>
      </c>
      <c r="G69" s="75">
        <v>573.03948447000005</v>
      </c>
      <c r="H69" s="75">
        <v>859.55316088999996</v>
      </c>
      <c r="I69" s="89"/>
      <c r="J69" s="75" t="s">
        <v>431</v>
      </c>
      <c r="K69" s="75">
        <v>0</v>
      </c>
      <c r="L69" s="75">
        <v>9.6591788395090301</v>
      </c>
      <c r="M69" s="75">
        <v>1.5820375620390501</v>
      </c>
      <c r="N69" s="75">
        <v>3.5766484081132202</v>
      </c>
      <c r="O69" s="75">
        <v>3.5766484081132202</v>
      </c>
      <c r="P69" s="75">
        <v>13.8134137981778</v>
      </c>
      <c r="Q69" s="75">
        <v>0</v>
      </c>
      <c r="R69" s="75">
        <v>1.7307654255418601</v>
      </c>
      <c r="S69" s="75">
        <v>0.86721009101340896</v>
      </c>
      <c r="T69" s="75">
        <v>20.5405468401704</v>
      </c>
      <c r="U69" s="75">
        <v>1783.8145158925599</v>
      </c>
      <c r="V69" s="75">
        <v>85.114809220390498</v>
      </c>
      <c r="W69" s="75">
        <v>0.64464524013624502</v>
      </c>
      <c r="X69" s="75">
        <v>14.8539281867755</v>
      </c>
      <c r="Y69" s="75">
        <v>0.37581939552075899</v>
      </c>
      <c r="Z69" s="75">
        <v>0</v>
      </c>
      <c r="AA69" s="75">
        <v>0</v>
      </c>
      <c r="AB69" s="75">
        <v>15.6044703475917</v>
      </c>
      <c r="AC69" s="75">
        <v>15.6044703475917</v>
      </c>
      <c r="AD69" s="75">
        <v>0</v>
      </c>
      <c r="AE69" s="75">
        <v>0</v>
      </c>
      <c r="AF69" s="75">
        <v>111.933358686486</v>
      </c>
      <c r="AG69" s="75">
        <v>3.0047954760495301</v>
      </c>
      <c r="AH69" s="75">
        <v>0.46984022587873397</v>
      </c>
      <c r="AI69" s="75">
        <v>0</v>
      </c>
      <c r="AJ69" s="75">
        <v>262.23243297350598</v>
      </c>
      <c r="AK69" s="75">
        <v>1.2770905606023</v>
      </c>
      <c r="AL69" s="75">
        <v>0</v>
      </c>
      <c r="AM69" s="75">
        <v>0</v>
      </c>
      <c r="AN69" s="75">
        <v>1.63210283180938</v>
      </c>
      <c r="AO69" s="75">
        <v>4.7918537894696103</v>
      </c>
      <c r="AP69" s="75">
        <v>866.38689087672299</v>
      </c>
      <c r="AQ69" s="75">
        <v>12592.507299172699</v>
      </c>
      <c r="AR69" s="75">
        <v>1287.23302656018</v>
      </c>
      <c r="AS69" s="75">
        <v>13991.6736844193</v>
      </c>
      <c r="AT69" s="75">
        <v>0</v>
      </c>
      <c r="AU69" s="75">
        <v>16.984532279524</v>
      </c>
      <c r="AV69" s="75">
        <v>0</v>
      </c>
      <c r="AW69" s="75">
        <v>0.13550861180464799</v>
      </c>
      <c r="AX69" s="75">
        <v>142.19521799632901</v>
      </c>
      <c r="AY69" s="75">
        <v>1.7688359044737201</v>
      </c>
      <c r="AZ69" s="75">
        <v>0.84695505326917797</v>
      </c>
      <c r="BA69" s="75">
        <v>106.212809074224</v>
      </c>
      <c r="BB69" s="75">
        <v>0.79427208342289501</v>
      </c>
      <c r="BC69" s="75">
        <v>0</v>
      </c>
      <c r="BD69" s="75">
        <v>0.59123170025959404</v>
      </c>
      <c r="BE69" s="75">
        <v>270.61497110732603</v>
      </c>
      <c r="BF69" s="75">
        <v>248.965771550455</v>
      </c>
      <c r="BG69" s="75">
        <v>21.649199556870901</v>
      </c>
      <c r="BH69" s="75">
        <v>0.377838588601002</v>
      </c>
      <c r="BI69" s="75">
        <v>0</v>
      </c>
      <c r="BJ69" s="75">
        <v>8.8057855894883605</v>
      </c>
      <c r="BK69" s="75">
        <v>0.69319447521729205</v>
      </c>
      <c r="BL69" s="75">
        <v>21.300276680059699</v>
      </c>
      <c r="BM69" s="75">
        <v>3.9183911771027899</v>
      </c>
      <c r="BN69" s="75">
        <v>2.8194478524225999</v>
      </c>
      <c r="BO69" s="75">
        <v>85.201092500427094</v>
      </c>
      <c r="BP69" s="75">
        <v>0.32023253693833098</v>
      </c>
      <c r="BQ69" s="75">
        <v>0.74990751610751905</v>
      </c>
      <c r="BR69" s="75">
        <v>14.725893175041399</v>
      </c>
      <c r="BS69" s="75">
        <v>2.4331568533430301E-2</v>
      </c>
      <c r="BT69" s="75">
        <v>568.92453204142396</v>
      </c>
      <c r="BU69" s="75">
        <v>213.059459066453</v>
      </c>
      <c r="BV69" s="75">
        <v>0</v>
      </c>
      <c r="BW69" s="75">
        <v>0</v>
      </c>
      <c r="BX69" s="75">
        <v>18.026603146855301</v>
      </c>
      <c r="BY69" s="75">
        <v>0</v>
      </c>
      <c r="BZ69" s="75">
        <v>856.07868064396996</v>
      </c>
      <c r="CA69" s="75">
        <v>27.695705800305301</v>
      </c>
      <c r="CB69" s="89"/>
      <c r="CC69" s="91">
        <f t="shared" si="41"/>
        <v>1.0120411948875994</v>
      </c>
      <c r="CD69" s="28">
        <f t="shared" si="42"/>
        <v>7.9999977994863886E-3</v>
      </c>
      <c r="CE69" s="28">
        <f t="shared" si="43"/>
        <v>1.9247038497010826E-2</v>
      </c>
      <c r="CF69" s="68">
        <f t="shared" si="44"/>
        <v>-4.2034307838384778E-3</v>
      </c>
      <c r="CG69" s="68" t="str">
        <f t="shared" si="45"/>
        <v/>
      </c>
      <c r="CH69" s="68">
        <f t="shared" si="46"/>
        <v>-4.6770396590373438E-3</v>
      </c>
      <c r="CI69" s="68">
        <f t="shared" si="47"/>
        <v>-6.3802453056605729E-3</v>
      </c>
      <c r="CJ69" s="68">
        <f t="shared" si="48"/>
        <v>-6.3802543672107385E-3</v>
      </c>
      <c r="CK69" s="68">
        <f t="shared" si="49"/>
        <v>-7.1809230255433058E-3</v>
      </c>
      <c r="CL69" s="68">
        <f t="shared" si="50"/>
        <v>-4.0421935537209193E-3</v>
      </c>
      <c r="CM69" s="40">
        <f t="shared" si="51"/>
        <v>-6.1980121224995376E-3</v>
      </c>
      <c r="CN69" s="40">
        <f t="shared" si="52"/>
        <v>-6.0293043836707897E-3</v>
      </c>
      <c r="CO69" s="40">
        <f t="shared" si="53"/>
        <v>-6.2236401841844818E-3</v>
      </c>
      <c r="CP69" s="40">
        <f t="shared" si="54"/>
        <v>4.1796146895285373E-2</v>
      </c>
      <c r="CQ69" s="40">
        <f t="shared" si="55"/>
        <v>2.6296593920214834E-6</v>
      </c>
      <c r="CR69" s="40">
        <f t="shared" si="56"/>
        <v>2.7531133057946696E-6</v>
      </c>
      <c r="CS69" s="40">
        <f t="shared" si="57"/>
        <v>2.2742838986955769E-6</v>
      </c>
      <c r="CT69" s="68"/>
    </row>
    <row r="70" spans="1:98" x14ac:dyDescent="0.25">
      <c r="A70" s="67" t="s">
        <v>432</v>
      </c>
      <c r="B70" s="75">
        <v>96.240934339999995</v>
      </c>
      <c r="C70" s="75"/>
      <c r="D70" s="75">
        <v>734.12309193999999</v>
      </c>
      <c r="E70" s="75">
        <v>16.777004510000001</v>
      </c>
      <c r="F70" s="75">
        <v>15.43484424</v>
      </c>
      <c r="G70" s="75">
        <v>36.886215</v>
      </c>
      <c r="H70" s="75">
        <v>47.69897169</v>
      </c>
      <c r="I70" s="89"/>
      <c r="J70" s="75" t="s">
        <v>432</v>
      </c>
      <c r="K70" s="75">
        <v>0</v>
      </c>
      <c r="L70" s="75">
        <v>0.54156054638028595</v>
      </c>
      <c r="M70" s="75">
        <v>8.8147839890463306E-2</v>
      </c>
      <c r="N70" s="75">
        <v>0.200531775462888</v>
      </c>
      <c r="O70" s="75">
        <v>0.200531775462888</v>
      </c>
      <c r="P70" s="75">
        <v>0.77447701066485797</v>
      </c>
      <c r="Q70" s="75">
        <v>0</v>
      </c>
      <c r="R70" s="75">
        <v>9.7038708851491101E-2</v>
      </c>
      <c r="S70" s="75">
        <v>4.8319189210491803E-2</v>
      </c>
      <c r="T70" s="75">
        <v>1.14456298241924</v>
      </c>
      <c r="U70" s="75">
        <v>96.240912272579394</v>
      </c>
      <c r="V70" s="75">
        <v>4.7721309478529701</v>
      </c>
      <c r="W70" s="75">
        <v>3.61432803918715E-2</v>
      </c>
      <c r="X70" s="75">
        <v>0.83281467718712299</v>
      </c>
      <c r="Y70" s="75">
        <v>2.0939941370282801E-2</v>
      </c>
      <c r="Z70" s="75">
        <v>0</v>
      </c>
      <c r="AA70" s="75">
        <v>0</v>
      </c>
      <c r="AB70" s="75">
        <v>0.874896047950528</v>
      </c>
      <c r="AC70" s="75">
        <v>0.874896047950528</v>
      </c>
      <c r="AD70" s="75">
        <v>0</v>
      </c>
      <c r="AE70" s="75">
        <v>0</v>
      </c>
      <c r="AF70" s="75">
        <v>5.8729867248686798</v>
      </c>
      <c r="AG70" s="75">
        <v>0.168470370095405</v>
      </c>
      <c r="AH70" s="75">
        <v>2.6342567914813399E-2</v>
      </c>
      <c r="AI70" s="75">
        <v>0</v>
      </c>
      <c r="AJ70" s="75">
        <v>14.548313213619799</v>
      </c>
      <c r="AK70" s="75">
        <v>7.1602437568963201E-2</v>
      </c>
      <c r="AL70" s="75">
        <v>0</v>
      </c>
      <c r="AM70" s="75">
        <v>0</v>
      </c>
      <c r="AN70" s="75">
        <v>8.7300388507415602E-2</v>
      </c>
      <c r="AO70" s="75">
        <v>0.29707442142451601</v>
      </c>
      <c r="AP70" s="75">
        <v>48.276900301482002</v>
      </c>
      <c r="AQ70" s="75">
        <v>660.71055716309195</v>
      </c>
      <c r="AR70" s="75">
        <v>67.539335901717905</v>
      </c>
      <c r="AS70" s="75">
        <v>734.12287978967902</v>
      </c>
      <c r="AT70" s="75">
        <v>0</v>
      </c>
      <c r="AU70" s="75">
        <v>0.952274979083648</v>
      </c>
      <c r="AV70" s="75">
        <v>0</v>
      </c>
      <c r="AW70" s="75">
        <v>9.2846629959710495E-3</v>
      </c>
      <c r="AX70" s="75">
        <v>7.9724559807536401</v>
      </c>
      <c r="AY70" s="75">
        <v>9.0143890165732293E-2</v>
      </c>
      <c r="AZ70" s="75">
        <v>5.8030994780557399E-2</v>
      </c>
      <c r="BA70" s="75">
        <v>7.1622504781273904</v>
      </c>
      <c r="BB70" s="75">
        <v>5.3154719268947298E-2</v>
      </c>
      <c r="BC70" s="75">
        <v>0</v>
      </c>
      <c r="BD70" s="75">
        <v>4.0509452867937598E-2</v>
      </c>
      <c r="BE70" s="75">
        <v>16.7769997932064</v>
      </c>
      <c r="BF70" s="75">
        <v>15.434840343921</v>
      </c>
      <c r="BG70" s="75">
        <v>1.3421594492854201</v>
      </c>
      <c r="BH70" s="75">
        <v>2.04765345546939E-2</v>
      </c>
      <c r="BI70" s="75">
        <v>0</v>
      </c>
      <c r="BJ70" s="75">
        <v>0.198106009248389</v>
      </c>
      <c r="BK70" s="75">
        <v>4.7495634297304197E-2</v>
      </c>
      <c r="BL70" s="75">
        <v>1.28671233541118</v>
      </c>
      <c r="BM70" s="75">
        <v>0.26847663927423798</v>
      </c>
      <c r="BN70" s="75">
        <v>0.19318023335923701</v>
      </c>
      <c r="BO70" s="75">
        <v>5.1468470047454504</v>
      </c>
      <c r="BP70" s="75">
        <v>1.7954504330649199E-2</v>
      </c>
      <c r="BQ70" s="75">
        <v>4.5854337318187603E-2</v>
      </c>
      <c r="BR70" s="75">
        <v>0.81288058113835504</v>
      </c>
      <c r="BS70" s="75">
        <v>1.4368363674443401E-3</v>
      </c>
      <c r="BT70" s="75">
        <v>36.886233171844701</v>
      </c>
      <c r="BU70" s="75">
        <v>11.831955760845901</v>
      </c>
      <c r="BV70" s="75">
        <v>0</v>
      </c>
      <c r="BW70" s="75">
        <v>0</v>
      </c>
      <c r="BX70" s="75">
        <v>1.01069727321042</v>
      </c>
      <c r="BY70" s="75">
        <v>0</v>
      </c>
      <c r="BZ70" s="75">
        <v>47.698957985416399</v>
      </c>
      <c r="CA70" s="75">
        <v>1.5528142622469401</v>
      </c>
      <c r="CB70" s="89"/>
      <c r="CC70" s="91">
        <f t="shared" si="41"/>
        <v>1.0121164557985167</v>
      </c>
      <c r="CD70" s="28">
        <f t="shared" si="42"/>
        <v>8.0000050217086931E-3</v>
      </c>
      <c r="CE70" s="28">
        <f t="shared" si="43"/>
        <v>1.9247003195696711E-2</v>
      </c>
      <c r="CF70" s="68">
        <f t="shared" si="44"/>
        <v>-2.2929349920894227E-7</v>
      </c>
      <c r="CG70" s="68" t="str">
        <f t="shared" si="45"/>
        <v/>
      </c>
      <c r="CH70" s="68">
        <f t="shared" si="46"/>
        <v>-2.889846720606539E-7</v>
      </c>
      <c r="CI70" s="68">
        <f t="shared" si="47"/>
        <v>-2.8114635113929176E-7</v>
      </c>
      <c r="CJ70" s="68">
        <f t="shared" si="48"/>
        <v>-2.5242101184648015E-7</v>
      </c>
      <c r="CK70" s="68">
        <f t="shared" si="49"/>
        <v>4.9264595733086452E-7</v>
      </c>
      <c r="CL70" s="68">
        <f t="shared" si="50"/>
        <v>-2.8731402618800737E-7</v>
      </c>
      <c r="CM70" s="40">
        <f t="shared" si="51"/>
        <v>2.6710157266333362E-5</v>
      </c>
      <c r="CN70" s="40">
        <f t="shared" si="52"/>
        <v>1.9612834270101666E-4</v>
      </c>
      <c r="CO70" s="40">
        <f t="shared" si="53"/>
        <v>2.0123368569608412E-6</v>
      </c>
      <c r="CP70" s="40">
        <f t="shared" si="54"/>
        <v>1.2940212460360571E-4</v>
      </c>
      <c r="CQ70" s="40">
        <f t="shared" si="55"/>
        <v>1.8779101661162236E-6</v>
      </c>
      <c r="CR70" s="40">
        <f t="shared" si="56"/>
        <v>2.9961533112227946E-6</v>
      </c>
      <c r="CS70" s="40">
        <f t="shared" si="57"/>
        <v>4.7189793685915684E-6</v>
      </c>
      <c r="CT70" s="68"/>
    </row>
    <row r="71" spans="1:98" x14ac:dyDescent="0.25">
      <c r="A71" s="67" t="s">
        <v>433</v>
      </c>
      <c r="B71" s="75">
        <v>2059.5114798999998</v>
      </c>
      <c r="C71" s="75"/>
      <c r="D71" s="75">
        <v>16778.023553999999</v>
      </c>
      <c r="E71" s="75">
        <v>301.32532053</v>
      </c>
      <c r="F71" s="75">
        <v>277.21929502</v>
      </c>
      <c r="G71" s="75">
        <v>624.97215688999995</v>
      </c>
      <c r="H71" s="75">
        <v>994.26336743000002</v>
      </c>
      <c r="I71" s="89"/>
      <c r="J71" s="75" t="s">
        <v>433</v>
      </c>
      <c r="K71" s="75">
        <v>0</v>
      </c>
      <c r="L71" s="75">
        <v>11.285014395321699</v>
      </c>
      <c r="M71" s="75">
        <v>1.83727335435693</v>
      </c>
      <c r="N71" s="75">
        <v>4.17867186079134</v>
      </c>
      <c r="O71" s="75">
        <v>4.17867186079134</v>
      </c>
      <c r="P71" s="75">
        <v>16.138499419633199</v>
      </c>
      <c r="Q71" s="75">
        <v>0</v>
      </c>
      <c r="R71" s="75">
        <v>2.02208687449285</v>
      </c>
      <c r="S71" s="75">
        <v>1.00711681844651</v>
      </c>
      <c r="T71" s="75">
        <v>23.856066802912299</v>
      </c>
      <c r="U71" s="75">
        <v>2059.35462424974</v>
      </c>
      <c r="V71" s="75">
        <v>99.441328523289002</v>
      </c>
      <c r="W71" s="75">
        <v>0.75315147811967698</v>
      </c>
      <c r="X71" s="75">
        <v>17.354147769043799</v>
      </c>
      <c r="Y71" s="75">
        <v>0.43644951859874198</v>
      </c>
      <c r="Z71" s="75">
        <v>0</v>
      </c>
      <c r="AA71" s="75">
        <v>0</v>
      </c>
      <c r="AB71" s="75">
        <v>18.230987155387201</v>
      </c>
      <c r="AC71" s="75">
        <v>18.230987155387201</v>
      </c>
      <c r="AD71" s="75">
        <v>0</v>
      </c>
      <c r="AE71" s="75">
        <v>0</v>
      </c>
      <c r="AF71" s="75">
        <v>134.20962758422999</v>
      </c>
      <c r="AG71" s="75">
        <v>3.5105636811785899</v>
      </c>
      <c r="AH71" s="75">
        <v>0.548923590962483</v>
      </c>
      <c r="AI71" s="75">
        <v>0</v>
      </c>
      <c r="AJ71" s="75">
        <v>303.281709415808</v>
      </c>
      <c r="AK71" s="75">
        <v>1.49204830082067</v>
      </c>
      <c r="AL71" s="75">
        <v>0</v>
      </c>
      <c r="AM71" s="75">
        <v>0</v>
      </c>
      <c r="AN71" s="75">
        <v>1.8225828569800999</v>
      </c>
      <c r="AO71" s="75">
        <v>5.3339592475625102</v>
      </c>
      <c r="AP71" s="75">
        <v>1006.23425629832</v>
      </c>
      <c r="AQ71" s="75">
        <v>15098.596010515999</v>
      </c>
      <c r="AR71" s="75">
        <v>1543.4107653896299</v>
      </c>
      <c r="AS71" s="75">
        <v>16776.2164034899</v>
      </c>
      <c r="AT71" s="75">
        <v>0</v>
      </c>
      <c r="AU71" s="75">
        <v>19.843396925654599</v>
      </c>
      <c r="AV71" s="75">
        <v>0</v>
      </c>
      <c r="AW71" s="75">
        <v>0.165882603879032</v>
      </c>
      <c r="AX71" s="75">
        <v>166.129671105673</v>
      </c>
      <c r="AY71" s="75">
        <v>1.63671125514641</v>
      </c>
      <c r="AZ71" s="75">
        <v>1.03679822748392</v>
      </c>
      <c r="BA71" s="75">
        <v>128.05988502896301</v>
      </c>
      <c r="BB71" s="75">
        <v>0.95074202064628399</v>
      </c>
      <c r="BC71" s="75">
        <v>0</v>
      </c>
      <c r="BD71" s="75">
        <v>0.72375442715653304</v>
      </c>
      <c r="BE71" s="75">
        <v>301.23011325584002</v>
      </c>
      <c r="BF71" s="75">
        <v>277.13172119688898</v>
      </c>
      <c r="BG71" s="75">
        <v>24.0983920589515</v>
      </c>
      <c r="BH71" s="75">
        <v>0.370400546746253</v>
      </c>
      <c r="BI71" s="75">
        <v>0</v>
      </c>
      <c r="BJ71" s="75">
        <v>3.8809651835072199</v>
      </c>
      <c r="BK71" s="75">
        <v>0.84857190099042601</v>
      </c>
      <c r="BL71" s="75">
        <v>23.134349664070701</v>
      </c>
      <c r="BM71" s="75">
        <v>4.7966841382959302</v>
      </c>
      <c r="BN71" s="75">
        <v>3.4514116745757399</v>
      </c>
      <c r="BO71" s="75">
        <v>92.537384656933199</v>
      </c>
      <c r="BP71" s="75">
        <v>0.37413330272259698</v>
      </c>
      <c r="BQ71" s="75">
        <v>0.82390628151920497</v>
      </c>
      <c r="BR71" s="75">
        <v>14.6884085385009</v>
      </c>
      <c r="BS71" s="75">
        <v>2.5865048474126E-2</v>
      </c>
      <c r="BT71" s="75">
        <v>624.70951084949502</v>
      </c>
      <c r="BU71" s="75">
        <v>246.64583015301099</v>
      </c>
      <c r="BV71" s="75">
        <v>0</v>
      </c>
      <c r="BW71" s="75">
        <v>0</v>
      </c>
      <c r="BX71" s="75">
        <v>21.0608545475068</v>
      </c>
      <c r="BY71" s="75">
        <v>0</v>
      </c>
      <c r="BZ71" s="75">
        <v>994.18869613143897</v>
      </c>
      <c r="CA71" s="75">
        <v>32.357456198735598</v>
      </c>
      <c r="CB71" s="89"/>
      <c r="CC71" s="91">
        <f t="shared" si="41"/>
        <v>1.0121159697487534</v>
      </c>
      <c r="CD71" s="28">
        <f t="shared" si="42"/>
        <v>7.9999938219866319E-3</v>
      </c>
      <c r="CE71" s="28">
        <f t="shared" si="43"/>
        <v>1.9247018076912908E-2</v>
      </c>
      <c r="CF71" s="68">
        <f t="shared" si="44"/>
        <v>-7.616158093345609E-5</v>
      </c>
      <c r="CG71" s="68" t="str">
        <f t="shared" si="45"/>
        <v/>
      </c>
      <c r="CH71" s="68">
        <f t="shared" si="46"/>
        <v>-1.077093797301833E-4</v>
      </c>
      <c r="CI71" s="68">
        <f t="shared" si="47"/>
        <v>-3.1596174524104137E-4</v>
      </c>
      <c r="CJ71" s="68">
        <f t="shared" si="48"/>
        <v>-3.1590089392843668E-4</v>
      </c>
      <c r="CK71" s="68">
        <f t="shared" si="49"/>
        <v>-4.2025238662137822E-4</v>
      </c>
      <c r="CL71" s="68">
        <f t="shared" si="50"/>
        <v>-7.510213189695946E-5</v>
      </c>
      <c r="CM71" s="40">
        <f t="shared" si="51"/>
        <v>-2.1471536548951011E-4</v>
      </c>
      <c r="CN71" s="40">
        <f t="shared" si="52"/>
        <v>-4.5957059867867392E-5</v>
      </c>
      <c r="CO71" s="40">
        <f t="shared" si="53"/>
        <v>-2.4249025837732503E-4</v>
      </c>
      <c r="CP71" s="40">
        <f t="shared" si="54"/>
        <v>1.7684975276532654E-3</v>
      </c>
      <c r="CQ71" s="40">
        <f t="shared" si="55"/>
        <v>6.8819334995600275E-6</v>
      </c>
      <c r="CR71" s="40">
        <f t="shared" si="56"/>
        <v>3.643349672539051E-6</v>
      </c>
      <c r="CS71" s="40">
        <f t="shared" si="57"/>
        <v>1.5603135617013715E-6</v>
      </c>
      <c r="CT71" s="68"/>
    </row>
    <row r="72" spans="1:98" x14ac:dyDescent="0.25">
      <c r="A72" s="67" t="s">
        <v>434</v>
      </c>
      <c r="B72" s="75">
        <v>479.35006039000001</v>
      </c>
      <c r="C72" s="75"/>
      <c r="D72" s="75">
        <v>4203.9506792000002</v>
      </c>
      <c r="E72" s="75">
        <v>73.937836180000005</v>
      </c>
      <c r="F72" s="75">
        <v>68.022809210000005</v>
      </c>
      <c r="G72" s="75">
        <v>154.3801934</v>
      </c>
      <c r="H72" s="75">
        <v>239.06664319000001</v>
      </c>
      <c r="I72" s="89"/>
      <c r="J72" s="75" t="s">
        <v>434</v>
      </c>
      <c r="K72" s="75">
        <v>0</v>
      </c>
      <c r="L72" s="75">
        <v>2.7142967014326702</v>
      </c>
      <c r="M72" s="75">
        <v>0.44179621901230698</v>
      </c>
      <c r="N72" s="75">
        <v>1.00506401325881</v>
      </c>
      <c r="O72" s="75">
        <v>1.00506401325881</v>
      </c>
      <c r="P72" s="75">
        <v>3.8816656432811301</v>
      </c>
      <c r="Q72" s="75">
        <v>0</v>
      </c>
      <c r="R72" s="75">
        <v>0.48635632030855902</v>
      </c>
      <c r="S72" s="75">
        <v>0.24217527502452099</v>
      </c>
      <c r="T72" s="75">
        <v>5.7365376447449998</v>
      </c>
      <c r="U72" s="75">
        <v>479.34997205641599</v>
      </c>
      <c r="V72" s="75">
        <v>23.917844904214601</v>
      </c>
      <c r="W72" s="75">
        <v>0.181149602254005</v>
      </c>
      <c r="X72" s="75">
        <v>4.1740551184874004</v>
      </c>
      <c r="Y72" s="75">
        <v>0.10495058900555</v>
      </c>
      <c r="Z72" s="75">
        <v>0</v>
      </c>
      <c r="AA72" s="75">
        <v>0</v>
      </c>
      <c r="AB72" s="75">
        <v>4.3849619097934802</v>
      </c>
      <c r="AC72" s="75">
        <v>4.3849619097934802</v>
      </c>
      <c r="AD72" s="75">
        <v>0</v>
      </c>
      <c r="AE72" s="75">
        <v>0</v>
      </c>
      <c r="AF72" s="75">
        <v>33.631609385075798</v>
      </c>
      <c r="AG72" s="75">
        <v>0.84437009350242798</v>
      </c>
      <c r="AH72" s="75">
        <v>0.13202851663155801</v>
      </c>
      <c r="AI72" s="75">
        <v>0</v>
      </c>
      <c r="AJ72" s="75">
        <v>72.9158697866918</v>
      </c>
      <c r="AK72" s="75">
        <v>0.35887060090940598</v>
      </c>
      <c r="AL72" s="75">
        <v>0</v>
      </c>
      <c r="AM72" s="75">
        <v>0</v>
      </c>
      <c r="AN72" s="75">
        <v>0.43754889751996501</v>
      </c>
      <c r="AO72" s="75">
        <v>1.3092362087115601</v>
      </c>
      <c r="AP72" s="75">
        <v>241.96302154466801</v>
      </c>
      <c r="AQ72" s="75">
        <v>3783.55221481836</v>
      </c>
      <c r="AR72" s="75">
        <v>386.76313320877199</v>
      </c>
      <c r="AS72" s="75">
        <v>4203.9469574122104</v>
      </c>
      <c r="AT72" s="75">
        <v>0</v>
      </c>
      <c r="AU72" s="75">
        <v>4.7727862561660501</v>
      </c>
      <c r="AV72" s="75">
        <v>0</v>
      </c>
      <c r="AW72" s="75">
        <v>4.0918376075442103E-2</v>
      </c>
      <c r="AX72" s="75">
        <v>39.9578185178326</v>
      </c>
      <c r="AY72" s="75">
        <v>0.39727366523917401</v>
      </c>
      <c r="AZ72" s="75">
        <v>0.25574753550819201</v>
      </c>
      <c r="BA72" s="75">
        <v>31.564695624376501</v>
      </c>
      <c r="BB72" s="75">
        <v>0.23425772912911899</v>
      </c>
      <c r="BC72" s="75">
        <v>0</v>
      </c>
      <c r="BD72" s="75">
        <v>0.17852900676267699</v>
      </c>
      <c r="BE72" s="75">
        <v>73.9377957479456</v>
      </c>
      <c r="BF72" s="75">
        <v>68.022773674167894</v>
      </c>
      <c r="BG72" s="75">
        <v>5.9150220737776698</v>
      </c>
      <c r="BH72" s="75">
        <v>9.0242004662775502E-2</v>
      </c>
      <c r="BI72" s="75">
        <v>0</v>
      </c>
      <c r="BJ72" s="75">
        <v>0.87307093922408296</v>
      </c>
      <c r="BK72" s="75">
        <v>0.20931760335543401</v>
      </c>
      <c r="BL72" s="75">
        <v>5.6706603394015502</v>
      </c>
      <c r="BM72" s="75">
        <v>1.18320299608128</v>
      </c>
      <c r="BN72" s="75">
        <v>0.85136381223234503</v>
      </c>
      <c r="BO72" s="75">
        <v>22.6826381609043</v>
      </c>
      <c r="BP72" s="75">
        <v>8.9987804295705895E-2</v>
      </c>
      <c r="BQ72" s="75">
        <v>0.202084531820962</v>
      </c>
      <c r="BR72" s="75">
        <v>3.5824390835386302</v>
      </c>
      <c r="BS72" s="75">
        <v>6.3322658553657696E-3</v>
      </c>
      <c r="BT72" s="75">
        <v>154.38026686949101</v>
      </c>
      <c r="BU72" s="75">
        <v>59.3016360735528</v>
      </c>
      <c r="BV72" s="75">
        <v>0</v>
      </c>
      <c r="BW72" s="75">
        <v>0</v>
      </c>
      <c r="BX72" s="75">
        <v>5.06558734664483</v>
      </c>
      <c r="BY72" s="75">
        <v>0</v>
      </c>
      <c r="BZ72" s="75">
        <v>239.06629441624301</v>
      </c>
      <c r="CA72" s="75">
        <v>7.7826744254203897</v>
      </c>
      <c r="CB72" s="89"/>
      <c r="CC72" s="91">
        <f t="shared" si="41"/>
        <v>1.0121168361918116</v>
      </c>
      <c r="CD72" s="28">
        <f t="shared" si="42"/>
        <v>8.0000080224080974E-3</v>
      </c>
      <c r="CE72" s="28">
        <f t="shared" si="43"/>
        <v>1.9247027693737685E-2</v>
      </c>
      <c r="CF72" s="68">
        <f t="shared" si="44"/>
        <v>-1.8427781973219239E-7</v>
      </c>
      <c r="CG72" s="68" t="str">
        <f t="shared" si="45"/>
        <v/>
      </c>
      <c r="CH72" s="68">
        <f t="shared" si="46"/>
        <v>-8.8530719644608003E-7</v>
      </c>
      <c r="CI72" s="68">
        <f t="shared" si="47"/>
        <v>-5.4683848613758108E-7</v>
      </c>
      <c r="CJ72" s="68">
        <f t="shared" si="48"/>
        <v>-5.224105344116424E-7</v>
      </c>
      <c r="CK72" s="68">
        <f t="shared" si="49"/>
        <v>4.7589972130201602E-7</v>
      </c>
      <c r="CL72" s="68">
        <f t="shared" si="50"/>
        <v>-1.4588976209438949E-6</v>
      </c>
      <c r="CM72" s="40">
        <f t="shared" si="51"/>
        <v>2.9164697372178658E-5</v>
      </c>
      <c r="CN72" s="40">
        <f t="shared" si="52"/>
        <v>1.9635030730135822E-4</v>
      </c>
      <c r="CO72" s="40">
        <f t="shared" si="53"/>
        <v>1.8101924903074805E-6</v>
      </c>
      <c r="CP72" s="40">
        <f t="shared" si="54"/>
        <v>1.3161115608110836E-4</v>
      </c>
      <c r="CQ72" s="40">
        <f t="shared" si="55"/>
        <v>3.8636312657355151E-6</v>
      </c>
      <c r="CR72" s="40">
        <f t="shared" si="56"/>
        <v>4.6197368215346824E-6</v>
      </c>
      <c r="CS72" s="40">
        <f t="shared" si="57"/>
        <v>4.628454897024281E-6</v>
      </c>
      <c r="CT72" s="68"/>
    </row>
    <row r="73" spans="1:98" x14ac:dyDescent="0.25">
      <c r="A73" s="67" t="s">
        <v>436</v>
      </c>
      <c r="B73" s="75">
        <v>4693.5576468999998</v>
      </c>
      <c r="C73" s="75"/>
      <c r="D73" s="75">
        <v>35702.175562999997</v>
      </c>
      <c r="E73" s="75">
        <v>715.71215719999998</v>
      </c>
      <c r="F73" s="75">
        <v>658.45518434999997</v>
      </c>
      <c r="G73" s="75">
        <v>1513.8316319999999</v>
      </c>
      <c r="H73" s="75">
        <v>2292.4420025999998</v>
      </c>
      <c r="I73" s="89"/>
      <c r="J73" s="75" t="s">
        <v>436</v>
      </c>
      <c r="K73" s="75">
        <v>0</v>
      </c>
      <c r="L73" s="75">
        <v>26.000553785357901</v>
      </c>
      <c r="M73" s="75">
        <v>4.2364300299665398</v>
      </c>
      <c r="N73" s="75">
        <v>9.6276184351526908</v>
      </c>
      <c r="O73" s="75">
        <v>9.6276184351526908</v>
      </c>
      <c r="P73" s="75">
        <v>37.182875163279803</v>
      </c>
      <c r="Q73" s="75">
        <v>0</v>
      </c>
      <c r="R73" s="75">
        <v>4.6588781446505401</v>
      </c>
      <c r="S73" s="75">
        <v>2.3222486183876399</v>
      </c>
      <c r="T73" s="75">
        <v>55.007695015018903</v>
      </c>
      <c r="U73" s="75">
        <v>4693.556561892</v>
      </c>
      <c r="V73" s="75">
        <v>229.11206716017099</v>
      </c>
      <c r="W73" s="75">
        <v>1.7352553957968799</v>
      </c>
      <c r="X73" s="75">
        <v>39.9837636726797</v>
      </c>
      <c r="Y73" s="75">
        <v>1.0063843407678701</v>
      </c>
      <c r="Z73" s="75">
        <v>0</v>
      </c>
      <c r="AA73" s="75">
        <v>0</v>
      </c>
      <c r="AB73" s="75">
        <v>42.004096361822498</v>
      </c>
      <c r="AC73" s="75">
        <v>42.004096361822498</v>
      </c>
      <c r="AD73" s="75">
        <v>0</v>
      </c>
      <c r="AE73" s="75">
        <v>0</v>
      </c>
      <c r="AF73" s="75">
        <v>285.61717598946097</v>
      </c>
      <c r="AG73" s="75">
        <v>8.08832529340763</v>
      </c>
      <c r="AH73" s="75">
        <v>1.2647161078468001</v>
      </c>
      <c r="AI73" s="75">
        <v>0</v>
      </c>
      <c r="AJ73" s="75">
        <v>699.70696628538803</v>
      </c>
      <c r="AK73" s="75">
        <v>3.4376738457977098</v>
      </c>
      <c r="AL73" s="75">
        <v>0</v>
      </c>
      <c r="AM73" s="75">
        <v>0</v>
      </c>
      <c r="AN73" s="75">
        <v>4.2250370386200196</v>
      </c>
      <c r="AO73" s="75">
        <v>12.6732766745481</v>
      </c>
      <c r="AP73" s="75">
        <v>2320.18670458616</v>
      </c>
      <c r="AQ73" s="75">
        <v>32131.935840649901</v>
      </c>
      <c r="AR73" s="75">
        <v>3284.5999755286898</v>
      </c>
      <c r="AS73" s="75">
        <v>35702.152992167998</v>
      </c>
      <c r="AT73" s="75">
        <v>0</v>
      </c>
      <c r="AU73" s="75">
        <v>45.718991622436498</v>
      </c>
      <c r="AV73" s="75">
        <v>0</v>
      </c>
      <c r="AW73" s="75">
        <v>0.38971318970221003</v>
      </c>
      <c r="AX73" s="75">
        <v>382.76115776054502</v>
      </c>
      <c r="AY73" s="75">
        <v>3.98633476082607</v>
      </c>
      <c r="AZ73" s="75">
        <v>2.4357801330489299</v>
      </c>
      <c r="BA73" s="75">
        <v>301.378600946885</v>
      </c>
      <c r="BB73" s="75">
        <v>2.2393730055060401</v>
      </c>
      <c r="BC73" s="75">
        <v>0</v>
      </c>
      <c r="BD73" s="75">
        <v>1.7003402834041501</v>
      </c>
      <c r="BE73" s="75">
        <v>715.71200396721702</v>
      </c>
      <c r="BF73" s="75">
        <v>658.455035322453</v>
      </c>
      <c r="BG73" s="75">
        <v>57.256968644763703</v>
      </c>
      <c r="BH73" s="75">
        <v>0.89479587956149997</v>
      </c>
      <c r="BI73" s="75">
        <v>0</v>
      </c>
      <c r="BJ73" s="75">
        <v>10.9598154731394</v>
      </c>
      <c r="BK73" s="75">
        <v>1.99357771568092</v>
      </c>
      <c r="BL73" s="75">
        <v>55.135438416640497</v>
      </c>
      <c r="BM73" s="75">
        <v>11.269012384464</v>
      </c>
      <c r="BN73" s="75">
        <v>8.10852295838224</v>
      </c>
      <c r="BO73" s="75">
        <v>220.54173349427001</v>
      </c>
      <c r="BP73" s="75">
        <v>0.86200229684573604</v>
      </c>
      <c r="BQ73" s="75">
        <v>1.9607550830315701</v>
      </c>
      <c r="BR73" s="75">
        <v>35.399429223366703</v>
      </c>
      <c r="BS73" s="75">
        <v>6.1812374543229902E-2</v>
      </c>
      <c r="BT73" s="75">
        <v>1513.8331643490501</v>
      </c>
      <c r="BU73" s="75">
        <v>568.96830559453599</v>
      </c>
      <c r="BV73" s="75">
        <v>0</v>
      </c>
      <c r="BW73" s="75">
        <v>0</v>
      </c>
      <c r="BX73" s="75">
        <v>48.524025711558203</v>
      </c>
      <c r="BY73" s="75">
        <v>0</v>
      </c>
      <c r="BZ73" s="75">
        <v>2292.4425816123498</v>
      </c>
      <c r="CA73" s="75">
        <v>74.5512014315713</v>
      </c>
      <c r="CB73" s="89"/>
      <c r="CC73" s="91">
        <f t="shared" si="41"/>
        <v>1.0121024287353346</v>
      </c>
      <c r="CD73" s="28">
        <f t="shared" si="42"/>
        <v>7.9999986570030383E-3</v>
      </c>
      <c r="CE73" s="28">
        <f t="shared" si="43"/>
        <v>1.9246988776297914E-2</v>
      </c>
      <c r="CF73" s="68">
        <f t="shared" si="44"/>
        <v>-2.3116963323279056E-7</v>
      </c>
      <c r="CG73" s="68" t="str">
        <f t="shared" si="45"/>
        <v/>
      </c>
      <c r="CH73" s="68">
        <f t="shared" si="46"/>
        <v>-6.3219766424724707E-7</v>
      </c>
      <c r="CI73" s="68">
        <f t="shared" si="47"/>
        <v>-2.1409833747007578E-7</v>
      </c>
      <c r="CJ73" s="68">
        <f t="shared" si="48"/>
        <v>-2.2632906613817089E-7</v>
      </c>
      <c r="CK73" s="68">
        <f t="shared" si="49"/>
        <v>1.0122321517153836E-6</v>
      </c>
      <c r="CL73" s="68">
        <f t="shared" si="50"/>
        <v>2.5257448144291379E-7</v>
      </c>
      <c r="CM73" s="40">
        <f t="shared" si="51"/>
        <v>-1.0179248365374427E-3</v>
      </c>
      <c r="CN73" s="40">
        <f t="shared" si="52"/>
        <v>-8.4713958358170662E-4</v>
      </c>
      <c r="CO73" s="40">
        <f t="shared" si="53"/>
        <v>-1.0436997972135484E-3</v>
      </c>
      <c r="CP73" s="40">
        <f t="shared" si="54"/>
        <v>7.1194051273245351E-3</v>
      </c>
      <c r="CQ73" s="40">
        <f t="shared" si="55"/>
        <v>-9.1134505622878808E-7</v>
      </c>
      <c r="CR73" s="40">
        <f t="shared" si="56"/>
        <v>1.8444287986471966E-6</v>
      </c>
      <c r="CS73" s="40">
        <f t="shared" si="57"/>
        <v>2.0344555564517895E-6</v>
      </c>
      <c r="CT73" s="68"/>
    </row>
    <row r="74" spans="1:98" x14ac:dyDescent="0.25">
      <c r="A74" s="67" t="s">
        <v>437</v>
      </c>
      <c r="B74" s="75">
        <v>2.4251000000000001E-4</v>
      </c>
      <c r="C74" s="75"/>
      <c r="D74" s="75">
        <v>3.2407899999999999E-3</v>
      </c>
      <c r="E74" s="75">
        <v>1.6636999999999999E-4</v>
      </c>
      <c r="F74" s="75">
        <v>1.5306E-4</v>
      </c>
      <c r="G74" s="75">
        <v>4.8919999999999996E-4</v>
      </c>
      <c r="H74" s="75">
        <v>9.2860000000000002E-5</v>
      </c>
      <c r="I74" s="89"/>
      <c r="J74" s="75" t="s">
        <v>437</v>
      </c>
      <c r="K74" s="75">
        <v>0</v>
      </c>
      <c r="L74" s="75">
        <v>0</v>
      </c>
      <c r="M74" s="75">
        <v>0</v>
      </c>
      <c r="N74" s="75">
        <v>0</v>
      </c>
      <c r="O74" s="75">
        <v>0</v>
      </c>
      <c r="P74" s="75">
        <v>0</v>
      </c>
      <c r="Q74" s="75">
        <v>0</v>
      </c>
      <c r="R74" s="75">
        <v>0</v>
      </c>
      <c r="S74" s="75">
        <v>0</v>
      </c>
      <c r="T74" s="75">
        <v>0</v>
      </c>
      <c r="U74" s="75">
        <v>0</v>
      </c>
      <c r="V74" s="75">
        <v>0</v>
      </c>
      <c r="W74" s="75">
        <v>0</v>
      </c>
      <c r="X74" s="75">
        <v>0</v>
      </c>
      <c r="Y74" s="75">
        <v>0</v>
      </c>
      <c r="Z74" s="75">
        <v>0</v>
      </c>
      <c r="AA74" s="75">
        <v>0</v>
      </c>
      <c r="AB74" s="75">
        <v>0</v>
      </c>
      <c r="AC74" s="75">
        <v>0</v>
      </c>
      <c r="AD74" s="75">
        <v>0</v>
      </c>
      <c r="AE74" s="75">
        <v>0</v>
      </c>
      <c r="AF74" s="75">
        <v>0</v>
      </c>
      <c r="AG74" s="75">
        <v>0</v>
      </c>
      <c r="AH74" s="75">
        <v>0</v>
      </c>
      <c r="AI74" s="75">
        <v>0</v>
      </c>
      <c r="AJ74" s="75">
        <v>0</v>
      </c>
      <c r="AK74" s="75">
        <v>0</v>
      </c>
      <c r="AL74" s="75">
        <v>0</v>
      </c>
      <c r="AM74" s="75">
        <v>0</v>
      </c>
      <c r="AN74" s="75">
        <v>0</v>
      </c>
      <c r="AO74" s="75">
        <v>0</v>
      </c>
      <c r="AP74" s="75">
        <v>0</v>
      </c>
      <c r="AQ74" s="75">
        <v>0</v>
      </c>
      <c r="AR74" s="75">
        <v>0</v>
      </c>
      <c r="AS74" s="75">
        <v>0</v>
      </c>
      <c r="AT74" s="75">
        <v>0</v>
      </c>
      <c r="AU74" s="75">
        <v>0</v>
      </c>
      <c r="AV74" s="75">
        <v>0</v>
      </c>
      <c r="AW74" s="75">
        <v>0</v>
      </c>
      <c r="AX74" s="75">
        <v>0</v>
      </c>
      <c r="AY74" s="75">
        <v>0</v>
      </c>
      <c r="AZ74" s="75">
        <v>0</v>
      </c>
      <c r="BA74" s="75">
        <v>0</v>
      </c>
      <c r="BB74" s="75">
        <v>0</v>
      </c>
      <c r="BC74" s="75">
        <v>0</v>
      </c>
      <c r="BD74" s="75">
        <v>0</v>
      </c>
      <c r="BE74" s="75">
        <v>0</v>
      </c>
      <c r="BF74" s="75">
        <v>0</v>
      </c>
      <c r="BG74" s="75">
        <v>0</v>
      </c>
      <c r="BH74" s="75">
        <v>0</v>
      </c>
      <c r="BI74" s="75">
        <v>0</v>
      </c>
      <c r="BJ74" s="75">
        <v>0</v>
      </c>
      <c r="BK74" s="75">
        <v>0</v>
      </c>
      <c r="BL74" s="75">
        <v>0</v>
      </c>
      <c r="BM74" s="75">
        <v>0</v>
      </c>
      <c r="BN74" s="75">
        <v>0</v>
      </c>
      <c r="BO74" s="75">
        <v>0</v>
      </c>
      <c r="BP74" s="75">
        <v>0</v>
      </c>
      <c r="BQ74" s="75">
        <v>0</v>
      </c>
      <c r="BR74" s="75">
        <v>0</v>
      </c>
      <c r="BS74" s="75">
        <v>0</v>
      </c>
      <c r="BT74" s="75">
        <v>0</v>
      </c>
      <c r="BU74" s="75">
        <v>0</v>
      </c>
      <c r="BV74" s="75">
        <v>0</v>
      </c>
      <c r="BW74" s="75">
        <v>0</v>
      </c>
      <c r="BX74" s="75">
        <v>0</v>
      </c>
      <c r="BY74" s="75">
        <v>0</v>
      </c>
      <c r="BZ74" s="75">
        <v>0</v>
      </c>
      <c r="CA74" s="75">
        <v>0</v>
      </c>
      <c r="CB74" s="89"/>
      <c r="CC74" s="91" t="e">
        <f t="shared" si="41"/>
        <v>#DIV/0!</v>
      </c>
      <c r="CD74" s="28" t="e">
        <f t="shared" si="42"/>
        <v>#DIV/0!</v>
      </c>
      <c r="CE74" s="28" t="e">
        <f t="shared" si="43"/>
        <v>#DIV/0!</v>
      </c>
      <c r="CF74" s="68">
        <f t="shared" si="44"/>
        <v>-1</v>
      </c>
      <c r="CG74" s="68" t="str">
        <f t="shared" si="45"/>
        <v/>
      </c>
      <c r="CH74" s="68">
        <f t="shared" si="46"/>
        <v>-1</v>
      </c>
      <c r="CI74" s="68">
        <f t="shared" si="47"/>
        <v>-1</v>
      </c>
      <c r="CJ74" s="68">
        <f t="shared" si="48"/>
        <v>-1</v>
      </c>
      <c r="CK74" s="68">
        <f t="shared" si="49"/>
        <v>-1</v>
      </c>
      <c r="CL74" s="68">
        <f t="shared" si="50"/>
        <v>-1</v>
      </c>
      <c r="CM74" s="40" t="e">
        <f t="shared" si="51"/>
        <v>#DIV/0!</v>
      </c>
      <c r="CN74" s="40" t="e">
        <f t="shared" si="52"/>
        <v>#DIV/0!</v>
      </c>
      <c r="CO74" s="40" t="e">
        <f t="shared" si="53"/>
        <v>#DIV/0!</v>
      </c>
      <c r="CP74" s="40" t="e">
        <f t="shared" si="54"/>
        <v>#DIV/0!</v>
      </c>
      <c r="CQ74" s="40" t="e">
        <f t="shared" si="55"/>
        <v>#DIV/0!</v>
      </c>
      <c r="CR74" s="40" t="e">
        <f t="shared" si="56"/>
        <v>#DIV/0!</v>
      </c>
      <c r="CS74" s="40" t="e">
        <f t="shared" si="57"/>
        <v>#DIV/0!</v>
      </c>
      <c r="CT74" s="68"/>
    </row>
    <row r="75" spans="1:98" x14ac:dyDescent="0.25">
      <c r="A75" s="10" t="s">
        <v>438</v>
      </c>
      <c r="B75" s="75">
        <v>2.4125717299999998</v>
      </c>
      <c r="C75" s="75"/>
      <c r="D75" s="75">
        <v>28.245307669999999</v>
      </c>
      <c r="E75" s="75">
        <v>1.3408203999999999</v>
      </c>
      <c r="F75" s="75">
        <v>1.2335547099999999</v>
      </c>
      <c r="G75" s="75">
        <v>3.54782274</v>
      </c>
      <c r="H75" s="75">
        <v>1.1491633800000001</v>
      </c>
      <c r="I75" s="89"/>
      <c r="J75" s="75" t="s">
        <v>438</v>
      </c>
      <c r="K75" s="75">
        <v>0</v>
      </c>
      <c r="L75" s="75">
        <v>1.7338583920589501E-4</v>
      </c>
      <c r="M75" s="75">
        <v>3.6949366105259601E-5</v>
      </c>
      <c r="N75" s="75">
        <v>6.4204618317101794E-5</v>
      </c>
      <c r="O75" s="75">
        <v>6.4204618317101794E-5</v>
      </c>
      <c r="P75" s="75">
        <v>2.4796997304849601E-4</v>
      </c>
      <c r="Q75" s="75">
        <v>0</v>
      </c>
      <c r="R75" s="75">
        <v>3.1069585489177997E-5</v>
      </c>
      <c r="S75" s="75">
        <v>2.0252753681773799E-5</v>
      </c>
      <c r="T75" s="75">
        <v>4.7840149892249098E-4</v>
      </c>
      <c r="U75" s="75">
        <v>4.26145070740808E-2</v>
      </c>
      <c r="V75" s="75">
        <v>1.52797680880966E-3</v>
      </c>
      <c r="W75" s="75">
        <v>1.15732098579672E-5</v>
      </c>
      <c r="X75" s="75">
        <v>2.6665692587509701E-4</v>
      </c>
      <c r="Y75" s="75">
        <v>8.7772241571454507E-6</v>
      </c>
      <c r="Z75" s="75">
        <v>0</v>
      </c>
      <c r="AA75" s="75">
        <v>0</v>
      </c>
      <c r="AB75" s="75">
        <v>2.8013245036018002E-4</v>
      </c>
      <c r="AC75" s="75">
        <v>2.8013245036018002E-4</v>
      </c>
      <c r="AD75" s="75">
        <v>0</v>
      </c>
      <c r="AE75" s="75">
        <v>0</v>
      </c>
      <c r="AF75" s="75">
        <v>3.8498052767627299E-3</v>
      </c>
      <c r="AG75" s="75">
        <v>5.3942938077679798E-5</v>
      </c>
      <c r="AH75" s="75">
        <v>8.4347314932455799E-6</v>
      </c>
      <c r="AI75" s="75">
        <v>0</v>
      </c>
      <c r="AJ75" s="75">
        <v>7.0956087005737498E-3</v>
      </c>
      <c r="AK75" s="75">
        <v>2.2926193488648901E-5</v>
      </c>
      <c r="AL75" s="75">
        <v>0</v>
      </c>
      <c r="AM75" s="75">
        <v>0</v>
      </c>
      <c r="AN75" s="75">
        <v>9.4411171457861405E-5</v>
      </c>
      <c r="AO75" s="75">
        <v>4.7807293991853901E-4</v>
      </c>
      <c r="AP75" s="75">
        <v>2.0178673589179699E-2</v>
      </c>
      <c r="AQ75" s="75">
        <v>0.43310197809708001</v>
      </c>
      <c r="AR75" s="75">
        <v>4.4272674482051598E-2</v>
      </c>
      <c r="AS75" s="75">
        <v>0.48122445785589402</v>
      </c>
      <c r="AT75" s="75">
        <v>0</v>
      </c>
      <c r="AU75" s="75">
        <v>3.04907857823927E-4</v>
      </c>
      <c r="AV75" s="75">
        <v>0</v>
      </c>
      <c r="AW75" s="75">
        <v>0</v>
      </c>
      <c r="AX75" s="75">
        <v>2.5526793035599098E-3</v>
      </c>
      <c r="AY75" s="75">
        <v>4.7505382033433E-4</v>
      </c>
      <c r="AZ75" s="75">
        <v>0</v>
      </c>
      <c r="BA75" s="75">
        <v>1.7616377034452701E-3</v>
      </c>
      <c r="BB75" s="75">
        <v>1.9377954882410898E-5</v>
      </c>
      <c r="BC75" s="75">
        <v>0</v>
      </c>
      <c r="BD75" s="75">
        <v>0</v>
      </c>
      <c r="BE75" s="75">
        <v>2.6998856220065301E-2</v>
      </c>
      <c r="BF75" s="75">
        <v>2.48389586247568E-2</v>
      </c>
      <c r="BG75" s="75">
        <v>2.1598975953085599E-3</v>
      </c>
      <c r="BH75" s="75">
        <v>8.2796673225416995E-5</v>
      </c>
      <c r="BI75" s="75">
        <v>0</v>
      </c>
      <c r="BJ75" s="75">
        <v>6.19974867309314E-3</v>
      </c>
      <c r="BK75" s="75">
        <v>0</v>
      </c>
      <c r="BL75" s="75">
        <v>2.6424422802405201E-3</v>
      </c>
      <c r="BM75" s="75">
        <v>0</v>
      </c>
      <c r="BN75" s="75">
        <v>0</v>
      </c>
      <c r="BO75" s="75">
        <v>1.0569773530206E-2</v>
      </c>
      <c r="BP75" s="75">
        <v>5.7483284772124701E-6</v>
      </c>
      <c r="BQ75" s="75">
        <v>8.4558386657627695E-5</v>
      </c>
      <c r="BR75" s="75">
        <v>3.0000462970617898E-3</v>
      </c>
      <c r="BS75" s="75">
        <v>3.5233056102118002E-6</v>
      </c>
      <c r="BT75" s="75">
        <v>7.5513333223102205E-2</v>
      </c>
      <c r="BU75" s="75">
        <v>5.5838333308421096E-3</v>
      </c>
      <c r="BV75" s="75">
        <v>0</v>
      </c>
      <c r="BW75" s="75">
        <v>0</v>
      </c>
      <c r="BX75" s="75">
        <v>3.2360554418337997E-4</v>
      </c>
      <c r="BY75" s="75">
        <v>0</v>
      </c>
      <c r="BZ75" s="75">
        <v>1.9993617619338901E-2</v>
      </c>
      <c r="CA75" s="75">
        <v>4.9719909097923796E-4</v>
      </c>
      <c r="CB75" s="89"/>
      <c r="CC75" s="91">
        <f t="shared" si="41"/>
        <v>1.0092557521787253</v>
      </c>
      <c r="CD75" s="28">
        <f t="shared" si="42"/>
        <v>8.00001997802776E-3</v>
      </c>
      <c r="CE75" s="28">
        <f t="shared" si="43"/>
        <v>1.9246899483219372E-2</v>
      </c>
      <c r="CF75" s="68">
        <f t="shared" si="44"/>
        <v>-0.98233648080006275</v>
      </c>
      <c r="CG75" s="68" t="str">
        <f t="shared" si="45"/>
        <v/>
      </c>
      <c r="CH75" s="68">
        <f t="shared" si="46"/>
        <v>-0.98296267601407594</v>
      </c>
      <c r="CI75" s="68">
        <f t="shared" si="47"/>
        <v>-0.97986392792049903</v>
      </c>
      <c r="CJ75" s="68">
        <f t="shared" si="48"/>
        <v>-0.97986391813561569</v>
      </c>
      <c r="CK75" s="68">
        <f t="shared" si="49"/>
        <v>-0.97871558452689145</v>
      </c>
      <c r="CL75" s="68">
        <f t="shared" si="50"/>
        <v>-0.9826015882795196</v>
      </c>
      <c r="CM75" s="40">
        <f t="shared" si="51"/>
        <v>-0.23614279527465543</v>
      </c>
      <c r="CN75" s="40">
        <f t="shared" si="52"/>
        <v>-0.23600040436826944</v>
      </c>
      <c r="CO75" s="40">
        <f t="shared" si="53"/>
        <v>-0.23611963119122967</v>
      </c>
      <c r="CP75" s="40">
        <f t="shared" si="54"/>
        <v>1.5803636469186397</v>
      </c>
      <c r="CQ75" s="40">
        <f t="shared" si="55"/>
        <v>3.1415456041364736E-5</v>
      </c>
      <c r="CR75" s="40">
        <f t="shared" si="56"/>
        <v>-3.8559522081698133E-5</v>
      </c>
      <c r="CS75" s="40">
        <f t="shared" si="57"/>
        <v>2.9647565514111545E-6</v>
      </c>
      <c r="CT75" s="68"/>
    </row>
    <row r="76" spans="1:98" x14ac:dyDescent="0.25">
      <c r="A76" s="75">
        <v>202</v>
      </c>
      <c r="B76" s="75">
        <v>1.1043674299999999</v>
      </c>
      <c r="C76" s="75"/>
      <c r="D76" s="75">
        <v>9.6260202699999997</v>
      </c>
      <c r="E76" s="75">
        <v>0.81936123999999999</v>
      </c>
      <c r="F76" s="75">
        <v>0.75381235000000002</v>
      </c>
      <c r="G76" s="75">
        <v>2.4006959600000002</v>
      </c>
      <c r="H76" s="75">
        <v>0.50552828999999999</v>
      </c>
      <c r="I76" s="89"/>
      <c r="J76" s="75" t="s">
        <v>439</v>
      </c>
      <c r="K76" s="75">
        <v>0</v>
      </c>
      <c r="L76" s="75">
        <v>4.3843829001328199E-3</v>
      </c>
      <c r="M76" s="75">
        <v>9.3416999678797496E-4</v>
      </c>
      <c r="N76" s="75">
        <v>1.6234580945544701E-3</v>
      </c>
      <c r="O76" s="75">
        <v>1.6234580945544701E-3</v>
      </c>
      <c r="P76" s="75">
        <v>6.2699998710296096E-3</v>
      </c>
      <c r="Q76" s="75">
        <v>0</v>
      </c>
      <c r="R76" s="75">
        <v>7.8560313110556201E-4</v>
      </c>
      <c r="S76" s="75">
        <v>5.1210026650087902E-4</v>
      </c>
      <c r="T76" s="75">
        <v>1.20961389055595E-2</v>
      </c>
      <c r="U76" s="75">
        <v>1.10436318589923</v>
      </c>
      <c r="V76" s="75">
        <v>3.8634214894426103E-2</v>
      </c>
      <c r="W76" s="75">
        <v>2.92607430526298E-4</v>
      </c>
      <c r="X76" s="75">
        <v>6.7423194441376304E-3</v>
      </c>
      <c r="Y76" s="75">
        <v>2.2192541735643699E-4</v>
      </c>
      <c r="Z76" s="75">
        <v>0</v>
      </c>
      <c r="AA76" s="75">
        <v>0</v>
      </c>
      <c r="AB76" s="75">
        <v>7.0829705082425297E-3</v>
      </c>
      <c r="AC76" s="75">
        <v>7.0829705082425297E-3</v>
      </c>
      <c r="AD76" s="75">
        <v>0</v>
      </c>
      <c r="AE76" s="75">
        <v>0</v>
      </c>
      <c r="AF76" s="75">
        <v>7.70082496954866E-2</v>
      </c>
      <c r="AG76" s="75">
        <v>1.3639131602925501E-3</v>
      </c>
      <c r="AH76" s="75">
        <v>2.13267476518019E-4</v>
      </c>
      <c r="AI76" s="75">
        <v>0</v>
      </c>
      <c r="AJ76" s="75">
        <v>0.17940897453309901</v>
      </c>
      <c r="AK76" s="75">
        <v>5.7968874930692204E-4</v>
      </c>
      <c r="AL76" s="75">
        <v>0</v>
      </c>
      <c r="AM76" s="75">
        <v>0</v>
      </c>
      <c r="AN76" s="75">
        <v>2.3871831035202199E-3</v>
      </c>
      <c r="AO76" s="75">
        <v>1.45086005610763E-2</v>
      </c>
      <c r="AP76" s="75">
        <v>0.51020668331156205</v>
      </c>
      <c r="AQ76" s="75">
        <v>8.6634114210442092</v>
      </c>
      <c r="AR76" s="75">
        <v>0.88558916957401101</v>
      </c>
      <c r="AS76" s="75">
        <v>9.6260088403137107</v>
      </c>
      <c r="AT76" s="75">
        <v>0</v>
      </c>
      <c r="AU76" s="75">
        <v>7.7093897115803204E-3</v>
      </c>
      <c r="AV76" s="75">
        <v>0</v>
      </c>
      <c r="AW76" s="75">
        <v>0</v>
      </c>
      <c r="AX76" s="75">
        <v>6.4543455708593003E-2</v>
      </c>
      <c r="AY76" s="75">
        <v>1.4416875609715701E-2</v>
      </c>
      <c r="AZ76" s="75">
        <v>0</v>
      </c>
      <c r="BA76" s="75">
        <v>5.3461767555680398E-2</v>
      </c>
      <c r="BB76" s="75">
        <v>5.8807958685383899E-4</v>
      </c>
      <c r="BC76" s="75">
        <v>0</v>
      </c>
      <c r="BD76" s="75">
        <v>0</v>
      </c>
      <c r="BE76" s="75">
        <v>0.81936115334799398</v>
      </c>
      <c r="BF76" s="75">
        <v>0.75381212299585998</v>
      </c>
      <c r="BG76" s="75">
        <v>6.5549030352133206E-2</v>
      </c>
      <c r="BH76" s="75">
        <v>2.51270578768388E-3</v>
      </c>
      <c r="BI76" s="75">
        <v>0</v>
      </c>
      <c r="BJ76" s="75">
        <v>0.18814986248670301</v>
      </c>
      <c r="BK76" s="75">
        <v>0</v>
      </c>
      <c r="BL76" s="75">
        <v>8.0192774020734395E-2</v>
      </c>
      <c r="BM76" s="75">
        <v>0</v>
      </c>
      <c r="BN76" s="75">
        <v>0</v>
      </c>
      <c r="BO76" s="75">
        <v>0.32077111283806498</v>
      </c>
      <c r="BP76" s="75">
        <v>1.4535767360879999E-4</v>
      </c>
      <c r="BQ76" s="75">
        <v>2.5661658867816299E-3</v>
      </c>
      <c r="BR76" s="75">
        <v>9.1045855806698606E-2</v>
      </c>
      <c r="BS76" s="75">
        <v>1.06923416943622E-4</v>
      </c>
      <c r="BT76" s="75">
        <v>2.4006917574695299</v>
      </c>
      <c r="BU76" s="75">
        <v>0.14118506189837701</v>
      </c>
      <c r="BV76" s="75">
        <v>0</v>
      </c>
      <c r="BW76" s="75">
        <v>0</v>
      </c>
      <c r="BX76" s="75">
        <v>8.1824690697487202E-3</v>
      </c>
      <c r="BY76" s="75">
        <v>0</v>
      </c>
      <c r="BZ76" s="75">
        <v>0.50552797499958602</v>
      </c>
      <c r="CA76" s="75">
        <v>1.2571216975864901E-2</v>
      </c>
      <c r="CB76" s="89"/>
      <c r="CC76" s="91">
        <f t="shared" si="41"/>
        <v>1.0092550927809285</v>
      </c>
      <c r="CD76" s="28">
        <f t="shared" si="42"/>
        <v>8.0000185926462231E-3</v>
      </c>
      <c r="CE76" s="28">
        <f t="shared" si="43"/>
        <v>1.9246971650462543E-2</v>
      </c>
      <c r="CF76" s="68">
        <f t="shared" si="44"/>
        <v>-3.8430151547791788E-6</v>
      </c>
      <c r="CG76" s="68" t="str">
        <f t="shared" si="45"/>
        <v/>
      </c>
      <c r="CH76" s="68">
        <f t="shared" si="46"/>
        <v>-1.1873740100671257E-6</v>
      </c>
      <c r="CI76" s="68">
        <f t="shared" si="47"/>
        <v>-1.0575555906816716E-7</v>
      </c>
      <c r="CJ76" s="68">
        <f t="shared" si="48"/>
        <v>-3.0114144460614626E-7</v>
      </c>
      <c r="CK76" s="68">
        <f t="shared" si="49"/>
        <v>-1.7505467332429354E-6</v>
      </c>
      <c r="CL76" s="68">
        <f t="shared" si="50"/>
        <v>-6.2311134748787583E-7</v>
      </c>
      <c r="CM76" s="40">
        <f t="shared" si="51"/>
        <v>-0.23610585400115361</v>
      </c>
      <c r="CN76" s="40">
        <f t="shared" si="52"/>
        <v>-0.2359758903237085</v>
      </c>
      <c r="CO76" s="40">
        <f t="shared" si="53"/>
        <v>-0.23612279433650557</v>
      </c>
      <c r="CP76" s="40">
        <f t="shared" si="54"/>
        <v>1.580414350499491</v>
      </c>
      <c r="CQ76" s="40">
        <f t="shared" si="55"/>
        <v>-4.8919121534361104E-5</v>
      </c>
      <c r="CR76" s="40">
        <f t="shared" si="56"/>
        <v>8.3543533120505982E-7</v>
      </c>
      <c r="CS76" s="40">
        <f t="shared" si="57"/>
        <v>-6.1446769739543165E-6</v>
      </c>
      <c r="CT76" s="68"/>
    </row>
    <row r="77" spans="1:98" x14ac:dyDescent="0.25">
      <c r="A77" s="75">
        <v>203</v>
      </c>
      <c r="B77" s="75">
        <v>30.059995189999999</v>
      </c>
      <c r="C77" s="75"/>
      <c r="D77" s="75">
        <v>265.37174606999997</v>
      </c>
      <c r="E77" s="75">
        <v>21.836737670000002</v>
      </c>
      <c r="F77" s="75">
        <v>20.089798590000001</v>
      </c>
      <c r="G77" s="75">
        <v>59.573087450000003</v>
      </c>
      <c r="H77" s="75">
        <v>17.279456840000002</v>
      </c>
      <c r="I77" s="89"/>
      <c r="J77" s="75" t="s">
        <v>440</v>
      </c>
      <c r="K77" s="75">
        <v>0</v>
      </c>
      <c r="L77" s="75">
        <v>0.14986220046363199</v>
      </c>
      <c r="M77" s="75">
        <v>3.1932520058047698E-2</v>
      </c>
      <c r="N77" s="75">
        <v>5.5491683820565699E-2</v>
      </c>
      <c r="O77" s="75">
        <v>5.5491683820565699E-2</v>
      </c>
      <c r="P77" s="75">
        <v>0.21431535800856399</v>
      </c>
      <c r="Q77" s="75">
        <v>0</v>
      </c>
      <c r="R77" s="75">
        <v>2.6852795928834699E-2</v>
      </c>
      <c r="S77" s="75">
        <v>1.7504090725662301E-2</v>
      </c>
      <c r="T77" s="75">
        <v>0.41345753922077599</v>
      </c>
      <c r="U77" s="75">
        <v>30.059988690289099</v>
      </c>
      <c r="V77" s="75">
        <v>1.32055419125646</v>
      </c>
      <c r="W77" s="75">
        <v>1.00016941437523E-2</v>
      </c>
      <c r="X77" s="75">
        <v>0.230458339312819</v>
      </c>
      <c r="Y77" s="75">
        <v>7.5855830762744103E-3</v>
      </c>
      <c r="Z77" s="75">
        <v>0</v>
      </c>
      <c r="AA77" s="75">
        <v>0</v>
      </c>
      <c r="AB77" s="75">
        <v>0.242103558291418</v>
      </c>
      <c r="AC77" s="75">
        <v>0.242103558291418</v>
      </c>
      <c r="AD77" s="75">
        <v>0</v>
      </c>
      <c r="AE77" s="75">
        <v>0</v>
      </c>
      <c r="AF77" s="75">
        <v>2.1229725226938201</v>
      </c>
      <c r="AG77" s="75">
        <v>4.66194538390736E-2</v>
      </c>
      <c r="AH77" s="75">
        <v>7.2895976120857398E-3</v>
      </c>
      <c r="AI77" s="75">
        <v>0</v>
      </c>
      <c r="AJ77" s="75">
        <v>6.1323673978137903</v>
      </c>
      <c r="AK77" s="75">
        <v>1.9814026783952499E-2</v>
      </c>
      <c r="AL77" s="75">
        <v>0</v>
      </c>
      <c r="AM77" s="75">
        <v>0</v>
      </c>
      <c r="AN77" s="75">
        <v>8.1596565666760296E-2</v>
      </c>
      <c r="AO77" s="75">
        <v>0.38666843256888001</v>
      </c>
      <c r="AP77" s="75">
        <v>17.439383036536</v>
      </c>
      <c r="AQ77" s="75">
        <v>238.83451908927</v>
      </c>
      <c r="AR77" s="75">
        <v>24.4142019103049</v>
      </c>
      <c r="AS77" s="75">
        <v>265.37169352226903</v>
      </c>
      <c r="AT77" s="75">
        <v>0</v>
      </c>
      <c r="AU77" s="75">
        <v>0.26351605302667003</v>
      </c>
      <c r="AV77" s="75">
        <v>0</v>
      </c>
      <c r="AW77" s="75">
        <v>0</v>
      </c>
      <c r="AX77" s="75">
        <v>2.2061582314191699</v>
      </c>
      <c r="AY77" s="75">
        <v>0.384223658900885</v>
      </c>
      <c r="AZ77" s="75">
        <v>0</v>
      </c>
      <c r="BA77" s="75">
        <v>1.4248085230686101</v>
      </c>
      <c r="BB77" s="75">
        <v>1.56728841416028E-2</v>
      </c>
      <c r="BC77" s="75">
        <v>0</v>
      </c>
      <c r="BD77" s="75">
        <v>0</v>
      </c>
      <c r="BE77" s="75">
        <v>21.836730985300601</v>
      </c>
      <c r="BF77" s="75">
        <v>20.089792918643901</v>
      </c>
      <c r="BG77" s="75">
        <v>1.74693806665674</v>
      </c>
      <c r="BH77" s="75">
        <v>6.6965970557273297E-2</v>
      </c>
      <c r="BI77" s="75">
        <v>0</v>
      </c>
      <c r="BJ77" s="75">
        <v>5.0143747967614098</v>
      </c>
      <c r="BK77" s="75">
        <v>0</v>
      </c>
      <c r="BL77" s="75">
        <v>2.1372121452625401</v>
      </c>
      <c r="BM77" s="75">
        <v>0</v>
      </c>
      <c r="BN77" s="75">
        <v>0</v>
      </c>
      <c r="BO77" s="75">
        <v>8.5488476992013709</v>
      </c>
      <c r="BP77" s="75">
        <v>4.9684166746143199E-3</v>
      </c>
      <c r="BQ77" s="75">
        <v>6.8390759326928896E-2</v>
      </c>
      <c r="BR77" s="75">
        <v>2.4264468658542602</v>
      </c>
      <c r="BS77" s="75">
        <v>2.8496155690404899E-3</v>
      </c>
      <c r="BT77" s="75">
        <v>59.573035797549601</v>
      </c>
      <c r="BU77" s="75">
        <v>4.8258454486800302</v>
      </c>
      <c r="BV77" s="75">
        <v>0</v>
      </c>
      <c r="BW77" s="75">
        <v>0</v>
      </c>
      <c r="BX77" s="75">
        <v>0.279682606937945</v>
      </c>
      <c r="BY77" s="75">
        <v>0</v>
      </c>
      <c r="BZ77" s="75">
        <v>17.279452371897602</v>
      </c>
      <c r="CA77" s="75">
        <v>0.42969875472588198</v>
      </c>
      <c r="CB77" s="89"/>
      <c r="CC77" s="91">
        <f t="shared" si="41"/>
        <v>1.0092555401176082</v>
      </c>
      <c r="CD77" s="28">
        <f t="shared" si="42"/>
        <v>7.9999961356679809E-3</v>
      </c>
      <c r="CE77" s="28">
        <f t="shared" si="43"/>
        <v>1.9247009371114059E-2</v>
      </c>
      <c r="CF77" s="68">
        <f t="shared" si="44"/>
        <v>-2.1622461541308828E-7</v>
      </c>
      <c r="CG77" s="68" t="str">
        <f t="shared" si="45"/>
        <v/>
      </c>
      <c r="CH77" s="68">
        <f t="shared" si="46"/>
        <v>-1.9801554507368719E-7</v>
      </c>
      <c r="CI77" s="68">
        <f t="shared" si="47"/>
        <v>-3.0612170651400097E-7</v>
      </c>
      <c r="CJ77" s="68">
        <f t="shared" si="48"/>
        <v>-2.823002965413306E-7</v>
      </c>
      <c r="CK77" s="68">
        <f t="shared" si="49"/>
        <v>-8.6704336829151772E-7</v>
      </c>
      <c r="CL77" s="68">
        <f t="shared" si="50"/>
        <v>-2.5857886862074068E-7</v>
      </c>
      <c r="CM77" s="40">
        <f t="shared" si="51"/>
        <v>-0.23610226691441433</v>
      </c>
      <c r="CN77" s="40">
        <f t="shared" si="52"/>
        <v>-0.23597320779372374</v>
      </c>
      <c r="CO77" s="40">
        <f t="shared" si="53"/>
        <v>-0.23612110908289644</v>
      </c>
      <c r="CP77" s="40">
        <f t="shared" si="54"/>
        <v>1.580422474621467</v>
      </c>
      <c r="CQ77" s="40">
        <f t="shared" si="55"/>
        <v>2.8834256191820071E-6</v>
      </c>
      <c r="CR77" s="40">
        <f t="shared" si="56"/>
        <v>3.1266586921289956E-7</v>
      </c>
      <c r="CS77" s="40">
        <f t="shared" si="57"/>
        <v>-1.2723314697829031E-5</v>
      </c>
      <c r="CT77" s="68"/>
    </row>
    <row r="78" spans="1:98" x14ac:dyDescent="0.25">
      <c r="A78" s="75">
        <v>204</v>
      </c>
      <c r="B78" s="75">
        <v>2.37856E-3</v>
      </c>
      <c r="C78" s="75"/>
      <c r="D78" s="75">
        <v>2.8412819999999998E-2</v>
      </c>
      <c r="E78" s="75">
        <v>1.31952E-3</v>
      </c>
      <c r="F78" s="75">
        <v>1.21396E-3</v>
      </c>
      <c r="G78" s="75">
        <v>3.55727E-3</v>
      </c>
      <c r="H78" s="75">
        <v>1.0401799999999999E-3</v>
      </c>
      <c r="I78" s="89"/>
      <c r="J78" s="75" t="s">
        <v>441</v>
      </c>
      <c r="K78" s="75">
        <v>0</v>
      </c>
      <c r="L78" s="75">
        <v>9.0212160584665692E-6</v>
      </c>
      <c r="M78" s="75">
        <v>1.9227582608839401E-6</v>
      </c>
      <c r="N78" s="75">
        <v>3.34071073661932E-6</v>
      </c>
      <c r="O78" s="75">
        <v>3.34071073661932E-6</v>
      </c>
      <c r="P78" s="75">
        <v>1.28998660692141E-5</v>
      </c>
      <c r="Q78" s="75">
        <v>0</v>
      </c>
      <c r="R78" s="75">
        <v>1.6165070335157599E-6</v>
      </c>
      <c r="S78" s="75">
        <v>1.05368315040482E-6</v>
      </c>
      <c r="T78" s="75">
        <v>2.48874383945942E-5</v>
      </c>
      <c r="U78" s="75">
        <v>2.37855784652524E-3</v>
      </c>
      <c r="V78" s="75">
        <v>7.9497183485176598E-5</v>
      </c>
      <c r="W78" s="75">
        <v>6.0208599679227496E-7</v>
      </c>
      <c r="X78" s="75">
        <v>1.38722791712825E-5</v>
      </c>
      <c r="Y78" s="75">
        <v>4.5667386420630802E-7</v>
      </c>
      <c r="Z78" s="75">
        <v>0</v>
      </c>
      <c r="AA78" s="75">
        <v>0</v>
      </c>
      <c r="AB78" s="75">
        <v>1.45727139888776E-5</v>
      </c>
      <c r="AC78" s="75">
        <v>1.45727139888776E-5</v>
      </c>
      <c r="AD78" s="75">
        <v>0</v>
      </c>
      <c r="AE78" s="75">
        <v>0</v>
      </c>
      <c r="AF78" s="75">
        <v>2.2730622750596601E-4</v>
      </c>
      <c r="AG78" s="75">
        <v>2.8062267453716699E-6</v>
      </c>
      <c r="AH78" s="75">
        <v>4.3878074802824101E-7</v>
      </c>
      <c r="AI78" s="75">
        <v>0</v>
      </c>
      <c r="AJ78" s="75">
        <v>3.69144299233342E-4</v>
      </c>
      <c r="AK78" s="75">
        <v>1.1930063437997701E-6</v>
      </c>
      <c r="AL78" s="75">
        <v>0</v>
      </c>
      <c r="AM78" s="75">
        <v>0</v>
      </c>
      <c r="AN78" s="75">
        <v>4.9118709006431896E-6</v>
      </c>
      <c r="AO78" s="75">
        <v>2.3364142925643599E-5</v>
      </c>
      <c r="AP78" s="75">
        <v>1.04980792230912E-3</v>
      </c>
      <c r="AQ78" s="75">
        <v>2.5571950594421199E-2</v>
      </c>
      <c r="AR78" s="75">
        <v>2.6139607687516802E-3</v>
      </c>
      <c r="AS78" s="75">
        <v>2.8413217590678799E-2</v>
      </c>
      <c r="AT78" s="75">
        <v>0</v>
      </c>
      <c r="AU78" s="75">
        <v>1.58624382016898E-5</v>
      </c>
      <c r="AV78" s="75">
        <v>0</v>
      </c>
      <c r="AW78" s="75">
        <v>0</v>
      </c>
      <c r="AX78" s="75">
        <v>1.3280527786504399E-4</v>
      </c>
      <c r="AY78" s="75">
        <v>2.3217315101109401E-5</v>
      </c>
      <c r="AZ78" s="75">
        <v>0</v>
      </c>
      <c r="BA78" s="75">
        <v>8.6096000264554597E-5</v>
      </c>
      <c r="BB78" s="75">
        <v>9.4710560690487599E-7</v>
      </c>
      <c r="BC78" s="75">
        <v>0</v>
      </c>
      <c r="BD78" s="75">
        <v>0</v>
      </c>
      <c r="BE78" s="75">
        <v>1.3195265684507499E-3</v>
      </c>
      <c r="BF78" s="75">
        <v>1.21396485832547E-3</v>
      </c>
      <c r="BG78" s="75">
        <v>1.05561710125277E-4</v>
      </c>
      <c r="BH78" s="75">
        <v>4.0464734315492399E-6</v>
      </c>
      <c r="BI78" s="75">
        <v>0</v>
      </c>
      <c r="BJ78" s="75">
        <v>3.03002143994885E-4</v>
      </c>
      <c r="BK78" s="75">
        <v>0</v>
      </c>
      <c r="BL78" s="75">
        <v>1.2914455155232899E-4</v>
      </c>
      <c r="BM78" s="75">
        <v>0</v>
      </c>
      <c r="BN78" s="75">
        <v>0</v>
      </c>
      <c r="BO78" s="75">
        <v>5.1658371776429205E-4</v>
      </c>
      <c r="BP78" s="75">
        <v>2.9907712142506701E-7</v>
      </c>
      <c r="BQ78" s="75">
        <v>4.1325639202588198E-6</v>
      </c>
      <c r="BR78" s="75">
        <v>1.4662279468906499E-4</v>
      </c>
      <c r="BS78" s="75">
        <v>1.7219200052910899E-7</v>
      </c>
      <c r="BT78" s="75">
        <v>3.5572369472599299E-3</v>
      </c>
      <c r="BU78" s="75">
        <v>2.9050950677094503E-4</v>
      </c>
      <c r="BV78" s="75">
        <v>0</v>
      </c>
      <c r="BW78" s="75">
        <v>0</v>
      </c>
      <c r="BX78" s="75">
        <v>1.68363853679238E-5</v>
      </c>
      <c r="BY78" s="75">
        <v>0</v>
      </c>
      <c r="BZ78" s="75">
        <v>1.0401847473227601E-3</v>
      </c>
      <c r="CA78" s="75">
        <v>2.5865273676262198E-5</v>
      </c>
      <c r="CB78" s="89"/>
      <c r="CC78" s="91">
        <f t="shared" si="41"/>
        <v>1.0092514094358027</v>
      </c>
      <c r="CD78" s="28">
        <f t="shared" si="42"/>
        <v>8.0000171321862462E-3</v>
      </c>
      <c r="CE78" s="28">
        <f t="shared" si="43"/>
        <v>1.9246144371816366E-2</v>
      </c>
      <c r="CF78" s="68">
        <f t="shared" si="44"/>
        <v>-9.0536911411060517E-7</v>
      </c>
      <c r="CG78" s="68" t="str">
        <f t="shared" si="45"/>
        <v/>
      </c>
      <c r="CH78" s="68">
        <f t="shared" si="46"/>
        <v>1.3993355070007614E-5</v>
      </c>
      <c r="CI78" s="68">
        <f t="shared" si="47"/>
        <v>4.9779092017481631E-6</v>
      </c>
      <c r="CJ78" s="68">
        <f t="shared" si="48"/>
        <v>4.0020474068394293E-6</v>
      </c>
      <c r="CK78" s="68">
        <f t="shared" si="49"/>
        <v>-9.2916028499667202E-6</v>
      </c>
      <c r="CL78" s="68">
        <f t="shared" si="50"/>
        <v>4.5639435099326441E-6</v>
      </c>
      <c r="CM78" s="40">
        <f t="shared" si="51"/>
        <v>-0.23604868242864219</v>
      </c>
      <c r="CN78" s="40">
        <f t="shared" si="52"/>
        <v>-0.23595987182752801</v>
      </c>
      <c r="CO78" s="40">
        <f t="shared" si="53"/>
        <v>-0.23619363883185637</v>
      </c>
      <c r="CP78" s="40">
        <f t="shared" si="54"/>
        <v>1.5803901338451527</v>
      </c>
      <c r="CQ78" s="40">
        <f t="shared" si="55"/>
        <v>2.584704807086135E-4</v>
      </c>
      <c r="CR78" s="40">
        <f t="shared" si="56"/>
        <v>-2.2775429736832871E-5</v>
      </c>
      <c r="CS78" s="40">
        <f t="shared" si="57"/>
        <v>7.1741530326632465E-5</v>
      </c>
      <c r="CT78" s="68"/>
    </row>
    <row r="79" spans="1:98" x14ac:dyDescent="0.25">
      <c r="A79" s="75">
        <v>206</v>
      </c>
      <c r="B79" s="75">
        <v>101.92120983</v>
      </c>
      <c r="C79" s="75"/>
      <c r="D79" s="75">
        <v>824.68081770000003</v>
      </c>
      <c r="E79" s="75">
        <v>83.630786929999999</v>
      </c>
      <c r="F79" s="75">
        <v>76.940324020000006</v>
      </c>
      <c r="G79" s="75">
        <v>252.74718086999999</v>
      </c>
      <c r="H79" s="75">
        <v>46.647623090000003</v>
      </c>
      <c r="I79" s="89"/>
      <c r="J79" s="75" t="s">
        <v>442</v>
      </c>
      <c r="K79" s="75">
        <v>0</v>
      </c>
      <c r="L79" s="75">
        <v>0.40456747458412501</v>
      </c>
      <c r="M79" s="75">
        <v>8.6205021611854199E-2</v>
      </c>
      <c r="N79" s="75">
        <v>0.14980556723980201</v>
      </c>
      <c r="O79" s="75">
        <v>0.14980556723980201</v>
      </c>
      <c r="P79" s="75">
        <v>0.57856534449974395</v>
      </c>
      <c r="Q79" s="75">
        <v>0</v>
      </c>
      <c r="R79" s="75">
        <v>7.2491816207080104E-2</v>
      </c>
      <c r="S79" s="75">
        <v>4.7254141641319101E-2</v>
      </c>
      <c r="T79" s="75">
        <v>1.11617098456874</v>
      </c>
      <c r="U79" s="75">
        <v>101.92116359948599</v>
      </c>
      <c r="V79" s="75">
        <v>3.5649749369533201</v>
      </c>
      <c r="W79" s="75">
        <v>2.7000505923047601E-2</v>
      </c>
      <c r="X79" s="75">
        <v>0.62214606225301305</v>
      </c>
      <c r="Y79" s="75">
        <v>2.04783874865655E-2</v>
      </c>
      <c r="Z79" s="75">
        <v>0</v>
      </c>
      <c r="AA79" s="75">
        <v>0</v>
      </c>
      <c r="AB79" s="75">
        <v>0.65358246577930601</v>
      </c>
      <c r="AC79" s="75">
        <v>0.65358246577930601</v>
      </c>
      <c r="AD79" s="75">
        <v>0</v>
      </c>
      <c r="AE79" s="75">
        <v>0</v>
      </c>
      <c r="AF79" s="75">
        <v>6.5974456147312797</v>
      </c>
      <c r="AG79" s="75">
        <v>0.12585399676030801</v>
      </c>
      <c r="AH79" s="75">
        <v>1.9678937739600999E-2</v>
      </c>
      <c r="AI79" s="75">
        <v>0</v>
      </c>
      <c r="AJ79" s="75">
        <v>16.554970934477499</v>
      </c>
      <c r="AK79" s="75">
        <v>5.3489965746788E-2</v>
      </c>
      <c r="AL79" s="75">
        <v>0</v>
      </c>
      <c r="AM79" s="75">
        <v>0</v>
      </c>
      <c r="AN79" s="75">
        <v>0.220278025763157</v>
      </c>
      <c r="AO79" s="75">
        <v>1.48087184863065</v>
      </c>
      <c r="AP79" s="75">
        <v>47.0793512899794</v>
      </c>
      <c r="AQ79" s="75">
        <v>742.21246559411804</v>
      </c>
      <c r="AR79" s="75">
        <v>75.870623301752104</v>
      </c>
      <c r="AS79" s="75">
        <v>824.68053451060098</v>
      </c>
      <c r="AT79" s="75">
        <v>0</v>
      </c>
      <c r="AU79" s="75">
        <v>0.71138685995689899</v>
      </c>
      <c r="AV79" s="75">
        <v>0</v>
      </c>
      <c r="AW79" s="75">
        <v>0</v>
      </c>
      <c r="AX79" s="75">
        <v>5.9557281773838797</v>
      </c>
      <c r="AY79" s="75">
        <v>1.47150603239692</v>
      </c>
      <c r="AZ79" s="75">
        <v>0</v>
      </c>
      <c r="BA79" s="75">
        <v>5.4567587647502904</v>
      </c>
      <c r="BB79" s="75">
        <v>6.0024283911219903E-2</v>
      </c>
      <c r="BC79" s="75">
        <v>0</v>
      </c>
      <c r="BD79" s="75">
        <v>0</v>
      </c>
      <c r="BE79" s="75">
        <v>83.630760100089702</v>
      </c>
      <c r="BF79" s="75">
        <v>76.940297845974001</v>
      </c>
      <c r="BG79" s="75">
        <v>6.6904622541157401</v>
      </c>
      <c r="BH79" s="75">
        <v>0.256467600324079</v>
      </c>
      <c r="BI79" s="75">
        <v>0</v>
      </c>
      <c r="BJ79" s="75">
        <v>19.204154169215698</v>
      </c>
      <c r="BK79" s="75">
        <v>0</v>
      </c>
      <c r="BL79" s="75">
        <v>8.1851396352452905</v>
      </c>
      <c r="BM79" s="75">
        <v>0</v>
      </c>
      <c r="BN79" s="75">
        <v>0</v>
      </c>
      <c r="BO79" s="75">
        <v>32.740552478270601</v>
      </c>
      <c r="BP79" s="75">
        <v>1.34127405228261E-2</v>
      </c>
      <c r="BQ79" s="75">
        <v>0.26192434839641299</v>
      </c>
      <c r="BR79" s="75">
        <v>9.2928570247523794</v>
      </c>
      <c r="BS79" s="75">
        <v>1.09135087110126E-2</v>
      </c>
      <c r="BT79" s="75">
        <v>252.74714198316701</v>
      </c>
      <c r="BU79" s="75">
        <v>13.0278533993749</v>
      </c>
      <c r="BV79" s="75">
        <v>0</v>
      </c>
      <c r="BW79" s="75">
        <v>0</v>
      </c>
      <c r="BX79" s="75">
        <v>0.75503081478353296</v>
      </c>
      <c r="BY79" s="75">
        <v>0</v>
      </c>
      <c r="BZ79" s="75">
        <v>46.647612449500301</v>
      </c>
      <c r="CA79" s="75">
        <v>1.1600149500135</v>
      </c>
      <c r="CB79" s="89"/>
      <c r="CC79" s="91">
        <f t="shared" si="41"/>
        <v>1.0092553255741972</v>
      </c>
      <c r="CD79" s="28">
        <f t="shared" si="42"/>
        <v>8.0000016232303489E-3</v>
      </c>
      <c r="CE79" s="28">
        <f t="shared" si="43"/>
        <v>1.9247025162226331E-2</v>
      </c>
      <c r="CF79" s="68">
        <f t="shared" si="44"/>
        <v>-4.5359071069689494E-7</v>
      </c>
      <c r="CG79" s="68" t="str">
        <f t="shared" si="45"/>
        <v/>
      </c>
      <c r="CH79" s="68">
        <f t="shared" si="46"/>
        <v>-3.433927320461154E-7</v>
      </c>
      <c r="CI79" s="68">
        <f t="shared" si="47"/>
        <v>-3.2081379695096487E-7</v>
      </c>
      <c r="CJ79" s="68">
        <f t="shared" si="48"/>
        <v>-3.4018606417035018E-7</v>
      </c>
      <c r="CK79" s="68">
        <f t="shared" si="49"/>
        <v>-1.538566438141394E-7</v>
      </c>
      <c r="CL79" s="68">
        <f t="shared" si="50"/>
        <v>-2.2810379174400785E-7</v>
      </c>
      <c r="CM79" s="40">
        <f t="shared" si="51"/>
        <v>-0.23610120360850331</v>
      </c>
      <c r="CN79" s="40">
        <f t="shared" si="52"/>
        <v>-0.23597316642198662</v>
      </c>
      <c r="CO79" s="40">
        <f t="shared" si="53"/>
        <v>-0.23612150620756747</v>
      </c>
      <c r="CP79" s="40">
        <f t="shared" si="54"/>
        <v>1.5804215813149509</v>
      </c>
      <c r="CQ79" s="40">
        <f t="shared" si="55"/>
        <v>2.712206405127843E-6</v>
      </c>
      <c r="CR79" s="40">
        <f t="shared" si="56"/>
        <v>2.3327105011069947E-6</v>
      </c>
      <c r="CS79" s="40">
        <f t="shared" si="57"/>
        <v>4.1810710396347641E-6</v>
      </c>
      <c r="CT79" s="68"/>
    </row>
    <row r="80" spans="1:98" x14ac:dyDescent="0.25">
      <c r="A80" s="75">
        <v>207</v>
      </c>
      <c r="B80" s="75">
        <v>5.2286800000000003E-3</v>
      </c>
      <c r="C80" s="75"/>
      <c r="D80" s="75">
        <v>6.1249449999999997E-2</v>
      </c>
      <c r="E80" s="75">
        <v>2.77904E-3</v>
      </c>
      <c r="F80" s="75">
        <v>2.5567300000000001E-3</v>
      </c>
      <c r="G80" s="75">
        <v>7.3365000000000001E-3</v>
      </c>
      <c r="H80" s="75">
        <v>2.3369699999999998E-3</v>
      </c>
      <c r="I80" s="89"/>
      <c r="J80" s="75" t="s">
        <v>459</v>
      </c>
      <c r="K80" s="75">
        <v>0</v>
      </c>
      <c r="L80" s="75">
        <v>2.02665258354139E-5</v>
      </c>
      <c r="M80" s="75">
        <v>4.3185275373821199E-6</v>
      </c>
      <c r="N80" s="75">
        <v>7.5048962780469199E-6</v>
      </c>
      <c r="O80" s="75">
        <v>7.5048962780469199E-6</v>
      </c>
      <c r="P80" s="75">
        <v>2.8985003058913001E-5</v>
      </c>
      <c r="Q80" s="75">
        <v>0</v>
      </c>
      <c r="R80" s="75">
        <v>3.63210377089568E-6</v>
      </c>
      <c r="S80" s="75">
        <v>2.3674481196227799E-6</v>
      </c>
      <c r="T80" s="75">
        <v>5.5918045823067999E-5</v>
      </c>
      <c r="U80" s="75">
        <v>5.2286975644438502E-3</v>
      </c>
      <c r="V80" s="75">
        <v>1.78599631607665E-4</v>
      </c>
      <c r="W80" s="75">
        <v>1.35256390151953E-6</v>
      </c>
      <c r="X80" s="75">
        <v>3.1166276228112201E-5</v>
      </c>
      <c r="Y80" s="75">
        <v>1.02585733891102E-6</v>
      </c>
      <c r="Z80" s="75">
        <v>0</v>
      </c>
      <c r="AA80" s="75">
        <v>0</v>
      </c>
      <c r="AB80" s="75">
        <v>3.2740531644592799E-5</v>
      </c>
      <c r="AC80" s="75">
        <v>3.2740531644592799E-5</v>
      </c>
      <c r="AD80" s="75">
        <v>0</v>
      </c>
      <c r="AE80" s="75">
        <v>0</v>
      </c>
      <c r="AF80" s="75">
        <v>4.8999531517827097E-4</v>
      </c>
      <c r="AG80" s="75">
        <v>6.3044387859146699E-6</v>
      </c>
      <c r="AH80" s="75">
        <v>9.8588072995034093E-7</v>
      </c>
      <c r="AI80" s="75">
        <v>0</v>
      </c>
      <c r="AJ80" s="75">
        <v>8.2937380896950402E-4</v>
      </c>
      <c r="AK80" s="75">
        <v>2.6799993386134002E-6</v>
      </c>
      <c r="AL80" s="75">
        <v>0</v>
      </c>
      <c r="AM80" s="75">
        <v>0</v>
      </c>
      <c r="AN80" s="75">
        <v>1.1035673820664999E-5</v>
      </c>
      <c r="AO80" s="75">
        <v>4.9209367438835498E-5</v>
      </c>
      <c r="AP80" s="75">
        <v>2.3585817666738301E-3</v>
      </c>
      <c r="AQ80" s="75">
        <v>5.5124346191790997E-2</v>
      </c>
      <c r="AR80" s="75">
        <v>5.6349917602253096E-3</v>
      </c>
      <c r="AS80" s="75">
        <v>6.1249333267194603E-2</v>
      </c>
      <c r="AT80" s="75">
        <v>0</v>
      </c>
      <c r="AU80" s="75">
        <v>3.5638976614472201E-5</v>
      </c>
      <c r="AV80" s="75">
        <v>0</v>
      </c>
      <c r="AW80" s="75">
        <v>0</v>
      </c>
      <c r="AX80" s="75">
        <v>2.9837286000099201E-4</v>
      </c>
      <c r="AY80" s="75">
        <v>4.8897523658349697E-5</v>
      </c>
      <c r="AZ80" s="75">
        <v>0</v>
      </c>
      <c r="BA80" s="75">
        <v>1.81327954055677E-4</v>
      </c>
      <c r="BB80" s="75">
        <v>1.9946317454543402E-6</v>
      </c>
      <c r="BC80" s="75">
        <v>0</v>
      </c>
      <c r="BD80" s="75">
        <v>0</v>
      </c>
      <c r="BE80" s="75">
        <v>2.7790592437044199E-3</v>
      </c>
      <c r="BF80" s="75">
        <v>2.55673524143366E-3</v>
      </c>
      <c r="BG80" s="75">
        <v>2.2232400227076E-4</v>
      </c>
      <c r="BH80" s="75">
        <v>8.52240722675088E-6</v>
      </c>
      <c r="BI80" s="75">
        <v>0</v>
      </c>
      <c r="BJ80" s="75">
        <v>6.3815869971394997E-4</v>
      </c>
      <c r="BK80" s="75">
        <v>0</v>
      </c>
      <c r="BL80" s="75">
        <v>2.7199413570550598E-4</v>
      </c>
      <c r="BM80" s="75">
        <v>0</v>
      </c>
      <c r="BN80" s="75">
        <v>0</v>
      </c>
      <c r="BO80" s="75">
        <v>1.0879699289560499E-3</v>
      </c>
      <c r="BP80" s="75">
        <v>6.7195015790604999E-7</v>
      </c>
      <c r="BQ80" s="75">
        <v>8.7037373854285502E-6</v>
      </c>
      <c r="BR80" s="75">
        <v>3.0880360676157498E-4</v>
      </c>
      <c r="BS80" s="75">
        <v>3.62616224915535E-7</v>
      </c>
      <c r="BT80" s="75">
        <v>7.3364881474010197E-3</v>
      </c>
      <c r="BU80" s="75">
        <v>6.52684455033978E-4</v>
      </c>
      <c r="BV80" s="75">
        <v>0</v>
      </c>
      <c r="BW80" s="75">
        <v>0</v>
      </c>
      <c r="BX80" s="75">
        <v>3.7823721269641798E-5</v>
      </c>
      <c r="BY80" s="75">
        <v>0</v>
      </c>
      <c r="BZ80" s="75">
        <v>2.3370205636116101E-3</v>
      </c>
      <c r="CA80" s="75">
        <v>5.8121383455414199E-5</v>
      </c>
      <c r="CB80" s="89"/>
      <c r="CC80" s="91">
        <f t="shared" si="41"/>
        <v>1.0092259363900931</v>
      </c>
      <c r="CD80" s="28">
        <f t="shared" si="42"/>
        <v>8.0000105966984373E-3</v>
      </c>
      <c r="CE80" s="28">
        <f t="shared" si="43"/>
        <v>1.9246954726232002E-2</v>
      </c>
      <c r="CF80" s="68">
        <f t="shared" si="44"/>
        <v>3.3592501070809515E-6</v>
      </c>
      <c r="CG80" s="68" t="str">
        <f t="shared" si="45"/>
        <v/>
      </c>
      <c r="CH80" s="68">
        <f t="shared" si="46"/>
        <v>-1.9058588345552254E-6</v>
      </c>
      <c r="CI80" s="68">
        <f t="shared" si="47"/>
        <v>6.9245870588043112E-6</v>
      </c>
      <c r="CJ80" s="68">
        <f t="shared" si="48"/>
        <v>2.0500536466216581E-6</v>
      </c>
      <c r="CK80" s="68">
        <f t="shared" si="49"/>
        <v>-1.6155658666139952E-6</v>
      </c>
      <c r="CL80" s="68">
        <f t="shared" si="50"/>
        <v>2.1636397390728333E-5</v>
      </c>
      <c r="CM80" s="40">
        <f t="shared" si="51"/>
        <v>-0.23613000130628023</v>
      </c>
      <c r="CN80" s="40">
        <f t="shared" si="52"/>
        <v>-0.23590956062849136</v>
      </c>
      <c r="CO80" s="40">
        <f t="shared" si="53"/>
        <v>-0.23620553937914679</v>
      </c>
      <c r="CP80" s="40">
        <f t="shared" si="54"/>
        <v>1.5803892985447434</v>
      </c>
      <c r="CQ80" s="40">
        <f t="shared" si="55"/>
        <v>-6.6329360799537092E-5</v>
      </c>
      <c r="CR80" s="40">
        <f t="shared" si="56"/>
        <v>1.9552525310238005E-5</v>
      </c>
      <c r="CS80" s="40">
        <f t="shared" si="57"/>
        <v>-9.2293315813705935E-5</v>
      </c>
      <c r="CT80" s="68"/>
    </row>
    <row r="81" spans="1:98" x14ac:dyDescent="0.25">
      <c r="A81" s="75">
        <v>208</v>
      </c>
      <c r="B81" s="75">
        <v>7.1719999999999998E-4</v>
      </c>
      <c r="C81" s="75"/>
      <c r="D81" s="75">
        <v>9.2806699999999995E-3</v>
      </c>
      <c r="E81" s="75">
        <v>3.7686000000000002E-4</v>
      </c>
      <c r="F81" s="75">
        <v>3.4671000000000002E-4</v>
      </c>
      <c r="G81" s="75">
        <v>9.8908999999999998E-4</v>
      </c>
      <c r="H81" s="75">
        <v>3.2235E-4</v>
      </c>
      <c r="I81" s="89"/>
      <c r="J81" s="75" t="s">
        <v>460</v>
      </c>
      <c r="K81" s="75">
        <v>0</v>
      </c>
      <c r="L81" s="75">
        <v>2.7958023225692601E-6</v>
      </c>
      <c r="M81" s="75">
        <v>5.9568241174622598E-7</v>
      </c>
      <c r="N81" s="75">
        <v>1.0352920650143E-6</v>
      </c>
      <c r="O81" s="75">
        <v>1.0352920650143E-6</v>
      </c>
      <c r="P81" s="75">
        <v>3.9979480480828001E-6</v>
      </c>
      <c r="Q81" s="75">
        <v>0</v>
      </c>
      <c r="R81" s="75">
        <v>5.0095013960768698E-7</v>
      </c>
      <c r="S81" s="75">
        <v>3.2656307236120498E-7</v>
      </c>
      <c r="T81" s="75">
        <v>7.7134436746639302E-6</v>
      </c>
      <c r="U81" s="75">
        <v>7.1720321654348304E-4</v>
      </c>
      <c r="V81" s="75">
        <v>2.46364579440797E-5</v>
      </c>
      <c r="W81" s="75">
        <v>1.86575396418591E-7</v>
      </c>
      <c r="X81" s="75">
        <v>4.2993905322508596E-6</v>
      </c>
      <c r="Y81" s="75">
        <v>1.4148545776219801E-7</v>
      </c>
      <c r="Z81" s="75">
        <v>0</v>
      </c>
      <c r="AA81" s="75">
        <v>0</v>
      </c>
      <c r="AB81" s="75">
        <v>4.5178756262504302E-6</v>
      </c>
      <c r="AC81" s="75">
        <v>4.5178756262504302E-6</v>
      </c>
      <c r="AD81" s="75">
        <v>0</v>
      </c>
      <c r="AE81" s="75">
        <v>0</v>
      </c>
      <c r="AF81" s="75">
        <v>7.4244172908502596E-5</v>
      </c>
      <c r="AG81" s="75">
        <v>8.6962041920887098E-7</v>
      </c>
      <c r="AH81" s="75">
        <v>1.3598095978218301E-7</v>
      </c>
      <c r="AI81" s="75">
        <v>0</v>
      </c>
      <c r="AJ81" s="75">
        <v>1.1439447257174601E-4</v>
      </c>
      <c r="AK81" s="75">
        <v>3.6978653747581802E-7</v>
      </c>
      <c r="AL81" s="75">
        <v>0</v>
      </c>
      <c r="AM81" s="75">
        <v>0</v>
      </c>
      <c r="AN81" s="75">
        <v>1.52162600241406E-6</v>
      </c>
      <c r="AO81" s="75">
        <v>6.6730600704376703E-6</v>
      </c>
      <c r="AP81" s="75">
        <v>3.2533606706459998E-4</v>
      </c>
      <c r="AQ81" s="75">
        <v>8.3528497494998206E-3</v>
      </c>
      <c r="AR81" s="75">
        <v>8.5384348286181896E-4</v>
      </c>
      <c r="AS81" s="75">
        <v>9.2809374052701399E-3</v>
      </c>
      <c r="AT81" s="75">
        <v>0</v>
      </c>
      <c r="AU81" s="75">
        <v>4.9162464105998197E-6</v>
      </c>
      <c r="AV81" s="75">
        <v>0</v>
      </c>
      <c r="AW81" s="75">
        <v>0</v>
      </c>
      <c r="AX81" s="75">
        <v>4.1156083929959103E-5</v>
      </c>
      <c r="AY81" s="75">
        <v>6.6308415593291297E-6</v>
      </c>
      <c r="AZ81" s="75">
        <v>0</v>
      </c>
      <c r="BA81" s="75">
        <v>2.4589251365487701E-5</v>
      </c>
      <c r="BB81" s="75">
        <v>2.7050711817324998E-7</v>
      </c>
      <c r="BC81" s="75">
        <v>0</v>
      </c>
      <c r="BD81" s="75">
        <v>0</v>
      </c>
      <c r="BE81" s="75">
        <v>3.7685423590557598E-4</v>
      </c>
      <c r="BF81" s="75">
        <v>3.46706030192298E-4</v>
      </c>
      <c r="BG81" s="75">
        <v>3.0148205713277799E-5</v>
      </c>
      <c r="BH81" s="75">
        <v>1.1556628471590601E-6</v>
      </c>
      <c r="BI81" s="75">
        <v>0</v>
      </c>
      <c r="BJ81" s="75">
        <v>8.6538026973549998E-5</v>
      </c>
      <c r="BK81" s="75">
        <v>0</v>
      </c>
      <c r="BL81" s="75">
        <v>3.6883325892734103E-5</v>
      </c>
      <c r="BM81" s="75">
        <v>0</v>
      </c>
      <c r="BN81" s="75">
        <v>0</v>
      </c>
      <c r="BO81" s="75">
        <v>1.4753330357093601E-4</v>
      </c>
      <c r="BP81" s="75">
        <v>9.26945132470223E-8</v>
      </c>
      <c r="BQ81" s="75">
        <v>1.1802443823475899E-6</v>
      </c>
      <c r="BR81" s="75">
        <v>4.1875692389093699E-5</v>
      </c>
      <c r="BS81" s="75">
        <v>4.91740934869954E-8</v>
      </c>
      <c r="BT81" s="75">
        <v>9.8908160959451392E-4</v>
      </c>
      <c r="BU81" s="75">
        <v>9.0020891020023397E-5</v>
      </c>
      <c r="BV81" s="75">
        <v>0</v>
      </c>
      <c r="BW81" s="75">
        <v>0</v>
      </c>
      <c r="BX81" s="75">
        <v>5.2173802035968403E-6</v>
      </c>
      <c r="BY81" s="75">
        <v>0</v>
      </c>
      <c r="BZ81" s="75">
        <v>3.2234880426814798E-4</v>
      </c>
      <c r="CA81" s="75">
        <v>8.0163390047233994E-6</v>
      </c>
      <c r="CB81" s="89"/>
      <c r="CC81" s="91">
        <f t="shared" si="41"/>
        <v>1.0092671750504372</v>
      </c>
      <c r="CD81" s="28">
        <f t="shared" si="42"/>
        <v>7.9996415950767397E-3</v>
      </c>
      <c r="CE81" s="28">
        <f t="shared" si="43"/>
        <v>1.9247026268151453E-2</v>
      </c>
      <c r="CF81" s="68">
        <f t="shared" si="44"/>
        <v>4.4848626367287173E-6</v>
      </c>
      <c r="CG81" s="68" t="str">
        <f t="shared" si="45"/>
        <v/>
      </c>
      <c r="CH81" s="68">
        <f t="shared" si="46"/>
        <v>2.8813142816234065E-5</v>
      </c>
      <c r="CI81" s="68">
        <f t="shared" si="47"/>
        <v>-1.5295054991355018E-5</v>
      </c>
      <c r="CJ81" s="68">
        <f t="shared" si="48"/>
        <v>-1.1449937129069784E-5</v>
      </c>
      <c r="CK81" s="68">
        <f t="shared" si="49"/>
        <v>-8.482954519871944E-6</v>
      </c>
      <c r="CL81" s="68">
        <f t="shared" si="50"/>
        <v>-3.7094209772614678E-6</v>
      </c>
      <c r="CM81" s="40">
        <f t="shared" si="51"/>
        <v>-0.23603385301932081</v>
      </c>
      <c r="CN81" s="40">
        <f t="shared" si="52"/>
        <v>-0.23595754773238922</v>
      </c>
      <c r="CO81" s="40">
        <f t="shared" si="53"/>
        <v>-0.23588008575476302</v>
      </c>
      <c r="CP81" s="40">
        <f t="shared" si="54"/>
        <v>1.5794717020690954</v>
      </c>
      <c r="CQ81" s="40">
        <f t="shared" si="55"/>
        <v>-3.05162385397008E-5</v>
      </c>
      <c r="CR81" s="40">
        <f t="shared" si="56"/>
        <v>7.2682322637882007E-5</v>
      </c>
      <c r="CS81" s="40">
        <f t="shared" si="57"/>
        <v>-1.8138016714652557E-4</v>
      </c>
      <c r="CT81" s="68"/>
    </row>
    <row r="82" spans="1:98" x14ac:dyDescent="0.25">
      <c r="A82" s="75">
        <v>212</v>
      </c>
      <c r="B82" s="75">
        <v>0.46992097999999999</v>
      </c>
      <c r="C82" s="75"/>
      <c r="D82" s="75">
        <v>4.4701090199999998</v>
      </c>
      <c r="E82" s="75">
        <v>0.29548286000000001</v>
      </c>
      <c r="F82" s="75">
        <v>0.27184424000000001</v>
      </c>
      <c r="G82" s="75">
        <v>0.81647238</v>
      </c>
      <c r="H82" s="75">
        <v>0.23344577</v>
      </c>
      <c r="I82" s="89"/>
      <c r="J82" s="75" t="s">
        <v>443</v>
      </c>
      <c r="K82" s="75">
        <v>0</v>
      </c>
      <c r="L82" s="75">
        <v>2.0246320769854E-3</v>
      </c>
      <c r="M82" s="75">
        <v>4.3140520398970397E-4</v>
      </c>
      <c r="N82" s="75">
        <v>7.4968208057011503E-4</v>
      </c>
      <c r="O82" s="75">
        <v>7.4968208057011503E-4</v>
      </c>
      <c r="P82" s="75">
        <v>2.8953655566394901E-3</v>
      </c>
      <c r="Q82" s="75">
        <v>0</v>
      </c>
      <c r="R82" s="75">
        <v>3.6278287323203098E-4</v>
      </c>
      <c r="S82" s="75">
        <v>2.3648168929688999E-4</v>
      </c>
      <c r="T82" s="75">
        <v>5.58577458622001E-3</v>
      </c>
      <c r="U82" s="75">
        <v>0.469918285245016</v>
      </c>
      <c r="V82" s="75">
        <v>1.7840806281519201E-2</v>
      </c>
      <c r="W82" s="75">
        <v>1.35124902392566E-4</v>
      </c>
      <c r="X82" s="75">
        <v>3.1135147263016902E-3</v>
      </c>
      <c r="Y82" s="75">
        <v>1.024895729311E-4</v>
      </c>
      <c r="Z82" s="75">
        <v>0</v>
      </c>
      <c r="AA82" s="75">
        <v>0</v>
      </c>
      <c r="AB82" s="75">
        <v>3.27083339199832E-3</v>
      </c>
      <c r="AC82" s="75">
        <v>3.27083339199832E-3</v>
      </c>
      <c r="AD82" s="75">
        <v>0</v>
      </c>
      <c r="AE82" s="75">
        <v>0</v>
      </c>
      <c r="AF82" s="75">
        <v>3.5761043006663398E-2</v>
      </c>
      <c r="AG82" s="75">
        <v>6.2983236101787302E-4</v>
      </c>
      <c r="AH82" s="75">
        <v>9.84731912344229E-5</v>
      </c>
      <c r="AI82" s="75">
        <v>0</v>
      </c>
      <c r="AJ82" s="75">
        <v>8.2847892211246901E-2</v>
      </c>
      <c r="AK82" s="75">
        <v>2.6768837917293603E-4</v>
      </c>
      <c r="AL82" s="75">
        <v>0</v>
      </c>
      <c r="AM82" s="75">
        <v>0</v>
      </c>
      <c r="AN82" s="75">
        <v>1.10236138396468E-3</v>
      </c>
      <c r="AO82" s="75">
        <v>5.2322112909715199E-3</v>
      </c>
      <c r="AP82" s="75">
        <v>0.235606155304596</v>
      </c>
      <c r="AQ82" s="75">
        <v>4.0231005671390001</v>
      </c>
      <c r="AR82" s="75">
        <v>0.41125362985499098</v>
      </c>
      <c r="AS82" s="75">
        <v>4.4701152400006601</v>
      </c>
      <c r="AT82" s="75">
        <v>0</v>
      </c>
      <c r="AU82" s="75">
        <v>3.5601240689605699E-3</v>
      </c>
      <c r="AV82" s="75">
        <v>0</v>
      </c>
      <c r="AW82" s="75">
        <v>0</v>
      </c>
      <c r="AX82" s="75">
        <v>2.9805212440681801E-2</v>
      </c>
      <c r="AY82" s="75">
        <v>5.19910867132944E-3</v>
      </c>
      <c r="AZ82" s="75">
        <v>0</v>
      </c>
      <c r="BA82" s="75">
        <v>1.9279672613634401E-2</v>
      </c>
      <c r="BB82" s="75">
        <v>2.12077723948257E-4</v>
      </c>
      <c r="BC82" s="75">
        <v>0</v>
      </c>
      <c r="BD82" s="75">
        <v>0</v>
      </c>
      <c r="BE82" s="75">
        <v>0.29548277133109502</v>
      </c>
      <c r="BF82" s="75">
        <v>0.27184400525802299</v>
      </c>
      <c r="BG82" s="75">
        <v>2.36387660730722E-2</v>
      </c>
      <c r="BH82" s="75">
        <v>9.0614064385985198E-4</v>
      </c>
      <c r="BI82" s="75">
        <v>0</v>
      </c>
      <c r="BJ82" s="75">
        <v>6.7851668623268593E-2</v>
      </c>
      <c r="BK82" s="75">
        <v>0</v>
      </c>
      <c r="BL82" s="75">
        <v>2.89195467297188E-2</v>
      </c>
      <c r="BM82" s="75">
        <v>0</v>
      </c>
      <c r="BN82" s="75">
        <v>0</v>
      </c>
      <c r="BO82" s="75">
        <v>0.11567839635796399</v>
      </c>
      <c r="BP82" s="75">
        <v>6.7120894205261304E-5</v>
      </c>
      <c r="BQ82" s="75">
        <v>9.2542645656619005E-4</v>
      </c>
      <c r="BR82" s="75">
        <v>3.2833408841636401E-2</v>
      </c>
      <c r="BS82" s="75">
        <v>3.8558596096716698E-5</v>
      </c>
      <c r="BT82" s="75">
        <v>0.81647250516708203</v>
      </c>
      <c r="BU82" s="75">
        <v>6.5197125241819406E-2</v>
      </c>
      <c r="BV82" s="75">
        <v>0</v>
      </c>
      <c r="BW82" s="75">
        <v>0</v>
      </c>
      <c r="BX82" s="75">
        <v>3.7785350114475E-3</v>
      </c>
      <c r="BY82" s="75">
        <v>0</v>
      </c>
      <c r="BZ82" s="75">
        <v>0.233445460407744</v>
      </c>
      <c r="CA82" s="75">
        <v>5.8052852533937403E-3</v>
      </c>
      <c r="CB82" s="89"/>
      <c r="CC82" s="91">
        <f t="shared" si="41"/>
        <v>1.0092556732226794</v>
      </c>
      <c r="CD82" s="28">
        <f t="shared" si="42"/>
        <v>8.0000270880394835E-3</v>
      </c>
      <c r="CE82" s="28">
        <f t="shared" si="43"/>
        <v>1.9247109333918631E-2</v>
      </c>
      <c r="CF82" s="68">
        <f t="shared" si="44"/>
        <v>-5.7344853681347072E-6</v>
      </c>
      <c r="CG82" s="68" t="str">
        <f t="shared" si="45"/>
        <v/>
      </c>
      <c r="CH82" s="68">
        <f t="shared" si="46"/>
        <v>1.3914650923449668E-6</v>
      </c>
      <c r="CI82" s="68">
        <f t="shared" si="47"/>
        <v>-3.0008138203396142E-7</v>
      </c>
      <c r="CJ82" s="68">
        <f t="shared" si="48"/>
        <v>-8.6351646451373351E-7</v>
      </c>
      <c r="CK82" s="68">
        <f t="shared" si="49"/>
        <v>1.5330228566012545E-7</v>
      </c>
      <c r="CL82" s="68">
        <f t="shared" si="50"/>
        <v>-1.3261849036636508E-6</v>
      </c>
      <c r="CM82" s="40">
        <f t="shared" si="51"/>
        <v>-0.23611322761292963</v>
      </c>
      <c r="CN82" s="40">
        <f t="shared" si="52"/>
        <v>-0.23597003031107144</v>
      </c>
      <c r="CO82" s="40">
        <f t="shared" si="53"/>
        <v>-0.23611795747290779</v>
      </c>
      <c r="CP82" s="40">
        <f t="shared" si="54"/>
        <v>1.580402586856523</v>
      </c>
      <c r="CQ82" s="40">
        <f t="shared" si="55"/>
        <v>-4.6518550375137167E-6</v>
      </c>
      <c r="CR82" s="40">
        <f t="shared" si="56"/>
        <v>6.0804394314633201E-6</v>
      </c>
      <c r="CS82" s="40">
        <f t="shared" si="57"/>
        <v>6.8458597224872652E-5</v>
      </c>
      <c r="CT82" s="68"/>
    </row>
    <row r="83" spans="1:98" x14ac:dyDescent="0.25">
      <c r="A83" s="75">
        <v>214</v>
      </c>
      <c r="B83" s="75">
        <v>27.184901889999999</v>
      </c>
      <c r="C83" s="75"/>
      <c r="D83" s="75">
        <v>194.66575374999999</v>
      </c>
      <c r="E83" s="75">
        <v>19.233916570000002</v>
      </c>
      <c r="F83" s="75">
        <v>17.695203249999999</v>
      </c>
      <c r="G83" s="75">
        <v>56.751321089999998</v>
      </c>
      <c r="H83" s="75">
        <v>10.787121020000001</v>
      </c>
      <c r="I83" s="89"/>
      <c r="J83" s="75" t="s">
        <v>444</v>
      </c>
      <c r="K83" s="75">
        <v>0</v>
      </c>
      <c r="L83" s="75">
        <v>9.3554861406581896E-2</v>
      </c>
      <c r="M83" s="75">
        <v>1.99346494122896E-2</v>
      </c>
      <c r="N83" s="75">
        <v>3.46419684870252E-2</v>
      </c>
      <c r="O83" s="75">
        <v>3.46419684870252E-2</v>
      </c>
      <c r="P83" s="75">
        <v>0.133791656211246</v>
      </c>
      <c r="Q83" s="75">
        <v>0</v>
      </c>
      <c r="R83" s="75">
        <v>1.67634567406784E-2</v>
      </c>
      <c r="S83" s="75">
        <v>1.0927388417459201E-2</v>
      </c>
      <c r="T83" s="75">
        <v>0.258111653608249</v>
      </c>
      <c r="U83" s="75">
        <v>27.1849095785313</v>
      </c>
      <c r="V83" s="75">
        <v>0.824389784917408</v>
      </c>
      <c r="W83" s="75">
        <v>6.2437894262074396E-3</v>
      </c>
      <c r="X83" s="75">
        <v>0.14386934299541901</v>
      </c>
      <c r="Y83" s="75">
        <v>4.7355703482475997E-3</v>
      </c>
      <c r="Z83" s="75">
        <v>0</v>
      </c>
      <c r="AA83" s="75">
        <v>0</v>
      </c>
      <c r="AB83" s="75">
        <v>0.151138978983999</v>
      </c>
      <c r="AC83" s="75">
        <v>0.151138978983999</v>
      </c>
      <c r="AD83" s="75">
        <v>0</v>
      </c>
      <c r="AE83" s="75">
        <v>0</v>
      </c>
      <c r="AF83" s="75">
        <v>1.5573259802576001</v>
      </c>
      <c r="AG83" s="75">
        <v>2.91033521556242E-2</v>
      </c>
      <c r="AH83" s="75">
        <v>4.5507085403649703E-3</v>
      </c>
      <c r="AI83" s="75">
        <v>0</v>
      </c>
      <c r="AJ83" s="75">
        <v>3.8282781064207101</v>
      </c>
      <c r="AK83" s="75">
        <v>1.23693895410528E-2</v>
      </c>
      <c r="AL83" s="75">
        <v>0</v>
      </c>
      <c r="AM83" s="75">
        <v>0</v>
      </c>
      <c r="AN83" s="75">
        <v>5.0938549687081398E-2</v>
      </c>
      <c r="AO83" s="75">
        <v>0.34057892965602299</v>
      </c>
      <c r="AP83" s="75">
        <v>10.886958690895399</v>
      </c>
      <c r="AQ83" s="75">
        <v>175.19909057138199</v>
      </c>
      <c r="AR83" s="75">
        <v>17.909236940646</v>
      </c>
      <c r="AS83" s="75">
        <v>194.665653492286</v>
      </c>
      <c r="AT83" s="75">
        <v>0</v>
      </c>
      <c r="AU83" s="75">
        <v>0.16450576105204501</v>
      </c>
      <c r="AV83" s="75">
        <v>0</v>
      </c>
      <c r="AW83" s="75">
        <v>0</v>
      </c>
      <c r="AX83" s="75">
        <v>1.37725396555498</v>
      </c>
      <c r="AY83" s="75">
        <v>0.33842549336684302</v>
      </c>
      <c r="AZ83" s="75">
        <v>0</v>
      </c>
      <c r="BA83" s="75">
        <v>1.2549789403484399</v>
      </c>
      <c r="BB83" s="75">
        <v>1.38046940811411E-2</v>
      </c>
      <c r="BC83" s="75">
        <v>0</v>
      </c>
      <c r="BD83" s="75">
        <v>0</v>
      </c>
      <c r="BE83" s="75">
        <v>19.233910798348699</v>
      </c>
      <c r="BF83" s="75">
        <v>17.6951970839464</v>
      </c>
      <c r="BG83" s="75">
        <v>1.53871371440224</v>
      </c>
      <c r="BH83" s="75">
        <v>5.8983992790886002E-2</v>
      </c>
      <c r="BI83" s="75">
        <v>0</v>
      </c>
      <c r="BJ83" s="75">
        <v>4.4166877935591904</v>
      </c>
      <c r="BK83" s="75">
        <v>0</v>
      </c>
      <c r="BL83" s="75">
        <v>1.8824683256447099</v>
      </c>
      <c r="BM83" s="75">
        <v>0</v>
      </c>
      <c r="BN83" s="75">
        <v>0</v>
      </c>
      <c r="BO83" s="75">
        <v>7.52987176816195</v>
      </c>
      <c r="BP83" s="75">
        <v>3.1016381781621099E-3</v>
      </c>
      <c r="BQ83" s="75">
        <v>6.02390796805502E-2</v>
      </c>
      <c r="BR83" s="75">
        <v>2.13722703748408</v>
      </c>
      <c r="BS83" s="75">
        <v>2.50995882868433E-3</v>
      </c>
      <c r="BT83" s="75">
        <v>56.751309748728197</v>
      </c>
      <c r="BU83" s="75">
        <v>3.0126406312716099</v>
      </c>
      <c r="BV83" s="75">
        <v>0</v>
      </c>
      <c r="BW83" s="75">
        <v>0</v>
      </c>
      <c r="BX83" s="75">
        <v>0.17459828278068901</v>
      </c>
      <c r="BY83" s="75">
        <v>0</v>
      </c>
      <c r="BZ83" s="75">
        <v>10.787117897672401</v>
      </c>
      <c r="CA83" s="75">
        <v>0.26825090424996001</v>
      </c>
      <c r="CB83" s="89"/>
      <c r="CC83" s="91">
        <f t="shared" si="41"/>
        <v>1.0092555578023803</v>
      </c>
      <c r="CD83" s="28">
        <f t="shared" si="42"/>
        <v>8.0000038646741139E-3</v>
      </c>
      <c r="CE83" s="28">
        <f t="shared" si="43"/>
        <v>1.9246970126430868E-2</v>
      </c>
      <c r="CF83" s="68">
        <f t="shared" si="44"/>
        <v>2.8282358099021492E-7</v>
      </c>
      <c r="CG83" s="68" t="str">
        <f t="shared" si="45"/>
        <v/>
      </c>
      <c r="CH83" s="68">
        <f t="shared" si="46"/>
        <v>-5.1502491868418018E-7</v>
      </c>
      <c r="CI83" s="68">
        <f t="shared" si="47"/>
        <v>-3.0007675668451825E-7</v>
      </c>
      <c r="CJ83" s="68">
        <f t="shared" si="48"/>
        <v>-3.4845904346295825E-7</v>
      </c>
      <c r="CK83" s="68">
        <f t="shared" si="49"/>
        <v>-1.9984154699793498E-7</v>
      </c>
      <c r="CL83" s="68">
        <f t="shared" si="50"/>
        <v>-2.8944957549245445E-7</v>
      </c>
      <c r="CM83" s="40">
        <f t="shared" si="51"/>
        <v>-0.23610365941470382</v>
      </c>
      <c r="CN83" s="40">
        <f t="shared" si="52"/>
        <v>-0.23597564292518447</v>
      </c>
      <c r="CO83" s="40">
        <f t="shared" si="53"/>
        <v>-0.23612135414785851</v>
      </c>
      <c r="CP83" s="40">
        <f t="shared" si="54"/>
        <v>1.5804179871860049</v>
      </c>
      <c r="CQ83" s="40">
        <f t="shared" si="55"/>
        <v>2.7859805598710798E-6</v>
      </c>
      <c r="CR83" s="40">
        <f t="shared" si="56"/>
        <v>3.4763337462976125E-6</v>
      </c>
      <c r="CS83" s="40">
        <f t="shared" si="57"/>
        <v>5.4040602990534772E-6</v>
      </c>
      <c r="CT83" s="68"/>
    </row>
    <row r="84" spans="1:98" x14ac:dyDescent="0.25">
      <c r="A84" s="75">
        <v>216</v>
      </c>
      <c r="B84" s="75">
        <v>0.71302191999999998</v>
      </c>
      <c r="C84" s="75"/>
      <c r="D84" s="75">
        <v>5.3191492</v>
      </c>
      <c r="E84" s="75">
        <v>0.35770590000000002</v>
      </c>
      <c r="F84" s="75">
        <v>0.32908939999999998</v>
      </c>
      <c r="G84" s="75">
        <v>0.88412857</v>
      </c>
      <c r="H84" s="75">
        <v>0.40836595999999997</v>
      </c>
      <c r="I84" s="89"/>
      <c r="J84" s="75" t="s">
        <v>445</v>
      </c>
      <c r="K84" s="75">
        <v>0</v>
      </c>
      <c r="L84" s="75">
        <v>3.54171111451357E-3</v>
      </c>
      <c r="M84" s="75">
        <v>7.5465613644317298E-4</v>
      </c>
      <c r="N84" s="75">
        <v>1.3114416554572601E-3</v>
      </c>
      <c r="O84" s="75">
        <v>1.3114416554572601E-3</v>
      </c>
      <c r="P84" s="75">
        <v>5.06489929066287E-3</v>
      </c>
      <c r="Q84" s="75">
        <v>0</v>
      </c>
      <c r="R84" s="75">
        <v>6.3462211466525499E-4</v>
      </c>
      <c r="S84" s="75">
        <v>4.1366842061982902E-4</v>
      </c>
      <c r="T84" s="75">
        <v>9.7712797497754005E-3</v>
      </c>
      <c r="U84" s="75">
        <v>0.713022931375628</v>
      </c>
      <c r="V84" s="75">
        <v>3.12087549284875E-2</v>
      </c>
      <c r="W84" s="75">
        <v>2.3637114002877E-4</v>
      </c>
      <c r="X84" s="75">
        <v>5.4463999051902303E-3</v>
      </c>
      <c r="Y84" s="75">
        <v>1.79272712725078E-4</v>
      </c>
      <c r="Z84" s="75">
        <v>0</v>
      </c>
      <c r="AA84" s="75">
        <v>0</v>
      </c>
      <c r="AB84" s="75">
        <v>5.7216432316010502E-3</v>
      </c>
      <c r="AC84" s="75">
        <v>5.7216432316010502E-3</v>
      </c>
      <c r="AD84" s="75">
        <v>0</v>
      </c>
      <c r="AE84" s="75">
        <v>0</v>
      </c>
      <c r="AF84" s="75">
        <v>4.2552721660962203E-2</v>
      </c>
      <c r="AG84" s="75">
        <v>1.1017613224204501E-3</v>
      </c>
      <c r="AH84" s="75">
        <v>1.7227383493995099E-4</v>
      </c>
      <c r="AI84" s="75">
        <v>0</v>
      </c>
      <c r="AJ84" s="75">
        <v>0.14492677378587601</v>
      </c>
      <c r="AK84" s="75">
        <v>4.6826736381223199E-4</v>
      </c>
      <c r="AL84" s="75">
        <v>0</v>
      </c>
      <c r="AM84" s="75">
        <v>0</v>
      </c>
      <c r="AN84" s="75">
        <v>1.9283584695481001E-3</v>
      </c>
      <c r="AO84" s="75">
        <v>6.3339595562095898E-3</v>
      </c>
      <c r="AP84" s="75">
        <v>0.41214554914377999</v>
      </c>
      <c r="AQ84" s="75">
        <v>4.7872277098937897</v>
      </c>
      <c r="AR84" s="75">
        <v>0.48935990939003599</v>
      </c>
      <c r="AS84" s="75">
        <v>5.3191403409447897</v>
      </c>
      <c r="AT84" s="75">
        <v>0</v>
      </c>
      <c r="AU84" s="75">
        <v>6.2276616935906101E-3</v>
      </c>
      <c r="AV84" s="75">
        <v>0</v>
      </c>
      <c r="AW84" s="75">
        <v>0</v>
      </c>
      <c r="AX84" s="75">
        <v>5.2137966328808301E-2</v>
      </c>
      <c r="AY84" s="75">
        <v>6.2939285812706296E-3</v>
      </c>
      <c r="AZ84" s="75">
        <v>0</v>
      </c>
      <c r="BA84" s="75">
        <v>2.33396440637797E-2</v>
      </c>
      <c r="BB84" s="75">
        <v>2.5673605714380198E-4</v>
      </c>
      <c r="BC84" s="75">
        <v>0</v>
      </c>
      <c r="BD84" s="75">
        <v>0</v>
      </c>
      <c r="BE84" s="75">
        <v>0.35770583101572401</v>
      </c>
      <c r="BF84" s="75">
        <v>0.329089333829373</v>
      </c>
      <c r="BG84" s="75">
        <v>2.8616497186351099E-2</v>
      </c>
      <c r="BH84" s="75">
        <v>1.09695718072939E-3</v>
      </c>
      <c r="BI84" s="75">
        <v>0</v>
      </c>
      <c r="BJ84" s="75">
        <v>8.2140047509603797E-2</v>
      </c>
      <c r="BK84" s="75">
        <v>0</v>
      </c>
      <c r="BL84" s="75">
        <v>3.50096044356994E-2</v>
      </c>
      <c r="BM84" s="75">
        <v>0</v>
      </c>
      <c r="BN84" s="75">
        <v>0</v>
      </c>
      <c r="BO84" s="75">
        <v>0.14003795366986799</v>
      </c>
      <c r="BP84" s="75">
        <v>1.17420956933811E-4</v>
      </c>
      <c r="BQ84" s="75">
        <v>1.12029641142655E-3</v>
      </c>
      <c r="BR84" s="75">
        <v>3.9747487006509097E-2</v>
      </c>
      <c r="BS84" s="75">
        <v>4.6678913341821101E-5</v>
      </c>
      <c r="BT84" s="75">
        <v>0.88412557438670103</v>
      </c>
      <c r="BU84" s="75">
        <v>0.11404970745700101</v>
      </c>
      <c r="BV84" s="75">
        <v>0</v>
      </c>
      <c r="BW84" s="75">
        <v>0</v>
      </c>
      <c r="BX84" s="75">
        <v>6.6098194547528797E-3</v>
      </c>
      <c r="BY84" s="75">
        <v>0</v>
      </c>
      <c r="BZ84" s="75">
        <v>0.40836571371881097</v>
      </c>
      <c r="CA84" s="75">
        <v>1.01550783566196E-2</v>
      </c>
      <c r="CB84" s="89"/>
      <c r="CC84" s="91">
        <f t="shared" si="41"/>
        <v>1.0092560058251405</v>
      </c>
      <c r="CD84" s="28">
        <f t="shared" si="42"/>
        <v>7.9999245993580912E-3</v>
      </c>
      <c r="CE84" s="28">
        <f t="shared" si="43"/>
        <v>1.9246930559875381E-2</v>
      </c>
      <c r="CF84" s="68">
        <f t="shared" si="44"/>
        <v>1.4184355342454153E-6</v>
      </c>
      <c r="CG84" s="68" t="str">
        <f t="shared" si="45"/>
        <v/>
      </c>
      <c r="CH84" s="68">
        <f t="shared" si="46"/>
        <v>-1.6655022969290836E-6</v>
      </c>
      <c r="CI84" s="68">
        <f t="shared" si="47"/>
        <v>-1.9285193790139205E-7</v>
      </c>
      <c r="CJ84" s="68">
        <f t="shared" si="48"/>
        <v>-2.0107188799693803E-7</v>
      </c>
      <c r="CK84" s="68">
        <f t="shared" si="49"/>
        <v>-3.3882100416377213E-6</v>
      </c>
      <c r="CL84" s="68">
        <f t="shared" si="50"/>
        <v>-6.0308941763425704E-7</v>
      </c>
      <c r="CM84" s="40">
        <f t="shared" si="51"/>
        <v>-0.2360991468853007</v>
      </c>
      <c r="CN84" s="40">
        <f t="shared" si="52"/>
        <v>-0.23596196036602615</v>
      </c>
      <c r="CO84" s="40">
        <f t="shared" si="53"/>
        <v>-0.23612057338528905</v>
      </c>
      <c r="CP84" s="40">
        <f t="shared" si="54"/>
        <v>1.5804022281186136</v>
      </c>
      <c r="CQ84" s="40">
        <f t="shared" si="55"/>
        <v>-4.9061961410784242E-6</v>
      </c>
      <c r="CR84" s="40">
        <f t="shared" si="56"/>
        <v>-1.4618686417268944E-5</v>
      </c>
      <c r="CS84" s="40">
        <f t="shared" si="57"/>
        <v>9.1705351171519661E-7</v>
      </c>
      <c r="CT84" s="68"/>
    </row>
    <row r="85" spans="1:98" x14ac:dyDescent="0.25">
      <c r="A85" s="13">
        <v>218</v>
      </c>
      <c r="B85" s="75">
        <v>3.4890339999999999E-2</v>
      </c>
      <c r="C85" s="75"/>
      <c r="D85" s="75">
        <v>0.38118649999999998</v>
      </c>
      <c r="E85" s="75">
        <v>2.0778769999999998E-2</v>
      </c>
      <c r="F85" s="75">
        <v>1.9116480000000002E-2</v>
      </c>
      <c r="G85" s="75">
        <v>5.4056310000000003E-2</v>
      </c>
      <c r="H85" s="75">
        <v>1.8741799999999999E-2</v>
      </c>
      <c r="I85" s="89"/>
      <c r="J85" s="75" t="s">
        <v>446</v>
      </c>
      <c r="K85" s="75">
        <v>0</v>
      </c>
      <c r="L85" s="75">
        <v>1.6254450269790599E-4</v>
      </c>
      <c r="M85" s="75">
        <v>3.4632267200185097E-5</v>
      </c>
      <c r="N85" s="75">
        <v>6.0187277203657399E-5</v>
      </c>
      <c r="O85" s="75">
        <v>6.0187277203657399E-5</v>
      </c>
      <c r="P85" s="75">
        <v>2.32447791795499E-4</v>
      </c>
      <c r="Q85" s="75">
        <v>0</v>
      </c>
      <c r="R85" s="75">
        <v>2.91290710002921E-5</v>
      </c>
      <c r="S85" s="75">
        <v>1.89847802845064E-5</v>
      </c>
      <c r="T85" s="75">
        <v>4.4844603449131098E-4</v>
      </c>
      <c r="U85" s="75">
        <v>3.4890144788549099E-2</v>
      </c>
      <c r="V85" s="75">
        <v>1.43232538203343E-3</v>
      </c>
      <c r="W85" s="75">
        <v>1.0846795505878001E-5</v>
      </c>
      <c r="X85" s="75">
        <v>2.4996449908232601E-4</v>
      </c>
      <c r="Y85" s="75">
        <v>8.2281575974029502E-6</v>
      </c>
      <c r="Z85" s="75">
        <v>0</v>
      </c>
      <c r="AA85" s="75">
        <v>0</v>
      </c>
      <c r="AB85" s="75">
        <v>2.6259283255344803E-4</v>
      </c>
      <c r="AC85" s="75">
        <v>2.6259283255344803E-4</v>
      </c>
      <c r="AD85" s="75">
        <v>0</v>
      </c>
      <c r="AE85" s="75">
        <v>0</v>
      </c>
      <c r="AF85" s="75">
        <v>3.04948229964119E-3</v>
      </c>
      <c r="AG85" s="75">
        <v>5.0567252214267197E-5</v>
      </c>
      <c r="AH85" s="75">
        <v>7.9064931441767598E-6</v>
      </c>
      <c r="AI85" s="75">
        <v>0</v>
      </c>
      <c r="AJ85" s="75">
        <v>6.6513027903569799E-3</v>
      </c>
      <c r="AK85" s="75">
        <v>2.1491142159537398E-5</v>
      </c>
      <c r="AL85" s="75">
        <v>0</v>
      </c>
      <c r="AM85" s="75">
        <v>0</v>
      </c>
      <c r="AN85" s="75">
        <v>8.8508618892508097E-5</v>
      </c>
      <c r="AO85" s="75">
        <v>3.6794215071898201E-4</v>
      </c>
      <c r="AP85" s="75">
        <v>1.8915325980918999E-2</v>
      </c>
      <c r="AQ85" s="75">
        <v>0.34306770945286702</v>
      </c>
      <c r="AR85" s="75">
        <v>3.5068886721010599E-2</v>
      </c>
      <c r="AS85" s="75">
        <v>0.38118607847351899</v>
      </c>
      <c r="AT85" s="75">
        <v>0</v>
      </c>
      <c r="AU85" s="75">
        <v>2.8581587548295E-4</v>
      </c>
      <c r="AV85" s="75">
        <v>0</v>
      </c>
      <c r="AW85" s="75">
        <v>0</v>
      </c>
      <c r="AX85" s="75">
        <v>2.3929334446667399E-3</v>
      </c>
      <c r="AY85" s="75">
        <v>3.6560899926696303E-4</v>
      </c>
      <c r="AZ85" s="75">
        <v>0</v>
      </c>
      <c r="BA85" s="75">
        <v>1.35578410136851E-3</v>
      </c>
      <c r="BB85" s="75">
        <v>1.49140473001647E-5</v>
      </c>
      <c r="BC85" s="75">
        <v>0</v>
      </c>
      <c r="BD85" s="75">
        <v>0</v>
      </c>
      <c r="BE85" s="75">
        <v>2.0778867000666799E-2</v>
      </c>
      <c r="BF85" s="75">
        <v>1.9116522495411601E-2</v>
      </c>
      <c r="BG85" s="75">
        <v>1.66234450525526E-3</v>
      </c>
      <c r="BH85" s="75">
        <v>6.3721842843521398E-5</v>
      </c>
      <c r="BI85" s="75">
        <v>0</v>
      </c>
      <c r="BJ85" s="75">
        <v>4.7714743960713601E-3</v>
      </c>
      <c r="BK85" s="75">
        <v>0</v>
      </c>
      <c r="BL85" s="75">
        <v>2.0336215876585201E-3</v>
      </c>
      <c r="BM85" s="75">
        <v>0</v>
      </c>
      <c r="BN85" s="75">
        <v>0</v>
      </c>
      <c r="BO85" s="75">
        <v>8.1347024035891193E-3</v>
      </c>
      <c r="BP85" s="75">
        <v>5.3887738972756301E-6</v>
      </c>
      <c r="BQ85" s="75">
        <v>6.5077354674074195E-5</v>
      </c>
      <c r="BR85" s="75">
        <v>2.3089061216841102E-3</v>
      </c>
      <c r="BS85" s="75">
        <v>2.7116409552627001E-6</v>
      </c>
      <c r="BT85" s="75">
        <v>5.4056414072102099E-2</v>
      </c>
      <c r="BU85" s="75">
        <v>5.2342574494287199E-3</v>
      </c>
      <c r="BV85" s="75">
        <v>0</v>
      </c>
      <c r="BW85" s="75">
        <v>0</v>
      </c>
      <c r="BX85" s="75">
        <v>3.0335353693017401E-4</v>
      </c>
      <c r="BY85" s="75">
        <v>0</v>
      </c>
      <c r="BZ85" s="75">
        <v>1.8741833253415701E-2</v>
      </c>
      <c r="CA85" s="75">
        <v>4.6606877946614997E-4</v>
      </c>
      <c r="CB85" s="89"/>
      <c r="CC85" s="91">
        <f t="shared" ref="CC85:CC94" si="58">AP85/BZ85</f>
        <v>1.0092569774342475</v>
      </c>
      <c r="CD85" s="28">
        <f t="shared" ref="CD85:CD94" si="59">AF85/AS85</f>
        <v>7.9999833987983316E-3</v>
      </c>
      <c r="CE85" s="28">
        <f t="shared" ref="CE85:CE94" si="60">AO85/BF85</f>
        <v>1.9247336999043442E-2</v>
      </c>
      <c r="CF85" s="68">
        <f t="shared" ref="CF85:CF94" si="61">IF(B85=0,"",(U85-B85)/B85)</f>
        <v>-5.5949999598714556E-6</v>
      </c>
      <c r="CG85" s="68" t="str">
        <f t="shared" ref="CG85:CG94" si="62">IF(C85=0,"",(AO85-C85)/C85)</f>
        <v/>
      </c>
      <c r="CH85" s="68">
        <f t="shared" ref="CH85:CH94" si="63">IF(D85=0,"",(AS85-D85)/D85)</f>
        <v>-1.1058274125608741E-6</v>
      </c>
      <c r="CI85" s="68">
        <f t="shared" ref="CI85:CI94" si="64">IF(E85=0,"",(BE85-E85)/E85)</f>
        <v>4.6682583618247753E-6</v>
      </c>
      <c r="CJ85" s="68">
        <f t="shared" ref="CJ85:CJ94" si="65">IF(F85=0,"",(BF85-F85)/F85)</f>
        <v>2.2229726183555469E-6</v>
      </c>
      <c r="CK85" s="68">
        <f t="shared" ref="CK85:CK94" si="66">IF(G85=0,"",(BT85-G85)/G85)</f>
        <v>1.9252535383176893E-6</v>
      </c>
      <c r="CL85" s="68">
        <f t="shared" ref="CL85:CL94" si="67">IF(H85=0,"",(BZ85-H85)/H85)</f>
        <v>1.7742914608839666E-6</v>
      </c>
      <c r="CM85" s="40">
        <f t="shared" ref="CM85:CM94" si="68">(N85/0.004204-$BZ85)/$BZ85</f>
        <v>-0.23611159167272483</v>
      </c>
      <c r="CN85" s="40">
        <f t="shared" ref="CN85:CN94" si="69">(R85/0.002034-$BZ85)/$BZ85</f>
        <v>-0.235876395104472</v>
      </c>
      <c r="CO85" s="40">
        <f t="shared" ref="CO85:CO94" si="70">(AB85/0.018342-$BZ85)/$BZ85</f>
        <v>-0.23612181215114103</v>
      </c>
      <c r="CP85" s="40">
        <f t="shared" ref="CP85:CP94" si="71">(AN85/0.00183-$BZ85)/$BZ85</f>
        <v>1.5806101708976177</v>
      </c>
      <c r="CQ85" s="40">
        <f t="shared" ref="CQ85:CQ94" si="72">(M85/0.001848-$BZ85)/$BZ85</f>
        <v>-7.6242504769468905E-5</v>
      </c>
      <c r="CR85" s="40">
        <f t="shared" ref="CR85:CR94" si="73">(S85/0.001013-$BZ85)/$BZ85</f>
        <v>-3.6701801095597783E-5</v>
      </c>
      <c r="CS85" s="40">
        <f t="shared" ref="CS85:CS94" si="74">(Y85/0.000439-$BZ85)/$BZ85</f>
        <v>5.9895385330070194E-5</v>
      </c>
      <c r="CT85" s="89"/>
    </row>
    <row r="86" spans="1:98" x14ac:dyDescent="0.25">
      <c r="A86" s="13">
        <v>220</v>
      </c>
      <c r="B86" s="75">
        <v>2.1703460400000001</v>
      </c>
      <c r="C86" s="75"/>
      <c r="D86" s="75">
        <v>19.29136729</v>
      </c>
      <c r="E86" s="75">
        <v>1.77363146</v>
      </c>
      <c r="F86" s="75">
        <v>1.63174095</v>
      </c>
      <c r="G86" s="75">
        <v>5.3426939999999998</v>
      </c>
      <c r="H86" s="75">
        <v>1.01223855</v>
      </c>
      <c r="I86" s="89"/>
      <c r="J86" s="75" t="s">
        <v>447</v>
      </c>
      <c r="K86" s="75">
        <v>0</v>
      </c>
      <c r="L86" s="75">
        <v>8.7789723673660797E-3</v>
      </c>
      <c r="M86" s="75">
        <v>1.8706665724770801E-3</v>
      </c>
      <c r="N86" s="75">
        <v>3.2507148660493698E-3</v>
      </c>
      <c r="O86" s="75">
        <v>3.2507148660493698E-3</v>
      </c>
      <c r="P86" s="75">
        <v>1.2554626390647999E-2</v>
      </c>
      <c r="Q86" s="75">
        <v>0</v>
      </c>
      <c r="R86" s="75">
        <v>1.5730597949483701E-3</v>
      </c>
      <c r="S86" s="75">
        <v>1.02542375825482E-3</v>
      </c>
      <c r="T86" s="75">
        <v>2.4220594566642901E-2</v>
      </c>
      <c r="U86" s="75">
        <v>2.1703468915381099</v>
      </c>
      <c r="V86" s="75">
        <v>7.7358983228360198E-2</v>
      </c>
      <c r="W86" s="75">
        <v>5.8590353274988005E-4</v>
      </c>
      <c r="X86" s="75">
        <v>1.35004114521404E-2</v>
      </c>
      <c r="Y86" s="75">
        <v>4.4434701684055499E-4</v>
      </c>
      <c r="Z86" s="75">
        <v>0</v>
      </c>
      <c r="AA86" s="75">
        <v>0</v>
      </c>
      <c r="AB86" s="75">
        <v>1.4182510863186599E-2</v>
      </c>
      <c r="AC86" s="75">
        <v>1.4182510863186599E-2</v>
      </c>
      <c r="AD86" s="75">
        <v>0</v>
      </c>
      <c r="AE86" s="75">
        <v>0</v>
      </c>
      <c r="AF86" s="75">
        <v>0.15433024060142</v>
      </c>
      <c r="AG86" s="75">
        <v>2.7309450787656301E-3</v>
      </c>
      <c r="AH86" s="75">
        <v>4.27018177257339E-4</v>
      </c>
      <c r="AI86" s="75">
        <v>0</v>
      </c>
      <c r="AJ86" s="75">
        <v>0.35923671890932202</v>
      </c>
      <c r="AK86" s="75">
        <v>1.1606976365526301E-3</v>
      </c>
      <c r="AL86" s="75">
        <v>0</v>
      </c>
      <c r="AM86" s="75">
        <v>0</v>
      </c>
      <c r="AN86" s="75">
        <v>4.7797717516251904E-3</v>
      </c>
      <c r="AO86" s="75">
        <v>3.1406137138510898E-2</v>
      </c>
      <c r="AP86" s="75">
        <v>1.02160680566808</v>
      </c>
      <c r="AQ86" s="75">
        <v>17.362246688161701</v>
      </c>
      <c r="AR86" s="75">
        <v>1.77481229275175</v>
      </c>
      <c r="AS86" s="75">
        <v>19.291389221514802</v>
      </c>
      <c r="AT86" s="75">
        <v>0</v>
      </c>
      <c r="AU86" s="75">
        <v>1.5436839694769999E-2</v>
      </c>
      <c r="AV86" s="75">
        <v>0</v>
      </c>
      <c r="AW86" s="75">
        <v>0</v>
      </c>
      <c r="AX86" s="75">
        <v>0.12923772427123401</v>
      </c>
      <c r="AY86" s="75">
        <v>3.1207508942497901E-2</v>
      </c>
      <c r="AZ86" s="75">
        <v>0</v>
      </c>
      <c r="BA86" s="75">
        <v>0.115726077922364</v>
      </c>
      <c r="BB86" s="75">
        <v>1.2729831952688799E-3</v>
      </c>
      <c r="BC86" s="75">
        <v>0</v>
      </c>
      <c r="BD86" s="75">
        <v>0</v>
      </c>
      <c r="BE86" s="75">
        <v>1.7736306224132801</v>
      </c>
      <c r="BF86" s="75">
        <v>1.63174083411211</v>
      </c>
      <c r="BG86" s="75">
        <v>0.14188978830117299</v>
      </c>
      <c r="BH86" s="75">
        <v>5.4391364495665097E-3</v>
      </c>
      <c r="BI86" s="75">
        <v>0</v>
      </c>
      <c r="BJ86" s="75">
        <v>0.40727925064898501</v>
      </c>
      <c r="BK86" s="75">
        <v>0</v>
      </c>
      <c r="BL86" s="75">
        <v>0.17358971080871</v>
      </c>
      <c r="BM86" s="75">
        <v>0</v>
      </c>
      <c r="BN86" s="75">
        <v>0</v>
      </c>
      <c r="BO86" s="75">
        <v>0.69435746512563501</v>
      </c>
      <c r="BP86" s="75">
        <v>2.9104681638078198E-4</v>
      </c>
      <c r="BQ86" s="75">
        <v>5.5548420663921903E-3</v>
      </c>
      <c r="BR86" s="75">
        <v>0.197082406785826</v>
      </c>
      <c r="BS86" s="75">
        <v>2.3145216686783801E-4</v>
      </c>
      <c r="BT86" s="75">
        <v>5.3427008462441501</v>
      </c>
      <c r="BU86" s="75">
        <v>0.28269988025971299</v>
      </c>
      <c r="BV86" s="75">
        <v>0</v>
      </c>
      <c r="BW86" s="75">
        <v>0</v>
      </c>
      <c r="BX86" s="75">
        <v>1.6384009659888499E-2</v>
      </c>
      <c r="BY86" s="75">
        <v>0</v>
      </c>
      <c r="BZ86" s="75">
        <v>1.01223693733913</v>
      </c>
      <c r="CA86" s="75">
        <v>2.5171861756675799E-2</v>
      </c>
      <c r="CB86" s="89"/>
      <c r="CC86" s="91">
        <f t="shared" si="58"/>
        <v>1.0092565959444046</v>
      </c>
      <c r="CD86" s="28">
        <f t="shared" si="59"/>
        <v>7.9999547378009749E-3</v>
      </c>
      <c r="CE86" s="28">
        <f t="shared" si="60"/>
        <v>1.9247013056212525E-2</v>
      </c>
      <c r="CF86" s="68">
        <f t="shared" si="61"/>
        <v>3.923513090119371E-7</v>
      </c>
      <c r="CG86" s="68" t="str">
        <f t="shared" si="62"/>
        <v/>
      </c>
      <c r="CH86" s="68">
        <f t="shared" si="63"/>
        <v>1.136856422454507E-6</v>
      </c>
      <c r="CI86" s="68">
        <f t="shared" si="64"/>
        <v>-4.7224394631660775E-7</v>
      </c>
      <c r="CJ86" s="68">
        <f t="shared" si="65"/>
        <v>-7.1021009769340522E-8</v>
      </c>
      <c r="CK86" s="68">
        <f t="shared" si="66"/>
        <v>1.2814217228724612E-6</v>
      </c>
      <c r="CL86" s="68">
        <f t="shared" si="67"/>
        <v>-1.593162866553582E-6</v>
      </c>
      <c r="CM86" s="40">
        <f t="shared" si="68"/>
        <v>-0.23610443435658102</v>
      </c>
      <c r="CN86" s="40">
        <f t="shared" si="69"/>
        <v>-0.23596702688723123</v>
      </c>
      <c r="CO86" s="40">
        <f t="shared" si="70"/>
        <v>-0.23612155603231474</v>
      </c>
      <c r="CP86" s="40">
        <f t="shared" si="71"/>
        <v>1.5803218946954498</v>
      </c>
      <c r="CQ86" s="40">
        <f t="shared" si="72"/>
        <v>2.8179131721980422E-5</v>
      </c>
      <c r="CR86" s="40">
        <f t="shared" si="73"/>
        <v>2.7053674684899542E-5</v>
      </c>
      <c r="CS86" s="40">
        <f t="shared" si="74"/>
        <v>-5.6256133265720709E-5</v>
      </c>
      <c r="CT86" s="89"/>
    </row>
    <row r="87" spans="1:98" x14ac:dyDescent="0.25">
      <c r="A87" s="13">
        <v>223</v>
      </c>
      <c r="B87" s="75">
        <v>3.96123958</v>
      </c>
      <c r="C87" s="75"/>
      <c r="D87" s="75">
        <v>35.118391260000003</v>
      </c>
      <c r="E87" s="75">
        <v>2.83562227</v>
      </c>
      <c r="F87" s="75">
        <v>2.6087724799999998</v>
      </c>
      <c r="G87" s="75">
        <v>8.2743306499999996</v>
      </c>
      <c r="H87" s="75">
        <v>1.88208172</v>
      </c>
      <c r="I87" s="89"/>
      <c r="J87" s="75" t="s">
        <v>448</v>
      </c>
      <c r="K87" s="75">
        <v>0</v>
      </c>
      <c r="L87" s="75">
        <v>1.6323013112362901E-2</v>
      </c>
      <c r="M87" s="75">
        <v>3.4780960382095201E-3</v>
      </c>
      <c r="N87" s="75">
        <v>6.0441797347965303E-3</v>
      </c>
      <c r="O87" s="75">
        <v>6.0441797347965303E-3</v>
      </c>
      <c r="P87" s="75">
        <v>2.3343289697250202E-2</v>
      </c>
      <c r="Q87" s="75">
        <v>0</v>
      </c>
      <c r="R87" s="75">
        <v>2.9247818053667099E-3</v>
      </c>
      <c r="S87" s="75">
        <v>1.9065617911354299E-3</v>
      </c>
      <c r="T87" s="75">
        <v>4.5033841171778603E-2</v>
      </c>
      <c r="U87" s="75">
        <v>3.9612442961468699</v>
      </c>
      <c r="V87" s="75">
        <v>0.14383479708989799</v>
      </c>
      <c r="W87" s="75">
        <v>1.0893945485077399E-3</v>
      </c>
      <c r="X87" s="75">
        <v>2.51015915323996E-2</v>
      </c>
      <c r="Y87" s="75">
        <v>8.2624088978929303E-4</v>
      </c>
      <c r="Z87" s="75">
        <v>0</v>
      </c>
      <c r="AA87" s="75">
        <v>0</v>
      </c>
      <c r="AB87" s="75">
        <v>2.6369926194921602E-2</v>
      </c>
      <c r="AC87" s="75">
        <v>2.6369926194921602E-2</v>
      </c>
      <c r="AD87" s="75">
        <v>0</v>
      </c>
      <c r="AE87" s="75">
        <v>0</v>
      </c>
      <c r="AF87" s="75">
        <v>0.28094625460077</v>
      </c>
      <c r="AG87" s="75">
        <v>5.0778712232675697E-3</v>
      </c>
      <c r="AH87" s="75">
        <v>7.9397999195059295E-4</v>
      </c>
      <c r="AI87" s="75">
        <v>0</v>
      </c>
      <c r="AJ87" s="75">
        <v>0.66794052363579604</v>
      </c>
      <c r="AK87" s="75">
        <v>2.1581333223102202E-3</v>
      </c>
      <c r="AL87" s="75">
        <v>0</v>
      </c>
      <c r="AM87" s="75">
        <v>0</v>
      </c>
      <c r="AN87" s="75">
        <v>8.8873857169562993E-3</v>
      </c>
      <c r="AO87" s="75">
        <v>5.0211262851568302E-2</v>
      </c>
      <c r="AP87" s="75">
        <v>1.89950054839972</v>
      </c>
      <c r="AQ87" s="75">
        <v>31.6065423722834</v>
      </c>
      <c r="AR87" s="75">
        <v>3.2308922468956101</v>
      </c>
      <c r="AS87" s="75">
        <v>35.118380873779799</v>
      </c>
      <c r="AT87" s="75">
        <v>0</v>
      </c>
      <c r="AU87" s="75">
        <v>2.8702154453060801E-2</v>
      </c>
      <c r="AV87" s="75">
        <v>0</v>
      </c>
      <c r="AW87" s="75">
        <v>0</v>
      </c>
      <c r="AX87" s="75">
        <v>0.24029470631458799</v>
      </c>
      <c r="AY87" s="75">
        <v>4.9893458996786801E-2</v>
      </c>
      <c r="AZ87" s="75">
        <v>0</v>
      </c>
      <c r="BA87" s="75">
        <v>0.185018922711464</v>
      </c>
      <c r="BB87" s="75">
        <v>2.0352129719957801E-3</v>
      </c>
      <c r="BC87" s="75">
        <v>0</v>
      </c>
      <c r="BD87" s="75">
        <v>0</v>
      </c>
      <c r="BE87" s="75">
        <v>2.8356188953080101</v>
      </c>
      <c r="BF87" s="75">
        <v>2.60876949149291</v>
      </c>
      <c r="BG87" s="75">
        <v>0.22684940381509799</v>
      </c>
      <c r="BH87" s="75">
        <v>8.6958926790015201E-3</v>
      </c>
      <c r="BI87" s="75">
        <v>0</v>
      </c>
      <c r="BJ87" s="75">
        <v>0.65114447659518204</v>
      </c>
      <c r="BK87" s="75">
        <v>0</v>
      </c>
      <c r="BL87" s="75">
        <v>0.27752885618699502</v>
      </c>
      <c r="BM87" s="75">
        <v>0</v>
      </c>
      <c r="BN87" s="75">
        <v>0</v>
      </c>
      <c r="BO87" s="75">
        <v>1.11011468553823</v>
      </c>
      <c r="BP87" s="75">
        <v>5.4116374097014396E-4</v>
      </c>
      <c r="BQ87" s="75">
        <v>8.8809195478320203E-3</v>
      </c>
      <c r="BR87" s="75">
        <v>0.31508702921675202</v>
      </c>
      <c r="BS87" s="75">
        <v>3.7003704867254102E-4</v>
      </c>
      <c r="BT87" s="75">
        <v>8.2743453262564906</v>
      </c>
      <c r="BU87" s="75">
        <v>0.52563389130779303</v>
      </c>
      <c r="BV87" s="75">
        <v>0</v>
      </c>
      <c r="BW87" s="75">
        <v>0</v>
      </c>
      <c r="BX87" s="75">
        <v>3.0462971706567001E-2</v>
      </c>
      <c r="BY87" s="75">
        <v>0</v>
      </c>
      <c r="BZ87" s="75">
        <v>1.88208006635912</v>
      </c>
      <c r="CA87" s="75">
        <v>4.6802880360951697E-2</v>
      </c>
      <c r="CB87" s="89"/>
      <c r="CC87" s="91">
        <f t="shared" si="58"/>
        <v>1.0092559728738322</v>
      </c>
      <c r="CD87" s="28">
        <f t="shared" si="59"/>
        <v>7.9999774366172737E-3</v>
      </c>
      <c r="CE87" s="28">
        <f t="shared" si="60"/>
        <v>1.9247105969042173E-2</v>
      </c>
      <c r="CF87" s="68">
        <f t="shared" si="61"/>
        <v>1.1905734997025437E-6</v>
      </c>
      <c r="CG87" s="68" t="str">
        <f t="shared" si="62"/>
        <v/>
      </c>
      <c r="CH87" s="68">
        <f t="shared" si="63"/>
        <v>-2.9574874677457027E-7</v>
      </c>
      <c r="CI87" s="68">
        <f t="shared" si="64"/>
        <v>-1.1901063218320468E-6</v>
      </c>
      <c r="CJ87" s="68">
        <f t="shared" si="65"/>
        <v>-1.1455606468970971E-6</v>
      </c>
      <c r="CK87" s="68">
        <f t="shared" si="66"/>
        <v>1.7737092112685106E-6</v>
      </c>
      <c r="CL87" s="68">
        <f t="shared" si="67"/>
        <v>-8.786233150418569E-7</v>
      </c>
      <c r="CM87" s="40">
        <f t="shared" si="68"/>
        <v>-0.23609989792549535</v>
      </c>
      <c r="CN87" s="40">
        <f t="shared" si="69"/>
        <v>-0.23598052527994459</v>
      </c>
      <c r="CO87" s="40">
        <f t="shared" si="70"/>
        <v>-0.23612177516059091</v>
      </c>
      <c r="CP87" s="40">
        <f t="shared" si="71"/>
        <v>1.5803869952745437</v>
      </c>
      <c r="CQ87" s="40">
        <f t="shared" si="72"/>
        <v>3.4719052202478872E-6</v>
      </c>
      <c r="CR87" s="40">
        <f t="shared" si="73"/>
        <v>7.7018362598298484E-6</v>
      </c>
      <c r="CS87" s="40">
        <f t="shared" si="74"/>
        <v>9.3686118107655126E-6</v>
      </c>
      <c r="CT87" s="89"/>
    </row>
    <row r="88" spans="1:98" x14ac:dyDescent="0.25">
      <c r="A88" s="13">
        <v>225</v>
      </c>
      <c r="B88" s="75">
        <v>55.431102109999998</v>
      </c>
      <c r="C88" s="75"/>
      <c r="D88" s="75">
        <v>459.61083542</v>
      </c>
      <c r="E88" s="75">
        <v>41.017555100000003</v>
      </c>
      <c r="F88" s="75">
        <v>37.736150719999998</v>
      </c>
      <c r="G88" s="75">
        <v>117.74458373</v>
      </c>
      <c r="H88" s="75">
        <v>27.471874939999999</v>
      </c>
      <c r="I88" s="89"/>
      <c r="J88" s="75" t="s">
        <v>449</v>
      </c>
      <c r="K88" s="75">
        <v>0</v>
      </c>
      <c r="L88" s="75">
        <v>0.238259362288397</v>
      </c>
      <c r="M88" s="75">
        <v>5.0768122751831103E-2</v>
      </c>
      <c r="N88" s="75">
        <v>8.8223865254187295E-2</v>
      </c>
      <c r="O88" s="75">
        <v>8.8223865254187295E-2</v>
      </c>
      <c r="P88" s="75">
        <v>0.34073060520180498</v>
      </c>
      <c r="Q88" s="75">
        <v>0</v>
      </c>
      <c r="R88" s="75">
        <v>4.2692031692437502E-2</v>
      </c>
      <c r="S88" s="75">
        <v>2.7829098646040201E-2</v>
      </c>
      <c r="T88" s="75">
        <v>0.65733974068795198</v>
      </c>
      <c r="U88" s="75">
        <v>55.431065901662798</v>
      </c>
      <c r="V88" s="75">
        <v>2.0994946435063402</v>
      </c>
      <c r="W88" s="75">
        <v>1.5901203538153701E-2</v>
      </c>
      <c r="X88" s="75">
        <v>0.366396314176821</v>
      </c>
      <c r="Y88" s="75">
        <v>1.2060035049124399E-2</v>
      </c>
      <c r="Z88" s="75">
        <v>0</v>
      </c>
      <c r="AA88" s="75">
        <v>0</v>
      </c>
      <c r="AB88" s="75">
        <v>0.38490990979171802</v>
      </c>
      <c r="AC88" s="75">
        <v>0.38490990979171802</v>
      </c>
      <c r="AD88" s="75">
        <v>0</v>
      </c>
      <c r="AE88" s="75">
        <v>0</v>
      </c>
      <c r="AF88" s="75">
        <v>3.6768897259103701</v>
      </c>
      <c r="AG88" s="75">
        <v>7.41183173553355E-2</v>
      </c>
      <c r="AH88" s="75">
        <v>1.15894101689071E-2</v>
      </c>
      <c r="AI88" s="75">
        <v>0</v>
      </c>
      <c r="AJ88" s="75">
        <v>9.7496016268124492</v>
      </c>
      <c r="AK88" s="75">
        <v>3.1501513430226398E-2</v>
      </c>
      <c r="AL88" s="75">
        <v>0</v>
      </c>
      <c r="AM88" s="75">
        <v>0</v>
      </c>
      <c r="AN88" s="75">
        <v>0.12972679420932801</v>
      </c>
      <c r="AO88" s="75">
        <v>0.72630667438284402</v>
      </c>
      <c r="AP88" s="75">
        <v>27.7261344709182</v>
      </c>
      <c r="AQ88" s="75">
        <v>413.64966607692998</v>
      </c>
      <c r="AR88" s="75">
        <v>42.284207280764001</v>
      </c>
      <c r="AS88" s="75">
        <v>459.61076308360401</v>
      </c>
      <c r="AT88" s="75">
        <v>0</v>
      </c>
      <c r="AU88" s="75">
        <v>0.41895222638711999</v>
      </c>
      <c r="AV88" s="75">
        <v>0</v>
      </c>
      <c r="AW88" s="75">
        <v>0</v>
      </c>
      <c r="AX88" s="75">
        <v>3.50747997926553</v>
      </c>
      <c r="AY88" s="75">
        <v>0.72171404840247499</v>
      </c>
      <c r="AZ88" s="75">
        <v>0</v>
      </c>
      <c r="BA88" s="75">
        <v>2.6763210370541799</v>
      </c>
      <c r="BB88" s="75">
        <v>2.9439585310603599E-2</v>
      </c>
      <c r="BC88" s="75">
        <v>0</v>
      </c>
      <c r="BD88" s="75">
        <v>0</v>
      </c>
      <c r="BE88" s="75">
        <v>41.017538214145901</v>
      </c>
      <c r="BF88" s="75">
        <v>37.736135545450999</v>
      </c>
      <c r="BG88" s="75">
        <v>3.2814026686949198</v>
      </c>
      <c r="BH88" s="75">
        <v>0.12578705600291001</v>
      </c>
      <c r="BI88" s="75">
        <v>0</v>
      </c>
      <c r="BJ88" s="75">
        <v>9.4188698336061503</v>
      </c>
      <c r="BK88" s="75">
        <v>0</v>
      </c>
      <c r="BL88" s="75">
        <v>4.0144826027767202</v>
      </c>
      <c r="BM88" s="75">
        <v>0</v>
      </c>
      <c r="BN88" s="75">
        <v>0</v>
      </c>
      <c r="BO88" s="75">
        <v>16.0579299701824</v>
      </c>
      <c r="BP88" s="75">
        <v>7.8990171437137904E-3</v>
      </c>
      <c r="BQ88" s="75">
        <v>0.12846353896944901</v>
      </c>
      <c r="BR88" s="75">
        <v>4.5577752277650001</v>
      </c>
      <c r="BS88" s="75">
        <v>5.35264538104135E-3</v>
      </c>
      <c r="BT88" s="75">
        <v>117.744515440621</v>
      </c>
      <c r="BU88" s="75">
        <v>7.6724115056538604</v>
      </c>
      <c r="BV88" s="75">
        <v>0</v>
      </c>
      <c r="BW88" s="75">
        <v>0</v>
      </c>
      <c r="BX88" s="75">
        <v>0.44465547833551</v>
      </c>
      <c r="BY88" s="75">
        <v>0</v>
      </c>
      <c r="BZ88" s="75">
        <v>27.471864393701299</v>
      </c>
      <c r="CA88" s="75">
        <v>0.68316012205173104</v>
      </c>
      <c r="CB88" s="89"/>
      <c r="CC88" s="91">
        <f t="shared" si="58"/>
        <v>1.0092556542058062</v>
      </c>
      <c r="CD88" s="28">
        <f t="shared" si="59"/>
        <v>8.0000078789311067E-3</v>
      </c>
      <c r="CE88" s="28">
        <f t="shared" si="60"/>
        <v>1.9246980748944192E-2</v>
      </c>
      <c r="CF88" s="68">
        <f t="shared" si="61"/>
        <v>-6.5321337338351393E-7</v>
      </c>
      <c r="CG88" s="68" t="str">
        <f t="shared" si="62"/>
        <v/>
      </c>
      <c r="CH88" s="68">
        <f t="shared" si="63"/>
        <v>-1.5738618503565539E-7</v>
      </c>
      <c r="CI88" s="68">
        <f t="shared" si="64"/>
        <v>-4.1167383235001202E-7</v>
      </c>
      <c r="CJ88" s="68">
        <f t="shared" si="65"/>
        <v>-4.021223338670864E-7</v>
      </c>
      <c r="CK88" s="68">
        <f t="shared" si="66"/>
        <v>-5.7997894117982785E-7</v>
      </c>
      <c r="CL88" s="68">
        <f t="shared" si="67"/>
        <v>-3.8389439101459308E-7</v>
      </c>
      <c r="CM88" s="40">
        <f t="shared" si="68"/>
        <v>-0.23610223442963829</v>
      </c>
      <c r="CN88" s="40">
        <f t="shared" si="69"/>
        <v>-0.2359746992531008</v>
      </c>
      <c r="CO88" s="40">
        <f t="shared" si="70"/>
        <v>-0.23612153045979453</v>
      </c>
      <c r="CP88" s="40">
        <f t="shared" si="71"/>
        <v>1.5804203736745854</v>
      </c>
      <c r="CQ88" s="40">
        <f t="shared" si="72"/>
        <v>2.3115399192849329E-6</v>
      </c>
      <c r="CR88" s="40">
        <f t="shared" si="73"/>
        <v>3.5939209351574815E-6</v>
      </c>
      <c r="CS88" s="40">
        <f t="shared" si="74"/>
        <v>-9.4045036646384503E-6</v>
      </c>
      <c r="CT88" s="89"/>
    </row>
    <row r="89" spans="1:98" x14ac:dyDescent="0.25">
      <c r="A89" s="13">
        <v>226</v>
      </c>
      <c r="B89" s="75">
        <v>0.12598329999999999</v>
      </c>
      <c r="C89" s="75"/>
      <c r="D89" s="75">
        <v>0.90169931000000003</v>
      </c>
      <c r="E89" s="75">
        <v>7.4819090000000005E-2</v>
      </c>
      <c r="F89" s="75">
        <v>6.8833580000000005E-2</v>
      </c>
      <c r="G89" s="75">
        <v>0.18584722000000001</v>
      </c>
      <c r="H89" s="75">
        <v>8.5440240000000001E-2</v>
      </c>
      <c r="I89" s="89"/>
      <c r="J89" s="75" t="s">
        <v>450</v>
      </c>
      <c r="K89" s="75">
        <v>0</v>
      </c>
      <c r="L89" s="75">
        <v>7.41025196868334E-4</v>
      </c>
      <c r="M89" s="75">
        <v>1.5790113792049E-4</v>
      </c>
      <c r="N89" s="75">
        <v>2.74379930559037E-4</v>
      </c>
      <c r="O89" s="75">
        <v>2.74379930559037E-4</v>
      </c>
      <c r="P89" s="75">
        <v>1.05966361216289E-3</v>
      </c>
      <c r="Q89" s="75">
        <v>0</v>
      </c>
      <c r="R89" s="75">
        <v>1.3277908180426201E-4</v>
      </c>
      <c r="S89" s="75">
        <v>8.6550781317592306E-5</v>
      </c>
      <c r="T89" s="75">
        <v>2.0443927204925102E-3</v>
      </c>
      <c r="U89" s="75">
        <v>0.125983058361855</v>
      </c>
      <c r="V89" s="75">
        <v>6.5296292491608598E-3</v>
      </c>
      <c r="W89" s="75">
        <v>4.9453915210238198E-5</v>
      </c>
      <c r="X89" s="75">
        <v>1.13951787149258E-3</v>
      </c>
      <c r="Y89" s="75">
        <v>3.7509597066199199E-5</v>
      </c>
      <c r="Z89" s="75">
        <v>0</v>
      </c>
      <c r="AA89" s="75">
        <v>0</v>
      </c>
      <c r="AB89" s="75">
        <v>1.1971096136951099E-3</v>
      </c>
      <c r="AC89" s="75">
        <v>1.1971096136951099E-3</v>
      </c>
      <c r="AD89" s="75">
        <v>0</v>
      </c>
      <c r="AE89" s="75">
        <v>0</v>
      </c>
      <c r="AF89" s="75">
        <v>7.2135855420889898E-3</v>
      </c>
      <c r="AG89" s="75">
        <v>2.3051058140291099E-4</v>
      </c>
      <c r="AH89" s="75">
        <v>3.6043686857807298E-5</v>
      </c>
      <c r="AI89" s="75">
        <v>0</v>
      </c>
      <c r="AJ89" s="75">
        <v>3.0322351261616899E-2</v>
      </c>
      <c r="AK89" s="75">
        <v>9.7973195831059897E-5</v>
      </c>
      <c r="AL89" s="75">
        <v>0</v>
      </c>
      <c r="AM89" s="75">
        <v>0</v>
      </c>
      <c r="AN89" s="75">
        <v>4.0346895376080903E-4</v>
      </c>
      <c r="AO89" s="75">
        <v>1.32484003813996E-3</v>
      </c>
      <c r="AP89" s="75">
        <v>8.6230870219414904E-2</v>
      </c>
      <c r="AQ89" s="75">
        <v>0.81153049047327697</v>
      </c>
      <c r="AR89" s="75">
        <v>8.2956393458886502E-2</v>
      </c>
      <c r="AS89" s="75">
        <v>0.90170046947425198</v>
      </c>
      <c r="AT89" s="75">
        <v>0</v>
      </c>
      <c r="AU89" s="75">
        <v>1.3029771997993701E-3</v>
      </c>
      <c r="AV89" s="75">
        <v>0</v>
      </c>
      <c r="AW89" s="75">
        <v>0</v>
      </c>
      <c r="AX89" s="75">
        <v>1.0908590720746E-2</v>
      </c>
      <c r="AY89" s="75">
        <v>1.3164572826931599E-3</v>
      </c>
      <c r="AZ89" s="75">
        <v>0</v>
      </c>
      <c r="BA89" s="75">
        <v>4.8818166085197604E-3</v>
      </c>
      <c r="BB89" s="75">
        <v>5.3700160386249702E-5</v>
      </c>
      <c r="BC89" s="75">
        <v>0</v>
      </c>
      <c r="BD89" s="75">
        <v>0</v>
      </c>
      <c r="BE89" s="75">
        <v>7.4819134614218699E-2</v>
      </c>
      <c r="BF89" s="75">
        <v>6.8833599910712695E-2</v>
      </c>
      <c r="BG89" s="75">
        <v>5.9855347035059001E-3</v>
      </c>
      <c r="BH89" s="75">
        <v>2.2944493129846701E-4</v>
      </c>
      <c r="BI89" s="75">
        <v>0</v>
      </c>
      <c r="BJ89" s="75">
        <v>1.7180715069142399E-2</v>
      </c>
      <c r="BK89" s="75">
        <v>0</v>
      </c>
      <c r="BL89" s="75">
        <v>7.3227005517066497E-3</v>
      </c>
      <c r="BM89" s="75">
        <v>0</v>
      </c>
      <c r="BN89" s="75">
        <v>0</v>
      </c>
      <c r="BO89" s="75">
        <v>2.9290939554776501E-2</v>
      </c>
      <c r="BP89" s="75">
        <v>2.4566680537266298E-5</v>
      </c>
      <c r="BQ89" s="75">
        <v>2.34326625770928E-4</v>
      </c>
      <c r="BR89" s="75">
        <v>8.3137354563843097E-3</v>
      </c>
      <c r="BS89" s="75">
        <v>9.7636700342267504E-6</v>
      </c>
      <c r="BT89" s="75">
        <v>0.18584756670359401</v>
      </c>
      <c r="BU89" s="75">
        <v>2.38619422534102E-2</v>
      </c>
      <c r="BV89" s="75">
        <v>0</v>
      </c>
      <c r="BW89" s="75">
        <v>0</v>
      </c>
      <c r="BX89" s="75">
        <v>1.38295005838941E-3</v>
      </c>
      <c r="BY89" s="75">
        <v>0</v>
      </c>
      <c r="BZ89" s="75">
        <v>8.5440048060759402E-2</v>
      </c>
      <c r="CA89" s="75">
        <v>2.12471134377221E-3</v>
      </c>
      <c r="CB89" s="89"/>
      <c r="CC89" s="91">
        <f t="shared" si="58"/>
        <v>1.0092558721185774</v>
      </c>
      <c r="CD89" s="28">
        <f t="shared" si="59"/>
        <v>7.9999798007147141E-3</v>
      </c>
      <c r="CE89" s="28">
        <f t="shared" si="60"/>
        <v>1.9246996232341072E-2</v>
      </c>
      <c r="CF89" s="68">
        <f t="shared" si="61"/>
        <v>-1.9180172689017365E-6</v>
      </c>
      <c r="CG89" s="68" t="str">
        <f t="shared" si="62"/>
        <v/>
      </c>
      <c r="CH89" s="68">
        <f t="shared" si="63"/>
        <v>1.285876831760965E-6</v>
      </c>
      <c r="CI89" s="68">
        <f t="shared" si="64"/>
        <v>5.9629459131879713E-7</v>
      </c>
      <c r="CJ89" s="68">
        <f t="shared" si="65"/>
        <v>2.8925871194984927E-7</v>
      </c>
      <c r="CK89" s="68">
        <f t="shared" si="66"/>
        <v>1.8655301596698447E-6</v>
      </c>
      <c r="CL89" s="68">
        <f t="shared" si="67"/>
        <v>-2.246473565600599E-6</v>
      </c>
      <c r="CM89" s="40">
        <f t="shared" si="68"/>
        <v>-0.23611470377670532</v>
      </c>
      <c r="CN89" s="40">
        <f t="shared" si="69"/>
        <v>-0.23595800744270173</v>
      </c>
      <c r="CO89" s="40">
        <f t="shared" si="70"/>
        <v>-0.23611893407878085</v>
      </c>
      <c r="CP89" s="40">
        <f t="shared" si="71"/>
        <v>1.5804624777817693</v>
      </c>
      <c r="CQ89" s="40">
        <f t="shared" si="72"/>
        <v>5.02181459612939E-5</v>
      </c>
      <c r="CR89" s="40">
        <f t="shared" si="73"/>
        <v>1.4594951868668435E-7</v>
      </c>
      <c r="CS89" s="40">
        <f t="shared" si="74"/>
        <v>3.7750898186552968E-5</v>
      </c>
      <c r="CT89" s="89"/>
    </row>
    <row r="90" spans="1:98" x14ac:dyDescent="0.25">
      <c r="A90" s="13">
        <v>227</v>
      </c>
      <c r="B90" s="75">
        <v>4.54589014</v>
      </c>
      <c r="C90" s="75"/>
      <c r="D90" s="75">
        <v>30.47968839</v>
      </c>
      <c r="E90" s="75">
        <v>3.0275388200000002</v>
      </c>
      <c r="F90" s="75">
        <v>2.7853357000000001</v>
      </c>
      <c r="G90" s="75">
        <v>8.2270205799999996</v>
      </c>
      <c r="H90" s="75">
        <v>2.53313867</v>
      </c>
      <c r="I90" s="89"/>
      <c r="J90" s="75" t="s">
        <v>451</v>
      </c>
      <c r="K90" s="75">
        <v>0</v>
      </c>
      <c r="L90" s="75">
        <v>2.19695619569449E-2</v>
      </c>
      <c r="M90" s="75">
        <v>4.6812229103389801E-3</v>
      </c>
      <c r="N90" s="75">
        <v>8.13498933449203E-3</v>
      </c>
      <c r="O90" s="75">
        <v>8.13498933449203E-3</v>
      </c>
      <c r="P90" s="75">
        <v>3.1418279101671602E-2</v>
      </c>
      <c r="Q90" s="75">
        <v>0</v>
      </c>
      <c r="R90" s="75">
        <v>3.9365949648154496E-3</v>
      </c>
      <c r="S90" s="75">
        <v>2.5661000259315499E-3</v>
      </c>
      <c r="T90" s="75">
        <v>6.0612175798512899E-2</v>
      </c>
      <c r="U90" s="75">
        <v>4.54588343502152</v>
      </c>
      <c r="V90" s="75">
        <v>0.193591317030407</v>
      </c>
      <c r="W90" s="75">
        <v>1.46622903042014E-3</v>
      </c>
      <c r="X90" s="75">
        <v>3.3784723166338702E-2</v>
      </c>
      <c r="Y90" s="75">
        <v>1.11204162213363E-3</v>
      </c>
      <c r="Z90" s="75">
        <v>0</v>
      </c>
      <c r="AA90" s="75">
        <v>0</v>
      </c>
      <c r="AB90" s="75">
        <v>3.5492021994157699E-2</v>
      </c>
      <c r="AC90" s="75">
        <v>3.5492021994157699E-2</v>
      </c>
      <c r="AD90" s="75">
        <v>0</v>
      </c>
      <c r="AE90" s="75">
        <v>0</v>
      </c>
      <c r="AF90" s="75">
        <v>0.243837196624723</v>
      </c>
      <c r="AG90" s="75">
        <v>6.8343468745625099E-3</v>
      </c>
      <c r="AH90" s="75">
        <v>1.0686311643827401E-3</v>
      </c>
      <c r="AI90" s="75">
        <v>0</v>
      </c>
      <c r="AJ90" s="75">
        <v>0.89899443768773701</v>
      </c>
      <c r="AK90" s="75">
        <v>2.9047233446055599E-3</v>
      </c>
      <c r="AL90" s="75">
        <v>0</v>
      </c>
      <c r="AM90" s="75">
        <v>0</v>
      </c>
      <c r="AN90" s="75">
        <v>1.1961947995394901E-2</v>
      </c>
      <c r="AO90" s="75">
        <v>5.3609245567331799E-2</v>
      </c>
      <c r="AP90" s="75">
        <v>2.5565827970039101</v>
      </c>
      <c r="AQ90" s="75">
        <v>27.4316958935608</v>
      </c>
      <c r="AR90" s="75">
        <v>2.8041307105165898</v>
      </c>
      <c r="AS90" s="75">
        <v>30.479663800702099</v>
      </c>
      <c r="AT90" s="75">
        <v>0</v>
      </c>
      <c r="AU90" s="75">
        <v>3.8630880222280901E-2</v>
      </c>
      <c r="AV90" s="75">
        <v>0</v>
      </c>
      <c r="AW90" s="75">
        <v>0</v>
      </c>
      <c r="AX90" s="75">
        <v>0.32341912625043301</v>
      </c>
      <c r="AY90" s="75">
        <v>5.3270391706211999E-2</v>
      </c>
      <c r="AZ90" s="75">
        <v>0</v>
      </c>
      <c r="BA90" s="75">
        <v>0.197541455270975</v>
      </c>
      <c r="BB90" s="75">
        <v>2.1729538142716198E-3</v>
      </c>
      <c r="BC90" s="75">
        <v>0</v>
      </c>
      <c r="BD90" s="75">
        <v>0</v>
      </c>
      <c r="BE90" s="75">
        <v>3.02753789199667</v>
      </c>
      <c r="BF90" s="75">
        <v>2.7853349566527199</v>
      </c>
      <c r="BG90" s="75">
        <v>0.24220293534394799</v>
      </c>
      <c r="BH90" s="75">
        <v>9.2844411779295297E-3</v>
      </c>
      <c r="BI90" s="75">
        <v>0</v>
      </c>
      <c r="BJ90" s="75">
        <v>0.69521463670585404</v>
      </c>
      <c r="BK90" s="75">
        <v>0</v>
      </c>
      <c r="BL90" s="75">
        <v>0.29631225538341099</v>
      </c>
      <c r="BM90" s="75">
        <v>0</v>
      </c>
      <c r="BN90" s="75">
        <v>0</v>
      </c>
      <c r="BO90" s="75">
        <v>1.18524826457668</v>
      </c>
      <c r="BP90" s="75">
        <v>7.2836600775824103E-4</v>
      </c>
      <c r="BQ90" s="75">
        <v>9.4819946096992205E-3</v>
      </c>
      <c r="BR90" s="75">
        <v>0.33641348060208198</v>
      </c>
      <c r="BS90" s="75">
        <v>3.9508280560194398E-4</v>
      </c>
      <c r="BT90" s="75">
        <v>8.2270065329563504</v>
      </c>
      <c r="BU90" s="75">
        <v>0.70745930121114398</v>
      </c>
      <c r="BV90" s="75">
        <v>0</v>
      </c>
      <c r="BW90" s="75">
        <v>0</v>
      </c>
      <c r="BX90" s="75">
        <v>4.1001148978642703E-2</v>
      </c>
      <c r="BY90" s="75">
        <v>0</v>
      </c>
      <c r="BZ90" s="75">
        <v>2.5331386475746398</v>
      </c>
      <c r="CA90" s="75">
        <v>6.2993072761311095E-2</v>
      </c>
      <c r="CB90" s="89"/>
      <c r="CC90" s="91">
        <f t="shared" si="58"/>
        <v>1.0092549807535078</v>
      </c>
      <c r="CD90" s="28">
        <f t="shared" si="59"/>
        <v>7.9999962669898683E-3</v>
      </c>
      <c r="CE90" s="28">
        <f t="shared" si="60"/>
        <v>1.9246965410492957E-2</v>
      </c>
      <c r="CF90" s="68">
        <f t="shared" si="61"/>
        <v>-1.474953919583227E-6</v>
      </c>
      <c r="CG90" s="68" t="str">
        <f t="shared" si="62"/>
        <v/>
      </c>
      <c r="CH90" s="68">
        <f t="shared" si="63"/>
        <v>-8.0674374312215338E-7</v>
      </c>
      <c r="CI90" s="68">
        <f t="shared" si="64"/>
        <v>-3.0652070389657816E-7</v>
      </c>
      <c r="CJ90" s="68">
        <f t="shared" si="65"/>
        <v>-2.6687888292040827E-7</v>
      </c>
      <c r="CK90" s="68">
        <f t="shared" si="66"/>
        <v>-1.7074277999626539E-6</v>
      </c>
      <c r="CL90" s="68">
        <f t="shared" si="67"/>
        <v>-8.8527961382568794E-9</v>
      </c>
      <c r="CM90" s="40">
        <f t="shared" si="68"/>
        <v>-0.23610209384972508</v>
      </c>
      <c r="CN90" s="40">
        <f t="shared" si="69"/>
        <v>-0.23596927612591717</v>
      </c>
      <c r="CO90" s="40">
        <f t="shared" si="70"/>
        <v>-0.23612008348065433</v>
      </c>
      <c r="CP90" s="40">
        <f t="shared" si="71"/>
        <v>1.5804286750349801</v>
      </c>
      <c r="CQ90" s="40">
        <f t="shared" si="72"/>
        <v>-3.6978189835205127E-6</v>
      </c>
      <c r="CR90" s="40">
        <f t="shared" si="73"/>
        <v>1.1915475802776848E-5</v>
      </c>
      <c r="CS90" s="40">
        <f t="shared" si="74"/>
        <v>-5.6150025786539385E-6</v>
      </c>
      <c r="CT90" s="89"/>
    </row>
    <row r="91" spans="1:98" x14ac:dyDescent="0.25">
      <c r="A91" s="13">
        <v>228</v>
      </c>
      <c r="B91" s="75">
        <v>104.73518036</v>
      </c>
      <c r="C91" s="75"/>
      <c r="D91" s="75">
        <v>807.45587684999998</v>
      </c>
      <c r="E91" s="75">
        <v>86.969811829999998</v>
      </c>
      <c r="F91" s="75">
        <v>80.012226870000006</v>
      </c>
      <c r="G91" s="75">
        <v>263.89372089</v>
      </c>
      <c r="H91" s="75">
        <v>47.484476460000003</v>
      </c>
      <c r="I91" s="89"/>
      <c r="J91" s="75" t="s">
        <v>452</v>
      </c>
      <c r="K91" s="75">
        <v>0</v>
      </c>
      <c r="L91" s="75">
        <v>0.411825126450724</v>
      </c>
      <c r="M91" s="75">
        <v>8.7751527852047706E-2</v>
      </c>
      <c r="N91" s="75">
        <v>0.15249298051879101</v>
      </c>
      <c r="O91" s="75">
        <v>0.15249298051879101</v>
      </c>
      <c r="P91" s="75">
        <v>0.58894456422890595</v>
      </c>
      <c r="Q91" s="75">
        <v>0</v>
      </c>
      <c r="R91" s="75">
        <v>7.3792297579303001E-2</v>
      </c>
      <c r="S91" s="75">
        <v>4.8101911779052799E-2</v>
      </c>
      <c r="T91" s="75">
        <v>1.13619654852317</v>
      </c>
      <c r="U91" s="75">
        <v>104.735117533909</v>
      </c>
      <c r="V91" s="75">
        <v>3.6289323197473502</v>
      </c>
      <c r="W91" s="75">
        <v>2.7484869440632199E-2</v>
      </c>
      <c r="X91" s="75">
        <v>0.63330748672101</v>
      </c>
      <c r="Y91" s="75">
        <v>2.0845711353252E-2</v>
      </c>
      <c r="Z91" s="75">
        <v>0</v>
      </c>
      <c r="AA91" s="75">
        <v>0</v>
      </c>
      <c r="AB91" s="75">
        <v>0.665307461812089</v>
      </c>
      <c r="AC91" s="75">
        <v>0.665307461812089</v>
      </c>
      <c r="AD91" s="75">
        <v>0</v>
      </c>
      <c r="AE91" s="75">
        <v>0</v>
      </c>
      <c r="AF91" s="75">
        <v>6.4596507217381198</v>
      </c>
      <c r="AG91" s="75">
        <v>0.12811170083940901</v>
      </c>
      <c r="AH91" s="75">
        <v>2.0031962632208401E-2</v>
      </c>
      <c r="AI91" s="75">
        <v>0</v>
      </c>
      <c r="AJ91" s="75">
        <v>16.851963419044601</v>
      </c>
      <c r="AK91" s="75">
        <v>5.4449568165258401E-2</v>
      </c>
      <c r="AL91" s="75">
        <v>0</v>
      </c>
      <c r="AM91" s="75">
        <v>0</v>
      </c>
      <c r="AN91" s="75">
        <v>0.22422968990426401</v>
      </c>
      <c r="AO91" s="75">
        <v>1.53999499220114</v>
      </c>
      <c r="AP91" s="75">
        <v>47.923945722206497</v>
      </c>
      <c r="AQ91" s="75">
        <v>726.71024983878704</v>
      </c>
      <c r="AR91" s="75">
        <v>74.2859041981514</v>
      </c>
      <c r="AS91" s="75">
        <v>807.455804758677</v>
      </c>
      <c r="AT91" s="75">
        <v>0</v>
      </c>
      <c r="AU91" s="75">
        <v>0.72414904550890802</v>
      </c>
      <c r="AV91" s="75">
        <v>0</v>
      </c>
      <c r="AW91" s="75">
        <v>0</v>
      </c>
      <c r="AX91" s="75">
        <v>6.06258479406074</v>
      </c>
      <c r="AY91" s="75">
        <v>1.53025722427068</v>
      </c>
      <c r="AZ91" s="75">
        <v>0</v>
      </c>
      <c r="BA91" s="75">
        <v>5.6746242497395798</v>
      </c>
      <c r="BB91" s="75">
        <v>6.2420825961628498E-2</v>
      </c>
      <c r="BC91" s="75">
        <v>0</v>
      </c>
      <c r="BD91" s="75">
        <v>0</v>
      </c>
      <c r="BE91" s="75">
        <v>86.969790511306897</v>
      </c>
      <c r="BF91" s="75">
        <v>80.012204792848195</v>
      </c>
      <c r="BG91" s="75">
        <v>6.9575857184587404</v>
      </c>
      <c r="BH91" s="75">
        <v>0.26670734194238199</v>
      </c>
      <c r="BI91" s="75">
        <v>0</v>
      </c>
      <c r="BJ91" s="75">
        <v>19.9708967851099</v>
      </c>
      <c r="BK91" s="75">
        <v>0</v>
      </c>
      <c r="BL91" s="75">
        <v>8.5119397917734503</v>
      </c>
      <c r="BM91" s="75">
        <v>0</v>
      </c>
      <c r="BN91" s="75">
        <v>0</v>
      </c>
      <c r="BO91" s="75">
        <v>34.047749466756997</v>
      </c>
      <c r="BP91" s="75">
        <v>1.36533476757221E-2</v>
      </c>
      <c r="BQ91" s="75">
        <v>0.27238192871354699</v>
      </c>
      <c r="BR91" s="75">
        <v>9.6638779300804103</v>
      </c>
      <c r="BS91" s="75">
        <v>1.13492484994791E-2</v>
      </c>
      <c r="BT91" s="75">
        <v>263.89352028527799</v>
      </c>
      <c r="BU91" s="75">
        <v>13.261577764638901</v>
      </c>
      <c r="BV91" s="75">
        <v>0</v>
      </c>
      <c r="BW91" s="75">
        <v>0</v>
      </c>
      <c r="BX91" s="75">
        <v>0.76857617787749999</v>
      </c>
      <c r="BY91" s="75">
        <v>0</v>
      </c>
      <c r="BZ91" s="75">
        <v>47.484457525201499</v>
      </c>
      <c r="CA91" s="75">
        <v>1.1808263959060099</v>
      </c>
      <c r="CB91" s="89"/>
      <c r="CC91" s="91">
        <f t="shared" si="58"/>
        <v>1.0092554115580188</v>
      </c>
      <c r="CD91" s="28">
        <f t="shared" si="59"/>
        <v>8.0000053051432398E-3</v>
      </c>
      <c r="CE91" s="28">
        <f t="shared" si="60"/>
        <v>1.9247001081749853E-2</v>
      </c>
      <c r="CF91" s="68">
        <f t="shared" si="61"/>
        <v>-5.9985661723533109E-7</v>
      </c>
      <c r="CG91" s="68" t="str">
        <f t="shared" si="62"/>
        <v/>
      </c>
      <c r="CH91" s="68">
        <f t="shared" si="63"/>
        <v>-8.9282058678263449E-8</v>
      </c>
      <c r="CI91" s="68">
        <f t="shared" si="64"/>
        <v>-2.4512750633859616E-7</v>
      </c>
      <c r="CJ91" s="68">
        <f t="shared" si="65"/>
        <v>-2.7592222682968738E-7</v>
      </c>
      <c r="CK91" s="68">
        <f t="shared" si="66"/>
        <v>-7.6017239566789677E-7</v>
      </c>
      <c r="CL91" s="68">
        <f t="shared" si="67"/>
        <v>-3.9875765546627625E-7</v>
      </c>
      <c r="CM91" s="40">
        <f t="shared" si="68"/>
        <v>-0.23610148691213723</v>
      </c>
      <c r="CN91" s="40">
        <f t="shared" si="69"/>
        <v>-0.2359731815976692</v>
      </c>
      <c r="CO91" s="40">
        <f t="shared" si="70"/>
        <v>-0.23612160951371419</v>
      </c>
      <c r="CP91" s="40">
        <f t="shared" si="71"/>
        <v>1.5804208698931945</v>
      </c>
      <c r="CQ91" s="40">
        <f t="shared" si="72"/>
        <v>2.8528983560336096E-6</v>
      </c>
      <c r="CR91" s="40">
        <f t="shared" si="73"/>
        <v>3.2494868875579473E-6</v>
      </c>
      <c r="CS91" s="40">
        <f t="shared" si="74"/>
        <v>1.6550044780849502E-6</v>
      </c>
      <c r="CT91" s="89"/>
    </row>
    <row r="92" spans="1:98" x14ac:dyDescent="0.25">
      <c r="A92" s="13">
        <v>230</v>
      </c>
      <c r="B92" s="75">
        <v>87.657045839999995</v>
      </c>
      <c r="C92" s="75"/>
      <c r="D92" s="75">
        <v>819.90042301999995</v>
      </c>
      <c r="E92" s="75">
        <v>71.918419459999996</v>
      </c>
      <c r="F92" s="75">
        <v>66.164945950000003</v>
      </c>
      <c r="G92" s="75">
        <v>217.61929846000001</v>
      </c>
      <c r="H92" s="75">
        <v>39.85376411</v>
      </c>
      <c r="I92" s="89"/>
      <c r="J92" s="75" t="s">
        <v>453</v>
      </c>
      <c r="K92" s="75">
        <v>0</v>
      </c>
      <c r="L92" s="75">
        <v>0.34564576457789697</v>
      </c>
      <c r="M92" s="75">
        <v>7.3649829784795701E-2</v>
      </c>
      <c r="N92" s="75">
        <v>0.12798746680494</v>
      </c>
      <c r="O92" s="75">
        <v>0.12798746680494</v>
      </c>
      <c r="P92" s="75">
        <v>0.49430129742555201</v>
      </c>
      <c r="Q92" s="75">
        <v>0</v>
      </c>
      <c r="R92" s="75">
        <v>6.1933934685339802E-2</v>
      </c>
      <c r="S92" s="75">
        <v>4.0371978424246398E-2</v>
      </c>
      <c r="T92" s="75">
        <v>0.95360909989715403</v>
      </c>
      <c r="U92" s="75">
        <v>87.657029911208895</v>
      </c>
      <c r="V92" s="75">
        <v>3.0457706307974601</v>
      </c>
      <c r="W92" s="75">
        <v>2.30680805883033E-2</v>
      </c>
      <c r="X92" s="75">
        <v>0.53153537929463202</v>
      </c>
      <c r="Y92" s="75">
        <v>1.74958307370051E-2</v>
      </c>
      <c r="Z92" s="75">
        <v>0</v>
      </c>
      <c r="AA92" s="75">
        <v>0</v>
      </c>
      <c r="AB92" s="75">
        <v>0.55839358008697204</v>
      </c>
      <c r="AC92" s="75">
        <v>0.55839358008697204</v>
      </c>
      <c r="AD92" s="75">
        <v>0</v>
      </c>
      <c r="AE92" s="75">
        <v>0</v>
      </c>
      <c r="AF92" s="75">
        <v>6.5591980054784802</v>
      </c>
      <c r="AG92" s="75">
        <v>0.107524346619487</v>
      </c>
      <c r="AH92" s="75">
        <v>1.6812837541427601E-2</v>
      </c>
      <c r="AI92" s="75">
        <v>0</v>
      </c>
      <c r="AJ92" s="75">
        <v>14.1438616990371</v>
      </c>
      <c r="AK92" s="75">
        <v>4.56996085892072E-2</v>
      </c>
      <c r="AL92" s="75">
        <v>0</v>
      </c>
      <c r="AM92" s="75">
        <v>0</v>
      </c>
      <c r="AN92" s="75">
        <v>0.188196130944459</v>
      </c>
      <c r="AO92" s="75">
        <v>1.2734764397559399</v>
      </c>
      <c r="AP92" s="75">
        <v>40.222615783991102</v>
      </c>
      <c r="AQ92" s="75">
        <v>737.910121750249</v>
      </c>
      <c r="AR92" s="75">
        <v>75.430750155701404</v>
      </c>
      <c r="AS92" s="75">
        <v>819.900069911429</v>
      </c>
      <c r="AT92" s="75">
        <v>0</v>
      </c>
      <c r="AU92" s="75">
        <v>0.60777853651680802</v>
      </c>
      <c r="AV92" s="75">
        <v>0</v>
      </c>
      <c r="AW92" s="75">
        <v>0</v>
      </c>
      <c r="AX92" s="75">
        <v>5.0883462274839104</v>
      </c>
      <c r="AY92" s="75">
        <v>1.26542288507856</v>
      </c>
      <c r="AZ92" s="75">
        <v>0</v>
      </c>
      <c r="BA92" s="75">
        <v>4.6925494799847902</v>
      </c>
      <c r="BB92" s="75">
        <v>5.1617951134553502E-2</v>
      </c>
      <c r="BC92" s="75">
        <v>0</v>
      </c>
      <c r="BD92" s="75">
        <v>0</v>
      </c>
      <c r="BE92" s="75">
        <v>71.918387861792198</v>
      </c>
      <c r="BF92" s="75">
        <v>66.164915196349099</v>
      </c>
      <c r="BG92" s="75">
        <v>5.7534726654431001</v>
      </c>
      <c r="BH92" s="75">
        <v>0.22054982280350699</v>
      </c>
      <c r="BI92" s="75">
        <v>0</v>
      </c>
      <c r="BJ92" s="75">
        <v>16.514645524341699</v>
      </c>
      <c r="BK92" s="75">
        <v>0</v>
      </c>
      <c r="BL92" s="75">
        <v>7.0388208579286404</v>
      </c>
      <c r="BM92" s="75">
        <v>0</v>
      </c>
      <c r="BN92" s="75">
        <v>0</v>
      </c>
      <c r="BO92" s="75">
        <v>28.155277479235199</v>
      </c>
      <c r="BP92" s="75">
        <v>1.1459233063686E-2</v>
      </c>
      <c r="BQ92" s="75">
        <v>0.225242036629794</v>
      </c>
      <c r="BR92" s="75">
        <v>7.9914040686298797</v>
      </c>
      <c r="BS92" s="75">
        <v>9.3850905824060093E-3</v>
      </c>
      <c r="BT92" s="75">
        <v>217.61913823531</v>
      </c>
      <c r="BU92" s="75">
        <v>11.130450581672299</v>
      </c>
      <c r="BV92" s="75">
        <v>0</v>
      </c>
      <c r="BW92" s="75">
        <v>0</v>
      </c>
      <c r="BX92" s="75">
        <v>0.64506733113157699</v>
      </c>
      <c r="BY92" s="75">
        <v>0</v>
      </c>
      <c r="BZ92" s="75">
        <v>39.853752321742498</v>
      </c>
      <c r="CA92" s="75">
        <v>0.99106819473591401</v>
      </c>
      <c r="CB92" s="89"/>
      <c r="CC92" s="91">
        <f t="shared" si="58"/>
        <v>1.0092554261709348</v>
      </c>
      <c r="CD92" s="28">
        <f t="shared" si="59"/>
        <v>7.9999968852143746E-3</v>
      </c>
      <c r="CE92" s="28">
        <f t="shared" si="60"/>
        <v>1.9247004790632738E-2</v>
      </c>
      <c r="CF92" s="68">
        <f t="shared" si="61"/>
        <v>-1.8171717912357017E-7</v>
      </c>
      <c r="CG92" s="68" t="str">
        <f t="shared" si="62"/>
        <v/>
      </c>
      <c r="CH92" s="68">
        <f t="shared" si="63"/>
        <v>-4.3067250733649895E-7</v>
      </c>
      <c r="CI92" s="68">
        <f t="shared" si="64"/>
        <v>-4.3936182184079452E-7</v>
      </c>
      <c r="CJ92" s="68">
        <f t="shared" si="65"/>
        <v>-4.6480278132990553E-7</v>
      </c>
      <c r="CK92" s="68">
        <f t="shared" si="66"/>
        <v>-7.3626140301048204E-7</v>
      </c>
      <c r="CL92" s="68">
        <f t="shared" si="67"/>
        <v>-2.9578780739632837E-7</v>
      </c>
      <c r="CM92" s="40">
        <f t="shared" si="68"/>
        <v>-0.23610174397553937</v>
      </c>
      <c r="CN92" s="40">
        <f t="shared" si="69"/>
        <v>-0.2359733530726407</v>
      </c>
      <c r="CO92" s="40">
        <f t="shared" si="70"/>
        <v>-0.23612110722025215</v>
      </c>
      <c r="CP92" s="40">
        <f t="shared" si="71"/>
        <v>1.5804199059203639</v>
      </c>
      <c r="CQ92" s="40">
        <f t="shared" si="72"/>
        <v>1.2965995937762393E-6</v>
      </c>
      <c r="CR92" s="40">
        <f t="shared" si="73"/>
        <v>3.1537399889499133E-6</v>
      </c>
      <c r="CS92" s="40">
        <f t="shared" si="74"/>
        <v>1.9129028319892182E-6</v>
      </c>
      <c r="CT92" s="89"/>
    </row>
    <row r="93" spans="1:98" x14ac:dyDescent="0.25">
      <c r="A93" s="16">
        <v>231</v>
      </c>
      <c r="B93" s="75">
        <v>3.05211123</v>
      </c>
      <c r="C93" s="75"/>
      <c r="D93" s="75">
        <v>20.90698171</v>
      </c>
      <c r="E93" s="75">
        <v>1.7984443699999999</v>
      </c>
      <c r="F93" s="75">
        <v>1.6545688000000001</v>
      </c>
      <c r="G93" s="75">
        <v>4.3444299099999997</v>
      </c>
      <c r="H93" s="75">
        <v>2.1174629</v>
      </c>
      <c r="I93" s="89"/>
      <c r="J93" s="75" t="s">
        <v>454</v>
      </c>
      <c r="K93" s="75">
        <v>0</v>
      </c>
      <c r="L93" s="75">
        <v>1.8364481911707101E-2</v>
      </c>
      <c r="M93" s="75">
        <v>3.9131181202503203E-3</v>
      </c>
      <c r="N93" s="75">
        <v>6.8000937200178501E-3</v>
      </c>
      <c r="O93" s="75">
        <v>6.8000937200178501E-3</v>
      </c>
      <c r="P93" s="75">
        <v>2.62626018031052E-2</v>
      </c>
      <c r="Q93" s="75">
        <v>0</v>
      </c>
      <c r="R93" s="75">
        <v>3.2905981219827898E-3</v>
      </c>
      <c r="S93" s="75">
        <v>2.1449962465158001E-3</v>
      </c>
      <c r="T93" s="75">
        <v>5.0666053270677899E-2</v>
      </c>
      <c r="U93" s="75">
        <v>3.0521172889763299</v>
      </c>
      <c r="V93" s="75">
        <v>0.16182414541110099</v>
      </c>
      <c r="W93" s="75">
        <v>1.22563362984738E-3</v>
      </c>
      <c r="X93" s="75">
        <v>2.8240939310309299E-2</v>
      </c>
      <c r="Y93" s="75">
        <v>9.2956586237696696E-4</v>
      </c>
      <c r="Z93" s="75">
        <v>0</v>
      </c>
      <c r="AA93" s="75">
        <v>0</v>
      </c>
      <c r="AB93" s="75">
        <v>2.96678336764916E-2</v>
      </c>
      <c r="AC93" s="75">
        <v>2.96678336764916E-2</v>
      </c>
      <c r="AD93" s="75">
        <v>0</v>
      </c>
      <c r="AE93" s="75">
        <v>0</v>
      </c>
      <c r="AF93" s="75">
        <v>0.16725578551232601</v>
      </c>
      <c r="AG93" s="75">
        <v>5.7128798854070503E-3</v>
      </c>
      <c r="AH93" s="75">
        <v>8.9331313698639203E-4</v>
      </c>
      <c r="AI93" s="75">
        <v>0</v>
      </c>
      <c r="AJ93" s="75">
        <v>0.75147492151071604</v>
      </c>
      <c r="AK93" s="75">
        <v>2.4280642185684201E-3</v>
      </c>
      <c r="AL93" s="75">
        <v>0</v>
      </c>
      <c r="AM93" s="75">
        <v>0</v>
      </c>
      <c r="AN93" s="75">
        <v>9.9989896437542008E-3</v>
      </c>
      <c r="AO93" s="75">
        <v>3.1845472786697297E-2</v>
      </c>
      <c r="AP93" s="75">
        <v>2.1370604650649998</v>
      </c>
      <c r="AQ93" s="75">
        <v>18.816269137607001</v>
      </c>
      <c r="AR93" s="75">
        <v>1.92344323484184</v>
      </c>
      <c r="AS93" s="75">
        <v>20.906968157961099</v>
      </c>
      <c r="AT93" s="75">
        <v>0</v>
      </c>
      <c r="AU93" s="75">
        <v>3.2291773866962102E-2</v>
      </c>
      <c r="AV93" s="75">
        <v>0</v>
      </c>
      <c r="AW93" s="75">
        <v>0</v>
      </c>
      <c r="AX93" s="75">
        <v>0.27034668824219898</v>
      </c>
      <c r="AY93" s="75">
        <v>3.1643988381642098E-2</v>
      </c>
      <c r="AZ93" s="75">
        <v>0</v>
      </c>
      <c r="BA93" s="75">
        <v>0.11734532978389101</v>
      </c>
      <c r="BB93" s="75">
        <v>1.29079671731785E-3</v>
      </c>
      <c r="BC93" s="75">
        <v>0</v>
      </c>
      <c r="BD93" s="75">
        <v>0</v>
      </c>
      <c r="BE93" s="75">
        <v>1.7984434283150601</v>
      </c>
      <c r="BF93" s="75">
        <v>1.6545679937565001</v>
      </c>
      <c r="BG93" s="75">
        <v>0.14387543455855101</v>
      </c>
      <c r="BH93" s="75">
        <v>5.51522533992515E-3</v>
      </c>
      <c r="BI93" s="75">
        <v>0</v>
      </c>
      <c r="BJ93" s="75">
        <v>0.412976890049989</v>
      </c>
      <c r="BK93" s="75">
        <v>0</v>
      </c>
      <c r="BL93" s="75">
        <v>0.17601790891604199</v>
      </c>
      <c r="BM93" s="75">
        <v>0</v>
      </c>
      <c r="BN93" s="75">
        <v>0</v>
      </c>
      <c r="BO93" s="75">
        <v>0.70407152565353204</v>
      </c>
      <c r="BP93" s="75">
        <v>6.0883330211676696E-4</v>
      </c>
      <c r="BQ93" s="75">
        <v>5.6325797935371496E-3</v>
      </c>
      <c r="BR93" s="75">
        <v>0.19983905906733401</v>
      </c>
      <c r="BS93" s="75">
        <v>2.3469005329673599E-4</v>
      </c>
      <c r="BT93" s="75">
        <v>4.3444297019902196</v>
      </c>
      <c r="BU93" s="75">
        <v>0.59136984645582003</v>
      </c>
      <c r="BV93" s="75">
        <v>0</v>
      </c>
      <c r="BW93" s="75">
        <v>0</v>
      </c>
      <c r="BX93" s="75">
        <v>3.4272848882880499E-2</v>
      </c>
      <c r="BY93" s="75">
        <v>0</v>
      </c>
      <c r="BZ93" s="75">
        <v>2.1174621593170002</v>
      </c>
      <c r="CA93" s="75">
        <v>5.2656424560287997E-2</v>
      </c>
      <c r="CB93" s="89"/>
      <c r="CC93" s="91">
        <f t="shared" si="58"/>
        <v>1.0092555636292084</v>
      </c>
      <c r="CD93" s="28">
        <f t="shared" si="59"/>
        <v>8.0000019251302672E-3</v>
      </c>
      <c r="CE93" s="28">
        <f t="shared" si="60"/>
        <v>1.9247001577974401E-2</v>
      </c>
      <c r="CF93" s="68">
        <f t="shared" si="61"/>
        <v>1.9851754649165604E-6</v>
      </c>
      <c r="CG93" s="68" t="str">
        <f t="shared" si="62"/>
        <v/>
      </c>
      <c r="CH93" s="68">
        <f t="shared" si="63"/>
        <v>-6.4820637855978538E-7</v>
      </c>
      <c r="CI93" s="68">
        <f t="shared" si="64"/>
        <v>-5.2361082472827452E-7</v>
      </c>
      <c r="CJ93" s="68">
        <f t="shared" si="65"/>
        <v>-4.8728315193800222E-7</v>
      </c>
      <c r="CK93" s="68">
        <f t="shared" si="66"/>
        <v>-4.7879649200552189E-8</v>
      </c>
      <c r="CL93" s="68">
        <f t="shared" si="67"/>
        <v>-3.4979739187989532E-7</v>
      </c>
      <c r="CM93" s="40">
        <f t="shared" si="68"/>
        <v>-0.23609995956616395</v>
      </c>
      <c r="CN93" s="40">
        <f t="shared" si="69"/>
        <v>-0.23597382223317079</v>
      </c>
      <c r="CO93" s="40">
        <f t="shared" si="70"/>
        <v>-0.23612290361972299</v>
      </c>
      <c r="CP93" s="40">
        <f t="shared" si="71"/>
        <v>1.5804138898242319</v>
      </c>
      <c r="CQ93" s="40">
        <f t="shared" si="72"/>
        <v>1.2279318192309266E-5</v>
      </c>
      <c r="CR93" s="40">
        <f t="shared" si="73"/>
        <v>3.3003092912198778E-6</v>
      </c>
      <c r="CS93" s="40">
        <f t="shared" si="74"/>
        <v>-2.7500144368698666E-8</v>
      </c>
      <c r="CT93" s="89"/>
    </row>
    <row r="94" spans="1:98" x14ac:dyDescent="0.25">
      <c r="A94" s="16">
        <v>285</v>
      </c>
      <c r="B94" s="75">
        <v>24973.864927999999</v>
      </c>
      <c r="C94" s="75"/>
      <c r="D94" s="75">
        <v>251693.95379999999</v>
      </c>
      <c r="E94" s="75">
        <v>13912.117436</v>
      </c>
      <c r="F94" s="75">
        <v>12799.14804</v>
      </c>
      <c r="G94" s="75">
        <v>36915.094683000003</v>
      </c>
      <c r="H94" s="75">
        <v>12022.026435</v>
      </c>
      <c r="I94" s="89"/>
      <c r="J94" s="75" t="s">
        <v>455</v>
      </c>
      <c r="K94" s="75">
        <v>0</v>
      </c>
      <c r="L94" s="75">
        <v>104.264373946438</v>
      </c>
      <c r="M94" s="75">
        <v>22.216952282305101</v>
      </c>
      <c r="N94" s="75">
        <v>38.607900939565802</v>
      </c>
      <c r="O94" s="75">
        <v>38.607900939565802</v>
      </c>
      <c r="P94" s="75">
        <v>149.107064303312</v>
      </c>
      <c r="Q94" s="75">
        <v>0</v>
      </c>
      <c r="R94" s="75">
        <v>18.682647870992099</v>
      </c>
      <c r="S94" s="75">
        <v>12.178277503926999</v>
      </c>
      <c r="T94" s="75">
        <v>287.65904645380999</v>
      </c>
      <c r="U94" s="75">
        <v>24973.8608072223</v>
      </c>
      <c r="V94" s="75">
        <v>918.76707976950604</v>
      </c>
      <c r="W94" s="75">
        <v>6.9585615928834699</v>
      </c>
      <c r="X94" s="75">
        <v>160.339903442186</v>
      </c>
      <c r="Y94" s="75">
        <v>5.27769089652607</v>
      </c>
      <c r="Z94" s="75">
        <v>0</v>
      </c>
      <c r="AA94" s="75">
        <v>0</v>
      </c>
      <c r="AB94" s="75">
        <v>168.44063217248899</v>
      </c>
      <c r="AC94" s="75">
        <v>168.44063217248899</v>
      </c>
      <c r="AD94" s="75">
        <v>0</v>
      </c>
      <c r="AE94" s="75">
        <v>0</v>
      </c>
      <c r="AF94" s="75">
        <v>2013.5564329216199</v>
      </c>
      <c r="AG94" s="75">
        <v>32.435163009309001</v>
      </c>
      <c r="AH94" s="75">
        <v>5.0716715701979203</v>
      </c>
      <c r="AI94" s="75">
        <v>0</v>
      </c>
      <c r="AJ94" s="75">
        <v>4266.5460153780496</v>
      </c>
      <c r="AK94" s="75">
        <v>13.785461353748101</v>
      </c>
      <c r="AL94" s="75">
        <v>0</v>
      </c>
      <c r="AM94" s="75">
        <v>0</v>
      </c>
      <c r="AN94" s="75">
        <v>56.7697808018982</v>
      </c>
      <c r="AO94" s="75">
        <v>246.34381366534899</v>
      </c>
      <c r="AP94" s="75">
        <v>12133.2181925406</v>
      </c>
      <c r="AQ94" s="75">
        <v>226523.71955554801</v>
      </c>
      <c r="AR94" s="75">
        <v>23155.869708383601</v>
      </c>
      <c r="AS94" s="75">
        <v>251693.145696853</v>
      </c>
      <c r="AT94" s="75">
        <v>0</v>
      </c>
      <c r="AU94" s="75">
        <v>183.33868799087199</v>
      </c>
      <c r="AV94" s="75">
        <v>0</v>
      </c>
      <c r="AW94" s="75">
        <v>0</v>
      </c>
      <c r="AX94" s="75">
        <v>1534.9127255311701</v>
      </c>
      <c r="AY94" s="75">
        <v>244.78541179582899</v>
      </c>
      <c r="AZ94" s="75">
        <v>0</v>
      </c>
      <c r="BA94" s="75">
        <v>907.74575670894001</v>
      </c>
      <c r="BB94" s="75">
        <v>9.9851073375331296</v>
      </c>
      <c r="BC94" s="75">
        <v>0</v>
      </c>
      <c r="BD94" s="75">
        <v>0</v>
      </c>
      <c r="BE94" s="75">
        <v>13912.198557846499</v>
      </c>
      <c r="BF94" s="75">
        <v>12799.224864608599</v>
      </c>
      <c r="BG94" s="75">
        <v>1112.9736932378701</v>
      </c>
      <c r="BH94" s="75">
        <v>42.663694615761898</v>
      </c>
      <c r="BI94" s="75">
        <v>0</v>
      </c>
      <c r="BJ94" s="75">
        <v>3194.6737655494699</v>
      </c>
      <c r="BK94" s="75">
        <v>0</v>
      </c>
      <c r="BL94" s="75">
        <v>1361.62370960719</v>
      </c>
      <c r="BM94" s="75">
        <v>0</v>
      </c>
      <c r="BN94" s="75">
        <v>0</v>
      </c>
      <c r="BO94" s="75">
        <v>5446.4933018072297</v>
      </c>
      <c r="BP94" s="75">
        <v>3.4566795025931798</v>
      </c>
      <c r="BQ94" s="75">
        <v>43.571557620551403</v>
      </c>
      <c r="BR94" s="75">
        <v>1545.8670817969801</v>
      </c>
      <c r="BS94" s="75">
        <v>1.815477769143</v>
      </c>
      <c r="BT94" s="75">
        <v>36915.357258331998</v>
      </c>
      <c r="BU94" s="75">
        <v>3357.5532843363098</v>
      </c>
      <c r="BV94" s="75">
        <v>0</v>
      </c>
      <c r="BW94" s="75">
        <v>0</v>
      </c>
      <c r="BX94" s="75">
        <v>194.58751160678301</v>
      </c>
      <c r="BY94" s="75">
        <v>0</v>
      </c>
      <c r="BZ94" s="75">
        <v>12022.029290607699</v>
      </c>
      <c r="CA94" s="75">
        <v>298.96083192402801</v>
      </c>
      <c r="CB94" s="89"/>
      <c r="CC94" s="91">
        <f t="shared" si="58"/>
        <v>1.0092487631867415</v>
      </c>
      <c r="CD94" s="28">
        <f t="shared" si="59"/>
        <v>8.0000447662043582E-3</v>
      </c>
      <c r="CE94" s="28">
        <f t="shared" si="60"/>
        <v>1.9246775978326573E-2</v>
      </c>
      <c r="CF94" s="68">
        <f t="shared" si="61"/>
        <v>-1.6500360321909484E-7</v>
      </c>
      <c r="CG94" s="68" t="str">
        <f t="shared" si="62"/>
        <v/>
      </c>
      <c r="CH94" s="68">
        <f t="shared" si="63"/>
        <v>-3.2106577642864514E-6</v>
      </c>
      <c r="CI94" s="68">
        <f t="shared" si="64"/>
        <v>5.8310208256868965E-6</v>
      </c>
      <c r="CJ94" s="68">
        <f t="shared" si="65"/>
        <v>6.0023220576058005E-6</v>
      </c>
      <c r="CK94" s="68">
        <f t="shared" si="66"/>
        <v>7.1129529600324193E-6</v>
      </c>
      <c r="CL94" s="68">
        <f t="shared" si="67"/>
        <v>2.3753131096239208E-7</v>
      </c>
      <c r="CM94" s="40">
        <f t="shared" si="68"/>
        <v>-0.23610142278719815</v>
      </c>
      <c r="CN94" s="40">
        <f t="shared" si="69"/>
        <v>-0.23597125556693252</v>
      </c>
      <c r="CO94" s="40">
        <f t="shared" si="70"/>
        <v>-0.23612483272074761</v>
      </c>
      <c r="CP94" s="40">
        <f t="shared" si="71"/>
        <v>1.5804077991516567</v>
      </c>
      <c r="CQ94" s="40">
        <f t="shared" si="72"/>
        <v>1.0899600375878026E-5</v>
      </c>
      <c r="CR94" s="40">
        <f t="shared" si="73"/>
        <v>-3.1340506873188424E-6</v>
      </c>
      <c r="CS94" s="40">
        <f t="shared" si="74"/>
        <v>3.7967409917865088E-6</v>
      </c>
      <c r="CT94" s="89"/>
    </row>
    <row r="95" spans="1:98" x14ac:dyDescent="0.25">
      <c r="A95" s="12"/>
      <c r="B95" s="90"/>
      <c r="C95" s="43"/>
      <c r="D95" s="89"/>
      <c r="E95" s="89"/>
      <c r="F95" s="89"/>
      <c r="G95" s="89"/>
      <c r="H95" s="89"/>
      <c r="I95" s="89"/>
      <c r="J95" s="89"/>
      <c r="K95" s="89"/>
      <c r="L95" s="89"/>
      <c r="N95" s="89"/>
      <c r="O95" s="89"/>
      <c r="P95" s="89"/>
      <c r="Q95" s="89"/>
      <c r="R95" s="89"/>
      <c r="T95" s="89"/>
      <c r="U95" s="89"/>
      <c r="V95" s="89"/>
      <c r="W95" s="89"/>
      <c r="X95" s="89"/>
      <c r="Z95" s="89"/>
      <c r="AA95" s="89"/>
      <c r="AB95" s="89"/>
      <c r="AC95" s="89"/>
      <c r="AF95" s="89"/>
      <c r="AG95" s="89"/>
      <c r="AH95" s="89"/>
      <c r="AJ95" s="89"/>
      <c r="AK95" s="89"/>
      <c r="AL95" s="89"/>
      <c r="AN95" s="89"/>
      <c r="AO95" s="89"/>
      <c r="AP95" s="89"/>
      <c r="AQ95" s="89"/>
      <c r="AR95" s="89"/>
      <c r="AS95" s="89"/>
      <c r="AT95" s="89"/>
      <c r="AU95" s="89"/>
      <c r="AW95" s="89"/>
      <c r="AX95" s="89"/>
      <c r="AY95" s="89"/>
      <c r="AZ95" s="89"/>
      <c r="BA95" s="89"/>
      <c r="BB95" s="89"/>
      <c r="BC95" s="89"/>
      <c r="BD95" s="89"/>
      <c r="BE95" s="89"/>
      <c r="BF95" s="89"/>
      <c r="BG95" s="89"/>
      <c r="BH95" s="89"/>
      <c r="BI95" s="89"/>
      <c r="BJ95" s="89"/>
      <c r="BK95" s="89"/>
      <c r="BL95" s="89"/>
      <c r="BM95" s="89"/>
      <c r="BN95" s="89"/>
      <c r="BO95" s="89"/>
      <c r="BP95" s="89"/>
      <c r="BQ95" s="89"/>
      <c r="BR95" s="89"/>
      <c r="BS95" s="89"/>
      <c r="BT95" s="89"/>
      <c r="BU95" s="89"/>
      <c r="BV95" s="89"/>
      <c r="BW95" s="89"/>
      <c r="BX95" s="89"/>
      <c r="BY95" s="89"/>
      <c r="BZ95" s="89"/>
      <c r="CA95" s="89"/>
      <c r="CB95" s="89"/>
      <c r="CD95" s="89"/>
      <c r="CE95" s="89"/>
      <c r="CF95" s="89"/>
      <c r="CG95" s="89"/>
      <c r="CH95" s="89"/>
      <c r="CI95" s="89"/>
      <c r="CJ95" s="89"/>
      <c r="CK95" s="89"/>
      <c r="CL95" s="89"/>
      <c r="CM95" s="89"/>
      <c r="CN95" s="89"/>
      <c r="CO95" s="89"/>
      <c r="CP95" s="89"/>
      <c r="CS95" s="89"/>
      <c r="CT95" s="89"/>
    </row>
  </sheetData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E8327B-77A0-47CC-A104-98D759B73B6B}">
  <dimension ref="A1:CS93"/>
  <sheetViews>
    <sheetView zoomScale="85" zoomScaleNormal="85" workbookViewId="0">
      <pane xSplit="1" ySplit="2" topLeftCell="H45" activePane="bottomRight" state="frozen"/>
      <selection pane="topRight" activeCell="B1" sqref="B1"/>
      <selection pane="bottomLeft" activeCell="A3" sqref="A3"/>
      <selection pane="bottomRight" activeCell="M62" sqref="M62"/>
    </sheetView>
  </sheetViews>
  <sheetFormatPr defaultColWidth="9.140625" defaultRowHeight="15" x14ac:dyDescent="0.25"/>
  <cols>
    <col min="1" max="1" width="19.28515625" style="74" customWidth="1"/>
    <col min="2" max="9" width="9.140625" style="74"/>
    <col min="10" max="10" width="22.28515625" style="74" bestFit="1" customWidth="1"/>
    <col min="11" max="11" width="6" style="74" bestFit="1" customWidth="1"/>
    <col min="12" max="12" width="5.42578125" style="74" bestFit="1" customWidth="1"/>
    <col min="13" max="13" width="9.85546875" style="89" bestFit="1" customWidth="1"/>
    <col min="14" max="14" width="5.5703125" style="74" bestFit="1" customWidth="1"/>
    <col min="15" max="15" width="14.5703125" style="74" bestFit="1" customWidth="1"/>
    <col min="16" max="16" width="5.5703125" style="74" bestFit="1" customWidth="1"/>
    <col min="17" max="17" width="5.42578125" style="74" bestFit="1" customWidth="1"/>
    <col min="18" max="18" width="5.7109375" style="74" bestFit="1" customWidth="1"/>
    <col min="19" max="19" width="13.42578125" style="89" bestFit="1" customWidth="1"/>
    <col min="20" max="20" width="4.5703125" style="74" bestFit="1" customWidth="1"/>
    <col min="21" max="21" width="6.7109375" style="74" bestFit="1" customWidth="1"/>
    <col min="22" max="23" width="5.7109375" style="74" bestFit="1" customWidth="1"/>
    <col min="24" max="24" width="5.5703125" style="74" bestFit="1" customWidth="1"/>
    <col min="25" max="25" width="10.85546875" style="74" bestFit="1" customWidth="1"/>
    <col min="26" max="26" width="5.85546875" style="89" customWidth="1"/>
    <col min="27" max="27" width="5.7109375" style="74" bestFit="1" customWidth="1"/>
    <col min="28" max="28" width="6.42578125" style="74" bestFit="1" customWidth="1"/>
    <col min="29" max="29" width="15.42578125" style="74" bestFit="1" customWidth="1"/>
    <col min="30" max="30" width="4.28515625" style="89" bestFit="1" customWidth="1"/>
    <col min="31" max="31" width="5.7109375" style="89" bestFit="1" customWidth="1"/>
    <col min="32" max="32" width="6.5703125" style="74" bestFit="1" customWidth="1"/>
    <col min="33" max="33" width="5" style="74" bestFit="1" customWidth="1"/>
    <col min="34" max="34" width="5.140625" style="74" bestFit="1" customWidth="1"/>
    <col min="35" max="35" width="5.140625" style="89" customWidth="1"/>
    <col min="36" max="36" width="6.7109375" style="74" bestFit="1" customWidth="1"/>
    <col min="37" max="37" width="4.140625" style="74" bestFit="1" customWidth="1"/>
    <col min="38" max="38" width="6.5703125" style="74" bestFit="1" customWidth="1"/>
    <col min="39" max="39" width="6" style="89" bestFit="1" customWidth="1"/>
    <col min="40" max="40" width="6.140625" style="74" bestFit="1" customWidth="1"/>
    <col min="41" max="41" width="4.85546875" style="74" bestFit="1" customWidth="1"/>
    <col min="42" max="42" width="6.85546875" style="74" bestFit="1" customWidth="1"/>
    <col min="43" max="43" width="7.7109375" style="74" bestFit="1" customWidth="1"/>
    <col min="44" max="44" width="6.7109375" style="74" bestFit="1" customWidth="1"/>
    <col min="45" max="45" width="7.7109375" style="74" bestFit="1" customWidth="1"/>
    <col min="46" max="46" width="6" style="74" customWidth="1"/>
    <col min="47" max="47" width="4.28515625" style="74" bestFit="1" customWidth="1"/>
    <col min="48" max="48" width="5.85546875" style="89" bestFit="1" customWidth="1"/>
    <col min="49" max="49" width="4.28515625" style="74" bestFit="1" customWidth="1"/>
    <col min="50" max="50" width="5.7109375" style="74" bestFit="1" customWidth="1"/>
    <col min="51" max="51" width="4.5703125" style="74" bestFit="1" customWidth="1"/>
    <col min="52" max="52" width="4.140625" style="74" customWidth="1"/>
    <col min="53" max="53" width="5.7109375" style="74" bestFit="1" customWidth="1"/>
    <col min="54" max="54" width="4.140625" style="74" bestFit="1" customWidth="1"/>
    <col min="55" max="55" width="5.85546875" style="74" bestFit="1" customWidth="1"/>
    <col min="56" max="56" width="3.28515625" style="74" customWidth="1"/>
    <col min="57" max="57" width="6.7109375" style="74" bestFit="1" customWidth="1"/>
    <col min="58" max="58" width="6.85546875" style="74" bestFit="1" customWidth="1"/>
    <col min="59" max="59" width="5.7109375" style="74" bestFit="1" customWidth="1"/>
    <col min="60" max="60" width="5.140625" style="74" bestFit="1" customWidth="1"/>
    <col min="61" max="61" width="5.28515625" style="74" customWidth="1"/>
    <col min="62" max="62" width="8.7109375" style="74" bestFit="1" customWidth="1"/>
    <col min="63" max="63" width="4.85546875" style="74" customWidth="1"/>
    <col min="64" max="64" width="7.85546875" style="74" bestFit="1" customWidth="1"/>
    <col min="65" max="65" width="5.85546875" style="74" customWidth="1"/>
    <col min="66" max="66" width="6" style="74" customWidth="1"/>
    <col min="67" max="67" width="5.7109375" style="74" bestFit="1" customWidth="1"/>
    <col min="68" max="68" width="5.7109375" style="74" customWidth="1"/>
    <col min="69" max="69" width="3.85546875" style="74" bestFit="1" customWidth="1"/>
    <col min="70" max="70" width="5.7109375" style="74" bestFit="1" customWidth="1"/>
    <col min="71" max="71" width="3.85546875" style="74" bestFit="1" customWidth="1"/>
    <col min="72" max="72" width="6.7109375" style="74" bestFit="1" customWidth="1"/>
    <col min="73" max="73" width="8" style="74" bestFit="1" customWidth="1"/>
    <col min="74" max="75" width="5.28515625" style="74" bestFit="1" customWidth="1"/>
    <col min="76" max="76" width="4.28515625" style="74" bestFit="1" customWidth="1"/>
    <col min="77" max="77" width="5" style="74" bestFit="1" customWidth="1"/>
    <col min="78" max="78" width="9.140625" style="74" bestFit="1" customWidth="1"/>
    <col min="79" max="79" width="7.140625" style="74" bestFit="1" customWidth="1"/>
    <col min="80" max="80" width="9.140625" style="74"/>
    <col min="81" max="97" width="9.140625" style="89"/>
    <col min="98" max="16384" width="9.140625" style="74"/>
  </cols>
  <sheetData>
    <row r="1" spans="1:97" x14ac:dyDescent="0.25">
      <c r="A1" s="89"/>
      <c r="B1" s="89" t="s">
        <v>329</v>
      </c>
      <c r="C1" s="89"/>
      <c r="D1" s="89"/>
      <c r="E1" s="89"/>
      <c r="F1" s="89"/>
      <c r="G1" s="89"/>
      <c r="H1" s="89"/>
      <c r="I1" s="89"/>
      <c r="J1" s="89" t="s">
        <v>352</v>
      </c>
      <c r="K1" s="89"/>
      <c r="L1" s="89"/>
      <c r="N1" s="89"/>
      <c r="O1" s="89"/>
      <c r="P1" s="89"/>
      <c r="Q1" s="89"/>
      <c r="R1" s="89"/>
      <c r="T1" s="89"/>
      <c r="U1" s="89"/>
      <c r="V1" s="89"/>
      <c r="W1" s="89"/>
      <c r="X1" s="89"/>
      <c r="Y1" s="89"/>
      <c r="AA1" s="89"/>
      <c r="AB1" s="89"/>
      <c r="AC1" s="89"/>
      <c r="AF1" s="89"/>
      <c r="AG1" s="89"/>
      <c r="AH1" s="89"/>
      <c r="AJ1" s="89"/>
      <c r="AK1" s="89"/>
      <c r="AL1" s="89"/>
      <c r="AN1" s="89"/>
      <c r="AO1" s="89"/>
      <c r="AP1" s="89"/>
      <c r="AQ1" s="89"/>
      <c r="AR1" s="89"/>
      <c r="AS1" s="89"/>
      <c r="AT1" s="89"/>
      <c r="AU1" s="89"/>
      <c r="AW1" s="89"/>
      <c r="AX1" s="89"/>
      <c r="AY1" s="89"/>
      <c r="AZ1" s="89"/>
      <c r="BA1" s="89"/>
      <c r="BB1" s="89"/>
      <c r="BC1" s="89"/>
      <c r="BD1" s="89"/>
      <c r="BE1" s="89"/>
      <c r="BF1" s="89"/>
      <c r="BG1" s="89"/>
      <c r="BH1" s="89"/>
      <c r="BI1" s="89"/>
      <c r="BJ1" s="89"/>
      <c r="BK1" s="89"/>
      <c r="BL1" s="89"/>
      <c r="BM1" s="89"/>
      <c r="BN1" s="89"/>
      <c r="BO1" s="89"/>
      <c r="BP1" s="89"/>
      <c r="BQ1" s="89"/>
      <c r="BR1" s="89"/>
      <c r="BS1" s="89"/>
      <c r="BT1" s="89"/>
      <c r="BU1" s="89"/>
      <c r="BV1" s="89"/>
      <c r="BW1" s="89"/>
      <c r="BX1" s="89"/>
      <c r="BY1" s="89"/>
      <c r="BZ1" s="89"/>
      <c r="CA1" s="89"/>
      <c r="CB1" s="89"/>
      <c r="CM1" s="72" t="s">
        <v>422</v>
      </c>
    </row>
    <row r="2" spans="1:97" x14ac:dyDescent="0.25">
      <c r="A2" s="89" t="s">
        <v>162</v>
      </c>
      <c r="B2" s="89" t="s">
        <v>54</v>
      </c>
      <c r="C2" s="89" t="s">
        <v>82</v>
      </c>
      <c r="D2" s="89" t="s">
        <v>163</v>
      </c>
      <c r="E2" s="89" t="s">
        <v>164</v>
      </c>
      <c r="F2" s="89" t="s">
        <v>165</v>
      </c>
      <c r="G2" s="89" t="s">
        <v>140</v>
      </c>
      <c r="H2" s="89" t="s">
        <v>166</v>
      </c>
      <c r="I2" s="89"/>
      <c r="J2" s="89" t="s">
        <v>336</v>
      </c>
      <c r="K2" s="89" t="s">
        <v>358</v>
      </c>
      <c r="L2" s="75" t="s">
        <v>36</v>
      </c>
      <c r="M2" s="75" t="s">
        <v>38</v>
      </c>
      <c r="N2" s="75" t="s">
        <v>40</v>
      </c>
      <c r="O2" s="75" t="s">
        <v>42</v>
      </c>
      <c r="P2" s="75" t="s">
        <v>44</v>
      </c>
      <c r="Q2" s="75" t="s">
        <v>359</v>
      </c>
      <c r="R2" s="75" t="s">
        <v>46</v>
      </c>
      <c r="S2" s="75" t="s">
        <v>48</v>
      </c>
      <c r="T2" s="75" t="s">
        <v>50</v>
      </c>
      <c r="U2" s="75" t="s">
        <v>54</v>
      </c>
      <c r="V2" s="75" t="s">
        <v>56</v>
      </c>
      <c r="W2" s="75" t="s">
        <v>58</v>
      </c>
      <c r="X2" s="75" t="s">
        <v>60</v>
      </c>
      <c r="Y2" s="75" t="s">
        <v>378</v>
      </c>
      <c r="Z2" s="75" t="s">
        <v>62</v>
      </c>
      <c r="AA2" s="75" t="s">
        <v>360</v>
      </c>
      <c r="AB2" s="75" t="s">
        <v>64</v>
      </c>
      <c r="AC2" s="75" t="s">
        <v>66</v>
      </c>
      <c r="AD2" s="75" t="s">
        <v>361</v>
      </c>
      <c r="AE2" s="75" t="s">
        <v>362</v>
      </c>
      <c r="AF2" s="75" t="s">
        <v>70</v>
      </c>
      <c r="AG2" s="75" t="s">
        <v>72</v>
      </c>
      <c r="AH2" s="75" t="s">
        <v>74</v>
      </c>
      <c r="AI2" s="75" t="s">
        <v>363</v>
      </c>
      <c r="AJ2" s="75" t="s">
        <v>364</v>
      </c>
      <c r="AK2" s="75" t="s">
        <v>76</v>
      </c>
      <c r="AL2" s="75" t="s">
        <v>78</v>
      </c>
      <c r="AM2" s="75" t="s">
        <v>365</v>
      </c>
      <c r="AN2" s="75" t="s">
        <v>80</v>
      </c>
      <c r="AO2" s="75" t="s">
        <v>82</v>
      </c>
      <c r="AP2" s="75" t="s">
        <v>366</v>
      </c>
      <c r="AQ2" s="75" t="s">
        <v>86</v>
      </c>
      <c r="AR2" s="75" t="s">
        <v>88</v>
      </c>
      <c r="AS2" s="75" t="s">
        <v>163</v>
      </c>
      <c r="AT2" s="75" t="s">
        <v>92</v>
      </c>
      <c r="AU2" s="75" t="s">
        <v>94</v>
      </c>
      <c r="AV2" s="75" t="s">
        <v>367</v>
      </c>
      <c r="AW2" s="75" t="s">
        <v>96</v>
      </c>
      <c r="AX2" s="75" t="s">
        <v>98</v>
      </c>
      <c r="AY2" s="75" t="s">
        <v>100</v>
      </c>
      <c r="AZ2" s="75" t="s">
        <v>102</v>
      </c>
      <c r="BA2" s="75" t="s">
        <v>104</v>
      </c>
      <c r="BB2" s="75" t="s">
        <v>106</v>
      </c>
      <c r="BC2" s="75" t="s">
        <v>108</v>
      </c>
      <c r="BD2" s="75" t="s">
        <v>110</v>
      </c>
      <c r="BE2" s="75" t="s">
        <v>164</v>
      </c>
      <c r="BF2" s="75" t="s">
        <v>165</v>
      </c>
      <c r="BG2" s="75" t="s">
        <v>112</v>
      </c>
      <c r="BH2" s="75" t="s">
        <v>114</v>
      </c>
      <c r="BI2" s="75" t="s">
        <v>116</v>
      </c>
      <c r="BJ2" s="75" t="s">
        <v>118</v>
      </c>
      <c r="BK2" s="75" t="s">
        <v>120</v>
      </c>
      <c r="BL2" s="75" t="s">
        <v>122</v>
      </c>
      <c r="BM2" s="75" t="s">
        <v>124</v>
      </c>
      <c r="BN2" s="75" t="s">
        <v>126</v>
      </c>
      <c r="BO2" s="75" t="s">
        <v>128</v>
      </c>
      <c r="BP2" s="75" t="s">
        <v>130</v>
      </c>
      <c r="BQ2" s="75" t="s">
        <v>132</v>
      </c>
      <c r="BR2" s="75" t="s">
        <v>134</v>
      </c>
      <c r="BS2" s="75" t="s">
        <v>136</v>
      </c>
      <c r="BT2" s="75" t="s">
        <v>140</v>
      </c>
      <c r="BU2" s="75" t="s">
        <v>142</v>
      </c>
      <c r="BV2" s="75" t="s">
        <v>144</v>
      </c>
      <c r="BW2" s="75" t="s">
        <v>146</v>
      </c>
      <c r="BX2" s="75" t="s">
        <v>148</v>
      </c>
      <c r="BY2" s="75" t="s">
        <v>152</v>
      </c>
      <c r="BZ2" s="75" t="s">
        <v>154</v>
      </c>
      <c r="CA2" s="75" t="s">
        <v>156</v>
      </c>
      <c r="CB2" s="89"/>
      <c r="CC2" s="75" t="s">
        <v>366</v>
      </c>
      <c r="CD2" s="89" t="s">
        <v>70</v>
      </c>
      <c r="CE2" s="75" t="s">
        <v>423</v>
      </c>
      <c r="CF2" s="89" t="s">
        <v>54</v>
      </c>
      <c r="CG2" s="89" t="s">
        <v>82</v>
      </c>
      <c r="CH2" s="89" t="s">
        <v>163</v>
      </c>
      <c r="CI2" s="89" t="s">
        <v>164</v>
      </c>
      <c r="CJ2" s="89" t="s">
        <v>165</v>
      </c>
      <c r="CK2" s="89" t="s">
        <v>140</v>
      </c>
      <c r="CL2" s="89" t="s">
        <v>166</v>
      </c>
      <c r="CM2" s="89" t="s">
        <v>355</v>
      </c>
      <c r="CN2" s="89" t="s">
        <v>356</v>
      </c>
      <c r="CO2" s="89" t="s">
        <v>374</v>
      </c>
      <c r="CP2" s="89" t="s">
        <v>377</v>
      </c>
      <c r="CQ2" s="89" t="s">
        <v>375</v>
      </c>
      <c r="CR2" s="89" t="s">
        <v>376</v>
      </c>
      <c r="CS2" s="89" t="s">
        <v>378</v>
      </c>
    </row>
    <row r="3" spans="1:97" x14ac:dyDescent="0.25">
      <c r="A3" s="75" t="s">
        <v>168</v>
      </c>
      <c r="B3" s="75">
        <v>143.58293527999999</v>
      </c>
      <c r="C3" s="75"/>
      <c r="D3" s="75">
        <v>1116.8444261</v>
      </c>
      <c r="E3" s="75">
        <v>25.083418890000001</v>
      </c>
      <c r="F3" s="75">
        <v>23.076745429999999</v>
      </c>
      <c r="G3" s="75">
        <v>56.266648539999998</v>
      </c>
      <c r="H3" s="75">
        <v>67.519441830000005</v>
      </c>
      <c r="I3" s="75"/>
      <c r="J3" s="89" t="s">
        <v>168</v>
      </c>
      <c r="K3" s="75">
        <v>0</v>
      </c>
      <c r="L3" s="75">
        <v>0.76659630741430496</v>
      </c>
      <c r="M3" s="75">
        <v>0.12477613546236099</v>
      </c>
      <c r="N3" s="75">
        <v>0.28385943108898198</v>
      </c>
      <c r="O3" s="75">
        <v>0.28385943108898198</v>
      </c>
      <c r="P3" s="75">
        <v>1.09629818527918</v>
      </c>
      <c r="Q3" s="75">
        <v>0</v>
      </c>
      <c r="R3" s="75">
        <v>0.13736146971022101</v>
      </c>
      <c r="S3" s="75">
        <v>6.8397309303426398E-2</v>
      </c>
      <c r="T3" s="75">
        <v>1.62016433877855</v>
      </c>
      <c r="U3" s="75">
        <v>143.582924864939</v>
      </c>
      <c r="V3" s="75">
        <v>6.7550965151784901</v>
      </c>
      <c r="W3" s="75">
        <v>5.11620387018452E-2</v>
      </c>
      <c r="X3" s="75">
        <v>1.1788729692695601</v>
      </c>
      <c r="Y3" s="75">
        <v>2.9641125320868301E-2</v>
      </c>
      <c r="Z3" s="75">
        <v>0</v>
      </c>
      <c r="AA3" s="75">
        <v>0</v>
      </c>
      <c r="AB3" s="75">
        <v>1.2384447404349199</v>
      </c>
      <c r="AC3" s="75">
        <v>1.2384447404349199</v>
      </c>
      <c r="AD3" s="75">
        <v>0</v>
      </c>
      <c r="AE3" s="75">
        <v>0</v>
      </c>
      <c r="AF3" s="75">
        <v>8.9347554504097797</v>
      </c>
      <c r="AG3" s="75">
        <v>0.238475314089937</v>
      </c>
      <c r="AH3" s="75">
        <v>3.7288800773435798E-2</v>
      </c>
      <c r="AI3" s="75">
        <v>0</v>
      </c>
      <c r="AJ3" s="75">
        <v>20.593595992208598</v>
      </c>
      <c r="AK3" s="75">
        <v>0.101355750769644</v>
      </c>
      <c r="AL3" s="75">
        <v>0</v>
      </c>
      <c r="AM3" s="75">
        <v>0</v>
      </c>
      <c r="AN3" s="75">
        <v>0.123576812808884</v>
      </c>
      <c r="AO3" s="75">
        <v>0.44415722735715402</v>
      </c>
      <c r="AP3" s="75">
        <v>68.3375192766635</v>
      </c>
      <c r="AQ3" s="75">
        <v>1005.15964339357</v>
      </c>
      <c r="AR3" s="75">
        <v>102.749646018397</v>
      </c>
      <c r="AS3" s="75">
        <v>1116.8440448623801</v>
      </c>
      <c r="AT3" s="75">
        <v>0</v>
      </c>
      <c r="AU3" s="75">
        <v>1.3479737369726099</v>
      </c>
      <c r="AV3" s="75">
        <v>0</v>
      </c>
      <c r="AW3" s="75">
        <v>1.3881571080871E-2</v>
      </c>
      <c r="AX3" s="75">
        <v>11.2852629349856</v>
      </c>
      <c r="AY3" s="75">
        <v>0.134774916406245</v>
      </c>
      <c r="AZ3" s="75">
        <v>8.6762393326609205E-2</v>
      </c>
      <c r="BA3" s="75">
        <v>10.708333787375199</v>
      </c>
      <c r="BB3" s="75">
        <v>7.9472047388349606E-2</v>
      </c>
      <c r="BC3" s="75">
        <v>0</v>
      </c>
      <c r="BD3" s="75">
        <v>6.0566030754476703E-2</v>
      </c>
      <c r="BE3" s="75">
        <v>25.083412458607601</v>
      </c>
      <c r="BF3" s="75">
        <v>23.076740338477801</v>
      </c>
      <c r="BG3" s="75">
        <v>2.0066721201298501</v>
      </c>
      <c r="BH3" s="75">
        <v>3.0614591577241699E-2</v>
      </c>
      <c r="BI3" s="75">
        <v>0</v>
      </c>
      <c r="BJ3" s="75">
        <v>0.29618974894867001</v>
      </c>
      <c r="BK3" s="75">
        <v>7.1011077123188701E-2</v>
      </c>
      <c r="BL3" s="75">
        <v>1.9237726183744199</v>
      </c>
      <c r="BM3" s="75">
        <v>0.40140170461372199</v>
      </c>
      <c r="BN3" s="75">
        <v>0.28882544883347899</v>
      </c>
      <c r="BO3" s="75">
        <v>7.6950849569823099</v>
      </c>
      <c r="BP3" s="75">
        <v>2.5415180237754399E-2</v>
      </c>
      <c r="BQ3" s="75">
        <v>6.8557207107701204E-2</v>
      </c>
      <c r="BR3" s="75">
        <v>1.2153440147268699</v>
      </c>
      <c r="BS3" s="75">
        <v>2.1482238584191698E-3</v>
      </c>
      <c r="BT3" s="75">
        <v>56.266603462799701</v>
      </c>
      <c r="BU3" s="75">
        <v>16.748514729423601</v>
      </c>
      <c r="BV3" s="75">
        <v>0</v>
      </c>
      <c r="BW3" s="75">
        <v>0</v>
      </c>
      <c r="BX3" s="75">
        <v>1.4306741867922801</v>
      </c>
      <c r="BY3" s="75">
        <v>0</v>
      </c>
      <c r="BZ3" s="75">
        <v>67.519424577125903</v>
      </c>
      <c r="CA3" s="75">
        <v>2.1980593863406499</v>
      </c>
      <c r="CB3" s="89"/>
      <c r="CC3" s="91">
        <f>AP3/BZ3</f>
        <v>1.0121164347098828</v>
      </c>
      <c r="CD3" s="28">
        <f t="shared" ref="CD3:CD60" si="0">AF3/AS3</f>
        <v>8.0000027680773821E-3</v>
      </c>
      <c r="CE3" s="28">
        <f t="shared" ref="CE3:CE60" si="1">AO3/BF3</f>
        <v>1.9246965595768009E-2</v>
      </c>
      <c r="CF3" s="68">
        <f t="shared" ref="CF3:CF60" si="2">IF(B3=0,"",(U3-B3)/B3)</f>
        <v>-7.2536899764614921E-8</v>
      </c>
      <c r="CG3" s="68" t="str">
        <f t="shared" ref="CG3:CG60" si="3">IF(C3=0,"",(AO3-C3)/C3)</f>
        <v/>
      </c>
      <c r="CH3" s="68">
        <f t="shared" ref="CH3:CH60" si="4">IF(D3=0,"",(AS3-D3)/D3)</f>
        <v>-3.4135248470362469E-7</v>
      </c>
      <c r="CI3" s="68">
        <f t="shared" ref="CI3:CJ34" si="5">IF(E3=0,"",(BE3-E3)/E3)</f>
        <v>-2.5640015135810744E-7</v>
      </c>
      <c r="CJ3" s="68">
        <f t="shared" si="5"/>
        <v>-2.2063432701441789E-7</v>
      </c>
      <c r="CK3" s="68">
        <f t="shared" ref="CK3:CK60" si="6">IF(G3=0,"",(BT3-G3)/G3)</f>
        <v>-8.0113533447327013E-7</v>
      </c>
      <c r="CL3" s="68">
        <f t="shared" ref="CL3:CL60" si="7">IF(H3=0,"",(BZ3-H3)/H3)</f>
        <v>-2.5552453684752395E-7</v>
      </c>
      <c r="CM3" s="40">
        <f>(N3/0.004204-$BZ3)/$BZ3</f>
        <v>2.7374040086338921E-5</v>
      </c>
      <c r="CN3" s="40">
        <f>(R3/0.002034-$BZ3)/$BZ3</f>
        <v>1.9630987453520812E-4</v>
      </c>
      <c r="CO3" s="40">
        <f>(AB3/0.018342-$BZ3)/$BZ3</f>
        <v>2.7896690111552832E-6</v>
      </c>
      <c r="CP3" s="40">
        <f>(AN3/0.00183-$BZ3)/$BZ3</f>
        <v>1.3164260875872215E-4</v>
      </c>
      <c r="CQ3" s="40">
        <f>(M3/0.001848-$BZ3)/$BZ3</f>
        <v>1.9141824567046384E-6</v>
      </c>
      <c r="CR3" s="40">
        <f>(S3/0.001013-$BZ3)/$BZ3</f>
        <v>1.9329276948263806E-6</v>
      </c>
      <c r="CS3" s="40">
        <f>(Y3/0.000439-$BZ3)/$BZ3</f>
        <v>3.3039175310342752E-6</v>
      </c>
    </row>
    <row r="4" spans="1:97" x14ac:dyDescent="0.25">
      <c r="A4" s="75" t="s">
        <v>170</v>
      </c>
      <c r="B4" s="75"/>
      <c r="C4" s="75"/>
      <c r="D4" s="75"/>
      <c r="E4" s="75"/>
      <c r="F4" s="75"/>
      <c r="G4" s="75"/>
      <c r="H4" s="75"/>
      <c r="I4" s="75"/>
      <c r="J4" s="89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5"/>
      <c r="BD4" s="75"/>
      <c r="BE4" s="75"/>
      <c r="BF4" s="75"/>
      <c r="BG4" s="75"/>
      <c r="BH4" s="75"/>
      <c r="BI4" s="75"/>
      <c r="BJ4" s="75"/>
      <c r="BK4" s="75"/>
      <c r="BL4" s="75"/>
      <c r="BM4" s="75"/>
      <c r="BN4" s="75"/>
      <c r="BO4" s="75"/>
      <c r="BP4" s="75"/>
      <c r="BQ4" s="75"/>
      <c r="BR4" s="75"/>
      <c r="BS4" s="75"/>
      <c r="BT4" s="75"/>
      <c r="BU4" s="75"/>
      <c r="BV4" s="75"/>
      <c r="BW4" s="75"/>
      <c r="BX4" s="75"/>
      <c r="BY4" s="75"/>
      <c r="BZ4" s="75"/>
      <c r="CA4" s="75"/>
      <c r="CB4" s="89"/>
      <c r="CC4" s="91" t="e">
        <f t="shared" ref="CC4:CC60" si="8">AP4/BZ4</f>
        <v>#DIV/0!</v>
      </c>
      <c r="CD4" s="28" t="e">
        <f t="shared" si="0"/>
        <v>#DIV/0!</v>
      </c>
      <c r="CE4" s="28" t="e">
        <f t="shared" si="1"/>
        <v>#DIV/0!</v>
      </c>
      <c r="CF4" s="68" t="str">
        <f t="shared" si="2"/>
        <v/>
      </c>
      <c r="CG4" s="68" t="str">
        <f t="shared" si="3"/>
        <v/>
      </c>
      <c r="CH4" s="68" t="str">
        <f t="shared" si="4"/>
        <v/>
      </c>
      <c r="CI4" s="68" t="str">
        <f t="shared" si="5"/>
        <v/>
      </c>
      <c r="CJ4" s="68" t="str">
        <f t="shared" si="5"/>
        <v/>
      </c>
      <c r="CK4" s="68" t="str">
        <f t="shared" si="6"/>
        <v/>
      </c>
      <c r="CL4" s="68" t="str">
        <f t="shared" si="7"/>
        <v/>
      </c>
      <c r="CM4" s="40"/>
      <c r="CN4" s="40"/>
      <c r="CO4" s="40"/>
      <c r="CP4" s="40"/>
      <c r="CQ4" s="40"/>
      <c r="CR4" s="40"/>
      <c r="CS4" s="40"/>
    </row>
    <row r="5" spans="1:97" x14ac:dyDescent="0.25">
      <c r="A5" s="75" t="s">
        <v>171</v>
      </c>
      <c r="B5" s="75"/>
      <c r="C5" s="75"/>
      <c r="D5" s="75"/>
      <c r="E5" s="75"/>
      <c r="F5" s="75"/>
      <c r="G5" s="75"/>
      <c r="H5" s="75"/>
      <c r="I5" s="75"/>
      <c r="J5" s="89"/>
      <c r="K5" s="75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89"/>
      <c r="CC5" s="91" t="e">
        <f t="shared" si="8"/>
        <v>#DIV/0!</v>
      </c>
      <c r="CD5" s="28" t="e">
        <f t="shared" si="0"/>
        <v>#DIV/0!</v>
      </c>
      <c r="CE5" s="28" t="e">
        <f t="shared" si="1"/>
        <v>#DIV/0!</v>
      </c>
      <c r="CF5" s="68" t="str">
        <f t="shared" si="2"/>
        <v/>
      </c>
      <c r="CG5" s="68" t="str">
        <f t="shared" si="3"/>
        <v/>
      </c>
      <c r="CH5" s="68" t="str">
        <f t="shared" si="4"/>
        <v/>
      </c>
      <c r="CI5" s="68" t="str">
        <f t="shared" si="5"/>
        <v/>
      </c>
      <c r="CJ5" s="68" t="str">
        <f t="shared" si="5"/>
        <v/>
      </c>
      <c r="CK5" s="68" t="str">
        <f t="shared" si="6"/>
        <v/>
      </c>
      <c r="CL5" s="68" t="str">
        <f t="shared" si="7"/>
        <v/>
      </c>
      <c r="CM5" s="40"/>
      <c r="CN5" s="40"/>
      <c r="CO5" s="40"/>
      <c r="CP5" s="40"/>
      <c r="CQ5" s="40"/>
      <c r="CR5" s="40"/>
      <c r="CS5" s="40"/>
    </row>
    <row r="6" spans="1:97" x14ac:dyDescent="0.25">
      <c r="A6" s="75" t="s">
        <v>172</v>
      </c>
      <c r="B6" s="75">
        <v>1343.5553531999999</v>
      </c>
      <c r="C6" s="75"/>
      <c r="D6" s="75">
        <v>11238.119763999999</v>
      </c>
      <c r="E6" s="75">
        <v>266.62933472999998</v>
      </c>
      <c r="F6" s="75">
        <v>245.29898813</v>
      </c>
      <c r="G6" s="75">
        <v>622.62991628999998</v>
      </c>
      <c r="H6" s="75">
        <v>585.33238885000003</v>
      </c>
      <c r="I6" s="75"/>
      <c r="J6" s="89" t="s">
        <v>172</v>
      </c>
      <c r="K6" s="75">
        <v>0</v>
      </c>
      <c r="L6" s="75">
        <v>6.6456827975961597</v>
      </c>
      <c r="M6" s="75">
        <v>1.0816956258447199</v>
      </c>
      <c r="N6" s="75">
        <v>2.4607979791944898</v>
      </c>
      <c r="O6" s="75">
        <v>2.4607979791944898</v>
      </c>
      <c r="P6" s="75">
        <v>9.5038660564559496</v>
      </c>
      <c r="Q6" s="75">
        <v>0</v>
      </c>
      <c r="R6" s="75">
        <v>1.1907951174556901</v>
      </c>
      <c r="S6" s="75">
        <v>0.59294303269548598</v>
      </c>
      <c r="T6" s="75">
        <v>14.0453628119323</v>
      </c>
      <c r="U6" s="75">
        <v>1343.5548860508</v>
      </c>
      <c r="V6" s="75">
        <v>58.560468792677703</v>
      </c>
      <c r="W6" s="75">
        <v>0.44352649248423098</v>
      </c>
      <c r="X6" s="75">
        <v>10.2197613730473</v>
      </c>
      <c r="Y6" s="75">
        <v>0.256961705333282</v>
      </c>
      <c r="Z6" s="75">
        <v>0</v>
      </c>
      <c r="AA6" s="75">
        <v>0</v>
      </c>
      <c r="AB6" s="75">
        <v>10.736147095665901</v>
      </c>
      <c r="AC6" s="75">
        <v>10.736147095665901</v>
      </c>
      <c r="AD6" s="75">
        <v>0</v>
      </c>
      <c r="AE6" s="75">
        <v>0</v>
      </c>
      <c r="AF6" s="75">
        <v>89.904939589830093</v>
      </c>
      <c r="AG6" s="75">
        <v>2.0673548291762698</v>
      </c>
      <c r="AH6" s="75">
        <v>0.32325811174413699</v>
      </c>
      <c r="AI6" s="75">
        <v>0</v>
      </c>
      <c r="AJ6" s="75">
        <v>178.528057708142</v>
      </c>
      <c r="AK6" s="75">
        <v>0.87866020328404904</v>
      </c>
      <c r="AL6" s="75">
        <v>0</v>
      </c>
      <c r="AM6" s="75">
        <v>0</v>
      </c>
      <c r="AN6" s="75">
        <v>1.07131980557273</v>
      </c>
      <c r="AO6" s="75">
        <v>4.7212691986198996</v>
      </c>
      <c r="AP6" s="75">
        <v>592.42442357622701</v>
      </c>
      <c r="AQ6" s="75">
        <v>10114.3057654767</v>
      </c>
      <c r="AR6" s="75">
        <v>1033.9066538816201</v>
      </c>
      <c r="AS6" s="75">
        <v>11238.1173589481</v>
      </c>
      <c r="AT6" s="75">
        <v>0</v>
      </c>
      <c r="AU6" s="75">
        <v>11.685680972842899</v>
      </c>
      <c r="AV6" s="75">
        <v>0</v>
      </c>
      <c r="AW6" s="75">
        <v>0.14754770605223799</v>
      </c>
      <c r="AX6" s="75">
        <v>97.832717609203101</v>
      </c>
      <c r="AY6" s="75">
        <v>1.4328222353103199</v>
      </c>
      <c r="AZ6" s="75">
        <v>0.92220134069676996</v>
      </c>
      <c r="BA6" s="75">
        <v>113.82037030737899</v>
      </c>
      <c r="BB6" s="75">
        <v>0.84472356872082299</v>
      </c>
      <c r="BC6" s="75">
        <v>0</v>
      </c>
      <c r="BD6" s="75">
        <v>0.64375865195081505</v>
      </c>
      <c r="BE6" s="75">
        <v>266.629226083596</v>
      </c>
      <c r="BF6" s="75">
        <v>245.29889525570499</v>
      </c>
      <c r="BG6" s="75">
        <v>21.330330827890599</v>
      </c>
      <c r="BH6" s="75">
        <v>0.32545492489403999</v>
      </c>
      <c r="BI6" s="75">
        <v>0</v>
      </c>
      <c r="BJ6" s="75">
        <v>3.1520440946444199</v>
      </c>
      <c r="BK6" s="75">
        <v>0.75478031845764604</v>
      </c>
      <c r="BL6" s="75">
        <v>20.449475845059101</v>
      </c>
      <c r="BM6" s="75">
        <v>4.2665165334523802</v>
      </c>
      <c r="BN6" s="75">
        <v>3.06993195676736</v>
      </c>
      <c r="BO6" s="75">
        <v>81.797896211357099</v>
      </c>
      <c r="BP6" s="75">
        <v>0.220325779262978</v>
      </c>
      <c r="BQ6" s="75">
        <v>0.72875015131423004</v>
      </c>
      <c r="BR6" s="75">
        <v>12.9197856852791</v>
      </c>
      <c r="BS6" s="75">
        <v>2.28357243695607E-2</v>
      </c>
      <c r="BT6" s="75">
        <v>622.62990368844203</v>
      </c>
      <c r="BU6" s="75">
        <v>145.19474973061199</v>
      </c>
      <c r="BV6" s="75">
        <v>0</v>
      </c>
      <c r="BW6" s="75">
        <v>0</v>
      </c>
      <c r="BX6" s="75">
        <v>12.4026078161453</v>
      </c>
      <c r="BY6" s="75">
        <v>0</v>
      </c>
      <c r="BZ6" s="75">
        <v>585.332236143675</v>
      </c>
      <c r="CA6" s="75">
        <v>19.055125639767699</v>
      </c>
      <c r="CB6" s="89"/>
      <c r="CC6" s="91">
        <f t="shared" si="8"/>
        <v>1.0121165160478385</v>
      </c>
      <c r="CD6" s="28">
        <f t="shared" si="0"/>
        <v>8.0000000639115307E-3</v>
      </c>
      <c r="CE6" s="28">
        <f t="shared" si="1"/>
        <v>1.9247005550915117E-2</v>
      </c>
      <c r="CF6" s="68">
        <f t="shared" si="2"/>
        <v>-3.4769628124081918E-7</v>
      </c>
      <c r="CG6" s="68" t="str">
        <f t="shared" si="3"/>
        <v/>
      </c>
      <c r="CH6" s="68">
        <f t="shared" si="4"/>
        <v>-2.1400838834101094E-7</v>
      </c>
      <c r="CI6" s="68">
        <f t="shared" si="5"/>
        <v>-4.0748106016632596E-7</v>
      </c>
      <c r="CJ6" s="68">
        <f t="shared" si="5"/>
        <v>-3.7861670655312734E-7</v>
      </c>
      <c r="CK6" s="68">
        <f t="shared" si="6"/>
        <v>-2.0239242647441602E-8</v>
      </c>
      <c r="CL6" s="68">
        <f t="shared" si="7"/>
        <v>-2.6088821998230152E-7</v>
      </c>
      <c r="CM6" s="40">
        <f>(N6/0.004204-$BZ6)/$BZ6</f>
        <v>2.489435215208244E-5</v>
      </c>
      <c r="CN6" s="40">
        <f>(R6/0.002034-$BZ6)/$BZ6</f>
        <v>1.9263878196303227E-4</v>
      </c>
      <c r="CO6" s="40">
        <f>(AB6/0.018342-$BZ6)/$BZ6</f>
        <v>-1.5629121893196255E-6</v>
      </c>
      <c r="CP6" s="40">
        <f>(AN6/0.00183-$BZ6)/$BZ6</f>
        <v>1.5106401762551836E-4</v>
      </c>
      <c r="CQ6" s="40">
        <f>(M6/0.001848-$BZ6)/$BZ6</f>
        <v>1.528575780880775E-6</v>
      </c>
      <c r="CR6" s="40">
        <f>(S6/0.001013-$BZ6)/$BZ6</f>
        <v>2.4917834316729708E-6</v>
      </c>
      <c r="CS6" s="40">
        <f>(Y6/0.000439-$BZ6)/$BZ6</f>
        <v>3.3221644586754628E-6</v>
      </c>
    </row>
    <row r="7" spans="1:97" x14ac:dyDescent="0.25">
      <c r="A7" s="75" t="s">
        <v>173</v>
      </c>
      <c r="B7" s="75"/>
      <c r="C7" s="75"/>
      <c r="D7" s="75"/>
      <c r="E7" s="75"/>
      <c r="F7" s="75"/>
      <c r="G7" s="75"/>
      <c r="H7" s="75"/>
      <c r="I7" s="75"/>
      <c r="J7" s="89"/>
      <c r="K7" s="75"/>
      <c r="L7" s="75"/>
      <c r="M7" s="75"/>
      <c r="N7" s="75"/>
      <c r="O7" s="75"/>
      <c r="P7" s="75"/>
      <c r="Q7" s="75"/>
      <c r="R7" s="75"/>
      <c r="S7" s="75"/>
      <c r="T7" s="75"/>
      <c r="U7" s="75"/>
      <c r="V7" s="75"/>
      <c r="W7" s="75"/>
      <c r="X7" s="75"/>
      <c r="Y7" s="75"/>
      <c r="Z7" s="75"/>
      <c r="AA7" s="75"/>
      <c r="AB7" s="75"/>
      <c r="AC7" s="75"/>
      <c r="AD7" s="75"/>
      <c r="AE7" s="75"/>
      <c r="AF7" s="75"/>
      <c r="AG7" s="75"/>
      <c r="AH7" s="75"/>
      <c r="AI7" s="75"/>
      <c r="AJ7" s="75"/>
      <c r="AK7" s="75"/>
      <c r="AL7" s="75"/>
      <c r="AM7" s="75"/>
      <c r="AN7" s="75"/>
      <c r="AO7" s="75"/>
      <c r="AP7" s="75"/>
      <c r="AQ7" s="75"/>
      <c r="AR7" s="75"/>
      <c r="AS7" s="75"/>
      <c r="AT7" s="75"/>
      <c r="AU7" s="75"/>
      <c r="AV7" s="75"/>
      <c r="AW7" s="75"/>
      <c r="AX7" s="75"/>
      <c r="AY7" s="75"/>
      <c r="AZ7" s="75"/>
      <c r="BA7" s="75"/>
      <c r="BB7" s="75"/>
      <c r="BC7" s="75"/>
      <c r="BD7" s="75"/>
      <c r="BE7" s="75"/>
      <c r="BF7" s="75"/>
      <c r="BG7" s="75"/>
      <c r="BH7" s="75"/>
      <c r="BI7" s="75"/>
      <c r="BJ7" s="75"/>
      <c r="BK7" s="75"/>
      <c r="BL7" s="75"/>
      <c r="BM7" s="75"/>
      <c r="BN7" s="75"/>
      <c r="BO7" s="75"/>
      <c r="BP7" s="75"/>
      <c r="BQ7" s="75"/>
      <c r="BR7" s="75"/>
      <c r="BS7" s="75"/>
      <c r="BT7" s="75"/>
      <c r="BU7" s="75"/>
      <c r="BV7" s="75"/>
      <c r="BW7" s="75"/>
      <c r="BX7" s="75"/>
      <c r="BY7" s="75"/>
      <c r="BZ7" s="75"/>
      <c r="CA7" s="75"/>
      <c r="CB7" s="89"/>
      <c r="CC7" s="91" t="e">
        <f t="shared" si="8"/>
        <v>#DIV/0!</v>
      </c>
      <c r="CD7" s="28" t="e">
        <f t="shared" si="0"/>
        <v>#DIV/0!</v>
      </c>
      <c r="CE7" s="28" t="e">
        <f t="shared" si="1"/>
        <v>#DIV/0!</v>
      </c>
      <c r="CF7" s="68" t="str">
        <f t="shared" si="2"/>
        <v/>
      </c>
      <c r="CG7" s="68" t="str">
        <f t="shared" si="3"/>
        <v/>
      </c>
      <c r="CH7" s="68" t="str">
        <f t="shared" si="4"/>
        <v/>
      </c>
      <c r="CI7" s="68" t="str">
        <f t="shared" si="5"/>
        <v/>
      </c>
      <c r="CJ7" s="68" t="str">
        <f t="shared" si="5"/>
        <v/>
      </c>
      <c r="CK7" s="68" t="str">
        <f t="shared" si="6"/>
        <v/>
      </c>
      <c r="CL7" s="68" t="str">
        <f t="shared" si="7"/>
        <v/>
      </c>
      <c r="CM7" s="40"/>
      <c r="CN7" s="40"/>
      <c r="CO7" s="40"/>
      <c r="CP7" s="40"/>
      <c r="CQ7" s="40"/>
      <c r="CR7" s="40"/>
      <c r="CS7" s="40"/>
    </row>
    <row r="8" spans="1:97" x14ac:dyDescent="0.25">
      <c r="A8" s="75" t="s">
        <v>174</v>
      </c>
      <c r="B8" s="75">
        <v>14.663504939999999</v>
      </c>
      <c r="C8" s="75"/>
      <c r="D8" s="75">
        <v>123.98827685000001</v>
      </c>
      <c r="E8" s="75">
        <v>2.7727259700000002</v>
      </c>
      <c r="F8" s="75">
        <v>2.5509078500000002</v>
      </c>
      <c r="G8" s="75">
        <v>6.4040509200000004</v>
      </c>
      <c r="H8" s="75">
        <v>6.2271227199999997</v>
      </c>
      <c r="I8" s="75"/>
      <c r="J8" s="89" t="s">
        <v>174</v>
      </c>
      <c r="K8" s="75">
        <v>0</v>
      </c>
      <c r="L8" s="75">
        <v>7.0701033391855003E-2</v>
      </c>
      <c r="M8" s="75">
        <v>1.1507691567407699E-2</v>
      </c>
      <c r="N8" s="75">
        <v>2.6179560102323099E-2</v>
      </c>
      <c r="O8" s="75">
        <v>2.6179560102323099E-2</v>
      </c>
      <c r="P8" s="75">
        <v>0.101108168686651</v>
      </c>
      <c r="Q8" s="75">
        <v>0</v>
      </c>
      <c r="R8" s="75">
        <v>1.26683013700338E-2</v>
      </c>
      <c r="S8" s="75">
        <v>6.3081124987957203E-3</v>
      </c>
      <c r="T8" s="75">
        <v>0.14942320400447501</v>
      </c>
      <c r="U8" s="75">
        <v>14.663493772934901</v>
      </c>
      <c r="V8" s="75">
        <v>0.62300475394798105</v>
      </c>
      <c r="W8" s="75">
        <v>4.7184807048661504E-3</v>
      </c>
      <c r="X8" s="75">
        <v>0.10872418374487</v>
      </c>
      <c r="Y8" s="75">
        <v>2.7337882056013901E-3</v>
      </c>
      <c r="Z8" s="75">
        <v>0</v>
      </c>
      <c r="AA8" s="75">
        <v>0</v>
      </c>
      <c r="AB8" s="75">
        <v>0.114217813421231</v>
      </c>
      <c r="AC8" s="75">
        <v>0.114217813421231</v>
      </c>
      <c r="AD8" s="75">
        <v>0</v>
      </c>
      <c r="AE8" s="75">
        <v>0</v>
      </c>
      <c r="AF8" s="75">
        <v>0.99190560315701803</v>
      </c>
      <c r="AG8" s="75">
        <v>2.1993856267111998E-2</v>
      </c>
      <c r="AH8" s="75">
        <v>3.43905781182559E-3</v>
      </c>
      <c r="AI8" s="75">
        <v>0</v>
      </c>
      <c r="AJ8" s="75">
        <v>1.8992890263800899</v>
      </c>
      <c r="AK8" s="75">
        <v>9.3477599870809107E-3</v>
      </c>
      <c r="AL8" s="75">
        <v>0</v>
      </c>
      <c r="AM8" s="75">
        <v>0</v>
      </c>
      <c r="AN8" s="75">
        <v>1.13971167923064E-2</v>
      </c>
      <c r="AO8" s="75">
        <v>4.9097263777509503E-2</v>
      </c>
      <c r="AP8" s="75">
        <v>6.3025704679861203</v>
      </c>
      <c r="AQ8" s="75">
        <v>111.58937572821399</v>
      </c>
      <c r="AR8" s="75">
        <v>11.4069215377238</v>
      </c>
      <c r="AS8" s="75">
        <v>123.98820286909501</v>
      </c>
      <c r="AT8" s="75">
        <v>0</v>
      </c>
      <c r="AU8" s="75">
        <v>0.124319966666115</v>
      </c>
      <c r="AV8" s="75">
        <v>0</v>
      </c>
      <c r="AW8" s="75">
        <v>1.5344714804587801E-3</v>
      </c>
      <c r="AX8" s="75">
        <v>1.0408069591957501</v>
      </c>
      <c r="AY8" s="75">
        <v>1.4898035571575799E-2</v>
      </c>
      <c r="AZ8" s="75">
        <v>9.5907313943682897E-3</v>
      </c>
      <c r="BA8" s="75">
        <v>1.1837009716871401</v>
      </c>
      <c r="BB8" s="75">
        <v>8.7848496613149394E-3</v>
      </c>
      <c r="BC8" s="75">
        <v>0</v>
      </c>
      <c r="BD8" s="75">
        <v>6.6949837574474796E-3</v>
      </c>
      <c r="BE8" s="75">
        <v>2.7727243784299702</v>
      </c>
      <c r="BF8" s="75">
        <v>2.5509062750662701</v>
      </c>
      <c r="BG8" s="75">
        <v>0.221818103363701</v>
      </c>
      <c r="BH8" s="75">
        <v>3.3841453617509099E-3</v>
      </c>
      <c r="BI8" s="75">
        <v>0</v>
      </c>
      <c r="BJ8" s="75">
        <v>3.2740910508881803E-2</v>
      </c>
      <c r="BK8" s="75">
        <v>7.84957288755876E-3</v>
      </c>
      <c r="BL8" s="75">
        <v>0.21265394059646001</v>
      </c>
      <c r="BM8" s="75">
        <v>4.4371104350270203E-2</v>
      </c>
      <c r="BN8" s="75">
        <v>3.19268282654585E-2</v>
      </c>
      <c r="BO8" s="75">
        <v>0.850615666925709</v>
      </c>
      <c r="BP8" s="75">
        <v>2.3439967305984898E-3</v>
      </c>
      <c r="BQ8" s="75">
        <v>7.5783129571145797E-3</v>
      </c>
      <c r="BR8" s="75">
        <v>0.13434428446237501</v>
      </c>
      <c r="BS8" s="75">
        <v>2.37465198388421E-4</v>
      </c>
      <c r="BT8" s="75">
        <v>6.4040485819320097</v>
      </c>
      <c r="BU8" s="75">
        <v>1.54466761621514</v>
      </c>
      <c r="BV8" s="75">
        <v>0</v>
      </c>
      <c r="BW8" s="75">
        <v>0</v>
      </c>
      <c r="BX8" s="75">
        <v>0.131946879084332</v>
      </c>
      <c r="BY8" s="75">
        <v>0</v>
      </c>
      <c r="BZ8" s="75">
        <v>6.2271205652650696</v>
      </c>
      <c r="CA8" s="75">
        <v>0.20272086943765599</v>
      </c>
      <c r="CB8" s="89"/>
      <c r="CC8" s="91">
        <f t="shared" si="8"/>
        <v>1.0121163388327361</v>
      </c>
      <c r="CD8" s="28">
        <f t="shared" si="0"/>
        <v>7.9999998403417292E-3</v>
      </c>
      <c r="CE8" s="28">
        <f t="shared" si="1"/>
        <v>1.9246988514399262E-2</v>
      </c>
      <c r="CF8" s="68">
        <f t="shared" si="2"/>
        <v>-7.6155497230018051E-7</v>
      </c>
      <c r="CG8" s="68" t="str">
        <f t="shared" si="3"/>
        <v/>
      </c>
      <c r="CH8" s="68">
        <f t="shared" si="4"/>
        <v>-5.9667661233672462E-7</v>
      </c>
      <c r="CI8" s="68">
        <f t="shared" si="5"/>
        <v>-5.7400913296551371E-7</v>
      </c>
      <c r="CJ8" s="68">
        <f t="shared" si="5"/>
        <v>-6.1740126367066823E-7</v>
      </c>
      <c r="CK8" s="68">
        <f t="shared" si="6"/>
        <v>-3.6509203627167573E-7</v>
      </c>
      <c r="CL8" s="68">
        <f t="shared" si="7"/>
        <v>-3.4602416347396235E-7</v>
      </c>
      <c r="CM8" s="40">
        <f>(N8/0.004204-$BZ8)/$BZ8</f>
        <v>2.8467520505968649E-5</v>
      </c>
      <c r="CN8" s="40">
        <f>(R8/0.002034-$BZ8)/$BZ8</f>
        <v>1.8460027415509212E-4</v>
      </c>
      <c r="CO8" s="40">
        <f>(AB8/0.018342-$BZ8)/$BZ8</f>
        <v>-2.8005134219238709E-7</v>
      </c>
      <c r="CP8" s="40">
        <f>(AN8/0.00183-$BZ8)/$BZ8</f>
        <v>1.3041471060241963E-4</v>
      </c>
      <c r="CQ8" s="40">
        <f>(M8/0.001848-$BZ8)/$BZ8</f>
        <v>-2.3668637209428928E-6</v>
      </c>
      <c r="CR8" s="40">
        <f>(S8/0.001013-$BZ8)/$BZ8</f>
        <v>6.2406033311257441E-6</v>
      </c>
      <c r="CS8" s="40">
        <f>(Y8/0.000439-$BZ8)/$BZ8</f>
        <v>3.0097403373683671E-5</v>
      </c>
    </row>
    <row r="9" spans="1:97" x14ac:dyDescent="0.25">
      <c r="A9" s="75" t="s">
        <v>175</v>
      </c>
      <c r="B9" s="75">
        <v>230.11726536</v>
      </c>
      <c r="C9" s="75"/>
      <c r="D9" s="75">
        <v>1871.805294</v>
      </c>
      <c r="E9" s="75">
        <v>35.966121459999997</v>
      </c>
      <c r="F9" s="75">
        <v>33.088831720000002</v>
      </c>
      <c r="G9" s="75">
        <v>77.558894159999994</v>
      </c>
      <c r="H9" s="75">
        <v>106.36177917000001</v>
      </c>
      <c r="I9" s="75"/>
      <c r="J9" s="89" t="s">
        <v>175</v>
      </c>
      <c r="K9" s="75">
        <v>0</v>
      </c>
      <c r="L9" s="75">
        <v>1.2076021713066201</v>
      </c>
      <c r="M9" s="75">
        <v>0.19655690331542</v>
      </c>
      <c r="N9" s="75">
        <v>0.447157725511731</v>
      </c>
      <c r="O9" s="75">
        <v>0.447157725511731</v>
      </c>
      <c r="P9" s="75">
        <v>1.7269703687395599</v>
      </c>
      <c r="Q9" s="75">
        <v>0</v>
      </c>
      <c r="R9" s="75">
        <v>0.21638212364999401</v>
      </c>
      <c r="S9" s="75">
        <v>0.10774470086405701</v>
      </c>
      <c r="T9" s="75">
        <v>2.5522096013227702</v>
      </c>
      <c r="U9" s="75">
        <v>230.11717521784399</v>
      </c>
      <c r="V9" s="75">
        <v>10.6411535072008</v>
      </c>
      <c r="W9" s="75">
        <v>8.0594280257940701E-2</v>
      </c>
      <c r="X9" s="75">
        <v>1.85705658942773</v>
      </c>
      <c r="Y9" s="75">
        <v>4.6692883316853701E-2</v>
      </c>
      <c r="Z9" s="75">
        <v>0</v>
      </c>
      <c r="AA9" s="75">
        <v>0</v>
      </c>
      <c r="AB9" s="75">
        <v>1.9508897898973101</v>
      </c>
      <c r="AC9" s="75">
        <v>1.9508897898973101</v>
      </c>
      <c r="AD9" s="75">
        <v>0</v>
      </c>
      <c r="AE9" s="75">
        <v>0</v>
      </c>
      <c r="AF9" s="75">
        <v>14.9744396280802</v>
      </c>
      <c r="AG9" s="75">
        <v>0.375663805590921</v>
      </c>
      <c r="AH9" s="75">
        <v>5.8740065371671701E-2</v>
      </c>
      <c r="AI9" s="75">
        <v>0</v>
      </c>
      <c r="AJ9" s="75">
        <v>32.440606760082801</v>
      </c>
      <c r="AK9" s="75">
        <v>0.15966328288276299</v>
      </c>
      <c r="AL9" s="75">
        <v>0</v>
      </c>
      <c r="AM9" s="75">
        <v>0</v>
      </c>
      <c r="AN9" s="75">
        <v>0.19466763317663899</v>
      </c>
      <c r="AO9" s="75">
        <v>0.63686036629794296</v>
      </c>
      <c r="AP9" s="75">
        <v>107.65047713531401</v>
      </c>
      <c r="AQ9" s="75">
        <v>1684.6241406107899</v>
      </c>
      <c r="AR9" s="75">
        <v>172.20608698336</v>
      </c>
      <c r="AS9" s="75">
        <v>1871.8046672222299</v>
      </c>
      <c r="AT9" s="75">
        <v>0</v>
      </c>
      <c r="AU9" s="75">
        <v>2.1234317026295599</v>
      </c>
      <c r="AV9" s="75">
        <v>0</v>
      </c>
      <c r="AW9" s="75">
        <v>1.99042413620154E-2</v>
      </c>
      <c r="AX9" s="75">
        <v>17.777398448717701</v>
      </c>
      <c r="AY9" s="75">
        <v>0.19324845428440701</v>
      </c>
      <c r="AZ9" s="75">
        <v>0.12440519629403</v>
      </c>
      <c r="BA9" s="75">
        <v>15.3542555267117</v>
      </c>
      <c r="BB9" s="75">
        <v>0.113951783814767</v>
      </c>
      <c r="BC9" s="75">
        <v>0</v>
      </c>
      <c r="BD9" s="75">
        <v>8.6843211693315006E-2</v>
      </c>
      <c r="BE9" s="75">
        <v>35.966113971681601</v>
      </c>
      <c r="BF9" s="75">
        <v>33.088824995342698</v>
      </c>
      <c r="BG9" s="75">
        <v>2.8772889763388898</v>
      </c>
      <c r="BH9" s="75">
        <v>4.3897036988045403E-2</v>
      </c>
      <c r="BI9" s="75">
        <v>0</v>
      </c>
      <c r="BJ9" s="75">
        <v>0.42469489244200398</v>
      </c>
      <c r="BK9" s="75">
        <v>0.101820013558425</v>
      </c>
      <c r="BL9" s="75">
        <v>2.7584201127664101</v>
      </c>
      <c r="BM9" s="75">
        <v>0.57555413835105196</v>
      </c>
      <c r="BN9" s="75">
        <v>0.41413466933425902</v>
      </c>
      <c r="BO9" s="75">
        <v>11.0336796794479</v>
      </c>
      <c r="BP9" s="75">
        <v>4.0035887965519698E-2</v>
      </c>
      <c r="BQ9" s="75">
        <v>9.83014379646929E-2</v>
      </c>
      <c r="BR9" s="75">
        <v>1.7426343469082901</v>
      </c>
      <c r="BS9" s="75">
        <v>3.08025342129774E-3</v>
      </c>
      <c r="BT9" s="75">
        <v>77.558796320485797</v>
      </c>
      <c r="BU9" s="75">
        <v>26.383537157788901</v>
      </c>
      <c r="BV9" s="75">
        <v>0</v>
      </c>
      <c r="BW9" s="75">
        <v>0</v>
      </c>
      <c r="BX9" s="75">
        <v>2.2537083685642898</v>
      </c>
      <c r="BY9" s="75">
        <v>0</v>
      </c>
      <c r="BZ9" s="75">
        <v>106.36174517876699</v>
      </c>
      <c r="CA9" s="75">
        <v>3.4625500269046499</v>
      </c>
      <c r="CB9" s="89"/>
      <c r="CC9" s="91">
        <f t="shared" si="8"/>
        <v>1.0121164987879898</v>
      </c>
      <c r="CD9" s="28">
        <f t="shared" si="0"/>
        <v>8.0000012235797897E-3</v>
      </c>
      <c r="CE9" s="28">
        <f t="shared" si="1"/>
        <v>1.9246992493314043E-2</v>
      </c>
      <c r="CF9" s="68">
        <f t="shared" si="2"/>
        <v>-3.9172269786246642E-7</v>
      </c>
      <c r="CG9" s="68" t="str">
        <f t="shared" si="3"/>
        <v/>
      </c>
      <c r="CH9" s="68">
        <f t="shared" si="4"/>
        <v>-3.3485201270839144E-7</v>
      </c>
      <c r="CI9" s="68">
        <f t="shared" si="5"/>
        <v>-2.0820477970958875E-7</v>
      </c>
      <c r="CJ9" s="68">
        <f t="shared" si="5"/>
        <v>-2.0323042411397321E-7</v>
      </c>
      <c r="CK9" s="68">
        <f t="shared" si="6"/>
        <v>-1.2614867096380255E-6</v>
      </c>
      <c r="CL9" s="68">
        <f t="shared" si="7"/>
        <v>-3.1958127511370366E-7</v>
      </c>
      <c r="CM9" s="40">
        <f>(N9/0.004204-$BZ9)/$BZ9</f>
        <v>2.8958809021918701E-5</v>
      </c>
      <c r="CN9" s="40">
        <f>(R9/0.002034-$BZ9)/$BZ9</f>
        <v>1.9568271024904046E-4</v>
      </c>
      <c r="CO9" s="40">
        <f>(AB9/0.018342-$BZ9)/$BZ9</f>
        <v>1.3633942860503802E-6</v>
      </c>
      <c r="CP9" s="40">
        <f>(AN9/0.00183-$BZ9)/$BZ9</f>
        <v>1.3172645332596686E-4</v>
      </c>
      <c r="CQ9" s="40">
        <f>(M9/0.001848-$BZ9)/$BZ9</f>
        <v>2.0260080347055665E-6</v>
      </c>
      <c r="CR9" s="40">
        <f>(S9/0.001013-$BZ9)/$BZ9</f>
        <v>2.3481299597753091E-6</v>
      </c>
      <c r="CS9" s="40">
        <f>(Y9/0.000439-$BZ9)/$BZ9</f>
        <v>1.6530035648153388E-6</v>
      </c>
    </row>
    <row r="10" spans="1:97" x14ac:dyDescent="0.25">
      <c r="A10" s="75" t="s">
        <v>176</v>
      </c>
      <c r="B10" s="75"/>
      <c r="C10" s="75"/>
      <c r="D10" s="75"/>
      <c r="E10" s="75"/>
      <c r="F10" s="75"/>
      <c r="G10" s="75"/>
      <c r="H10" s="75"/>
      <c r="I10" s="75"/>
      <c r="J10" s="89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89"/>
      <c r="CC10" s="91" t="e">
        <f t="shared" si="8"/>
        <v>#DIV/0!</v>
      </c>
      <c r="CD10" s="28" t="e">
        <f t="shared" si="0"/>
        <v>#DIV/0!</v>
      </c>
      <c r="CE10" s="28" t="e">
        <f t="shared" si="1"/>
        <v>#DIV/0!</v>
      </c>
      <c r="CF10" s="68" t="str">
        <f t="shared" si="2"/>
        <v/>
      </c>
      <c r="CG10" s="68" t="str">
        <f t="shared" si="3"/>
        <v/>
      </c>
      <c r="CH10" s="68" t="str">
        <f t="shared" si="4"/>
        <v/>
      </c>
      <c r="CI10" s="68" t="str">
        <f t="shared" si="5"/>
        <v/>
      </c>
      <c r="CJ10" s="68" t="str">
        <f t="shared" si="5"/>
        <v/>
      </c>
      <c r="CK10" s="68" t="str">
        <f t="shared" si="6"/>
        <v/>
      </c>
      <c r="CL10" s="68" t="str">
        <f t="shared" si="7"/>
        <v/>
      </c>
      <c r="CM10" s="40"/>
      <c r="CN10" s="40"/>
      <c r="CO10" s="40"/>
      <c r="CP10" s="40"/>
      <c r="CQ10" s="40"/>
      <c r="CR10" s="40"/>
      <c r="CS10" s="40"/>
    </row>
    <row r="11" spans="1:97" x14ac:dyDescent="0.25">
      <c r="A11" s="75" t="s">
        <v>177</v>
      </c>
      <c r="B11" s="75">
        <v>1087.4975847999999</v>
      </c>
      <c r="C11" s="75"/>
      <c r="D11" s="75">
        <v>8163.9983277000001</v>
      </c>
      <c r="E11" s="75">
        <v>194.92055237</v>
      </c>
      <c r="F11" s="75">
        <v>179.32690817</v>
      </c>
      <c r="G11" s="75">
        <v>441.80749779000001</v>
      </c>
      <c r="H11" s="75">
        <v>474.04044799000002</v>
      </c>
      <c r="I11" s="75"/>
      <c r="J11" s="89" t="s">
        <v>177</v>
      </c>
      <c r="K11" s="75">
        <v>0</v>
      </c>
      <c r="L11" s="75">
        <v>5.3821161250691398</v>
      </c>
      <c r="M11" s="75">
        <v>0.87602898308473798</v>
      </c>
      <c r="N11" s="75">
        <v>1.9929213217650099</v>
      </c>
      <c r="O11" s="75">
        <v>1.9929213217650099</v>
      </c>
      <c r="P11" s="75">
        <v>7.6968765760890498</v>
      </c>
      <c r="Q11" s="75">
        <v>0</v>
      </c>
      <c r="R11" s="75">
        <v>0.96438720202841899</v>
      </c>
      <c r="S11" s="75">
        <v>0.48020397208480298</v>
      </c>
      <c r="T11" s="75">
        <v>11.374853175534501</v>
      </c>
      <c r="U11" s="75">
        <v>1087.4973471501301</v>
      </c>
      <c r="V11" s="75">
        <v>47.426226454100103</v>
      </c>
      <c r="W11" s="75">
        <v>0.35919813724717797</v>
      </c>
      <c r="X11" s="75">
        <v>8.2766567450570303</v>
      </c>
      <c r="Y11" s="75">
        <v>0.208104249339185</v>
      </c>
      <c r="Z11" s="75">
        <v>0</v>
      </c>
      <c r="AA11" s="75">
        <v>0</v>
      </c>
      <c r="AB11" s="75">
        <v>8.6948616471482403</v>
      </c>
      <c r="AC11" s="75">
        <v>8.6948616471482403</v>
      </c>
      <c r="AD11" s="75">
        <v>0</v>
      </c>
      <c r="AE11" s="75">
        <v>0</v>
      </c>
      <c r="AF11" s="75">
        <v>65.311966692262303</v>
      </c>
      <c r="AG11" s="75">
        <v>1.6742841896457199</v>
      </c>
      <c r="AH11" s="75">
        <v>0.26179666236021198</v>
      </c>
      <c r="AI11" s="75">
        <v>0</v>
      </c>
      <c r="AJ11" s="75">
        <v>144.583509536804</v>
      </c>
      <c r="AK11" s="75">
        <v>0.71159812785735999</v>
      </c>
      <c r="AL11" s="75">
        <v>0</v>
      </c>
      <c r="AM11" s="75">
        <v>0</v>
      </c>
      <c r="AN11" s="75">
        <v>0.86760658508860999</v>
      </c>
      <c r="AO11" s="75">
        <v>3.45150337922253</v>
      </c>
      <c r="AP11" s="75">
        <v>479.78400622034002</v>
      </c>
      <c r="AQ11" s="75">
        <v>7347.5955682201502</v>
      </c>
      <c r="AR11" s="75">
        <v>751.08753431328705</v>
      </c>
      <c r="AS11" s="75">
        <v>8163.9950692256998</v>
      </c>
      <c r="AT11" s="75">
        <v>0</v>
      </c>
      <c r="AU11" s="75">
        <v>9.4638596145730993</v>
      </c>
      <c r="AV11" s="75">
        <v>0</v>
      </c>
      <c r="AW11" s="75">
        <v>0.10787213270722</v>
      </c>
      <c r="AX11" s="75">
        <v>79.231565894902303</v>
      </c>
      <c r="AY11" s="75">
        <v>1.04732087466172</v>
      </c>
      <c r="AZ11" s="75">
        <v>0.67422124396898098</v>
      </c>
      <c r="BA11" s="75">
        <v>83.213303580195799</v>
      </c>
      <c r="BB11" s="75">
        <v>0.61756822686662505</v>
      </c>
      <c r="BC11" s="75">
        <v>0</v>
      </c>
      <c r="BD11" s="75">
        <v>0.47065226928355303</v>
      </c>
      <c r="BE11" s="75">
        <v>194.920496053042</v>
      </c>
      <c r="BF11" s="75">
        <v>179.32686068484301</v>
      </c>
      <c r="BG11" s="75">
        <v>15.593635368199401</v>
      </c>
      <c r="BH11" s="75">
        <v>0.23790276729222801</v>
      </c>
      <c r="BI11" s="75">
        <v>0</v>
      </c>
      <c r="BJ11" s="75">
        <v>2.3016598674801698</v>
      </c>
      <c r="BK11" s="75">
        <v>0.55181966094016</v>
      </c>
      <c r="BL11" s="75">
        <v>14.9494239783506</v>
      </c>
      <c r="BM11" s="75">
        <v>3.1192509248940299</v>
      </c>
      <c r="BN11" s="75">
        <v>2.2444280444672202</v>
      </c>
      <c r="BO11" s="75">
        <v>59.797688856076697</v>
      </c>
      <c r="BP11" s="75">
        <v>0.17843463670732801</v>
      </c>
      <c r="BQ11" s="75">
        <v>0.53275085774125397</v>
      </c>
      <c r="BR11" s="75">
        <v>9.4443037863280299</v>
      </c>
      <c r="BS11" s="75">
        <v>1.6693613588849E-2</v>
      </c>
      <c r="BT11" s="75">
        <v>441.80727386806399</v>
      </c>
      <c r="BU11" s="75">
        <v>117.588035394142</v>
      </c>
      <c r="BV11" s="75">
        <v>0</v>
      </c>
      <c r="BW11" s="75">
        <v>0</v>
      </c>
      <c r="BX11" s="75">
        <v>10.044478164797299</v>
      </c>
      <c r="BY11" s="75">
        <v>0</v>
      </c>
      <c r="BZ11" s="75">
        <v>474.04032769942103</v>
      </c>
      <c r="CA11" s="75">
        <v>15.432133181338299</v>
      </c>
      <c r="CB11" s="89"/>
      <c r="CC11" s="91">
        <f t="shared" si="8"/>
        <v>1.0121164343734084</v>
      </c>
      <c r="CD11" s="28">
        <f t="shared" si="0"/>
        <v>8.0000007518937297E-3</v>
      </c>
      <c r="CE11" s="28">
        <f t="shared" si="1"/>
        <v>1.9246996049790639E-2</v>
      </c>
      <c r="CF11" s="68">
        <f t="shared" si="2"/>
        <v>-2.1852910128828473E-7</v>
      </c>
      <c r="CG11" s="68" t="str">
        <f t="shared" si="3"/>
        <v/>
      </c>
      <c r="CH11" s="68">
        <f t="shared" si="4"/>
        <v>-3.9912726209828755E-7</v>
      </c>
      <c r="CI11" s="68">
        <f t="shared" si="5"/>
        <v>-2.8892262673201299E-7</v>
      </c>
      <c r="CJ11" s="68">
        <f t="shared" si="5"/>
        <v>-2.6479660787085614E-7</v>
      </c>
      <c r="CK11" s="68">
        <f t="shared" si="6"/>
        <v>-5.0683145294357789E-7</v>
      </c>
      <c r="CL11" s="68">
        <f t="shared" si="7"/>
        <v>-2.537559389732218E-7</v>
      </c>
      <c r="CM11" s="40">
        <f>(N11/0.004204-$BZ11)/$BZ11</f>
        <v>2.7991911942844807E-5</v>
      </c>
      <c r="CN11" s="40">
        <f>(R11/0.002034-$BZ11)/$BZ11</f>
        <v>1.9619982886243903E-4</v>
      </c>
      <c r="CO11" s="40">
        <f>(AB11/0.018342-$BZ11)/$BZ11</f>
        <v>1.6051443287392986E-6</v>
      </c>
      <c r="CP11" s="40">
        <f>(AN11/0.00183-$BZ11)/$BZ11</f>
        <v>1.3001291618431148E-4</v>
      </c>
      <c r="CQ11" s="40">
        <f>(M11/0.001848-$BZ11)/$BZ11</f>
        <v>2.8052760231447245E-6</v>
      </c>
      <c r="CR11" s="40">
        <f>(S11/0.001013-$BZ11)/$BZ11</f>
        <v>2.3326085734044972E-6</v>
      </c>
      <c r="CS11" s="40">
        <f>(Y11/0.000439-$BZ11)/$BZ11</f>
        <v>2.6211889988720332E-6</v>
      </c>
    </row>
    <row r="12" spans="1:97" x14ac:dyDescent="0.25">
      <c r="A12" s="75" t="s">
        <v>178</v>
      </c>
      <c r="B12" s="75">
        <v>263.19393590999999</v>
      </c>
      <c r="C12" s="75"/>
      <c r="D12" s="75">
        <v>1909.6192464000001</v>
      </c>
      <c r="E12" s="75">
        <v>42.836368450000002</v>
      </c>
      <c r="F12" s="75">
        <v>39.409458989999997</v>
      </c>
      <c r="G12" s="75">
        <v>90.558011050000005</v>
      </c>
      <c r="H12" s="75">
        <v>148.47490755999999</v>
      </c>
      <c r="I12" s="75"/>
      <c r="J12" s="89" t="s">
        <v>178</v>
      </c>
      <c r="K12" s="75">
        <v>0</v>
      </c>
      <c r="L12" s="75">
        <v>1.6857409503960901</v>
      </c>
      <c r="M12" s="75">
        <v>0.27438222090757203</v>
      </c>
      <c r="N12" s="75">
        <v>0.62420630568855295</v>
      </c>
      <c r="O12" s="75">
        <v>0.62420630568855295</v>
      </c>
      <c r="P12" s="75">
        <v>2.4107477931596</v>
      </c>
      <c r="Q12" s="75">
        <v>0</v>
      </c>
      <c r="R12" s="75">
        <v>0.30205674009622202</v>
      </c>
      <c r="S12" s="75">
        <v>0.150405376302674</v>
      </c>
      <c r="T12" s="75">
        <v>3.5627394954280298</v>
      </c>
      <c r="U12" s="75">
        <v>263.19389098541097</v>
      </c>
      <c r="V12" s="75">
        <v>14.8544276105828</v>
      </c>
      <c r="W12" s="75">
        <v>0.112504996489746</v>
      </c>
      <c r="X12" s="75">
        <v>2.5923434182168998</v>
      </c>
      <c r="Y12" s="75">
        <v>6.5180603320654396E-2</v>
      </c>
      <c r="Z12" s="75">
        <v>0</v>
      </c>
      <c r="AA12" s="75">
        <v>0</v>
      </c>
      <c r="AB12" s="75">
        <v>2.7233315528083</v>
      </c>
      <c r="AC12" s="75">
        <v>2.7233315528083</v>
      </c>
      <c r="AD12" s="75">
        <v>0</v>
      </c>
      <c r="AE12" s="75">
        <v>0</v>
      </c>
      <c r="AF12" s="75">
        <v>15.2769489303725</v>
      </c>
      <c r="AG12" s="75">
        <v>0.52440520318593198</v>
      </c>
      <c r="AH12" s="75">
        <v>8.1997646376960096E-2</v>
      </c>
      <c r="AI12" s="75">
        <v>0</v>
      </c>
      <c r="AJ12" s="75">
        <v>45.285214414553103</v>
      </c>
      <c r="AK12" s="75">
        <v>0.22288079857885601</v>
      </c>
      <c r="AL12" s="75">
        <v>0</v>
      </c>
      <c r="AM12" s="75">
        <v>0</v>
      </c>
      <c r="AN12" s="75">
        <v>0.27174438804992401</v>
      </c>
      <c r="AO12" s="75">
        <v>0.75851404777415699</v>
      </c>
      <c r="AP12" s="75">
        <v>150.27381209014601</v>
      </c>
      <c r="AQ12" s="75">
        <v>1718.6566553459299</v>
      </c>
      <c r="AR12" s="75">
        <v>175.68497292062801</v>
      </c>
      <c r="AS12" s="75">
        <v>1909.6185771969299</v>
      </c>
      <c r="AT12" s="75">
        <v>0</v>
      </c>
      <c r="AU12" s="75">
        <v>2.9641845386613501</v>
      </c>
      <c r="AV12" s="75">
        <v>0</v>
      </c>
      <c r="AW12" s="75">
        <v>2.3706318324266801E-2</v>
      </c>
      <c r="AX12" s="75">
        <v>24.816222584523501</v>
      </c>
      <c r="AY12" s="75">
        <v>0.230162806560955</v>
      </c>
      <c r="AZ12" s="75">
        <v>0.14816899184841001</v>
      </c>
      <c r="BA12" s="75">
        <v>18.287218203784199</v>
      </c>
      <c r="BB12" s="75">
        <v>0.13571882290822701</v>
      </c>
      <c r="BC12" s="75">
        <v>0</v>
      </c>
      <c r="BD12" s="75">
        <v>0.10343205590921301</v>
      </c>
      <c r="BE12" s="75">
        <v>42.836351446263897</v>
      </c>
      <c r="BF12" s="75">
        <v>39.409444316075501</v>
      </c>
      <c r="BG12" s="75">
        <v>3.42690713018844</v>
      </c>
      <c r="BH12" s="75">
        <v>5.2282328102867599E-2</v>
      </c>
      <c r="BI12" s="75">
        <v>0</v>
      </c>
      <c r="BJ12" s="75">
        <v>0.50582004795052804</v>
      </c>
      <c r="BK12" s="75">
        <v>0.121269784520246</v>
      </c>
      <c r="BL12" s="75">
        <v>3.28533348964103</v>
      </c>
      <c r="BM12" s="75">
        <v>0.68549649630450205</v>
      </c>
      <c r="BN12" s="75">
        <v>0.49324317597843897</v>
      </c>
      <c r="BO12" s="75">
        <v>13.1413328327739</v>
      </c>
      <c r="BP12" s="75">
        <v>5.5887843229732302E-2</v>
      </c>
      <c r="BQ12" s="75">
        <v>0.11707892218235499</v>
      </c>
      <c r="BR12" s="75">
        <v>2.07551139767522</v>
      </c>
      <c r="BS12" s="75">
        <v>3.66864161113775E-3</v>
      </c>
      <c r="BT12" s="75">
        <v>90.558014499798801</v>
      </c>
      <c r="BU12" s="75">
        <v>36.829962664011497</v>
      </c>
      <c r="BV12" s="75">
        <v>0</v>
      </c>
      <c r="BW12" s="75">
        <v>0</v>
      </c>
      <c r="BX12" s="75">
        <v>3.14604828145717</v>
      </c>
      <c r="BY12" s="75">
        <v>0</v>
      </c>
      <c r="BZ12" s="75">
        <v>148.4748598621</v>
      </c>
      <c r="CA12" s="75">
        <v>4.83351379915623</v>
      </c>
      <c r="CB12" s="89"/>
      <c r="CC12" s="91">
        <f t="shared" si="8"/>
        <v>1.0121162076173491</v>
      </c>
      <c r="CD12" s="28">
        <f t="shared" si="0"/>
        <v>8.0000001638008047E-3</v>
      </c>
      <c r="CE12" s="28">
        <f t="shared" si="1"/>
        <v>1.9247012002773956E-2</v>
      </c>
      <c r="CF12" s="68">
        <f t="shared" si="2"/>
        <v>-1.7069006116791265E-7</v>
      </c>
      <c r="CG12" s="68" t="str">
        <f t="shared" si="3"/>
        <v/>
      </c>
      <c r="CH12" s="68">
        <f t="shared" si="4"/>
        <v>-3.5043795847566941E-7</v>
      </c>
      <c r="CI12" s="68">
        <f t="shared" si="5"/>
        <v>-3.9694625664446559E-7</v>
      </c>
      <c r="CJ12" s="68">
        <f t="shared" si="5"/>
        <v>-3.7234524078487038E-7</v>
      </c>
      <c r="CK12" s="68">
        <f t="shared" si="6"/>
        <v>3.8094904656706239E-8</v>
      </c>
      <c r="CL12" s="68">
        <f t="shared" si="7"/>
        <v>-3.2125226256003838E-7</v>
      </c>
      <c r="CM12" s="40">
        <f>(N12/0.004204-$BZ12)/$BZ12</f>
        <v>2.882916576850028E-5</v>
      </c>
      <c r="CN12" s="40">
        <f>(R12/0.002034-$BZ12)/$BZ12</f>
        <v>1.9495216205766674E-4</v>
      </c>
      <c r="CO12" s="40">
        <f>(AB12/0.018342-$BZ12)/$BZ12</f>
        <v>2.0831945614881098E-6</v>
      </c>
      <c r="CP12" s="40">
        <f>(AN12/0.00183-$BZ12)/$BZ12</f>
        <v>1.3026621540516799E-4</v>
      </c>
      <c r="CQ12" s="40">
        <f>(M12/0.001848-$BZ12)/$BZ12</f>
        <v>2.4778722674189576E-6</v>
      </c>
      <c r="CR12" s="40">
        <f>(S12/0.001013-$BZ12)/$BZ12</f>
        <v>2.2822531916527362E-6</v>
      </c>
      <c r="CS12" s="40">
        <f>(Y12/0.000439-$BZ12)/$BZ12</f>
        <v>2.1454464271058514E-6</v>
      </c>
    </row>
    <row r="13" spans="1:97" x14ac:dyDescent="0.25">
      <c r="A13" s="75" t="s">
        <v>179</v>
      </c>
      <c r="B13" s="75"/>
      <c r="C13" s="75"/>
      <c r="D13" s="75"/>
      <c r="E13" s="75"/>
      <c r="F13" s="75"/>
      <c r="G13" s="75"/>
      <c r="H13" s="75"/>
      <c r="I13" s="75"/>
      <c r="J13" s="89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5"/>
      <c r="V13" s="75"/>
      <c r="W13" s="75"/>
      <c r="X13" s="75"/>
      <c r="Y13" s="75"/>
      <c r="Z13" s="75"/>
      <c r="AA13" s="75"/>
      <c r="AB13" s="75"/>
      <c r="AC13" s="75"/>
      <c r="AD13" s="75"/>
      <c r="AE13" s="75"/>
      <c r="AF13" s="75"/>
      <c r="AG13" s="75"/>
      <c r="AH13" s="75"/>
      <c r="AI13" s="75"/>
      <c r="AJ13" s="75"/>
      <c r="AK13" s="75"/>
      <c r="AL13" s="75"/>
      <c r="AM13" s="75"/>
      <c r="AN13" s="75"/>
      <c r="AO13" s="75"/>
      <c r="AP13" s="75"/>
      <c r="AQ13" s="75"/>
      <c r="AR13" s="75"/>
      <c r="AS13" s="75"/>
      <c r="AT13" s="75"/>
      <c r="AU13" s="75"/>
      <c r="AV13" s="75"/>
      <c r="AW13" s="75"/>
      <c r="AX13" s="75"/>
      <c r="AY13" s="75"/>
      <c r="AZ13" s="75"/>
      <c r="BA13" s="75"/>
      <c r="BB13" s="75"/>
      <c r="BC13" s="75"/>
      <c r="BD13" s="75"/>
      <c r="BE13" s="75"/>
      <c r="BF13" s="75"/>
      <c r="BG13" s="75"/>
      <c r="BH13" s="75"/>
      <c r="BI13" s="75"/>
      <c r="BJ13" s="75"/>
      <c r="BK13" s="75"/>
      <c r="BL13" s="75"/>
      <c r="BM13" s="75"/>
      <c r="BN13" s="75"/>
      <c r="BO13" s="75"/>
      <c r="BP13" s="75"/>
      <c r="BQ13" s="75"/>
      <c r="BR13" s="75"/>
      <c r="BS13" s="75"/>
      <c r="BT13" s="75"/>
      <c r="BU13" s="75"/>
      <c r="BV13" s="75"/>
      <c r="BW13" s="75"/>
      <c r="BX13" s="75"/>
      <c r="BY13" s="75"/>
      <c r="BZ13" s="75"/>
      <c r="CA13" s="75"/>
      <c r="CB13" s="89"/>
      <c r="CC13" s="91" t="e">
        <f t="shared" si="8"/>
        <v>#DIV/0!</v>
      </c>
      <c r="CD13" s="28" t="e">
        <f t="shared" si="0"/>
        <v>#DIV/0!</v>
      </c>
      <c r="CE13" s="28" t="e">
        <f t="shared" si="1"/>
        <v>#DIV/0!</v>
      </c>
      <c r="CF13" s="68" t="str">
        <f t="shared" si="2"/>
        <v/>
      </c>
      <c r="CG13" s="68" t="str">
        <f t="shared" si="3"/>
        <v/>
      </c>
      <c r="CH13" s="68" t="str">
        <f t="shared" si="4"/>
        <v/>
      </c>
      <c r="CI13" s="68" t="str">
        <f t="shared" si="5"/>
        <v/>
      </c>
      <c r="CJ13" s="68" t="str">
        <f t="shared" si="5"/>
        <v/>
      </c>
      <c r="CK13" s="68" t="str">
        <f t="shared" si="6"/>
        <v/>
      </c>
      <c r="CL13" s="68" t="str">
        <f t="shared" si="7"/>
        <v/>
      </c>
      <c r="CM13" s="40"/>
      <c r="CN13" s="40"/>
      <c r="CO13" s="40"/>
      <c r="CP13" s="40"/>
      <c r="CQ13" s="40"/>
      <c r="CR13" s="40"/>
      <c r="CS13" s="40"/>
    </row>
    <row r="14" spans="1:97" x14ac:dyDescent="0.25">
      <c r="A14" s="75" t="s">
        <v>180</v>
      </c>
      <c r="B14" s="75">
        <v>13.54546348</v>
      </c>
      <c r="C14" s="75"/>
      <c r="D14" s="75">
        <v>142.66793909</v>
      </c>
      <c r="E14" s="75">
        <v>2.1673554899999998</v>
      </c>
      <c r="F14" s="75">
        <v>1.99396711</v>
      </c>
      <c r="G14" s="75">
        <v>4.5805612699999996</v>
      </c>
      <c r="H14" s="75">
        <v>6.4709057799999998</v>
      </c>
      <c r="I14" s="75"/>
      <c r="J14" s="89" t="s">
        <v>180</v>
      </c>
      <c r="K14" s="75">
        <v>0</v>
      </c>
      <c r="L14" s="75">
        <v>7.3468866807608099E-2</v>
      </c>
      <c r="M14" s="75">
        <v>1.19582086041196E-2</v>
      </c>
      <c r="N14" s="75">
        <v>2.7204458942165E-2</v>
      </c>
      <c r="O14" s="75">
        <v>2.7204458942165E-2</v>
      </c>
      <c r="P14" s="75">
        <v>0.105066570297127</v>
      </c>
      <c r="Q14" s="75">
        <v>0</v>
      </c>
      <c r="R14" s="75">
        <v>1.31643609171734E-2</v>
      </c>
      <c r="S14" s="75">
        <v>6.5550756881138901E-3</v>
      </c>
      <c r="T14" s="75">
        <v>0.15527279534030999</v>
      </c>
      <c r="U14" s="75">
        <v>13.5454652931871</v>
      </c>
      <c r="V14" s="75">
        <v>0.64739329806378998</v>
      </c>
      <c r="W14" s="75">
        <v>4.9032032740223804E-3</v>
      </c>
      <c r="X14" s="75">
        <v>0.112980776398749</v>
      </c>
      <c r="Y14" s="75">
        <v>2.8407031253382701E-3</v>
      </c>
      <c r="Z14" s="75">
        <v>0</v>
      </c>
      <c r="AA14" s="75">
        <v>0</v>
      </c>
      <c r="AB14" s="75">
        <v>0.11868962359606899</v>
      </c>
      <c r="AC14" s="75">
        <v>0.11868962359606899</v>
      </c>
      <c r="AD14" s="75">
        <v>0</v>
      </c>
      <c r="AE14" s="75">
        <v>0</v>
      </c>
      <c r="AF14" s="75">
        <v>1.14134249155354</v>
      </c>
      <c r="AG14" s="75">
        <v>2.2854833797406202E-2</v>
      </c>
      <c r="AH14" s="75">
        <v>3.5737192832553401E-3</v>
      </c>
      <c r="AI14" s="75">
        <v>0</v>
      </c>
      <c r="AJ14" s="75">
        <v>1.9736420461425901</v>
      </c>
      <c r="AK14" s="75">
        <v>9.7136887360350904E-3</v>
      </c>
      <c r="AL14" s="75">
        <v>0</v>
      </c>
      <c r="AM14" s="75">
        <v>0</v>
      </c>
      <c r="AN14" s="75">
        <v>1.1843246657365299E-2</v>
      </c>
      <c r="AO14" s="75">
        <v>3.8377887200515798E-2</v>
      </c>
      <c r="AP14" s="75">
        <v>6.5493081345039803</v>
      </c>
      <c r="AQ14" s="75">
        <v>128.401102061872</v>
      </c>
      <c r="AR14" s="75">
        <v>13.125435410197399</v>
      </c>
      <c r="AS14" s="75">
        <v>142.66787996362299</v>
      </c>
      <c r="AT14" s="75">
        <v>0</v>
      </c>
      <c r="AU14" s="75">
        <v>0.129186657434812</v>
      </c>
      <c r="AV14" s="75">
        <v>0</v>
      </c>
      <c r="AW14" s="75">
        <v>1.19944937361177E-3</v>
      </c>
      <c r="AX14" s="75">
        <v>1.0815524191702801</v>
      </c>
      <c r="AY14" s="75">
        <v>1.1645354034733799E-2</v>
      </c>
      <c r="AZ14" s="75">
        <v>7.4967831258232797E-3</v>
      </c>
      <c r="BA14" s="75">
        <v>0.92526354161499602</v>
      </c>
      <c r="BB14" s="75">
        <v>6.8668504219095297E-3</v>
      </c>
      <c r="BC14" s="75">
        <v>0</v>
      </c>
      <c r="BD14" s="75">
        <v>5.2332679662913202E-3</v>
      </c>
      <c r="BE14" s="75">
        <v>2.1673551294465798</v>
      </c>
      <c r="BF14" s="75">
        <v>1.99396654266439</v>
      </c>
      <c r="BG14" s="75">
        <v>0.17338858678218799</v>
      </c>
      <c r="BH14" s="75">
        <v>2.64528480960333E-3</v>
      </c>
      <c r="BI14" s="75">
        <v>0</v>
      </c>
      <c r="BJ14" s="75">
        <v>2.55925505822957E-2</v>
      </c>
      <c r="BK14" s="75">
        <v>6.1357815660532302E-3</v>
      </c>
      <c r="BL14" s="75">
        <v>0.16622521778909399</v>
      </c>
      <c r="BM14" s="75">
        <v>3.4683513616296499E-2</v>
      </c>
      <c r="BN14" s="75">
        <v>2.4956178838935798E-2</v>
      </c>
      <c r="BO14" s="75">
        <v>0.66490055060434095</v>
      </c>
      <c r="BP14" s="75">
        <v>2.43571957980786E-3</v>
      </c>
      <c r="BQ14" s="75">
        <v>5.9237570065642604E-3</v>
      </c>
      <c r="BR14" s="75">
        <v>0.105012842584478</v>
      </c>
      <c r="BS14" s="75">
        <v>1.85618729366116E-4</v>
      </c>
      <c r="BT14" s="75">
        <v>4.5805644140941402</v>
      </c>
      <c r="BU14" s="75">
        <v>1.60513882234454</v>
      </c>
      <c r="BV14" s="75">
        <v>0</v>
      </c>
      <c r="BW14" s="75">
        <v>0</v>
      </c>
      <c r="BX14" s="75">
        <v>0.13711243080597599</v>
      </c>
      <c r="BY14" s="75">
        <v>0</v>
      </c>
      <c r="BZ14" s="75">
        <v>6.4709052067659796</v>
      </c>
      <c r="CA14" s="75">
        <v>0.21065679929595299</v>
      </c>
      <c r="CB14" s="89"/>
      <c r="CC14" s="91">
        <f t="shared" si="8"/>
        <v>1.0121162225736242</v>
      </c>
      <c r="CD14" s="28">
        <f t="shared" si="0"/>
        <v>7.9999961578216192E-3</v>
      </c>
      <c r="CE14" s="28">
        <f t="shared" si="1"/>
        <v>1.9247006596827983E-2</v>
      </c>
      <c r="CF14" s="68">
        <f t="shared" si="2"/>
        <v>1.3385936197815076E-7</v>
      </c>
      <c r="CG14" s="68" t="str">
        <f t="shared" si="3"/>
        <v/>
      </c>
      <c r="CH14" s="68">
        <f t="shared" si="4"/>
        <v>-4.1443352576323615E-7</v>
      </c>
      <c r="CI14" s="68">
        <f t="shared" si="5"/>
        <v>-1.6635638300806333E-7</v>
      </c>
      <c r="CJ14" s="68">
        <f t="shared" si="5"/>
        <v>-2.8452606224113019E-7</v>
      </c>
      <c r="CK14" s="68">
        <f t="shared" si="6"/>
        <v>6.8639931992323052E-7</v>
      </c>
      <c r="CL14" s="68">
        <f t="shared" si="7"/>
        <v>-8.8586364836753071E-8</v>
      </c>
      <c r="CM14" s="40">
        <f>(N14/0.004204-$BZ14)/$BZ14</f>
        <v>2.8431916738867485E-5</v>
      </c>
      <c r="CN14" s="40">
        <f>(R14/0.002034-$BZ14)/$BZ14</f>
        <v>1.9296164068998499E-4</v>
      </c>
      <c r="CO14" s="40">
        <f>(AB14/0.018342-$BZ14)/$BZ14</f>
        <v>2.3615731588719266E-6</v>
      </c>
      <c r="CP14" s="40">
        <f>(AN14/0.00183-$BZ14)/$BZ14</f>
        <v>1.2583681989955037E-4</v>
      </c>
      <c r="CQ14" s="40">
        <f>(M14/0.001848-$BZ14)/$BZ14</f>
        <v>-2.0252142846984276E-6</v>
      </c>
      <c r="CR14" s="40">
        <f>(S14/0.001013-$BZ14)/$BZ14</f>
        <v>7.4314964899720882E-6</v>
      </c>
      <c r="CS14" s="40">
        <f>(Y14/0.000439-$BZ14)/$BZ14</f>
        <v>-8.5402182962880432E-6</v>
      </c>
    </row>
    <row r="15" spans="1:97" x14ac:dyDescent="0.25">
      <c r="A15" s="75" t="s">
        <v>181</v>
      </c>
      <c r="B15" s="75">
        <v>6.5566598200000001</v>
      </c>
      <c r="C15" s="75"/>
      <c r="D15" s="75">
        <v>63.116147079999998</v>
      </c>
      <c r="E15" s="75">
        <v>1.21633115</v>
      </c>
      <c r="F15" s="75">
        <v>1.1190246699999999</v>
      </c>
      <c r="G15" s="75">
        <v>2.7114392199999999</v>
      </c>
      <c r="H15" s="75">
        <v>3.2190358400000001</v>
      </c>
      <c r="I15" s="75"/>
      <c r="J15" s="89" t="s">
        <v>181</v>
      </c>
      <c r="K15" s="75">
        <v>0</v>
      </c>
      <c r="L15" s="75">
        <v>3.6547997499440502E-2</v>
      </c>
      <c r="M15" s="75">
        <v>5.9487593229054598E-3</v>
      </c>
      <c r="N15" s="75">
        <v>1.3533273289512E-2</v>
      </c>
      <c r="O15" s="75">
        <v>1.3533273289512E-2</v>
      </c>
      <c r="P15" s="75">
        <v>5.2266688558011802E-2</v>
      </c>
      <c r="Q15" s="75">
        <v>0</v>
      </c>
      <c r="R15" s="75">
        <v>6.5487848732571604E-3</v>
      </c>
      <c r="S15" s="75">
        <v>3.2609506818600301E-3</v>
      </c>
      <c r="T15" s="75">
        <v>7.7242548740995495E-2</v>
      </c>
      <c r="U15" s="75">
        <v>6.5566591511103001</v>
      </c>
      <c r="V15" s="75">
        <v>0.322054176240678</v>
      </c>
      <c r="W15" s="75">
        <v>2.43917188400271E-3</v>
      </c>
      <c r="X15" s="75">
        <v>5.6203785602936498E-2</v>
      </c>
      <c r="Y15" s="75">
        <v>1.4131645578195099E-3</v>
      </c>
      <c r="Z15" s="75">
        <v>0</v>
      </c>
      <c r="AA15" s="75">
        <v>0</v>
      </c>
      <c r="AB15" s="75">
        <v>5.9043630019014803E-2</v>
      </c>
      <c r="AC15" s="75">
        <v>5.9043630019014803E-2</v>
      </c>
      <c r="AD15" s="75">
        <v>0</v>
      </c>
      <c r="AE15" s="75">
        <v>0</v>
      </c>
      <c r="AF15" s="75">
        <v>0.50492876844304102</v>
      </c>
      <c r="AG15" s="75">
        <v>1.13694346789243E-2</v>
      </c>
      <c r="AH15" s="75">
        <v>1.7777736957412199E-3</v>
      </c>
      <c r="AI15" s="75">
        <v>0</v>
      </c>
      <c r="AJ15" s="75">
        <v>0.98181424494534097</v>
      </c>
      <c r="AK15" s="75">
        <v>4.8322001920225698E-3</v>
      </c>
      <c r="AL15" s="75">
        <v>0</v>
      </c>
      <c r="AM15" s="75">
        <v>0</v>
      </c>
      <c r="AN15" s="75">
        <v>5.8915909242183203E-3</v>
      </c>
      <c r="AO15" s="75">
        <v>2.15378476275511E-2</v>
      </c>
      <c r="AP15" s="75">
        <v>3.2580375336893801</v>
      </c>
      <c r="AQ15" s="75">
        <v>56.804518191989501</v>
      </c>
      <c r="AR15" s="75">
        <v>5.8066826422394504</v>
      </c>
      <c r="AS15" s="75">
        <v>63.116129602671997</v>
      </c>
      <c r="AT15" s="75">
        <v>0</v>
      </c>
      <c r="AU15" s="75">
        <v>6.4265657693855102E-2</v>
      </c>
      <c r="AV15" s="75">
        <v>0</v>
      </c>
      <c r="AW15" s="75">
        <v>6.7313795973257898E-4</v>
      </c>
      <c r="AX15" s="75">
        <v>0.53803311618909</v>
      </c>
      <c r="AY15" s="75">
        <v>6.5354312516190099E-3</v>
      </c>
      <c r="AZ15" s="75">
        <v>4.2072339159046901E-3</v>
      </c>
      <c r="BA15" s="75">
        <v>0.51926239410925001</v>
      </c>
      <c r="BB15" s="75">
        <v>3.8537070167606298E-3</v>
      </c>
      <c r="BC15" s="75">
        <v>0</v>
      </c>
      <c r="BD15" s="75">
        <v>2.9369324889631102E-3</v>
      </c>
      <c r="BE15" s="75">
        <v>1.21633033815153</v>
      </c>
      <c r="BF15" s="75">
        <v>1.1190238672552999</v>
      </c>
      <c r="BG15" s="75">
        <v>9.7306470896233899E-2</v>
      </c>
      <c r="BH15" s="75">
        <v>1.4845472422934599E-3</v>
      </c>
      <c r="BI15" s="75">
        <v>0</v>
      </c>
      <c r="BJ15" s="75">
        <v>1.43626781747934E-2</v>
      </c>
      <c r="BK15" s="75">
        <v>3.44342465979926E-3</v>
      </c>
      <c r="BL15" s="75">
        <v>9.3286464502830097E-2</v>
      </c>
      <c r="BM15" s="75">
        <v>1.9464561252666199E-2</v>
      </c>
      <c r="BN15" s="75">
        <v>1.4005533490963701E-2</v>
      </c>
      <c r="BO15" s="75">
        <v>0.37314550505133998</v>
      </c>
      <c r="BP15" s="75">
        <v>1.21167346405418E-3</v>
      </c>
      <c r="BQ15" s="75">
        <v>3.3244356994438801E-3</v>
      </c>
      <c r="BR15" s="75">
        <v>5.8933709000920403E-2</v>
      </c>
      <c r="BS15" s="75">
        <v>1.0417143801980799E-4</v>
      </c>
      <c r="BT15" s="75">
        <v>2.7114407544216399</v>
      </c>
      <c r="BU15" s="75">
        <v>0.79849586179202703</v>
      </c>
      <c r="BV15" s="75">
        <v>0</v>
      </c>
      <c r="BW15" s="75">
        <v>0</v>
      </c>
      <c r="BX15" s="75">
        <v>6.8208434406014207E-2</v>
      </c>
      <c r="BY15" s="75">
        <v>0</v>
      </c>
      <c r="BZ15" s="75">
        <v>3.2190347834234401</v>
      </c>
      <c r="CA15" s="75">
        <v>0.104794083152003</v>
      </c>
      <c r="CB15" s="89"/>
      <c r="CC15" s="91">
        <f t="shared" si="8"/>
        <v>1.0121162873004002</v>
      </c>
      <c r="CD15" s="28">
        <f t="shared" si="0"/>
        <v>7.9999957478645058E-3</v>
      </c>
      <c r="CE15" s="28">
        <f t="shared" si="1"/>
        <v>1.924699575924E-2</v>
      </c>
      <c r="CF15" s="68">
        <f t="shared" si="2"/>
        <v>-1.0201683760266197E-7</v>
      </c>
      <c r="CG15" s="68" t="str">
        <f t="shared" si="3"/>
        <v/>
      </c>
      <c r="CH15" s="68">
        <f t="shared" si="4"/>
        <v>-2.7690739706725266E-7</v>
      </c>
      <c r="CI15" s="68">
        <f t="shared" si="5"/>
        <v>-6.6745677770887222E-7</v>
      </c>
      <c r="CJ15" s="68">
        <f t="shared" si="5"/>
        <v>-7.173610390965027E-7</v>
      </c>
      <c r="CK15" s="68">
        <f t="shared" si="6"/>
        <v>5.6590670690763925E-7</v>
      </c>
      <c r="CL15" s="68">
        <f t="shared" si="7"/>
        <v>-3.2822764720172466E-7</v>
      </c>
      <c r="CM15" s="40">
        <f>(N15/0.004204-$BZ15)/$BZ15</f>
        <v>3.3330815420940887E-5</v>
      </c>
      <c r="CN15" s="40">
        <f>(R15/0.002034-$BZ15)/$BZ15</f>
        <v>1.9368011146886894E-4</v>
      </c>
      <c r="CO15" s="40">
        <f>(AB15/0.018342-$BZ15)/$BZ15</f>
        <v>1.5924090669288797E-6</v>
      </c>
      <c r="CP15" s="40">
        <f>(AN15/0.00183-$BZ15)/$BZ15</f>
        <v>1.2855065988051376E-4</v>
      </c>
      <c r="CQ15" s="40">
        <f>(M15/0.001848-$BZ15)/$BZ15</f>
        <v>-2.8504788649748638E-6</v>
      </c>
      <c r="CR15" s="40">
        <f>(S15/0.001013-$BZ15)/$BZ15</f>
        <v>2.0990102414020109E-5</v>
      </c>
      <c r="CS15" s="40">
        <f>(Y15/0.000439-$BZ15)/$BZ15</f>
        <v>5.8648125448645453E-6</v>
      </c>
    </row>
    <row r="16" spans="1:97" x14ac:dyDescent="0.25">
      <c r="A16" s="75" t="s">
        <v>182</v>
      </c>
      <c r="B16" s="75"/>
      <c r="C16" s="75"/>
      <c r="D16" s="75"/>
      <c r="E16" s="75"/>
      <c r="F16" s="75"/>
      <c r="G16" s="75"/>
      <c r="H16" s="75"/>
      <c r="I16" s="75"/>
      <c r="J16" s="89"/>
      <c r="K16" s="75"/>
      <c r="L16" s="75"/>
      <c r="M16" s="75"/>
      <c r="N16" s="75"/>
      <c r="O16" s="75"/>
      <c r="P16" s="75"/>
      <c r="Q16" s="75"/>
      <c r="R16" s="75"/>
      <c r="S16" s="75"/>
      <c r="T16" s="75"/>
      <c r="U16" s="75"/>
      <c r="V16" s="75"/>
      <c r="W16" s="75"/>
      <c r="X16" s="75"/>
      <c r="Y16" s="75"/>
      <c r="Z16" s="75"/>
      <c r="AA16" s="75"/>
      <c r="AB16" s="75"/>
      <c r="AC16" s="75"/>
      <c r="AD16" s="75"/>
      <c r="AE16" s="75"/>
      <c r="AF16" s="75"/>
      <c r="AG16" s="75"/>
      <c r="AH16" s="75"/>
      <c r="AI16" s="75"/>
      <c r="AJ16" s="75"/>
      <c r="AK16" s="75"/>
      <c r="AL16" s="75"/>
      <c r="AM16" s="75"/>
      <c r="AN16" s="75"/>
      <c r="AO16" s="75"/>
      <c r="AP16" s="75"/>
      <c r="AQ16" s="75"/>
      <c r="AR16" s="75"/>
      <c r="AS16" s="75"/>
      <c r="AT16" s="75"/>
      <c r="AU16" s="75"/>
      <c r="AV16" s="75"/>
      <c r="AW16" s="75"/>
      <c r="AX16" s="75"/>
      <c r="AY16" s="75"/>
      <c r="AZ16" s="75"/>
      <c r="BA16" s="75"/>
      <c r="BB16" s="75"/>
      <c r="BC16" s="75"/>
      <c r="BD16" s="75"/>
      <c r="BE16" s="75"/>
      <c r="BF16" s="75"/>
      <c r="BG16" s="75"/>
      <c r="BH16" s="75"/>
      <c r="BI16" s="75"/>
      <c r="BJ16" s="75"/>
      <c r="BK16" s="75"/>
      <c r="BL16" s="75"/>
      <c r="BM16" s="75"/>
      <c r="BN16" s="75"/>
      <c r="BO16" s="75"/>
      <c r="BP16" s="75"/>
      <c r="BQ16" s="75"/>
      <c r="BR16" s="75"/>
      <c r="BS16" s="75"/>
      <c r="BT16" s="75"/>
      <c r="BU16" s="75"/>
      <c r="BV16" s="75"/>
      <c r="BW16" s="75"/>
      <c r="BX16" s="75"/>
      <c r="BY16" s="75"/>
      <c r="BZ16" s="75"/>
      <c r="CA16" s="75"/>
      <c r="CB16" s="89"/>
      <c r="CC16" s="91" t="e">
        <f t="shared" si="8"/>
        <v>#DIV/0!</v>
      </c>
      <c r="CD16" s="28" t="e">
        <f t="shared" si="0"/>
        <v>#DIV/0!</v>
      </c>
      <c r="CE16" s="28" t="e">
        <f t="shared" si="1"/>
        <v>#DIV/0!</v>
      </c>
      <c r="CF16" s="68" t="str">
        <f t="shared" si="2"/>
        <v/>
      </c>
      <c r="CG16" s="68" t="str">
        <f t="shared" si="3"/>
        <v/>
      </c>
      <c r="CH16" s="68" t="str">
        <f t="shared" si="4"/>
        <v/>
      </c>
      <c r="CI16" s="68" t="str">
        <f t="shared" si="5"/>
        <v/>
      </c>
      <c r="CJ16" s="68" t="str">
        <f t="shared" si="5"/>
        <v/>
      </c>
      <c r="CK16" s="68" t="str">
        <f t="shared" si="6"/>
        <v/>
      </c>
      <c r="CL16" s="68" t="str">
        <f t="shared" si="7"/>
        <v/>
      </c>
      <c r="CM16" s="40"/>
      <c r="CN16" s="40"/>
      <c r="CO16" s="40"/>
      <c r="CP16" s="40"/>
      <c r="CQ16" s="40"/>
      <c r="CR16" s="40"/>
      <c r="CS16" s="40"/>
    </row>
    <row r="17" spans="1:97" x14ac:dyDescent="0.25">
      <c r="A17" s="75" t="s">
        <v>183</v>
      </c>
      <c r="B17" s="75"/>
      <c r="C17" s="75"/>
      <c r="D17" s="75"/>
      <c r="E17" s="75"/>
      <c r="F17" s="75"/>
      <c r="G17" s="75"/>
      <c r="H17" s="75"/>
      <c r="I17" s="75"/>
      <c r="J17" s="89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  <c r="AA17" s="75"/>
      <c r="AB17" s="75"/>
      <c r="AC17" s="75"/>
      <c r="AD17" s="75"/>
      <c r="AE17" s="75"/>
      <c r="AF17" s="75"/>
      <c r="AG17" s="75"/>
      <c r="AH17" s="75"/>
      <c r="AI17" s="75"/>
      <c r="AJ17" s="75"/>
      <c r="AK17" s="75"/>
      <c r="AL17" s="75"/>
      <c r="AM17" s="75"/>
      <c r="AN17" s="75"/>
      <c r="AO17" s="75"/>
      <c r="AP17" s="75"/>
      <c r="AQ17" s="75"/>
      <c r="AR17" s="75"/>
      <c r="AS17" s="75"/>
      <c r="AT17" s="75"/>
      <c r="AU17" s="75"/>
      <c r="AV17" s="75"/>
      <c r="AW17" s="75"/>
      <c r="AX17" s="75"/>
      <c r="AY17" s="75"/>
      <c r="AZ17" s="75"/>
      <c r="BA17" s="75"/>
      <c r="BB17" s="75"/>
      <c r="BC17" s="75"/>
      <c r="BD17" s="75"/>
      <c r="BE17" s="75"/>
      <c r="BF17" s="75"/>
      <c r="BG17" s="75"/>
      <c r="BH17" s="75"/>
      <c r="BI17" s="75"/>
      <c r="BJ17" s="75"/>
      <c r="BK17" s="75"/>
      <c r="BL17" s="75"/>
      <c r="BM17" s="75"/>
      <c r="BN17" s="75"/>
      <c r="BO17" s="75"/>
      <c r="BP17" s="75"/>
      <c r="BQ17" s="75"/>
      <c r="BR17" s="75"/>
      <c r="BS17" s="75"/>
      <c r="BT17" s="75"/>
      <c r="BU17" s="75"/>
      <c r="BV17" s="75"/>
      <c r="BW17" s="75"/>
      <c r="BX17" s="75"/>
      <c r="BY17" s="75"/>
      <c r="BZ17" s="75"/>
      <c r="CA17" s="75"/>
      <c r="CB17" s="89"/>
      <c r="CC17" s="91" t="e">
        <f t="shared" si="8"/>
        <v>#DIV/0!</v>
      </c>
      <c r="CD17" s="28" t="e">
        <f t="shared" si="0"/>
        <v>#DIV/0!</v>
      </c>
      <c r="CE17" s="28" t="e">
        <f t="shared" si="1"/>
        <v>#DIV/0!</v>
      </c>
      <c r="CF17" s="68" t="str">
        <f t="shared" si="2"/>
        <v/>
      </c>
      <c r="CG17" s="68" t="str">
        <f t="shared" si="3"/>
        <v/>
      </c>
      <c r="CH17" s="68" t="str">
        <f t="shared" si="4"/>
        <v/>
      </c>
      <c r="CI17" s="68" t="str">
        <f t="shared" si="5"/>
        <v/>
      </c>
      <c r="CJ17" s="68" t="str">
        <f t="shared" si="5"/>
        <v/>
      </c>
      <c r="CK17" s="68" t="str">
        <f t="shared" si="6"/>
        <v/>
      </c>
      <c r="CL17" s="68" t="str">
        <f t="shared" si="7"/>
        <v/>
      </c>
      <c r="CM17" s="40"/>
      <c r="CN17" s="40"/>
      <c r="CO17" s="40"/>
      <c r="CP17" s="40"/>
      <c r="CQ17" s="40"/>
      <c r="CR17" s="40"/>
      <c r="CS17" s="40"/>
    </row>
    <row r="18" spans="1:97" x14ac:dyDescent="0.25">
      <c r="A18" s="75" t="s">
        <v>184</v>
      </c>
      <c r="B18" s="75"/>
      <c r="C18" s="75"/>
      <c r="D18" s="75"/>
      <c r="E18" s="75"/>
      <c r="F18" s="75"/>
      <c r="G18" s="75"/>
      <c r="H18" s="75"/>
      <c r="I18" s="75"/>
      <c r="J18" s="89"/>
      <c r="K18" s="75"/>
      <c r="L18" s="75"/>
      <c r="M18" s="75"/>
      <c r="N18" s="75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  <c r="AA18" s="75"/>
      <c r="AB18" s="75"/>
      <c r="AC18" s="75"/>
      <c r="AD18" s="75"/>
      <c r="AE18" s="75"/>
      <c r="AF18" s="75"/>
      <c r="AG18" s="75"/>
      <c r="AH18" s="75"/>
      <c r="AI18" s="75"/>
      <c r="AJ18" s="75"/>
      <c r="AK18" s="75"/>
      <c r="AL18" s="75"/>
      <c r="AM18" s="75"/>
      <c r="AN18" s="75"/>
      <c r="AO18" s="75"/>
      <c r="AP18" s="75"/>
      <c r="AQ18" s="75"/>
      <c r="AR18" s="75"/>
      <c r="AS18" s="75"/>
      <c r="AT18" s="75"/>
      <c r="AU18" s="75"/>
      <c r="AV18" s="75"/>
      <c r="AW18" s="75"/>
      <c r="AX18" s="75"/>
      <c r="AY18" s="75"/>
      <c r="AZ18" s="75"/>
      <c r="BA18" s="75"/>
      <c r="BB18" s="75"/>
      <c r="BC18" s="75"/>
      <c r="BD18" s="75"/>
      <c r="BE18" s="75"/>
      <c r="BF18" s="75"/>
      <c r="BG18" s="75"/>
      <c r="BH18" s="75"/>
      <c r="BI18" s="75"/>
      <c r="BJ18" s="75"/>
      <c r="BK18" s="75"/>
      <c r="BL18" s="75"/>
      <c r="BM18" s="75"/>
      <c r="BN18" s="75"/>
      <c r="BO18" s="75"/>
      <c r="BP18" s="75"/>
      <c r="BQ18" s="75"/>
      <c r="BR18" s="75"/>
      <c r="BS18" s="75"/>
      <c r="BT18" s="75"/>
      <c r="BU18" s="75"/>
      <c r="BV18" s="75"/>
      <c r="BW18" s="75"/>
      <c r="BX18" s="75"/>
      <c r="BY18" s="75"/>
      <c r="BZ18" s="75"/>
      <c r="CA18" s="75"/>
      <c r="CB18" s="89"/>
      <c r="CC18" s="91" t="e">
        <f t="shared" si="8"/>
        <v>#DIV/0!</v>
      </c>
      <c r="CD18" s="28" t="e">
        <f t="shared" si="0"/>
        <v>#DIV/0!</v>
      </c>
      <c r="CE18" s="28" t="e">
        <f t="shared" si="1"/>
        <v>#DIV/0!</v>
      </c>
      <c r="CF18" s="68" t="str">
        <f t="shared" si="2"/>
        <v/>
      </c>
      <c r="CG18" s="68" t="str">
        <f t="shared" si="3"/>
        <v/>
      </c>
      <c r="CH18" s="68" t="str">
        <f t="shared" si="4"/>
        <v/>
      </c>
      <c r="CI18" s="68" t="str">
        <f t="shared" si="5"/>
        <v/>
      </c>
      <c r="CJ18" s="68" t="str">
        <f t="shared" si="5"/>
        <v/>
      </c>
      <c r="CK18" s="68" t="str">
        <f t="shared" si="6"/>
        <v/>
      </c>
      <c r="CL18" s="68" t="str">
        <f t="shared" si="7"/>
        <v/>
      </c>
      <c r="CM18" s="40"/>
      <c r="CN18" s="40"/>
      <c r="CO18" s="40"/>
      <c r="CP18" s="40"/>
      <c r="CQ18" s="40"/>
      <c r="CR18" s="40"/>
      <c r="CS18" s="40"/>
    </row>
    <row r="19" spans="1:97" x14ac:dyDescent="0.25">
      <c r="A19" s="75" t="s">
        <v>185</v>
      </c>
      <c r="B19" s="75">
        <v>1449.5735354000001</v>
      </c>
      <c r="C19" s="75"/>
      <c r="D19" s="75">
        <v>12210.185588</v>
      </c>
      <c r="E19" s="75">
        <v>247.79012384999999</v>
      </c>
      <c r="F19" s="75">
        <v>227.96691372000001</v>
      </c>
      <c r="G19" s="75">
        <v>554.04833587999997</v>
      </c>
      <c r="H19" s="75">
        <v>648.91069588000005</v>
      </c>
      <c r="I19" s="75"/>
      <c r="J19" s="89" t="s">
        <v>185</v>
      </c>
      <c r="K19" s="75">
        <v>0</v>
      </c>
      <c r="L19" s="75">
        <v>7.3675537470527104</v>
      </c>
      <c r="M19" s="75">
        <v>1.1991897467102399</v>
      </c>
      <c r="N19" s="75">
        <v>2.7280966301744898</v>
      </c>
      <c r="O19" s="75">
        <v>2.7280966301744898</v>
      </c>
      <c r="P19" s="75">
        <v>10.5362033333223</v>
      </c>
      <c r="Q19" s="75">
        <v>0</v>
      </c>
      <c r="R19" s="75">
        <v>1.3201428518688401</v>
      </c>
      <c r="S19" s="75">
        <v>0.65734800387591197</v>
      </c>
      <c r="T19" s="75">
        <v>15.570980501684801</v>
      </c>
      <c r="U19" s="75">
        <v>1449.57345600026</v>
      </c>
      <c r="V19" s="75">
        <v>64.9214677213144</v>
      </c>
      <c r="W19" s="75">
        <v>0.49170402702182198</v>
      </c>
      <c r="X19" s="75">
        <v>11.3298607784784</v>
      </c>
      <c r="Y19" s="75">
        <v>0.284872590772415</v>
      </c>
      <c r="Z19" s="75">
        <v>0</v>
      </c>
      <c r="AA19" s="75">
        <v>0</v>
      </c>
      <c r="AB19" s="75">
        <v>11.902330326205901</v>
      </c>
      <c r="AC19" s="75">
        <v>11.902330326205901</v>
      </c>
      <c r="AD19" s="75">
        <v>0</v>
      </c>
      <c r="AE19" s="75">
        <v>0</v>
      </c>
      <c r="AF19" s="75">
        <v>97.681448598687098</v>
      </c>
      <c r="AG19" s="75">
        <v>2.2919166115990999</v>
      </c>
      <c r="AH19" s="75">
        <v>0.35837190473965802</v>
      </c>
      <c r="AI19" s="75">
        <v>0</v>
      </c>
      <c r="AJ19" s="75">
        <v>197.91933744438001</v>
      </c>
      <c r="AK19" s="75">
        <v>0.97410159852986999</v>
      </c>
      <c r="AL19" s="75">
        <v>0</v>
      </c>
      <c r="AM19" s="75">
        <v>0</v>
      </c>
      <c r="AN19" s="75">
        <v>1.1876602191577199</v>
      </c>
      <c r="AO19" s="75">
        <v>4.3876793665459601</v>
      </c>
      <c r="AP19" s="75">
        <v>656.77299525124397</v>
      </c>
      <c r="AQ19" s="75">
        <v>10989.1636286005</v>
      </c>
      <c r="AR19" s="75">
        <v>1123.33648236864</v>
      </c>
      <c r="AS19" s="75">
        <v>12210.1815595678</v>
      </c>
      <c r="AT19" s="75">
        <v>0</v>
      </c>
      <c r="AU19" s="75">
        <v>12.9550108902787</v>
      </c>
      <c r="AV19" s="75">
        <v>0</v>
      </c>
      <c r="AW19" s="75">
        <v>0.13713108974464899</v>
      </c>
      <c r="AX19" s="75">
        <v>108.45954947987801</v>
      </c>
      <c r="AY19" s="75">
        <v>1.3313935300958399</v>
      </c>
      <c r="AZ19" s="75">
        <v>0.85709512470995397</v>
      </c>
      <c r="BA19" s="75">
        <v>105.783774327728</v>
      </c>
      <c r="BB19" s="75">
        <v>0.785075212387771</v>
      </c>
      <c r="BC19" s="75">
        <v>0</v>
      </c>
      <c r="BD19" s="75">
        <v>0.59830999090593395</v>
      </c>
      <c r="BE19" s="75">
        <v>247.79006431681799</v>
      </c>
      <c r="BF19" s="75">
        <v>227.96686632919699</v>
      </c>
      <c r="BG19" s="75">
        <v>19.823197987621</v>
      </c>
      <c r="BH19" s="75">
        <v>0.30243056858303402</v>
      </c>
      <c r="BI19" s="75">
        <v>0</v>
      </c>
      <c r="BJ19" s="75">
        <v>2.9259542706283699</v>
      </c>
      <c r="BK19" s="75">
        <v>0.701493197727034</v>
      </c>
      <c r="BL19" s="75">
        <v>19.004257542617999</v>
      </c>
      <c r="BM19" s="75">
        <v>3.96530492049581</v>
      </c>
      <c r="BN19" s="75">
        <v>2.8531995920346902</v>
      </c>
      <c r="BO19" s="75">
        <v>76.0170221391447</v>
      </c>
      <c r="BP19" s="75">
        <v>0.24425790543793899</v>
      </c>
      <c r="BQ19" s="75">
        <v>0.67725196460479398</v>
      </c>
      <c r="BR19" s="75">
        <v>12.0059513350639</v>
      </c>
      <c r="BS19" s="75">
        <v>2.1221522724692299E-2</v>
      </c>
      <c r="BT19" s="75">
        <v>554.04831480590997</v>
      </c>
      <c r="BU19" s="75">
        <v>160.96547220177001</v>
      </c>
      <c r="BV19" s="75">
        <v>0</v>
      </c>
      <c r="BW19" s="75">
        <v>0</v>
      </c>
      <c r="BX19" s="75">
        <v>13.7498132670885</v>
      </c>
      <c r="BY19" s="75">
        <v>0</v>
      </c>
      <c r="BZ19" s="75">
        <v>648.91058096419101</v>
      </c>
      <c r="CA19" s="75">
        <v>21.124949156834202</v>
      </c>
      <c r="CB19" s="89"/>
      <c r="CC19" s="91">
        <f t="shared" si="8"/>
        <v>1.0121163293028301</v>
      </c>
      <c r="CD19" s="28">
        <f t="shared" si="0"/>
        <v>7.9999996824080561E-3</v>
      </c>
      <c r="CE19" s="28">
        <f t="shared" si="1"/>
        <v>1.9247004782747261E-2</v>
      </c>
      <c r="CF19" s="68">
        <f t="shared" si="2"/>
        <v>-5.4774551395317607E-8</v>
      </c>
      <c r="CG19" s="68" t="str">
        <f t="shared" si="3"/>
        <v/>
      </c>
      <c r="CH19" s="68">
        <f t="shared" si="4"/>
        <v>-3.299239124027966E-7</v>
      </c>
      <c r="CI19" s="68">
        <f t="shared" si="5"/>
        <v>-2.4025647621300452E-7</v>
      </c>
      <c r="CJ19" s="68">
        <f t="shared" si="5"/>
        <v>-2.0788456642857734E-7</v>
      </c>
      <c r="CK19" s="68">
        <f t="shared" si="6"/>
        <v>-3.8036554999685399E-8</v>
      </c>
      <c r="CL19" s="68">
        <f t="shared" si="7"/>
        <v>-1.7709032963284032E-7</v>
      </c>
      <c r="CM19" s="40">
        <f t="shared" ref="CM19:CM25" si="9">(N19/0.004204-$BZ19)/$BZ19</f>
        <v>2.8059837801510107E-5</v>
      </c>
      <c r="CN19" s="40">
        <f t="shared" ref="CN19:CN25" si="10">(R19/0.002034-$BZ19)/$BZ19</f>
        <v>1.9602492629887473E-4</v>
      </c>
      <c r="CO19" s="40">
        <f t="shared" ref="CO19:CO25" si="11">(AB19/0.018342-$BZ19)/$BZ19</f>
        <v>1.0460282475236632E-6</v>
      </c>
      <c r="CP19" s="40">
        <f t="shared" ref="CP19:CP25" si="12">(AN19/0.00183-$BZ19)/$BZ19</f>
        <v>1.2956224743113282E-4</v>
      </c>
      <c r="CQ19" s="40">
        <f t="shared" ref="CQ19:CQ25" si="13">(M19/0.001848-$BZ19)/$BZ19</f>
        <v>2.4959318521141326E-6</v>
      </c>
      <c r="CR19" s="40">
        <f t="shared" ref="CR19:CR25" si="14">(S19/0.001013-$BZ19)/$BZ19</f>
        <v>2.4117560266960335E-6</v>
      </c>
      <c r="CS19" s="40">
        <f t="shared" ref="CS19:CS25" si="15">(Y19/0.000439-$BZ19)/$BZ19</f>
        <v>2.9688066642332791E-6</v>
      </c>
    </row>
    <row r="20" spans="1:97" x14ac:dyDescent="0.25">
      <c r="A20" s="75" t="s">
        <v>186</v>
      </c>
      <c r="B20" s="75">
        <v>26.962251160000001</v>
      </c>
      <c r="C20" s="75"/>
      <c r="D20" s="75">
        <v>245.86360916999999</v>
      </c>
      <c r="E20" s="75">
        <v>4.7114431400000001</v>
      </c>
      <c r="F20" s="75">
        <v>4.3345276699999999</v>
      </c>
      <c r="G20" s="75">
        <v>10.56764152</v>
      </c>
      <c r="H20" s="75">
        <v>11.92908748</v>
      </c>
      <c r="I20" s="75"/>
      <c r="J20" s="89" t="s">
        <v>186</v>
      </c>
      <c r="K20" s="75">
        <v>0</v>
      </c>
      <c r="L20" s="75">
        <v>0.13543951160366399</v>
      </c>
      <c r="M20" s="75">
        <v>2.2044919337751E-2</v>
      </c>
      <c r="N20" s="75">
        <v>5.0151202979724502E-2</v>
      </c>
      <c r="O20" s="75">
        <v>5.0151202979724502E-2</v>
      </c>
      <c r="P20" s="75">
        <v>0.193689612365779</v>
      </c>
      <c r="Q20" s="75">
        <v>0</v>
      </c>
      <c r="R20" s="75">
        <v>2.4268474243460299E-2</v>
      </c>
      <c r="S20" s="75">
        <v>1.2084086011270499E-2</v>
      </c>
      <c r="T20" s="75">
        <v>0.28624461166849002</v>
      </c>
      <c r="U20" s="75">
        <v>26.962233177576699</v>
      </c>
      <c r="V20" s="75">
        <v>1.19346761976834</v>
      </c>
      <c r="W20" s="75">
        <v>9.0391131387992495E-3</v>
      </c>
      <c r="X20" s="75">
        <v>0.20827973800017499</v>
      </c>
      <c r="Y20" s="75">
        <v>5.2368924623874399E-3</v>
      </c>
      <c r="Z20" s="75">
        <v>0</v>
      </c>
      <c r="AA20" s="75">
        <v>0</v>
      </c>
      <c r="AB20" s="75">
        <v>0.21880376983578201</v>
      </c>
      <c r="AC20" s="75">
        <v>0.21880376983578201</v>
      </c>
      <c r="AD20" s="75">
        <v>0</v>
      </c>
      <c r="AE20" s="75">
        <v>0</v>
      </c>
      <c r="AF20" s="75">
        <v>1.96690706261677</v>
      </c>
      <c r="AG20" s="75">
        <v>4.2132841849817797E-2</v>
      </c>
      <c r="AH20" s="75">
        <v>6.58801099077939E-3</v>
      </c>
      <c r="AI20" s="75">
        <v>0</v>
      </c>
      <c r="AJ20" s="75">
        <v>3.6384007854165499</v>
      </c>
      <c r="AK20" s="75">
        <v>1.79070945776484E-2</v>
      </c>
      <c r="AL20" s="75">
        <v>0</v>
      </c>
      <c r="AM20" s="75">
        <v>0</v>
      </c>
      <c r="AN20" s="75">
        <v>2.1833039958073001E-2</v>
      </c>
      <c r="AO20" s="75">
        <v>8.3426633336089101E-2</v>
      </c>
      <c r="AP20" s="75">
        <v>12.073622521315899</v>
      </c>
      <c r="AQ20" s="75">
        <v>221.27714659589799</v>
      </c>
      <c r="AR20" s="75">
        <v>22.619457004249401</v>
      </c>
      <c r="AS20" s="75">
        <v>245.86351066276401</v>
      </c>
      <c r="AT20" s="75">
        <v>0</v>
      </c>
      <c r="AU20" s="75">
        <v>0.23815511496056399</v>
      </c>
      <c r="AV20" s="75">
        <v>0</v>
      </c>
      <c r="AW20" s="75">
        <v>2.6073878966252702E-3</v>
      </c>
      <c r="AX20" s="75">
        <v>1.99384212256816</v>
      </c>
      <c r="AY20" s="75">
        <v>2.5314932433847501E-2</v>
      </c>
      <c r="AZ20" s="75">
        <v>1.62966234230063E-2</v>
      </c>
      <c r="BA20" s="75">
        <v>2.0113567360571398</v>
      </c>
      <c r="BB20" s="75">
        <v>1.4927313657081999E-2</v>
      </c>
      <c r="BC20" s="75">
        <v>0</v>
      </c>
      <c r="BD20" s="75">
        <v>1.13761807128645E-2</v>
      </c>
      <c r="BE20" s="75">
        <v>4.7114423842524902</v>
      </c>
      <c r="BF20" s="75">
        <v>4.3345270813098704</v>
      </c>
      <c r="BG20" s="75">
        <v>0.37691530294261899</v>
      </c>
      <c r="BH20" s="75">
        <v>5.7503687230278204E-3</v>
      </c>
      <c r="BI20" s="75">
        <v>0</v>
      </c>
      <c r="BJ20" s="75">
        <v>5.5633610696825903E-2</v>
      </c>
      <c r="BK20" s="75">
        <v>1.3338115334799399E-2</v>
      </c>
      <c r="BL20" s="75">
        <v>0.36134394153342397</v>
      </c>
      <c r="BM20" s="75">
        <v>7.5395654249133304E-2</v>
      </c>
      <c r="BN20" s="75">
        <v>5.42503058582317E-2</v>
      </c>
      <c r="BO20" s="75">
        <v>1.44537610895241</v>
      </c>
      <c r="BP20" s="75">
        <v>4.4903063371955999E-3</v>
      </c>
      <c r="BQ20" s="75">
        <v>1.28771593445658E-2</v>
      </c>
      <c r="BR20" s="75">
        <v>0.228279140638348</v>
      </c>
      <c r="BS20" s="75">
        <v>4.0350179853061903E-4</v>
      </c>
      <c r="BT20" s="75">
        <v>10.5676211701031</v>
      </c>
      <c r="BU20" s="75">
        <v>2.95907105792095</v>
      </c>
      <c r="BV20" s="75">
        <v>0</v>
      </c>
      <c r="BW20" s="75">
        <v>0</v>
      </c>
      <c r="BX20" s="75">
        <v>0.25276621031282898</v>
      </c>
      <c r="BY20" s="75">
        <v>0</v>
      </c>
      <c r="BZ20" s="75">
        <v>11.9290842584478</v>
      </c>
      <c r="CA20" s="75">
        <v>0.38834477787883898</v>
      </c>
      <c r="CB20" s="89"/>
      <c r="CC20" s="91">
        <f t="shared" si="8"/>
        <v>1.0121164592131824</v>
      </c>
      <c r="CD20" s="28">
        <f t="shared" si="0"/>
        <v>7.9999958404346396E-3</v>
      </c>
      <c r="CE20" s="28">
        <f t="shared" si="1"/>
        <v>1.9246997831855288E-2</v>
      </c>
      <c r="CF20" s="68">
        <f t="shared" si="2"/>
        <v>-6.6694814148940056E-7</v>
      </c>
      <c r="CG20" s="68" t="str">
        <f t="shared" si="3"/>
        <v/>
      </c>
      <c r="CH20" s="68">
        <f t="shared" si="4"/>
        <v>-4.006580571558434E-7</v>
      </c>
      <c r="CI20" s="68">
        <f t="shared" si="5"/>
        <v>-1.6040679839473924E-7</v>
      </c>
      <c r="CJ20" s="68">
        <f t="shared" si="5"/>
        <v>-1.3581413578394926E-7</v>
      </c>
      <c r="CK20" s="68">
        <f t="shared" si="6"/>
        <v>-1.925680092527335E-6</v>
      </c>
      <c r="CL20" s="68">
        <f t="shared" si="7"/>
        <v>-2.7005856110266886E-7</v>
      </c>
      <c r="CM20" s="40">
        <f t="shared" si="9"/>
        <v>2.6575486716868725E-5</v>
      </c>
      <c r="CN20" s="40">
        <f t="shared" si="10"/>
        <v>1.9439947833633497E-4</v>
      </c>
      <c r="CO20" s="40">
        <f t="shared" si="11"/>
        <v>2.3142585921003774E-6</v>
      </c>
      <c r="CP20" s="40">
        <f t="shared" si="12"/>
        <v>1.2898470893555572E-4</v>
      </c>
      <c r="CQ20" s="40">
        <f t="shared" si="13"/>
        <v>-1.2870005820303614E-6</v>
      </c>
      <c r="CR20" s="40">
        <f t="shared" si="14"/>
        <v>-6.3175696325485312E-6</v>
      </c>
      <c r="CS20" s="40">
        <f t="shared" si="15"/>
        <v>4.6731994972950459E-6</v>
      </c>
    </row>
    <row r="21" spans="1:97" x14ac:dyDescent="0.25">
      <c r="A21" s="75" t="s">
        <v>187</v>
      </c>
      <c r="B21" s="75">
        <v>434.52002035999999</v>
      </c>
      <c r="C21" s="75"/>
      <c r="D21" s="75">
        <v>3547.3426456000002</v>
      </c>
      <c r="E21" s="75">
        <v>70.881861360000002</v>
      </c>
      <c r="F21" s="75">
        <v>65.211312460000002</v>
      </c>
      <c r="G21" s="75">
        <v>154.61283229</v>
      </c>
      <c r="H21" s="75">
        <v>197.01176652999999</v>
      </c>
      <c r="I21" s="75"/>
      <c r="J21" s="89" t="s">
        <v>187</v>
      </c>
      <c r="K21" s="75">
        <v>0</v>
      </c>
      <c r="L21" s="75">
        <v>2.23681595708989</v>
      </c>
      <c r="M21" s="75">
        <v>0.36407851569035099</v>
      </c>
      <c r="N21" s="75">
        <v>0.82826066978372204</v>
      </c>
      <c r="O21" s="75">
        <v>0.82826066978372204</v>
      </c>
      <c r="P21" s="75">
        <v>3.1988322811967702</v>
      </c>
      <c r="Q21" s="75">
        <v>0</v>
      </c>
      <c r="R21" s="75">
        <v>0.40080059178102501</v>
      </c>
      <c r="S21" s="75">
        <v>0.19957344684778699</v>
      </c>
      <c r="T21" s="75">
        <v>4.7274053824254096</v>
      </c>
      <c r="U21" s="75">
        <v>434.51988826887498</v>
      </c>
      <c r="V21" s="75">
        <v>19.710389507315199</v>
      </c>
      <c r="W21" s="75">
        <v>0.14928315944564199</v>
      </c>
      <c r="X21" s="75">
        <v>3.4397876677312098</v>
      </c>
      <c r="Y21" s="75">
        <v>8.6488463311464606E-2</v>
      </c>
      <c r="Z21" s="75">
        <v>0</v>
      </c>
      <c r="AA21" s="75">
        <v>0</v>
      </c>
      <c r="AB21" s="75">
        <v>3.6135917836712399</v>
      </c>
      <c r="AC21" s="75">
        <v>3.6135917836712399</v>
      </c>
      <c r="AD21" s="75">
        <v>0</v>
      </c>
      <c r="AE21" s="75">
        <v>0</v>
      </c>
      <c r="AF21" s="75">
        <v>28.378734481456299</v>
      </c>
      <c r="AG21" s="75">
        <v>0.69583482711950695</v>
      </c>
      <c r="AH21" s="75">
        <v>0.108802885092368</v>
      </c>
      <c r="AI21" s="75">
        <v>0</v>
      </c>
      <c r="AJ21" s="75">
        <v>60.089076727903802</v>
      </c>
      <c r="AK21" s="75">
        <v>0.295741132277407</v>
      </c>
      <c r="AL21" s="75">
        <v>0</v>
      </c>
      <c r="AM21" s="75">
        <v>0</v>
      </c>
      <c r="AN21" s="75">
        <v>0.36057826724424302</v>
      </c>
      <c r="AO21" s="75">
        <v>1.25512169331503</v>
      </c>
      <c r="AP21" s="75">
        <v>199.398781772185</v>
      </c>
      <c r="AQ21" s="75">
        <v>3192.60729754967</v>
      </c>
      <c r="AR21" s="75">
        <v>326.35557301145798</v>
      </c>
      <c r="AS21" s="75">
        <v>3547.3416050425799</v>
      </c>
      <c r="AT21" s="75">
        <v>0</v>
      </c>
      <c r="AU21" s="75">
        <v>3.9331925341876199</v>
      </c>
      <c r="AV21" s="75">
        <v>0</v>
      </c>
      <c r="AW21" s="75">
        <v>3.9227163566416902E-2</v>
      </c>
      <c r="AX21" s="75">
        <v>32.928731782006899</v>
      </c>
      <c r="AY21" s="75">
        <v>0.38085306602291602</v>
      </c>
      <c r="AZ21" s="75">
        <v>0.24517707308872999</v>
      </c>
      <c r="BA21" s="75">
        <v>30.260088417797899</v>
      </c>
      <c r="BB21" s="75">
        <v>0.224575404652854</v>
      </c>
      <c r="BC21" s="75">
        <v>0</v>
      </c>
      <c r="BD21" s="75">
        <v>0.17115012877197</v>
      </c>
      <c r="BE21" s="75">
        <v>70.881836269468707</v>
      </c>
      <c r="BF21" s="75">
        <v>65.211290132241999</v>
      </c>
      <c r="BG21" s="75">
        <v>5.6705461372266903</v>
      </c>
      <c r="BH21" s="75">
        <v>8.6512149980433994E-2</v>
      </c>
      <c r="BI21" s="75">
        <v>0</v>
      </c>
      <c r="BJ21" s="75">
        <v>0.83698713437722105</v>
      </c>
      <c r="BK21" s="75">
        <v>0.20066631667190199</v>
      </c>
      <c r="BL21" s="75">
        <v>5.43628084922039</v>
      </c>
      <c r="BM21" s="75">
        <v>1.1342996141911501</v>
      </c>
      <c r="BN21" s="75">
        <v>0.81617450244437395</v>
      </c>
      <c r="BO21" s="75">
        <v>21.745120861015099</v>
      </c>
      <c r="BP21" s="75">
        <v>7.4157726934388005E-2</v>
      </c>
      <c r="BQ21" s="75">
        <v>0.193732044522341</v>
      </c>
      <c r="BR21" s="75">
        <v>3.43437485738851</v>
      </c>
      <c r="BS21" s="75">
        <v>6.0705485297927004E-3</v>
      </c>
      <c r="BT21" s="75">
        <v>154.61281328240599</v>
      </c>
      <c r="BU21" s="75">
        <v>48.869696184540999</v>
      </c>
      <c r="BV21" s="75">
        <v>0</v>
      </c>
      <c r="BW21" s="75">
        <v>0</v>
      </c>
      <c r="BX21" s="75">
        <v>4.1744962040042504</v>
      </c>
      <c r="BY21" s="75">
        <v>0</v>
      </c>
      <c r="BZ21" s="75">
        <v>197.01177155706901</v>
      </c>
      <c r="CA21" s="75">
        <v>6.4136103827401802</v>
      </c>
      <c r="CB21" s="89"/>
      <c r="CC21" s="91">
        <f t="shared" si="8"/>
        <v>1.0121160791370507</v>
      </c>
      <c r="CD21" s="28">
        <f t="shared" si="0"/>
        <v>8.0000004626325401E-3</v>
      </c>
      <c r="CE21" s="28">
        <f t="shared" si="1"/>
        <v>1.9246999879465172E-2</v>
      </c>
      <c r="CF21" s="68">
        <f t="shared" si="2"/>
        <v>-3.0399318517248007E-7</v>
      </c>
      <c r="CG21" s="68" t="str">
        <f t="shared" si="3"/>
        <v/>
      </c>
      <c r="CH21" s="68">
        <f t="shared" si="4"/>
        <v>-2.9333434186324719E-7</v>
      </c>
      <c r="CI21" s="68">
        <f t="shared" si="5"/>
        <v>-3.5397675532050856E-7</v>
      </c>
      <c r="CJ21" s="68">
        <f t="shared" si="5"/>
        <v>-3.4239086994402358E-7</v>
      </c>
      <c r="CK21" s="68">
        <f t="shared" si="6"/>
        <v>-1.2293671698455204E-7</v>
      </c>
      <c r="CL21" s="68">
        <f t="shared" si="7"/>
        <v>2.5516592795101905E-8</v>
      </c>
      <c r="CM21" s="40">
        <f t="shared" si="9"/>
        <v>2.798974708370345E-5</v>
      </c>
      <c r="CN21" s="40">
        <f t="shared" si="10"/>
        <v>1.9626685099841318E-4</v>
      </c>
      <c r="CO21" s="40">
        <f t="shared" si="11"/>
        <v>5.1742768953609507E-7</v>
      </c>
      <c r="CP21" s="40">
        <f t="shared" si="12"/>
        <v>1.2960112880574558E-4</v>
      </c>
      <c r="CQ21" s="40">
        <f t="shared" si="13"/>
        <v>2.0925554484157295E-6</v>
      </c>
      <c r="CR21" s="40">
        <f t="shared" si="14"/>
        <v>2.6168904282203873E-6</v>
      </c>
      <c r="CS21" s="40">
        <f t="shared" si="15"/>
        <v>3.417784410534923E-6</v>
      </c>
    </row>
    <row r="22" spans="1:97" x14ac:dyDescent="0.25">
      <c r="A22" s="75" t="s">
        <v>188</v>
      </c>
      <c r="B22" s="75">
        <v>77.719108370000001</v>
      </c>
      <c r="C22" s="75"/>
      <c r="D22" s="75">
        <v>639.41024747999995</v>
      </c>
      <c r="E22" s="75">
        <v>13.56100039</v>
      </c>
      <c r="F22" s="75">
        <v>12.4761203</v>
      </c>
      <c r="G22" s="75">
        <v>30.06059741</v>
      </c>
      <c r="H22" s="75">
        <v>37.951783040000002</v>
      </c>
      <c r="I22" s="75"/>
      <c r="J22" s="89" t="s">
        <v>339</v>
      </c>
      <c r="K22" s="75">
        <v>0</v>
      </c>
      <c r="L22" s="75">
        <v>0.43089439907770699</v>
      </c>
      <c r="M22" s="75">
        <v>7.0134954451857398E-2</v>
      </c>
      <c r="N22" s="75">
        <v>0.159553776562671</v>
      </c>
      <c r="O22" s="75">
        <v>0.159553776562671</v>
      </c>
      <c r="P22" s="75">
        <v>0.61621340745432196</v>
      </c>
      <c r="Q22" s="75">
        <v>0</v>
      </c>
      <c r="R22" s="75">
        <v>7.7209014290210307E-2</v>
      </c>
      <c r="S22" s="75">
        <v>3.8445190543479897E-2</v>
      </c>
      <c r="T22" s="75">
        <v>0.91067383228695398</v>
      </c>
      <c r="U22" s="75">
        <v>77.719096142903595</v>
      </c>
      <c r="V22" s="75">
        <v>3.79695395957846</v>
      </c>
      <c r="W22" s="75">
        <v>2.8757469742417999E-2</v>
      </c>
      <c r="X22" s="75">
        <v>0.66263104875913903</v>
      </c>
      <c r="Y22" s="75">
        <v>1.66607295960217E-2</v>
      </c>
      <c r="Z22" s="75">
        <v>0</v>
      </c>
      <c r="AA22" s="75">
        <v>0</v>
      </c>
      <c r="AB22" s="75">
        <v>0.69611260282661003</v>
      </c>
      <c r="AC22" s="75">
        <v>0.69611260282661003</v>
      </c>
      <c r="AD22" s="75">
        <v>0</v>
      </c>
      <c r="AE22" s="75">
        <v>0</v>
      </c>
      <c r="AF22" s="75">
        <v>5.1152810540297704</v>
      </c>
      <c r="AG22" s="75">
        <v>0.134043540452392</v>
      </c>
      <c r="AH22" s="75">
        <v>2.0959527961344902E-2</v>
      </c>
      <c r="AI22" s="75">
        <v>0</v>
      </c>
      <c r="AJ22" s="75">
        <v>11.5753871526054</v>
      </c>
      <c r="AK22" s="75">
        <v>5.6970646033750502E-2</v>
      </c>
      <c r="AL22" s="75">
        <v>0</v>
      </c>
      <c r="AM22" s="75">
        <v>0</v>
      </c>
      <c r="AN22" s="75">
        <v>6.9460845749606398E-2</v>
      </c>
      <c r="AO22" s="75">
        <v>0.240127414088636</v>
      </c>
      <c r="AP22" s="75">
        <v>38.411607626889698</v>
      </c>
      <c r="AQ22" s="75">
        <v>575.46901163114399</v>
      </c>
      <c r="AR22" s="75">
        <v>58.825742772201899</v>
      </c>
      <c r="AS22" s="75">
        <v>639.41003545737601</v>
      </c>
      <c r="AT22" s="75">
        <v>0</v>
      </c>
      <c r="AU22" s="75">
        <v>0.75767931602649896</v>
      </c>
      <c r="AV22" s="75">
        <v>0</v>
      </c>
      <c r="AW22" s="75">
        <v>7.5048700055666698E-3</v>
      </c>
      <c r="AX22" s="75">
        <v>6.3432873799335203</v>
      </c>
      <c r="AY22" s="75">
        <v>7.28641346252418E-2</v>
      </c>
      <c r="AZ22" s="75">
        <v>4.6906888165037998E-2</v>
      </c>
      <c r="BA22" s="75">
        <v>5.7893079770939702</v>
      </c>
      <c r="BB22" s="75">
        <v>4.2965441447995703E-2</v>
      </c>
      <c r="BC22" s="75">
        <v>0</v>
      </c>
      <c r="BD22" s="75">
        <v>3.2744169943286099E-2</v>
      </c>
      <c r="BE22" s="75">
        <v>13.5609952764783</v>
      </c>
      <c r="BF22" s="75">
        <v>12.4761157020806</v>
      </c>
      <c r="BG22" s="75">
        <v>1.08487957439772</v>
      </c>
      <c r="BH22" s="75">
        <v>1.6551349394004499E-2</v>
      </c>
      <c r="BI22" s="75">
        <v>0</v>
      </c>
      <c r="BJ22" s="75">
        <v>0.16013103644791299</v>
      </c>
      <c r="BK22" s="75">
        <v>3.8391134498475997E-2</v>
      </c>
      <c r="BL22" s="75">
        <v>1.04006002954193</v>
      </c>
      <c r="BM22" s="75">
        <v>0.21701236892144299</v>
      </c>
      <c r="BN22" s="75">
        <v>0.156149204737732</v>
      </c>
      <c r="BO22" s="75">
        <v>4.1602420870054004</v>
      </c>
      <c r="BP22" s="75">
        <v>1.42854817974106E-2</v>
      </c>
      <c r="BQ22" s="75">
        <v>3.7064476220395999E-2</v>
      </c>
      <c r="BR22" s="75">
        <v>0.65705912641853603</v>
      </c>
      <c r="BS22" s="75">
        <v>1.16140761366204E-3</v>
      </c>
      <c r="BT22" s="75">
        <v>30.0605915944377</v>
      </c>
      <c r="BU22" s="75">
        <v>9.4141211222731496</v>
      </c>
      <c r="BV22" s="75">
        <v>0</v>
      </c>
      <c r="BW22" s="75">
        <v>0</v>
      </c>
      <c r="BX22" s="75">
        <v>0.80416292884928597</v>
      </c>
      <c r="BY22" s="75">
        <v>0</v>
      </c>
      <c r="BZ22" s="75">
        <v>37.951770493339197</v>
      </c>
      <c r="CA22" s="75">
        <v>1.2355003463359699</v>
      </c>
      <c r="CB22" s="89"/>
      <c r="CC22" s="91">
        <f t="shared" si="8"/>
        <v>1.0121163552470156</v>
      </c>
      <c r="CD22" s="28">
        <f t="shared" si="0"/>
        <v>8.000001204814939E-3</v>
      </c>
      <c r="CE22" s="28">
        <f t="shared" si="1"/>
        <v>1.9246969154717821E-2</v>
      </c>
      <c r="CF22" s="68">
        <f t="shared" si="2"/>
        <v>-1.5732419815435287E-7</v>
      </c>
      <c r="CG22" s="68" t="str">
        <f t="shared" si="3"/>
        <v/>
      </c>
      <c r="CH22" s="68">
        <f t="shared" si="4"/>
        <v>-3.3159090705360922E-7</v>
      </c>
      <c r="CI22" s="68">
        <f t="shared" si="5"/>
        <v>-3.7707555145163664E-7</v>
      </c>
      <c r="CJ22" s="68">
        <f t="shared" si="5"/>
        <v>-3.6853759737188744E-7</v>
      </c>
      <c r="CK22" s="68">
        <f t="shared" si="6"/>
        <v>-1.9346130154540385E-7</v>
      </c>
      <c r="CL22" s="68">
        <f t="shared" si="7"/>
        <v>-3.3059476526277479E-7</v>
      </c>
      <c r="CM22" s="40">
        <f t="shared" si="9"/>
        <v>2.8413852572437681E-5</v>
      </c>
      <c r="CN22" s="40">
        <f t="shared" si="10"/>
        <v>1.9578109833401664E-4</v>
      </c>
      <c r="CO22" s="40">
        <f t="shared" si="11"/>
        <v>1.7647144230480962E-6</v>
      </c>
      <c r="CP22" s="40">
        <f t="shared" si="12"/>
        <v>1.3110898006725148E-4</v>
      </c>
      <c r="CQ22" s="40">
        <f t="shared" si="13"/>
        <v>1.1774480277415532E-6</v>
      </c>
      <c r="CR22" s="40">
        <f t="shared" si="14"/>
        <v>1.2233984060024146E-6</v>
      </c>
      <c r="CS22" s="40">
        <f t="shared" si="15"/>
        <v>-5.8610867733511704E-6</v>
      </c>
    </row>
    <row r="23" spans="1:97" x14ac:dyDescent="0.25">
      <c r="A23" s="75" t="s">
        <v>189</v>
      </c>
      <c r="B23" s="75">
        <v>520.61542386999997</v>
      </c>
      <c r="C23" s="75"/>
      <c r="D23" s="75">
        <v>5364.2019747000004</v>
      </c>
      <c r="E23" s="75">
        <v>79.943792279999997</v>
      </c>
      <c r="F23" s="75">
        <v>73.548289879999999</v>
      </c>
      <c r="G23" s="75">
        <v>167.06905021</v>
      </c>
      <c r="H23" s="75">
        <v>243.69411237</v>
      </c>
      <c r="I23" s="75"/>
      <c r="J23" s="89" t="s">
        <v>189</v>
      </c>
      <c r="K23" s="75">
        <v>0</v>
      </c>
      <c r="L23" s="75">
        <v>2.7668320472621799</v>
      </c>
      <c r="M23" s="75">
        <v>0.45034753889381701</v>
      </c>
      <c r="N23" s="75">
        <v>1.0245180894302801</v>
      </c>
      <c r="O23" s="75">
        <v>1.0245180894302801</v>
      </c>
      <c r="P23" s="75">
        <v>3.9567999566576799</v>
      </c>
      <c r="Q23" s="75">
        <v>0</v>
      </c>
      <c r="R23" s="75">
        <v>0.49577076712139401</v>
      </c>
      <c r="S23" s="75">
        <v>0.246862511037933</v>
      </c>
      <c r="T23" s="75">
        <v>5.84757446783681</v>
      </c>
      <c r="U23" s="75">
        <v>520.61521102795996</v>
      </c>
      <c r="V23" s="75">
        <v>24.3808174305378</v>
      </c>
      <c r="W23" s="75">
        <v>0.18465611606464699</v>
      </c>
      <c r="X23" s="75">
        <v>4.2548499682537999</v>
      </c>
      <c r="Y23" s="75">
        <v>0.106981686279694</v>
      </c>
      <c r="Z23" s="75">
        <v>0</v>
      </c>
      <c r="AA23" s="75">
        <v>0</v>
      </c>
      <c r="AB23" s="75">
        <v>4.4698434926065298</v>
      </c>
      <c r="AC23" s="75">
        <v>4.4698434926065298</v>
      </c>
      <c r="AD23" s="75">
        <v>0</v>
      </c>
      <c r="AE23" s="75">
        <v>0</v>
      </c>
      <c r="AF23" s="75">
        <v>42.913611761195298</v>
      </c>
      <c r="AG23" s="75">
        <v>0.86071408206634803</v>
      </c>
      <c r="AH23" s="75">
        <v>0.13458404621393899</v>
      </c>
      <c r="AI23" s="75">
        <v>0</v>
      </c>
      <c r="AJ23" s="75">
        <v>74.327294888991702</v>
      </c>
      <c r="AK23" s="75">
        <v>0.36581755226801599</v>
      </c>
      <c r="AL23" s="75">
        <v>0</v>
      </c>
      <c r="AM23" s="75">
        <v>0</v>
      </c>
      <c r="AN23" s="75">
        <v>0.44601860041722402</v>
      </c>
      <c r="AO23" s="75">
        <v>1.41558333593478</v>
      </c>
      <c r="AP23" s="75">
        <v>246.64676100023601</v>
      </c>
      <c r="AQ23" s="75">
        <v>4827.7800638826702</v>
      </c>
      <c r="AR23" s="75">
        <v>493.50655775238801</v>
      </c>
      <c r="AS23" s="75">
        <v>5364.20023339625</v>
      </c>
      <c r="AT23" s="75">
        <v>0</v>
      </c>
      <c r="AU23" s="75">
        <v>4.8651682678362196</v>
      </c>
      <c r="AV23" s="75">
        <v>0</v>
      </c>
      <c r="AW23" s="75">
        <v>4.4242156008972799E-2</v>
      </c>
      <c r="AX23" s="75">
        <v>40.731269169420699</v>
      </c>
      <c r="AY23" s="75">
        <v>0.429543409194376</v>
      </c>
      <c r="AZ23" s="75">
        <v>0.27652198390625898</v>
      </c>
      <c r="BA23" s="75">
        <v>34.128709669251599</v>
      </c>
      <c r="BB23" s="75">
        <v>0.25328645198057698</v>
      </c>
      <c r="BC23" s="75">
        <v>0</v>
      </c>
      <c r="BD23" s="75">
        <v>0.193031031553652</v>
      </c>
      <c r="BE23" s="75">
        <v>79.943771069613106</v>
      </c>
      <c r="BF23" s="75">
        <v>73.548270074446805</v>
      </c>
      <c r="BG23" s="75">
        <v>6.3955009951663602</v>
      </c>
      <c r="BH23" s="75">
        <v>9.7572304028395507E-2</v>
      </c>
      <c r="BI23" s="75">
        <v>0</v>
      </c>
      <c r="BJ23" s="75">
        <v>0.94399216708830003</v>
      </c>
      <c r="BK23" s="75">
        <v>0.226320671208188</v>
      </c>
      <c r="BL23" s="75">
        <v>6.1312842408108503</v>
      </c>
      <c r="BM23" s="75">
        <v>1.27931486477399</v>
      </c>
      <c r="BN23" s="75">
        <v>0.92051902247060902</v>
      </c>
      <c r="BO23" s="75">
        <v>24.525141664930501</v>
      </c>
      <c r="BP23" s="75">
        <v>9.1729594779151699E-2</v>
      </c>
      <c r="BQ23" s="75">
        <v>0.218499907549176</v>
      </c>
      <c r="BR23" s="75">
        <v>3.8734438874099499</v>
      </c>
      <c r="BS23" s="75">
        <v>6.8466422813428301E-3</v>
      </c>
      <c r="BT23" s="75">
        <v>167.06897174534399</v>
      </c>
      <c r="BU23" s="75">
        <v>60.449479622378199</v>
      </c>
      <c r="BV23" s="75">
        <v>0</v>
      </c>
      <c r="BW23" s="75">
        <v>0</v>
      </c>
      <c r="BX23" s="75">
        <v>5.1636512129543304</v>
      </c>
      <c r="BY23" s="75">
        <v>0</v>
      </c>
      <c r="BZ23" s="75">
        <v>243.69410153386499</v>
      </c>
      <c r="CA23" s="75">
        <v>7.9333322917878304</v>
      </c>
      <c r="CB23" s="89"/>
      <c r="CC23" s="91">
        <f t="shared" si="8"/>
        <v>1.0121162533183459</v>
      </c>
      <c r="CD23" s="28">
        <f t="shared" si="0"/>
        <v>8.0000018444548807E-3</v>
      </c>
      <c r="CE23" s="28">
        <f t="shared" si="1"/>
        <v>1.9246997033402723E-2</v>
      </c>
      <c r="CF23" s="68">
        <f t="shared" si="2"/>
        <v>-4.0882776470945688E-7</v>
      </c>
      <c r="CG23" s="68" t="str">
        <f t="shared" si="3"/>
        <v/>
      </c>
      <c r="CH23" s="68">
        <f t="shared" si="4"/>
        <v>-3.246156200983806E-7</v>
      </c>
      <c r="CI23" s="68">
        <f t="shared" si="5"/>
        <v>-2.6531624639614025E-7</v>
      </c>
      <c r="CJ23" s="68">
        <f t="shared" si="5"/>
        <v>-2.692863862128315E-7</v>
      </c>
      <c r="CK23" s="68">
        <f t="shared" si="6"/>
        <v>-4.696540497168011E-7</v>
      </c>
      <c r="CL23" s="68">
        <f t="shared" si="7"/>
        <v>-4.446613378971642E-8</v>
      </c>
      <c r="CM23" s="40">
        <f t="shared" si="9"/>
        <v>2.7415183977953983E-5</v>
      </c>
      <c r="CN23" s="40">
        <f t="shared" si="10"/>
        <v>1.9562180010267597E-4</v>
      </c>
      <c r="CO23" s="40">
        <f t="shared" si="11"/>
        <v>1.4054812473287591E-6</v>
      </c>
      <c r="CP23" s="40">
        <f t="shared" si="12"/>
        <v>1.309413025886378E-4</v>
      </c>
      <c r="CQ23" s="40">
        <f t="shared" si="13"/>
        <v>1.8635847340760734E-6</v>
      </c>
      <c r="CR23" s="40">
        <f t="shared" si="14"/>
        <v>1.5643717235820893E-6</v>
      </c>
      <c r="CS23" s="40">
        <f t="shared" si="15"/>
        <v>-2.2708248544316182E-7</v>
      </c>
    </row>
    <row r="24" spans="1:97" x14ac:dyDescent="0.25">
      <c r="A24" s="75" t="s">
        <v>190</v>
      </c>
      <c r="B24" s="75">
        <v>37.128919279999998</v>
      </c>
      <c r="C24" s="75"/>
      <c r="D24" s="75">
        <v>394.11726255999997</v>
      </c>
      <c r="E24" s="75">
        <v>6.2919148800000002</v>
      </c>
      <c r="F24" s="75">
        <v>5.7885617399999996</v>
      </c>
      <c r="G24" s="75">
        <v>13.60587011</v>
      </c>
      <c r="H24" s="75">
        <v>17.665402010000001</v>
      </c>
      <c r="I24" s="75"/>
      <c r="J24" s="89" t="s">
        <v>190</v>
      </c>
      <c r="K24" s="75">
        <v>0</v>
      </c>
      <c r="L24" s="75">
        <v>0.20056796358605999</v>
      </c>
      <c r="M24" s="75">
        <v>3.2645773084216102E-2</v>
      </c>
      <c r="N24" s="75">
        <v>7.42675212219778E-2</v>
      </c>
      <c r="O24" s="75">
        <v>7.42675212219778E-2</v>
      </c>
      <c r="P24" s="75">
        <v>0.28682863271548797</v>
      </c>
      <c r="Q24" s="75">
        <v>0</v>
      </c>
      <c r="R24" s="75">
        <v>3.5938275724931697E-2</v>
      </c>
      <c r="S24" s="75">
        <v>1.78952002980322E-2</v>
      </c>
      <c r="T24" s="75">
        <v>0.42389129449957802</v>
      </c>
      <c r="U24" s="75">
        <v>37.128902545787199</v>
      </c>
      <c r="V24" s="75">
        <v>1.7673646229058</v>
      </c>
      <c r="W24" s="75">
        <v>1.3385802197404E-2</v>
      </c>
      <c r="X24" s="75">
        <v>0.30843419724181897</v>
      </c>
      <c r="Y24" s="75">
        <v>7.7550375525267702E-3</v>
      </c>
      <c r="Z24" s="75">
        <v>0</v>
      </c>
      <c r="AA24" s="75">
        <v>0</v>
      </c>
      <c r="AB24" s="75">
        <v>0.32401911372138997</v>
      </c>
      <c r="AC24" s="75">
        <v>0.32401911372138997</v>
      </c>
      <c r="AD24" s="75">
        <v>0</v>
      </c>
      <c r="AE24" s="75">
        <v>0</v>
      </c>
      <c r="AF24" s="75">
        <v>3.15293894828508</v>
      </c>
      <c r="AG24" s="75">
        <v>6.2393230562299798E-2</v>
      </c>
      <c r="AH24" s="75">
        <v>9.7559421710522107E-3</v>
      </c>
      <c r="AI24" s="75">
        <v>0</v>
      </c>
      <c r="AJ24" s="75">
        <v>5.38799687283145</v>
      </c>
      <c r="AK24" s="75">
        <v>2.6518087604115999E-2</v>
      </c>
      <c r="AL24" s="75">
        <v>0</v>
      </c>
      <c r="AM24" s="75">
        <v>0</v>
      </c>
      <c r="AN24" s="75">
        <v>3.2332065392139397E-2</v>
      </c>
      <c r="AO24" s="75">
        <v>0.111412608707154</v>
      </c>
      <c r="AP24" s="75">
        <v>17.879434812083499</v>
      </c>
      <c r="AQ24" s="75">
        <v>354.70537291511602</v>
      </c>
      <c r="AR24" s="75">
        <v>36.258749184124497</v>
      </c>
      <c r="AS24" s="75">
        <v>394.11706104752602</v>
      </c>
      <c r="AT24" s="75">
        <v>0</v>
      </c>
      <c r="AU24" s="75">
        <v>0.35267668951206199</v>
      </c>
      <c r="AV24" s="75">
        <v>0</v>
      </c>
      <c r="AW24" s="75">
        <v>3.4820487662384101E-3</v>
      </c>
      <c r="AX24" s="75">
        <v>2.9526124261611399</v>
      </c>
      <c r="AY24" s="75">
        <v>3.3806923064203999E-2</v>
      </c>
      <c r="AZ24" s="75">
        <v>2.1763455083582701E-2</v>
      </c>
      <c r="BA24" s="75">
        <v>2.6860728759844998</v>
      </c>
      <c r="BB24" s="75">
        <v>1.99347186075607E-2</v>
      </c>
      <c r="BC24" s="75">
        <v>0</v>
      </c>
      <c r="BD24" s="75">
        <v>1.5192380385478099E-2</v>
      </c>
      <c r="BE24" s="75">
        <v>6.2919126648919397</v>
      </c>
      <c r="BF24" s="75">
        <v>5.7885594355065297</v>
      </c>
      <c r="BG24" s="75">
        <v>0.50335322938540605</v>
      </c>
      <c r="BH24" s="75">
        <v>7.67934603195599E-3</v>
      </c>
      <c r="BI24" s="75">
        <v>0</v>
      </c>
      <c r="BJ24" s="75">
        <v>7.4296179279860194E-2</v>
      </c>
      <c r="BK24" s="75">
        <v>1.7812427343926501E-2</v>
      </c>
      <c r="BL24" s="75">
        <v>0.482558069302292</v>
      </c>
      <c r="BM24" s="75">
        <v>0.100687477967558</v>
      </c>
      <c r="BN24" s="75">
        <v>7.2448778033146505E-2</v>
      </c>
      <c r="BO24" s="75">
        <v>1.93023281910525</v>
      </c>
      <c r="BP24" s="75">
        <v>6.6494477614334399E-3</v>
      </c>
      <c r="BQ24" s="75">
        <v>1.7196858523895301E-2</v>
      </c>
      <c r="BR24" s="75">
        <v>0.304856222159757</v>
      </c>
      <c r="BS24" s="75">
        <v>5.3885586732584805E-4</v>
      </c>
      <c r="BT24" s="75">
        <v>13.605855983950301</v>
      </c>
      <c r="BU24" s="75">
        <v>4.3819852880661996</v>
      </c>
      <c r="BV24" s="75">
        <v>0</v>
      </c>
      <c r="BW24" s="75">
        <v>0</v>
      </c>
      <c r="BX24" s="75">
        <v>0.37431351121572698</v>
      </c>
      <c r="BY24" s="75">
        <v>0</v>
      </c>
      <c r="BZ24" s="75">
        <v>17.665396231198699</v>
      </c>
      <c r="CA24" s="75">
        <v>0.57508806659975598</v>
      </c>
      <c r="CB24" s="89"/>
      <c r="CC24" s="91">
        <f t="shared" si="8"/>
        <v>1.0121162626687528</v>
      </c>
      <c r="CD24" s="28">
        <f t="shared" si="0"/>
        <v>8.0000062415589556E-3</v>
      </c>
      <c r="CE24" s="28">
        <f t="shared" si="1"/>
        <v>1.9247035458210649E-2</v>
      </c>
      <c r="CF24" s="68">
        <f t="shared" si="2"/>
        <v>-4.5070562580250162E-7</v>
      </c>
      <c r="CG24" s="68" t="str">
        <f t="shared" si="3"/>
        <v/>
      </c>
      <c r="CH24" s="68">
        <f t="shared" si="4"/>
        <v>-5.1130080585948109E-7</v>
      </c>
      <c r="CI24" s="68">
        <f t="shared" si="5"/>
        <v>-3.5205626630037948E-7</v>
      </c>
      <c r="CJ24" s="68">
        <f t="shared" si="5"/>
        <v>-3.9811158165673866E-7</v>
      </c>
      <c r="CK24" s="68">
        <f t="shared" si="6"/>
        <v>-1.0382319972669013E-6</v>
      </c>
      <c r="CL24" s="68">
        <f t="shared" si="7"/>
        <v>-3.2712537756561525E-7</v>
      </c>
      <c r="CM24" s="40">
        <f t="shared" si="9"/>
        <v>2.9562463991293852E-5</v>
      </c>
      <c r="CN24" s="40">
        <f t="shared" si="10"/>
        <v>1.9091345262045042E-4</v>
      </c>
      <c r="CO24" s="40">
        <f t="shared" si="11"/>
        <v>1.2840269602575313E-6</v>
      </c>
      <c r="CP24" s="40">
        <f t="shared" si="12"/>
        <v>1.3580590103608132E-4</v>
      </c>
      <c r="CQ24" s="40">
        <f t="shared" si="13"/>
        <v>3.7018393762562194E-6</v>
      </c>
      <c r="CR24" s="40">
        <f t="shared" si="14"/>
        <v>8.6010298397647325E-6</v>
      </c>
      <c r="CS24" s="40">
        <f t="shared" si="15"/>
        <v>-9.2059273389595326E-6</v>
      </c>
    </row>
    <row r="25" spans="1:97" x14ac:dyDescent="0.25">
      <c r="A25" s="75" t="s">
        <v>191</v>
      </c>
      <c r="B25" s="75">
        <v>27.161649350000001</v>
      </c>
      <c r="C25" s="75"/>
      <c r="D25" s="75">
        <v>209.73336528999999</v>
      </c>
      <c r="E25" s="75">
        <v>5.3254030400000003</v>
      </c>
      <c r="F25" s="75">
        <v>4.8993707500000001</v>
      </c>
      <c r="G25" s="75">
        <v>12.43583366</v>
      </c>
      <c r="H25" s="75">
        <v>11.857316859999999</v>
      </c>
      <c r="I25" s="75"/>
      <c r="J25" s="89" t="s">
        <v>191</v>
      </c>
      <c r="K25" s="75">
        <v>0</v>
      </c>
      <c r="L25" s="75">
        <v>0.134624595086382</v>
      </c>
      <c r="M25" s="75">
        <v>2.1912412105817701E-2</v>
      </c>
      <c r="N25" s="75">
        <v>4.9849602346043999E-2</v>
      </c>
      <c r="O25" s="75">
        <v>4.9849602346043999E-2</v>
      </c>
      <c r="P25" s="75">
        <v>0.19252423447146899</v>
      </c>
      <c r="Q25" s="75">
        <v>0</v>
      </c>
      <c r="R25" s="75">
        <v>2.4122458290401799E-2</v>
      </c>
      <c r="S25" s="75">
        <v>1.20115391214352E-2</v>
      </c>
      <c r="T25" s="75">
        <v>0.28452291799048701</v>
      </c>
      <c r="U25" s="75">
        <v>27.1616375579402</v>
      </c>
      <c r="V25" s="75">
        <v>1.18628748691082</v>
      </c>
      <c r="W25" s="75">
        <v>8.9847288668165794E-3</v>
      </c>
      <c r="X25" s="75">
        <v>0.207026307891334</v>
      </c>
      <c r="Y25" s="75">
        <v>5.2053677434845099E-3</v>
      </c>
      <c r="Z25" s="75">
        <v>0</v>
      </c>
      <c r="AA25" s="75">
        <v>0</v>
      </c>
      <c r="AB25" s="75">
        <v>0.21748720960950599</v>
      </c>
      <c r="AC25" s="75">
        <v>0.21748720960950599</v>
      </c>
      <c r="AD25" s="75">
        <v>0</v>
      </c>
      <c r="AE25" s="75">
        <v>0</v>
      </c>
      <c r="AF25" s="75">
        <v>1.6778688640134001</v>
      </c>
      <c r="AG25" s="75">
        <v>4.1879306942134098E-2</v>
      </c>
      <c r="AH25" s="75">
        <v>6.5484099263810602E-3</v>
      </c>
      <c r="AI25" s="75">
        <v>0</v>
      </c>
      <c r="AJ25" s="75">
        <v>3.6165085737703402</v>
      </c>
      <c r="AK25" s="75">
        <v>1.7799359201485902E-2</v>
      </c>
      <c r="AL25" s="75">
        <v>0</v>
      </c>
      <c r="AM25" s="75">
        <v>0</v>
      </c>
      <c r="AN25" s="75">
        <v>2.1701815044651799E-2</v>
      </c>
      <c r="AO25" s="75">
        <v>9.4298177439000805E-2</v>
      </c>
      <c r="AP25" s="75">
        <v>12.000981310317</v>
      </c>
      <c r="AQ25" s="75">
        <v>188.75986760142601</v>
      </c>
      <c r="AR25" s="75">
        <v>19.295483191851599</v>
      </c>
      <c r="AS25" s="75">
        <v>209.73321965729099</v>
      </c>
      <c r="AT25" s="75">
        <v>0</v>
      </c>
      <c r="AU25" s="75">
        <v>0.23672242474798399</v>
      </c>
      <c r="AV25" s="75">
        <v>0</v>
      </c>
      <c r="AW25" s="75">
        <v>2.94716227671313E-3</v>
      </c>
      <c r="AX25" s="75">
        <v>1.98184231504158</v>
      </c>
      <c r="AY25" s="75">
        <v>2.8613766100629899E-2</v>
      </c>
      <c r="AZ25" s="75">
        <v>1.8420323748739201E-2</v>
      </c>
      <c r="BA25" s="75">
        <v>2.2734615574552</v>
      </c>
      <c r="BB25" s="75">
        <v>1.6872501749918702E-2</v>
      </c>
      <c r="BC25" s="75">
        <v>0</v>
      </c>
      <c r="BD25" s="75">
        <v>1.2858628063735601E-2</v>
      </c>
      <c r="BE25" s="75">
        <v>5.3254028902991104</v>
      </c>
      <c r="BF25" s="75">
        <v>4.8993703358587197</v>
      </c>
      <c r="BG25" s="75">
        <v>0.42603255444038401</v>
      </c>
      <c r="BH25" s="75">
        <v>6.4997100922083101E-3</v>
      </c>
      <c r="BI25" s="75">
        <v>0</v>
      </c>
      <c r="BJ25" s="75">
        <v>6.2883385637989994E-2</v>
      </c>
      <c r="BK25" s="75">
        <v>1.50762104752613E-2</v>
      </c>
      <c r="BL25" s="75">
        <v>0.40843200394627299</v>
      </c>
      <c r="BM25" s="75">
        <v>8.5220772058620803E-2</v>
      </c>
      <c r="BN25" s="75">
        <v>6.1319797285007999E-2</v>
      </c>
      <c r="BO25" s="75">
        <v>1.63372623775745</v>
      </c>
      <c r="BP25" s="75">
        <v>4.4632466457448002E-3</v>
      </c>
      <c r="BQ25" s="75">
        <v>1.4555227765009299E-2</v>
      </c>
      <c r="BR25" s="75">
        <v>0.25802696737710601</v>
      </c>
      <c r="BS25" s="75">
        <v>4.5608406885034398E-4</v>
      </c>
      <c r="BT25" s="75">
        <v>12.435822507647201</v>
      </c>
      <c r="BU25" s="75">
        <v>2.94126544547753</v>
      </c>
      <c r="BV25" s="75">
        <v>0</v>
      </c>
      <c r="BW25" s="75">
        <v>0</v>
      </c>
      <c r="BX25" s="75">
        <v>0.25124550008847102</v>
      </c>
      <c r="BY25" s="75">
        <v>0</v>
      </c>
      <c r="BZ25" s="75">
        <v>11.8573135137816</v>
      </c>
      <c r="CA25" s="75">
        <v>0.38600876976509702</v>
      </c>
      <c r="CB25" s="89"/>
      <c r="CC25" s="91">
        <f t="shared" si="8"/>
        <v>1.0121163867657219</v>
      </c>
      <c r="CD25" s="28">
        <f t="shared" si="0"/>
        <v>8.000014812889809E-3</v>
      </c>
      <c r="CE25" s="28">
        <f t="shared" si="1"/>
        <v>1.9246999302916141E-2</v>
      </c>
      <c r="CF25" s="68">
        <f t="shared" si="2"/>
        <v>-4.341437314633306E-7</v>
      </c>
      <c r="CG25" s="68" t="str">
        <f t="shared" si="3"/>
        <v/>
      </c>
      <c r="CH25" s="68">
        <f t="shared" si="4"/>
        <v>-6.9437072544674453E-7</v>
      </c>
      <c r="CI25" s="68">
        <f t="shared" si="5"/>
        <v>-2.81107155237047E-8</v>
      </c>
      <c r="CJ25" s="68">
        <f t="shared" si="5"/>
        <v>-8.4529483787365968E-8</v>
      </c>
      <c r="CK25" s="68">
        <f t="shared" si="6"/>
        <v>-8.9679173140939051E-7</v>
      </c>
      <c r="CL25" s="68">
        <f t="shared" si="7"/>
        <v>-2.8220704892745065E-7</v>
      </c>
      <c r="CM25" s="40">
        <f t="shared" si="9"/>
        <v>2.9215411658399501E-5</v>
      </c>
      <c r="CN25" s="40">
        <f t="shared" si="10"/>
        <v>1.9415568959559189E-4</v>
      </c>
      <c r="CO25" s="40">
        <f t="shared" si="11"/>
        <v>1.6789048770724731E-6</v>
      </c>
      <c r="CP25" s="40">
        <f t="shared" si="12"/>
        <v>1.3509056354765736E-4</v>
      </c>
      <c r="CQ25" s="40">
        <f t="shared" si="13"/>
        <v>4.414519764639913E-6</v>
      </c>
      <c r="CR25" s="40">
        <f t="shared" si="14"/>
        <v>6.7045957690767068E-6</v>
      </c>
      <c r="CS25" s="40">
        <f t="shared" si="15"/>
        <v>1.3660791037916904E-6</v>
      </c>
    </row>
    <row r="26" spans="1:97" x14ac:dyDescent="0.25">
      <c r="A26" s="75" t="s">
        <v>192</v>
      </c>
      <c r="B26" s="75"/>
      <c r="C26" s="75"/>
      <c r="D26" s="75"/>
      <c r="E26" s="75"/>
      <c r="F26" s="75"/>
      <c r="G26" s="75"/>
      <c r="H26" s="75"/>
      <c r="I26" s="75"/>
      <c r="J26" s="89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/>
      <c r="V26" s="75"/>
      <c r="W26" s="75"/>
      <c r="X26" s="75"/>
      <c r="Y26" s="75"/>
      <c r="Z26" s="75"/>
      <c r="AA26" s="75"/>
      <c r="AB26" s="75"/>
      <c r="AC26" s="75"/>
      <c r="AD26" s="75"/>
      <c r="AE26" s="75"/>
      <c r="AF26" s="75"/>
      <c r="AG26" s="75"/>
      <c r="AH26" s="75"/>
      <c r="AI26" s="75"/>
      <c r="AJ26" s="75"/>
      <c r="AK26" s="75"/>
      <c r="AL26" s="75"/>
      <c r="AM26" s="75"/>
      <c r="AN26" s="75"/>
      <c r="AO26" s="75"/>
      <c r="AP26" s="75"/>
      <c r="AQ26" s="75"/>
      <c r="AR26" s="75"/>
      <c r="AS26" s="75"/>
      <c r="AT26" s="75"/>
      <c r="AU26" s="75"/>
      <c r="AV26" s="75"/>
      <c r="AW26" s="75"/>
      <c r="AX26" s="75"/>
      <c r="AY26" s="75"/>
      <c r="AZ26" s="75"/>
      <c r="BA26" s="75"/>
      <c r="BB26" s="75"/>
      <c r="BC26" s="75"/>
      <c r="BD26" s="75"/>
      <c r="BE26" s="75"/>
      <c r="BF26" s="75"/>
      <c r="BG26" s="75"/>
      <c r="BH26" s="75"/>
      <c r="BI26" s="75"/>
      <c r="BJ26" s="75"/>
      <c r="BK26" s="75"/>
      <c r="BL26" s="75"/>
      <c r="BM26" s="75"/>
      <c r="BN26" s="75"/>
      <c r="BO26" s="75"/>
      <c r="BP26" s="75"/>
      <c r="BQ26" s="75"/>
      <c r="BR26" s="75"/>
      <c r="BS26" s="75"/>
      <c r="BT26" s="75"/>
      <c r="BU26" s="75"/>
      <c r="BV26" s="75"/>
      <c r="BW26" s="75"/>
      <c r="BX26" s="75"/>
      <c r="BY26" s="75"/>
      <c r="BZ26" s="75"/>
      <c r="CA26" s="75"/>
      <c r="CB26" s="89"/>
      <c r="CC26" s="91" t="e">
        <f t="shared" si="8"/>
        <v>#DIV/0!</v>
      </c>
      <c r="CD26" s="28" t="e">
        <f t="shared" si="0"/>
        <v>#DIV/0!</v>
      </c>
      <c r="CE26" s="28" t="e">
        <f t="shared" si="1"/>
        <v>#DIV/0!</v>
      </c>
      <c r="CF26" s="68" t="str">
        <f t="shared" si="2"/>
        <v/>
      </c>
      <c r="CG26" s="68" t="str">
        <f t="shared" si="3"/>
        <v/>
      </c>
      <c r="CH26" s="68" t="str">
        <f t="shared" si="4"/>
        <v/>
      </c>
      <c r="CI26" s="68" t="str">
        <f t="shared" si="5"/>
        <v/>
      </c>
      <c r="CJ26" s="68" t="str">
        <f t="shared" si="5"/>
        <v/>
      </c>
      <c r="CK26" s="68" t="str">
        <f t="shared" si="6"/>
        <v/>
      </c>
      <c r="CL26" s="68" t="str">
        <f t="shared" si="7"/>
        <v/>
      </c>
      <c r="CM26" s="40"/>
      <c r="CN26" s="40"/>
      <c r="CO26" s="40"/>
      <c r="CP26" s="40"/>
      <c r="CQ26" s="40"/>
      <c r="CR26" s="40"/>
      <c r="CS26" s="40"/>
    </row>
    <row r="27" spans="1:97" x14ac:dyDescent="0.25">
      <c r="A27" s="75" t="s">
        <v>193</v>
      </c>
      <c r="B27" s="75"/>
      <c r="C27" s="75"/>
      <c r="D27" s="75"/>
      <c r="E27" s="75"/>
      <c r="F27" s="75"/>
      <c r="G27" s="75"/>
      <c r="H27" s="75"/>
      <c r="I27" s="75"/>
      <c r="J27" s="89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5"/>
      <c r="X27" s="75"/>
      <c r="Y27" s="75"/>
      <c r="Z27" s="75"/>
      <c r="AA27" s="75"/>
      <c r="AB27" s="75"/>
      <c r="AC27" s="75"/>
      <c r="AD27" s="75"/>
      <c r="AE27" s="75"/>
      <c r="AF27" s="75"/>
      <c r="AG27" s="75"/>
      <c r="AH27" s="75"/>
      <c r="AI27" s="75"/>
      <c r="AJ27" s="75"/>
      <c r="AK27" s="75"/>
      <c r="AL27" s="75"/>
      <c r="AM27" s="75"/>
      <c r="AN27" s="75"/>
      <c r="AO27" s="75"/>
      <c r="AP27" s="75"/>
      <c r="AQ27" s="75"/>
      <c r="AR27" s="75"/>
      <c r="AS27" s="75"/>
      <c r="AT27" s="75"/>
      <c r="AU27" s="75"/>
      <c r="AV27" s="75"/>
      <c r="AW27" s="75"/>
      <c r="AX27" s="75"/>
      <c r="AY27" s="75"/>
      <c r="AZ27" s="75"/>
      <c r="BA27" s="75"/>
      <c r="BB27" s="75"/>
      <c r="BC27" s="75"/>
      <c r="BD27" s="75"/>
      <c r="BE27" s="75"/>
      <c r="BF27" s="75"/>
      <c r="BG27" s="75"/>
      <c r="BH27" s="75"/>
      <c r="BI27" s="75"/>
      <c r="BJ27" s="75"/>
      <c r="BK27" s="75"/>
      <c r="BL27" s="75"/>
      <c r="BM27" s="75"/>
      <c r="BN27" s="75"/>
      <c r="BO27" s="75"/>
      <c r="BP27" s="75"/>
      <c r="BQ27" s="75"/>
      <c r="BR27" s="75"/>
      <c r="BS27" s="75"/>
      <c r="BT27" s="75"/>
      <c r="BU27" s="75"/>
      <c r="BV27" s="75"/>
      <c r="BW27" s="75"/>
      <c r="BX27" s="75"/>
      <c r="BY27" s="75"/>
      <c r="BZ27" s="75"/>
      <c r="CA27" s="75"/>
      <c r="CB27" s="89"/>
      <c r="CC27" s="91" t="e">
        <f t="shared" si="8"/>
        <v>#DIV/0!</v>
      </c>
      <c r="CD27" s="28" t="e">
        <f t="shared" si="0"/>
        <v>#DIV/0!</v>
      </c>
      <c r="CE27" s="28" t="e">
        <f t="shared" si="1"/>
        <v>#DIV/0!</v>
      </c>
      <c r="CF27" s="68" t="str">
        <f t="shared" si="2"/>
        <v/>
      </c>
      <c r="CG27" s="68" t="str">
        <f t="shared" si="3"/>
        <v/>
      </c>
      <c r="CH27" s="68" t="str">
        <f t="shared" si="4"/>
        <v/>
      </c>
      <c r="CI27" s="68" t="str">
        <f t="shared" si="5"/>
        <v/>
      </c>
      <c r="CJ27" s="68" t="str">
        <f t="shared" si="5"/>
        <v/>
      </c>
      <c r="CK27" s="68" t="str">
        <f t="shared" si="6"/>
        <v/>
      </c>
      <c r="CL27" s="68" t="str">
        <f t="shared" si="7"/>
        <v/>
      </c>
      <c r="CM27" s="40"/>
      <c r="CN27" s="40"/>
      <c r="CO27" s="40"/>
      <c r="CP27" s="40"/>
      <c r="CQ27" s="40"/>
      <c r="CR27" s="40"/>
      <c r="CS27" s="40"/>
    </row>
    <row r="28" spans="1:97" x14ac:dyDescent="0.25">
      <c r="A28" s="75" t="s">
        <v>194</v>
      </c>
      <c r="B28" s="75"/>
      <c r="C28" s="75"/>
      <c r="D28" s="75"/>
      <c r="E28" s="75"/>
      <c r="F28" s="75"/>
      <c r="G28" s="75"/>
      <c r="H28" s="75"/>
      <c r="I28" s="75"/>
      <c r="J28" s="89"/>
      <c r="K28" s="75"/>
      <c r="L28" s="75"/>
      <c r="M28" s="75"/>
      <c r="N28" s="75"/>
      <c r="O28" s="75"/>
      <c r="P28" s="75"/>
      <c r="Q28" s="75"/>
      <c r="R28" s="75"/>
      <c r="S28" s="75"/>
      <c r="T28" s="75"/>
      <c r="U28" s="75"/>
      <c r="V28" s="75"/>
      <c r="W28" s="75"/>
      <c r="X28" s="75"/>
      <c r="Y28" s="75"/>
      <c r="Z28" s="75"/>
      <c r="AA28" s="75"/>
      <c r="AB28" s="75"/>
      <c r="AC28" s="75"/>
      <c r="AD28" s="75"/>
      <c r="AE28" s="75"/>
      <c r="AF28" s="75"/>
      <c r="AG28" s="75"/>
      <c r="AH28" s="75"/>
      <c r="AI28" s="75"/>
      <c r="AJ28" s="75"/>
      <c r="AK28" s="75"/>
      <c r="AL28" s="75"/>
      <c r="AM28" s="75"/>
      <c r="AN28" s="75"/>
      <c r="AO28" s="75"/>
      <c r="AP28" s="75"/>
      <c r="AQ28" s="75"/>
      <c r="AR28" s="75"/>
      <c r="AS28" s="75"/>
      <c r="AT28" s="75"/>
      <c r="AU28" s="75"/>
      <c r="AV28" s="75"/>
      <c r="AW28" s="75"/>
      <c r="AX28" s="75"/>
      <c r="AY28" s="75"/>
      <c r="AZ28" s="75"/>
      <c r="BA28" s="75"/>
      <c r="BB28" s="75"/>
      <c r="BC28" s="75"/>
      <c r="BD28" s="75"/>
      <c r="BE28" s="75"/>
      <c r="BF28" s="75"/>
      <c r="BG28" s="75"/>
      <c r="BH28" s="75"/>
      <c r="BI28" s="75"/>
      <c r="BJ28" s="75"/>
      <c r="BK28" s="75"/>
      <c r="BL28" s="75"/>
      <c r="BM28" s="75"/>
      <c r="BN28" s="75"/>
      <c r="BO28" s="75"/>
      <c r="BP28" s="75"/>
      <c r="BQ28" s="75"/>
      <c r="BR28" s="75"/>
      <c r="BS28" s="75"/>
      <c r="BT28" s="75"/>
      <c r="BU28" s="75"/>
      <c r="BV28" s="75"/>
      <c r="BW28" s="75"/>
      <c r="BX28" s="75"/>
      <c r="BY28" s="75"/>
      <c r="BZ28" s="75"/>
      <c r="CA28" s="75"/>
      <c r="CB28" s="89"/>
      <c r="CC28" s="91" t="e">
        <f t="shared" si="8"/>
        <v>#DIV/0!</v>
      </c>
      <c r="CD28" s="28" t="e">
        <f t="shared" si="0"/>
        <v>#DIV/0!</v>
      </c>
      <c r="CE28" s="28" t="e">
        <f t="shared" si="1"/>
        <v>#DIV/0!</v>
      </c>
      <c r="CF28" s="68" t="str">
        <f t="shared" si="2"/>
        <v/>
      </c>
      <c r="CG28" s="68" t="str">
        <f t="shared" si="3"/>
        <v/>
      </c>
      <c r="CH28" s="68" t="str">
        <f t="shared" si="4"/>
        <v/>
      </c>
      <c r="CI28" s="68" t="str">
        <f t="shared" si="5"/>
        <v/>
      </c>
      <c r="CJ28" s="68" t="str">
        <f t="shared" si="5"/>
        <v/>
      </c>
      <c r="CK28" s="68" t="str">
        <f t="shared" si="6"/>
        <v/>
      </c>
      <c r="CL28" s="68" t="str">
        <f t="shared" si="7"/>
        <v/>
      </c>
      <c r="CM28" s="40"/>
      <c r="CN28" s="40"/>
      <c r="CO28" s="40"/>
      <c r="CP28" s="40"/>
      <c r="CQ28" s="40"/>
      <c r="CR28" s="40"/>
      <c r="CS28" s="40"/>
    </row>
    <row r="29" spans="1:97" x14ac:dyDescent="0.25">
      <c r="A29" s="75" t="s">
        <v>195</v>
      </c>
      <c r="B29" s="75"/>
      <c r="C29" s="75"/>
      <c r="D29" s="75"/>
      <c r="E29" s="75"/>
      <c r="F29" s="75"/>
      <c r="G29" s="75"/>
      <c r="H29" s="75"/>
      <c r="I29" s="75"/>
      <c r="J29" s="89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5"/>
      <c r="V29" s="75"/>
      <c r="W29" s="75"/>
      <c r="X29" s="75"/>
      <c r="Y29" s="75"/>
      <c r="Z29" s="75"/>
      <c r="AA29" s="75"/>
      <c r="AB29" s="75"/>
      <c r="AC29" s="75"/>
      <c r="AD29" s="75"/>
      <c r="AE29" s="75"/>
      <c r="AF29" s="75"/>
      <c r="AG29" s="75"/>
      <c r="AH29" s="75"/>
      <c r="AI29" s="75"/>
      <c r="AJ29" s="75"/>
      <c r="AK29" s="75"/>
      <c r="AL29" s="75"/>
      <c r="AM29" s="75"/>
      <c r="AN29" s="75"/>
      <c r="AO29" s="75"/>
      <c r="AP29" s="75"/>
      <c r="AQ29" s="75"/>
      <c r="AR29" s="75"/>
      <c r="AS29" s="75"/>
      <c r="AT29" s="75"/>
      <c r="AU29" s="75"/>
      <c r="AV29" s="75"/>
      <c r="AW29" s="75"/>
      <c r="AX29" s="75"/>
      <c r="AY29" s="75"/>
      <c r="AZ29" s="75"/>
      <c r="BA29" s="75"/>
      <c r="BB29" s="75"/>
      <c r="BC29" s="75"/>
      <c r="BD29" s="75"/>
      <c r="BE29" s="75"/>
      <c r="BF29" s="75"/>
      <c r="BG29" s="75"/>
      <c r="BH29" s="75"/>
      <c r="BI29" s="75"/>
      <c r="BJ29" s="75"/>
      <c r="BK29" s="75"/>
      <c r="BL29" s="75"/>
      <c r="BM29" s="75"/>
      <c r="BN29" s="75"/>
      <c r="BO29" s="75"/>
      <c r="BP29" s="75"/>
      <c r="BQ29" s="75"/>
      <c r="BR29" s="75"/>
      <c r="BS29" s="75"/>
      <c r="BT29" s="75"/>
      <c r="BU29" s="75"/>
      <c r="BV29" s="75"/>
      <c r="BW29" s="75"/>
      <c r="BX29" s="75"/>
      <c r="BY29" s="75"/>
      <c r="BZ29" s="75"/>
      <c r="CA29" s="75"/>
      <c r="CB29" s="89"/>
      <c r="CC29" s="91" t="e">
        <f t="shared" si="8"/>
        <v>#DIV/0!</v>
      </c>
      <c r="CD29" s="28" t="e">
        <f t="shared" si="0"/>
        <v>#DIV/0!</v>
      </c>
      <c r="CE29" s="28" t="e">
        <f t="shared" si="1"/>
        <v>#DIV/0!</v>
      </c>
      <c r="CF29" s="68" t="str">
        <f t="shared" si="2"/>
        <v/>
      </c>
      <c r="CG29" s="68" t="str">
        <f t="shared" si="3"/>
        <v/>
      </c>
      <c r="CH29" s="68" t="str">
        <f t="shared" si="4"/>
        <v/>
      </c>
      <c r="CI29" s="68" t="str">
        <f t="shared" si="5"/>
        <v/>
      </c>
      <c r="CJ29" s="68" t="str">
        <f t="shared" si="5"/>
        <v/>
      </c>
      <c r="CK29" s="68" t="str">
        <f t="shared" si="6"/>
        <v/>
      </c>
      <c r="CL29" s="68" t="str">
        <f t="shared" si="7"/>
        <v/>
      </c>
      <c r="CM29" s="40"/>
      <c r="CN29" s="40"/>
      <c r="CO29" s="40"/>
      <c r="CP29" s="40"/>
      <c r="CQ29" s="40"/>
      <c r="CR29" s="40"/>
      <c r="CS29" s="40"/>
    </row>
    <row r="30" spans="1:97" x14ac:dyDescent="0.25">
      <c r="A30" s="75" t="s">
        <v>196</v>
      </c>
      <c r="B30" s="75">
        <v>3.7135571700000001</v>
      </c>
      <c r="C30" s="75"/>
      <c r="D30" s="75">
        <v>34.645086929999998</v>
      </c>
      <c r="E30" s="75">
        <v>0.78723878000000003</v>
      </c>
      <c r="F30" s="75">
        <v>0.72425971</v>
      </c>
      <c r="G30" s="75">
        <v>1.8806104699999999</v>
      </c>
      <c r="H30" s="75">
        <v>1.56175657</v>
      </c>
      <c r="I30" s="75"/>
      <c r="J30" s="89" t="s">
        <v>196</v>
      </c>
      <c r="K30" s="75">
        <v>0</v>
      </c>
      <c r="L30" s="75">
        <v>1.7731784099554102E-2</v>
      </c>
      <c r="M30" s="75">
        <v>2.8860586787660199E-3</v>
      </c>
      <c r="N30" s="75">
        <v>6.5657776985479201E-3</v>
      </c>
      <c r="O30" s="75">
        <v>6.5657776985479201E-3</v>
      </c>
      <c r="P30" s="75">
        <v>2.5357853649696501E-2</v>
      </c>
      <c r="Q30" s="75">
        <v>0</v>
      </c>
      <c r="R30" s="75">
        <v>3.1771643689687298E-3</v>
      </c>
      <c r="S30" s="75">
        <v>1.58204970420207E-3</v>
      </c>
      <c r="T30" s="75">
        <v>3.7475161325418699E-2</v>
      </c>
      <c r="U30" s="75">
        <v>3.71356555586787</v>
      </c>
      <c r="V30" s="75">
        <v>0.15624855874389401</v>
      </c>
      <c r="W30" s="75">
        <v>1.18336315244961E-3</v>
      </c>
      <c r="X30" s="75">
        <v>2.72679534519354E-2</v>
      </c>
      <c r="Y30" s="75">
        <v>6.8562186954397402E-4</v>
      </c>
      <c r="Z30" s="75">
        <v>0</v>
      </c>
      <c r="AA30" s="75">
        <v>0</v>
      </c>
      <c r="AB30" s="75">
        <v>2.86457086011629E-2</v>
      </c>
      <c r="AC30" s="75">
        <v>2.86457086011629E-2</v>
      </c>
      <c r="AD30" s="75">
        <v>0</v>
      </c>
      <c r="AE30" s="75">
        <v>0</v>
      </c>
      <c r="AF30" s="75">
        <v>0.27716153238865199</v>
      </c>
      <c r="AG30" s="75">
        <v>5.5161299169739298E-3</v>
      </c>
      <c r="AH30" s="75">
        <v>8.6250275432907296E-4</v>
      </c>
      <c r="AI30" s="75">
        <v>0</v>
      </c>
      <c r="AJ30" s="75">
        <v>0.47633911133607798</v>
      </c>
      <c r="AK30" s="75">
        <v>2.3444563370205599E-3</v>
      </c>
      <c r="AL30" s="75">
        <v>0</v>
      </c>
      <c r="AM30" s="75">
        <v>0</v>
      </c>
      <c r="AN30" s="75">
        <v>2.8583227921953002E-3</v>
      </c>
      <c r="AO30" s="75">
        <v>1.3939834325964301E-2</v>
      </c>
      <c r="AP30" s="75">
        <v>1.5806786906749899</v>
      </c>
      <c r="AQ30" s="75">
        <v>31.180522163616001</v>
      </c>
      <c r="AR30" s="75">
        <v>3.1873387450189301</v>
      </c>
      <c r="AS30" s="75">
        <v>34.645022441023599</v>
      </c>
      <c r="AT30" s="75">
        <v>0</v>
      </c>
      <c r="AU30" s="75">
        <v>3.1179252601729501E-2</v>
      </c>
      <c r="AV30" s="75">
        <v>0</v>
      </c>
      <c r="AW30" s="75">
        <v>4.3567010477466001E-4</v>
      </c>
      <c r="AX30" s="75">
        <v>0.261033893897055</v>
      </c>
      <c r="AY30" s="75">
        <v>4.2298890854676804E-3</v>
      </c>
      <c r="AZ30" s="75">
        <v>2.7230237492903799E-3</v>
      </c>
      <c r="BA30" s="75">
        <v>0.33607896889829503</v>
      </c>
      <c r="BB30" s="75">
        <v>2.4942125806753802E-3</v>
      </c>
      <c r="BC30" s="75">
        <v>0</v>
      </c>
      <c r="BD30" s="75">
        <v>1.9008563854120101E-3</v>
      </c>
      <c r="BE30" s="75">
        <v>0.78723824845957502</v>
      </c>
      <c r="BF30" s="75">
        <v>0.72425906306740095</v>
      </c>
      <c r="BG30" s="75">
        <v>6.2979185392174605E-2</v>
      </c>
      <c r="BH30" s="75">
        <v>9.6083391921162698E-4</v>
      </c>
      <c r="BI30" s="75">
        <v>0</v>
      </c>
      <c r="BJ30" s="75">
        <v>9.2958749317945E-3</v>
      </c>
      <c r="BK30" s="75">
        <v>2.2286676367003402E-3</v>
      </c>
      <c r="BL30" s="75">
        <v>6.0377384656933299E-2</v>
      </c>
      <c r="BM30" s="75">
        <v>1.2597960834890299E-2</v>
      </c>
      <c r="BN30" s="75">
        <v>9.0647126220120399E-3</v>
      </c>
      <c r="BO30" s="75">
        <v>0.24150865788124801</v>
      </c>
      <c r="BP30" s="75">
        <v>5.87872242742637E-4</v>
      </c>
      <c r="BQ30" s="75">
        <v>2.1516519893957598E-3</v>
      </c>
      <c r="BR30" s="75">
        <v>3.8143273753424002E-2</v>
      </c>
      <c r="BS30" s="75">
        <v>6.7424037875405798E-5</v>
      </c>
      <c r="BT30" s="75">
        <v>1.8806185163996301</v>
      </c>
      <c r="BU30" s="75">
        <v>0.387400457775194</v>
      </c>
      <c r="BV30" s="75">
        <v>0</v>
      </c>
      <c r="BW30" s="75">
        <v>0</v>
      </c>
      <c r="BX30" s="75">
        <v>3.3092031021317497E-2</v>
      </c>
      <c r="BY30" s="75">
        <v>0</v>
      </c>
      <c r="BZ30" s="75">
        <v>1.5617551348401899</v>
      </c>
      <c r="CA30" s="75">
        <v>5.0842130321389803E-2</v>
      </c>
      <c r="CB30" s="89"/>
      <c r="CC30" s="91">
        <f t="shared" si="8"/>
        <v>1.0121168520036505</v>
      </c>
      <c r="CD30" s="28">
        <f t="shared" si="0"/>
        <v>8.000039049201527E-3</v>
      </c>
      <c r="CE30" s="28">
        <f t="shared" si="1"/>
        <v>1.9247027806495027E-2</v>
      </c>
      <c r="CF30" s="68">
        <f t="shared" si="2"/>
        <v>2.2581765907987112E-6</v>
      </c>
      <c r="CG30" s="68" t="str">
        <f t="shared" si="3"/>
        <v/>
      </c>
      <c r="CH30" s="68">
        <f t="shared" si="4"/>
        <v>-1.8614176529356129E-6</v>
      </c>
      <c r="CI30" s="68">
        <f t="shared" si="5"/>
        <v>-6.7519593611528996E-7</v>
      </c>
      <c r="CJ30" s="68">
        <f t="shared" si="5"/>
        <v>-8.9323289714207505E-7</v>
      </c>
      <c r="CK30" s="68">
        <f t="shared" si="6"/>
        <v>4.2786104610733579E-6</v>
      </c>
      <c r="CL30" s="68">
        <f t="shared" si="7"/>
        <v>-9.1893950547214278E-7</v>
      </c>
      <c r="CM30" s="40">
        <f>(N30/0.004204-$BZ30)/$BZ30</f>
        <v>2.4234072944731959E-5</v>
      </c>
      <c r="CN30" s="40">
        <f>(R30/0.002034-$BZ30)/$BZ30</f>
        <v>1.7453345343350205E-4</v>
      </c>
      <c r="CO30" s="40">
        <f>(AB30/0.018342-$BZ30)/$BZ30</f>
        <v>-1.4250215771457666E-7</v>
      </c>
      <c r="CP30" s="40">
        <f>(AN30/0.00183-$BZ30)/$BZ30</f>
        <v>1.0878031617195399E-4</v>
      </c>
      <c r="CQ30" s="40">
        <f>(M30/0.001848-$BZ30)/$BZ30</f>
        <v>-2.2455871654108495E-5</v>
      </c>
      <c r="CR30" s="40">
        <f>(S30/0.001013-$BZ30)/$BZ30</f>
        <v>-5.213077709430826E-6</v>
      </c>
      <c r="CS30" s="40">
        <f>(Y30/0.000439-$BZ30)/$BZ30</f>
        <v>1.657697637519229E-5</v>
      </c>
    </row>
    <row r="31" spans="1:97" x14ac:dyDescent="0.25">
      <c r="A31" s="75" t="s">
        <v>197</v>
      </c>
      <c r="B31" s="75">
        <v>430.88423196999997</v>
      </c>
      <c r="C31" s="75"/>
      <c r="D31" s="75">
        <v>3422.3161721000001</v>
      </c>
      <c r="E31" s="75">
        <v>78.401623509999993</v>
      </c>
      <c r="F31" s="75">
        <v>72.129493620000005</v>
      </c>
      <c r="G31" s="75">
        <v>176.4799415</v>
      </c>
      <c r="H31" s="75">
        <v>208.59078754000001</v>
      </c>
      <c r="I31" s="75"/>
      <c r="J31" s="89" t="s">
        <v>197</v>
      </c>
      <c r="K31" s="75">
        <v>0</v>
      </c>
      <c r="L31" s="75">
        <v>2.3682794146752801</v>
      </c>
      <c r="M31" s="75">
        <v>0.38547641781973302</v>
      </c>
      <c r="N31" s="75">
        <v>0.87694038588066203</v>
      </c>
      <c r="O31" s="75">
        <v>0.87694038588066203</v>
      </c>
      <c r="P31" s="75">
        <v>3.3868357078043601</v>
      </c>
      <c r="Q31" s="75">
        <v>0</v>
      </c>
      <c r="R31" s="75">
        <v>0.42435694223058201</v>
      </c>
      <c r="S31" s="75">
        <v>0.211303002119057</v>
      </c>
      <c r="T31" s="75">
        <v>5.00525105692744</v>
      </c>
      <c r="U31" s="75">
        <v>430.88411396837398</v>
      </c>
      <c r="V31" s="75">
        <v>20.8688407715544</v>
      </c>
      <c r="W31" s="75">
        <v>0.158057090994732</v>
      </c>
      <c r="X31" s="75">
        <v>3.64195446921681</v>
      </c>
      <c r="Y31" s="75">
        <v>9.1571779531768593E-2</v>
      </c>
      <c r="Z31" s="75">
        <v>0</v>
      </c>
      <c r="AA31" s="75">
        <v>0</v>
      </c>
      <c r="AB31" s="75">
        <v>3.8259774269894402</v>
      </c>
      <c r="AC31" s="75">
        <v>3.8259774269894402</v>
      </c>
      <c r="AD31" s="75">
        <v>0</v>
      </c>
      <c r="AE31" s="75">
        <v>0</v>
      </c>
      <c r="AF31" s="75">
        <v>27.378526383967898</v>
      </c>
      <c r="AG31" s="75">
        <v>0.73673086761338602</v>
      </c>
      <c r="AH31" s="75">
        <v>0.115197689890391</v>
      </c>
      <c r="AI31" s="75">
        <v>0</v>
      </c>
      <c r="AJ31" s="75">
        <v>63.620715931410601</v>
      </c>
      <c r="AK31" s="75">
        <v>0.31312275401584</v>
      </c>
      <c r="AL31" s="75">
        <v>0</v>
      </c>
      <c r="AM31" s="75">
        <v>0</v>
      </c>
      <c r="AN31" s="75">
        <v>0.38177083286240499</v>
      </c>
      <c r="AO31" s="75">
        <v>1.3882758709965399</v>
      </c>
      <c r="AP31" s="75">
        <v>211.11809295788601</v>
      </c>
      <c r="AQ31" s="75">
        <v>3080.0833413246401</v>
      </c>
      <c r="AR31" s="75">
        <v>314.85302370630001</v>
      </c>
      <c r="AS31" s="75">
        <v>3422.3148914149101</v>
      </c>
      <c r="AT31" s="75">
        <v>0</v>
      </c>
      <c r="AU31" s="75">
        <v>4.1643580756323102</v>
      </c>
      <c r="AV31" s="75">
        <v>0</v>
      </c>
      <c r="AW31" s="75">
        <v>4.3388722384078197E-2</v>
      </c>
      <c r="AX31" s="75">
        <v>34.864055937194699</v>
      </c>
      <c r="AY31" s="75">
        <v>0.42125740356156599</v>
      </c>
      <c r="AZ31" s="75">
        <v>0.27118781577076301</v>
      </c>
      <c r="BA31" s="75">
        <v>33.470342785319403</v>
      </c>
      <c r="BB31" s="75">
        <v>0.24840027713200699</v>
      </c>
      <c r="BC31" s="75">
        <v>0</v>
      </c>
      <c r="BD31" s="75">
        <v>0.18930744525096799</v>
      </c>
      <c r="BE31" s="75">
        <v>78.401599789313593</v>
      </c>
      <c r="BF31" s="75">
        <v>72.129474518944306</v>
      </c>
      <c r="BG31" s="75">
        <v>6.2721252703693198</v>
      </c>
      <c r="BH31" s="75">
        <v>9.5690056658785105E-2</v>
      </c>
      <c r="BI31" s="75">
        <v>0</v>
      </c>
      <c r="BJ31" s="75">
        <v>0.92578181903360302</v>
      </c>
      <c r="BK31" s="75">
        <v>0.22195491186472399</v>
      </c>
      <c r="BL31" s="75">
        <v>6.0130096630786403</v>
      </c>
      <c r="BM31" s="75">
        <v>1.25463541659088</v>
      </c>
      <c r="BN31" s="75">
        <v>0.90276170626718899</v>
      </c>
      <c r="BO31" s="75">
        <v>24.0520343864812</v>
      </c>
      <c r="BP31" s="75">
        <v>7.8516174368921901E-2</v>
      </c>
      <c r="BQ31" s="75">
        <v>0.214284820670535</v>
      </c>
      <c r="BR31" s="75">
        <v>3.7987227251332398</v>
      </c>
      <c r="BS31" s="75">
        <v>6.7145637466448404E-3</v>
      </c>
      <c r="BT31" s="75">
        <v>176.479942016677</v>
      </c>
      <c r="BU31" s="75">
        <v>51.741908652246202</v>
      </c>
      <c r="BV31" s="75">
        <v>0</v>
      </c>
      <c r="BW31" s="75">
        <v>0</v>
      </c>
      <c r="BX31" s="75">
        <v>4.4198417967126904</v>
      </c>
      <c r="BY31" s="75">
        <v>0</v>
      </c>
      <c r="BZ31" s="75">
        <v>208.59071073265099</v>
      </c>
      <c r="CA31" s="75">
        <v>6.7905636162713696</v>
      </c>
      <c r="CB31" s="89"/>
      <c r="CC31" s="91">
        <f t="shared" si="8"/>
        <v>1.0121164658596631</v>
      </c>
      <c r="CD31" s="28">
        <f t="shared" si="0"/>
        <v>8.0000021192230542E-3</v>
      </c>
      <c r="CE31" s="28">
        <f t="shared" si="1"/>
        <v>1.924699826604059E-2</v>
      </c>
      <c r="CF31" s="68">
        <f t="shared" si="2"/>
        <v>-2.7385923465518699E-7</v>
      </c>
      <c r="CG31" s="68" t="str">
        <f t="shared" si="3"/>
        <v/>
      </c>
      <c r="CH31" s="68">
        <f t="shared" si="4"/>
        <v>-3.7421588936286747E-7</v>
      </c>
      <c r="CI31" s="68">
        <f t="shared" si="5"/>
        <v>-3.0255351022127385E-7</v>
      </c>
      <c r="CJ31" s="68">
        <f t="shared" si="5"/>
        <v>-2.6481616243615178E-7</v>
      </c>
      <c r="CK31" s="68">
        <f t="shared" si="6"/>
        <v>2.9276811902167338E-9</v>
      </c>
      <c r="CL31" s="68">
        <f t="shared" si="7"/>
        <v>-3.6822023601161145E-7</v>
      </c>
      <c r="CM31" s="40">
        <f>(N31/0.004204-$BZ31)/$BZ31</f>
        <v>2.8552311983832354E-5</v>
      </c>
      <c r="CN31" s="40">
        <f>(R31/0.002034-$BZ31)/$BZ31</f>
        <v>1.9665757880878357E-4</v>
      </c>
      <c r="CO31" s="40">
        <f>(AB31/0.018342-$BZ31)/$BZ31</f>
        <v>1.7278571826932237E-6</v>
      </c>
      <c r="CP31" s="40">
        <f>(AN31/0.00183-$BZ31)/$BZ31</f>
        <v>1.305461883679464E-4</v>
      </c>
      <c r="CQ31" s="40">
        <f>(M31/0.001848-$BZ31)/$BZ31</f>
        <v>2.0348518193251904E-6</v>
      </c>
      <c r="CR31" s="40">
        <f>(S31/0.001013-$BZ31)/$BZ31</f>
        <v>2.8970182572700866E-6</v>
      </c>
      <c r="CS31" s="40">
        <f>(Y31/0.000439-$BZ31)/$BZ31</f>
        <v>4.9963255390257086E-6</v>
      </c>
    </row>
    <row r="32" spans="1:97" x14ac:dyDescent="0.25">
      <c r="A32" s="75" t="s">
        <v>198</v>
      </c>
      <c r="B32" s="75"/>
      <c r="C32" s="75"/>
      <c r="D32" s="75"/>
      <c r="E32" s="75"/>
      <c r="F32" s="75"/>
      <c r="G32" s="75"/>
      <c r="H32" s="75"/>
      <c r="I32" s="75"/>
      <c r="J32" s="89"/>
      <c r="K32" s="75"/>
      <c r="L32" s="75"/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75"/>
      <c r="X32" s="75"/>
      <c r="Y32" s="75"/>
      <c r="Z32" s="75"/>
      <c r="AA32" s="75"/>
      <c r="AB32" s="75"/>
      <c r="AC32" s="75"/>
      <c r="AD32" s="75"/>
      <c r="AE32" s="75"/>
      <c r="AF32" s="75"/>
      <c r="AG32" s="75"/>
      <c r="AH32" s="75"/>
      <c r="AI32" s="75"/>
      <c r="AJ32" s="75"/>
      <c r="AK32" s="75"/>
      <c r="AL32" s="75"/>
      <c r="AM32" s="75"/>
      <c r="AN32" s="75"/>
      <c r="AO32" s="75"/>
      <c r="AP32" s="75"/>
      <c r="AQ32" s="75"/>
      <c r="AR32" s="75"/>
      <c r="AS32" s="75"/>
      <c r="AT32" s="75"/>
      <c r="AU32" s="75"/>
      <c r="AV32" s="75"/>
      <c r="AW32" s="75"/>
      <c r="AX32" s="75"/>
      <c r="AY32" s="75"/>
      <c r="AZ32" s="75"/>
      <c r="BA32" s="75"/>
      <c r="BB32" s="75"/>
      <c r="BC32" s="75"/>
      <c r="BD32" s="75"/>
      <c r="BE32" s="75"/>
      <c r="BF32" s="75"/>
      <c r="BG32" s="75"/>
      <c r="BH32" s="75"/>
      <c r="BI32" s="75"/>
      <c r="BJ32" s="75"/>
      <c r="BK32" s="75"/>
      <c r="BL32" s="75"/>
      <c r="BM32" s="75"/>
      <c r="BN32" s="75"/>
      <c r="BO32" s="75"/>
      <c r="BP32" s="75"/>
      <c r="BQ32" s="75"/>
      <c r="BR32" s="75"/>
      <c r="BS32" s="75"/>
      <c r="BT32" s="75"/>
      <c r="BU32" s="75"/>
      <c r="BV32" s="75"/>
      <c r="BW32" s="75"/>
      <c r="BX32" s="75"/>
      <c r="BY32" s="75"/>
      <c r="BZ32" s="75"/>
      <c r="CA32" s="75"/>
      <c r="CB32" s="89"/>
      <c r="CC32" s="91" t="e">
        <f t="shared" si="8"/>
        <v>#DIV/0!</v>
      </c>
      <c r="CD32" s="28" t="e">
        <f t="shared" si="0"/>
        <v>#DIV/0!</v>
      </c>
      <c r="CE32" s="28" t="e">
        <f t="shared" si="1"/>
        <v>#DIV/0!</v>
      </c>
      <c r="CF32" s="68" t="str">
        <f t="shared" si="2"/>
        <v/>
      </c>
      <c r="CG32" s="68" t="str">
        <f t="shared" si="3"/>
        <v/>
      </c>
      <c r="CH32" s="68" t="str">
        <f t="shared" si="4"/>
        <v/>
      </c>
      <c r="CI32" s="68" t="str">
        <f t="shared" si="5"/>
        <v/>
      </c>
      <c r="CJ32" s="68" t="str">
        <f t="shared" si="5"/>
        <v/>
      </c>
      <c r="CK32" s="68" t="str">
        <f t="shared" si="6"/>
        <v/>
      </c>
      <c r="CL32" s="68" t="str">
        <f t="shared" si="7"/>
        <v/>
      </c>
      <c r="CM32" s="40"/>
      <c r="CN32" s="40"/>
      <c r="CO32" s="40"/>
      <c r="CP32" s="40"/>
      <c r="CQ32" s="40"/>
      <c r="CR32" s="40"/>
      <c r="CS32" s="40"/>
    </row>
    <row r="33" spans="1:97" x14ac:dyDescent="0.25">
      <c r="A33" s="75" t="s">
        <v>199</v>
      </c>
      <c r="B33" s="75">
        <v>307.98063103999999</v>
      </c>
      <c r="C33" s="75"/>
      <c r="D33" s="75">
        <v>2349.6589223999999</v>
      </c>
      <c r="E33" s="75">
        <v>44.748087949999999</v>
      </c>
      <c r="F33" s="75">
        <v>41.168240939999997</v>
      </c>
      <c r="G33" s="75">
        <v>90.280803449999993</v>
      </c>
      <c r="H33" s="75">
        <v>167.47148541999999</v>
      </c>
      <c r="I33" s="75"/>
      <c r="J33" s="89" t="s">
        <v>199</v>
      </c>
      <c r="K33" s="75">
        <v>0</v>
      </c>
      <c r="L33" s="75">
        <v>1.9014239744843999</v>
      </c>
      <c r="M33" s="75">
        <v>0.30948792300403</v>
      </c>
      <c r="N33" s="75">
        <v>0.70407024724613798</v>
      </c>
      <c r="O33" s="75">
        <v>0.70407024724613798</v>
      </c>
      <c r="P33" s="75">
        <v>2.7191939247209702</v>
      </c>
      <c r="Q33" s="75">
        <v>0</v>
      </c>
      <c r="R33" s="75">
        <v>0.34070370497421398</v>
      </c>
      <c r="S33" s="75">
        <v>0.169649056333531</v>
      </c>
      <c r="T33" s="75">
        <v>4.0185721426779502</v>
      </c>
      <c r="U33" s="75">
        <v>307.98052519959998</v>
      </c>
      <c r="V33" s="75">
        <v>16.754985988703801</v>
      </c>
      <c r="W33" s="75">
        <v>0.12689945537620301</v>
      </c>
      <c r="X33" s="75">
        <v>2.9240190469764702</v>
      </c>
      <c r="Y33" s="75">
        <v>7.3519929342378304E-2</v>
      </c>
      <c r="Z33" s="75">
        <v>0</v>
      </c>
      <c r="AA33" s="75">
        <v>0</v>
      </c>
      <c r="AB33" s="75">
        <v>3.0717659356553</v>
      </c>
      <c r="AC33" s="75">
        <v>3.0717659356553</v>
      </c>
      <c r="AD33" s="75">
        <v>0</v>
      </c>
      <c r="AE33" s="75">
        <v>0</v>
      </c>
      <c r="AF33" s="75">
        <v>18.797271506495299</v>
      </c>
      <c r="AG33" s="75">
        <v>0.59150034134478602</v>
      </c>
      <c r="AH33" s="75">
        <v>9.2488873744011796E-2</v>
      </c>
      <c r="AI33" s="75">
        <v>0</v>
      </c>
      <c r="AJ33" s="75">
        <v>51.079237500190096</v>
      </c>
      <c r="AK33" s="75">
        <v>0.25139707713839998</v>
      </c>
      <c r="AL33" s="75">
        <v>0</v>
      </c>
      <c r="AM33" s="75">
        <v>0</v>
      </c>
      <c r="AN33" s="75">
        <v>0.30651313851502299</v>
      </c>
      <c r="AO33" s="75">
        <v>0.79236488492424295</v>
      </c>
      <c r="AP33" s="75">
        <v>169.50057299117501</v>
      </c>
      <c r="AQ33" s="75">
        <v>2114.6924609943899</v>
      </c>
      <c r="AR33" s="75">
        <v>216.168567708681</v>
      </c>
      <c r="AS33" s="75">
        <v>2349.6583002095699</v>
      </c>
      <c r="AT33" s="75">
        <v>0</v>
      </c>
      <c r="AU33" s="75">
        <v>3.34344159071909</v>
      </c>
      <c r="AV33" s="75">
        <v>0</v>
      </c>
      <c r="AW33" s="75">
        <v>2.4764294280659301E-2</v>
      </c>
      <c r="AX33" s="75">
        <v>27.991350672084501</v>
      </c>
      <c r="AY33" s="75">
        <v>0.240434416574348</v>
      </c>
      <c r="AZ33" s="75">
        <v>0.15478162572132401</v>
      </c>
      <c r="BA33" s="75">
        <v>19.1033510968545</v>
      </c>
      <c r="BB33" s="75">
        <v>0.14177570224375399</v>
      </c>
      <c r="BC33" s="75">
        <v>0</v>
      </c>
      <c r="BD33" s="75">
        <v>0.10804796872743699</v>
      </c>
      <c r="BE33" s="75">
        <v>44.748069982671602</v>
      </c>
      <c r="BF33" s="75">
        <v>41.168225479180101</v>
      </c>
      <c r="BG33" s="75">
        <v>3.5798445034915698</v>
      </c>
      <c r="BH33" s="75">
        <v>5.46155262598036E-2</v>
      </c>
      <c r="BI33" s="75">
        <v>0</v>
      </c>
      <c r="BJ33" s="75">
        <v>0.52839462292696604</v>
      </c>
      <c r="BK33" s="75">
        <v>0.126681807834124</v>
      </c>
      <c r="BL33" s="75">
        <v>3.4319502413509899</v>
      </c>
      <c r="BM33" s="75">
        <v>0.71608918125850796</v>
      </c>
      <c r="BN33" s="75">
        <v>0.51525517738939597</v>
      </c>
      <c r="BO33" s="75">
        <v>13.7278104517821</v>
      </c>
      <c r="BP33" s="75">
        <v>6.3038416773490702E-2</v>
      </c>
      <c r="BQ33" s="75">
        <v>0.122304066755953</v>
      </c>
      <c r="BR33" s="75">
        <v>2.1681369257648599</v>
      </c>
      <c r="BS33" s="75">
        <v>3.8323734552489302E-3</v>
      </c>
      <c r="BT33" s="75">
        <v>90.280779820653905</v>
      </c>
      <c r="BU33" s="75">
        <v>41.542106377044597</v>
      </c>
      <c r="BV33" s="75">
        <v>0</v>
      </c>
      <c r="BW33" s="75">
        <v>0</v>
      </c>
      <c r="BX33" s="75">
        <v>3.54856491236036</v>
      </c>
      <c r="BY33" s="75">
        <v>0</v>
      </c>
      <c r="BZ33" s="75">
        <v>167.47142540275601</v>
      </c>
      <c r="CA33" s="75">
        <v>5.4519446203596802</v>
      </c>
      <c r="CB33" s="89"/>
      <c r="CC33" s="91">
        <f t="shared" si="8"/>
        <v>1.0121163809499982</v>
      </c>
      <c r="CD33" s="28">
        <f t="shared" si="0"/>
        <v>8.0000021725791948E-3</v>
      </c>
      <c r="CE33" s="28">
        <f t="shared" si="1"/>
        <v>1.9247001193310204E-2</v>
      </c>
      <c r="CF33" s="68">
        <f t="shared" si="2"/>
        <v>-3.4365927380915888E-7</v>
      </c>
      <c r="CG33" s="68" t="str">
        <f t="shared" si="3"/>
        <v/>
      </c>
      <c r="CH33" s="68">
        <f t="shared" si="4"/>
        <v>-2.6480031807610324E-7</v>
      </c>
      <c r="CI33" s="68">
        <f t="shared" si="5"/>
        <v>-4.0152170114456988E-7</v>
      </c>
      <c r="CJ33" s="68">
        <f t="shared" si="5"/>
        <v>-3.7555211353298123E-7</v>
      </c>
      <c r="CK33" s="68">
        <f t="shared" si="6"/>
        <v>-2.6173167700893699E-7</v>
      </c>
      <c r="CL33" s="68">
        <f t="shared" si="7"/>
        <v>-3.5837291244673918E-7</v>
      </c>
      <c r="CM33" s="40">
        <f>(N33/0.004204-$BZ33)/$BZ33</f>
        <v>2.8939502371419626E-5</v>
      </c>
      <c r="CN33" s="40">
        <f>(R33/0.002034-$BZ33)/$BZ33</f>
        <v>1.9617871427094052E-4</v>
      </c>
      <c r="CO33" s="40">
        <f>(AB33/0.018342-$BZ33)/$BZ33</f>
        <v>1.6443070077527791E-6</v>
      </c>
      <c r="CP33" s="40">
        <f>(AN33/0.00183-$BZ33)/$BZ33</f>
        <v>1.3192048381428198E-4</v>
      </c>
      <c r="CQ33" s="40">
        <f>(M33/0.001848-$BZ33)/$BZ33</f>
        <v>2.3550562048344016E-6</v>
      </c>
      <c r="CR33" s="40">
        <f>(S33/0.001013-$BZ33)/$BZ33</f>
        <v>2.9614195200084765E-6</v>
      </c>
      <c r="CS33" s="40">
        <f>(Y33/0.000439-$BZ33)/$BZ33</f>
        <v>-3.592144651530156E-7</v>
      </c>
    </row>
    <row r="34" spans="1:97" x14ac:dyDescent="0.25">
      <c r="A34" s="75" t="s">
        <v>200</v>
      </c>
      <c r="B34" s="75">
        <v>52.73296972</v>
      </c>
      <c r="C34" s="75"/>
      <c r="D34" s="75">
        <v>390.41597209000003</v>
      </c>
      <c r="E34" s="75">
        <v>8.7851178399999998</v>
      </c>
      <c r="F34" s="75">
        <v>8.0823083699999998</v>
      </c>
      <c r="G34" s="75">
        <v>19.171219669999999</v>
      </c>
      <c r="H34" s="75">
        <v>26.390835110000001</v>
      </c>
      <c r="I34" s="75"/>
      <c r="J34" s="89" t="s">
        <v>200</v>
      </c>
      <c r="K34" s="75">
        <v>0</v>
      </c>
      <c r="L34" s="75">
        <v>0.29963435202053601</v>
      </c>
      <c r="M34" s="75">
        <v>4.8770282180611399E-2</v>
      </c>
      <c r="N34" s="75">
        <v>0.11095017322509899</v>
      </c>
      <c r="O34" s="75">
        <v>0.11095017322509899</v>
      </c>
      <c r="P34" s="75">
        <v>0.428501178458638</v>
      </c>
      <c r="Q34" s="75">
        <v>0</v>
      </c>
      <c r="R34" s="75">
        <v>5.3689542596536501E-2</v>
      </c>
      <c r="S34" s="75">
        <v>2.6734076021192599E-2</v>
      </c>
      <c r="T34" s="75">
        <v>0.63326281334215195</v>
      </c>
      <c r="U34" s="75">
        <v>52.732945518279003</v>
      </c>
      <c r="V34" s="75">
        <v>2.6403188067643302</v>
      </c>
      <c r="W34" s="75">
        <v>1.99972883094925E-2</v>
      </c>
      <c r="X34" s="75">
        <v>0.46077888287207103</v>
      </c>
      <c r="Y34" s="75">
        <v>1.15855205591527E-2</v>
      </c>
      <c r="Z34" s="75">
        <v>0</v>
      </c>
      <c r="AA34" s="75">
        <v>0</v>
      </c>
      <c r="AB34" s="75">
        <v>0.48406124050199201</v>
      </c>
      <c r="AC34" s="75">
        <v>0.48406124050199201</v>
      </c>
      <c r="AD34" s="75">
        <v>0</v>
      </c>
      <c r="AE34" s="75">
        <v>0</v>
      </c>
      <c r="AF34" s="75">
        <v>3.12332900103066</v>
      </c>
      <c r="AG34" s="75">
        <v>9.3210843555173395E-2</v>
      </c>
      <c r="AH34" s="75">
        <v>1.4574801710146201E-2</v>
      </c>
      <c r="AI34" s="75">
        <v>0</v>
      </c>
      <c r="AJ34" s="75">
        <v>8.0492659261356305</v>
      </c>
      <c r="AK34" s="75">
        <v>3.9616182594068398E-2</v>
      </c>
      <c r="AL34" s="75">
        <v>0</v>
      </c>
      <c r="AM34" s="75">
        <v>0</v>
      </c>
      <c r="AN34" s="75">
        <v>4.8301301266514003E-2</v>
      </c>
      <c r="AO34" s="75">
        <v>0.15556030379690999</v>
      </c>
      <c r="AP34" s="75">
        <v>26.710590375722699</v>
      </c>
      <c r="AQ34" s="75">
        <v>351.374274232929</v>
      </c>
      <c r="AR34" s="75">
        <v>35.918289016022001</v>
      </c>
      <c r="AS34" s="75">
        <v>390.41589224998199</v>
      </c>
      <c r="AT34" s="75">
        <v>0</v>
      </c>
      <c r="AU34" s="75">
        <v>0.52687300924838898</v>
      </c>
      <c r="AV34" s="75">
        <v>0</v>
      </c>
      <c r="AW34" s="75">
        <v>4.8618289874722302E-3</v>
      </c>
      <c r="AX34" s="75">
        <v>4.41098762110484</v>
      </c>
      <c r="AY34" s="75">
        <v>4.7203047448976701E-2</v>
      </c>
      <c r="AZ34" s="75">
        <v>3.0387326069103798E-2</v>
      </c>
      <c r="BA34" s="75">
        <v>3.7504425569205799</v>
      </c>
      <c r="BB34" s="75">
        <v>2.7833965618920001E-2</v>
      </c>
      <c r="BC34" s="75">
        <v>0</v>
      </c>
      <c r="BD34" s="75">
        <v>2.1212402652160199E-2</v>
      </c>
      <c r="BE34" s="75">
        <v>8.7851142117175591</v>
      </c>
      <c r="BF34" s="75">
        <v>8.0823041351620599</v>
      </c>
      <c r="BG34" s="75">
        <v>0.70281007655549799</v>
      </c>
      <c r="BH34" s="75">
        <v>1.0722344284793E-2</v>
      </c>
      <c r="BI34" s="75">
        <v>0</v>
      </c>
      <c r="BJ34" s="75">
        <v>0.103736481864228</v>
      </c>
      <c r="BK34" s="75">
        <v>2.48706594575527E-2</v>
      </c>
      <c r="BL34" s="75">
        <v>0.673774800068343</v>
      </c>
      <c r="BM34" s="75">
        <v>0.14058529164393099</v>
      </c>
      <c r="BN34" s="75">
        <v>0.101156969526612</v>
      </c>
      <c r="BO34" s="75">
        <v>2.6950958029508798</v>
      </c>
      <c r="BP34" s="75">
        <v>9.9338504038228095E-3</v>
      </c>
      <c r="BQ34" s="75">
        <v>2.4011201684331199E-2</v>
      </c>
      <c r="BR34" s="75">
        <v>0.425657070277837</v>
      </c>
      <c r="BS34" s="75">
        <v>7.5238570633332695E-4</v>
      </c>
      <c r="BT34" s="75">
        <v>19.171217217215801</v>
      </c>
      <c r="BU34" s="75">
        <v>6.5463691648447897</v>
      </c>
      <c r="BV34" s="75">
        <v>0</v>
      </c>
      <c r="BW34" s="75">
        <v>0</v>
      </c>
      <c r="BX34" s="75">
        <v>0.55919708260544398</v>
      </c>
      <c r="BY34" s="75">
        <v>0</v>
      </c>
      <c r="BZ34" s="75">
        <v>26.390828452851299</v>
      </c>
      <c r="CA34" s="75">
        <v>0.85913906619305802</v>
      </c>
      <c r="CB34" s="89"/>
      <c r="CC34" s="91">
        <f t="shared" si="8"/>
        <v>1.0121164033725836</v>
      </c>
      <c r="CD34" s="28">
        <f t="shared" si="0"/>
        <v>8.0000047719133386E-3</v>
      </c>
      <c r="CE34" s="28">
        <f t="shared" si="1"/>
        <v>1.9247024263804299E-2</v>
      </c>
      <c r="CF34" s="68">
        <f t="shared" si="2"/>
        <v>-4.5894856909343283E-7</v>
      </c>
      <c r="CG34" s="68" t="str">
        <f t="shared" si="3"/>
        <v/>
      </c>
      <c r="CH34" s="68">
        <f t="shared" si="4"/>
        <v>-2.0449987638598305E-7</v>
      </c>
      <c r="CI34" s="68">
        <f t="shared" si="5"/>
        <v>-4.1300327517464747E-7</v>
      </c>
      <c r="CJ34" s="68">
        <f t="shared" si="5"/>
        <v>-5.2396391550648065E-7</v>
      </c>
      <c r="CK34" s="68">
        <f t="shared" si="6"/>
        <v>-1.2794095734079391E-7</v>
      </c>
      <c r="CL34" s="68">
        <f t="shared" si="7"/>
        <v>-2.5225229420622791E-7</v>
      </c>
      <c r="CM34" s="40">
        <f>(N34/0.004204-$BZ34)/$BZ34</f>
        <v>2.8215347004131467E-5</v>
      </c>
      <c r="CN34" s="40">
        <f>(R34/0.002034-$BZ34)/$BZ34</f>
        <v>1.974242120916598E-4</v>
      </c>
      <c r="CO34" s="40">
        <f>(AB34/0.018342-$BZ34)/$BZ34</f>
        <v>1.3738358939621758E-6</v>
      </c>
      <c r="CP34" s="40">
        <f>(AN34/0.00183-$BZ34)/$BZ34</f>
        <v>1.260000118327908E-4</v>
      </c>
      <c r="CQ34" s="40">
        <f>(M34/0.001848-$BZ34)/$BZ34</f>
        <v>6.3972896533822748E-7</v>
      </c>
      <c r="CR34" s="40">
        <f>(S34/0.001013-$BZ34)/$BZ34</f>
        <v>6.2392092695612711E-6</v>
      </c>
      <c r="CS34" s="40">
        <f>(Y34/0.000439-$BZ34)/$BZ34</f>
        <v>-4.5860179597552309E-6</v>
      </c>
    </row>
    <row r="35" spans="1:97" x14ac:dyDescent="0.25">
      <c r="A35" s="75" t="s">
        <v>201</v>
      </c>
      <c r="B35" s="75"/>
      <c r="C35" s="75"/>
      <c r="D35" s="75"/>
      <c r="E35" s="75"/>
      <c r="F35" s="75"/>
      <c r="G35" s="75"/>
      <c r="H35" s="75"/>
      <c r="I35" s="75"/>
      <c r="J35" s="89"/>
      <c r="K35" s="75"/>
      <c r="L35" s="75"/>
      <c r="M35" s="75"/>
      <c r="N35" s="75"/>
      <c r="O35" s="75"/>
      <c r="P35" s="75"/>
      <c r="Q35" s="75"/>
      <c r="R35" s="75"/>
      <c r="S35" s="75"/>
      <c r="T35" s="75"/>
      <c r="U35" s="75"/>
      <c r="V35" s="75"/>
      <c r="W35" s="75"/>
      <c r="X35" s="75"/>
      <c r="Y35" s="75"/>
      <c r="Z35" s="75"/>
      <c r="AA35" s="75"/>
      <c r="AB35" s="75"/>
      <c r="AC35" s="75"/>
      <c r="AD35" s="75"/>
      <c r="AE35" s="75"/>
      <c r="AF35" s="75"/>
      <c r="AG35" s="75"/>
      <c r="AH35" s="75"/>
      <c r="AI35" s="75"/>
      <c r="AJ35" s="75"/>
      <c r="AK35" s="75"/>
      <c r="AL35" s="75"/>
      <c r="AM35" s="75"/>
      <c r="AN35" s="75"/>
      <c r="AO35" s="75"/>
      <c r="AP35" s="75"/>
      <c r="AQ35" s="75"/>
      <c r="AR35" s="75"/>
      <c r="AS35" s="75"/>
      <c r="AT35" s="75"/>
      <c r="AU35" s="75"/>
      <c r="AV35" s="75"/>
      <c r="AW35" s="75"/>
      <c r="AX35" s="75"/>
      <c r="AY35" s="75"/>
      <c r="AZ35" s="75"/>
      <c r="BA35" s="75"/>
      <c r="BB35" s="75"/>
      <c r="BC35" s="75"/>
      <c r="BD35" s="75"/>
      <c r="BE35" s="75"/>
      <c r="BF35" s="75"/>
      <c r="BG35" s="75"/>
      <c r="BH35" s="75"/>
      <c r="BI35" s="75"/>
      <c r="BJ35" s="75"/>
      <c r="BK35" s="75"/>
      <c r="BL35" s="75"/>
      <c r="BM35" s="75"/>
      <c r="BN35" s="75"/>
      <c r="BO35" s="75"/>
      <c r="BP35" s="75"/>
      <c r="BQ35" s="75"/>
      <c r="BR35" s="75"/>
      <c r="BS35" s="75"/>
      <c r="BT35" s="75"/>
      <c r="BU35" s="75"/>
      <c r="BV35" s="75"/>
      <c r="BW35" s="75"/>
      <c r="BX35" s="75"/>
      <c r="BY35" s="75"/>
      <c r="BZ35" s="75"/>
      <c r="CA35" s="75"/>
      <c r="CB35" s="89"/>
      <c r="CC35" s="91" t="e">
        <f t="shared" si="8"/>
        <v>#DIV/0!</v>
      </c>
      <c r="CD35" s="28" t="e">
        <f t="shared" si="0"/>
        <v>#DIV/0!</v>
      </c>
      <c r="CE35" s="28" t="e">
        <f t="shared" si="1"/>
        <v>#DIV/0!</v>
      </c>
      <c r="CF35" s="68" t="str">
        <f t="shared" si="2"/>
        <v/>
      </c>
      <c r="CG35" s="68" t="str">
        <f t="shared" si="3"/>
        <v/>
      </c>
      <c r="CH35" s="68" t="str">
        <f t="shared" si="4"/>
        <v/>
      </c>
      <c r="CI35" s="68" t="str">
        <f t="shared" ref="CI35:CJ60" si="16">IF(E35=0,"",(BE35-E35)/E35)</f>
        <v/>
      </c>
      <c r="CJ35" s="68" t="str">
        <f t="shared" si="16"/>
        <v/>
      </c>
      <c r="CK35" s="68" t="str">
        <f t="shared" si="6"/>
        <v/>
      </c>
      <c r="CL35" s="68" t="str">
        <f t="shared" si="7"/>
        <v/>
      </c>
      <c r="CM35" s="40"/>
      <c r="CN35" s="40"/>
      <c r="CO35" s="40"/>
      <c r="CP35" s="40"/>
      <c r="CQ35" s="40"/>
      <c r="CR35" s="40"/>
      <c r="CS35" s="40"/>
    </row>
    <row r="36" spans="1:97" x14ac:dyDescent="0.25">
      <c r="A36" s="75" t="s">
        <v>202</v>
      </c>
      <c r="B36" s="75">
        <v>49.202841030000002</v>
      </c>
      <c r="C36" s="75"/>
      <c r="D36" s="75">
        <v>453.45221263000002</v>
      </c>
      <c r="E36" s="75">
        <v>7.7361821700000002</v>
      </c>
      <c r="F36" s="75">
        <v>7.1172876</v>
      </c>
      <c r="G36" s="75">
        <v>16.34874611</v>
      </c>
      <c r="H36" s="75">
        <v>23.073795749999999</v>
      </c>
      <c r="I36" s="75"/>
      <c r="J36" s="89" t="s">
        <v>202</v>
      </c>
      <c r="K36" s="75">
        <v>0</v>
      </c>
      <c r="L36" s="75">
        <v>0.26197327692181799</v>
      </c>
      <c r="M36" s="75">
        <v>4.2640414083813798E-2</v>
      </c>
      <c r="N36" s="75">
        <v>9.7004919589177702E-2</v>
      </c>
      <c r="O36" s="75">
        <v>9.7004919589177702E-2</v>
      </c>
      <c r="P36" s="75">
        <v>0.37464313239802199</v>
      </c>
      <c r="Q36" s="75">
        <v>0</v>
      </c>
      <c r="R36" s="75">
        <v>4.6941175932947499E-2</v>
      </c>
      <c r="S36" s="75">
        <v>2.3373787082674399E-2</v>
      </c>
      <c r="T36" s="75">
        <v>0.55366823262077702</v>
      </c>
      <c r="U36" s="75">
        <v>49.202805955124902</v>
      </c>
      <c r="V36" s="75">
        <v>2.3084606994335202</v>
      </c>
      <c r="W36" s="75">
        <v>1.7483931376355399E-2</v>
      </c>
      <c r="X36" s="75">
        <v>0.40286380896132501</v>
      </c>
      <c r="Y36" s="75">
        <v>1.01293804547396E-2</v>
      </c>
      <c r="Z36" s="75">
        <v>0</v>
      </c>
      <c r="AA36" s="75">
        <v>0</v>
      </c>
      <c r="AB36" s="75">
        <v>0.42321979419661898</v>
      </c>
      <c r="AC36" s="75">
        <v>0.42321979419661898</v>
      </c>
      <c r="AD36" s="75">
        <v>0</v>
      </c>
      <c r="AE36" s="75">
        <v>0</v>
      </c>
      <c r="AF36" s="75">
        <v>3.6276193471673301</v>
      </c>
      <c r="AG36" s="75">
        <v>8.1495407384017601E-2</v>
      </c>
      <c r="AH36" s="75">
        <v>1.27429905025032E-2</v>
      </c>
      <c r="AI36" s="75">
        <v>0</v>
      </c>
      <c r="AJ36" s="75">
        <v>7.0375651256675598</v>
      </c>
      <c r="AK36" s="75">
        <v>3.4636792810110298E-2</v>
      </c>
      <c r="AL36" s="75">
        <v>0</v>
      </c>
      <c r="AM36" s="75">
        <v>0</v>
      </c>
      <c r="AN36" s="75">
        <v>4.2230605156719198E-2</v>
      </c>
      <c r="AO36" s="75">
        <v>0.136986331497985</v>
      </c>
      <c r="AP36" s="75">
        <v>23.3533586677469</v>
      </c>
      <c r="AQ36" s="75">
        <v>408.10684417268698</v>
      </c>
      <c r="AR36" s="75">
        <v>41.7175712605477</v>
      </c>
      <c r="AS36" s="75">
        <v>453.45203478040298</v>
      </c>
      <c r="AT36" s="75">
        <v>0</v>
      </c>
      <c r="AU36" s="75">
        <v>0.460650403553299</v>
      </c>
      <c r="AV36" s="75">
        <v>0</v>
      </c>
      <c r="AW36" s="75">
        <v>4.2813291004591102E-3</v>
      </c>
      <c r="AX36" s="75">
        <v>3.8565734879842499</v>
      </c>
      <c r="AY36" s="75">
        <v>4.1567044318413501E-2</v>
      </c>
      <c r="AZ36" s="75">
        <v>2.6759123684805101E-2</v>
      </c>
      <c r="BA36" s="75">
        <v>3.3026454347238898</v>
      </c>
      <c r="BB36" s="75">
        <v>2.4510611462932E-2</v>
      </c>
      <c r="BC36" s="75">
        <v>0</v>
      </c>
      <c r="BD36" s="75">
        <v>1.8679656101015699E-2</v>
      </c>
      <c r="BE36" s="75">
        <v>7.7361797120686502</v>
      </c>
      <c r="BF36" s="75">
        <v>7.1172856906727899</v>
      </c>
      <c r="BG36" s="75">
        <v>0.61889402139585603</v>
      </c>
      <c r="BH36" s="75">
        <v>9.4420922744533897E-3</v>
      </c>
      <c r="BI36" s="75">
        <v>0</v>
      </c>
      <c r="BJ36" s="75">
        <v>9.1350363817743904E-2</v>
      </c>
      <c r="BK36" s="75">
        <v>2.1901118911798498E-2</v>
      </c>
      <c r="BL36" s="75">
        <v>0.59332589383642798</v>
      </c>
      <c r="BM36" s="75">
        <v>0.123799688045988</v>
      </c>
      <c r="BN36" s="75">
        <v>8.9078914003207693E-2</v>
      </c>
      <c r="BO36" s="75">
        <v>2.3733035164823</v>
      </c>
      <c r="BP36" s="75">
        <v>8.6852031059243603E-3</v>
      </c>
      <c r="BQ36" s="75">
        <v>2.1144280714517901E-2</v>
      </c>
      <c r="BR36" s="75">
        <v>0.37483407276354802</v>
      </c>
      <c r="BS36" s="75">
        <v>6.6255043127917603E-4</v>
      </c>
      <c r="BT36" s="75">
        <v>16.348748588215098</v>
      </c>
      <c r="BU36" s="75">
        <v>5.7235676827820496</v>
      </c>
      <c r="BV36" s="75">
        <v>0</v>
      </c>
      <c r="BW36" s="75">
        <v>0</v>
      </c>
      <c r="BX36" s="75">
        <v>0.48891227814725702</v>
      </c>
      <c r="BY36" s="75">
        <v>0</v>
      </c>
      <c r="BZ36" s="75">
        <v>23.073789366005801</v>
      </c>
      <c r="CA36" s="75">
        <v>0.75115593476088105</v>
      </c>
      <c r="CB36" s="89"/>
      <c r="CC36" s="91">
        <f t="shared" si="8"/>
        <v>1.0121163150666956</v>
      </c>
      <c r="CD36" s="28">
        <f t="shared" si="0"/>
        <v>8.0000067679134087E-3</v>
      </c>
      <c r="CE36" s="28">
        <f t="shared" si="1"/>
        <v>1.9246990700050967E-2</v>
      </c>
      <c r="CF36" s="68">
        <f t="shared" si="2"/>
        <v>-7.1286280153951799E-7</v>
      </c>
      <c r="CG36" s="68" t="str">
        <f t="shared" si="3"/>
        <v/>
      </c>
      <c r="CH36" s="68">
        <f t="shared" si="4"/>
        <v>-3.9221243624663316E-7</v>
      </c>
      <c r="CI36" s="68">
        <f t="shared" si="16"/>
        <v>-3.1771890785353363E-7</v>
      </c>
      <c r="CJ36" s="68">
        <f t="shared" si="16"/>
        <v>-2.6826613134398246E-7</v>
      </c>
      <c r="CK36" s="68">
        <f t="shared" si="6"/>
        <v>1.5158441395741567E-7</v>
      </c>
      <c r="CL36" s="68">
        <f t="shared" si="7"/>
        <v>-2.7667724315704548E-7</v>
      </c>
      <c r="CM36" s="40">
        <f>(N36/0.004204-$BZ36)/$BZ36</f>
        <v>2.7928172723989246E-5</v>
      </c>
      <c r="CN36" s="40">
        <f>(R36/0.002034-$BZ36)/$BZ36</f>
        <v>1.9364922725977917E-4</v>
      </c>
      <c r="CO36" s="40">
        <f>(AB36/0.018342-$BZ36)/$BZ36</f>
        <v>8.2615613498894552E-7</v>
      </c>
      <c r="CP36" s="40">
        <f>(AN36/0.00183-$BZ36)/$BZ36</f>
        <v>1.3192687677570001E-4</v>
      </c>
      <c r="CQ36" s="40">
        <f>(M36/0.001848-$BZ36)/$BZ36</f>
        <v>1.2039164717262627E-6</v>
      </c>
      <c r="CR36" s="40">
        <f>(S36/0.001013-$BZ36)/$BZ36</f>
        <v>1.645217938097369E-6</v>
      </c>
      <c r="CS36" s="40">
        <f>(Y36/0.000439-$BZ36)/$BZ36</f>
        <v>-1.2909891303844877E-6</v>
      </c>
    </row>
    <row r="37" spans="1:97" x14ac:dyDescent="0.25">
      <c r="A37" s="75" t="s">
        <v>203</v>
      </c>
      <c r="B37" s="75"/>
      <c r="C37" s="75"/>
      <c r="D37" s="75"/>
      <c r="E37" s="75"/>
      <c r="F37" s="75"/>
      <c r="G37" s="75"/>
      <c r="H37" s="75"/>
      <c r="I37" s="75"/>
      <c r="J37" s="89"/>
      <c r="K37" s="75"/>
      <c r="L37" s="75"/>
      <c r="M37" s="75"/>
      <c r="N37" s="75"/>
      <c r="O37" s="75"/>
      <c r="P37" s="75"/>
      <c r="Q37" s="75"/>
      <c r="R37" s="75"/>
      <c r="S37" s="75"/>
      <c r="T37" s="75"/>
      <c r="U37" s="75"/>
      <c r="V37" s="75"/>
      <c r="W37" s="75"/>
      <c r="X37" s="75"/>
      <c r="Y37" s="75"/>
      <c r="Z37" s="75"/>
      <c r="AA37" s="75"/>
      <c r="AB37" s="75"/>
      <c r="AC37" s="75"/>
      <c r="AD37" s="75"/>
      <c r="AE37" s="75"/>
      <c r="AF37" s="75"/>
      <c r="AG37" s="75"/>
      <c r="AH37" s="75"/>
      <c r="AI37" s="75"/>
      <c r="AJ37" s="75"/>
      <c r="AK37" s="75"/>
      <c r="AL37" s="75"/>
      <c r="AM37" s="75"/>
      <c r="AN37" s="75"/>
      <c r="AO37" s="75"/>
      <c r="AP37" s="75"/>
      <c r="AQ37" s="75"/>
      <c r="AR37" s="75"/>
      <c r="AS37" s="75"/>
      <c r="AT37" s="75"/>
      <c r="AU37" s="75"/>
      <c r="AV37" s="75"/>
      <c r="AW37" s="75"/>
      <c r="AX37" s="75"/>
      <c r="AY37" s="75"/>
      <c r="AZ37" s="75"/>
      <c r="BA37" s="75"/>
      <c r="BB37" s="75"/>
      <c r="BC37" s="75"/>
      <c r="BD37" s="75"/>
      <c r="BE37" s="75"/>
      <c r="BF37" s="75"/>
      <c r="BG37" s="75"/>
      <c r="BH37" s="75"/>
      <c r="BI37" s="75"/>
      <c r="BJ37" s="75"/>
      <c r="BK37" s="75"/>
      <c r="BL37" s="75"/>
      <c r="BM37" s="75"/>
      <c r="BN37" s="75"/>
      <c r="BO37" s="75"/>
      <c r="BP37" s="75"/>
      <c r="BQ37" s="75"/>
      <c r="BR37" s="75"/>
      <c r="BS37" s="75"/>
      <c r="BT37" s="75"/>
      <c r="BU37" s="75"/>
      <c r="BV37" s="75"/>
      <c r="BW37" s="75"/>
      <c r="BX37" s="75"/>
      <c r="BY37" s="75"/>
      <c r="BZ37" s="75"/>
      <c r="CA37" s="75"/>
      <c r="CB37" s="89"/>
      <c r="CC37" s="91" t="e">
        <f t="shared" si="8"/>
        <v>#DIV/0!</v>
      </c>
      <c r="CD37" s="28" t="e">
        <f t="shared" si="0"/>
        <v>#DIV/0!</v>
      </c>
      <c r="CE37" s="28" t="e">
        <f t="shared" si="1"/>
        <v>#DIV/0!</v>
      </c>
      <c r="CF37" s="68" t="str">
        <f t="shared" si="2"/>
        <v/>
      </c>
      <c r="CG37" s="68" t="str">
        <f t="shared" si="3"/>
        <v/>
      </c>
      <c r="CH37" s="68" t="str">
        <f t="shared" si="4"/>
        <v/>
      </c>
      <c r="CI37" s="68" t="str">
        <f t="shared" si="16"/>
        <v/>
      </c>
      <c r="CJ37" s="68" t="str">
        <f t="shared" si="16"/>
        <v/>
      </c>
      <c r="CK37" s="68" t="str">
        <f t="shared" si="6"/>
        <v/>
      </c>
      <c r="CL37" s="68" t="str">
        <f t="shared" si="7"/>
        <v/>
      </c>
      <c r="CM37" s="40"/>
      <c r="CN37" s="40"/>
      <c r="CO37" s="40"/>
      <c r="CP37" s="40"/>
      <c r="CQ37" s="40"/>
      <c r="CR37" s="40"/>
      <c r="CS37" s="40"/>
    </row>
    <row r="38" spans="1:97" x14ac:dyDescent="0.25">
      <c r="A38" s="75" t="s">
        <v>204</v>
      </c>
      <c r="B38" s="75">
        <v>208.50469770999999</v>
      </c>
      <c r="C38" s="75"/>
      <c r="D38" s="75">
        <v>1939.8314901000001</v>
      </c>
      <c r="E38" s="75">
        <v>38.129551460000002</v>
      </c>
      <c r="F38" s="75">
        <v>35.079187259999998</v>
      </c>
      <c r="G38" s="75">
        <v>87.286293400000005</v>
      </c>
      <c r="H38" s="75">
        <v>89.500855259999994</v>
      </c>
      <c r="I38" s="75"/>
      <c r="J38" s="89" t="s">
        <v>204</v>
      </c>
      <c r="K38" s="75">
        <v>0</v>
      </c>
      <c r="L38" s="75">
        <v>1.0161672545915099</v>
      </c>
      <c r="M38" s="75">
        <v>0.165397778021217</v>
      </c>
      <c r="N38" s="75">
        <v>0.37627225678305498</v>
      </c>
      <c r="O38" s="75">
        <v>0.37627225678305498</v>
      </c>
      <c r="P38" s="75">
        <v>1.4532032978967899</v>
      </c>
      <c r="Q38" s="75">
        <v>0</v>
      </c>
      <c r="R38" s="75">
        <v>0.18208046787420401</v>
      </c>
      <c r="S38" s="75">
        <v>9.0664751115369799E-2</v>
      </c>
      <c r="T38" s="75">
        <v>2.14762293257979</v>
      </c>
      <c r="U38" s="75">
        <v>208.50465574144101</v>
      </c>
      <c r="V38" s="75">
        <v>8.9542740030407195</v>
      </c>
      <c r="W38" s="75">
        <v>6.7818089353372205E-2</v>
      </c>
      <c r="X38" s="75">
        <v>1.56266597107296</v>
      </c>
      <c r="Y38" s="75">
        <v>3.92910138763835E-2</v>
      </c>
      <c r="Z38" s="75">
        <v>0</v>
      </c>
      <c r="AA38" s="75">
        <v>0</v>
      </c>
      <c r="AB38" s="75">
        <v>1.6416255843390199</v>
      </c>
      <c r="AC38" s="75">
        <v>1.6416255843390199</v>
      </c>
      <c r="AD38" s="75">
        <v>0</v>
      </c>
      <c r="AE38" s="75">
        <v>0</v>
      </c>
      <c r="AF38" s="75">
        <v>15.5186508048523</v>
      </c>
      <c r="AG38" s="75">
        <v>0.31611174288740401</v>
      </c>
      <c r="AH38" s="75">
        <v>4.9428297557205E-2</v>
      </c>
      <c r="AI38" s="75">
        <v>0</v>
      </c>
      <c r="AJ38" s="75">
        <v>27.297976229643801</v>
      </c>
      <c r="AK38" s="75">
        <v>0.13435281197114099</v>
      </c>
      <c r="AL38" s="75">
        <v>0</v>
      </c>
      <c r="AM38" s="75">
        <v>0</v>
      </c>
      <c r="AN38" s="75">
        <v>0.16380800712042301</v>
      </c>
      <c r="AO38" s="75">
        <v>0.67516873617839801</v>
      </c>
      <c r="AP38" s="75">
        <v>90.585262862591406</v>
      </c>
      <c r="AQ38" s="75">
        <v>1745.8477319598501</v>
      </c>
      <c r="AR38" s="75">
        <v>178.46450467523101</v>
      </c>
      <c r="AS38" s="75">
        <v>1939.8308874399299</v>
      </c>
      <c r="AT38" s="75">
        <v>0</v>
      </c>
      <c r="AU38" s="75">
        <v>1.7868161920280801</v>
      </c>
      <c r="AV38" s="75">
        <v>0</v>
      </c>
      <c r="AW38" s="75">
        <v>2.1101501490875599E-2</v>
      </c>
      <c r="AX38" s="75">
        <v>14.959255680196399</v>
      </c>
      <c r="AY38" s="75">
        <v>0.20487278173691101</v>
      </c>
      <c r="AZ38" s="75">
        <v>0.13188834603746699</v>
      </c>
      <c r="BA38" s="75">
        <v>16.277842799428999</v>
      </c>
      <c r="BB38" s="75">
        <v>0.12080612565243</v>
      </c>
      <c r="BC38" s="75">
        <v>0</v>
      </c>
      <c r="BD38" s="75">
        <v>9.2067018579451806E-2</v>
      </c>
      <c r="BE38" s="75">
        <v>38.129542327326803</v>
      </c>
      <c r="BF38" s="75">
        <v>35.0791802283062</v>
      </c>
      <c r="BG38" s="75">
        <v>3.0503620990205902</v>
      </c>
      <c r="BH38" s="75">
        <v>4.65375324878608E-2</v>
      </c>
      <c r="BI38" s="75">
        <v>0</v>
      </c>
      <c r="BJ38" s="75">
        <v>0.45024120118829097</v>
      </c>
      <c r="BK38" s="75">
        <v>0.107944644080314</v>
      </c>
      <c r="BL38" s="75">
        <v>2.9243459199611999</v>
      </c>
      <c r="BM38" s="75">
        <v>0.61017464210717698</v>
      </c>
      <c r="BN38" s="75">
        <v>0.439045549364242</v>
      </c>
      <c r="BO38" s="75">
        <v>11.6973764888087</v>
      </c>
      <c r="BP38" s="75">
        <v>3.3689236188552497E-2</v>
      </c>
      <c r="BQ38" s="75">
        <v>0.10421439783506101</v>
      </c>
      <c r="BR38" s="75">
        <v>1.84745574574094</v>
      </c>
      <c r="BS38" s="75">
        <v>3.2655338062247499E-3</v>
      </c>
      <c r="BT38" s="75">
        <v>87.286219513770504</v>
      </c>
      <c r="BU38" s="75">
        <v>22.2011121240958</v>
      </c>
      <c r="BV38" s="75">
        <v>0</v>
      </c>
      <c r="BW38" s="75">
        <v>0</v>
      </c>
      <c r="BX38" s="75">
        <v>1.8964380264764</v>
      </c>
      <c r="BY38" s="75">
        <v>0</v>
      </c>
      <c r="BZ38" s="75">
        <v>89.500843036425806</v>
      </c>
      <c r="CA38" s="75">
        <v>2.9136526996852901</v>
      </c>
      <c r="CB38" s="89"/>
      <c r="CC38" s="91">
        <f t="shared" si="8"/>
        <v>1.0121163085103484</v>
      </c>
      <c r="CD38" s="28">
        <f t="shared" si="0"/>
        <v>8.0000019101319E-3</v>
      </c>
      <c r="CE38" s="28">
        <f t="shared" si="1"/>
        <v>1.9246992996534987E-2</v>
      </c>
      <c r="CF38" s="68">
        <f t="shared" si="2"/>
        <v>-2.0128351752117801E-7</v>
      </c>
      <c r="CG38" s="68" t="str">
        <f t="shared" si="3"/>
        <v/>
      </c>
      <c r="CH38" s="68">
        <f t="shared" si="4"/>
        <v>-3.1067650630857411E-7</v>
      </c>
      <c r="CI38" s="68">
        <f t="shared" si="16"/>
        <v>-2.3951693238773119E-7</v>
      </c>
      <c r="CJ38" s="68">
        <f t="shared" si="16"/>
        <v>-2.0045201577166465E-7</v>
      </c>
      <c r="CK38" s="68">
        <f t="shared" si="6"/>
        <v>-8.4648146487665778E-7</v>
      </c>
      <c r="CL38" s="68">
        <f t="shared" si="7"/>
        <v>-1.3657494280794793E-7</v>
      </c>
      <c r="CM38" s="40">
        <f>(N38/0.004204-$BZ38)/$BZ38</f>
        <v>2.8471306962272281E-5</v>
      </c>
      <c r="CN38" s="40">
        <f>(R38/0.002034-$BZ38)/$BZ38</f>
        <v>1.9639756180664099E-4</v>
      </c>
      <c r="CO38" s="40">
        <f>(AB38/0.018342-$BZ38)/$BZ38</f>
        <v>6.8308247293365839E-7</v>
      </c>
      <c r="CP38" s="40">
        <f>(AN38/0.00183-$BZ38)/$BZ38</f>
        <v>1.3105083850307661E-4</v>
      </c>
      <c r="CQ38" s="40">
        <f>(M38/0.001848-$BZ38)/$BZ38</f>
        <v>1.3306720174744579E-6</v>
      </c>
      <c r="CR38" s="40">
        <f>(S38/0.001013-$BZ38)/$BZ38</f>
        <v>4.3801058845349203E-6</v>
      </c>
      <c r="CS38" s="40">
        <f>(Y38/0.000439-$BZ38)/$BZ38</f>
        <v>3.6594606388419228E-6</v>
      </c>
    </row>
    <row r="39" spans="1:97" x14ac:dyDescent="0.25">
      <c r="A39" s="75" t="s">
        <v>340</v>
      </c>
      <c r="B39" s="75">
        <v>87.070785459999996</v>
      </c>
      <c r="C39" s="75"/>
      <c r="D39" s="75">
        <v>683.83646836000003</v>
      </c>
      <c r="E39" s="75">
        <v>19.09418024</v>
      </c>
      <c r="F39" s="75">
        <v>17.566645749999999</v>
      </c>
      <c r="G39" s="75">
        <v>45.873671389999998</v>
      </c>
      <c r="H39" s="75">
        <v>39.919798610000001</v>
      </c>
      <c r="I39" s="75"/>
      <c r="J39" s="89" t="s">
        <v>340</v>
      </c>
      <c r="K39" s="75">
        <v>0</v>
      </c>
      <c r="L39" s="75">
        <v>0.453237773256017</v>
      </c>
      <c r="M39" s="75">
        <v>7.3771905251319297E-2</v>
      </c>
      <c r="N39" s="75">
        <v>0.167827476989103</v>
      </c>
      <c r="O39" s="75">
        <v>0.167827476989103</v>
      </c>
      <c r="P39" s="75">
        <v>0.64816838103308605</v>
      </c>
      <c r="Q39" s="75">
        <v>0</v>
      </c>
      <c r="R39" s="75">
        <v>8.1212695485144898E-2</v>
      </c>
      <c r="S39" s="75">
        <v>4.0438852543247E-2</v>
      </c>
      <c r="T39" s="75">
        <v>0.95789763665073702</v>
      </c>
      <c r="U39" s="75">
        <v>87.070772390636904</v>
      </c>
      <c r="V39" s="75">
        <v>3.9938501601888201</v>
      </c>
      <c r="W39" s="75">
        <v>3.0248707141427598E-2</v>
      </c>
      <c r="X39" s="75">
        <v>0.69699203074756499</v>
      </c>
      <c r="Y39" s="75">
        <v>1.7524907976328899E-2</v>
      </c>
      <c r="Z39" s="75">
        <v>0</v>
      </c>
      <c r="AA39" s="75">
        <v>0</v>
      </c>
      <c r="AB39" s="75">
        <v>0.73221001492520199</v>
      </c>
      <c r="AC39" s="75">
        <v>0.73221001492520199</v>
      </c>
      <c r="AD39" s="75">
        <v>0</v>
      </c>
      <c r="AE39" s="75">
        <v>0</v>
      </c>
      <c r="AF39" s="75">
        <v>5.4706877272000698</v>
      </c>
      <c r="AG39" s="75">
        <v>0.14099451861569501</v>
      </c>
      <c r="AH39" s="75">
        <v>2.2046309739596402E-2</v>
      </c>
      <c r="AI39" s="75">
        <v>0</v>
      </c>
      <c r="AJ39" s="75">
        <v>12.175639896236399</v>
      </c>
      <c r="AK39" s="75">
        <v>5.9924974806417598E-2</v>
      </c>
      <c r="AL39" s="75">
        <v>0</v>
      </c>
      <c r="AM39" s="75">
        <v>0</v>
      </c>
      <c r="AN39" s="75">
        <v>7.3062782944797303E-2</v>
      </c>
      <c r="AO39" s="75">
        <v>0.338105072813152</v>
      </c>
      <c r="AP39" s="75">
        <v>40.403467936528898</v>
      </c>
      <c r="AQ39" s="75">
        <v>615.45260698313996</v>
      </c>
      <c r="AR39" s="75">
        <v>62.912934791470299</v>
      </c>
      <c r="AS39" s="75">
        <v>683.83622950180995</v>
      </c>
      <c r="AT39" s="75">
        <v>0</v>
      </c>
      <c r="AU39" s="75">
        <v>0.79696871380093304</v>
      </c>
      <c r="AV39" s="75">
        <v>0</v>
      </c>
      <c r="AW39" s="75">
        <v>1.0567020894304901E-2</v>
      </c>
      <c r="AX39" s="75">
        <v>6.6722270419385197</v>
      </c>
      <c r="AY39" s="75">
        <v>0.102594341837662</v>
      </c>
      <c r="AZ39" s="75">
        <v>6.6045903867458094E-2</v>
      </c>
      <c r="BA39" s="75">
        <v>8.1514720624789891</v>
      </c>
      <c r="BB39" s="75">
        <v>6.0496206837635097E-2</v>
      </c>
      <c r="BC39" s="75">
        <v>0</v>
      </c>
      <c r="BD39" s="75">
        <v>4.6104546834438397E-2</v>
      </c>
      <c r="BE39" s="75">
        <v>19.094174917655099</v>
      </c>
      <c r="BF39" s="75">
        <v>17.566640339592201</v>
      </c>
      <c r="BG39" s="75">
        <v>1.5275345780629099</v>
      </c>
      <c r="BH39" s="75">
        <v>2.3304652865733001E-2</v>
      </c>
      <c r="BI39" s="75">
        <v>0</v>
      </c>
      <c r="BJ39" s="75">
        <v>0.22546787281535699</v>
      </c>
      <c r="BK39" s="75">
        <v>5.4055636391695097E-2</v>
      </c>
      <c r="BL39" s="75">
        <v>1.4644270899540801</v>
      </c>
      <c r="BM39" s="75">
        <v>0.30555788587774202</v>
      </c>
      <c r="BN39" s="75">
        <v>0.21986146232576501</v>
      </c>
      <c r="BO39" s="75">
        <v>5.8577097207294999</v>
      </c>
      <c r="BP39" s="75">
        <v>1.50263276310715E-2</v>
      </c>
      <c r="BQ39" s="75">
        <v>5.2187545869916301E-2</v>
      </c>
      <c r="BR39" s="75">
        <v>0.92515310261964101</v>
      </c>
      <c r="BS39" s="75">
        <v>1.63528739231799E-3</v>
      </c>
      <c r="BT39" s="75">
        <v>45.873658683510001</v>
      </c>
      <c r="BU39" s="75">
        <v>9.9022961847794999</v>
      </c>
      <c r="BV39" s="75">
        <v>0</v>
      </c>
      <c r="BW39" s="75">
        <v>0</v>
      </c>
      <c r="BX39" s="75">
        <v>0.84586324181504302</v>
      </c>
      <c r="BY39" s="75">
        <v>0</v>
      </c>
      <c r="BZ39" s="75">
        <v>39.919789535761701</v>
      </c>
      <c r="CA39" s="75">
        <v>1.2995689686099301</v>
      </c>
      <c r="CB39" s="89"/>
      <c r="CC39" s="91">
        <f t="shared" si="8"/>
        <v>1.0121162562827115</v>
      </c>
      <c r="CD39" s="28">
        <f t="shared" si="0"/>
        <v>7.999996916199641E-3</v>
      </c>
      <c r="CE39" s="28">
        <f t="shared" si="1"/>
        <v>1.9246996937207227E-2</v>
      </c>
      <c r="CF39" s="68">
        <f t="shared" si="2"/>
        <v>-1.5010043866210046E-7</v>
      </c>
      <c r="CG39" s="68" t="str">
        <f t="shared" si="3"/>
        <v/>
      </c>
      <c r="CH39" s="68">
        <f t="shared" si="4"/>
        <v>-3.4929138927911486E-7</v>
      </c>
      <c r="CI39" s="68">
        <f t="shared" si="16"/>
        <v>-2.7874173354951057E-7</v>
      </c>
      <c r="CJ39" s="68">
        <f t="shared" si="16"/>
        <v>-3.0799322051696208E-7</v>
      </c>
      <c r="CK39" s="68">
        <f t="shared" si="6"/>
        <v>-2.7698873039932446E-7</v>
      </c>
      <c r="CL39" s="68">
        <f t="shared" si="7"/>
        <v>-2.2731172539433674E-7</v>
      </c>
      <c r="CM39" s="40">
        <f>(N39/0.004204-$BZ39)/$BZ39</f>
        <v>2.7897168289876149E-5</v>
      </c>
      <c r="CN39" s="40">
        <f>(R39/0.002034-$BZ39)/$BZ39</f>
        <v>1.9512541473950851E-4</v>
      </c>
      <c r="CO39" s="40">
        <f>(AB39/0.018342-$BZ39)/$BZ39</f>
        <v>1.6870328452429207E-6</v>
      </c>
      <c r="CP39" s="40">
        <f>(AN39/0.00183-$BZ39)/$BZ39</f>
        <v>1.3097430924811213E-4</v>
      </c>
      <c r="CQ39" s="40">
        <f>(M39/0.001848-$BZ39)/$BZ39</f>
        <v>1.8189780418942628E-6</v>
      </c>
      <c r="CR39" s="40">
        <f>(S39/0.001013-$BZ39)/$BZ39</f>
        <v>2.6149059692548566E-6</v>
      </c>
      <c r="CS39" s="40">
        <f>(Y39/0.000439-$BZ39)/$BZ39</f>
        <v>6.8685642426503302E-6</v>
      </c>
    </row>
    <row r="40" spans="1:97" x14ac:dyDescent="0.25">
      <c r="A40" s="75" t="s">
        <v>206</v>
      </c>
      <c r="B40" s="75">
        <v>33.890281250000001</v>
      </c>
      <c r="C40" s="75"/>
      <c r="D40" s="75">
        <v>296.15749106999999</v>
      </c>
      <c r="E40" s="75">
        <v>6.0367865099999998</v>
      </c>
      <c r="F40" s="75">
        <v>5.5538435799999997</v>
      </c>
      <c r="G40" s="75">
        <v>13.59166315</v>
      </c>
      <c r="H40" s="75">
        <v>15.03633482</v>
      </c>
      <c r="I40" s="75"/>
      <c r="J40" s="89" t="s">
        <v>206</v>
      </c>
      <c r="K40" s="75">
        <v>0</v>
      </c>
      <c r="L40" s="75">
        <v>0.17071820268464499</v>
      </c>
      <c r="M40" s="75">
        <v>2.7787137541679802E-2</v>
      </c>
      <c r="N40" s="75">
        <v>6.3214572448661493E-2</v>
      </c>
      <c r="O40" s="75">
        <v>6.3214572448661493E-2</v>
      </c>
      <c r="P40" s="75">
        <v>0.244141267297739</v>
      </c>
      <c r="Q40" s="75">
        <v>0</v>
      </c>
      <c r="R40" s="75">
        <v>3.0589904807354101E-2</v>
      </c>
      <c r="S40" s="75">
        <v>1.5231935582762E-2</v>
      </c>
      <c r="T40" s="75">
        <v>0.36080523317867902</v>
      </c>
      <c r="U40" s="75">
        <v>33.8902765649784</v>
      </c>
      <c r="V40" s="75">
        <v>1.50433771149622</v>
      </c>
      <c r="W40" s="75">
        <v>1.13935733493642E-2</v>
      </c>
      <c r="X40" s="75">
        <v>0.26253087310749101</v>
      </c>
      <c r="Y40" s="75">
        <v>6.6009722122957202E-3</v>
      </c>
      <c r="Z40" s="75">
        <v>0</v>
      </c>
      <c r="AA40" s="75">
        <v>0</v>
      </c>
      <c r="AB40" s="75">
        <v>0.27579641972435598</v>
      </c>
      <c r="AC40" s="75">
        <v>0.27579641972435598</v>
      </c>
      <c r="AD40" s="75">
        <v>0</v>
      </c>
      <c r="AE40" s="75">
        <v>0</v>
      </c>
      <c r="AF40" s="75">
        <v>2.3692596167926001</v>
      </c>
      <c r="AG40" s="75">
        <v>5.3107415376147001E-2</v>
      </c>
      <c r="AH40" s="75">
        <v>8.3040661801043903E-3</v>
      </c>
      <c r="AI40" s="75">
        <v>0</v>
      </c>
      <c r="AJ40" s="75">
        <v>4.5861192052754696</v>
      </c>
      <c r="AK40" s="75">
        <v>2.25715803665845E-2</v>
      </c>
      <c r="AL40" s="75">
        <v>0</v>
      </c>
      <c r="AM40" s="75">
        <v>0</v>
      </c>
      <c r="AN40" s="75">
        <v>2.7519974304222899E-2</v>
      </c>
      <c r="AO40" s="75">
        <v>0.106894766767528</v>
      </c>
      <c r="AP40" s="75">
        <v>15.21851759123</v>
      </c>
      <c r="AQ40" s="75">
        <v>266.54165256877002</v>
      </c>
      <c r="AR40" s="75">
        <v>27.246503980996099</v>
      </c>
      <c r="AS40" s="75">
        <v>296.15741616655902</v>
      </c>
      <c r="AT40" s="75">
        <v>0</v>
      </c>
      <c r="AU40" s="75">
        <v>0.300189336565309</v>
      </c>
      <c r="AV40" s="75">
        <v>0</v>
      </c>
      <c r="AW40" s="75">
        <v>3.3408516454747298E-3</v>
      </c>
      <c r="AX40" s="75">
        <v>2.5131851498272102</v>
      </c>
      <c r="AY40" s="75">
        <v>3.2436103771557E-2</v>
      </c>
      <c r="AZ40" s="75">
        <v>2.08809720178353E-2</v>
      </c>
      <c r="BA40" s="75">
        <v>2.5771579677794398</v>
      </c>
      <c r="BB40" s="75">
        <v>1.9126402001796699E-2</v>
      </c>
      <c r="BC40" s="75">
        <v>0</v>
      </c>
      <c r="BD40" s="75">
        <v>1.4576347492518E-2</v>
      </c>
      <c r="BE40" s="75">
        <v>6.0367851584406704</v>
      </c>
      <c r="BF40" s="75">
        <v>5.5538423609958203</v>
      </c>
      <c r="BG40" s="75">
        <v>0.48294279744484198</v>
      </c>
      <c r="BH40" s="75">
        <v>7.3679666661155101E-3</v>
      </c>
      <c r="BI40" s="75">
        <v>0</v>
      </c>
      <c r="BJ40" s="75">
        <v>7.1283581187960507E-2</v>
      </c>
      <c r="BK40" s="75">
        <v>1.7090122786421701E-2</v>
      </c>
      <c r="BL40" s="75">
        <v>0.46299111757800199</v>
      </c>
      <c r="BM40" s="75">
        <v>9.6604730677866096E-2</v>
      </c>
      <c r="BN40" s="75">
        <v>6.9511012417533297E-2</v>
      </c>
      <c r="BO40" s="75">
        <v>1.8519640322536099</v>
      </c>
      <c r="BP40" s="75">
        <v>5.6598485069060799E-3</v>
      </c>
      <c r="BQ40" s="75">
        <v>1.64995507862233E-2</v>
      </c>
      <c r="BR40" s="75">
        <v>0.29249459481803602</v>
      </c>
      <c r="BS40" s="75">
        <v>5.1700711541747201E-4</v>
      </c>
      <c r="BT40" s="75">
        <v>13.5916664724394</v>
      </c>
      <c r="BU40" s="75">
        <v>3.7298346842257901</v>
      </c>
      <c r="BV40" s="75">
        <v>0</v>
      </c>
      <c r="BW40" s="75">
        <v>0</v>
      </c>
      <c r="BX40" s="75">
        <v>0.31860606806203801</v>
      </c>
      <c r="BY40" s="75">
        <v>0</v>
      </c>
      <c r="BZ40" s="75">
        <v>15.0363300131726</v>
      </c>
      <c r="CA40" s="75">
        <v>0.48949963375943101</v>
      </c>
      <c r="CB40" s="89"/>
      <c r="CC40" s="91">
        <f t="shared" si="8"/>
        <v>1.0121164923819705</v>
      </c>
      <c r="CD40" s="28">
        <f t="shared" si="0"/>
        <v>8.0000009706328867E-3</v>
      </c>
      <c r="CE40" s="28">
        <f t="shared" si="1"/>
        <v>1.9246993310116468E-2</v>
      </c>
      <c r="CF40" s="68">
        <f t="shared" si="2"/>
        <v>-1.3824085926970624E-7</v>
      </c>
      <c r="CG40" s="68" t="str">
        <f t="shared" si="3"/>
        <v/>
      </c>
      <c r="CH40" s="68">
        <f t="shared" si="4"/>
        <v>-2.5291759700025647E-7</v>
      </c>
      <c r="CI40" s="68">
        <f t="shared" si="16"/>
        <v>-2.2388721666809254E-7</v>
      </c>
      <c r="CJ40" s="68">
        <f t="shared" si="16"/>
        <v>-2.1948838886381017E-7</v>
      </c>
      <c r="CK40" s="68">
        <f t="shared" si="6"/>
        <v>2.4444686146860519E-7</v>
      </c>
      <c r="CL40" s="68">
        <f t="shared" si="7"/>
        <v>-3.1968079040931673E-7</v>
      </c>
      <c r="CM40" s="40">
        <f>(N40/0.004204-$BZ40)/$BZ40</f>
        <v>2.9125039273232967E-5</v>
      </c>
      <c r="CN40" s="40">
        <f>(R40/0.002034-$BZ40)/$BZ40</f>
        <v>1.9649428277666349E-4</v>
      </c>
      <c r="CO40" s="40">
        <f>(AB40/0.018342-$BZ40)/$BZ40</f>
        <v>1.9805461946466446E-7</v>
      </c>
      <c r="CP40" s="40">
        <f>(AN40/0.00183-$BZ40)/$BZ40</f>
        <v>1.2684687937116704E-4</v>
      </c>
      <c r="CQ40" s="40">
        <f>(M40/0.001848-$BZ40)/$BZ40</f>
        <v>-1.1611961100852316E-8</v>
      </c>
      <c r="CR40" s="40">
        <f>(S40/0.001013-$BZ40)/$BZ40</f>
        <v>8.7500753687847547E-6</v>
      </c>
      <c r="CS40" s="40">
        <f>(Y40/0.000439-$BZ40)/$BZ40</f>
        <v>3.5353270246862568E-6</v>
      </c>
    </row>
    <row r="41" spans="1:97" x14ac:dyDescent="0.25">
      <c r="A41" s="75" t="s">
        <v>207</v>
      </c>
      <c r="B41" s="75">
        <v>175.39670630000001</v>
      </c>
      <c r="C41" s="75"/>
      <c r="D41" s="75">
        <v>1336.5973389000001</v>
      </c>
      <c r="E41" s="75">
        <v>31.1717254</v>
      </c>
      <c r="F41" s="75">
        <v>28.67798745</v>
      </c>
      <c r="G41" s="75">
        <v>69.373269410000006</v>
      </c>
      <c r="H41" s="75">
        <v>90.235607479999999</v>
      </c>
      <c r="I41" s="75"/>
      <c r="J41" s="89" t="s">
        <v>207</v>
      </c>
      <c r="K41" s="75">
        <v>0</v>
      </c>
      <c r="L41" s="75">
        <v>1.0245090990083301</v>
      </c>
      <c r="M41" s="75">
        <v>0.166755758088938</v>
      </c>
      <c r="N41" s="75">
        <v>0.379361146049632</v>
      </c>
      <c r="O41" s="75">
        <v>0.379361146049632</v>
      </c>
      <c r="P41" s="75">
        <v>1.46513416100712</v>
      </c>
      <c r="Q41" s="75">
        <v>0</v>
      </c>
      <c r="R41" s="75">
        <v>0.18357513366494399</v>
      </c>
      <c r="S41" s="75">
        <v>9.1408908693063201E-2</v>
      </c>
      <c r="T41" s="75">
        <v>2.1652538224904601</v>
      </c>
      <c r="U41" s="75">
        <v>175.39664905217799</v>
      </c>
      <c r="V41" s="75">
        <v>9.0277846580503294</v>
      </c>
      <c r="W41" s="75">
        <v>6.8374849941783E-2</v>
      </c>
      <c r="X41" s="75">
        <v>1.5754967074467401</v>
      </c>
      <c r="Y41" s="75">
        <v>3.9613606592488401E-2</v>
      </c>
      <c r="Z41" s="75">
        <v>0</v>
      </c>
      <c r="AA41" s="75">
        <v>0</v>
      </c>
      <c r="AB41" s="75">
        <v>1.6551037853338399</v>
      </c>
      <c r="AC41" s="75">
        <v>1.6551037853338399</v>
      </c>
      <c r="AD41" s="75">
        <v>0</v>
      </c>
      <c r="AE41" s="75">
        <v>0</v>
      </c>
      <c r="AF41" s="75">
        <v>10.6927797493565</v>
      </c>
      <c r="AG41" s="75">
        <v>0.31870685089399398</v>
      </c>
      <c r="AH41" s="75">
        <v>4.9834109813139203E-2</v>
      </c>
      <c r="AI41" s="75">
        <v>0</v>
      </c>
      <c r="AJ41" s="75">
        <v>27.522067440825701</v>
      </c>
      <c r="AK41" s="75">
        <v>0.13545558059600599</v>
      </c>
      <c r="AL41" s="75">
        <v>0</v>
      </c>
      <c r="AM41" s="75">
        <v>0</v>
      </c>
      <c r="AN41" s="75">
        <v>0.16515258268760899</v>
      </c>
      <c r="AO41" s="75">
        <v>0.55196568506313504</v>
      </c>
      <c r="AP41" s="75">
        <v>91.328917269134706</v>
      </c>
      <c r="AQ41" s="75">
        <v>1202.93696656007</v>
      </c>
      <c r="AR41" s="75">
        <v>122.966900401792</v>
      </c>
      <c r="AS41" s="75">
        <v>1336.59664671122</v>
      </c>
      <c r="AT41" s="75">
        <v>0</v>
      </c>
      <c r="AU41" s="75">
        <v>1.80148465334496</v>
      </c>
      <c r="AV41" s="75">
        <v>0</v>
      </c>
      <c r="AW41" s="75">
        <v>1.7250933529544699E-2</v>
      </c>
      <c r="AX41" s="75">
        <v>15.082063812991199</v>
      </c>
      <c r="AY41" s="75">
        <v>0.167487742698567</v>
      </c>
      <c r="AZ41" s="75">
        <v>0.107821573681222</v>
      </c>
      <c r="BA41" s="75">
        <v>13.3074843142247</v>
      </c>
      <c r="BB41" s="75">
        <v>9.8761568558783402E-2</v>
      </c>
      <c r="BC41" s="75">
        <v>0</v>
      </c>
      <c r="BD41" s="75">
        <v>7.5266744161334206E-2</v>
      </c>
      <c r="BE41" s="75">
        <v>31.171713863121401</v>
      </c>
      <c r="BF41" s="75">
        <v>28.677976738168901</v>
      </c>
      <c r="BG41" s="75">
        <v>2.4937371249524598</v>
      </c>
      <c r="BH41" s="75">
        <v>3.8045438703241299E-2</v>
      </c>
      <c r="BI41" s="75">
        <v>0</v>
      </c>
      <c r="BJ41" s="75">
        <v>0.36808189239240002</v>
      </c>
      <c r="BK41" s="75">
        <v>8.8247153430667399E-2</v>
      </c>
      <c r="BL41" s="75">
        <v>2.3907141931359002</v>
      </c>
      <c r="BM41" s="75">
        <v>0.498830730611727</v>
      </c>
      <c r="BN41" s="75">
        <v>0.35892951573273302</v>
      </c>
      <c r="BO41" s="75">
        <v>9.5628539325495794</v>
      </c>
      <c r="BP41" s="75">
        <v>3.3965792000710399E-2</v>
      </c>
      <c r="BQ41" s="75">
        <v>8.5197557502604104E-2</v>
      </c>
      <c r="BR41" s="75">
        <v>1.51033380247689</v>
      </c>
      <c r="BS41" s="75">
        <v>2.6696447789590801E-3</v>
      </c>
      <c r="BT41" s="75">
        <v>69.373241640459199</v>
      </c>
      <c r="BU41" s="75">
        <v>22.383368413963499</v>
      </c>
      <c r="BV41" s="75">
        <v>0</v>
      </c>
      <c r="BW41" s="75">
        <v>0</v>
      </c>
      <c r="BX41" s="75">
        <v>1.9120092512789599</v>
      </c>
      <c r="BY41" s="75">
        <v>0</v>
      </c>
      <c r="BZ41" s="75">
        <v>90.235595107943794</v>
      </c>
      <c r="CA41" s="75">
        <v>2.9375737382462899</v>
      </c>
      <c r="CB41" s="89"/>
      <c r="CC41" s="91">
        <f t="shared" si="8"/>
        <v>1.0121163068729477</v>
      </c>
      <c r="CD41" s="28">
        <f t="shared" si="0"/>
        <v>8.0000049197091402E-3</v>
      </c>
      <c r="CE41" s="28">
        <f t="shared" si="1"/>
        <v>1.9247023250719683E-2</v>
      </c>
      <c r="CF41" s="68">
        <f t="shared" si="2"/>
        <v>-3.263905190764168E-7</v>
      </c>
      <c r="CG41" s="68" t="str">
        <f t="shared" si="3"/>
        <v/>
      </c>
      <c r="CH41" s="68">
        <f t="shared" si="4"/>
        <v>-5.1787382772392251E-7</v>
      </c>
      <c r="CI41" s="68">
        <f t="shared" si="16"/>
        <v>-3.701071548357911E-7</v>
      </c>
      <c r="CJ41" s="68">
        <f t="shared" si="16"/>
        <v>-3.7352101911793781E-7</v>
      </c>
      <c r="CK41" s="68">
        <f t="shared" si="6"/>
        <v>-4.0029165474642794E-7</v>
      </c>
      <c r="CL41" s="68">
        <f t="shared" si="7"/>
        <v>-1.3710836054552961E-7</v>
      </c>
      <c r="CM41" s="40">
        <f>(N41/0.004204-$BZ41)/$BZ41</f>
        <v>2.8217222535844161E-5</v>
      </c>
      <c r="CN41" s="40">
        <f>(R41/0.002034-$BZ41)/$BZ41</f>
        <v>1.9577951357702624E-4</v>
      </c>
      <c r="CO41" s="40">
        <f>(AB41/0.018342-$BZ41)/$BZ41</f>
        <v>1.5103993675219827E-6</v>
      </c>
      <c r="CP41" s="40">
        <f>(AN41/0.00183-$BZ41)/$BZ41</f>
        <v>1.2985824597065734E-4</v>
      </c>
      <c r="CQ41" s="40">
        <f>(M41/0.001848-$BZ41)/$BZ41</f>
        <v>2.2687691300008498E-6</v>
      </c>
      <c r="CR41" s="40">
        <f>(S41/0.001013-$BZ41)/$BZ41</f>
        <v>2.7442555447759849E-6</v>
      </c>
      <c r="CS41" s="40">
        <f>(Y41/0.000439-$BZ41)/$BZ41</f>
        <v>4.5524994461875915E-6</v>
      </c>
    </row>
    <row r="42" spans="1:97" x14ac:dyDescent="0.25">
      <c r="A42" s="75" t="s">
        <v>208</v>
      </c>
      <c r="B42" s="75"/>
      <c r="C42" s="75"/>
      <c r="D42" s="75"/>
      <c r="E42" s="75"/>
      <c r="F42" s="75"/>
      <c r="G42" s="75"/>
      <c r="H42" s="75"/>
      <c r="I42" s="75"/>
      <c r="J42" s="89"/>
      <c r="K42" s="75"/>
      <c r="L42" s="75"/>
      <c r="M42" s="75"/>
      <c r="N42" s="75"/>
      <c r="O42" s="75"/>
      <c r="P42" s="75"/>
      <c r="Q42" s="75"/>
      <c r="R42" s="75"/>
      <c r="S42" s="75"/>
      <c r="T42" s="75"/>
      <c r="U42" s="75"/>
      <c r="V42" s="75"/>
      <c r="W42" s="75"/>
      <c r="X42" s="75"/>
      <c r="Y42" s="75"/>
      <c r="Z42" s="75"/>
      <c r="AA42" s="75"/>
      <c r="AB42" s="75"/>
      <c r="AC42" s="75"/>
      <c r="AD42" s="75"/>
      <c r="AE42" s="75"/>
      <c r="AF42" s="75"/>
      <c r="AG42" s="75"/>
      <c r="AH42" s="75"/>
      <c r="AI42" s="75"/>
      <c r="AJ42" s="75"/>
      <c r="AK42" s="75"/>
      <c r="AL42" s="75"/>
      <c r="AM42" s="75"/>
      <c r="AN42" s="75"/>
      <c r="AO42" s="75"/>
      <c r="AP42" s="75"/>
      <c r="AQ42" s="75"/>
      <c r="AR42" s="75"/>
      <c r="AS42" s="75"/>
      <c r="AT42" s="75"/>
      <c r="AU42" s="75"/>
      <c r="AV42" s="75"/>
      <c r="AW42" s="75"/>
      <c r="AX42" s="75"/>
      <c r="AY42" s="75"/>
      <c r="AZ42" s="75"/>
      <c r="BA42" s="75"/>
      <c r="BB42" s="75"/>
      <c r="BC42" s="75"/>
      <c r="BD42" s="75"/>
      <c r="BE42" s="75"/>
      <c r="BF42" s="75"/>
      <c r="BG42" s="75"/>
      <c r="BH42" s="75"/>
      <c r="BI42" s="75"/>
      <c r="BJ42" s="75"/>
      <c r="BK42" s="75"/>
      <c r="BL42" s="75"/>
      <c r="BM42" s="75"/>
      <c r="BN42" s="75"/>
      <c r="BO42" s="75"/>
      <c r="BP42" s="75"/>
      <c r="BQ42" s="75"/>
      <c r="BR42" s="75"/>
      <c r="BS42" s="75"/>
      <c r="BT42" s="75"/>
      <c r="BU42" s="75"/>
      <c r="BV42" s="75"/>
      <c r="BW42" s="75"/>
      <c r="BX42" s="75"/>
      <c r="BY42" s="75"/>
      <c r="BZ42" s="75"/>
      <c r="CA42" s="75"/>
      <c r="CB42" s="89"/>
      <c r="CC42" s="91" t="e">
        <f t="shared" si="8"/>
        <v>#DIV/0!</v>
      </c>
      <c r="CD42" s="28" t="e">
        <f t="shared" si="0"/>
        <v>#DIV/0!</v>
      </c>
      <c r="CE42" s="28" t="e">
        <f t="shared" si="1"/>
        <v>#DIV/0!</v>
      </c>
      <c r="CF42" s="68" t="str">
        <f t="shared" si="2"/>
        <v/>
      </c>
      <c r="CG42" s="68" t="str">
        <f t="shared" si="3"/>
        <v/>
      </c>
      <c r="CH42" s="68" t="str">
        <f t="shared" si="4"/>
        <v/>
      </c>
      <c r="CI42" s="68" t="str">
        <f t="shared" si="16"/>
        <v/>
      </c>
      <c r="CJ42" s="68" t="str">
        <f t="shared" si="16"/>
        <v/>
      </c>
      <c r="CK42" s="68" t="str">
        <f t="shared" si="6"/>
        <v/>
      </c>
      <c r="CL42" s="68" t="str">
        <f t="shared" si="7"/>
        <v/>
      </c>
      <c r="CM42" s="40"/>
      <c r="CN42" s="40"/>
      <c r="CO42" s="40"/>
      <c r="CP42" s="40"/>
      <c r="CQ42" s="40"/>
      <c r="CR42" s="40"/>
      <c r="CS42" s="40"/>
    </row>
    <row r="43" spans="1:97" x14ac:dyDescent="0.25">
      <c r="A43" s="75" t="s">
        <v>209</v>
      </c>
      <c r="B43" s="75"/>
      <c r="C43" s="75"/>
      <c r="D43" s="75"/>
      <c r="E43" s="75"/>
      <c r="F43" s="75"/>
      <c r="G43" s="75"/>
      <c r="H43" s="75"/>
      <c r="I43" s="75"/>
      <c r="J43" s="89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  <c r="X43" s="75"/>
      <c r="Y43" s="75"/>
      <c r="Z43" s="75"/>
      <c r="AA43" s="75"/>
      <c r="AB43" s="75"/>
      <c r="AC43" s="75"/>
      <c r="AD43" s="75"/>
      <c r="AE43" s="75"/>
      <c r="AF43" s="75"/>
      <c r="AG43" s="75"/>
      <c r="AH43" s="75"/>
      <c r="AI43" s="75"/>
      <c r="AJ43" s="75"/>
      <c r="AK43" s="75"/>
      <c r="AL43" s="75"/>
      <c r="AM43" s="75"/>
      <c r="AN43" s="75"/>
      <c r="AO43" s="75"/>
      <c r="AP43" s="75"/>
      <c r="AQ43" s="75"/>
      <c r="AR43" s="75"/>
      <c r="AS43" s="75"/>
      <c r="AT43" s="75"/>
      <c r="AU43" s="75"/>
      <c r="AV43" s="75"/>
      <c r="AW43" s="75"/>
      <c r="AX43" s="75"/>
      <c r="AY43" s="75"/>
      <c r="AZ43" s="75"/>
      <c r="BA43" s="75"/>
      <c r="BB43" s="75"/>
      <c r="BC43" s="75"/>
      <c r="BD43" s="75"/>
      <c r="BE43" s="75"/>
      <c r="BF43" s="75"/>
      <c r="BG43" s="75"/>
      <c r="BH43" s="75"/>
      <c r="BI43" s="75"/>
      <c r="BJ43" s="75"/>
      <c r="BK43" s="75"/>
      <c r="BL43" s="75"/>
      <c r="BM43" s="75"/>
      <c r="BN43" s="75"/>
      <c r="BO43" s="75"/>
      <c r="BP43" s="75"/>
      <c r="BQ43" s="75"/>
      <c r="BR43" s="75"/>
      <c r="BS43" s="75"/>
      <c r="BT43" s="75"/>
      <c r="BU43" s="75"/>
      <c r="BV43" s="75"/>
      <c r="BW43" s="75"/>
      <c r="BX43" s="75"/>
      <c r="BY43" s="75"/>
      <c r="BZ43" s="75"/>
      <c r="CA43" s="75"/>
      <c r="CB43" s="89"/>
      <c r="CC43" s="91" t="e">
        <f t="shared" si="8"/>
        <v>#DIV/0!</v>
      </c>
      <c r="CD43" s="28" t="e">
        <f t="shared" si="0"/>
        <v>#DIV/0!</v>
      </c>
      <c r="CE43" s="28" t="e">
        <f t="shared" si="1"/>
        <v>#DIV/0!</v>
      </c>
      <c r="CF43" s="68" t="str">
        <f t="shared" si="2"/>
        <v/>
      </c>
      <c r="CG43" s="68" t="str">
        <f t="shared" si="3"/>
        <v/>
      </c>
      <c r="CH43" s="68" t="str">
        <f t="shared" si="4"/>
        <v/>
      </c>
      <c r="CI43" s="68" t="str">
        <f t="shared" si="16"/>
        <v/>
      </c>
      <c r="CJ43" s="68" t="str">
        <f t="shared" si="16"/>
        <v/>
      </c>
      <c r="CK43" s="68" t="str">
        <f t="shared" si="6"/>
        <v/>
      </c>
      <c r="CL43" s="68" t="str">
        <f t="shared" si="7"/>
        <v/>
      </c>
      <c r="CM43" s="40"/>
      <c r="CN43" s="40"/>
      <c r="CO43" s="40"/>
      <c r="CP43" s="40"/>
      <c r="CQ43" s="40"/>
      <c r="CR43" s="40"/>
      <c r="CS43" s="40"/>
    </row>
    <row r="44" spans="1:97" x14ac:dyDescent="0.25">
      <c r="A44" s="75" t="s">
        <v>210</v>
      </c>
      <c r="B44" s="75">
        <v>1669.8999988</v>
      </c>
      <c r="C44" s="75"/>
      <c r="D44" s="75">
        <v>14124.882017</v>
      </c>
      <c r="E44" s="75">
        <v>347.38249797999998</v>
      </c>
      <c r="F44" s="75">
        <v>319.59189818999999</v>
      </c>
      <c r="G44" s="75">
        <v>826.94806086000006</v>
      </c>
      <c r="H44" s="75">
        <v>745.80332873999998</v>
      </c>
      <c r="I44" s="75"/>
      <c r="J44" s="89" t="s">
        <v>210</v>
      </c>
      <c r="K44" s="75">
        <v>0</v>
      </c>
      <c r="L44" s="75">
        <v>8.4547470258971096</v>
      </c>
      <c r="M44" s="75">
        <v>1.37824688440302</v>
      </c>
      <c r="N44" s="75">
        <v>3.13066717213957</v>
      </c>
      <c r="O44" s="75">
        <v>3.13066717213957</v>
      </c>
      <c r="P44" s="75">
        <v>12.090965244078699</v>
      </c>
      <c r="Q44" s="75">
        <v>0</v>
      </c>
      <c r="R44" s="75">
        <v>1.51495105728006</v>
      </c>
      <c r="S44" s="75">
        <v>0.75550044421675699</v>
      </c>
      <c r="T44" s="75">
        <v>17.8956387342858</v>
      </c>
      <c r="U44" s="75">
        <v>1669.8996672718299</v>
      </c>
      <c r="V44" s="75">
        <v>74.501612270440006</v>
      </c>
      <c r="W44" s="75">
        <v>0.56426283921732201</v>
      </c>
      <c r="X44" s="75">
        <v>13.001745579612001</v>
      </c>
      <c r="Y44" s="75">
        <v>0.327408719552712</v>
      </c>
      <c r="Z44" s="75">
        <v>0</v>
      </c>
      <c r="AA44" s="75">
        <v>0</v>
      </c>
      <c r="AB44" s="75">
        <v>13.6587090455597</v>
      </c>
      <c r="AC44" s="75">
        <v>13.6587090455597</v>
      </c>
      <c r="AD44" s="75">
        <v>0</v>
      </c>
      <c r="AE44" s="75">
        <v>0</v>
      </c>
      <c r="AF44" s="75">
        <v>112.999054575196</v>
      </c>
      <c r="AG44" s="75">
        <v>2.6301208348012</v>
      </c>
      <c r="AH44" s="75">
        <v>0.41125466316982401</v>
      </c>
      <c r="AI44" s="75">
        <v>0</v>
      </c>
      <c r="AJ44" s="75">
        <v>227.71208831955201</v>
      </c>
      <c r="AK44" s="75">
        <v>1.1178449697852499</v>
      </c>
      <c r="AL44" s="75">
        <v>0</v>
      </c>
      <c r="AM44" s="75">
        <v>0</v>
      </c>
      <c r="AN44" s="75">
        <v>1.37891099703715</v>
      </c>
      <c r="AO44" s="75">
        <v>6.1511850025716903</v>
      </c>
      <c r="AP44" s="75">
        <v>754.82590382116098</v>
      </c>
      <c r="AQ44" s="75">
        <v>12712.3905223366</v>
      </c>
      <c r="AR44" s="75">
        <v>1299.48889896989</v>
      </c>
      <c r="AS44" s="75">
        <v>14124.8784758817</v>
      </c>
      <c r="AT44" s="75">
        <v>0</v>
      </c>
      <c r="AU44" s="75">
        <v>14.8667219178877</v>
      </c>
      <c r="AV44" s="75">
        <v>0</v>
      </c>
      <c r="AW44" s="75">
        <v>0.18727030435027001</v>
      </c>
      <c r="AX44" s="75">
        <v>124.46438688193901</v>
      </c>
      <c r="AY44" s="75">
        <v>1.97642411892833</v>
      </c>
      <c r="AZ44" s="75">
        <v>1.1704754573212699</v>
      </c>
      <c r="BA44" s="75">
        <v>145.04816638282099</v>
      </c>
      <c r="BB44" s="75">
        <v>1.0785765042080699</v>
      </c>
      <c r="BC44" s="75">
        <v>0</v>
      </c>
      <c r="BD44" s="75">
        <v>0.81707019606805698</v>
      </c>
      <c r="BE44" s="75">
        <v>347.38232546512302</v>
      </c>
      <c r="BF44" s="75">
        <v>319.59174773169502</v>
      </c>
      <c r="BG44" s="75">
        <v>27.790577733428101</v>
      </c>
      <c r="BH44" s="75">
        <v>0.44058665606243402</v>
      </c>
      <c r="BI44" s="75">
        <v>0</v>
      </c>
      <c r="BJ44" s="75">
        <v>6.0608278207862698</v>
      </c>
      <c r="BK44" s="75">
        <v>0.95798059553453796</v>
      </c>
      <c r="BL44" s="75">
        <v>26.832939682534398</v>
      </c>
      <c r="BM44" s="75">
        <v>5.4151379269939399</v>
      </c>
      <c r="BN44" s="75">
        <v>3.8964106856925498</v>
      </c>
      <c r="BO44" s="75">
        <v>107.331735879451</v>
      </c>
      <c r="BP44" s="75">
        <v>0.28030199745369599</v>
      </c>
      <c r="BQ44" s="75">
        <v>0.95304178668077599</v>
      </c>
      <c r="BR44" s="75">
        <v>17.394949430160299</v>
      </c>
      <c r="BS44" s="75">
        <v>3.0154304100927599E-2</v>
      </c>
      <c r="BT44" s="75">
        <v>826.94778970639902</v>
      </c>
      <c r="BU44" s="75">
        <v>185.150297951536</v>
      </c>
      <c r="BV44" s="75">
        <v>0</v>
      </c>
      <c r="BW44" s="75">
        <v>0</v>
      </c>
      <c r="BX44" s="75">
        <v>15.7788009210346</v>
      </c>
      <c r="BY44" s="75">
        <v>0</v>
      </c>
      <c r="BZ44" s="75">
        <v>745.80291420272601</v>
      </c>
      <c r="CA44" s="75">
        <v>24.2422316907961</v>
      </c>
      <c r="CB44" s="89"/>
      <c r="CC44" s="91">
        <f t="shared" si="8"/>
        <v>1.0120983566121897</v>
      </c>
      <c r="CD44" s="28">
        <f t="shared" si="0"/>
        <v>8.0000018951060323E-3</v>
      </c>
      <c r="CE44" s="28">
        <f t="shared" si="1"/>
        <v>1.9247008241701405E-2</v>
      </c>
      <c r="CF44" s="68">
        <f t="shared" si="2"/>
        <v>-1.985317506284154E-7</v>
      </c>
      <c r="CG44" s="68" t="str">
        <f t="shared" si="3"/>
        <v/>
      </c>
      <c r="CH44" s="68">
        <f t="shared" si="4"/>
        <v>-2.5070073474412252E-7</v>
      </c>
      <c r="CI44" s="68">
        <f t="shared" si="16"/>
        <v>-4.966136117054936E-7</v>
      </c>
      <c r="CJ44" s="68">
        <f t="shared" si="16"/>
        <v>-4.7078260063664361E-7</v>
      </c>
      <c r="CK44" s="68">
        <f t="shared" si="6"/>
        <v>-3.2789677353111032E-7</v>
      </c>
      <c r="CL44" s="68">
        <f t="shared" si="7"/>
        <v>-5.5582652690610017E-7</v>
      </c>
      <c r="CM44" s="40">
        <f>(N44/0.004204-$BZ44)/$BZ44</f>
        <v>-1.4952943108042876E-3</v>
      </c>
      <c r="CN44" s="40">
        <f>(R44/0.002034-$BZ44)/$BZ44</f>
        <v>-1.3263804319463294E-3</v>
      </c>
      <c r="CO44" s="40">
        <f>(AB44/0.018342-$BZ44)/$BZ44</f>
        <v>-1.5211068246880678E-3</v>
      </c>
      <c r="CP44" s="40">
        <f>(AN44/0.00183-$BZ44)/$BZ44</f>
        <v>1.0324929978299504E-2</v>
      </c>
      <c r="CQ44" s="40">
        <f>(M44/0.001848-$BZ44)/$BZ44</f>
        <v>2.2484820283430464E-6</v>
      </c>
      <c r="CR44" s="40">
        <f>(S44/0.001013-$BZ44)/$BZ44</f>
        <v>2.7692044459281664E-6</v>
      </c>
      <c r="CS44" s="40">
        <f>(Y44/0.000439-$BZ44)/$BZ44</f>
        <v>3.7879944520160375E-6</v>
      </c>
    </row>
    <row r="45" spans="1:97" x14ac:dyDescent="0.25">
      <c r="A45" s="75" t="s">
        <v>211</v>
      </c>
      <c r="B45" s="75"/>
      <c r="C45" s="75"/>
      <c r="D45" s="75"/>
      <c r="E45" s="75"/>
      <c r="F45" s="75"/>
      <c r="G45" s="75"/>
      <c r="H45" s="75"/>
      <c r="I45" s="75"/>
      <c r="J45" s="89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75"/>
      <c r="Z45" s="75"/>
      <c r="AA45" s="75"/>
      <c r="AB45" s="75"/>
      <c r="AC45" s="75"/>
      <c r="AD45" s="75"/>
      <c r="AE45" s="75"/>
      <c r="AF45" s="75"/>
      <c r="AG45" s="75"/>
      <c r="AH45" s="75"/>
      <c r="AI45" s="75"/>
      <c r="AJ45" s="75"/>
      <c r="AK45" s="75"/>
      <c r="AL45" s="75"/>
      <c r="AM45" s="75"/>
      <c r="AN45" s="75"/>
      <c r="AO45" s="75"/>
      <c r="AP45" s="75"/>
      <c r="AQ45" s="75"/>
      <c r="AR45" s="75"/>
      <c r="AS45" s="75"/>
      <c r="AT45" s="75"/>
      <c r="AU45" s="75"/>
      <c r="AV45" s="75"/>
      <c r="AW45" s="75"/>
      <c r="AX45" s="75"/>
      <c r="AY45" s="75"/>
      <c r="AZ45" s="75"/>
      <c r="BA45" s="75"/>
      <c r="BB45" s="75"/>
      <c r="BC45" s="75"/>
      <c r="BD45" s="75"/>
      <c r="BE45" s="75"/>
      <c r="BF45" s="75"/>
      <c r="BG45" s="75"/>
      <c r="BH45" s="75"/>
      <c r="BI45" s="75"/>
      <c r="BJ45" s="75"/>
      <c r="BK45" s="75"/>
      <c r="BL45" s="75"/>
      <c r="BM45" s="75"/>
      <c r="BN45" s="75"/>
      <c r="BO45" s="75"/>
      <c r="BP45" s="75"/>
      <c r="BQ45" s="75"/>
      <c r="BR45" s="75"/>
      <c r="BS45" s="75"/>
      <c r="BT45" s="75"/>
      <c r="BU45" s="75"/>
      <c r="BV45" s="75"/>
      <c r="BW45" s="75"/>
      <c r="BX45" s="75"/>
      <c r="BY45" s="75"/>
      <c r="BZ45" s="75"/>
      <c r="CA45" s="75"/>
      <c r="CB45" s="89"/>
      <c r="CC45" s="91" t="e">
        <f t="shared" si="8"/>
        <v>#DIV/0!</v>
      </c>
      <c r="CD45" s="28" t="e">
        <f t="shared" si="0"/>
        <v>#DIV/0!</v>
      </c>
      <c r="CE45" s="28" t="e">
        <f t="shared" si="1"/>
        <v>#DIV/0!</v>
      </c>
      <c r="CF45" s="68" t="str">
        <f t="shared" si="2"/>
        <v/>
      </c>
      <c r="CG45" s="68" t="str">
        <f t="shared" si="3"/>
        <v/>
      </c>
      <c r="CH45" s="68" t="str">
        <f t="shared" si="4"/>
        <v/>
      </c>
      <c r="CI45" s="68" t="str">
        <f t="shared" si="16"/>
        <v/>
      </c>
      <c r="CJ45" s="68" t="str">
        <f t="shared" si="16"/>
        <v/>
      </c>
      <c r="CK45" s="68" t="str">
        <f t="shared" si="6"/>
        <v/>
      </c>
      <c r="CL45" s="68" t="str">
        <f t="shared" si="7"/>
        <v/>
      </c>
      <c r="CM45" s="40"/>
      <c r="CN45" s="40"/>
      <c r="CO45" s="40"/>
      <c r="CP45" s="40"/>
      <c r="CQ45" s="40"/>
      <c r="CR45" s="40"/>
      <c r="CS45" s="40"/>
    </row>
    <row r="46" spans="1:97" x14ac:dyDescent="0.25">
      <c r="A46" s="75" t="s">
        <v>212</v>
      </c>
      <c r="B46" s="75"/>
      <c r="C46" s="75"/>
      <c r="D46" s="75"/>
      <c r="E46" s="75"/>
      <c r="F46" s="75"/>
      <c r="G46" s="75"/>
      <c r="H46" s="75"/>
      <c r="I46" s="75"/>
      <c r="J46" s="89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/>
      <c r="AC46" s="75"/>
      <c r="AD46" s="75"/>
      <c r="AE46" s="75"/>
      <c r="AF46" s="75"/>
      <c r="AG46" s="75"/>
      <c r="AH46" s="75"/>
      <c r="AI46" s="75"/>
      <c r="AJ46" s="75"/>
      <c r="AK46" s="75"/>
      <c r="AL46" s="75"/>
      <c r="AM46" s="75"/>
      <c r="AN46" s="75"/>
      <c r="AO46" s="75"/>
      <c r="AP46" s="75"/>
      <c r="AQ46" s="75"/>
      <c r="AR46" s="75"/>
      <c r="AS46" s="75"/>
      <c r="AT46" s="75"/>
      <c r="AU46" s="75"/>
      <c r="AV46" s="75"/>
      <c r="AW46" s="75"/>
      <c r="AX46" s="75"/>
      <c r="AY46" s="75"/>
      <c r="AZ46" s="75"/>
      <c r="BA46" s="75"/>
      <c r="BB46" s="75"/>
      <c r="BC46" s="75"/>
      <c r="BD46" s="75"/>
      <c r="BE46" s="75"/>
      <c r="BF46" s="75"/>
      <c r="BG46" s="75"/>
      <c r="BH46" s="75"/>
      <c r="BI46" s="75"/>
      <c r="BJ46" s="75"/>
      <c r="BK46" s="75"/>
      <c r="BL46" s="75"/>
      <c r="BM46" s="75"/>
      <c r="BN46" s="75"/>
      <c r="BO46" s="75"/>
      <c r="BP46" s="75"/>
      <c r="BQ46" s="75"/>
      <c r="BR46" s="75"/>
      <c r="BS46" s="75"/>
      <c r="BT46" s="75"/>
      <c r="BU46" s="75"/>
      <c r="BV46" s="75"/>
      <c r="BW46" s="75"/>
      <c r="BX46" s="75"/>
      <c r="BY46" s="75"/>
      <c r="BZ46" s="75"/>
      <c r="CA46" s="75"/>
      <c r="CB46" s="89"/>
      <c r="CC46" s="91" t="e">
        <f t="shared" si="8"/>
        <v>#DIV/0!</v>
      </c>
      <c r="CD46" s="28" t="e">
        <f t="shared" si="0"/>
        <v>#DIV/0!</v>
      </c>
      <c r="CE46" s="28" t="e">
        <f t="shared" si="1"/>
        <v>#DIV/0!</v>
      </c>
      <c r="CF46" s="68" t="str">
        <f t="shared" si="2"/>
        <v/>
      </c>
      <c r="CG46" s="68" t="str">
        <f t="shared" si="3"/>
        <v/>
      </c>
      <c r="CH46" s="68" t="str">
        <f t="shared" si="4"/>
        <v/>
      </c>
      <c r="CI46" s="68" t="str">
        <f t="shared" si="16"/>
        <v/>
      </c>
      <c r="CJ46" s="68" t="str">
        <f t="shared" si="16"/>
        <v/>
      </c>
      <c r="CK46" s="68" t="str">
        <f t="shared" si="6"/>
        <v/>
      </c>
      <c r="CL46" s="68" t="str">
        <f t="shared" si="7"/>
        <v/>
      </c>
      <c r="CM46" s="40"/>
      <c r="CN46" s="40"/>
      <c r="CO46" s="40"/>
      <c r="CP46" s="40"/>
      <c r="CQ46" s="40"/>
      <c r="CR46" s="40"/>
      <c r="CS46" s="40"/>
    </row>
    <row r="47" spans="1:97" x14ac:dyDescent="0.25">
      <c r="A47" s="75" t="s">
        <v>213</v>
      </c>
      <c r="B47" s="75">
        <v>606.29793205999999</v>
      </c>
      <c r="C47" s="75"/>
      <c r="D47" s="75">
        <v>5030.1684262999997</v>
      </c>
      <c r="E47" s="75">
        <v>101.24467382</v>
      </c>
      <c r="F47" s="75">
        <v>93.145100200000002</v>
      </c>
      <c r="G47" s="75">
        <v>223.04622370999999</v>
      </c>
      <c r="H47" s="75">
        <v>286.32973274</v>
      </c>
      <c r="I47" s="75"/>
      <c r="J47" s="89" t="s">
        <v>213</v>
      </c>
      <c r="K47" s="75">
        <v>0</v>
      </c>
      <c r="L47" s="75">
        <v>3.2509065074500501</v>
      </c>
      <c r="M47" s="75">
        <v>0.52913836005122505</v>
      </c>
      <c r="N47" s="75">
        <v>1.20376342020678</v>
      </c>
      <c r="O47" s="75">
        <v>1.20376342020678</v>
      </c>
      <c r="P47" s="75">
        <v>4.6490646119496004</v>
      </c>
      <c r="Q47" s="75">
        <v>0</v>
      </c>
      <c r="R47" s="75">
        <v>0.58250884676155901</v>
      </c>
      <c r="S47" s="75">
        <v>0.29005268858382</v>
      </c>
      <c r="T47" s="75">
        <v>6.8706390629935203</v>
      </c>
      <c r="U47" s="75">
        <v>606.297802015245</v>
      </c>
      <c r="V47" s="75">
        <v>28.6463728071618</v>
      </c>
      <c r="W47" s="75">
        <v>0.21696265382626601</v>
      </c>
      <c r="X47" s="75">
        <v>4.9992608183179996</v>
      </c>
      <c r="Y47" s="75">
        <v>0.12569887664284399</v>
      </c>
      <c r="Z47" s="75">
        <v>0</v>
      </c>
      <c r="AA47" s="75">
        <v>0</v>
      </c>
      <c r="AB47" s="75">
        <v>5.2518663907482601</v>
      </c>
      <c r="AC47" s="75">
        <v>5.2518663907482601</v>
      </c>
      <c r="AD47" s="75">
        <v>0</v>
      </c>
      <c r="AE47" s="75">
        <v>0</v>
      </c>
      <c r="AF47" s="75">
        <v>40.241345864029903</v>
      </c>
      <c r="AG47" s="75">
        <v>1.0113009785590701</v>
      </c>
      <c r="AH47" s="75">
        <v>0.15813060198923301</v>
      </c>
      <c r="AI47" s="75">
        <v>0</v>
      </c>
      <c r="AJ47" s="75">
        <v>87.331226160101806</v>
      </c>
      <c r="AK47" s="75">
        <v>0.429819187749166</v>
      </c>
      <c r="AL47" s="75">
        <v>0</v>
      </c>
      <c r="AM47" s="75">
        <v>0</v>
      </c>
      <c r="AN47" s="75">
        <v>0.52405145952311505</v>
      </c>
      <c r="AO47" s="75">
        <v>1.79276356905482</v>
      </c>
      <c r="AP47" s="75">
        <v>289.79891625258301</v>
      </c>
      <c r="AQ47" s="75">
        <v>4527.1502454599604</v>
      </c>
      <c r="AR47" s="75">
        <v>462.775439005274</v>
      </c>
      <c r="AS47" s="75">
        <v>5030.1670303292703</v>
      </c>
      <c r="AT47" s="75">
        <v>0</v>
      </c>
      <c r="AU47" s="75">
        <v>5.7163557244378396</v>
      </c>
      <c r="AV47" s="75">
        <v>0</v>
      </c>
      <c r="AW47" s="75">
        <v>5.6030398014737803E-2</v>
      </c>
      <c r="AX47" s="75">
        <v>47.857405936647702</v>
      </c>
      <c r="AY47" s="75">
        <v>0.54399447473227602</v>
      </c>
      <c r="AZ47" s="75">
        <v>0.35020081499363398</v>
      </c>
      <c r="BA47" s="75">
        <v>43.222242646207697</v>
      </c>
      <c r="BB47" s="75">
        <v>0.32077418702910598</v>
      </c>
      <c r="BC47" s="75">
        <v>0</v>
      </c>
      <c r="BD47" s="75">
        <v>0.244463843498294</v>
      </c>
      <c r="BE47" s="75">
        <v>101.24465239311699</v>
      </c>
      <c r="BF47" s="75">
        <v>93.145082078572699</v>
      </c>
      <c r="BG47" s="75">
        <v>8.0995703145444402</v>
      </c>
      <c r="BH47" s="75">
        <v>0.12357027080474201</v>
      </c>
      <c r="BI47" s="75">
        <v>0</v>
      </c>
      <c r="BJ47" s="75">
        <v>1.19551722125035</v>
      </c>
      <c r="BK47" s="75">
        <v>0.28662347617079198</v>
      </c>
      <c r="BL47" s="75">
        <v>7.76495856644455</v>
      </c>
      <c r="BM47" s="75">
        <v>1.6201858825487601</v>
      </c>
      <c r="BN47" s="75">
        <v>1.1657904003813999</v>
      </c>
      <c r="BO47" s="75">
        <v>31.059823112264802</v>
      </c>
      <c r="BP47" s="75">
        <v>0.107777991677805</v>
      </c>
      <c r="BQ47" s="75">
        <v>0.27671878236522801</v>
      </c>
      <c r="BR47" s="75">
        <v>4.9055170868125</v>
      </c>
      <c r="BS47" s="75">
        <v>8.6709150537101001E-3</v>
      </c>
      <c r="BT47" s="75">
        <v>223.046220737776</v>
      </c>
      <c r="BU47" s="75">
        <v>71.025441658775904</v>
      </c>
      <c r="BV47" s="75">
        <v>0</v>
      </c>
      <c r="BW47" s="75">
        <v>0</v>
      </c>
      <c r="BX47" s="75">
        <v>6.0670585772426504</v>
      </c>
      <c r="BY47" s="75">
        <v>0</v>
      </c>
      <c r="BZ47" s="75">
        <v>286.329655789502</v>
      </c>
      <c r="CA47" s="75">
        <v>9.3213103273124496</v>
      </c>
      <c r="CB47" s="89"/>
      <c r="CC47" s="91">
        <f t="shared" si="8"/>
        <v>1.0121163155577273</v>
      </c>
      <c r="CD47" s="28">
        <f t="shared" si="0"/>
        <v>8.0000019127388182E-3</v>
      </c>
      <c r="CE47" s="28">
        <f t="shared" si="1"/>
        <v>1.9247001871151193E-2</v>
      </c>
      <c r="CF47" s="68">
        <f t="shared" si="2"/>
        <v>-2.1448985411299688E-7</v>
      </c>
      <c r="CG47" s="68" t="str">
        <f t="shared" si="3"/>
        <v/>
      </c>
      <c r="CH47" s="68">
        <f t="shared" si="4"/>
        <v>-2.7751967947870603E-7</v>
      </c>
      <c r="CI47" s="68">
        <f t="shared" si="16"/>
        <v>-2.1163466877582716E-7</v>
      </c>
      <c r="CJ47" s="68">
        <f t="shared" si="16"/>
        <v>-1.9455051595650983E-7</v>
      </c>
      <c r="CK47" s="68">
        <f t="shared" si="6"/>
        <v>-1.3325596579820587E-8</v>
      </c>
      <c r="CL47" s="68">
        <f t="shared" si="7"/>
        <v>-2.6874784278295779E-7</v>
      </c>
      <c r="CM47" s="40">
        <f>(N47/0.004204-$BZ47)/$BZ47</f>
        <v>2.786943189459879E-5</v>
      </c>
      <c r="CN47" s="40">
        <f>(R47/0.002034-$BZ47)/$BZ47</f>
        <v>1.9630487892711429E-4</v>
      </c>
      <c r="CO47" s="40">
        <f>(AB47/0.018342-$BZ47)/$BZ47</f>
        <v>1.4936154782026755E-6</v>
      </c>
      <c r="CP47" s="40">
        <f>(AN47/0.00183-$BZ47)/$BZ47</f>
        <v>1.3013665171805839E-4</v>
      </c>
      <c r="CQ47" s="40">
        <f>(M47/0.001848-$BZ47)/$BZ47</f>
        <v>2.1849762535689435E-6</v>
      </c>
      <c r="CR47" s="40">
        <f>(S47/0.001013-$BZ47)/$BZ47</f>
        <v>2.5763284019398845E-6</v>
      </c>
      <c r="CS47" s="40">
        <f>(Y47/0.000439-$BZ47)/$BZ47</f>
        <v>1.2549949115765079E-6</v>
      </c>
    </row>
    <row r="48" spans="1:97" x14ac:dyDescent="0.25">
      <c r="A48" s="75" t="s">
        <v>214</v>
      </c>
      <c r="B48" s="75">
        <v>849.82141667999997</v>
      </c>
      <c r="C48" s="75"/>
      <c r="D48" s="75">
        <v>6458.1276735000001</v>
      </c>
      <c r="E48" s="75">
        <v>140.11152056</v>
      </c>
      <c r="F48" s="75">
        <v>128.90259882000001</v>
      </c>
      <c r="G48" s="75">
        <v>306.84355757999998</v>
      </c>
      <c r="H48" s="75">
        <v>389.03933590000003</v>
      </c>
      <c r="I48" s="75"/>
      <c r="J48" s="89" t="s">
        <v>214</v>
      </c>
      <c r="K48" s="75">
        <v>0</v>
      </c>
      <c r="L48" s="75">
        <v>4.4170422487685501</v>
      </c>
      <c r="M48" s="75">
        <v>0.71894642951194099</v>
      </c>
      <c r="N48" s="75">
        <v>1.6355671974019801</v>
      </c>
      <c r="O48" s="75">
        <v>1.6355671974019801</v>
      </c>
      <c r="P48" s="75">
        <v>6.3167347981213302</v>
      </c>
      <c r="Q48" s="75">
        <v>0</v>
      </c>
      <c r="R48" s="75">
        <v>0.79146072330762296</v>
      </c>
      <c r="S48" s="75">
        <v>0.39409775216179999</v>
      </c>
      <c r="T48" s="75">
        <v>9.3352128233385692</v>
      </c>
      <c r="U48" s="75">
        <v>849.82117841189995</v>
      </c>
      <c r="V48" s="75">
        <v>38.9221538680344</v>
      </c>
      <c r="W48" s="75">
        <v>0.29478970817553801</v>
      </c>
      <c r="X48" s="75">
        <v>6.7925492042667202</v>
      </c>
      <c r="Y48" s="75">
        <v>0.170788793907796</v>
      </c>
      <c r="Z48" s="75">
        <v>0</v>
      </c>
      <c r="AA48" s="75">
        <v>0</v>
      </c>
      <c r="AB48" s="75">
        <v>7.1357695739624001</v>
      </c>
      <c r="AC48" s="75">
        <v>7.1357695739624001</v>
      </c>
      <c r="AD48" s="75">
        <v>0</v>
      </c>
      <c r="AE48" s="75">
        <v>0</v>
      </c>
      <c r="AF48" s="75">
        <v>51.6650310103892</v>
      </c>
      <c r="AG48" s="75">
        <v>1.3740643724867601</v>
      </c>
      <c r="AH48" s="75">
        <v>0.21485336781629599</v>
      </c>
      <c r="AI48" s="75">
        <v>0</v>
      </c>
      <c r="AJ48" s="75">
        <v>118.657961603087</v>
      </c>
      <c r="AK48" s="75">
        <v>0.58400012895559295</v>
      </c>
      <c r="AL48" s="75">
        <v>0</v>
      </c>
      <c r="AM48" s="75">
        <v>0</v>
      </c>
      <c r="AN48" s="75">
        <v>0.71203487086820005</v>
      </c>
      <c r="AO48" s="75">
        <v>2.4809874861389898</v>
      </c>
      <c r="AP48" s="75">
        <v>393.752972564581</v>
      </c>
      <c r="AQ48" s="75">
        <v>5812.3125975704997</v>
      </c>
      <c r="AR48" s="75">
        <v>594.14748152515699</v>
      </c>
      <c r="AS48" s="75">
        <v>6458.1251101060498</v>
      </c>
      <c r="AT48" s="75">
        <v>0</v>
      </c>
      <c r="AU48" s="75">
        <v>7.7668706944239503</v>
      </c>
      <c r="AV48" s="75">
        <v>0</v>
      </c>
      <c r="AW48" s="75">
        <v>7.7539919730815601E-2</v>
      </c>
      <c r="AX48" s="75">
        <v>65.024400634454906</v>
      </c>
      <c r="AY48" s="75">
        <v>0.75282859282285297</v>
      </c>
      <c r="AZ48" s="75">
        <v>0.48463936413190201</v>
      </c>
      <c r="BA48" s="75">
        <v>59.814833488208002</v>
      </c>
      <c r="BB48" s="75">
        <v>0.44391640711651897</v>
      </c>
      <c r="BC48" s="75">
        <v>0</v>
      </c>
      <c r="BD48" s="75">
        <v>0.338311064975721</v>
      </c>
      <c r="BE48" s="75">
        <v>140.11147177368099</v>
      </c>
      <c r="BF48" s="75">
        <v>128.902553838199</v>
      </c>
      <c r="BG48" s="75">
        <v>11.208917935481701</v>
      </c>
      <c r="BH48" s="75">
        <v>0.17100768405451999</v>
      </c>
      <c r="BI48" s="75">
        <v>0</v>
      </c>
      <c r="BJ48" s="75">
        <v>1.65446397074466</v>
      </c>
      <c r="BK48" s="75">
        <v>0.39665539695872398</v>
      </c>
      <c r="BL48" s="75">
        <v>10.7458467355611</v>
      </c>
      <c r="BM48" s="75">
        <v>2.2421601570793102</v>
      </c>
      <c r="BN48" s="75">
        <v>1.6133247142754701</v>
      </c>
      <c r="BO48" s="75">
        <v>42.983386608464599</v>
      </c>
      <c r="BP48" s="75">
        <v>0.146439350060281</v>
      </c>
      <c r="BQ48" s="75">
        <v>0.38294847112771901</v>
      </c>
      <c r="BR48" s="75">
        <v>6.7886916701665001</v>
      </c>
      <c r="BS48" s="75">
        <v>1.19995927807448E-2</v>
      </c>
      <c r="BT48" s="75">
        <v>306.84349449340499</v>
      </c>
      <c r="BU48" s="75">
        <v>96.5030589595153</v>
      </c>
      <c r="BV48" s="75">
        <v>0</v>
      </c>
      <c r="BW48" s="75">
        <v>0</v>
      </c>
      <c r="BX48" s="75">
        <v>8.2433802024850404</v>
      </c>
      <c r="BY48" s="75">
        <v>0</v>
      </c>
      <c r="BZ48" s="75">
        <v>389.03921873928601</v>
      </c>
      <c r="CA48" s="75">
        <v>12.664966412084899</v>
      </c>
      <c r="CB48" s="89"/>
      <c r="CC48" s="91">
        <f t="shared" si="8"/>
        <v>1.0121163975204615</v>
      </c>
      <c r="CD48" s="28">
        <f t="shared" si="0"/>
        <v>8.0000046653696377E-3</v>
      </c>
      <c r="CE48" s="28">
        <f t="shared" si="1"/>
        <v>1.9247000251470376E-2</v>
      </c>
      <c r="CF48" s="68">
        <f t="shared" si="2"/>
        <v>-2.8037431787817899E-7</v>
      </c>
      <c r="CG48" s="68" t="str">
        <f t="shared" si="3"/>
        <v/>
      </c>
      <c r="CH48" s="68">
        <f t="shared" si="4"/>
        <v>-3.9692525139852421E-7</v>
      </c>
      <c r="CI48" s="68">
        <f t="shared" si="16"/>
        <v>-3.4819634258532859E-7</v>
      </c>
      <c r="CJ48" s="68">
        <f t="shared" si="16"/>
        <v>-3.4895961309440325E-7</v>
      </c>
      <c r="CK48" s="68">
        <f t="shared" si="6"/>
        <v>-2.0559856458807393E-7</v>
      </c>
      <c r="CL48" s="68">
        <f t="shared" si="7"/>
        <v>-3.0115390193437574E-7</v>
      </c>
      <c r="CM48" s="40">
        <f>(N48/0.004204-$BZ48)/$BZ48</f>
        <v>2.8322366723178572E-5</v>
      </c>
      <c r="CN48" s="40">
        <f>(R48/0.002034-$BZ48)/$BZ48</f>
        <v>1.9581860465389095E-4</v>
      </c>
      <c r="CO48" s="40">
        <f>(AB48/0.018342-$BZ48)/$BZ48</f>
        <v>1.713041211419548E-6</v>
      </c>
      <c r="CP48" s="40">
        <f>(AN48/0.00183-$BZ48)/$BZ48</f>
        <v>1.3076992977712062E-4</v>
      </c>
      <c r="CQ48" s="40">
        <f>(M48/0.001848-$BZ48)/$BZ48</f>
        <v>2.7168742579575211E-6</v>
      </c>
      <c r="CR48" s="40">
        <f>(S48/0.001013-$BZ48)/$BZ48</f>
        <v>2.5972783557693647E-6</v>
      </c>
      <c r="CS48" s="40">
        <f>(Y48/0.000439-$BZ48)/$BZ48</f>
        <v>3.3777579008389093E-6</v>
      </c>
    </row>
    <row r="49" spans="1:97" x14ac:dyDescent="0.25">
      <c r="A49" s="75" t="s">
        <v>215</v>
      </c>
      <c r="B49" s="75"/>
      <c r="C49" s="75"/>
      <c r="D49" s="75"/>
      <c r="E49" s="75"/>
      <c r="F49" s="75"/>
      <c r="G49" s="75"/>
      <c r="H49" s="75"/>
      <c r="I49" s="75"/>
      <c r="J49" s="89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  <c r="AA49" s="75"/>
      <c r="AB49" s="75"/>
      <c r="AC49" s="75"/>
      <c r="AD49" s="75"/>
      <c r="AE49" s="75"/>
      <c r="AF49" s="75"/>
      <c r="AG49" s="75"/>
      <c r="AH49" s="75"/>
      <c r="AI49" s="75"/>
      <c r="AJ49" s="75"/>
      <c r="AK49" s="75"/>
      <c r="AL49" s="75"/>
      <c r="AM49" s="75"/>
      <c r="AN49" s="75"/>
      <c r="AO49" s="75"/>
      <c r="AP49" s="75"/>
      <c r="AQ49" s="75"/>
      <c r="AR49" s="75"/>
      <c r="AS49" s="75"/>
      <c r="AT49" s="75"/>
      <c r="AU49" s="75"/>
      <c r="AV49" s="75"/>
      <c r="AW49" s="75"/>
      <c r="AX49" s="75"/>
      <c r="AY49" s="75"/>
      <c r="AZ49" s="75"/>
      <c r="BA49" s="75"/>
      <c r="BB49" s="75"/>
      <c r="BC49" s="75"/>
      <c r="BD49" s="75"/>
      <c r="BE49" s="75"/>
      <c r="BF49" s="75"/>
      <c r="BG49" s="75"/>
      <c r="BH49" s="75"/>
      <c r="BI49" s="75"/>
      <c r="BJ49" s="75"/>
      <c r="BK49" s="75"/>
      <c r="BL49" s="75"/>
      <c r="BM49" s="75"/>
      <c r="BN49" s="75"/>
      <c r="BO49" s="75"/>
      <c r="BP49" s="75"/>
      <c r="BQ49" s="75"/>
      <c r="BR49" s="75"/>
      <c r="BS49" s="75"/>
      <c r="BT49" s="75"/>
      <c r="BU49" s="75"/>
      <c r="BV49" s="75"/>
      <c r="BW49" s="75"/>
      <c r="BX49" s="75"/>
      <c r="BY49" s="75"/>
      <c r="BZ49" s="75"/>
      <c r="CA49" s="75"/>
      <c r="CB49" s="89"/>
      <c r="CC49" s="91" t="e">
        <f t="shared" si="8"/>
        <v>#DIV/0!</v>
      </c>
      <c r="CD49" s="28" t="e">
        <f t="shared" si="0"/>
        <v>#DIV/0!</v>
      </c>
      <c r="CE49" s="28" t="e">
        <f t="shared" si="1"/>
        <v>#DIV/0!</v>
      </c>
      <c r="CF49" s="68" t="str">
        <f t="shared" si="2"/>
        <v/>
      </c>
      <c r="CG49" s="68" t="str">
        <f t="shared" si="3"/>
        <v/>
      </c>
      <c r="CH49" s="68" t="str">
        <f t="shared" si="4"/>
        <v/>
      </c>
      <c r="CI49" s="68" t="str">
        <f t="shared" si="16"/>
        <v/>
      </c>
      <c r="CJ49" s="68" t="str">
        <f t="shared" si="16"/>
        <v/>
      </c>
      <c r="CK49" s="68" t="str">
        <f t="shared" si="6"/>
        <v/>
      </c>
      <c r="CL49" s="68" t="str">
        <f t="shared" si="7"/>
        <v/>
      </c>
      <c r="CM49" s="40"/>
      <c r="CN49" s="40"/>
      <c r="CO49" s="40"/>
      <c r="CP49" s="40"/>
      <c r="CQ49" s="40"/>
      <c r="CR49" s="40"/>
      <c r="CS49" s="40"/>
    </row>
    <row r="50" spans="1:97" x14ac:dyDescent="0.25">
      <c r="A50" s="75" t="s">
        <v>216</v>
      </c>
      <c r="B50" s="75">
        <v>55.66537289</v>
      </c>
      <c r="C50" s="75"/>
      <c r="D50" s="75">
        <v>590.89138106999997</v>
      </c>
      <c r="E50" s="75">
        <v>8.9076872900000001</v>
      </c>
      <c r="F50" s="75">
        <v>8.1950725700000007</v>
      </c>
      <c r="G50" s="75">
        <v>18.931808799999999</v>
      </c>
      <c r="H50" s="75">
        <v>25.91199684</v>
      </c>
      <c r="I50" s="75"/>
      <c r="J50" s="89" t="s">
        <v>216</v>
      </c>
      <c r="K50" s="75">
        <v>0</v>
      </c>
      <c r="L50" s="75">
        <v>0.29419752483578299</v>
      </c>
      <c r="M50" s="75">
        <v>4.7885291548227502E-2</v>
      </c>
      <c r="N50" s="75">
        <v>0.1089370737841</v>
      </c>
      <c r="O50" s="75">
        <v>0.1089370737841</v>
      </c>
      <c r="P50" s="75">
        <v>0.42072650279601098</v>
      </c>
      <c r="Q50" s="75">
        <v>0</v>
      </c>
      <c r="R50" s="75">
        <v>5.2715138005002701E-2</v>
      </c>
      <c r="S50" s="75">
        <v>2.6248870075039499E-2</v>
      </c>
      <c r="T50" s="75">
        <v>0.62177262396887001</v>
      </c>
      <c r="U50" s="75">
        <v>55.665337003588</v>
      </c>
      <c r="V50" s="75">
        <v>2.5924131787304598</v>
      </c>
      <c r="W50" s="75">
        <v>1.9634496080576699E-2</v>
      </c>
      <c r="X50" s="75">
        <v>0.45241841490090701</v>
      </c>
      <c r="Y50" s="75">
        <v>1.1375427398599499E-2</v>
      </c>
      <c r="Z50" s="75">
        <v>0</v>
      </c>
      <c r="AA50" s="75">
        <v>0</v>
      </c>
      <c r="AB50" s="75">
        <v>0.47527842739838</v>
      </c>
      <c r="AC50" s="75">
        <v>0.47527842739838</v>
      </c>
      <c r="AD50" s="75">
        <v>0</v>
      </c>
      <c r="AE50" s="75">
        <v>0</v>
      </c>
      <c r="AF50" s="75">
        <v>4.7271286035373103</v>
      </c>
      <c r="AG50" s="75">
        <v>9.1519751360373006E-2</v>
      </c>
      <c r="AH50" s="75">
        <v>1.4310329608331099E-2</v>
      </c>
      <c r="AI50" s="75">
        <v>0</v>
      </c>
      <c r="AJ50" s="75">
        <v>7.9032276517845199</v>
      </c>
      <c r="AK50" s="75">
        <v>3.8897353590811097E-2</v>
      </c>
      <c r="AL50" s="75">
        <v>0</v>
      </c>
      <c r="AM50" s="75">
        <v>0</v>
      </c>
      <c r="AN50" s="75">
        <v>4.7425272496322599E-2</v>
      </c>
      <c r="AO50" s="75">
        <v>0.157730421159961</v>
      </c>
      <c r="AP50" s="75">
        <v>26.225945736536602</v>
      </c>
      <c r="AQ50" s="75">
        <v>531.80223226794897</v>
      </c>
      <c r="AR50" s="75">
        <v>54.361968487574103</v>
      </c>
      <c r="AS50" s="75">
        <v>590.89132935906105</v>
      </c>
      <c r="AT50" s="75">
        <v>0</v>
      </c>
      <c r="AU50" s="75">
        <v>0.51731318004816995</v>
      </c>
      <c r="AV50" s="75">
        <v>0</v>
      </c>
      <c r="AW50" s="75">
        <v>4.9296592205558898E-3</v>
      </c>
      <c r="AX50" s="75">
        <v>4.3309550873658598</v>
      </c>
      <c r="AY50" s="75">
        <v>4.7861602760186701E-2</v>
      </c>
      <c r="AZ50" s="75">
        <v>3.0811276828871699E-2</v>
      </c>
      <c r="BA50" s="75">
        <v>3.8027713520395499</v>
      </c>
      <c r="BB50" s="75">
        <v>2.82222967531429E-2</v>
      </c>
      <c r="BC50" s="75">
        <v>0</v>
      </c>
      <c r="BD50" s="75">
        <v>2.1508359419523001E-2</v>
      </c>
      <c r="BE50" s="75">
        <v>8.9076861326245407</v>
      </c>
      <c r="BF50" s="75">
        <v>8.1950712528591101</v>
      </c>
      <c r="BG50" s="75">
        <v>0.71261487976542803</v>
      </c>
      <c r="BH50" s="75">
        <v>1.08719361100547E-2</v>
      </c>
      <c r="BI50" s="75">
        <v>0</v>
      </c>
      <c r="BJ50" s="75">
        <v>0.105183813114193</v>
      </c>
      <c r="BK50" s="75">
        <v>2.52176594520412E-2</v>
      </c>
      <c r="BL50" s="75">
        <v>0.68317501193251595</v>
      </c>
      <c r="BM50" s="75">
        <v>0.142546914907102</v>
      </c>
      <c r="BN50" s="75">
        <v>0.102568228641346</v>
      </c>
      <c r="BO50" s="75">
        <v>2.7326982172324201</v>
      </c>
      <c r="BP50" s="75">
        <v>9.7536382468052293E-3</v>
      </c>
      <c r="BQ50" s="75">
        <v>2.4346203607863801E-2</v>
      </c>
      <c r="BR50" s="75">
        <v>0.43159583646114003</v>
      </c>
      <c r="BS50" s="75">
        <v>7.6288437859973405E-4</v>
      </c>
      <c r="BT50" s="75">
        <v>18.931809371627601</v>
      </c>
      <c r="BU50" s="75">
        <v>6.4275997921232104</v>
      </c>
      <c r="BV50" s="75">
        <v>0</v>
      </c>
      <c r="BW50" s="75">
        <v>0</v>
      </c>
      <c r="BX50" s="75">
        <v>0.54905107580517698</v>
      </c>
      <c r="BY50" s="75">
        <v>0</v>
      </c>
      <c r="BZ50" s="75">
        <v>25.9119895390686</v>
      </c>
      <c r="CA50" s="75">
        <v>0.84355171746529001</v>
      </c>
      <c r="CB50" s="89"/>
      <c r="CC50" s="91">
        <f t="shared" si="8"/>
        <v>1.0121162520922848</v>
      </c>
      <c r="CD50" s="28">
        <f t="shared" si="0"/>
        <v>7.9999965622525211E-3</v>
      </c>
      <c r="CE50" s="28">
        <f t="shared" si="1"/>
        <v>1.9246985937423272E-2</v>
      </c>
      <c r="CF50" s="68">
        <f t="shared" si="2"/>
        <v>-6.4468106718995919E-7</v>
      </c>
      <c r="CG50" s="68" t="str">
        <f t="shared" si="3"/>
        <v/>
      </c>
      <c r="CH50" s="68">
        <f t="shared" si="4"/>
        <v>-8.7513442530968042E-8</v>
      </c>
      <c r="CI50" s="68">
        <f t="shared" si="16"/>
        <v>-1.2992996069473604E-7</v>
      </c>
      <c r="CJ50" s="68">
        <f t="shared" si="16"/>
        <v>-1.6072351761708214E-7</v>
      </c>
      <c r="CK50" s="68">
        <f t="shared" si="6"/>
        <v>3.0194029961980643E-8</v>
      </c>
      <c r="CL50" s="68">
        <f t="shared" si="7"/>
        <v>-2.8175873306326395E-7</v>
      </c>
      <c r="CM50" s="40">
        <f>(N50/0.004204-$BZ50)/$BZ50</f>
        <v>2.8180014892093138E-5</v>
      </c>
      <c r="CN50" s="40">
        <f>(R50/0.002034-$BZ50)/$BZ50</f>
        <v>1.9260573179975235E-4</v>
      </c>
      <c r="CO50" s="40">
        <f>(AB50/0.018342-$BZ50)/$BZ50</f>
        <v>1.5049575553491663E-6</v>
      </c>
      <c r="CP50" s="40">
        <f>(AN50/0.00183-$BZ50)/$BZ50</f>
        <v>1.3352554301504862E-4</v>
      </c>
      <c r="CQ50" s="40">
        <f>(M50/0.001848-$BZ50)/$BZ50</f>
        <v>-1.3599140907405264E-6</v>
      </c>
      <c r="CR50" s="40">
        <f>(S50/0.001013-$BZ50)/$BZ50</f>
        <v>9.3992564732780605E-7</v>
      </c>
      <c r="CS50" s="40">
        <f>(Y50/0.000439-$BZ50)/$BZ50</f>
        <v>5.6253981601120418E-6</v>
      </c>
    </row>
    <row r="51" spans="1:97" x14ac:dyDescent="0.25">
      <c r="A51" s="75" t="s">
        <v>217</v>
      </c>
      <c r="B51" s="75"/>
      <c r="C51" s="75"/>
      <c r="D51" s="75"/>
      <c r="E51" s="75"/>
      <c r="F51" s="75"/>
      <c r="G51" s="75"/>
      <c r="H51" s="75"/>
      <c r="I51" s="75"/>
      <c r="J51" s="89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  <c r="AA51" s="75"/>
      <c r="AB51" s="75"/>
      <c r="AC51" s="75"/>
      <c r="AD51" s="75"/>
      <c r="AE51" s="75"/>
      <c r="AF51" s="75"/>
      <c r="AG51" s="75"/>
      <c r="AH51" s="75"/>
      <c r="AI51" s="75"/>
      <c r="AJ51" s="75"/>
      <c r="AK51" s="75"/>
      <c r="AL51" s="75"/>
      <c r="AM51" s="75"/>
      <c r="AN51" s="75"/>
      <c r="AO51" s="75"/>
      <c r="AP51" s="75"/>
      <c r="AQ51" s="75"/>
      <c r="AR51" s="75"/>
      <c r="AS51" s="75"/>
      <c r="AT51" s="75"/>
      <c r="AU51" s="75"/>
      <c r="AV51" s="75"/>
      <c r="AW51" s="75"/>
      <c r="AX51" s="75"/>
      <c r="AY51" s="75"/>
      <c r="AZ51" s="75"/>
      <c r="BA51" s="75"/>
      <c r="BB51" s="75"/>
      <c r="BC51" s="75"/>
      <c r="BD51" s="75"/>
      <c r="BE51" s="75"/>
      <c r="BF51" s="75"/>
      <c r="BG51" s="75"/>
      <c r="BH51" s="75"/>
      <c r="BI51" s="75"/>
      <c r="BJ51" s="75"/>
      <c r="BK51" s="75"/>
      <c r="BL51" s="75"/>
      <c r="BM51" s="75"/>
      <c r="BN51" s="75"/>
      <c r="BO51" s="75"/>
      <c r="BP51" s="75"/>
      <c r="BQ51" s="75"/>
      <c r="BR51" s="75"/>
      <c r="BS51" s="75"/>
      <c r="BT51" s="75"/>
      <c r="BU51" s="75"/>
      <c r="BV51" s="75"/>
      <c r="BW51" s="75"/>
      <c r="BX51" s="75"/>
      <c r="BY51" s="75"/>
      <c r="BZ51" s="75"/>
      <c r="CA51" s="75"/>
      <c r="CB51" s="89"/>
      <c r="CC51" s="91" t="e">
        <f t="shared" si="8"/>
        <v>#DIV/0!</v>
      </c>
      <c r="CD51" s="28" t="e">
        <f t="shared" si="0"/>
        <v>#DIV/0!</v>
      </c>
      <c r="CE51" s="28" t="e">
        <f t="shared" si="1"/>
        <v>#DIV/0!</v>
      </c>
      <c r="CF51" s="68" t="str">
        <f t="shared" si="2"/>
        <v/>
      </c>
      <c r="CG51" s="68" t="str">
        <f t="shared" si="3"/>
        <v/>
      </c>
      <c r="CH51" s="68" t="str">
        <f t="shared" si="4"/>
        <v/>
      </c>
      <c r="CI51" s="68" t="str">
        <f t="shared" si="16"/>
        <v/>
      </c>
      <c r="CJ51" s="68" t="str">
        <f t="shared" si="16"/>
        <v/>
      </c>
      <c r="CK51" s="68" t="str">
        <f t="shared" si="6"/>
        <v/>
      </c>
      <c r="CL51" s="68" t="str">
        <f t="shared" si="7"/>
        <v/>
      </c>
      <c r="CM51" s="40"/>
      <c r="CN51" s="40"/>
      <c r="CO51" s="40"/>
      <c r="CP51" s="40"/>
      <c r="CQ51" s="40"/>
      <c r="CR51" s="40"/>
      <c r="CS51" s="40"/>
    </row>
    <row r="52" spans="1:97" x14ac:dyDescent="0.25">
      <c r="A52" s="31"/>
      <c r="B52" s="75"/>
      <c r="C52" s="75"/>
      <c r="D52" s="75"/>
      <c r="E52" s="75"/>
      <c r="F52" s="75"/>
      <c r="G52" s="75"/>
      <c r="H52" s="75"/>
      <c r="I52" s="75"/>
      <c r="J52" s="89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  <c r="AA52" s="75"/>
      <c r="AB52" s="75"/>
      <c r="AC52" s="75"/>
      <c r="AD52" s="75"/>
      <c r="AE52" s="75"/>
      <c r="AF52" s="75"/>
      <c r="AG52" s="75"/>
      <c r="AH52" s="75"/>
      <c r="AI52" s="75"/>
      <c r="AJ52" s="75"/>
      <c r="AK52" s="75"/>
      <c r="AL52" s="75"/>
      <c r="AM52" s="75"/>
      <c r="AN52" s="75"/>
      <c r="AO52" s="75"/>
      <c r="AP52" s="75"/>
      <c r="AQ52" s="75"/>
      <c r="AR52" s="75"/>
      <c r="AS52" s="75"/>
      <c r="AT52" s="75"/>
      <c r="AU52" s="75"/>
      <c r="AV52" s="75"/>
      <c r="AW52" s="75"/>
      <c r="AX52" s="75"/>
      <c r="AY52" s="75"/>
      <c r="AZ52" s="75"/>
      <c r="BA52" s="75"/>
      <c r="BB52" s="75"/>
      <c r="BC52" s="75"/>
      <c r="BD52" s="75"/>
      <c r="BE52" s="75"/>
      <c r="BF52" s="75"/>
      <c r="BG52" s="75"/>
      <c r="BH52" s="75"/>
      <c r="BI52" s="75"/>
      <c r="BJ52" s="75"/>
      <c r="BK52" s="75"/>
      <c r="BL52" s="75"/>
      <c r="BM52" s="75"/>
      <c r="BN52" s="75"/>
      <c r="BO52" s="75"/>
      <c r="BP52" s="75"/>
      <c r="BQ52" s="75"/>
      <c r="BR52" s="75"/>
      <c r="BS52" s="75"/>
      <c r="BT52" s="75"/>
      <c r="BU52" s="75"/>
      <c r="BV52" s="75"/>
      <c r="BW52" s="75"/>
      <c r="BX52" s="75"/>
      <c r="BY52" s="75"/>
      <c r="BZ52" s="75"/>
      <c r="CA52" s="75"/>
      <c r="CB52" s="89"/>
      <c r="CC52" s="91" t="e">
        <f t="shared" si="8"/>
        <v>#DIV/0!</v>
      </c>
      <c r="CD52" s="28" t="e">
        <f t="shared" si="0"/>
        <v>#DIV/0!</v>
      </c>
      <c r="CE52" s="28" t="e">
        <f t="shared" si="1"/>
        <v>#DIV/0!</v>
      </c>
      <c r="CF52" s="68" t="str">
        <f t="shared" si="2"/>
        <v/>
      </c>
      <c r="CG52" s="68" t="str">
        <f t="shared" si="3"/>
        <v/>
      </c>
      <c r="CH52" s="68" t="str">
        <f t="shared" si="4"/>
        <v/>
      </c>
      <c r="CI52" s="68" t="str">
        <f t="shared" si="16"/>
        <v/>
      </c>
      <c r="CJ52" s="68" t="str">
        <f t="shared" si="16"/>
        <v/>
      </c>
      <c r="CK52" s="68" t="str">
        <f t="shared" si="6"/>
        <v/>
      </c>
      <c r="CL52" s="68" t="str">
        <f t="shared" si="7"/>
        <v/>
      </c>
      <c r="CM52" s="40"/>
      <c r="CN52" s="40"/>
      <c r="CO52" s="40"/>
      <c r="CP52" s="40"/>
      <c r="CQ52" s="40"/>
      <c r="CR52" s="40"/>
      <c r="CS52" s="40"/>
    </row>
    <row r="53" spans="1:97" x14ac:dyDescent="0.25">
      <c r="A53" s="31"/>
      <c r="B53" s="75"/>
      <c r="C53" s="75"/>
      <c r="D53" s="75"/>
      <c r="E53" s="75"/>
      <c r="F53" s="75"/>
      <c r="G53" s="75"/>
      <c r="H53" s="75"/>
      <c r="I53" s="75"/>
      <c r="J53" s="89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  <c r="AA53" s="75"/>
      <c r="AB53" s="75"/>
      <c r="AC53" s="75"/>
      <c r="AD53" s="75"/>
      <c r="AE53" s="75"/>
      <c r="AF53" s="75"/>
      <c r="AG53" s="75"/>
      <c r="AH53" s="75"/>
      <c r="AI53" s="75"/>
      <c r="AJ53" s="75"/>
      <c r="AK53" s="75"/>
      <c r="AL53" s="75"/>
      <c r="AM53" s="75"/>
      <c r="AN53" s="75"/>
      <c r="AO53" s="75"/>
      <c r="AP53" s="75"/>
      <c r="AQ53" s="75"/>
      <c r="AR53" s="75"/>
      <c r="AS53" s="75"/>
      <c r="AT53" s="75"/>
      <c r="AU53" s="75"/>
      <c r="AV53" s="75"/>
      <c r="AW53" s="75"/>
      <c r="AX53" s="75"/>
      <c r="AY53" s="75"/>
      <c r="AZ53" s="75"/>
      <c r="BA53" s="75"/>
      <c r="BB53" s="75"/>
      <c r="BC53" s="75"/>
      <c r="BD53" s="75"/>
      <c r="BE53" s="75"/>
      <c r="BF53" s="75"/>
      <c r="BG53" s="75"/>
      <c r="BH53" s="75"/>
      <c r="BI53" s="75"/>
      <c r="BJ53" s="75"/>
      <c r="BK53" s="75"/>
      <c r="BL53" s="75"/>
      <c r="BM53" s="75"/>
      <c r="BN53" s="75"/>
      <c r="BO53" s="75"/>
      <c r="BP53" s="75"/>
      <c r="BQ53" s="75"/>
      <c r="BR53" s="75"/>
      <c r="BS53" s="75"/>
      <c r="BT53" s="75"/>
      <c r="BU53" s="75"/>
      <c r="BV53" s="75"/>
      <c r="BW53" s="75"/>
      <c r="BX53" s="75"/>
      <c r="BY53" s="75"/>
      <c r="BZ53" s="75"/>
      <c r="CA53" s="75"/>
      <c r="CB53" s="89"/>
      <c r="CC53" s="91" t="e">
        <f t="shared" si="8"/>
        <v>#DIV/0!</v>
      </c>
      <c r="CD53" s="28" t="e">
        <f t="shared" si="0"/>
        <v>#DIV/0!</v>
      </c>
      <c r="CE53" s="28" t="e">
        <f t="shared" si="1"/>
        <v>#DIV/0!</v>
      </c>
      <c r="CF53" s="68" t="str">
        <f t="shared" si="2"/>
        <v/>
      </c>
      <c r="CG53" s="68" t="str">
        <f t="shared" si="3"/>
        <v/>
      </c>
      <c r="CH53" s="68" t="str">
        <f t="shared" si="4"/>
        <v/>
      </c>
      <c r="CI53" s="68" t="str">
        <f t="shared" si="16"/>
        <v/>
      </c>
      <c r="CJ53" s="68" t="str">
        <f t="shared" si="16"/>
        <v/>
      </c>
      <c r="CK53" s="68" t="str">
        <f t="shared" si="6"/>
        <v/>
      </c>
      <c r="CL53" s="68" t="str">
        <f t="shared" si="7"/>
        <v/>
      </c>
      <c r="CM53" s="40"/>
      <c r="CN53" s="40"/>
      <c r="CO53" s="40"/>
      <c r="CP53" s="40"/>
      <c r="CQ53" s="40"/>
      <c r="CR53" s="40"/>
      <c r="CS53" s="40"/>
    </row>
    <row r="54" spans="1:97" x14ac:dyDescent="0.25">
      <c r="A54" s="31" t="s">
        <v>341</v>
      </c>
      <c r="B54" s="75"/>
      <c r="C54" s="75"/>
      <c r="D54" s="75"/>
      <c r="E54" s="75"/>
      <c r="F54" s="75"/>
      <c r="G54" s="75"/>
      <c r="H54" s="75"/>
      <c r="I54" s="75"/>
      <c r="J54" s="89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  <c r="AA54" s="75"/>
      <c r="AB54" s="75"/>
      <c r="AC54" s="75"/>
      <c r="AD54" s="75"/>
      <c r="AE54" s="75"/>
      <c r="AF54" s="75"/>
      <c r="AG54" s="75"/>
      <c r="AH54" s="75"/>
      <c r="AI54" s="75"/>
      <c r="AJ54" s="75"/>
      <c r="AK54" s="75"/>
      <c r="AL54" s="75"/>
      <c r="AM54" s="75"/>
      <c r="AN54" s="75"/>
      <c r="AO54" s="75"/>
      <c r="AP54" s="75"/>
      <c r="AQ54" s="75"/>
      <c r="AR54" s="75"/>
      <c r="AS54" s="75"/>
      <c r="AT54" s="75"/>
      <c r="AU54" s="75"/>
      <c r="AV54" s="75"/>
      <c r="AW54" s="75"/>
      <c r="AX54" s="75"/>
      <c r="AY54" s="75"/>
      <c r="AZ54" s="75"/>
      <c r="BA54" s="75"/>
      <c r="BB54" s="75"/>
      <c r="BC54" s="75"/>
      <c r="BD54" s="75"/>
      <c r="BE54" s="75"/>
      <c r="BF54" s="75"/>
      <c r="BG54" s="75"/>
      <c r="BH54" s="75"/>
      <c r="BI54" s="75"/>
      <c r="BJ54" s="75"/>
      <c r="BK54" s="75"/>
      <c r="BL54" s="75"/>
      <c r="BM54" s="75"/>
      <c r="BN54" s="75"/>
      <c r="BO54" s="75"/>
      <c r="BP54" s="75"/>
      <c r="BQ54" s="75"/>
      <c r="BR54" s="75"/>
      <c r="BS54" s="75"/>
      <c r="BT54" s="75"/>
      <c r="BU54" s="75"/>
      <c r="BV54" s="75"/>
      <c r="BW54" s="75"/>
      <c r="BX54" s="75"/>
      <c r="BY54" s="75"/>
      <c r="BZ54" s="75"/>
      <c r="CA54" s="75"/>
      <c r="CB54" s="89"/>
      <c r="CC54" s="91" t="e">
        <f t="shared" si="8"/>
        <v>#DIV/0!</v>
      </c>
      <c r="CD54" s="28" t="e">
        <f t="shared" si="0"/>
        <v>#DIV/0!</v>
      </c>
      <c r="CE54" s="28" t="e">
        <f t="shared" si="1"/>
        <v>#DIV/0!</v>
      </c>
      <c r="CF54" s="68" t="str">
        <f t="shared" si="2"/>
        <v/>
      </c>
      <c r="CG54" s="68" t="str">
        <f t="shared" si="3"/>
        <v/>
      </c>
      <c r="CH54" s="68" t="str">
        <f t="shared" si="4"/>
        <v/>
      </c>
      <c r="CI54" s="68" t="str">
        <f t="shared" si="16"/>
        <v/>
      </c>
      <c r="CJ54" s="68" t="str">
        <f t="shared" si="16"/>
        <v/>
      </c>
      <c r="CK54" s="68" t="str">
        <f t="shared" si="6"/>
        <v/>
      </c>
      <c r="CL54" s="68" t="str">
        <f t="shared" si="7"/>
        <v/>
      </c>
      <c r="CM54" s="40"/>
      <c r="CN54" s="40"/>
      <c r="CO54" s="40"/>
      <c r="CP54" s="40"/>
      <c r="CQ54" s="40"/>
      <c r="CR54" s="40"/>
      <c r="CS54" s="40"/>
    </row>
    <row r="55" spans="1:97" x14ac:dyDescent="0.25">
      <c r="A55" s="75" t="s">
        <v>343</v>
      </c>
      <c r="B55" s="75"/>
      <c r="C55" s="75"/>
      <c r="D55" s="75"/>
      <c r="E55" s="75"/>
      <c r="F55" s="75"/>
      <c r="G55" s="75"/>
      <c r="H55" s="75"/>
      <c r="I55" s="75"/>
      <c r="J55" s="89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  <c r="AA55" s="75"/>
      <c r="AB55" s="75"/>
      <c r="AC55" s="75"/>
      <c r="AD55" s="75"/>
      <c r="AE55" s="75"/>
      <c r="AF55" s="75"/>
      <c r="AG55" s="75"/>
      <c r="AH55" s="75"/>
      <c r="AI55" s="75"/>
      <c r="AJ55" s="75"/>
      <c r="AK55" s="75"/>
      <c r="AL55" s="75"/>
      <c r="AM55" s="75"/>
      <c r="AN55" s="75"/>
      <c r="AO55" s="75"/>
      <c r="AP55" s="75"/>
      <c r="AQ55" s="75"/>
      <c r="AR55" s="75"/>
      <c r="AS55" s="75"/>
      <c r="AT55" s="75"/>
      <c r="AU55" s="75"/>
      <c r="AV55" s="75"/>
      <c r="AW55" s="75"/>
      <c r="AX55" s="75"/>
      <c r="AY55" s="75"/>
      <c r="AZ55" s="75"/>
      <c r="BA55" s="75"/>
      <c r="BB55" s="75"/>
      <c r="BC55" s="75"/>
      <c r="BD55" s="75"/>
      <c r="BE55" s="75"/>
      <c r="BF55" s="75"/>
      <c r="BG55" s="75"/>
      <c r="BH55" s="75"/>
      <c r="BI55" s="75"/>
      <c r="BJ55" s="75"/>
      <c r="BK55" s="75"/>
      <c r="BL55" s="75"/>
      <c r="BM55" s="75"/>
      <c r="BN55" s="75"/>
      <c r="BO55" s="75"/>
      <c r="BP55" s="75"/>
      <c r="BQ55" s="75"/>
      <c r="BR55" s="75"/>
      <c r="BS55" s="75"/>
      <c r="BT55" s="75"/>
      <c r="BU55" s="75"/>
      <c r="BV55" s="75"/>
      <c r="BW55" s="75"/>
      <c r="BX55" s="75"/>
      <c r="BY55" s="75"/>
      <c r="BZ55" s="75"/>
      <c r="CA55" s="75"/>
      <c r="CB55" s="89"/>
      <c r="CC55" s="91" t="e">
        <f t="shared" si="8"/>
        <v>#DIV/0!</v>
      </c>
      <c r="CD55" s="28" t="e">
        <f t="shared" si="0"/>
        <v>#DIV/0!</v>
      </c>
      <c r="CE55" s="28" t="e">
        <f t="shared" si="1"/>
        <v>#DIV/0!</v>
      </c>
      <c r="CF55" s="68" t="str">
        <f t="shared" si="2"/>
        <v/>
      </c>
      <c r="CG55" s="68" t="str">
        <f t="shared" si="3"/>
        <v/>
      </c>
      <c r="CH55" s="68" t="str">
        <f t="shared" si="4"/>
        <v/>
      </c>
      <c r="CI55" s="68" t="str">
        <f t="shared" si="16"/>
        <v/>
      </c>
      <c r="CJ55" s="68" t="str">
        <f t="shared" si="16"/>
        <v/>
      </c>
      <c r="CK55" s="68" t="str">
        <f t="shared" si="6"/>
        <v/>
      </c>
      <c r="CL55" s="68" t="str">
        <f t="shared" si="7"/>
        <v/>
      </c>
      <c r="CM55" s="40" t="e">
        <f>(N55/0.004204-$BZ55)/$BZ55</f>
        <v>#DIV/0!</v>
      </c>
      <c r="CN55" s="40" t="e">
        <f>(R55/0.002034-$BZ55)/$BZ55</f>
        <v>#DIV/0!</v>
      </c>
      <c r="CO55" s="40" t="e">
        <f>(AB55/0.018342-$BZ55)/$BZ55</f>
        <v>#DIV/0!</v>
      </c>
      <c r="CP55" s="40" t="e">
        <f>(AN55/0.00183-$BZ55)/$BZ55</f>
        <v>#DIV/0!</v>
      </c>
      <c r="CQ55" s="40" t="e">
        <f>(M55/0.001848-$BZ55)/$BZ55</f>
        <v>#DIV/0!</v>
      </c>
      <c r="CR55" s="40" t="e">
        <f>(S55/0.001013-$BZ55)/$BZ55</f>
        <v>#DIV/0!</v>
      </c>
      <c r="CS55" s="40" t="e">
        <f>(Y55/0.000439-$BZ55)/$BZ55</f>
        <v>#DIV/0!</v>
      </c>
    </row>
    <row r="56" spans="1:97" x14ac:dyDescent="0.25">
      <c r="A56" s="75" t="s">
        <v>344</v>
      </c>
      <c r="B56" s="75"/>
      <c r="C56" s="75"/>
      <c r="D56" s="75"/>
      <c r="E56" s="75"/>
      <c r="F56" s="75"/>
      <c r="G56" s="75"/>
      <c r="H56" s="75"/>
      <c r="I56" s="75"/>
      <c r="J56" s="89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  <c r="AA56" s="75"/>
      <c r="AB56" s="75"/>
      <c r="AC56" s="75"/>
      <c r="AD56" s="75"/>
      <c r="AE56" s="75"/>
      <c r="AF56" s="75"/>
      <c r="AG56" s="75"/>
      <c r="AH56" s="75"/>
      <c r="AI56" s="75"/>
      <c r="AJ56" s="75"/>
      <c r="AK56" s="75"/>
      <c r="AL56" s="75"/>
      <c r="AM56" s="75"/>
      <c r="AN56" s="75"/>
      <c r="AO56" s="75"/>
      <c r="AP56" s="75"/>
      <c r="AQ56" s="75"/>
      <c r="AR56" s="75"/>
      <c r="AS56" s="75"/>
      <c r="AT56" s="75"/>
      <c r="AU56" s="75"/>
      <c r="AV56" s="75"/>
      <c r="AW56" s="75"/>
      <c r="AX56" s="75"/>
      <c r="AY56" s="75"/>
      <c r="AZ56" s="75"/>
      <c r="BA56" s="75"/>
      <c r="BB56" s="75"/>
      <c r="BC56" s="75"/>
      <c r="BD56" s="75"/>
      <c r="BE56" s="75"/>
      <c r="BF56" s="75"/>
      <c r="BG56" s="75"/>
      <c r="BH56" s="75"/>
      <c r="BI56" s="75"/>
      <c r="BJ56" s="75"/>
      <c r="BK56" s="75"/>
      <c r="BL56" s="75"/>
      <c r="BM56" s="75"/>
      <c r="BN56" s="75"/>
      <c r="BO56" s="75"/>
      <c r="BP56" s="75"/>
      <c r="BQ56" s="75"/>
      <c r="BR56" s="75"/>
      <c r="BS56" s="75"/>
      <c r="BT56" s="75"/>
      <c r="BU56" s="75"/>
      <c r="BV56" s="75"/>
      <c r="BW56" s="75"/>
      <c r="BX56" s="75"/>
      <c r="BY56" s="75"/>
      <c r="BZ56" s="75"/>
      <c r="CA56" s="75"/>
      <c r="CB56" s="89"/>
      <c r="CC56" s="91" t="e">
        <f t="shared" si="8"/>
        <v>#DIV/0!</v>
      </c>
      <c r="CD56" s="28" t="e">
        <f t="shared" si="0"/>
        <v>#DIV/0!</v>
      </c>
      <c r="CE56" s="28" t="e">
        <f t="shared" si="1"/>
        <v>#DIV/0!</v>
      </c>
      <c r="CF56" s="68" t="str">
        <f t="shared" si="2"/>
        <v/>
      </c>
      <c r="CG56" s="68" t="str">
        <f t="shared" si="3"/>
        <v/>
      </c>
      <c r="CH56" s="68" t="str">
        <f t="shared" si="4"/>
        <v/>
      </c>
      <c r="CI56" s="68" t="str">
        <f t="shared" si="16"/>
        <v/>
      </c>
      <c r="CJ56" s="68" t="str">
        <f t="shared" si="16"/>
        <v/>
      </c>
      <c r="CK56" s="68" t="str">
        <f t="shared" si="6"/>
        <v/>
      </c>
      <c r="CL56" s="68" t="str">
        <f t="shared" si="7"/>
        <v/>
      </c>
      <c r="CM56" s="40"/>
      <c r="CN56" s="40"/>
      <c r="CO56" s="40"/>
      <c r="CP56" s="40"/>
      <c r="CQ56" s="40"/>
      <c r="CR56" s="40"/>
      <c r="CS56" s="40"/>
    </row>
    <row r="57" spans="1:97" x14ac:dyDescent="0.25">
      <c r="A57" s="89" t="s">
        <v>345</v>
      </c>
      <c r="B57" s="75"/>
      <c r="C57" s="75"/>
      <c r="D57" s="75"/>
      <c r="E57" s="75"/>
      <c r="F57" s="75"/>
      <c r="G57" s="75"/>
      <c r="H57" s="75"/>
      <c r="I57" s="75"/>
      <c r="J57" s="89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  <c r="AA57" s="75"/>
      <c r="AB57" s="75"/>
      <c r="AC57" s="75"/>
      <c r="AD57" s="75"/>
      <c r="AE57" s="75"/>
      <c r="AF57" s="75"/>
      <c r="AG57" s="75"/>
      <c r="AH57" s="75"/>
      <c r="AI57" s="75"/>
      <c r="AJ57" s="75"/>
      <c r="AK57" s="75"/>
      <c r="AL57" s="75"/>
      <c r="AM57" s="75"/>
      <c r="AN57" s="75"/>
      <c r="AO57" s="75"/>
      <c r="AP57" s="75"/>
      <c r="AQ57" s="75"/>
      <c r="AR57" s="75"/>
      <c r="AS57" s="75"/>
      <c r="AT57" s="75"/>
      <c r="AU57" s="75"/>
      <c r="AV57" s="75"/>
      <c r="AW57" s="75"/>
      <c r="AX57" s="75"/>
      <c r="AY57" s="75"/>
      <c r="AZ57" s="75"/>
      <c r="BA57" s="75"/>
      <c r="BB57" s="75"/>
      <c r="BC57" s="75"/>
      <c r="BD57" s="75"/>
      <c r="BE57" s="75"/>
      <c r="BF57" s="75"/>
      <c r="BG57" s="75"/>
      <c r="BH57" s="75"/>
      <c r="BI57" s="75"/>
      <c r="BJ57" s="75"/>
      <c r="BK57" s="75"/>
      <c r="BL57" s="75"/>
      <c r="BM57" s="75"/>
      <c r="BN57" s="75"/>
      <c r="BO57" s="75"/>
      <c r="BP57" s="75"/>
      <c r="BQ57" s="75"/>
      <c r="BR57" s="75"/>
      <c r="BS57" s="75"/>
      <c r="BT57" s="75"/>
      <c r="BU57" s="75"/>
      <c r="BV57" s="75"/>
      <c r="BW57" s="75"/>
      <c r="BX57" s="75"/>
      <c r="BY57" s="75"/>
      <c r="BZ57" s="75"/>
      <c r="CA57" s="75"/>
      <c r="CB57" s="89"/>
      <c r="CC57" s="91" t="e">
        <f t="shared" si="8"/>
        <v>#DIV/0!</v>
      </c>
      <c r="CD57" s="28" t="e">
        <f t="shared" si="0"/>
        <v>#DIV/0!</v>
      </c>
      <c r="CE57" s="28" t="e">
        <f t="shared" si="1"/>
        <v>#DIV/0!</v>
      </c>
      <c r="CF57" s="68" t="str">
        <f t="shared" si="2"/>
        <v/>
      </c>
      <c r="CG57" s="68" t="str">
        <f t="shared" si="3"/>
        <v/>
      </c>
      <c r="CH57" s="68" t="str">
        <f t="shared" si="4"/>
        <v/>
      </c>
      <c r="CI57" s="68" t="str">
        <f t="shared" si="16"/>
        <v/>
      </c>
      <c r="CJ57" s="68" t="str">
        <f t="shared" si="16"/>
        <v/>
      </c>
      <c r="CK57" s="68" t="str">
        <f t="shared" si="6"/>
        <v/>
      </c>
      <c r="CL57" s="68" t="str">
        <f t="shared" si="7"/>
        <v/>
      </c>
      <c r="CM57" s="40" t="e">
        <f>(N57/0.004204-$BZ57)/$BZ57</f>
        <v>#DIV/0!</v>
      </c>
      <c r="CN57" s="40" t="e">
        <f>(R57/0.002034-$BZ57)/$BZ57</f>
        <v>#DIV/0!</v>
      </c>
      <c r="CO57" s="40" t="e">
        <f>(AB57/0.018342-$BZ57)/$BZ57</f>
        <v>#DIV/0!</v>
      </c>
      <c r="CP57" s="40" t="e">
        <f>(AN57/0.00183-$BZ57)/$BZ57</f>
        <v>#DIV/0!</v>
      </c>
      <c r="CQ57" s="40" t="e">
        <f>(M57/0.001848-$BZ57)/$BZ57</f>
        <v>#DIV/0!</v>
      </c>
      <c r="CR57" s="40" t="e">
        <f>(S57/0.001013-$BZ57)/$BZ57</f>
        <v>#DIV/0!</v>
      </c>
      <c r="CS57" s="40" t="e">
        <f>(Y57/0.000439-$BZ57)/$BZ57</f>
        <v>#DIV/0!</v>
      </c>
    </row>
    <row r="58" spans="1:97" x14ac:dyDescent="0.25">
      <c r="A58" s="89" t="s">
        <v>382</v>
      </c>
      <c r="B58" s="75"/>
      <c r="C58" s="75"/>
      <c r="D58" s="75"/>
      <c r="E58" s="75"/>
      <c r="F58" s="75"/>
      <c r="G58" s="75"/>
      <c r="H58" s="75"/>
      <c r="I58" s="75"/>
      <c r="J58" s="89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  <c r="AI58" s="75"/>
      <c r="AJ58" s="75"/>
      <c r="AK58" s="75"/>
      <c r="AL58" s="75"/>
      <c r="AM58" s="75"/>
      <c r="AN58" s="75"/>
      <c r="AO58" s="75"/>
      <c r="AP58" s="75"/>
      <c r="AQ58" s="75"/>
      <c r="AR58" s="75"/>
      <c r="AS58" s="75"/>
      <c r="AT58" s="75"/>
      <c r="AU58" s="75"/>
      <c r="AV58" s="75"/>
      <c r="AW58" s="75"/>
      <c r="AX58" s="75"/>
      <c r="AY58" s="75"/>
      <c r="AZ58" s="75"/>
      <c r="BA58" s="75"/>
      <c r="BB58" s="75"/>
      <c r="BC58" s="75"/>
      <c r="BD58" s="75"/>
      <c r="BE58" s="75"/>
      <c r="BF58" s="75"/>
      <c r="BG58" s="75"/>
      <c r="BH58" s="75"/>
      <c r="BI58" s="75"/>
      <c r="BJ58" s="75"/>
      <c r="BK58" s="75"/>
      <c r="BL58" s="75"/>
      <c r="BM58" s="75"/>
      <c r="BN58" s="75"/>
      <c r="BO58" s="75"/>
      <c r="BP58" s="75"/>
      <c r="BQ58" s="75"/>
      <c r="BR58" s="75"/>
      <c r="BS58" s="75"/>
      <c r="BT58" s="75"/>
      <c r="BU58" s="75"/>
      <c r="BV58" s="75"/>
      <c r="BW58" s="75"/>
      <c r="BX58" s="75"/>
      <c r="BY58" s="75"/>
      <c r="BZ58" s="75"/>
      <c r="CA58" s="75"/>
      <c r="CB58" s="89"/>
      <c r="CC58" s="91" t="e">
        <f t="shared" si="8"/>
        <v>#DIV/0!</v>
      </c>
      <c r="CD58" s="28" t="e">
        <f t="shared" si="0"/>
        <v>#DIV/0!</v>
      </c>
      <c r="CE58" s="28" t="e">
        <f t="shared" si="1"/>
        <v>#DIV/0!</v>
      </c>
      <c r="CF58" s="68" t="str">
        <f t="shared" si="2"/>
        <v/>
      </c>
      <c r="CG58" s="68" t="str">
        <f t="shared" si="3"/>
        <v/>
      </c>
      <c r="CH58" s="68" t="str">
        <f t="shared" si="4"/>
        <v/>
      </c>
      <c r="CI58" s="68" t="str">
        <f t="shared" si="16"/>
        <v/>
      </c>
      <c r="CJ58" s="68" t="str">
        <f t="shared" si="16"/>
        <v/>
      </c>
      <c r="CK58" s="68" t="str">
        <f t="shared" si="6"/>
        <v/>
      </c>
      <c r="CL58" s="68" t="str">
        <f t="shared" si="7"/>
        <v/>
      </c>
      <c r="CM58" s="40"/>
      <c r="CN58" s="40"/>
      <c r="CO58" s="40"/>
      <c r="CP58" s="40"/>
      <c r="CQ58" s="40"/>
      <c r="CR58" s="40"/>
      <c r="CS58" s="40"/>
    </row>
    <row r="59" spans="1:97" x14ac:dyDescent="0.25">
      <c r="A59" s="89" t="s">
        <v>457</v>
      </c>
      <c r="B59" s="75">
        <v>33180.878827</v>
      </c>
      <c r="C59" s="75"/>
      <c r="D59" s="75">
        <v>271913.00365000003</v>
      </c>
      <c r="E59" s="75">
        <v>6583.2691849000003</v>
      </c>
      <c r="F59" s="75">
        <v>6056.6076558000004</v>
      </c>
      <c r="G59" s="75">
        <v>14956.89939</v>
      </c>
      <c r="H59" s="75">
        <v>16567.78169</v>
      </c>
      <c r="I59" s="75"/>
      <c r="J59" s="89" t="s">
        <v>421</v>
      </c>
      <c r="K59" s="75">
        <v>0</v>
      </c>
      <c r="L59" s="75">
        <v>181.961776272831</v>
      </c>
      <c r="M59" s="75">
        <v>30.617583992748301</v>
      </c>
      <c r="N59" s="75">
        <v>67.377768684027203</v>
      </c>
      <c r="O59" s="75">
        <v>67.377768684027203</v>
      </c>
      <c r="P59" s="75">
        <v>260.21901580614701</v>
      </c>
      <c r="Q59" s="75">
        <v>0</v>
      </c>
      <c r="R59" s="75">
        <v>32.604588356886701</v>
      </c>
      <c r="S59" s="75">
        <v>16.783094328300901</v>
      </c>
      <c r="T59" s="75">
        <v>397.39635463791802</v>
      </c>
      <c r="U59" s="75">
        <v>33180.943043370396</v>
      </c>
      <c r="V59" s="75">
        <v>1603.42464177344</v>
      </c>
      <c r="W59" s="75">
        <v>12.1440034054074</v>
      </c>
      <c r="X59" s="75">
        <v>279.82194037937097</v>
      </c>
      <c r="Y59" s="75">
        <v>7.2733071754796397</v>
      </c>
      <c r="Z59" s="75">
        <v>0</v>
      </c>
      <c r="AA59" s="75">
        <v>0</v>
      </c>
      <c r="AB59" s="75">
        <v>293.95938852454498</v>
      </c>
      <c r="AC59" s="75">
        <v>293.95938852454498</v>
      </c>
      <c r="AD59" s="75">
        <v>0</v>
      </c>
      <c r="AE59" s="75">
        <v>0</v>
      </c>
      <c r="AF59" s="75">
        <v>2175.3042855205899</v>
      </c>
      <c r="AG59" s="75">
        <v>56.605481943914398</v>
      </c>
      <c r="AH59" s="75">
        <v>8.8509926079732306</v>
      </c>
      <c r="AI59" s="75">
        <v>0</v>
      </c>
      <c r="AJ59" s="75">
        <v>5167.5752419700902</v>
      </c>
      <c r="AK59" s="75">
        <v>24.058054770724802</v>
      </c>
      <c r="AL59" s="75">
        <v>0</v>
      </c>
      <c r="AM59" s="75">
        <v>0</v>
      </c>
      <c r="AN59" s="75">
        <v>36.9503744840748</v>
      </c>
      <c r="AO59" s="75">
        <v>116.571251375408</v>
      </c>
      <c r="AP59" s="75">
        <v>16761.8644083621</v>
      </c>
      <c r="AQ59" s="75">
        <v>244720.35929474101</v>
      </c>
      <c r="AR59" s="75">
        <v>25016.0303023087</v>
      </c>
      <c r="AS59" s="75">
        <v>271911.69388257002</v>
      </c>
      <c r="AT59" s="75">
        <v>0</v>
      </c>
      <c r="AU59" s="75">
        <v>319.96096056041398</v>
      </c>
      <c r="AV59" s="75">
        <v>0</v>
      </c>
      <c r="AW59" s="75">
        <v>2.1805380754752299</v>
      </c>
      <c r="AX59" s="75">
        <v>2678.7298315944299</v>
      </c>
      <c r="AY59" s="75">
        <v>67.677273455800105</v>
      </c>
      <c r="AZ59" s="75">
        <v>13.628715708482799</v>
      </c>
      <c r="BA59" s="75">
        <v>1854.5258028957701</v>
      </c>
      <c r="BB59" s="75">
        <v>14.3806123888732</v>
      </c>
      <c r="BC59" s="75">
        <v>0</v>
      </c>
      <c r="BD59" s="75">
        <v>9.5138048248152192</v>
      </c>
      <c r="BE59" s="75">
        <v>6583.2502958532104</v>
      </c>
      <c r="BF59" s="75">
        <v>6056.5866916269497</v>
      </c>
      <c r="BG59" s="75">
        <v>526.66360422625996</v>
      </c>
      <c r="BH59" s="75">
        <v>12.914678437143399</v>
      </c>
      <c r="BI59" s="75">
        <v>0</v>
      </c>
      <c r="BJ59" s="75">
        <v>653.47431432398002</v>
      </c>
      <c r="BK59" s="75">
        <v>11.1544281486135</v>
      </c>
      <c r="BL59" s="75">
        <v>560.87539619812901</v>
      </c>
      <c r="BM59" s="75">
        <v>63.052307026681397</v>
      </c>
      <c r="BN59" s="75">
        <v>45.368683851695003</v>
      </c>
      <c r="BO59" s="75">
        <v>2243.5011833308499</v>
      </c>
      <c r="BP59" s="75">
        <v>6.0326074032423396</v>
      </c>
      <c r="BQ59" s="75">
        <v>19.046998429206798</v>
      </c>
      <c r="BR59" s="75">
        <v>484.60958426340801</v>
      </c>
      <c r="BS59" s="75">
        <v>0.68237026802691803</v>
      </c>
      <c r="BT59" s="75">
        <v>14956.9607645629</v>
      </c>
      <c r="BU59" s="75">
        <v>4181.28386483755</v>
      </c>
      <c r="BV59" s="75">
        <v>0</v>
      </c>
      <c r="BW59" s="75">
        <v>0</v>
      </c>
      <c r="BX59" s="75">
        <v>339.58937814096998</v>
      </c>
      <c r="BY59" s="75">
        <v>0</v>
      </c>
      <c r="BZ59" s="75">
        <v>16567.8167892987</v>
      </c>
      <c r="CA59" s="75">
        <v>521.73667810984</v>
      </c>
      <c r="CB59" s="89"/>
      <c r="CC59" s="91">
        <f t="shared" si="8"/>
        <v>1.0117123228444158</v>
      </c>
      <c r="CD59" s="28">
        <f t="shared" si="0"/>
        <v>8.0000394777432204E-3</v>
      </c>
      <c r="CE59" s="28">
        <f t="shared" si="1"/>
        <v>1.9247021022016291E-2</v>
      </c>
      <c r="CF59" s="68">
        <f t="shared" si="2"/>
        <v>1.9353426631898237E-6</v>
      </c>
      <c r="CG59" s="68" t="str">
        <f t="shared" si="3"/>
        <v/>
      </c>
      <c r="CH59" s="68">
        <f t="shared" si="4"/>
        <v>-4.8168620567107004E-6</v>
      </c>
      <c r="CI59" s="68">
        <f t="shared" si="16"/>
        <v>-2.8692502553495382E-6</v>
      </c>
      <c r="CJ59" s="68">
        <f t="shared" si="16"/>
        <v>-3.4613721479328233E-6</v>
      </c>
      <c r="CK59" s="68">
        <f t="shared" si="6"/>
        <v>4.103428210584518E-6</v>
      </c>
      <c r="CL59" s="68">
        <f t="shared" si="7"/>
        <v>2.1185273537072811E-6</v>
      </c>
      <c r="CM59" s="40">
        <f>(N59/0.004204-$BZ59)/$BZ59</f>
        <v>-3.263886772807844E-2</v>
      </c>
      <c r="CN59" s="40">
        <f>(R59/0.002034-$BZ59)/$BZ59</f>
        <v>-3.2474345296130108E-2</v>
      </c>
      <c r="CO59" s="40">
        <f>(AB59/0.018342-$BZ59)/$BZ59</f>
        <v>-3.2668427530665622E-2</v>
      </c>
      <c r="CP59" s="40">
        <f>(AN59/0.00183-$BZ59)/$BZ59</f>
        <v>0.21871588293693495</v>
      </c>
      <c r="CQ59" s="40">
        <f>(M59/0.001848-$BZ59)/$BZ59</f>
        <v>8.4450918131796782E-6</v>
      </c>
      <c r="CR59" s="40">
        <f>(S59/0.001013-$BZ59)/$BZ59</f>
        <v>-6.2013959529230306E-6</v>
      </c>
      <c r="CS59" s="40">
        <f>(Y59/0.000439-$BZ59)/$BZ59</f>
        <v>4.8953180374347071E-6</v>
      </c>
    </row>
    <row r="60" spans="1:97" x14ac:dyDescent="0.25">
      <c r="A60" s="75" t="s">
        <v>458</v>
      </c>
      <c r="B60" s="75">
        <v>19630.103310999999</v>
      </c>
      <c r="C60" s="75"/>
      <c r="D60" s="75">
        <v>200599.30108999999</v>
      </c>
      <c r="E60" s="75">
        <v>11200.827259</v>
      </c>
      <c r="F60" s="75">
        <v>10304.76107</v>
      </c>
      <c r="G60" s="75">
        <v>30023.468261000002</v>
      </c>
      <c r="H60" s="75">
        <v>9298.9883405</v>
      </c>
      <c r="I60" s="75"/>
      <c r="J60" s="89" t="s">
        <v>425</v>
      </c>
      <c r="K60" s="75">
        <v>0</v>
      </c>
      <c r="L60" s="75">
        <v>79.919453066904794</v>
      </c>
      <c r="M60" s="75">
        <v>17.0274980018607</v>
      </c>
      <c r="N60" s="75">
        <v>29.5935663122075</v>
      </c>
      <c r="O60" s="75">
        <v>29.5935663122075</v>
      </c>
      <c r="P60" s="75">
        <v>114.29094166570199</v>
      </c>
      <c r="Q60" s="75">
        <v>0</v>
      </c>
      <c r="R60" s="75">
        <v>14.3204484487089</v>
      </c>
      <c r="S60" s="75">
        <v>9.3334337631420201</v>
      </c>
      <c r="T60" s="75">
        <v>220.46354456808601</v>
      </c>
      <c r="U60" s="75">
        <v>19441.768751026499</v>
      </c>
      <c r="V60" s="75">
        <v>704.24012040509899</v>
      </c>
      <c r="W60" s="75">
        <v>5.3337789178723201</v>
      </c>
      <c r="X60" s="75">
        <v>122.900899660047</v>
      </c>
      <c r="Y60" s="75">
        <v>4.0448935801242296</v>
      </c>
      <c r="Z60" s="75">
        <v>0</v>
      </c>
      <c r="AA60" s="75">
        <v>0</v>
      </c>
      <c r="AB60" s="75">
        <v>129.11164112964801</v>
      </c>
      <c r="AC60" s="75">
        <v>129.11164112964801</v>
      </c>
      <c r="AD60" s="75">
        <v>0</v>
      </c>
      <c r="AE60" s="75">
        <v>0</v>
      </c>
      <c r="AF60" s="75">
        <v>1589.5040294978401</v>
      </c>
      <c r="AG60" s="75">
        <v>24.861842267122999</v>
      </c>
      <c r="AH60" s="75">
        <v>3.8874728596603698</v>
      </c>
      <c r="AI60" s="75">
        <v>0</v>
      </c>
      <c r="AJ60" s="75">
        <v>3269.71909243246</v>
      </c>
      <c r="AK60" s="75">
        <v>10.5666963728456</v>
      </c>
      <c r="AL60" s="75">
        <v>0</v>
      </c>
      <c r="AM60" s="75">
        <v>0</v>
      </c>
      <c r="AN60" s="75">
        <v>43.4973379502472</v>
      </c>
      <c r="AO60" s="75">
        <v>196.358592900014</v>
      </c>
      <c r="AP60" s="75">
        <v>9298.932708323</v>
      </c>
      <c r="AQ60" s="75">
        <v>178817.968607285</v>
      </c>
      <c r="AR60" s="75">
        <v>18279.196313431101</v>
      </c>
      <c r="AS60" s="75">
        <v>198686.66895021399</v>
      </c>
      <c r="AT60" s="75">
        <v>0</v>
      </c>
      <c r="AU60" s="75">
        <v>140.53202831836899</v>
      </c>
      <c r="AV60" s="75">
        <v>0</v>
      </c>
      <c r="AW60" s="75">
        <v>5.7834856175972903E-4</v>
      </c>
      <c r="AX60" s="75">
        <v>1176.5320857686099</v>
      </c>
      <c r="AY60" s="75">
        <v>195.103879693778</v>
      </c>
      <c r="AZ60" s="75">
        <v>3.6147924513742998E-3</v>
      </c>
      <c r="BA60" s="75">
        <v>723.94988629661998</v>
      </c>
      <c r="BB60" s="75">
        <v>7.9616720955483098</v>
      </c>
      <c r="BC60" s="75">
        <v>0</v>
      </c>
      <c r="BD60" s="75">
        <v>2.5233706245142901E-3</v>
      </c>
      <c r="BE60" s="75">
        <v>11089.426774322301</v>
      </c>
      <c r="BF60" s="75">
        <v>10202.2772586227</v>
      </c>
      <c r="BG60" s="75">
        <v>887.14951569966399</v>
      </c>
      <c r="BH60" s="75">
        <v>34.004952573069403</v>
      </c>
      <c r="BI60" s="75">
        <v>0</v>
      </c>
      <c r="BJ60" s="75">
        <v>2546.25436862382</v>
      </c>
      <c r="BK60" s="75">
        <v>2.9585416866460502E-3</v>
      </c>
      <c r="BL60" s="75">
        <v>1085.32595600676</v>
      </c>
      <c r="BM60" s="75">
        <v>1.6723633878426101E-2</v>
      </c>
      <c r="BN60" s="75">
        <v>1.2033345568985301E-2</v>
      </c>
      <c r="BO60" s="75">
        <v>4341.3027337312597</v>
      </c>
      <c r="BP60" s="75">
        <v>2.6495694674316601</v>
      </c>
      <c r="BQ60" s="75">
        <v>34.730513401345902</v>
      </c>
      <c r="BR60" s="75">
        <v>1232.1577947166199</v>
      </c>
      <c r="BS60" s="75">
        <v>1.4470694511042399</v>
      </c>
      <c r="BT60" s="75">
        <v>29717.7925508027</v>
      </c>
      <c r="BU60" s="75">
        <v>2573.13802188819</v>
      </c>
      <c r="BV60" s="75">
        <v>0</v>
      </c>
      <c r="BW60" s="75">
        <v>0</v>
      </c>
      <c r="BX60" s="75">
        <v>149.15268178375899</v>
      </c>
      <c r="BY60" s="75">
        <v>0</v>
      </c>
      <c r="BZ60" s="75">
        <v>9213.7302424533009</v>
      </c>
      <c r="CA60" s="75">
        <v>229.15386141250099</v>
      </c>
      <c r="CB60" s="89"/>
      <c r="CC60" s="91">
        <f t="shared" si="8"/>
        <v>1.0092473367059434</v>
      </c>
      <c r="CD60" s="28">
        <f t="shared" si="0"/>
        <v>8.0000537423883765E-3</v>
      </c>
      <c r="CE60" s="28">
        <f t="shared" si="1"/>
        <v>1.9246545444945324E-2</v>
      </c>
      <c r="CF60" s="68">
        <f t="shared" si="2"/>
        <v>-9.5941705955242956E-3</v>
      </c>
      <c r="CG60" s="68" t="str">
        <f t="shared" si="3"/>
        <v/>
      </c>
      <c r="CH60" s="68">
        <f t="shared" si="4"/>
        <v>-9.5345902472904823E-3</v>
      </c>
      <c r="CI60" s="68">
        <f t="shared" si="16"/>
        <v>-9.9457372300949653E-3</v>
      </c>
      <c r="CJ60" s="68">
        <f t="shared" si="16"/>
        <v>-9.945287491978724E-3</v>
      </c>
      <c r="CK60" s="68">
        <f t="shared" si="6"/>
        <v>-1.0181225817750357E-2</v>
      </c>
      <c r="CL60" s="68">
        <f t="shared" si="7"/>
        <v>-9.168534783012201E-3</v>
      </c>
      <c r="CM60" s="40">
        <f>(N60/0.004204-$BZ60)/$BZ60</f>
        <v>-0.23598989143062038</v>
      </c>
      <c r="CN60" s="40">
        <f>(R60/0.002034-$BZ60)/$BZ60</f>
        <v>-0.23586485148521885</v>
      </c>
      <c r="CO60" s="40">
        <f>(AB60/0.018342-$BZ60)/$BZ60</f>
        <v>-0.23601783635236689</v>
      </c>
      <c r="CP60" s="40">
        <f>(AN60/0.00183-$BZ60)/$BZ60</f>
        <v>1.5797409415964994</v>
      </c>
      <c r="CQ60" s="40">
        <f>(M60/0.001848-$BZ60)/$BZ60</f>
        <v>3.0804876002633217E-5</v>
      </c>
      <c r="CR60" s="40">
        <f>(S60/0.001013-$BZ60)/$BZ60</f>
        <v>-8.032612953872941E-6</v>
      </c>
      <c r="CS60" s="40">
        <f>(Y60/0.000439-$BZ60)/$BZ60</f>
        <v>1.6318047180901434E-5</v>
      </c>
    </row>
    <row r="61" spans="1:97" x14ac:dyDescent="0.25">
      <c r="A61" s="32" t="s">
        <v>426</v>
      </c>
      <c r="B61" s="1">
        <f t="shared" ref="B61:H61" si="17">SUM(B3:B60)+SUM(B67:B86)</f>
        <v>81089.056583929996</v>
      </c>
      <c r="C61" s="1">
        <f t="shared" si="17"/>
        <v>0</v>
      </c>
      <c r="D61" s="1">
        <f t="shared" si="17"/>
        <v>718818.62445927993</v>
      </c>
      <c r="E61" s="1">
        <f t="shared" si="17"/>
        <v>26241.017595739999</v>
      </c>
      <c r="F61" s="1">
        <f t="shared" si="17"/>
        <v>24141.73618534</v>
      </c>
      <c r="G61" s="1">
        <f t="shared" si="17"/>
        <v>65861.166952150001</v>
      </c>
      <c r="H61" s="1">
        <f t="shared" si="17"/>
        <v>39426.75047798</v>
      </c>
      <c r="I61" s="75"/>
      <c r="J61" s="32" t="s">
        <v>426</v>
      </c>
      <c r="K61" s="1">
        <f t="shared" ref="K61:S61" si="18">SUM(K3:K60)+SUM(K67:K86)</f>
        <v>0</v>
      </c>
      <c r="L61" s="1">
        <f t="shared" si="18"/>
        <v>402.69116842895147</v>
      </c>
      <c r="M61" s="1">
        <f t="shared" si="18"/>
        <v>72.658500785385726</v>
      </c>
      <c r="N61" s="1">
        <f t="shared" si="18"/>
        <v>149.11125160513112</v>
      </c>
      <c r="O61" s="1">
        <f t="shared" si="18"/>
        <v>149.11125160513112</v>
      </c>
      <c r="P61" s="1">
        <f t="shared" si="18"/>
        <v>575.88022217878552</v>
      </c>
      <c r="Q61" s="1">
        <f t="shared" si="18"/>
        <v>0</v>
      </c>
      <c r="R61" s="1">
        <f t="shared" si="18"/>
        <v>72.155901153691673</v>
      </c>
      <c r="S61" s="1">
        <f t="shared" si="18"/>
        <v>39.827838289293318</v>
      </c>
      <c r="T61" s="1">
        <f t="shared" ref="T61:Y61" si="19">SUM(T3:T60)+SUM(T67:T86)</f>
        <v>942.32241576959677</v>
      </c>
      <c r="U61" s="1">
        <f t="shared" si="19"/>
        <v>80849.903261153464</v>
      </c>
      <c r="V61" s="1">
        <f t="shared" si="19"/>
        <v>3548.458820540443</v>
      </c>
      <c r="W61" s="1">
        <f t="shared" si="19"/>
        <v>26.875304495869543</v>
      </c>
      <c r="X61" s="1">
        <f t="shared" si="19"/>
        <v>619.26166385231113</v>
      </c>
      <c r="Y61" s="1">
        <f t="shared" si="19"/>
        <v>17.260246225869267</v>
      </c>
      <c r="Z61" s="1"/>
      <c r="AA61" s="1">
        <f>SUM(AA3:AA60)+SUM(AA67:AA86)</f>
        <v>0</v>
      </c>
      <c r="AB61" s="1">
        <f>SUM(AB3:AB60)+SUM(AB67:AB86)</f>
        <v>650.55075366200481</v>
      </c>
      <c r="AC61" s="1">
        <f>SUM(AC3:AC60)+SUM(AC67:AC86)</f>
        <v>650.55075366200481</v>
      </c>
      <c r="AD61" s="1"/>
      <c r="AE61" s="1"/>
      <c r="AF61" s="1">
        <f>SUM(AF3:AF60)+SUM(AF67:AF86)</f>
        <v>5732.1445049625072</v>
      </c>
      <c r="AG61" s="1">
        <f>SUM(AG3:AG60)+SUM(AG67:AG86)</f>
        <v>125.27089965053463</v>
      </c>
      <c r="AH61" s="1">
        <f>SUM(AH3:AH60)+SUM(AH67:AH86)</f>
        <v>19.58774086365214</v>
      </c>
      <c r="AI61" s="1"/>
      <c r="AJ61" s="1">
        <f>SUM(AJ3:AJ60)+SUM(AJ67:AJ86)</f>
        <v>12805.051721732572</v>
      </c>
      <c r="AK61" s="1">
        <f>SUM(AK3:AK60)+SUM(AK67:AK86)</f>
        <v>53.241980320066453</v>
      </c>
      <c r="AL61" s="1">
        <f>SUM(AL3:AL60)+SUM(AL67:AL86)</f>
        <v>0</v>
      </c>
      <c r="AM61" s="1"/>
      <c r="AN61" s="1">
        <f t="shared" ref="AN61:AU61" si="20">SUM(AN3:AN60)+SUM(AN67:AN86)</f>
        <v>119.09972540196229</v>
      </c>
      <c r="AO61" s="1">
        <f t="shared" si="20"/>
        <v>462.54414425022742</v>
      </c>
      <c r="AP61" s="1">
        <f t="shared" si="20"/>
        <v>39746.370048516401</v>
      </c>
      <c r="AQ61" s="1">
        <f t="shared" si="20"/>
        <v>644863.23886980349</v>
      </c>
      <c r="AR61" s="1">
        <f t="shared" si="20"/>
        <v>65919.572295921651</v>
      </c>
      <c r="AS61" s="1">
        <f t="shared" si="20"/>
        <v>716514.95567068749</v>
      </c>
      <c r="AT61" s="1">
        <f t="shared" si="20"/>
        <v>0</v>
      </c>
      <c r="AU61" s="1">
        <f t="shared" si="20"/>
        <v>708.0921294623563</v>
      </c>
      <c r="AV61" s="1"/>
      <c r="AW61" s="1">
        <f t="shared" ref="AW61:CA61" si="21">SUM(AW3:AW60)+SUM(AW67:AW86)</f>
        <v>3.8742682633046099</v>
      </c>
      <c r="AX61" s="1">
        <f t="shared" si="21"/>
        <v>5928.1673263454622</v>
      </c>
      <c r="AY61" s="1">
        <f t="shared" si="21"/>
        <v>374.05575883172668</v>
      </c>
      <c r="AZ61" s="1">
        <f t="shared" si="21"/>
        <v>24.214858070305336</v>
      </c>
      <c r="BA61" s="1">
        <f t="shared" si="21"/>
        <v>4236.2628364757966</v>
      </c>
      <c r="BB61" s="1">
        <f t="shared" si="21"/>
        <v>35.904059833631401</v>
      </c>
      <c r="BC61" s="1">
        <f t="shared" si="21"/>
        <v>0</v>
      </c>
      <c r="BD61" s="1">
        <f t="shared" si="21"/>
        <v>16.903646460662365</v>
      </c>
      <c r="BE61" s="1">
        <f t="shared" si="21"/>
        <v>26122.041648932929</v>
      </c>
      <c r="BF61" s="1">
        <f t="shared" si="21"/>
        <v>24032.27673322396</v>
      </c>
      <c r="BG61" s="1">
        <f t="shared" si="21"/>
        <v>2089.7649157090327</v>
      </c>
      <c r="BH61" s="1">
        <f t="shared" si="21"/>
        <v>67.182714395237852</v>
      </c>
      <c r="BI61" s="1">
        <f t="shared" si="21"/>
        <v>0</v>
      </c>
      <c r="BJ61" s="1">
        <f t="shared" si="21"/>
        <v>4473.541629708724</v>
      </c>
      <c r="BK61" s="1">
        <f t="shared" si="21"/>
        <v>19.818708607610269</v>
      </c>
      <c r="BL61" s="1">
        <f t="shared" si="21"/>
        <v>2408.3712855892582</v>
      </c>
      <c r="BM61" s="1">
        <f t="shared" si="21"/>
        <v>112.02852365053423</v>
      </c>
      <c r="BN61" s="1">
        <f t="shared" si="21"/>
        <v>80.609102847798269</v>
      </c>
      <c r="BO61" s="1">
        <f t="shared" si="21"/>
        <v>9633.483019243793</v>
      </c>
      <c r="BP61" s="1">
        <f t="shared" si="21"/>
        <v>13.350476181595253</v>
      </c>
      <c r="BQ61" s="1">
        <f t="shared" si="21"/>
        <v>79.020119706744353</v>
      </c>
      <c r="BR61" s="1">
        <f t="shared" si="21"/>
        <v>2463.9113738255105</v>
      </c>
      <c r="BS61" s="1">
        <f t="shared" si="21"/>
        <v>3.094827713311616</v>
      </c>
      <c r="BT61" s="1">
        <f t="shared" si="21"/>
        <v>65539.699182941433</v>
      </c>
      <c r="BU61" s="1">
        <f t="shared" si="21"/>
        <v>10261.803980075169</v>
      </c>
      <c r="BV61" s="1">
        <f t="shared" si="21"/>
        <v>0</v>
      </c>
      <c r="BW61" s="1">
        <f t="shared" si="21"/>
        <v>0</v>
      </c>
      <c r="BX61" s="1">
        <f t="shared" si="21"/>
        <v>751.53175618281477</v>
      </c>
      <c r="BY61" s="1">
        <f t="shared" si="21"/>
        <v>0</v>
      </c>
      <c r="BZ61" s="1">
        <f t="shared" si="21"/>
        <v>39316.894596873099</v>
      </c>
      <c r="CA61" s="1">
        <f t="shared" si="21"/>
        <v>1154.6352374135172</v>
      </c>
      <c r="CB61" s="89"/>
      <c r="CF61" s="68"/>
      <c r="CG61" s="68"/>
      <c r="CH61" s="68"/>
      <c r="CI61" s="68"/>
      <c r="CJ61" s="68"/>
      <c r="CK61" s="68"/>
      <c r="CL61" s="68"/>
      <c r="CM61" s="40"/>
      <c r="CN61" s="40"/>
      <c r="CO61" s="40"/>
      <c r="CP61" s="40"/>
      <c r="CQ61" s="40"/>
      <c r="CR61" s="40"/>
      <c r="CS61" s="68"/>
    </row>
    <row r="62" spans="1:97" x14ac:dyDescent="0.25">
      <c r="A62" s="7" t="s">
        <v>219</v>
      </c>
      <c r="B62" s="1">
        <f>SUM(B3:B51)</f>
        <v>10207.45503266</v>
      </c>
      <c r="C62" s="1">
        <f t="shared" ref="C62:H62" si="22">SUM(C3:C51)</f>
        <v>0</v>
      </c>
      <c r="D62" s="1">
        <f t="shared" si="22"/>
        <v>84351.994766470016</v>
      </c>
      <c r="E62" s="1">
        <f t="shared" si="22"/>
        <v>1832.6346209599997</v>
      </c>
      <c r="F62" s="1">
        <f t="shared" si="22"/>
        <v>1686.02385265</v>
      </c>
      <c r="G62" s="1">
        <f t="shared" si="22"/>
        <v>4140.9730498199997</v>
      </c>
      <c r="H62" s="1">
        <f t="shared" si="22"/>
        <v>4675.5318446899992</v>
      </c>
      <c r="I62" s="89"/>
      <c r="J62" s="7" t="s">
        <v>219</v>
      </c>
      <c r="K62" s="1">
        <f t="shared" ref="K62:CA62" si="23">SUM(K3:K51)</f>
        <v>0</v>
      </c>
      <c r="L62" s="1">
        <f t="shared" si="23"/>
        <v>53.071752908933384</v>
      </c>
      <c r="M62" s="1">
        <f t="shared" ref="M62" si="24">SUM(M3:M51)</f>
        <v>8.6403990285678152</v>
      </c>
      <c r="N62" s="1">
        <f t="shared" si="23"/>
        <v>19.651699367524184</v>
      </c>
      <c r="O62" s="1">
        <f t="shared" si="23"/>
        <v>19.651699367524184</v>
      </c>
      <c r="P62" s="1">
        <f t="shared" si="23"/>
        <v>75.896961926661021</v>
      </c>
      <c r="Q62" s="1">
        <f t="shared" si="23"/>
        <v>0</v>
      </c>
      <c r="R62" s="1">
        <f t="shared" si="23"/>
        <v>9.509579030710416</v>
      </c>
      <c r="S62" s="1">
        <f t="shared" ref="S62" si="25">SUM(S3:S51)</f>
        <v>4.7363246820875808</v>
      </c>
      <c r="T62" s="1">
        <f t="shared" si="23"/>
        <v>112.19163325585463</v>
      </c>
      <c r="U62" s="1">
        <f t="shared" si="23"/>
        <v>10207.452561856699</v>
      </c>
      <c r="V62" s="1">
        <f t="shared" si="23"/>
        <v>467.6582269386659</v>
      </c>
      <c r="W62" s="1">
        <f t="shared" si="23"/>
        <v>3.541963263816263</v>
      </c>
      <c r="X62" s="1">
        <f t="shared" si="23"/>
        <v>81.614013308071947</v>
      </c>
      <c r="Y62" s="1">
        <f t="shared" si="23"/>
        <v>2.0525635401546274</v>
      </c>
      <c r="Z62" s="1"/>
      <c r="AA62" s="1">
        <f t="shared" si="23"/>
        <v>0</v>
      </c>
      <c r="AB62" s="1">
        <f t="shared" si="23"/>
        <v>85.737843539403627</v>
      </c>
      <c r="AC62" s="1">
        <f t="shared" si="23"/>
        <v>85.737843539403627</v>
      </c>
      <c r="AD62" s="1"/>
      <c r="AE62" s="1"/>
      <c r="AF62" s="1">
        <f t="shared" si="23"/>
        <v>674.81586364679583</v>
      </c>
      <c r="AG62" s="1">
        <f t="shared" si="23"/>
        <v>16.5096959618188</v>
      </c>
      <c r="AH62" s="1">
        <f t="shared" si="23"/>
        <v>2.5815111689878707</v>
      </c>
      <c r="AI62" s="1"/>
      <c r="AJ62" s="1">
        <f t="shared" si="23"/>
        <v>1426.2891622764046</v>
      </c>
      <c r="AK62" s="1">
        <f t="shared" si="23"/>
        <v>7.0168911334965118</v>
      </c>
      <c r="AL62" s="1">
        <f t="shared" si="23"/>
        <v>0</v>
      </c>
      <c r="AM62" s="1"/>
      <c r="AN62" s="1">
        <f t="shared" si="23"/>
        <v>8.5712721796090321</v>
      </c>
      <c r="AO62" s="1">
        <f t="shared" si="23"/>
        <v>32.450894412533231</v>
      </c>
      <c r="AP62" s="1">
        <f t="shared" si="23"/>
        <v>4732.1675364466928</v>
      </c>
      <c r="AQ62" s="1">
        <f t="shared" si="23"/>
        <v>75916.771156400748</v>
      </c>
      <c r="AR62" s="1">
        <f t="shared" si="23"/>
        <v>7760.3814012663197</v>
      </c>
      <c r="AS62" s="1">
        <f t="shared" si="23"/>
        <v>84351.968421313824</v>
      </c>
      <c r="AT62" s="1">
        <f t="shared" si="23"/>
        <v>0</v>
      </c>
      <c r="AU62" s="1">
        <f t="shared" si="23"/>
        <v>93.320730829315693</v>
      </c>
      <c r="AV62" s="1"/>
      <c r="AW62" s="1">
        <f t="shared" si="23"/>
        <v>1.0092233403396191</v>
      </c>
      <c r="AX62" s="1">
        <f t="shared" si="23"/>
        <v>781.28257647952341</v>
      </c>
      <c r="AY62" s="1">
        <f t="shared" si="23"/>
        <v>9.956989429895744</v>
      </c>
      <c r="AZ62" s="1">
        <f t="shared" si="23"/>
        <v>6.3078380105711531</v>
      </c>
      <c r="BA62" s="1">
        <f t="shared" si="23"/>
        <v>779.1093117301308</v>
      </c>
      <c r="BB62" s="1">
        <f t="shared" si="23"/>
        <v>5.7842713684783078</v>
      </c>
      <c r="BC62" s="1">
        <f t="shared" si="23"/>
        <v>0</v>
      </c>
      <c r="BD62" s="1">
        <f t="shared" si="23"/>
        <v>4.4032963642873266</v>
      </c>
      <c r="BE62" s="1">
        <f t="shared" si="23"/>
        <v>1832.6339887063609</v>
      </c>
      <c r="BF62" s="1">
        <f t="shared" si="23"/>
        <v>1686.0233048214868</v>
      </c>
      <c r="BG62" s="1">
        <f t="shared" si="23"/>
        <v>146.61068388487439</v>
      </c>
      <c r="BH62" s="1">
        <f t="shared" si="23"/>
        <v>2.2533844142528787</v>
      </c>
      <c r="BI62" s="1">
        <f t="shared" si="23"/>
        <v>0</v>
      </c>
      <c r="BJ62" s="1">
        <f t="shared" si="23"/>
        <v>23.602609110942058</v>
      </c>
      <c r="BK62" s="1">
        <f t="shared" si="23"/>
        <v>5.1626795574827566</v>
      </c>
      <c r="BL62" s="1">
        <f t="shared" si="23"/>
        <v>140.74464464414618</v>
      </c>
      <c r="BM62" s="1">
        <f t="shared" si="23"/>
        <v>29.182881058670443</v>
      </c>
      <c r="BN62" s="1">
        <f t="shared" si="23"/>
        <v>20.998272087479361</v>
      </c>
      <c r="BO62" s="1">
        <f t="shared" si="23"/>
        <v>562.97850698446189</v>
      </c>
      <c r="BP62" s="1">
        <f t="shared" si="23"/>
        <v>1.7595001255317666</v>
      </c>
      <c r="BQ62" s="1">
        <f t="shared" si="23"/>
        <v>5.0124930380936581</v>
      </c>
      <c r="BR62" s="1">
        <f t="shared" si="23"/>
        <v>89.359546940370251</v>
      </c>
      <c r="BS62" s="1">
        <f t="shared" si="23"/>
        <v>0.15735674188351859</v>
      </c>
      <c r="BT62" s="1">
        <f t="shared" si="23"/>
        <v>4140.9720434583833</v>
      </c>
      <c r="BU62" s="1">
        <f t="shared" si="23"/>
        <v>1159.9385550024647</v>
      </c>
      <c r="BV62" s="1">
        <f t="shared" si="23"/>
        <v>0</v>
      </c>
      <c r="BW62" s="1">
        <f t="shared" si="23"/>
        <v>0</v>
      </c>
      <c r="BX62" s="1">
        <f t="shared" si="23"/>
        <v>99.046048861613031</v>
      </c>
      <c r="BY62" s="1">
        <f t="shared" si="23"/>
        <v>0</v>
      </c>
      <c r="BZ62" s="1">
        <f t="shared" si="23"/>
        <v>4675.530517621427</v>
      </c>
      <c r="CA62" s="1">
        <f t="shared" si="23"/>
        <v>152.17238813320108</v>
      </c>
      <c r="CB62" s="89"/>
      <c r="CF62" s="68"/>
      <c r="CG62" s="68"/>
      <c r="CH62" s="68"/>
      <c r="CI62" s="68"/>
      <c r="CJ62" s="68"/>
      <c r="CK62" s="68"/>
      <c r="CL62" s="68"/>
      <c r="CM62" s="40"/>
      <c r="CN62" s="40"/>
      <c r="CO62" s="40"/>
      <c r="CP62" s="40"/>
      <c r="CQ62" s="40"/>
      <c r="CR62" s="40"/>
      <c r="CS62" s="68"/>
    </row>
    <row r="63" spans="1:97" x14ac:dyDescent="0.25">
      <c r="A63" s="89" t="s">
        <v>349</v>
      </c>
      <c r="B63" s="75">
        <f>+B3+B5+B8+B9+B11+B12+B14+B15+B16+B17+B18+B19+B20+B21+B22+B23+B24+B25+B26+B28+B30+B31+B33+B34+B35+B36+B37+B39+B40+B41+B42+B43+B44+B46+B47+B49+B50+B10</f>
        <v>7805.5735650699999</v>
      </c>
      <c r="C63" s="75">
        <f t="shared" ref="C63:H63" si="26">+C3+C5+C8+C9+C11+C12+C14+C15+C16+C17+C18+C19+C20+C21+C22+C23+C24+C25+C26+C28+C30+C31+C33+C34+C35+C36+C37+C39+C40+C41+C42+C43+C44+C46+C47+C49+C50+C10</f>
        <v>0</v>
      </c>
      <c r="D63" s="75">
        <f t="shared" si="26"/>
        <v>64715.915838869994</v>
      </c>
      <c r="E63" s="75">
        <f t="shared" si="26"/>
        <v>1387.7642142100003</v>
      </c>
      <c r="F63" s="75">
        <f t="shared" si="26"/>
        <v>1276.7430784400001</v>
      </c>
      <c r="G63" s="75">
        <f t="shared" si="26"/>
        <v>3124.2132825500003</v>
      </c>
      <c r="H63" s="75">
        <f t="shared" si="26"/>
        <v>3611.6592646799995</v>
      </c>
      <c r="I63" s="89"/>
      <c r="J63" s="89" t="s">
        <v>349</v>
      </c>
      <c r="K63" s="75">
        <f t="shared" ref="K63:CA63" si="27">+K3+K5+K8+K9+K11+K12+K14+K15+K16+K17+K18+K19+K20+K21+K22+K23+K24+K25+K26+K28+K30+K31+K33+K34+K35+K36+K37+K39+K40+K41+K42+K43+K44+K46+K47+K49+K50+K10</f>
        <v>0</v>
      </c>
      <c r="L63" s="75">
        <f t="shared" si="27"/>
        <v>40.992860607977171</v>
      </c>
      <c r="M63" s="75">
        <f t="shared" ref="M63" si="28">+M3+M5+M8+M9+M11+M12+M14+M15+M16+M17+M18+M19+M20+M21+M22+M23+M24+M25+M26+M28+M30+M31+M33+M34+M35+M36+M37+M39+M40+M41+M42+M43+M44+M46+M47+M49+M50+M10</f>
        <v>6.674359195189937</v>
      </c>
      <c r="N63" s="75">
        <f t="shared" si="27"/>
        <v>15.179061934144654</v>
      </c>
      <c r="O63" s="75">
        <f t="shared" si="27"/>
        <v>15.179061934144654</v>
      </c>
      <c r="P63" s="75">
        <f t="shared" si="27"/>
        <v>58.623157774186929</v>
      </c>
      <c r="Q63" s="75">
        <f t="shared" si="27"/>
        <v>0</v>
      </c>
      <c r="R63" s="75">
        <f t="shared" si="27"/>
        <v>7.3452427220728973</v>
      </c>
      <c r="S63" s="75">
        <f t="shared" ref="S63" si="29">+S3+S5+S8+S9+S11+S12+S14+S15+S16+S17+S18+S19+S20+S21+S22+S23+S24+S25+S26+S28+S30+S31+S33+S34+S35+S36+S37+S39+S40+S41+S42+S43+S44+S46+S47+S49+S50+S10</f>
        <v>3.6586191461149258</v>
      </c>
      <c r="T63" s="75">
        <f t="shared" si="27"/>
        <v>86.66343468800396</v>
      </c>
      <c r="U63" s="75">
        <f t="shared" si="27"/>
        <v>7805.5718416525615</v>
      </c>
      <c r="V63" s="75">
        <f t="shared" si="27"/>
        <v>361.2213302749131</v>
      </c>
      <c r="W63" s="75">
        <f t="shared" si="27"/>
        <v>2.7358289738031223</v>
      </c>
      <c r="X63" s="75">
        <f t="shared" si="27"/>
        <v>63.039036759684961</v>
      </c>
      <c r="Y63" s="75">
        <f t="shared" si="27"/>
        <v>1.5855220270371662</v>
      </c>
      <c r="Z63" s="75"/>
      <c r="AA63" s="75">
        <f t="shared" si="27"/>
        <v>0</v>
      </c>
      <c r="AB63" s="75">
        <f t="shared" si="27"/>
        <v>66.224301285436297</v>
      </c>
      <c r="AC63" s="75">
        <f t="shared" si="27"/>
        <v>66.224301285436297</v>
      </c>
      <c r="AD63" s="75"/>
      <c r="AE63" s="75"/>
      <c r="AF63" s="75">
        <f t="shared" si="27"/>
        <v>517.72724224172418</v>
      </c>
      <c r="AG63" s="75">
        <f t="shared" si="27"/>
        <v>12.75216501726837</v>
      </c>
      <c r="AH63" s="75">
        <f t="shared" si="27"/>
        <v>1.9939713918702335</v>
      </c>
      <c r="AI63" s="75"/>
      <c r="AJ63" s="75">
        <f t="shared" si="27"/>
        <v>1101.8051667355317</v>
      </c>
      <c r="AK63" s="75">
        <f t="shared" si="27"/>
        <v>5.4198779892857294</v>
      </c>
      <c r="AL63" s="75">
        <f t="shared" si="27"/>
        <v>0</v>
      </c>
      <c r="AM63" s="75"/>
      <c r="AN63" s="75">
        <f t="shared" si="27"/>
        <v>6.6241094960476792</v>
      </c>
      <c r="AO63" s="75">
        <f t="shared" si="27"/>
        <v>24.573468991595938</v>
      </c>
      <c r="AP63" s="75">
        <f t="shared" si="27"/>
        <v>3655.4048774432945</v>
      </c>
      <c r="AQ63" s="75">
        <f t="shared" si="27"/>
        <v>58244.305061393687</v>
      </c>
      <c r="AR63" s="75">
        <f t="shared" si="27"/>
        <v>5953.8627611843131</v>
      </c>
      <c r="AS63" s="75">
        <f t="shared" si="27"/>
        <v>64715.895064819728</v>
      </c>
      <c r="AT63" s="75">
        <f t="shared" si="27"/>
        <v>0</v>
      </c>
      <c r="AU63" s="75">
        <f t="shared" si="27"/>
        <v>72.081362970020791</v>
      </c>
      <c r="AV63" s="75"/>
      <c r="AW63" s="75">
        <f t="shared" si="27"/>
        <v>0.76303421306568997</v>
      </c>
      <c r="AX63" s="75">
        <f t="shared" si="27"/>
        <v>603.46620255566916</v>
      </c>
      <c r="AY63" s="75">
        <f t="shared" si="27"/>
        <v>7.5664658200256616</v>
      </c>
      <c r="AZ63" s="75">
        <f t="shared" si="27"/>
        <v>4.7691089597050125</v>
      </c>
      <c r="BA63" s="75">
        <f t="shared" si="27"/>
        <v>589.1962651351148</v>
      </c>
      <c r="BB63" s="75">
        <f t="shared" si="27"/>
        <v>4.3748252669885348</v>
      </c>
      <c r="BC63" s="75">
        <f t="shared" si="27"/>
        <v>0</v>
      </c>
      <c r="BD63" s="75">
        <f t="shared" si="27"/>
        <v>3.329159628781337</v>
      </c>
      <c r="BE63" s="75">
        <f t="shared" si="27"/>
        <v>1387.7637485217576</v>
      </c>
      <c r="BF63" s="75">
        <f t="shared" si="27"/>
        <v>1276.7426754992771</v>
      </c>
      <c r="BG63" s="75">
        <f t="shared" si="27"/>
        <v>111.02107302248147</v>
      </c>
      <c r="BH63" s="75">
        <f t="shared" si="27"/>
        <v>1.7103842728164578</v>
      </c>
      <c r="BI63" s="75">
        <f t="shared" si="27"/>
        <v>0</v>
      </c>
      <c r="BJ63" s="75">
        <f t="shared" si="27"/>
        <v>18.345859844364686</v>
      </c>
      <c r="BK63" s="75">
        <f t="shared" si="27"/>
        <v>3.9032991979860725</v>
      </c>
      <c r="BL63" s="75">
        <f t="shared" si="27"/>
        <v>106.62497614356479</v>
      </c>
      <c r="BM63" s="75">
        <f t="shared" si="27"/>
        <v>22.064029726031578</v>
      </c>
      <c r="BN63" s="75">
        <f t="shared" si="27"/>
        <v>15.875969867072291</v>
      </c>
      <c r="BO63" s="75">
        <f t="shared" si="27"/>
        <v>426.49984767583157</v>
      </c>
      <c r="BP63" s="75">
        <f t="shared" si="27"/>
        <v>1.3590457600199546</v>
      </c>
      <c r="BQ63" s="75">
        <f t="shared" si="27"/>
        <v>3.7965800178166473</v>
      </c>
      <c r="BR63" s="75">
        <f t="shared" si="27"/>
        <v>67.803613839183697</v>
      </c>
      <c r="BS63" s="75">
        <f t="shared" si="27"/>
        <v>0.11925589092698834</v>
      </c>
      <c r="BT63" s="75">
        <f t="shared" si="27"/>
        <v>3124.2124257627665</v>
      </c>
      <c r="BU63" s="75">
        <f t="shared" si="27"/>
        <v>896.03963418824139</v>
      </c>
      <c r="BV63" s="75">
        <f t="shared" si="27"/>
        <v>0</v>
      </c>
      <c r="BW63" s="75">
        <f t="shared" si="27"/>
        <v>0</v>
      </c>
      <c r="BX63" s="75">
        <f t="shared" si="27"/>
        <v>76.503622816506294</v>
      </c>
      <c r="BY63" s="75">
        <f t="shared" si="27"/>
        <v>0</v>
      </c>
      <c r="BZ63" s="75">
        <f t="shared" si="27"/>
        <v>3611.6582197020389</v>
      </c>
      <c r="CA63" s="75">
        <f t="shared" si="27"/>
        <v>117.53864338166319</v>
      </c>
      <c r="CB63" s="89"/>
      <c r="CF63" s="68"/>
      <c r="CG63" s="68"/>
      <c r="CH63" s="68"/>
      <c r="CI63" s="68"/>
      <c r="CJ63" s="68"/>
      <c r="CK63" s="68"/>
      <c r="CL63" s="68"/>
      <c r="CM63" s="40"/>
      <c r="CN63" s="40"/>
      <c r="CO63" s="40"/>
      <c r="CP63" s="40"/>
      <c r="CQ63" s="40"/>
      <c r="CR63" s="40"/>
      <c r="CS63" s="68"/>
    </row>
    <row r="64" spans="1:97" x14ac:dyDescent="0.25">
      <c r="A64" s="2" t="s">
        <v>427</v>
      </c>
      <c r="B64" s="1">
        <f t="shared" ref="B64:H64" si="30">SUM(B67:B73)</f>
        <v>8445.1081181000009</v>
      </c>
      <c r="C64" s="1">
        <f t="shared" si="30"/>
        <v>0</v>
      </c>
      <c r="D64" s="1">
        <f t="shared" si="30"/>
        <v>66541.76596294</v>
      </c>
      <c r="E64" s="1">
        <f t="shared" si="30"/>
        <v>1262.74190914</v>
      </c>
      <c r="F64" s="1">
        <f t="shared" si="30"/>
        <v>1161.72255756</v>
      </c>
      <c r="G64" s="1">
        <f t="shared" si="30"/>
        <v>2640.5521594700003</v>
      </c>
      <c r="H64" s="1">
        <f t="shared" si="30"/>
        <v>4107.0416713599998</v>
      </c>
      <c r="I64" s="89"/>
      <c r="J64" s="2" t="s">
        <v>427</v>
      </c>
      <c r="K64" s="1">
        <f t="shared" ref="K64:S64" si="31">SUM(K67:K73)</f>
        <v>0</v>
      </c>
      <c r="L64" s="1">
        <f t="shared" si="31"/>
        <v>46.304620197238648</v>
      </c>
      <c r="M64" s="1">
        <f t="shared" si="31"/>
        <v>7.5443017727647721</v>
      </c>
      <c r="N64" s="1">
        <f t="shared" si="31"/>
        <v>17.145926820412175</v>
      </c>
      <c r="O64" s="1">
        <f t="shared" si="31"/>
        <v>17.145926820412175</v>
      </c>
      <c r="P64" s="1">
        <f t="shared" si="31"/>
        <v>66.219646529886234</v>
      </c>
      <c r="Q64" s="1">
        <f t="shared" si="31"/>
        <v>0</v>
      </c>
      <c r="R64" s="1">
        <f t="shared" si="31"/>
        <v>8.2970529972766229</v>
      </c>
      <c r="S64" s="1">
        <f t="shared" si="31"/>
        <v>4.13547679215492</v>
      </c>
      <c r="T64" s="1">
        <f t="shared" ref="T64:Y64" si="32">SUM(T67:T73)</f>
        <v>97.958236877629957</v>
      </c>
      <c r="U64" s="1">
        <f t="shared" si="32"/>
        <v>8394.1932648533511</v>
      </c>
      <c r="V64" s="1">
        <f t="shared" si="32"/>
        <v>408.02846475481863</v>
      </c>
      <c r="W64" s="1">
        <f t="shared" si="32"/>
        <v>3.0903308172657846</v>
      </c>
      <c r="X64" s="1">
        <f t="shared" si="32"/>
        <v>71.207493732757015</v>
      </c>
      <c r="Y64" s="1">
        <f t="shared" si="32"/>
        <v>1.7921786873698005</v>
      </c>
      <c r="Z64" s="1"/>
      <c r="AA64" s="1">
        <f>SUM(AA67:AA73)</f>
        <v>0</v>
      </c>
      <c r="AB64" s="1">
        <f>SUM(AB67:AB73)</f>
        <v>74.80542607482613</v>
      </c>
      <c r="AC64" s="1">
        <f>SUM(AC67:AC73)</f>
        <v>74.80542607482613</v>
      </c>
      <c r="AD64" s="1"/>
      <c r="AE64" s="1"/>
      <c r="AF64" s="1">
        <f>SUM(AF67:AF73)</f>
        <v>529.21861932461366</v>
      </c>
      <c r="AG64" s="1">
        <f>SUM(AG67:AG73)</f>
        <v>14.404590576844839</v>
      </c>
      <c r="AH64" s="1">
        <f>SUM(AH67:AH73)</f>
        <v>2.2523444561570081</v>
      </c>
      <c r="AI64" s="1"/>
      <c r="AJ64" s="1">
        <f>SUM(AJ67:AJ73)</f>
        <v>1245.9940301299469</v>
      </c>
      <c r="AK64" s="1">
        <f>SUM(AK67:AK73)</f>
        <v>6.1221876693472463</v>
      </c>
      <c r="AL64" s="1">
        <f>SUM(AL67:AL73)</f>
        <v>0</v>
      </c>
      <c r="AM64" s="1"/>
      <c r="AN64" s="1">
        <f t="shared" ref="AN64:AU64" si="33">SUM(AN67:AN73)</f>
        <v>7.521131561067957</v>
      </c>
      <c r="AO64" s="1">
        <f t="shared" si="33"/>
        <v>22.225507858264848</v>
      </c>
      <c r="AP64" s="1">
        <f t="shared" si="33"/>
        <v>4131.8160688944317</v>
      </c>
      <c r="AQ64" s="1">
        <f t="shared" si="33"/>
        <v>59537.131798894196</v>
      </c>
      <c r="AR64" s="1">
        <f t="shared" si="33"/>
        <v>6086.0222530905903</v>
      </c>
      <c r="AS64" s="1">
        <f t="shared" si="33"/>
        <v>66152.372671309422</v>
      </c>
      <c r="AT64" s="1">
        <f t="shared" si="33"/>
        <v>0</v>
      </c>
      <c r="AU64" s="1">
        <f t="shared" si="33"/>
        <v>81.421450282108736</v>
      </c>
      <c r="AV64" s="1"/>
      <c r="AW64" s="1">
        <f t="shared" ref="AW64:CA64" si="34">SUM(AW67:AW73)</f>
        <v>0.68392849892800089</v>
      </c>
      <c r="AX64" s="1">
        <f t="shared" si="34"/>
        <v>681.66390305950893</v>
      </c>
      <c r="AY64" s="1">
        <f t="shared" si="34"/>
        <v>6.9803775131863794</v>
      </c>
      <c r="AZ64" s="1">
        <f t="shared" si="34"/>
        <v>4.2746895588000093</v>
      </c>
      <c r="BA64" s="1">
        <f t="shared" si="34"/>
        <v>528.84827147715009</v>
      </c>
      <c r="BB64" s="1">
        <f t="shared" si="34"/>
        <v>3.9293694080038732</v>
      </c>
      <c r="BC64" s="1">
        <f t="shared" si="34"/>
        <v>0</v>
      </c>
      <c r="BD64" s="1">
        <f t="shared" si="34"/>
        <v>2.9840219009353053</v>
      </c>
      <c r="BE64" s="1">
        <f t="shared" si="34"/>
        <v>1255.1631755140002</v>
      </c>
      <c r="BF64" s="1">
        <f t="shared" si="34"/>
        <v>1154.7500349517122</v>
      </c>
      <c r="BG64" s="1">
        <f t="shared" si="34"/>
        <v>100.41314056228862</v>
      </c>
      <c r="BH64" s="1">
        <f t="shared" si="34"/>
        <v>1.5676307258166737</v>
      </c>
      <c r="BI64" s="1">
        <f t="shared" si="34"/>
        <v>0</v>
      </c>
      <c r="BJ64" s="1">
        <f t="shared" si="34"/>
        <v>19.032121800955679</v>
      </c>
      <c r="BK64" s="1">
        <f t="shared" si="34"/>
        <v>3.498642359827369</v>
      </c>
      <c r="BL64" s="1">
        <f t="shared" si="34"/>
        <v>96.67420054013229</v>
      </c>
      <c r="BM64" s="1">
        <f t="shared" si="34"/>
        <v>19.776611931303965</v>
      </c>
      <c r="BN64" s="1">
        <f t="shared" si="34"/>
        <v>14.230113563054932</v>
      </c>
      <c r="BO64" s="1">
        <f t="shared" si="34"/>
        <v>386.69676167485028</v>
      </c>
      <c r="BP64" s="1">
        <f t="shared" si="34"/>
        <v>1.5351501351843324</v>
      </c>
      <c r="BQ64" s="1">
        <f t="shared" si="34"/>
        <v>3.4382855747173924</v>
      </c>
      <c r="BR64" s="1">
        <f t="shared" si="34"/>
        <v>62.026645158374329</v>
      </c>
      <c r="BS64" s="1">
        <f t="shared" si="34"/>
        <v>0.10836326567348434</v>
      </c>
      <c r="BT64" s="1">
        <f t="shared" si="34"/>
        <v>2624.6819868317912</v>
      </c>
      <c r="BU64" s="1">
        <f t="shared" si="34"/>
        <v>1013.192520508976</v>
      </c>
      <c r="BV64" s="1">
        <f t="shared" si="34"/>
        <v>0</v>
      </c>
      <c r="BW64" s="1">
        <f t="shared" si="34"/>
        <v>0</v>
      </c>
      <c r="BX64" s="1">
        <f t="shared" si="34"/>
        <v>86.416980153969433</v>
      </c>
      <c r="BY64" s="1">
        <f t="shared" si="34"/>
        <v>0</v>
      </c>
      <c r="BZ64" s="1">
        <f t="shared" si="34"/>
        <v>4082.4026304006252</v>
      </c>
      <c r="CA64" s="1">
        <f t="shared" si="34"/>
        <v>132.76919490240462</v>
      </c>
      <c r="CB64" s="89"/>
      <c r="CM64" s="40"/>
      <c r="CN64" s="40"/>
      <c r="CO64" s="40"/>
      <c r="CP64" s="40"/>
      <c r="CQ64" s="40"/>
      <c r="CR64" s="40"/>
    </row>
    <row r="65" spans="1:97" x14ac:dyDescent="0.25">
      <c r="A65" s="2" t="s">
        <v>428</v>
      </c>
      <c r="B65" s="1">
        <f t="shared" ref="B65:H65" si="35">SUM(B74:B82)</f>
        <v>9625.5112951699994</v>
      </c>
      <c r="C65" s="1">
        <f t="shared" si="35"/>
        <v>0</v>
      </c>
      <c r="D65" s="1">
        <f t="shared" si="35"/>
        <v>95412.558989869998</v>
      </c>
      <c r="E65" s="1">
        <f t="shared" si="35"/>
        <v>5361.5446217400004</v>
      </c>
      <c r="F65" s="1">
        <f t="shared" si="35"/>
        <v>4932.6210493299996</v>
      </c>
      <c r="G65" s="1">
        <f t="shared" si="35"/>
        <v>14099.274091859999</v>
      </c>
      <c r="H65" s="1">
        <f t="shared" si="35"/>
        <v>4777.4069314300004</v>
      </c>
      <c r="I65" s="89"/>
      <c r="J65" s="2" t="s">
        <v>428</v>
      </c>
      <c r="K65" s="1">
        <f t="shared" ref="K65:S65" si="36">SUM(K74:K82)</f>
        <v>0</v>
      </c>
      <c r="L65" s="1">
        <f t="shared" si="36"/>
        <v>41.433565983043643</v>
      </c>
      <c r="M65" s="1">
        <f t="shared" si="36"/>
        <v>8.8287179894441454</v>
      </c>
      <c r="N65" s="1">
        <f t="shared" si="36"/>
        <v>15.342290420960046</v>
      </c>
      <c r="O65" s="1">
        <f t="shared" si="36"/>
        <v>15.342290420960046</v>
      </c>
      <c r="P65" s="1">
        <f t="shared" si="36"/>
        <v>59.253656250389312</v>
      </c>
      <c r="Q65" s="1">
        <f t="shared" si="36"/>
        <v>0</v>
      </c>
      <c r="R65" s="1">
        <f t="shared" si="36"/>
        <v>7.4242323201090255</v>
      </c>
      <c r="S65" s="1">
        <f t="shared" si="36"/>
        <v>4.8395087236078975</v>
      </c>
      <c r="T65" s="1">
        <f t="shared" ref="T65:Y65" si="37">SUM(T74:T82)</f>
        <v>114.31264643010817</v>
      </c>
      <c r="U65" s="1">
        <f t="shared" si="37"/>
        <v>9625.5456400465191</v>
      </c>
      <c r="V65" s="1">
        <f t="shared" si="37"/>
        <v>365.10736666841922</v>
      </c>
      <c r="W65" s="1">
        <f t="shared" si="37"/>
        <v>2.7652280915077769</v>
      </c>
      <c r="X65" s="1">
        <f t="shared" si="37"/>
        <v>63.717316772064187</v>
      </c>
      <c r="Y65" s="1">
        <f t="shared" si="37"/>
        <v>2.0973032427409719</v>
      </c>
      <c r="Z65" s="1"/>
      <c r="AA65" s="1">
        <f>SUM(AA74:AA82)</f>
        <v>0</v>
      </c>
      <c r="AB65" s="1">
        <f>SUM(AB74:AB82)</f>
        <v>66.936454393582125</v>
      </c>
      <c r="AC65" s="1">
        <f>SUM(AC74:AC82)</f>
        <v>66.936454393582125</v>
      </c>
      <c r="AD65" s="1"/>
      <c r="AE65" s="1"/>
      <c r="AF65" s="1">
        <f>SUM(AF74:AF82)</f>
        <v>763.30170697266828</v>
      </c>
      <c r="AG65" s="1">
        <f>SUM(AG74:AG82)</f>
        <v>12.8892889008336</v>
      </c>
      <c r="AH65" s="1">
        <f>SUM(AH74:AH82)</f>
        <v>2.0154197708736596</v>
      </c>
      <c r="AI65" s="1"/>
      <c r="AJ65" s="1">
        <f>SUM(AJ74:AJ82)</f>
        <v>1695.4741949236698</v>
      </c>
      <c r="AK65" s="1">
        <f>SUM(AK74:AK82)</f>
        <v>5.4781503736522925</v>
      </c>
      <c r="AL65" s="1">
        <f>SUM(AL74:AL82)</f>
        <v>0</v>
      </c>
      <c r="AM65" s="1"/>
      <c r="AN65" s="1">
        <f t="shared" ref="AN65:AU65" si="38">SUM(AN74:AN82)</f>
        <v>22.55960922696331</v>
      </c>
      <c r="AO65" s="1">
        <f t="shared" si="38"/>
        <v>94.937897704007341</v>
      </c>
      <c r="AP65" s="1">
        <f t="shared" si="38"/>
        <v>4821.5893264901815</v>
      </c>
      <c r="AQ65" s="1">
        <f t="shared" si="38"/>
        <v>85871.008012482562</v>
      </c>
      <c r="AR65" s="1">
        <f t="shared" si="38"/>
        <v>8777.9420258249411</v>
      </c>
      <c r="AS65" s="1">
        <f t="shared" si="38"/>
        <v>95412.251745280169</v>
      </c>
      <c r="AT65" s="1">
        <f t="shared" si="38"/>
        <v>0</v>
      </c>
      <c r="AU65" s="1">
        <f t="shared" si="38"/>
        <v>72.856959472148944</v>
      </c>
      <c r="AV65" s="1"/>
      <c r="AW65" s="1">
        <f t="shared" ref="AW65:CA65" si="39">SUM(AW74:AW82)</f>
        <v>0</v>
      </c>
      <c r="AX65" s="1">
        <f t="shared" si="39"/>
        <v>609.95892944338971</v>
      </c>
      <c r="AY65" s="1">
        <f t="shared" si="39"/>
        <v>94.337238739066464</v>
      </c>
      <c r="AZ65" s="1">
        <f t="shared" si="39"/>
        <v>0</v>
      </c>
      <c r="BA65" s="1">
        <f t="shared" si="39"/>
        <v>349.82956407612562</v>
      </c>
      <c r="BB65" s="1">
        <f t="shared" si="39"/>
        <v>3.8481345727277128</v>
      </c>
      <c r="BC65" s="1">
        <f t="shared" si="39"/>
        <v>0</v>
      </c>
      <c r="BD65" s="1">
        <f t="shared" si="39"/>
        <v>0</v>
      </c>
      <c r="BE65" s="1">
        <f t="shared" si="39"/>
        <v>5361.5674145370549</v>
      </c>
      <c r="BF65" s="1">
        <f t="shared" si="39"/>
        <v>4932.6394432011102</v>
      </c>
      <c r="BG65" s="1">
        <f t="shared" si="39"/>
        <v>428.92797133594559</v>
      </c>
      <c r="BH65" s="1">
        <f t="shared" si="39"/>
        <v>16.442068244955493</v>
      </c>
      <c r="BI65" s="1">
        <f t="shared" si="39"/>
        <v>0</v>
      </c>
      <c r="BJ65" s="1">
        <f t="shared" si="39"/>
        <v>1231.1782158490262</v>
      </c>
      <c r="BK65" s="1">
        <f t="shared" si="39"/>
        <v>0</v>
      </c>
      <c r="BL65" s="1">
        <f t="shared" si="39"/>
        <v>524.75108820009098</v>
      </c>
      <c r="BM65" s="1">
        <f t="shared" si="39"/>
        <v>0</v>
      </c>
      <c r="BN65" s="1">
        <f t="shared" si="39"/>
        <v>0</v>
      </c>
      <c r="BO65" s="1">
        <f t="shared" si="39"/>
        <v>2099.0038335223708</v>
      </c>
      <c r="BP65" s="1">
        <f t="shared" si="39"/>
        <v>1.3736490502051544</v>
      </c>
      <c r="BQ65" s="1">
        <f t="shared" si="39"/>
        <v>16.791829263380599</v>
      </c>
      <c r="BR65" s="1">
        <f t="shared" si="39"/>
        <v>595.75780274673809</v>
      </c>
      <c r="BS65" s="1">
        <f t="shared" si="39"/>
        <v>0.6996679866234552</v>
      </c>
      <c r="BT65" s="1">
        <f t="shared" si="39"/>
        <v>14099.29183728566</v>
      </c>
      <c r="BU65" s="1">
        <f t="shared" si="39"/>
        <v>1334.2510178379891</v>
      </c>
      <c r="BV65" s="1">
        <f t="shared" si="39"/>
        <v>0</v>
      </c>
      <c r="BW65" s="1">
        <f t="shared" si="39"/>
        <v>0</v>
      </c>
      <c r="BX65" s="1">
        <f t="shared" si="39"/>
        <v>77.326667242503333</v>
      </c>
      <c r="BY65" s="1">
        <f t="shared" si="39"/>
        <v>0</v>
      </c>
      <c r="BZ65" s="1">
        <f t="shared" si="39"/>
        <v>4777.4144170990448</v>
      </c>
      <c r="CA65" s="1">
        <f t="shared" si="39"/>
        <v>118.80311485557044</v>
      </c>
      <c r="CB65" s="89"/>
      <c r="CM65" s="40"/>
      <c r="CN65" s="40"/>
      <c r="CO65" s="40"/>
      <c r="CP65" s="40"/>
      <c r="CQ65" s="40"/>
      <c r="CR65" s="40"/>
    </row>
    <row r="66" spans="1:97" x14ac:dyDescent="0.25">
      <c r="A66" s="30"/>
      <c r="B66" s="43"/>
      <c r="C66" s="43"/>
      <c r="D66" s="43"/>
      <c r="E66" s="43"/>
      <c r="F66" s="43"/>
      <c r="G66" s="43"/>
      <c r="H66" s="43"/>
      <c r="I66" s="89"/>
      <c r="J66" s="89"/>
      <c r="K66" s="89"/>
      <c r="L66" s="89"/>
      <c r="N66" s="89"/>
      <c r="O66" s="89"/>
      <c r="P66" s="89"/>
      <c r="Q66" s="89"/>
      <c r="R66" s="89"/>
      <c r="T66" s="89"/>
      <c r="U66" s="89"/>
      <c r="V66" s="89"/>
      <c r="W66" s="89"/>
      <c r="X66" s="89"/>
      <c r="Y66" s="89"/>
      <c r="AA66" s="89"/>
      <c r="AB66" s="89"/>
      <c r="AC66" s="89"/>
      <c r="AF66" s="89"/>
      <c r="AG66" s="89"/>
      <c r="AH66" s="89"/>
      <c r="AJ66" s="89"/>
      <c r="AK66" s="89"/>
      <c r="AL66" s="89"/>
      <c r="AN66" s="89"/>
      <c r="AO66" s="89"/>
      <c r="AP66" s="89"/>
      <c r="AQ66" s="89"/>
      <c r="AR66" s="89"/>
      <c r="AS66" s="89"/>
      <c r="AT66" s="89"/>
      <c r="AU66" s="89"/>
      <c r="AW66" s="89"/>
      <c r="AX66" s="89"/>
      <c r="AY66" s="89"/>
      <c r="AZ66" s="89"/>
      <c r="BA66" s="89"/>
      <c r="BB66" s="89"/>
      <c r="BC66" s="89"/>
      <c r="BD66" s="89"/>
      <c r="BE66" s="89"/>
      <c r="BF66" s="89"/>
      <c r="BG66" s="89"/>
      <c r="BH66" s="89"/>
      <c r="BI66" s="89"/>
      <c r="BJ66" s="89"/>
      <c r="BK66" s="89"/>
      <c r="BL66" s="89"/>
      <c r="BM66" s="89"/>
      <c r="BN66" s="89"/>
      <c r="BO66" s="89"/>
      <c r="BP66" s="89"/>
      <c r="BQ66" s="89"/>
      <c r="BR66" s="89"/>
      <c r="BS66" s="89"/>
      <c r="BT66" s="89"/>
      <c r="BU66" s="89"/>
      <c r="BV66" s="89"/>
      <c r="BW66" s="89"/>
      <c r="BX66" s="89"/>
      <c r="BY66" s="89"/>
      <c r="BZ66" s="89"/>
      <c r="CA66" s="89"/>
      <c r="CB66" s="89"/>
      <c r="CM66" s="40"/>
      <c r="CN66" s="40"/>
      <c r="CO66" s="40"/>
      <c r="CP66" s="40"/>
      <c r="CQ66" s="40"/>
      <c r="CR66" s="40"/>
    </row>
    <row r="67" spans="1:97" x14ac:dyDescent="0.25">
      <c r="A67" s="18" t="s">
        <v>429</v>
      </c>
      <c r="B67" s="76">
        <v>352.33300960999998</v>
      </c>
      <c r="C67" s="76"/>
      <c r="D67" s="76">
        <v>2707.4991384</v>
      </c>
      <c r="E67" s="76">
        <v>49.874247740000001</v>
      </c>
      <c r="F67" s="76">
        <v>45.884307759999999</v>
      </c>
      <c r="G67" s="76">
        <v>99.659426969999998</v>
      </c>
      <c r="H67" s="76">
        <v>177.2005647</v>
      </c>
      <c r="I67" s="89"/>
      <c r="J67" s="75" t="s">
        <v>429</v>
      </c>
      <c r="K67" s="75">
        <v>0</v>
      </c>
      <c r="L67" s="75">
        <v>1.9124363121088801</v>
      </c>
      <c r="M67" s="75">
        <v>0.31128096661486898</v>
      </c>
      <c r="N67" s="75">
        <v>0.70814851320954297</v>
      </c>
      <c r="O67" s="75">
        <v>0.70814851320954297</v>
      </c>
      <c r="P67" s="75">
        <v>2.73494496817076</v>
      </c>
      <c r="Q67" s="75">
        <v>0</v>
      </c>
      <c r="R67" s="75">
        <v>0.34267696643079398</v>
      </c>
      <c r="S67" s="75">
        <v>0.17063180493442801</v>
      </c>
      <c r="T67" s="75">
        <v>4.0418488886588699</v>
      </c>
      <c r="U67" s="75">
        <v>334.27688817606099</v>
      </c>
      <c r="V67" s="75">
        <v>16.852061144231801</v>
      </c>
      <c r="W67" s="75">
        <v>0.127634379177235</v>
      </c>
      <c r="X67" s="75">
        <v>2.94095756795581</v>
      </c>
      <c r="Y67" s="75">
        <v>7.3946116460809994E-2</v>
      </c>
      <c r="Z67" s="75">
        <v>0</v>
      </c>
      <c r="AA67" s="75">
        <v>0</v>
      </c>
      <c r="AB67" s="75">
        <v>3.0895567933530601</v>
      </c>
      <c r="AC67" s="75">
        <v>3.0895567933530601</v>
      </c>
      <c r="AD67" s="75">
        <v>0</v>
      </c>
      <c r="AE67" s="75">
        <v>0</v>
      </c>
      <c r="AF67" s="75">
        <v>20.529587312400398</v>
      </c>
      <c r="AG67" s="75">
        <v>0.59492600149804098</v>
      </c>
      <c r="AH67" s="75">
        <v>9.3024739776451398E-2</v>
      </c>
      <c r="AI67" s="75">
        <v>0</v>
      </c>
      <c r="AJ67" s="75">
        <v>51.375161396001999</v>
      </c>
      <c r="AK67" s="75">
        <v>0.252853544000396</v>
      </c>
      <c r="AL67" s="75">
        <v>0</v>
      </c>
      <c r="AM67" s="75">
        <v>0</v>
      </c>
      <c r="AN67" s="75">
        <v>0.30828859117528401</v>
      </c>
      <c r="AO67" s="75">
        <v>0.83860848492865303</v>
      </c>
      <c r="AP67" s="75">
        <v>170.48249982087401</v>
      </c>
      <c r="AQ67" s="75">
        <v>2309.5807130849798</v>
      </c>
      <c r="AR67" s="75">
        <v>236.090348583805</v>
      </c>
      <c r="AS67" s="75">
        <v>2566.2006489811802</v>
      </c>
      <c r="AT67" s="75">
        <v>0</v>
      </c>
      <c r="AU67" s="75">
        <v>3.3628080961986702</v>
      </c>
      <c r="AV67" s="75">
        <v>0</v>
      </c>
      <c r="AW67" s="75">
        <v>2.6209612041645299E-2</v>
      </c>
      <c r="AX67" s="75">
        <v>28.153484892938</v>
      </c>
      <c r="AY67" s="75">
        <v>0.254466862878024</v>
      </c>
      <c r="AZ67" s="75">
        <v>0.16381505315894701</v>
      </c>
      <c r="BA67" s="75">
        <v>20.218259561170001</v>
      </c>
      <c r="BB67" s="75">
        <v>0.150049908232609</v>
      </c>
      <c r="BC67" s="75">
        <v>0</v>
      </c>
      <c r="BD67" s="75">
        <v>0.114353758053759</v>
      </c>
      <c r="BE67" s="75">
        <v>47.359659250759201</v>
      </c>
      <c r="BF67" s="75">
        <v>43.570887390554297</v>
      </c>
      <c r="BG67" s="75">
        <v>3.7887718602049199</v>
      </c>
      <c r="BH67" s="75">
        <v>5.7802976239686499E-2</v>
      </c>
      <c r="BI67" s="75">
        <v>0</v>
      </c>
      <c r="BJ67" s="75">
        <v>0.55923130342763505</v>
      </c>
      <c r="BK67" s="75">
        <v>0.134075143438218</v>
      </c>
      <c r="BL67" s="75">
        <v>3.6322487254529099</v>
      </c>
      <c r="BM67" s="75">
        <v>0.75788128110583797</v>
      </c>
      <c r="BN67" s="75">
        <v>0.54532668639803294</v>
      </c>
      <c r="BO67" s="75">
        <v>14.528994527025899</v>
      </c>
      <c r="BP67" s="75">
        <v>6.3403533136019499E-2</v>
      </c>
      <c r="BQ67" s="75">
        <v>0.12944192639869401</v>
      </c>
      <c r="BR67" s="75">
        <v>2.29467404112722</v>
      </c>
      <c r="BS67" s="75">
        <v>4.0560244051654299E-3</v>
      </c>
      <c r="BT67" s="75">
        <v>94.625884863616605</v>
      </c>
      <c r="BU67" s="75">
        <v>41.782802960318797</v>
      </c>
      <c r="BV67" s="75">
        <v>0</v>
      </c>
      <c r="BW67" s="75">
        <v>0</v>
      </c>
      <c r="BX67" s="75">
        <v>3.5691206843860899</v>
      </c>
      <c r="BY67" s="75">
        <v>0</v>
      </c>
      <c r="BZ67" s="75">
        <v>168.44148580499001</v>
      </c>
      <c r="CA67" s="75">
        <v>5.4835272874463197</v>
      </c>
      <c r="CB67" s="89"/>
      <c r="CC67" s="91">
        <f t="shared" ref="CC67:CC90" si="40">AP67/BZ67</f>
        <v>1.01211705065489</v>
      </c>
      <c r="CD67" s="28">
        <f t="shared" ref="CD67:CD90" si="41">AF67/AS67</f>
        <v>7.9999930327158755E-3</v>
      </c>
      <c r="CE67" s="28">
        <f t="shared" ref="CE67:CE90" si="42">AO67/BF67</f>
        <v>1.9246991171229952E-2</v>
      </c>
      <c r="CF67" s="68">
        <f t="shared" ref="CF67:CF90" si="43">IF(B67=0,"",(U67-B67)/B67)</f>
        <v>-5.1247317002529616E-2</v>
      </c>
      <c r="CG67" s="68" t="str">
        <f t="shared" ref="CG67:CG90" si="44">IF(C67=0,"",(AO67-C67)/C67)</f>
        <v/>
      </c>
      <c r="CH67" s="68">
        <f t="shared" ref="CH67:CH90" si="45">IF(D67=0,"",(AS67-D67)/D67)</f>
        <v>-5.2187824333831678E-2</v>
      </c>
      <c r="CI67" s="68">
        <f t="shared" ref="CI67:CJ80" si="46">IF(E67=0,"",(BE67-E67)/E67)</f>
        <v>-5.0418574779305544E-2</v>
      </c>
      <c r="CJ67" s="68">
        <f t="shared" si="46"/>
        <v>-5.0418552276001505E-2</v>
      </c>
      <c r="CK67" s="68">
        <f t="shared" ref="CK67:CK90" si="47">IF(G67=0,"",(BT67-G67)/G67)</f>
        <v>-5.0507435768205017E-2</v>
      </c>
      <c r="CL67" s="68">
        <f t="shared" ref="CL67:CL90" si="48">IF(H67=0,"",(BZ67-H67)/H67)</f>
        <v>-4.9430310280551788E-2</v>
      </c>
      <c r="CM67" s="40">
        <f t="shared" ref="CM67:CM90" si="49">(N67/0.004204-$BZ67)/$BZ67</f>
        <v>2.8959291514735465E-5</v>
      </c>
      <c r="CN67" s="40">
        <f t="shared" ref="CN67:CN90" si="50">(R67/0.002034-$BZ67)/$BZ67</f>
        <v>1.9551182667943085E-4</v>
      </c>
      <c r="CO67" s="40">
        <f t="shared" ref="CO67:CO90" si="51">(AB67/0.018342-$BZ67)/$BZ67</f>
        <v>9.9066667815481426E-7</v>
      </c>
      <c r="CP67" s="40">
        <f t="shared" ref="CP67:CP90" si="52">(AN67/0.00183-$BZ67)/$BZ67</f>
        <v>1.3194623432063806E-4</v>
      </c>
      <c r="CQ67" s="40">
        <f t="shared" ref="CQ67:CQ90" si="53">(M67/0.001848-$BZ67)/$BZ67</f>
        <v>3.5365192821924529E-6</v>
      </c>
      <c r="CR67" s="40">
        <f t="shared" ref="CR67:CR90" si="54">(S67/0.001013-$BZ67)/$BZ67</f>
        <v>3.3980531565720268E-6</v>
      </c>
      <c r="CS67" s="40">
        <f t="shared" ref="CS67:CS90" si="55">(Y67/0.000439-$BZ67)/$BZ67</f>
        <v>4.1137207104083817E-6</v>
      </c>
    </row>
    <row r="68" spans="1:97" x14ac:dyDescent="0.25">
      <c r="A68" s="67" t="s">
        <v>430</v>
      </c>
      <c r="B68" s="76">
        <v>26.080499979999999</v>
      </c>
      <c r="C68" s="76"/>
      <c r="D68" s="76">
        <v>228.25222606</v>
      </c>
      <c r="E68" s="76">
        <v>4.2345437600000002</v>
      </c>
      <c r="F68" s="76">
        <v>3.89578011</v>
      </c>
      <c r="G68" s="76">
        <v>9.1403737700000001</v>
      </c>
      <c r="H68" s="76">
        <v>12.580286449999999</v>
      </c>
      <c r="I68" s="89"/>
      <c r="J68" s="75" t="s">
        <v>430</v>
      </c>
      <c r="K68" s="75">
        <v>0</v>
      </c>
      <c r="L68" s="75">
        <v>0.14283308479009199</v>
      </c>
      <c r="M68" s="75">
        <v>2.3248377088934399E-2</v>
      </c>
      <c r="N68" s="75">
        <v>5.2889036778987701E-2</v>
      </c>
      <c r="O68" s="75">
        <v>5.2889036778987701E-2</v>
      </c>
      <c r="P68" s="75">
        <v>0.20426282582383901</v>
      </c>
      <c r="Q68" s="75">
        <v>0</v>
      </c>
      <c r="R68" s="75">
        <v>2.55931809978736E-2</v>
      </c>
      <c r="S68" s="75">
        <v>1.27437992438058E-2</v>
      </c>
      <c r="T68" s="75">
        <v>0.301871213195544</v>
      </c>
      <c r="U68" s="75">
        <v>26.08049579303</v>
      </c>
      <c r="V68" s="75">
        <v>1.2586169392599</v>
      </c>
      <c r="W68" s="75">
        <v>9.5326182740785997E-3</v>
      </c>
      <c r="X68" s="75">
        <v>0.21964983223962001</v>
      </c>
      <c r="Y68" s="75">
        <v>5.5227490926051401E-3</v>
      </c>
      <c r="Z68" s="75">
        <v>0</v>
      </c>
      <c r="AA68" s="75">
        <v>0</v>
      </c>
      <c r="AB68" s="75">
        <v>0.230747773646169</v>
      </c>
      <c r="AC68" s="75">
        <v>0.230747773646169</v>
      </c>
      <c r="AD68" s="75">
        <v>0</v>
      </c>
      <c r="AE68" s="75">
        <v>0</v>
      </c>
      <c r="AF68" s="75">
        <v>1.82601844607219</v>
      </c>
      <c r="AG68" s="75">
        <v>4.4432748143983798E-2</v>
      </c>
      <c r="AH68" s="75">
        <v>6.9476398876755999E-3</v>
      </c>
      <c r="AI68" s="75">
        <v>0</v>
      </c>
      <c r="AJ68" s="75">
        <v>3.83702228662899</v>
      </c>
      <c r="AK68" s="75">
        <v>1.8884618516399599E-2</v>
      </c>
      <c r="AL68" s="75">
        <v>0</v>
      </c>
      <c r="AM68" s="75">
        <v>0</v>
      </c>
      <c r="AN68" s="75">
        <v>2.3025041219927499E-2</v>
      </c>
      <c r="AO68" s="75">
        <v>7.4981939736657899E-2</v>
      </c>
      <c r="AP68" s="75">
        <v>12.7327081686756</v>
      </c>
      <c r="AQ68" s="75">
        <v>205.426955009176</v>
      </c>
      <c r="AR68" s="75">
        <v>20.999181148277302</v>
      </c>
      <c r="AS68" s="75">
        <v>228.25215460352601</v>
      </c>
      <c r="AT68" s="75">
        <v>0</v>
      </c>
      <c r="AU68" s="75">
        <v>0.25115586586528599</v>
      </c>
      <c r="AV68" s="75">
        <v>0</v>
      </c>
      <c r="AW68" s="75">
        <v>2.3434618076798E-3</v>
      </c>
      <c r="AX68" s="75">
        <v>2.1026833217513499</v>
      </c>
      <c r="AY68" s="75">
        <v>2.27525237961386E-2</v>
      </c>
      <c r="AZ68" s="75">
        <v>1.46470636088559E-2</v>
      </c>
      <c r="BA68" s="75">
        <v>1.8077629810898499</v>
      </c>
      <c r="BB68" s="75">
        <v>1.3416377475377101E-2</v>
      </c>
      <c r="BC68" s="75">
        <v>0</v>
      </c>
      <c r="BD68" s="75">
        <v>1.02246776567072E-2</v>
      </c>
      <c r="BE68" s="75">
        <v>4.2345417472400797</v>
      </c>
      <c r="BF68" s="75">
        <v>3.8957786493052602</v>
      </c>
      <c r="BG68" s="75">
        <v>0.33876309793482001</v>
      </c>
      <c r="BH68" s="75">
        <v>5.1683008427167504E-3</v>
      </c>
      <c r="BI68" s="75">
        <v>0</v>
      </c>
      <c r="BJ68" s="75">
        <v>5.00022332820758E-2</v>
      </c>
      <c r="BK68" s="75">
        <v>1.19879960537266E-2</v>
      </c>
      <c r="BL68" s="75">
        <v>0.32476818620237302</v>
      </c>
      <c r="BM68" s="75">
        <v>6.7764221079493106E-2</v>
      </c>
      <c r="BN68" s="75">
        <v>4.8758944096297802E-2</v>
      </c>
      <c r="BO68" s="75">
        <v>1.2990728903145401</v>
      </c>
      <c r="BP68" s="75">
        <v>4.7353833002088796E-3</v>
      </c>
      <c r="BQ68" s="75">
        <v>1.15737055837563E-2</v>
      </c>
      <c r="BR68" s="75">
        <v>0.20517242679277001</v>
      </c>
      <c r="BS68" s="75">
        <v>3.6265962289940798E-4</v>
      </c>
      <c r="BT68" s="75">
        <v>9.1403721886936005</v>
      </c>
      <c r="BU68" s="75">
        <v>3.1205887050701899</v>
      </c>
      <c r="BV68" s="75">
        <v>0</v>
      </c>
      <c r="BW68" s="75">
        <v>0</v>
      </c>
      <c r="BX68" s="75">
        <v>0.26656512589692199</v>
      </c>
      <c r="BY68" s="75">
        <v>0</v>
      </c>
      <c r="BZ68" s="75">
        <v>12.5802799429002</v>
      </c>
      <c r="CA68" s="75">
        <v>0.40954414541631501</v>
      </c>
      <c r="CB68" s="89"/>
      <c r="CC68" s="91">
        <f t="shared" si="40"/>
        <v>1.0121164414835955</v>
      </c>
      <c r="CD68" s="28">
        <f t="shared" si="41"/>
        <v>8.0000052978425728E-3</v>
      </c>
      <c r="CE68" s="28">
        <f t="shared" si="42"/>
        <v>1.9246971269794688E-2</v>
      </c>
      <c r="CF68" s="68">
        <f t="shared" si="43"/>
        <v>-1.6054025046929677E-7</v>
      </c>
      <c r="CG68" s="68" t="str">
        <f t="shared" si="44"/>
        <v/>
      </c>
      <c r="CH68" s="68">
        <f t="shared" si="45"/>
        <v>-3.1305926440623192E-7</v>
      </c>
      <c r="CI68" s="68">
        <f t="shared" si="46"/>
        <v>-4.7531919247685062E-7</v>
      </c>
      <c r="CJ68" s="68">
        <f t="shared" si="46"/>
        <v>-3.7494280954935727E-7</v>
      </c>
      <c r="CK68" s="68">
        <f t="shared" si="47"/>
        <v>-1.7300237817305746E-7</v>
      </c>
      <c r="CL68" s="68">
        <f t="shared" si="48"/>
        <v>-5.172457579004827E-7</v>
      </c>
      <c r="CM68" s="40">
        <f t="shared" si="49"/>
        <v>2.9116504393276424E-5</v>
      </c>
      <c r="CN68" s="40">
        <f t="shared" si="50"/>
        <v>1.9116533885456827E-4</v>
      </c>
      <c r="CO68" s="40">
        <f t="shared" si="51"/>
        <v>1.2088256641239748E-6</v>
      </c>
      <c r="CP68" s="40">
        <f t="shared" si="52"/>
        <v>1.3591070889204285E-4</v>
      </c>
      <c r="CQ68" s="40">
        <f t="shared" si="53"/>
        <v>8.4971400533035426E-7</v>
      </c>
      <c r="CR68" s="40">
        <f t="shared" si="54"/>
        <v>-1.9098155232264691E-6</v>
      </c>
      <c r="CS68" s="40">
        <f t="shared" si="55"/>
        <v>1.1222090310561725E-6</v>
      </c>
    </row>
    <row r="69" spans="1:97" x14ac:dyDescent="0.25">
      <c r="A69" s="67" t="s">
        <v>431</v>
      </c>
      <c r="B69" s="76">
        <v>1607.6002699999999</v>
      </c>
      <c r="C69" s="76"/>
      <c r="D69" s="76">
        <v>12554.06005</v>
      </c>
      <c r="E69" s="76">
        <v>240.70262717</v>
      </c>
      <c r="F69" s="76">
        <v>221.44641720000001</v>
      </c>
      <c r="G69" s="76">
        <v>503.86012027999999</v>
      </c>
      <c r="H69" s="76">
        <v>773.06660285999999</v>
      </c>
      <c r="I69" s="89"/>
      <c r="J69" s="75" t="s">
        <v>431</v>
      </c>
      <c r="K69" s="75">
        <v>0</v>
      </c>
      <c r="L69" s="75">
        <v>8.6738509042698002</v>
      </c>
      <c r="M69" s="75">
        <v>1.4186644764615799</v>
      </c>
      <c r="N69" s="75">
        <v>3.2118008012758099</v>
      </c>
      <c r="O69" s="75">
        <v>3.2118008012758099</v>
      </c>
      <c r="P69" s="75">
        <v>12.404325966037799</v>
      </c>
      <c r="Q69" s="75">
        <v>0</v>
      </c>
      <c r="R69" s="75">
        <v>1.55421434000407</v>
      </c>
      <c r="S69" s="75">
        <v>0.77765435703544405</v>
      </c>
      <c r="T69" s="75">
        <v>18.419696421788199</v>
      </c>
      <c r="U69" s="75">
        <v>1596.23628168455</v>
      </c>
      <c r="V69" s="75">
        <v>76.432345652209804</v>
      </c>
      <c r="W69" s="75">
        <v>0.57888531807404198</v>
      </c>
      <c r="X69" s="75">
        <v>13.3386745797053</v>
      </c>
      <c r="Y69" s="75">
        <v>0.33700889291765102</v>
      </c>
      <c r="Z69" s="75">
        <v>0</v>
      </c>
      <c r="AA69" s="75">
        <v>0</v>
      </c>
      <c r="AB69" s="75">
        <v>14.0126536337351</v>
      </c>
      <c r="AC69" s="75">
        <v>14.0126536337351</v>
      </c>
      <c r="AD69" s="75">
        <v>0</v>
      </c>
      <c r="AE69" s="75">
        <v>0</v>
      </c>
      <c r="AF69" s="75">
        <v>99.689575775613605</v>
      </c>
      <c r="AG69" s="75">
        <v>2.6982823584825502</v>
      </c>
      <c r="AH69" s="75">
        <v>0.42191180313596399</v>
      </c>
      <c r="AI69" s="75">
        <v>0</v>
      </c>
      <c r="AJ69" s="75">
        <v>234.92532009620899</v>
      </c>
      <c r="AK69" s="75">
        <v>1.1468140645403</v>
      </c>
      <c r="AL69" s="75">
        <v>0</v>
      </c>
      <c r="AM69" s="75">
        <v>0</v>
      </c>
      <c r="AN69" s="75">
        <v>1.45043453292878</v>
      </c>
      <c r="AO69" s="75">
        <v>4.2333186615739899</v>
      </c>
      <c r="AP69" s="75">
        <v>776.92986006161902</v>
      </c>
      <c r="AQ69" s="75">
        <v>11215.079736547599</v>
      </c>
      <c r="AR69" s="75">
        <v>1146.4305296053101</v>
      </c>
      <c r="AS69" s="75">
        <v>12461.199841928499</v>
      </c>
      <c r="AT69" s="75">
        <v>0</v>
      </c>
      <c r="AU69" s="75">
        <v>15.2519656657682</v>
      </c>
      <c r="AV69" s="75">
        <v>0</v>
      </c>
      <c r="AW69" s="75">
        <v>0.122462562762832</v>
      </c>
      <c r="AX69" s="75">
        <v>127.690041416028</v>
      </c>
      <c r="AY69" s="75">
        <v>1.5019537360075299</v>
      </c>
      <c r="AZ69" s="75">
        <v>0.76541428705280601</v>
      </c>
      <c r="BA69" s="75">
        <v>95.628987141542197</v>
      </c>
      <c r="BB69" s="75">
        <v>0.71386364412991798</v>
      </c>
      <c r="BC69" s="75">
        <v>0</v>
      </c>
      <c r="BD69" s="75">
        <v>0.53431132569431805</v>
      </c>
      <c r="BE69" s="75">
        <v>239.07201266224601</v>
      </c>
      <c r="BF69" s="75">
        <v>219.94624856782201</v>
      </c>
      <c r="BG69" s="75">
        <v>19.1257640944239</v>
      </c>
      <c r="BH69" s="75">
        <v>0.32462812987428102</v>
      </c>
      <c r="BI69" s="75">
        <v>0</v>
      </c>
      <c r="BJ69" s="75">
        <v>6.6974791249855201</v>
      </c>
      <c r="BK69" s="75">
        <v>0.626458362957941</v>
      </c>
      <c r="BL69" s="75">
        <v>18.712314908204998</v>
      </c>
      <c r="BM69" s="75">
        <v>3.54114860805679</v>
      </c>
      <c r="BN69" s="75">
        <v>2.5480070768365799</v>
      </c>
      <c r="BO69" s="75">
        <v>74.849250152945601</v>
      </c>
      <c r="BP69" s="75">
        <v>0.28756616900323501</v>
      </c>
      <c r="BQ69" s="75">
        <v>0.66051716022641405</v>
      </c>
      <c r="BR69" s="75">
        <v>12.698179643622799</v>
      </c>
      <c r="BS69" s="75">
        <v>2.12727029216753E-2</v>
      </c>
      <c r="BT69" s="75">
        <v>500.520861345811</v>
      </c>
      <c r="BU69" s="75">
        <v>190.91536556761801</v>
      </c>
      <c r="BV69" s="75">
        <v>0</v>
      </c>
      <c r="BW69" s="75">
        <v>0</v>
      </c>
      <c r="BX69" s="75">
        <v>16.1877361229737</v>
      </c>
      <c r="BY69" s="75">
        <v>0</v>
      </c>
      <c r="BZ69" s="75">
        <v>767.67292007694095</v>
      </c>
      <c r="CA69" s="75">
        <v>24.870503348930999</v>
      </c>
      <c r="CB69" s="89"/>
      <c r="CC69" s="91">
        <f t="shared" si="40"/>
        <v>1.0120584427854382</v>
      </c>
      <c r="CD69" s="28">
        <f t="shared" si="41"/>
        <v>7.9999981574956931E-3</v>
      </c>
      <c r="CE69" s="28">
        <f t="shared" si="42"/>
        <v>1.9247060084630702E-2</v>
      </c>
      <c r="CF69" s="68">
        <f t="shared" si="43"/>
        <v>-7.0689141620073805E-3</v>
      </c>
      <c r="CG69" s="68" t="str">
        <f t="shared" si="44"/>
        <v/>
      </c>
      <c r="CH69" s="68">
        <f t="shared" si="45"/>
        <v>-7.3968268195037743E-3</v>
      </c>
      <c r="CI69" s="68">
        <f t="shared" si="46"/>
        <v>-6.7743943093830153E-3</v>
      </c>
      <c r="CJ69" s="68">
        <f t="shared" si="46"/>
        <v>-6.7744091376430848E-3</v>
      </c>
      <c r="CK69" s="68">
        <f t="shared" si="47"/>
        <v>-6.6273531081073285E-3</v>
      </c>
      <c r="CL69" s="68">
        <f t="shared" si="48"/>
        <v>-6.9769962421152663E-3</v>
      </c>
      <c r="CM69" s="40">
        <f t="shared" si="49"/>
        <v>-4.8015893606641611E-3</v>
      </c>
      <c r="CN69" s="40">
        <f t="shared" si="50"/>
        <v>-4.6318451615421502E-3</v>
      </c>
      <c r="CO69" s="40">
        <f t="shared" si="51"/>
        <v>-4.8295379799937694E-3</v>
      </c>
      <c r="CP69" s="40">
        <f t="shared" si="52"/>
        <v>3.245425979644586E-2</v>
      </c>
      <c r="CQ69" s="40">
        <f t="shared" si="53"/>
        <v>3.4681748494167832E-6</v>
      </c>
      <c r="CR69" s="40">
        <f t="shared" si="54"/>
        <v>2.1719175825406865E-6</v>
      </c>
      <c r="CS69" s="40">
        <f t="shared" si="55"/>
        <v>1.4272755721174981E-6</v>
      </c>
    </row>
    <row r="70" spans="1:97" x14ac:dyDescent="0.25">
      <c r="A70" s="67" t="s">
        <v>432</v>
      </c>
      <c r="B70" s="76">
        <v>96.066888579999997</v>
      </c>
      <c r="C70" s="76"/>
      <c r="D70" s="76">
        <v>733.06430227999999</v>
      </c>
      <c r="E70" s="76">
        <v>16.746306919999999</v>
      </c>
      <c r="F70" s="76">
        <v>15.40660242</v>
      </c>
      <c r="G70" s="76">
        <v>36.820750330000003</v>
      </c>
      <c r="H70" s="76">
        <v>47.59963801</v>
      </c>
      <c r="I70" s="89"/>
      <c r="J70" s="75" t="s">
        <v>432</v>
      </c>
      <c r="K70" s="75">
        <v>0</v>
      </c>
      <c r="L70" s="75">
        <v>0.54043255826209602</v>
      </c>
      <c r="M70" s="75">
        <v>8.7964290110286197E-2</v>
      </c>
      <c r="N70" s="75">
        <v>0.200114152629044</v>
      </c>
      <c r="O70" s="75">
        <v>0.200114152629044</v>
      </c>
      <c r="P70" s="75">
        <v>0.77286382972601997</v>
      </c>
      <c r="Q70" s="75">
        <v>0</v>
      </c>
      <c r="R70" s="75">
        <v>9.6836572284330097E-2</v>
      </c>
      <c r="S70" s="75">
        <v>4.8218567001085698E-2</v>
      </c>
      <c r="T70" s="75">
        <v>1.1421799668689401</v>
      </c>
      <c r="U70" s="75">
        <v>96.066872357898305</v>
      </c>
      <c r="V70" s="75">
        <v>4.7621919445294996</v>
      </c>
      <c r="W70" s="75">
        <v>3.6068000583673598E-2</v>
      </c>
      <c r="X70" s="75">
        <v>0.83108022612807797</v>
      </c>
      <c r="Y70" s="75">
        <v>2.08963254644863E-2</v>
      </c>
      <c r="Z70" s="75">
        <v>0</v>
      </c>
      <c r="AA70" s="75">
        <v>0</v>
      </c>
      <c r="AB70" s="75">
        <v>0.87307367262465796</v>
      </c>
      <c r="AC70" s="75">
        <v>0.87307367262465796</v>
      </c>
      <c r="AD70" s="75">
        <v>0</v>
      </c>
      <c r="AE70" s="75">
        <v>0</v>
      </c>
      <c r="AF70" s="75">
        <v>5.8645167435528496</v>
      </c>
      <c r="AG70" s="75">
        <v>0.168119429394225</v>
      </c>
      <c r="AH70" s="75">
        <v>2.6287732522803999E-2</v>
      </c>
      <c r="AI70" s="75">
        <v>0</v>
      </c>
      <c r="AJ70" s="75">
        <v>14.5180208909072</v>
      </c>
      <c r="AK70" s="75">
        <v>7.1453309393343004E-2</v>
      </c>
      <c r="AL70" s="75">
        <v>0</v>
      </c>
      <c r="AM70" s="75">
        <v>0</v>
      </c>
      <c r="AN70" s="75">
        <v>8.7118598704508804E-2</v>
      </c>
      <c r="AO70" s="75">
        <v>0.296530813450398</v>
      </c>
      <c r="AP70" s="75">
        <v>48.176368546657997</v>
      </c>
      <c r="AQ70" s="75">
        <v>659.75766398253904</v>
      </c>
      <c r="AR70" s="75">
        <v>67.441903735180802</v>
      </c>
      <c r="AS70" s="75">
        <v>733.06408446127296</v>
      </c>
      <c r="AT70" s="75">
        <v>0</v>
      </c>
      <c r="AU70" s="75">
        <v>0.95029165616715405</v>
      </c>
      <c r="AV70" s="75">
        <v>0</v>
      </c>
      <c r="AW70" s="75">
        <v>9.2676741789161007E-3</v>
      </c>
      <c r="AX70" s="75">
        <v>7.9558494356718796</v>
      </c>
      <c r="AY70" s="75">
        <v>8.9978984440880205E-2</v>
      </c>
      <c r="AZ70" s="75">
        <v>5.7924793730054998E-2</v>
      </c>
      <c r="BA70" s="75">
        <v>7.1491459845566201</v>
      </c>
      <c r="BB70" s="75">
        <v>5.3057508666920099E-2</v>
      </c>
      <c r="BC70" s="75">
        <v>0</v>
      </c>
      <c r="BD70" s="75">
        <v>4.0435314737346802E-2</v>
      </c>
      <c r="BE70" s="75">
        <v>16.746303041937399</v>
      </c>
      <c r="BF70" s="75">
        <v>15.4065995415488</v>
      </c>
      <c r="BG70" s="75">
        <v>1.33970350038856</v>
      </c>
      <c r="BH70" s="75">
        <v>2.0439065901662799E-2</v>
      </c>
      <c r="BI70" s="75">
        <v>0</v>
      </c>
      <c r="BJ70" s="75">
        <v>0.197743624508782</v>
      </c>
      <c r="BK70" s="75">
        <v>4.7408760065477201E-2</v>
      </c>
      <c r="BL70" s="75">
        <v>1.28435801958806</v>
      </c>
      <c r="BM70" s="75">
        <v>0.26798547154108499</v>
      </c>
      <c r="BN70" s="75">
        <v>0.19282674426936</v>
      </c>
      <c r="BO70" s="75">
        <v>5.1374294107596503</v>
      </c>
      <c r="BP70" s="75">
        <v>1.7917125158815401E-2</v>
      </c>
      <c r="BQ70" s="75">
        <v>4.5770413972894199E-2</v>
      </c>
      <c r="BR70" s="75">
        <v>0.81139356360609904</v>
      </c>
      <c r="BS70" s="75">
        <v>1.43420702502797E-3</v>
      </c>
      <c r="BT70" s="75">
        <v>36.820752018607003</v>
      </c>
      <c r="BU70" s="75">
        <v>11.8073160064187</v>
      </c>
      <c r="BV70" s="75">
        <v>0</v>
      </c>
      <c r="BW70" s="75">
        <v>0</v>
      </c>
      <c r="BX70" s="75">
        <v>1.0085930551247999</v>
      </c>
      <c r="BY70" s="75">
        <v>0</v>
      </c>
      <c r="BZ70" s="75">
        <v>47.599623230101898</v>
      </c>
      <c r="CA70" s="75">
        <v>1.5495811615508399</v>
      </c>
      <c r="CB70" s="89"/>
      <c r="CC70" s="91">
        <f t="shared" si="40"/>
        <v>1.0121165941538666</v>
      </c>
      <c r="CD70" s="28">
        <f t="shared" si="41"/>
        <v>8.0000055491228558E-3</v>
      </c>
      <c r="CE70" s="28">
        <f t="shared" si="42"/>
        <v>1.9246999485558657E-2</v>
      </c>
      <c r="CF70" s="68">
        <f t="shared" si="43"/>
        <v>-1.6886256994423074E-7</v>
      </c>
      <c r="CG70" s="68" t="str">
        <f t="shared" si="44"/>
        <v/>
      </c>
      <c r="CH70" s="68">
        <f t="shared" si="45"/>
        <v>-2.9713454380460796E-7</v>
      </c>
      <c r="CI70" s="68">
        <f t="shared" si="46"/>
        <v>-2.3157718405999144E-7</v>
      </c>
      <c r="CJ70" s="68">
        <f t="shared" si="46"/>
        <v>-1.8683231523678467E-7</v>
      </c>
      <c r="CK70" s="68">
        <f t="shared" si="47"/>
        <v>4.5860200698563662E-8</v>
      </c>
      <c r="CL70" s="68">
        <f t="shared" si="48"/>
        <v>-3.1050442229687539E-7</v>
      </c>
      <c r="CM70" s="40">
        <f t="shared" si="49"/>
        <v>2.6668338760457043E-5</v>
      </c>
      <c r="CN70" s="40">
        <f t="shared" si="50"/>
        <v>1.9561141487213569E-4</v>
      </c>
      <c r="CO70" s="40">
        <f t="shared" si="51"/>
        <v>1.584448557031356E-6</v>
      </c>
      <c r="CP70" s="40">
        <f t="shared" si="52"/>
        <v>1.2958950696674096E-4</v>
      </c>
      <c r="CQ70" s="40">
        <f t="shared" si="53"/>
        <v>2.1188308637976401E-6</v>
      </c>
      <c r="CR70" s="40">
        <f t="shared" si="54"/>
        <v>3.0832407536291514E-6</v>
      </c>
      <c r="CS70" s="40">
        <f t="shared" si="55"/>
        <v>4.348461496317291E-6</v>
      </c>
    </row>
    <row r="71" spans="1:97" x14ac:dyDescent="0.25">
      <c r="A71" s="67" t="s">
        <v>433</v>
      </c>
      <c r="B71" s="76">
        <v>2043.8056260999999</v>
      </c>
      <c r="C71" s="76"/>
      <c r="D71" s="76">
        <v>16657.953432999999</v>
      </c>
      <c r="E71" s="76">
        <v>297.88323333</v>
      </c>
      <c r="F71" s="76">
        <v>274.05257405999998</v>
      </c>
      <c r="G71" s="76">
        <v>616.85741041999995</v>
      </c>
      <c r="H71" s="76">
        <v>985.85589875999995</v>
      </c>
      <c r="I71" s="89"/>
      <c r="J71" s="75" t="s">
        <v>433</v>
      </c>
      <c r="K71" s="75">
        <v>0</v>
      </c>
      <c r="L71" s="75">
        <v>11.187220853673701</v>
      </c>
      <c r="M71" s="75">
        <v>1.8209271590753799</v>
      </c>
      <c r="N71" s="75">
        <v>4.1424633463317804</v>
      </c>
      <c r="O71" s="75">
        <v>4.1424633463317804</v>
      </c>
      <c r="P71" s="75">
        <v>15.9987228029563</v>
      </c>
      <c r="Q71" s="75">
        <v>0</v>
      </c>
      <c r="R71" s="75">
        <v>2.0045723901687</v>
      </c>
      <c r="S71" s="75">
        <v>0.99815562246377398</v>
      </c>
      <c r="T71" s="75">
        <v>23.643885210403599</v>
      </c>
      <c r="U71" s="75">
        <v>2042.7944430298101</v>
      </c>
      <c r="V71" s="75">
        <v>98.579763727244099</v>
      </c>
      <c r="W71" s="75">
        <v>0.74662498523785004</v>
      </c>
      <c r="X71" s="75">
        <v>17.203799976388499</v>
      </c>
      <c r="Y71" s="75">
        <v>0.43256732849694302</v>
      </c>
      <c r="Z71" s="75">
        <v>0</v>
      </c>
      <c r="AA71" s="75">
        <v>0</v>
      </c>
      <c r="AB71" s="75">
        <v>18.073009125503599</v>
      </c>
      <c r="AC71" s="75">
        <v>18.073009125503599</v>
      </c>
      <c r="AD71" s="75">
        <v>0</v>
      </c>
      <c r="AE71" s="75">
        <v>0</v>
      </c>
      <c r="AF71" s="75">
        <v>133.200384486075</v>
      </c>
      <c r="AG71" s="75">
        <v>3.4801577062892299</v>
      </c>
      <c r="AH71" s="75">
        <v>0.54416699050480299</v>
      </c>
      <c r="AI71" s="75">
        <v>0</v>
      </c>
      <c r="AJ71" s="75">
        <v>300.53357657181198</v>
      </c>
      <c r="AK71" s="75">
        <v>1.47912518262537</v>
      </c>
      <c r="AL71" s="75">
        <v>0</v>
      </c>
      <c r="AM71" s="75">
        <v>0</v>
      </c>
      <c r="AN71" s="75">
        <v>1.8035239614858001</v>
      </c>
      <c r="AO71" s="75">
        <v>5.2721878117473198</v>
      </c>
      <c r="AP71" s="75">
        <v>997.28531490269302</v>
      </c>
      <c r="AQ71" s="75">
        <v>14985.068744743299</v>
      </c>
      <c r="AR71" s="75">
        <v>1531.8076667934299</v>
      </c>
      <c r="AS71" s="75">
        <v>16650.0767960228</v>
      </c>
      <c r="AT71" s="75">
        <v>0</v>
      </c>
      <c r="AU71" s="75">
        <v>19.671427662494398</v>
      </c>
      <c r="AV71" s="75">
        <v>0</v>
      </c>
      <c r="AW71" s="75">
        <v>0.164724141161946</v>
      </c>
      <c r="AX71" s="75">
        <v>164.690528394979</v>
      </c>
      <c r="AY71" s="75">
        <v>1.60090080854511</v>
      </c>
      <c r="AZ71" s="75">
        <v>1.0295616660328299</v>
      </c>
      <c r="BA71" s="75">
        <v>127.07556044246699</v>
      </c>
      <c r="BB71" s="75">
        <v>0.943110721627892</v>
      </c>
      <c r="BC71" s="75">
        <v>0</v>
      </c>
      <c r="BD71" s="75">
        <v>0.71870113593148</v>
      </c>
      <c r="BE71" s="75">
        <v>297.741274765345</v>
      </c>
      <c r="BF71" s="75">
        <v>273.92199909390001</v>
      </c>
      <c r="BG71" s="75">
        <v>23.819275671445101</v>
      </c>
      <c r="BH71" s="75">
        <v>0.36356484068850298</v>
      </c>
      <c r="BI71" s="75">
        <v>0</v>
      </c>
      <c r="BJ71" s="75">
        <v>3.5356206286479499</v>
      </c>
      <c r="BK71" s="75">
        <v>0.84265116817407704</v>
      </c>
      <c r="BL71" s="75">
        <v>22.837187233034001</v>
      </c>
      <c r="BM71" s="75">
        <v>4.7632040873691697</v>
      </c>
      <c r="BN71" s="75">
        <v>3.4273205575488999</v>
      </c>
      <c r="BO71" s="75">
        <v>91.348740334110403</v>
      </c>
      <c r="BP71" s="75">
        <v>0.37089266462562698</v>
      </c>
      <c r="BQ71" s="75">
        <v>0.81381476766039995</v>
      </c>
      <c r="BR71" s="75">
        <v>14.431832977838001</v>
      </c>
      <c r="BS71" s="75">
        <v>2.5503583061889198E-2</v>
      </c>
      <c r="BT71" s="75">
        <v>616.57537988392698</v>
      </c>
      <c r="BU71" s="75">
        <v>244.420658296466</v>
      </c>
      <c r="BV71" s="75">
        <v>0</v>
      </c>
      <c r="BW71" s="75">
        <v>0</v>
      </c>
      <c r="BX71" s="75">
        <v>20.878424994306499</v>
      </c>
      <c r="BY71" s="75">
        <v>0</v>
      </c>
      <c r="BZ71" s="75">
        <v>985.34401329387003</v>
      </c>
      <c r="CA71" s="75">
        <v>32.077144133170201</v>
      </c>
      <c r="CB71" s="89"/>
      <c r="CC71" s="91">
        <f t="shared" si="40"/>
        <v>1.0121189162847855</v>
      </c>
      <c r="CD71" s="28">
        <f t="shared" si="41"/>
        <v>7.9999861933305032E-3</v>
      </c>
      <c r="CE71" s="28">
        <f t="shared" si="42"/>
        <v>1.9247040504914038E-2</v>
      </c>
      <c r="CF71" s="68">
        <f t="shared" si="43"/>
        <v>-4.9475500863524729E-4</v>
      </c>
      <c r="CG71" s="68" t="str">
        <f t="shared" si="44"/>
        <v/>
      </c>
      <c r="CH71" s="68">
        <f t="shared" si="45"/>
        <v>-4.7284541938954285E-4</v>
      </c>
      <c r="CI71" s="68">
        <f t="shared" si="46"/>
        <v>-4.76557754083913E-4</v>
      </c>
      <c r="CJ71" s="68">
        <f t="shared" si="46"/>
        <v>-4.7645954995256974E-4</v>
      </c>
      <c r="CK71" s="68">
        <f t="shared" si="47"/>
        <v>-4.5720539513489835E-4</v>
      </c>
      <c r="CL71" s="68">
        <f t="shared" si="48"/>
        <v>-5.1922950075538991E-4</v>
      </c>
      <c r="CM71" s="40">
        <f t="shared" si="49"/>
        <v>1.8615947435479158E-5</v>
      </c>
      <c r="CN71" s="40">
        <f t="shared" si="50"/>
        <v>1.9093358506413178E-4</v>
      </c>
      <c r="CO71" s="40">
        <f t="shared" si="51"/>
        <v>-9.4486047052743117E-6</v>
      </c>
      <c r="CP71" s="40">
        <f t="shared" si="52"/>
        <v>1.9100547092014723E-4</v>
      </c>
      <c r="CQ71" s="40">
        <f t="shared" si="53"/>
        <v>6.2729472203500722E-6</v>
      </c>
      <c r="CR71" s="40">
        <f t="shared" si="54"/>
        <v>2.1409503796725819E-6</v>
      </c>
      <c r="CS71" s="40">
        <f t="shared" si="55"/>
        <v>3.0207202325677571E-6</v>
      </c>
    </row>
    <row r="72" spans="1:97" x14ac:dyDescent="0.25">
      <c r="A72" s="67" t="s">
        <v>434</v>
      </c>
      <c r="B72" s="76">
        <v>478.99408112999998</v>
      </c>
      <c r="C72" s="76"/>
      <c r="D72" s="76">
        <v>4200.5151572000004</v>
      </c>
      <c r="E72" s="76">
        <v>73.8872456</v>
      </c>
      <c r="F72" s="76">
        <v>67.976266030000005</v>
      </c>
      <c r="G72" s="76">
        <v>154.2773578</v>
      </c>
      <c r="H72" s="76">
        <v>238.88870657999999</v>
      </c>
      <c r="I72" s="89"/>
      <c r="J72" s="75" t="s">
        <v>434</v>
      </c>
      <c r="K72" s="75">
        <v>0</v>
      </c>
      <c r="L72" s="75">
        <v>2.71227811551028</v>
      </c>
      <c r="M72" s="75">
        <v>0.44146800350356302</v>
      </c>
      <c r="N72" s="75">
        <v>1.00431723844541</v>
      </c>
      <c r="O72" s="75">
        <v>1.00431723844541</v>
      </c>
      <c r="P72" s="75">
        <v>3.8787739273136101</v>
      </c>
      <c r="Q72" s="75">
        <v>0</v>
      </c>
      <c r="R72" s="75">
        <v>0.48599448758740499</v>
      </c>
      <c r="S72" s="75">
        <v>0.241994827611303</v>
      </c>
      <c r="T72" s="75">
        <v>5.7322683721490097</v>
      </c>
      <c r="U72" s="75">
        <v>478.99364517711302</v>
      </c>
      <c r="V72" s="75">
        <v>23.900061011954499</v>
      </c>
      <c r="W72" s="75">
        <v>0.181014896077316</v>
      </c>
      <c r="X72" s="75">
        <v>4.1709493971957103</v>
      </c>
      <c r="Y72" s="75">
        <v>0.10487252039606</v>
      </c>
      <c r="Z72" s="75">
        <v>0</v>
      </c>
      <c r="AA72" s="75">
        <v>0</v>
      </c>
      <c r="AB72" s="75">
        <v>4.3816910671340397</v>
      </c>
      <c r="AC72" s="75">
        <v>4.3816910671340397</v>
      </c>
      <c r="AD72" s="75">
        <v>0</v>
      </c>
      <c r="AE72" s="75">
        <v>0</v>
      </c>
      <c r="AF72" s="75">
        <v>33.6041280885376</v>
      </c>
      <c r="AG72" s="75">
        <v>0.84374077530602898</v>
      </c>
      <c r="AH72" s="75">
        <v>0.13193025142886999</v>
      </c>
      <c r="AI72" s="75">
        <v>0</v>
      </c>
      <c r="AJ72" s="75">
        <v>72.861556013021598</v>
      </c>
      <c r="AK72" s="75">
        <v>0.35860264227472799</v>
      </c>
      <c r="AL72" s="75">
        <v>0</v>
      </c>
      <c r="AM72" s="75">
        <v>0</v>
      </c>
      <c r="AN72" s="75">
        <v>0.437223690581027</v>
      </c>
      <c r="AO72" s="75">
        <v>1.30834390008653</v>
      </c>
      <c r="AP72" s="75">
        <v>241.78291164426199</v>
      </c>
      <c r="AQ72" s="75">
        <v>3780.4613713850999</v>
      </c>
      <c r="AR72" s="75">
        <v>386.44673093139698</v>
      </c>
      <c r="AS72" s="75">
        <v>4200.5122304050401</v>
      </c>
      <c r="AT72" s="75">
        <v>0</v>
      </c>
      <c r="AU72" s="75">
        <v>4.7692461015669299</v>
      </c>
      <c r="AV72" s="75">
        <v>0</v>
      </c>
      <c r="AW72" s="75">
        <v>4.0890446821761697E-2</v>
      </c>
      <c r="AX72" s="75">
        <v>39.928071420823699</v>
      </c>
      <c r="AY72" s="75">
        <v>0.39700173613981699</v>
      </c>
      <c r="AZ72" s="75">
        <v>0.25557281921548503</v>
      </c>
      <c r="BA72" s="75">
        <v>31.543089226563399</v>
      </c>
      <c r="BB72" s="75">
        <v>0.234097188555807</v>
      </c>
      <c r="BC72" s="75">
        <v>0</v>
      </c>
      <c r="BD72" s="75">
        <v>0.17840671858551399</v>
      </c>
      <c r="BE72" s="75">
        <v>73.887212421060696</v>
      </c>
      <c r="BF72" s="75">
        <v>67.976239245798794</v>
      </c>
      <c r="BG72" s="75">
        <v>5.9109731752619199</v>
      </c>
      <c r="BH72" s="75">
        <v>9.0180258712390493E-2</v>
      </c>
      <c r="BI72" s="75">
        <v>0</v>
      </c>
      <c r="BJ72" s="75">
        <v>0.87247269300087604</v>
      </c>
      <c r="BK72" s="75">
        <v>0.209174130965569</v>
      </c>
      <c r="BL72" s="75">
        <v>5.6667834014010303</v>
      </c>
      <c r="BM72" s="75">
        <v>1.18239529974591</v>
      </c>
      <c r="BN72" s="75">
        <v>0.85078244239047096</v>
      </c>
      <c r="BO72" s="75">
        <v>22.6671293065912</v>
      </c>
      <c r="BP72" s="75">
        <v>8.9920881481946893E-2</v>
      </c>
      <c r="BQ72" s="75">
        <v>0.20194611903856399</v>
      </c>
      <c r="BR72" s="75">
        <v>3.57998952804554</v>
      </c>
      <c r="BS72" s="75">
        <v>6.32793002529803E-3</v>
      </c>
      <c r="BT72" s="75">
        <v>154.277605560056</v>
      </c>
      <c r="BU72" s="75">
        <v>59.257449998895403</v>
      </c>
      <c r="BV72" s="75">
        <v>0</v>
      </c>
      <c r="BW72" s="75">
        <v>0</v>
      </c>
      <c r="BX72" s="75">
        <v>5.0618254905934199</v>
      </c>
      <c r="BY72" s="75">
        <v>0</v>
      </c>
      <c r="BZ72" s="75">
        <v>238.88823128689199</v>
      </c>
      <c r="CA72" s="75">
        <v>7.7768827667730402</v>
      </c>
      <c r="CB72" s="89"/>
      <c r="CC72" s="91">
        <f t="shared" si="40"/>
        <v>1.0121172999681749</v>
      </c>
      <c r="CD72" s="28">
        <f t="shared" si="41"/>
        <v>8.0000072003831007E-3</v>
      </c>
      <c r="CE72" s="28">
        <f t="shared" si="42"/>
        <v>1.9247076840418043E-2</v>
      </c>
      <c r="CF72" s="68">
        <f t="shared" si="43"/>
        <v>-9.1014253439521859E-7</v>
      </c>
      <c r="CG72" s="68" t="str">
        <f t="shared" si="44"/>
        <v/>
      </c>
      <c r="CH72" s="68">
        <f t="shared" si="45"/>
        <v>-6.9677047952419195E-7</v>
      </c>
      <c r="CI72" s="68">
        <f t="shared" si="46"/>
        <v>-4.4904826313399083E-7</v>
      </c>
      <c r="CJ72" s="68">
        <f t="shared" si="46"/>
        <v>-3.9402283730759774E-7</v>
      </c>
      <c r="CK72" s="68">
        <f t="shared" si="47"/>
        <v>1.6059391963379177E-6</v>
      </c>
      <c r="CL72" s="68">
        <f t="shared" si="48"/>
        <v>-1.9896005750994087E-6</v>
      </c>
      <c r="CM72" s="40">
        <f t="shared" si="49"/>
        <v>3.0981325502957216E-5</v>
      </c>
      <c r="CN72" s="40">
        <f t="shared" si="50"/>
        <v>1.9721221166984484E-4</v>
      </c>
      <c r="CO72" s="40">
        <f t="shared" si="51"/>
        <v>7.1407866349477065E-7</v>
      </c>
      <c r="CP72" s="40">
        <f t="shared" si="52"/>
        <v>1.3319287754594159E-4</v>
      </c>
      <c r="CQ72" s="40">
        <f t="shared" si="53"/>
        <v>5.7809402262754365E-6</v>
      </c>
      <c r="CR72" s="40">
        <f t="shared" si="54"/>
        <v>4.3361349569271327E-6</v>
      </c>
      <c r="CS72" s="40">
        <f t="shared" si="55"/>
        <v>5.5959787775050305E-6</v>
      </c>
    </row>
    <row r="73" spans="1:97" x14ac:dyDescent="0.25">
      <c r="A73" s="67" t="s">
        <v>436</v>
      </c>
      <c r="B73" s="76">
        <v>3840.2277426999999</v>
      </c>
      <c r="C73" s="76"/>
      <c r="D73" s="76">
        <v>29460.421655999999</v>
      </c>
      <c r="E73" s="76">
        <v>579.41370461999998</v>
      </c>
      <c r="F73" s="76">
        <v>533.06060997999998</v>
      </c>
      <c r="G73" s="76">
        <v>1219.9367199000001</v>
      </c>
      <c r="H73" s="76">
        <v>1871.849974</v>
      </c>
      <c r="I73" s="89"/>
      <c r="J73" s="75" t="s">
        <v>436</v>
      </c>
      <c r="K73" s="75">
        <v>0</v>
      </c>
      <c r="L73" s="75">
        <v>21.135568368623801</v>
      </c>
      <c r="M73" s="75">
        <v>3.4407484999101601</v>
      </c>
      <c r="N73" s="75">
        <v>7.8261937317415997</v>
      </c>
      <c r="O73" s="75">
        <v>7.8261937317415997</v>
      </c>
      <c r="P73" s="75">
        <v>30.225752209857902</v>
      </c>
      <c r="Q73" s="75">
        <v>0</v>
      </c>
      <c r="R73" s="75">
        <v>3.7871650598034501</v>
      </c>
      <c r="S73" s="75">
        <v>1.88607781386508</v>
      </c>
      <c r="T73" s="75">
        <v>44.676486804565798</v>
      </c>
      <c r="U73" s="75">
        <v>3819.7446386348902</v>
      </c>
      <c r="V73" s="75">
        <v>186.24342433538899</v>
      </c>
      <c r="W73" s="75">
        <v>1.4105706198415899</v>
      </c>
      <c r="X73" s="75">
        <v>32.502382153143998</v>
      </c>
      <c r="Y73" s="75">
        <v>0.81736475454124502</v>
      </c>
      <c r="Z73" s="75">
        <v>0</v>
      </c>
      <c r="AA73" s="75">
        <v>0</v>
      </c>
      <c r="AB73" s="75">
        <v>34.144694008829497</v>
      </c>
      <c r="AC73" s="75">
        <v>34.144694008829497</v>
      </c>
      <c r="AD73" s="75">
        <v>0</v>
      </c>
      <c r="AE73" s="75">
        <v>0</v>
      </c>
      <c r="AF73" s="75">
        <v>234.504408472362</v>
      </c>
      <c r="AG73" s="75">
        <v>6.5749315577307801</v>
      </c>
      <c r="AH73" s="75">
        <v>1.02807529890044</v>
      </c>
      <c r="AI73" s="75">
        <v>0</v>
      </c>
      <c r="AJ73" s="75">
        <v>567.94337287536598</v>
      </c>
      <c r="AK73" s="75">
        <v>2.7944543079967099</v>
      </c>
      <c r="AL73" s="75">
        <v>0</v>
      </c>
      <c r="AM73" s="75">
        <v>0</v>
      </c>
      <c r="AN73" s="75">
        <v>3.4115171449726298</v>
      </c>
      <c r="AO73" s="75">
        <v>10.2015362467413</v>
      </c>
      <c r="AP73" s="75">
        <v>1884.42640574965</v>
      </c>
      <c r="AQ73" s="75">
        <v>26381.756614141501</v>
      </c>
      <c r="AR73" s="75">
        <v>2696.80589229319</v>
      </c>
      <c r="AS73" s="75">
        <v>29313.0669149071</v>
      </c>
      <c r="AT73" s="75">
        <v>0</v>
      </c>
      <c r="AU73" s="75">
        <v>37.164555234048102</v>
      </c>
      <c r="AV73" s="75">
        <v>0</v>
      </c>
      <c r="AW73" s="75">
        <v>0.31803060015321999</v>
      </c>
      <c r="AX73" s="75">
        <v>311.143244177317</v>
      </c>
      <c r="AY73" s="75">
        <v>3.1133228613788799</v>
      </c>
      <c r="AZ73" s="75">
        <v>1.98775387600103</v>
      </c>
      <c r="BA73" s="75">
        <v>245.425466139761</v>
      </c>
      <c r="BB73" s="75">
        <v>1.82177405931535</v>
      </c>
      <c r="BC73" s="75">
        <v>0</v>
      </c>
      <c r="BD73" s="75">
        <v>1.3875889702761799</v>
      </c>
      <c r="BE73" s="75">
        <v>576.12217162541197</v>
      </c>
      <c r="BF73" s="75">
        <v>530.03228246278297</v>
      </c>
      <c r="BG73" s="75">
        <v>46.089889162629397</v>
      </c>
      <c r="BH73" s="75">
        <v>0.70584715355743299</v>
      </c>
      <c r="BI73" s="75">
        <v>0</v>
      </c>
      <c r="BJ73" s="75">
        <v>7.1195721931028402</v>
      </c>
      <c r="BK73" s="75">
        <v>1.62688679817236</v>
      </c>
      <c r="BL73" s="75">
        <v>44.216540066248903</v>
      </c>
      <c r="BM73" s="75">
        <v>9.1962329624056807</v>
      </c>
      <c r="BN73" s="75">
        <v>6.6170911115152897</v>
      </c>
      <c r="BO73" s="75">
        <v>176.866145053103</v>
      </c>
      <c r="BP73" s="75">
        <v>0.70071437847847995</v>
      </c>
      <c r="BQ73" s="75">
        <v>1.5752214818366701</v>
      </c>
      <c r="BR73" s="75">
        <v>28.005402977341902</v>
      </c>
      <c r="BS73" s="75">
        <v>4.9406158611529E-2</v>
      </c>
      <c r="BT73" s="75">
        <v>1212.7211309710799</v>
      </c>
      <c r="BU73" s="75">
        <v>461.88833897418903</v>
      </c>
      <c r="BV73" s="75">
        <v>0</v>
      </c>
      <c r="BW73" s="75">
        <v>0</v>
      </c>
      <c r="BX73" s="75">
        <v>39.444714680688001</v>
      </c>
      <c r="BY73" s="75">
        <v>0</v>
      </c>
      <c r="BZ73" s="75">
        <v>1861.8760767649301</v>
      </c>
      <c r="CA73" s="75">
        <v>60.602012059116902</v>
      </c>
      <c r="CB73" s="89"/>
      <c r="CC73" s="91">
        <f t="shared" si="40"/>
        <v>1.0121116164851862</v>
      </c>
      <c r="CD73" s="28">
        <f t="shared" si="41"/>
        <v>7.9999956726842965E-3</v>
      </c>
      <c r="CE73" s="28">
        <f t="shared" si="42"/>
        <v>1.9247009256379805E-2</v>
      </c>
      <c r="CF73" s="68">
        <f t="shared" si="43"/>
        <v>-5.333825345136536E-3</v>
      </c>
      <c r="CG73" s="68" t="str">
        <f t="shared" si="44"/>
        <v/>
      </c>
      <c r="CH73" s="68">
        <f t="shared" si="45"/>
        <v>-5.0017865600673747E-3</v>
      </c>
      <c r="CI73" s="68">
        <f t="shared" si="46"/>
        <v>-5.6807993465510347E-3</v>
      </c>
      <c r="CJ73" s="68">
        <f t="shared" si="46"/>
        <v>-5.6810191196281197E-3</v>
      </c>
      <c r="CK73" s="68">
        <f t="shared" si="47"/>
        <v>-5.9147239452810646E-3</v>
      </c>
      <c r="CL73" s="68">
        <f t="shared" si="48"/>
        <v>-5.3283635834107173E-3</v>
      </c>
      <c r="CM73" s="40">
        <f t="shared" si="49"/>
        <v>-1.4478697188686763E-4</v>
      </c>
      <c r="CN73" s="40">
        <f t="shared" si="50"/>
        <v>2.8813850470528369E-5</v>
      </c>
      <c r="CO73" s="40">
        <f t="shared" si="51"/>
        <v>-1.7091948563980675E-4</v>
      </c>
      <c r="CP73" s="40">
        <f t="shared" si="52"/>
        <v>1.2573029832704996E-3</v>
      </c>
      <c r="CQ73" s="40">
        <f t="shared" si="53"/>
        <v>4.3887230699732006E-7</v>
      </c>
      <c r="CR73" s="40">
        <f t="shared" si="54"/>
        <v>-1.4060364031611209E-6</v>
      </c>
      <c r="CS73" s="40">
        <f t="shared" si="55"/>
        <v>1.4153327160275522E-6</v>
      </c>
    </row>
    <row r="74" spans="1:97" s="109" customFormat="1" x14ac:dyDescent="0.25">
      <c r="A74" s="89">
        <v>202</v>
      </c>
      <c r="B74" s="110">
        <v>1.1013351600000001</v>
      </c>
      <c r="C74" s="110"/>
      <c r="D74" s="110">
        <v>9.6015797900000006</v>
      </c>
      <c r="E74" s="110">
        <v>0.81792209999999999</v>
      </c>
      <c r="F74" s="110">
        <v>0.75248835999999997</v>
      </c>
      <c r="G74" s="110">
        <v>2.3969884399999999</v>
      </c>
      <c r="H74" s="110">
        <v>0.50405462000000001</v>
      </c>
      <c r="J74" s="110" t="s">
        <v>439</v>
      </c>
      <c r="K74" s="110">
        <v>0</v>
      </c>
      <c r="L74" s="110">
        <v>4.3715991628355804E-3</v>
      </c>
      <c r="M74" s="110">
        <v>9.3144675359303698E-4</v>
      </c>
      <c r="N74" s="110">
        <v>1.6187249839739401E-3</v>
      </c>
      <c r="O74" s="110">
        <v>1.6187249839739401E-3</v>
      </c>
      <c r="P74" s="110">
        <v>6.2517244994130102E-3</v>
      </c>
      <c r="Q74" s="110">
        <v>0</v>
      </c>
      <c r="R74" s="110">
        <v>7.8331295031950395E-4</v>
      </c>
      <c r="S74" s="110">
        <v>5.1060774745261396E-4</v>
      </c>
      <c r="T74" s="110">
        <v>1.20608766909064E-2</v>
      </c>
      <c r="U74" s="110">
        <v>1.10133091354023</v>
      </c>
      <c r="V74" s="110">
        <v>3.8521589761404698E-2</v>
      </c>
      <c r="W74" s="110">
        <v>2.91754599659385E-4</v>
      </c>
      <c r="X74" s="110">
        <v>6.7226650874187702E-3</v>
      </c>
      <c r="Y74" s="110">
        <v>2.2127848124472901E-4</v>
      </c>
      <c r="Z74" s="110">
        <v>0</v>
      </c>
      <c r="AA74" s="110">
        <v>0</v>
      </c>
      <c r="AB74" s="110">
        <v>7.0623239821205096E-3</v>
      </c>
      <c r="AC74" s="110">
        <v>7.0623239821205096E-3</v>
      </c>
      <c r="AD74" s="110">
        <v>0</v>
      </c>
      <c r="AE74" s="110">
        <v>0</v>
      </c>
      <c r="AF74" s="110">
        <v>7.6812731251067801E-2</v>
      </c>
      <c r="AG74" s="110">
        <v>1.3599373992294801E-3</v>
      </c>
      <c r="AH74" s="110">
        <v>2.12645763460595E-4</v>
      </c>
      <c r="AI74" s="110">
        <v>0</v>
      </c>
      <c r="AJ74" s="110">
        <v>0.17888598077451601</v>
      </c>
      <c r="AK74" s="110">
        <v>5.7799907262575897E-4</v>
      </c>
      <c r="AL74" s="110">
        <v>0</v>
      </c>
      <c r="AM74" s="110">
        <v>0</v>
      </c>
      <c r="AN74" s="110">
        <v>2.3802238897782601E-3</v>
      </c>
      <c r="AO74" s="110">
        <v>1.44831170048005E-2</v>
      </c>
      <c r="AP74" s="110">
        <v>0.50871936815533703</v>
      </c>
      <c r="AQ74" s="110">
        <v>8.6414147213633292</v>
      </c>
      <c r="AR74" s="110">
        <v>0.88334067957472795</v>
      </c>
      <c r="AS74" s="110">
        <v>9.6015681321891293</v>
      </c>
      <c r="AT74" s="110">
        <v>0</v>
      </c>
      <c r="AU74" s="110">
        <v>7.6869145714490404E-3</v>
      </c>
      <c r="AV74" s="110">
        <v>0</v>
      </c>
      <c r="AW74" s="110">
        <v>0</v>
      </c>
      <c r="AX74" s="110">
        <v>6.4355304294052396E-2</v>
      </c>
      <c r="AY74" s="110">
        <v>1.43915529908453E-2</v>
      </c>
      <c r="AZ74" s="110">
        <v>0</v>
      </c>
      <c r="BA74" s="110">
        <v>5.3367867193571297E-2</v>
      </c>
      <c r="BB74" s="110">
        <v>5.8704661122042305E-4</v>
      </c>
      <c r="BC74" s="110">
        <v>0</v>
      </c>
      <c r="BD74" s="110">
        <v>0</v>
      </c>
      <c r="BE74" s="110">
        <v>0.817922023214669</v>
      </c>
      <c r="BF74" s="110">
        <v>0.75248812373440899</v>
      </c>
      <c r="BG74" s="110">
        <v>6.5433899480260405E-2</v>
      </c>
      <c r="BH74" s="110">
        <v>2.5082924651531899E-3</v>
      </c>
      <c r="BI74" s="110">
        <v>0</v>
      </c>
      <c r="BJ74" s="110">
        <v>0.187819391855023</v>
      </c>
      <c r="BK74" s="110">
        <v>0</v>
      </c>
      <c r="BL74" s="110">
        <v>8.0051922926415206E-2</v>
      </c>
      <c r="BM74" s="110">
        <v>0</v>
      </c>
      <c r="BN74" s="110">
        <v>0</v>
      </c>
      <c r="BO74" s="110">
        <v>0.320207711767721</v>
      </c>
      <c r="BP74" s="110">
        <v>1.4493396198217499E-4</v>
      </c>
      <c r="BQ74" s="110">
        <v>2.5616587575852702E-3</v>
      </c>
      <c r="BR74" s="110">
        <v>9.0885943550653894E-2</v>
      </c>
      <c r="BS74" s="110">
        <v>1.0673561621940301E-4</v>
      </c>
      <c r="BT74" s="110">
        <v>2.3969842746518002</v>
      </c>
      <c r="BU74" s="110">
        <v>0.140773485613055</v>
      </c>
      <c r="BV74" s="110">
        <v>0</v>
      </c>
      <c r="BW74" s="110">
        <v>0</v>
      </c>
      <c r="BX74" s="110">
        <v>8.1586176084481096E-3</v>
      </c>
      <c r="BY74" s="110">
        <v>0</v>
      </c>
      <c r="BZ74" s="110">
        <v>0.50405429543036995</v>
      </c>
      <c r="CA74" s="110">
        <v>1.25345735295998E-2</v>
      </c>
      <c r="CC74" s="111">
        <f t="shared" si="40"/>
        <v>1.0092550996336296</v>
      </c>
      <c r="CD74" s="112">
        <f t="shared" si="41"/>
        <v>8.0000193919943282E-3</v>
      </c>
      <c r="CE74" s="112">
        <f t="shared" si="42"/>
        <v>1.9246970879652478E-2</v>
      </c>
      <c r="CF74" s="113">
        <f t="shared" si="43"/>
        <v>-3.8557379481473196E-6</v>
      </c>
      <c r="CG74" s="113" t="str">
        <f t="shared" si="44"/>
        <v/>
      </c>
      <c r="CH74" s="113">
        <f t="shared" si="45"/>
        <v>-1.2141554958960342E-6</v>
      </c>
      <c r="CI74" s="113">
        <f t="shared" si="46"/>
        <v>-9.3878538044676615E-8</v>
      </c>
      <c r="CJ74" s="113">
        <f t="shared" si="46"/>
        <v>-3.1397906404883728E-7</v>
      </c>
      <c r="CK74" s="113">
        <f t="shared" si="47"/>
        <v>-1.7377422978692884E-6</v>
      </c>
      <c r="CL74" s="113">
        <f t="shared" si="48"/>
        <v>-6.4391757794290862E-7</v>
      </c>
      <c r="CM74" s="114">
        <f t="shared" si="49"/>
        <v>-0.23610609930822291</v>
      </c>
      <c r="CN74" s="114">
        <f t="shared" si="50"/>
        <v>-0.23597593503092396</v>
      </c>
      <c r="CO74" s="114">
        <f t="shared" si="51"/>
        <v>-0.23612265903173052</v>
      </c>
      <c r="CP74" s="114">
        <f t="shared" si="52"/>
        <v>1.5804140625724152</v>
      </c>
      <c r="CQ74" s="114">
        <f t="shared" si="53"/>
        <v>-4.8936915988858758E-5</v>
      </c>
      <c r="CR74" s="114">
        <f t="shared" si="54"/>
        <v>1.4613619620587019E-6</v>
      </c>
      <c r="CS74" s="114">
        <f t="shared" si="55"/>
        <v>-6.1209788914561858E-6</v>
      </c>
    </row>
    <row r="75" spans="1:97" x14ac:dyDescent="0.25">
      <c r="A75" s="89">
        <v>203</v>
      </c>
      <c r="B75" s="76">
        <v>27.503874320000001</v>
      </c>
      <c r="C75" s="76"/>
      <c r="D75" s="76">
        <v>246.71567547000001</v>
      </c>
      <c r="E75" s="76">
        <v>20.279934539999999</v>
      </c>
      <c r="F75" s="76">
        <v>18.65753969</v>
      </c>
      <c r="G75" s="76">
        <v>55.796058119999998</v>
      </c>
      <c r="H75" s="76">
        <v>15.64502783</v>
      </c>
      <c r="I75" s="89"/>
      <c r="J75" s="75" t="s">
        <v>440</v>
      </c>
      <c r="K75" s="75">
        <v>0</v>
      </c>
      <c r="L75" s="75">
        <v>0.13568695131290701</v>
      </c>
      <c r="M75" s="75">
        <v>2.8912022749560399E-2</v>
      </c>
      <c r="N75" s="75">
        <v>5.0242806466575099E-2</v>
      </c>
      <c r="O75" s="75">
        <v>5.0242806466575099E-2</v>
      </c>
      <c r="P75" s="75">
        <v>0.19404359137882499</v>
      </c>
      <c r="Q75" s="75">
        <v>0</v>
      </c>
      <c r="R75" s="75">
        <v>2.4312854731989599E-2</v>
      </c>
      <c r="S75" s="75">
        <v>1.58484332398794E-2</v>
      </c>
      <c r="T75" s="75">
        <v>0.37435018527422698</v>
      </c>
      <c r="U75" s="75">
        <v>27.5038661794452</v>
      </c>
      <c r="V75" s="75">
        <v>1.1956459579391201</v>
      </c>
      <c r="W75" s="75">
        <v>9.0556584421038703E-3</v>
      </c>
      <c r="X75" s="75">
        <v>0.20865990121827399</v>
      </c>
      <c r="Y75" s="75">
        <v>6.8680715840760097E-3</v>
      </c>
      <c r="Z75" s="75">
        <v>0</v>
      </c>
      <c r="AA75" s="75">
        <v>0</v>
      </c>
      <c r="AB75" s="75">
        <v>0.219203502567833</v>
      </c>
      <c r="AC75" s="75">
        <v>0.219203502567833</v>
      </c>
      <c r="AD75" s="75">
        <v>0</v>
      </c>
      <c r="AE75" s="75">
        <v>0</v>
      </c>
      <c r="AF75" s="75">
        <v>1.97372601619294</v>
      </c>
      <c r="AG75" s="75">
        <v>4.2209816511516299E-2</v>
      </c>
      <c r="AH75" s="75">
        <v>6.6000870460931303E-3</v>
      </c>
      <c r="AI75" s="75">
        <v>0</v>
      </c>
      <c r="AJ75" s="75">
        <v>5.5523228667418403</v>
      </c>
      <c r="AK75" s="75">
        <v>1.7939850764728201E-2</v>
      </c>
      <c r="AL75" s="75">
        <v>0</v>
      </c>
      <c r="AM75" s="75">
        <v>0</v>
      </c>
      <c r="AN75" s="75">
        <v>7.3878629923113795E-2</v>
      </c>
      <c r="AO75" s="75">
        <v>0.35910181715967499</v>
      </c>
      <c r="AP75" s="75">
        <v>15.789826661596001</v>
      </c>
      <c r="AQ75" s="75">
        <v>222.04406907080599</v>
      </c>
      <c r="AR75" s="75">
        <v>22.6978421380424</v>
      </c>
      <c r="AS75" s="75">
        <v>246.715637225042</v>
      </c>
      <c r="AT75" s="75">
        <v>0</v>
      </c>
      <c r="AU75" s="75">
        <v>0.23859041551061699</v>
      </c>
      <c r="AV75" s="75">
        <v>0</v>
      </c>
      <c r="AW75" s="75">
        <v>0</v>
      </c>
      <c r="AX75" s="75">
        <v>1.99747999335306</v>
      </c>
      <c r="AY75" s="75">
        <v>0.35683138499864903</v>
      </c>
      <c r="AZ75" s="75">
        <v>0</v>
      </c>
      <c r="BA75" s="75">
        <v>1.32322891141277</v>
      </c>
      <c r="BB75" s="75">
        <v>1.45555199876541E-2</v>
      </c>
      <c r="BC75" s="75">
        <v>0</v>
      </c>
      <c r="BD75" s="75">
        <v>0</v>
      </c>
      <c r="BE75" s="75">
        <v>20.279927313282201</v>
      </c>
      <c r="BF75" s="75">
        <v>18.657533744164599</v>
      </c>
      <c r="BG75" s="75">
        <v>1.6223935691176501</v>
      </c>
      <c r="BH75" s="75">
        <v>6.2191785578465199E-2</v>
      </c>
      <c r="BI75" s="75">
        <v>0</v>
      </c>
      <c r="BJ75" s="75">
        <v>4.6568855305147201</v>
      </c>
      <c r="BK75" s="75">
        <v>0</v>
      </c>
      <c r="BL75" s="75">
        <v>1.98484443636083</v>
      </c>
      <c r="BM75" s="75">
        <v>0</v>
      </c>
      <c r="BN75" s="75">
        <v>0</v>
      </c>
      <c r="BO75" s="75">
        <v>7.9393759817457301</v>
      </c>
      <c r="BP75" s="75">
        <v>4.4984866012555301E-3</v>
      </c>
      <c r="BQ75" s="75">
        <v>6.3514957809046604E-2</v>
      </c>
      <c r="BR75" s="75">
        <v>2.2534587763245599</v>
      </c>
      <c r="BS75" s="75">
        <v>2.6464594321996002E-3</v>
      </c>
      <c r="BT75" s="75">
        <v>55.796019554997002</v>
      </c>
      <c r="BU75" s="75">
        <v>4.3693814597641998</v>
      </c>
      <c r="BV75" s="75">
        <v>0</v>
      </c>
      <c r="BW75" s="75">
        <v>0</v>
      </c>
      <c r="BX75" s="75">
        <v>0.253228315820477</v>
      </c>
      <c r="BY75" s="75">
        <v>0</v>
      </c>
      <c r="BZ75" s="75">
        <v>15.645024113052999</v>
      </c>
      <c r="CA75" s="75">
        <v>0.38905448824440397</v>
      </c>
      <c r="CB75" s="89"/>
      <c r="CC75" s="91">
        <f t="shared" si="40"/>
        <v>1.0092555017810545</v>
      </c>
      <c r="CD75" s="28">
        <f t="shared" si="41"/>
        <v>8.0000037224742387E-3</v>
      </c>
      <c r="CE75" s="28">
        <f t="shared" si="42"/>
        <v>1.9247014213332941E-2</v>
      </c>
      <c r="CF75" s="68">
        <f t="shared" si="43"/>
        <v>-2.9597847583959013E-7</v>
      </c>
      <c r="CG75" s="68" t="str">
        <f t="shared" si="44"/>
        <v/>
      </c>
      <c r="CH75" s="68">
        <f t="shared" si="45"/>
        <v>-1.5501632773436159E-7</v>
      </c>
      <c r="CI75" s="68">
        <f t="shared" si="46"/>
        <v>-3.5634818170389989E-7</v>
      </c>
      <c r="CJ75" s="68">
        <f t="shared" si="46"/>
        <v>-3.1868271485490304E-7</v>
      </c>
      <c r="CK75" s="68">
        <f t="shared" si="47"/>
        <v>-6.9117791282928641E-7</v>
      </c>
      <c r="CL75" s="68">
        <f t="shared" si="48"/>
        <v>-2.3758008239053197E-7</v>
      </c>
      <c r="CM75" s="40">
        <f t="shared" si="49"/>
        <v>-0.23610275092468302</v>
      </c>
      <c r="CN75" s="40">
        <f t="shared" si="50"/>
        <v>-0.23597288852202725</v>
      </c>
      <c r="CO75" s="40">
        <f t="shared" si="51"/>
        <v>-0.23612101327851778</v>
      </c>
      <c r="CP75" s="40">
        <f t="shared" si="52"/>
        <v>1.5804265772832617</v>
      </c>
      <c r="CQ75" s="40">
        <f t="shared" si="53"/>
        <v>6.291033337702608E-7</v>
      </c>
      <c r="CR75" s="40">
        <f t="shared" si="54"/>
        <v>1.5025707671807418E-6</v>
      </c>
      <c r="CS75" s="40">
        <f t="shared" si="55"/>
        <v>-1.3686559108843983E-5</v>
      </c>
    </row>
    <row r="76" spans="1:97" x14ac:dyDescent="0.25">
      <c r="A76" s="89">
        <v>225</v>
      </c>
      <c r="B76" s="76">
        <v>25.03071005</v>
      </c>
      <c r="C76" s="76"/>
      <c r="D76" s="76">
        <v>212.99751792000001</v>
      </c>
      <c r="E76" s="76">
        <v>19.011298780000001</v>
      </c>
      <c r="F76" s="76">
        <v>17.49039492</v>
      </c>
      <c r="G76" s="76">
        <v>54.59473517</v>
      </c>
      <c r="H76" s="76">
        <v>12.887647279999999</v>
      </c>
      <c r="I76" s="89"/>
      <c r="J76" s="75" t="s">
        <v>449</v>
      </c>
      <c r="K76" s="75">
        <v>0</v>
      </c>
      <c r="L76" s="75">
        <v>0.111772553260911</v>
      </c>
      <c r="M76" s="75">
        <v>2.3816395092379102E-2</v>
      </c>
      <c r="N76" s="75">
        <v>4.1387796101192101E-2</v>
      </c>
      <c r="O76" s="75">
        <v>4.1387796101192101E-2</v>
      </c>
      <c r="P76" s="75">
        <v>0.15984398225830401</v>
      </c>
      <c r="Q76" s="75">
        <v>0</v>
      </c>
      <c r="R76" s="75">
        <v>2.00278264290128E-2</v>
      </c>
      <c r="S76" s="75">
        <v>1.3055258848600799E-2</v>
      </c>
      <c r="T76" s="75">
        <v>0.30837212545180898</v>
      </c>
      <c r="U76" s="75">
        <v>25.030705225505201</v>
      </c>
      <c r="V76" s="75">
        <v>0.98491849576910895</v>
      </c>
      <c r="W76" s="75">
        <v>7.4596164656161599E-3</v>
      </c>
      <c r="X76" s="75">
        <v>0.17188428076687701</v>
      </c>
      <c r="Y76" s="75">
        <v>5.6576636099472501E-3</v>
      </c>
      <c r="Z76" s="75">
        <v>0</v>
      </c>
      <c r="AA76" s="75">
        <v>0</v>
      </c>
      <c r="AB76" s="75">
        <v>0.18056971163500199</v>
      </c>
      <c r="AC76" s="75">
        <v>0.18056971163500199</v>
      </c>
      <c r="AD76" s="75">
        <v>0</v>
      </c>
      <c r="AE76" s="75">
        <v>0</v>
      </c>
      <c r="AF76" s="75">
        <v>1.7039787628763701</v>
      </c>
      <c r="AG76" s="75">
        <v>3.4770473597998203E-2</v>
      </c>
      <c r="AH76" s="75">
        <v>5.4368506527334498E-3</v>
      </c>
      <c r="AI76" s="75">
        <v>0</v>
      </c>
      <c r="AJ76" s="75">
        <v>4.5737441667202896</v>
      </c>
      <c r="AK76" s="75">
        <v>1.4778028462992599E-2</v>
      </c>
      <c r="AL76" s="75">
        <v>0</v>
      </c>
      <c r="AM76" s="75">
        <v>0</v>
      </c>
      <c r="AN76" s="75">
        <v>6.0857690515815403E-2</v>
      </c>
      <c r="AO76" s="75">
        <v>0.33663735114667798</v>
      </c>
      <c r="AP76" s="75">
        <v>13.0069257097504</v>
      </c>
      <c r="AQ76" s="75">
        <v>191.69772529307701</v>
      </c>
      <c r="AR76" s="75">
        <v>19.595761021180898</v>
      </c>
      <c r="AS76" s="75">
        <v>212.997465077134</v>
      </c>
      <c r="AT76" s="75">
        <v>0</v>
      </c>
      <c r="AU76" s="75">
        <v>0.196539638629386</v>
      </c>
      <c r="AV76" s="75">
        <v>0</v>
      </c>
      <c r="AW76" s="75">
        <v>0</v>
      </c>
      <c r="AX76" s="75">
        <v>1.6454338195406599</v>
      </c>
      <c r="AY76" s="75">
        <v>0.33450894690719002</v>
      </c>
      <c r="AZ76" s="75">
        <v>0</v>
      </c>
      <c r="BA76" s="75">
        <v>1.2404525317327699</v>
      </c>
      <c r="BB76" s="75">
        <v>1.36449934688073E-2</v>
      </c>
      <c r="BC76" s="75">
        <v>0</v>
      </c>
      <c r="BD76" s="75">
        <v>0</v>
      </c>
      <c r="BE76" s="75">
        <v>19.011291260217</v>
      </c>
      <c r="BF76" s="75">
        <v>17.4903882470499</v>
      </c>
      <c r="BG76" s="75">
        <v>1.5209030131671</v>
      </c>
      <c r="BH76" s="75">
        <v>5.8301222352662399E-2</v>
      </c>
      <c r="BI76" s="75">
        <v>0</v>
      </c>
      <c r="BJ76" s="75">
        <v>4.3655687979849702</v>
      </c>
      <c r="BK76" s="75">
        <v>0</v>
      </c>
      <c r="BL76" s="75">
        <v>1.8606811179638101</v>
      </c>
      <c r="BM76" s="75">
        <v>0</v>
      </c>
      <c r="BN76" s="75">
        <v>0</v>
      </c>
      <c r="BO76" s="75">
        <v>7.4427174170648698</v>
      </c>
      <c r="BP76" s="75">
        <v>3.7056048579286499E-3</v>
      </c>
      <c r="BQ76" s="75">
        <v>5.9541672977397E-2</v>
      </c>
      <c r="BR76" s="75">
        <v>2.11249063862387</v>
      </c>
      <c r="BS76" s="75">
        <v>2.4809079735665799E-3</v>
      </c>
      <c r="BT76" s="75">
        <v>54.594741138797403</v>
      </c>
      <c r="BU76" s="75">
        <v>3.59929441248631</v>
      </c>
      <c r="BV76" s="75">
        <v>0</v>
      </c>
      <c r="BW76" s="75">
        <v>0</v>
      </c>
      <c r="BX76" s="75">
        <v>0.208597553655539</v>
      </c>
      <c r="BY76" s="75">
        <v>0</v>
      </c>
      <c r="BZ76" s="75">
        <v>12.8876447472125</v>
      </c>
      <c r="CA76" s="75">
        <v>0.32048492450271998</v>
      </c>
      <c r="CB76" s="89"/>
      <c r="CC76" s="91">
        <f t="shared" si="40"/>
        <v>1.0092554508506064</v>
      </c>
      <c r="CD76" s="28">
        <f t="shared" si="41"/>
        <v>7.9999955035112667E-3</v>
      </c>
      <c r="CE76" s="28">
        <f t="shared" si="42"/>
        <v>1.9246991341284748E-2</v>
      </c>
      <c r="CF76" s="68">
        <f t="shared" si="43"/>
        <v>-1.9274302601446998E-7</v>
      </c>
      <c r="CG76" s="68" t="str">
        <f t="shared" si="44"/>
        <v/>
      </c>
      <c r="CH76" s="68">
        <f t="shared" si="45"/>
        <v>-2.4809146382476869E-7</v>
      </c>
      <c r="CI76" s="68">
        <f t="shared" si="46"/>
        <v>-3.9554283417196364E-7</v>
      </c>
      <c r="CJ76" s="68">
        <f t="shared" si="46"/>
        <v>-3.8152083646831362E-7</v>
      </c>
      <c r="CK76" s="68">
        <f t="shared" si="47"/>
        <v>1.0932917587041802E-7</v>
      </c>
      <c r="CL76" s="68">
        <f t="shared" si="48"/>
        <v>-1.9652830688982248E-7</v>
      </c>
      <c r="CM76" s="40">
        <f t="shared" si="49"/>
        <v>-0.23610083131124035</v>
      </c>
      <c r="CN76" s="40">
        <f t="shared" si="50"/>
        <v>-0.23597193063967087</v>
      </c>
      <c r="CO76" s="40">
        <f t="shared" si="51"/>
        <v>-0.23612084450209453</v>
      </c>
      <c r="CP76" s="40">
        <f t="shared" si="52"/>
        <v>1.5804225085479797</v>
      </c>
      <c r="CQ76" s="40">
        <f t="shared" si="53"/>
        <v>1.1588471839231168E-6</v>
      </c>
      <c r="CR76" s="40">
        <f t="shared" si="54"/>
        <v>5.7233719417042603E-6</v>
      </c>
      <c r="CS76" s="40">
        <f t="shared" si="55"/>
        <v>-2.1977361270583436E-6</v>
      </c>
    </row>
    <row r="77" spans="1:97" x14ac:dyDescent="0.25">
      <c r="A77" s="89">
        <v>226</v>
      </c>
      <c r="B77" s="76">
        <v>0.12190041</v>
      </c>
      <c r="C77" s="76"/>
      <c r="D77" s="76">
        <v>0.87419572999999995</v>
      </c>
      <c r="E77" s="76">
        <v>7.3192989999999999E-2</v>
      </c>
      <c r="F77" s="76">
        <v>6.7337560000000005E-2</v>
      </c>
      <c r="G77" s="76">
        <v>0.18301497999999999</v>
      </c>
      <c r="H77" s="76">
        <v>8.2228410000000002E-2</v>
      </c>
      <c r="I77" s="89"/>
      <c r="J77" s="75" t="s">
        <v>450</v>
      </c>
      <c r="K77" s="75">
        <v>0</v>
      </c>
      <c r="L77" s="75">
        <v>7.1316960743508697E-4</v>
      </c>
      <c r="M77" s="75">
        <v>1.5196594352022999E-4</v>
      </c>
      <c r="N77" s="75">
        <v>2.6406682883447097E-4</v>
      </c>
      <c r="O77" s="75">
        <v>2.6406682883447097E-4</v>
      </c>
      <c r="P77" s="75">
        <v>1.01982847930686E-3</v>
      </c>
      <c r="Q77" s="75">
        <v>0</v>
      </c>
      <c r="R77" s="75">
        <v>1.2778852317730101E-4</v>
      </c>
      <c r="S77" s="75">
        <v>8.3297075482508995E-5</v>
      </c>
      <c r="T77" s="75">
        <v>1.9675412161135799E-3</v>
      </c>
      <c r="U77" s="75">
        <v>0.121900243941423</v>
      </c>
      <c r="V77" s="75">
        <v>6.2841707174391102E-3</v>
      </c>
      <c r="W77" s="75">
        <v>4.7594790323913998E-5</v>
      </c>
      <c r="X77" s="75">
        <v>1.0966818209626401E-3</v>
      </c>
      <c r="Y77" s="75">
        <v>3.6098955455061503E-5</v>
      </c>
      <c r="Z77" s="75">
        <v>0</v>
      </c>
      <c r="AA77" s="75">
        <v>0</v>
      </c>
      <c r="AB77" s="75">
        <v>1.15210958657826E-3</v>
      </c>
      <c r="AC77" s="75">
        <v>1.15210958657826E-3</v>
      </c>
      <c r="AD77" s="75">
        <v>0</v>
      </c>
      <c r="AE77" s="75">
        <v>0</v>
      </c>
      <c r="AF77" s="75">
        <v>6.9935607400916002E-3</v>
      </c>
      <c r="AG77" s="75">
        <v>2.2184406553238799E-4</v>
      </c>
      <c r="AH77" s="75">
        <v>3.4688832943776598E-5</v>
      </c>
      <c r="AI77" s="75">
        <v>0</v>
      </c>
      <c r="AJ77" s="75">
        <v>2.9182488086255801E-2</v>
      </c>
      <c r="AK77" s="75">
        <v>9.4290261699653396E-5</v>
      </c>
      <c r="AL77" s="75">
        <v>0</v>
      </c>
      <c r="AM77" s="75">
        <v>0</v>
      </c>
      <c r="AN77" s="75">
        <v>3.8830355588716703E-4</v>
      </c>
      <c r="AO77" s="75">
        <v>1.2960452498663401E-3</v>
      </c>
      <c r="AP77" s="75">
        <v>8.2989293253305493E-2</v>
      </c>
      <c r="AQ77" s="75">
        <v>0.78677754812965295</v>
      </c>
      <c r="AR77" s="75">
        <v>8.0426062600241294E-2</v>
      </c>
      <c r="AS77" s="75">
        <v>0.87419717146998699</v>
      </c>
      <c r="AT77" s="75">
        <v>0</v>
      </c>
      <c r="AU77" s="75">
        <v>1.2539945611975401E-3</v>
      </c>
      <c r="AV77" s="75">
        <v>0</v>
      </c>
      <c r="AW77" s="75">
        <v>0</v>
      </c>
      <c r="AX77" s="75">
        <v>1.0498515534317601E-2</v>
      </c>
      <c r="AY77" s="75">
        <v>1.28784514735142E-3</v>
      </c>
      <c r="AZ77" s="75">
        <v>0</v>
      </c>
      <c r="BA77" s="75">
        <v>4.77571586831792E-3</v>
      </c>
      <c r="BB77" s="75">
        <v>5.2533143735842103E-5</v>
      </c>
      <c r="BC77" s="75">
        <v>0</v>
      </c>
      <c r="BD77" s="75">
        <v>0</v>
      </c>
      <c r="BE77" s="75">
        <v>7.3193035571575804E-2</v>
      </c>
      <c r="BF77" s="75">
        <v>6.7337591202455901E-2</v>
      </c>
      <c r="BG77" s="75">
        <v>5.8554443691198601E-3</v>
      </c>
      <c r="BH77" s="75">
        <v>2.24458186588182E-4</v>
      </c>
      <c r="BI77" s="75">
        <v>0</v>
      </c>
      <c r="BJ77" s="75">
        <v>1.6807313833451801E-2</v>
      </c>
      <c r="BK77" s="75">
        <v>0</v>
      </c>
      <c r="BL77" s="75">
        <v>7.16355440180337E-3</v>
      </c>
      <c r="BM77" s="75">
        <v>0</v>
      </c>
      <c r="BN77" s="75">
        <v>0</v>
      </c>
      <c r="BO77" s="75">
        <v>2.8654332908943501E-2</v>
      </c>
      <c r="BP77" s="75">
        <v>2.3643283752707498E-5</v>
      </c>
      <c r="BQ77" s="75">
        <v>2.2923383874292401E-4</v>
      </c>
      <c r="BR77" s="75">
        <v>8.1330523542607006E-3</v>
      </c>
      <c r="BS77" s="75">
        <v>9.5515192601288497E-6</v>
      </c>
      <c r="BT77" s="75">
        <v>0.18301528001455</v>
      </c>
      <c r="BU77" s="75">
        <v>2.2964941485937199E-2</v>
      </c>
      <c r="BV77" s="75">
        <v>0</v>
      </c>
      <c r="BW77" s="75">
        <v>0</v>
      </c>
      <c r="BX77" s="75">
        <v>1.3309590728682601E-3</v>
      </c>
      <c r="BY77" s="75">
        <v>0</v>
      </c>
      <c r="BZ77" s="75">
        <v>8.2228255537734801E-2</v>
      </c>
      <c r="CA77" s="75">
        <v>2.0448405208419399E-3</v>
      </c>
      <c r="CB77" s="89"/>
      <c r="CC77" s="91">
        <f t="shared" si="40"/>
        <v>1.0092551849798328</v>
      </c>
      <c r="CD77" s="28">
        <f t="shared" si="41"/>
        <v>7.9999809749232344E-3</v>
      </c>
      <c r="CE77" s="28">
        <f t="shared" si="42"/>
        <v>1.9246979684344148E-2</v>
      </c>
      <c r="CF77" s="68">
        <f t="shared" si="43"/>
        <v>-1.3622478956407928E-6</v>
      </c>
      <c r="CG77" s="68" t="str">
        <f t="shared" si="44"/>
        <v/>
      </c>
      <c r="CH77" s="68">
        <f t="shared" si="45"/>
        <v>1.6489098923420735E-6</v>
      </c>
      <c r="CI77" s="68">
        <f t="shared" si="46"/>
        <v>6.2262213641836759E-7</v>
      </c>
      <c r="CJ77" s="68">
        <f t="shared" si="46"/>
        <v>4.6337372332511364E-7</v>
      </c>
      <c r="CK77" s="68">
        <f t="shared" si="47"/>
        <v>1.6392895816982869E-6</v>
      </c>
      <c r="CL77" s="68">
        <f t="shared" si="48"/>
        <v>-1.8784537509669718E-6</v>
      </c>
      <c r="CM77" s="40">
        <f t="shared" si="49"/>
        <v>-0.23611133487421368</v>
      </c>
      <c r="CN77" s="40">
        <f t="shared" si="50"/>
        <v>-0.23595343830184229</v>
      </c>
      <c r="CO77" s="40">
        <f t="shared" si="51"/>
        <v>-0.23611844342777694</v>
      </c>
      <c r="CP77" s="40">
        <f t="shared" si="52"/>
        <v>1.5804722971423699</v>
      </c>
      <c r="CQ77" s="40">
        <f t="shared" si="53"/>
        <v>5.3483833194648579E-5</v>
      </c>
      <c r="CR77" s="40">
        <f t="shared" si="54"/>
        <v>-1.7692932764945638E-6</v>
      </c>
      <c r="CS77" s="40">
        <f t="shared" si="55"/>
        <v>2.0811949318998643E-5</v>
      </c>
    </row>
    <row r="78" spans="1:97" x14ac:dyDescent="0.25">
      <c r="A78" s="89">
        <v>228</v>
      </c>
      <c r="B78" s="76">
        <v>7.0343000000000001E-4</v>
      </c>
      <c r="C78" s="76"/>
      <c r="D78" s="76">
        <v>6.5059599999999999E-3</v>
      </c>
      <c r="E78" s="76">
        <v>4.0293000000000002E-4</v>
      </c>
      <c r="F78" s="76">
        <v>3.7070000000000001E-4</v>
      </c>
      <c r="G78" s="76">
        <v>1.1021500000000001E-3</v>
      </c>
      <c r="H78" s="76">
        <v>3.0868999999999997E-4</v>
      </c>
      <c r="I78" s="89"/>
      <c r="J78" s="75" t="s">
        <v>452</v>
      </c>
      <c r="K78" s="75">
        <v>0</v>
      </c>
      <c r="L78" s="75">
        <v>2.6773632500537301E-6</v>
      </c>
      <c r="M78" s="75">
        <v>5.7046834140776104E-7</v>
      </c>
      <c r="N78" s="75">
        <v>9.9110276955637498E-7</v>
      </c>
      <c r="O78" s="75">
        <v>9.9110276955637498E-7</v>
      </c>
      <c r="P78" s="75">
        <v>3.8285801683228798E-6</v>
      </c>
      <c r="Q78" s="75">
        <v>0</v>
      </c>
      <c r="R78" s="75">
        <v>4.7968257610079495E-7</v>
      </c>
      <c r="S78" s="75">
        <v>3.1273020166779602E-7</v>
      </c>
      <c r="T78" s="75">
        <v>7.3863031245005099E-6</v>
      </c>
      <c r="U78" s="75">
        <v>7.0343755683790999E-4</v>
      </c>
      <c r="V78" s="75">
        <v>2.35912561384943E-5</v>
      </c>
      <c r="W78" s="75">
        <v>1.7868679376312399E-7</v>
      </c>
      <c r="X78" s="75">
        <v>4.1157049554390702E-6</v>
      </c>
      <c r="Y78" s="75">
        <v>1.355170885762E-7</v>
      </c>
      <c r="Z78" s="75">
        <v>0</v>
      </c>
      <c r="AA78" s="75">
        <v>0</v>
      </c>
      <c r="AB78" s="75">
        <v>4.3259072846222102E-6</v>
      </c>
      <c r="AC78" s="75">
        <v>4.3259072846222102E-6</v>
      </c>
      <c r="AD78" s="75">
        <v>0</v>
      </c>
      <c r="AE78" s="75">
        <v>0</v>
      </c>
      <c r="AF78" s="75">
        <v>5.2050022872953102E-5</v>
      </c>
      <c r="AG78" s="75">
        <v>8.3312852395046196E-7</v>
      </c>
      <c r="AH78" s="75">
        <v>1.30199328692604E-7</v>
      </c>
      <c r="AI78" s="75">
        <v>0</v>
      </c>
      <c r="AJ78" s="75">
        <v>1.09549366876656E-4</v>
      </c>
      <c r="AK78" s="75">
        <v>3.5390223603785303E-7</v>
      </c>
      <c r="AL78" s="75">
        <v>0</v>
      </c>
      <c r="AM78" s="75">
        <v>0</v>
      </c>
      <c r="AN78" s="75">
        <v>1.4580483142909101E-6</v>
      </c>
      <c r="AO78" s="75">
        <v>7.1340465285470901E-6</v>
      </c>
      <c r="AP78" s="75">
        <v>3.1154615651713801E-4</v>
      </c>
      <c r="AQ78" s="75">
        <v>5.8555641903250098E-3</v>
      </c>
      <c r="AR78" s="75">
        <v>5.9853723330963301E-4</v>
      </c>
      <c r="AS78" s="75">
        <v>6.5061514465075999E-3</v>
      </c>
      <c r="AT78" s="75">
        <v>0</v>
      </c>
      <c r="AU78" s="75">
        <v>4.7089898973197298E-6</v>
      </c>
      <c r="AV78" s="75">
        <v>0</v>
      </c>
      <c r="AW78" s="75">
        <v>0</v>
      </c>
      <c r="AX78" s="75">
        <v>3.9411157591891399E-5</v>
      </c>
      <c r="AY78" s="75">
        <v>7.0897336265480497E-6</v>
      </c>
      <c r="AZ78" s="75">
        <v>0</v>
      </c>
      <c r="BA78" s="75">
        <v>2.62901172307743E-5</v>
      </c>
      <c r="BB78" s="75">
        <v>2.8924640508826698E-7</v>
      </c>
      <c r="BC78" s="75">
        <v>0</v>
      </c>
      <c r="BD78" s="75">
        <v>0</v>
      </c>
      <c r="BE78" s="75">
        <v>4.0292839938931902E-4</v>
      </c>
      <c r="BF78" s="75">
        <v>3.70693518962504E-4</v>
      </c>
      <c r="BG78" s="75">
        <v>3.2234880426814797E-5</v>
      </c>
      <c r="BH78" s="75">
        <v>1.23569062539614E-6</v>
      </c>
      <c r="BI78" s="75">
        <v>0</v>
      </c>
      <c r="BJ78" s="75">
        <v>9.2524677987400499E-5</v>
      </c>
      <c r="BK78" s="75">
        <v>0</v>
      </c>
      <c r="BL78" s="75">
        <v>3.94362781571564E-5</v>
      </c>
      <c r="BM78" s="75">
        <v>0</v>
      </c>
      <c r="BN78" s="75">
        <v>0</v>
      </c>
      <c r="BO78" s="75">
        <v>1.5774070338464501E-4</v>
      </c>
      <c r="BP78" s="75">
        <v>8.8757305290541605E-8</v>
      </c>
      <c r="BQ78" s="75">
        <v>1.2619256270771601E-6</v>
      </c>
      <c r="BR78" s="75">
        <v>4.4772565683956401E-5</v>
      </c>
      <c r="BS78" s="75">
        <v>5.2580234461548597E-8</v>
      </c>
      <c r="BT78" s="75">
        <v>1.1021698991936499E-3</v>
      </c>
      <c r="BU78" s="75">
        <v>8.6213759619041303E-5</v>
      </c>
      <c r="BV78" s="75">
        <v>0</v>
      </c>
      <c r="BW78" s="75">
        <v>0</v>
      </c>
      <c r="BX78" s="75">
        <v>4.9959690911996998E-6</v>
      </c>
      <c r="BY78" s="75">
        <v>0</v>
      </c>
      <c r="BZ78" s="75">
        <v>3.0869117104008503E-4</v>
      </c>
      <c r="CA78" s="75">
        <v>7.67579088058113E-6</v>
      </c>
      <c r="CB78" s="89"/>
      <c r="CC78" s="91">
        <f t="shared" si="40"/>
        <v>1.0092486787601782</v>
      </c>
      <c r="CD78" s="28">
        <f t="shared" si="41"/>
        <v>8.0001246975111122E-3</v>
      </c>
      <c r="CE78" s="28">
        <f t="shared" si="42"/>
        <v>1.9245134224396044E-2</v>
      </c>
      <c r="CF78" s="68">
        <f t="shared" si="43"/>
        <v>1.0742842798835746E-5</v>
      </c>
      <c r="CG78" s="68" t="str">
        <f t="shared" si="44"/>
        <v/>
      </c>
      <c r="CH78" s="68">
        <f t="shared" si="45"/>
        <v>2.9426327183086121E-5</v>
      </c>
      <c r="CI78" s="68">
        <f t="shared" si="46"/>
        <v>-3.9724286625397187E-6</v>
      </c>
      <c r="CJ78" s="68">
        <f t="shared" si="46"/>
        <v>-1.7483241154597673E-5</v>
      </c>
      <c r="CK78" s="68">
        <f t="shared" si="47"/>
        <v>1.8054886948102949E-5</v>
      </c>
      <c r="CL78" s="68">
        <f t="shared" si="48"/>
        <v>3.793579594581928E-6</v>
      </c>
      <c r="CM78" s="40">
        <f t="shared" si="49"/>
        <v>-0.23628420250144921</v>
      </c>
      <c r="CN78" s="40">
        <f t="shared" si="50"/>
        <v>-0.23602563413823233</v>
      </c>
      <c r="CO78" s="40">
        <f t="shared" si="51"/>
        <v>-0.23597721627100182</v>
      </c>
      <c r="CP78" s="40">
        <f t="shared" si="52"/>
        <v>1.5810511847253699</v>
      </c>
      <c r="CQ78" s="40">
        <f t="shared" si="53"/>
        <v>1.237126143489043E-5</v>
      </c>
      <c r="CR78" s="40">
        <f t="shared" si="54"/>
        <v>8.3290879472412563E-5</v>
      </c>
      <c r="CS78" s="40">
        <f t="shared" si="55"/>
        <v>1.2282657962298618E-5</v>
      </c>
    </row>
    <row r="79" spans="1:97" x14ac:dyDescent="0.25">
      <c r="A79" s="89">
        <v>285</v>
      </c>
      <c r="B79" s="76">
        <v>9571.7527718000001</v>
      </c>
      <c r="C79" s="76"/>
      <c r="D79" s="76">
        <v>94942.363515000005</v>
      </c>
      <c r="E79" s="76">
        <v>5321.3618704</v>
      </c>
      <c r="F79" s="76">
        <v>4895.6529180999996</v>
      </c>
      <c r="G79" s="76">
        <v>13986.302193</v>
      </c>
      <c r="H79" s="76">
        <v>4748.2876646000004</v>
      </c>
      <c r="I79" s="89"/>
      <c r="J79" s="75" t="s">
        <v>455</v>
      </c>
      <c r="K79" s="75">
        <v>0</v>
      </c>
      <c r="L79" s="75">
        <v>41.181019032336302</v>
      </c>
      <c r="M79" s="75">
        <v>8.7749055884367504</v>
      </c>
      <c r="N79" s="75">
        <v>15.2487760354767</v>
      </c>
      <c r="O79" s="75">
        <v>15.2487760354767</v>
      </c>
      <c r="P79" s="75">
        <v>58.892493295193297</v>
      </c>
      <c r="Q79" s="75">
        <v>0</v>
      </c>
      <c r="R79" s="75">
        <v>7.3789800577919502</v>
      </c>
      <c r="S79" s="75">
        <v>4.8100108139662803</v>
      </c>
      <c r="T79" s="75">
        <v>113.615888315172</v>
      </c>
      <c r="U79" s="75">
        <v>9571.7871340465299</v>
      </c>
      <c r="V79" s="75">
        <v>362.881972862976</v>
      </c>
      <c r="W79" s="75">
        <v>2.7483732885232799</v>
      </c>
      <c r="X79" s="75">
        <v>63.328949127465698</v>
      </c>
      <c r="Y79" s="75">
        <v>2.0845199945931601</v>
      </c>
      <c r="Z79" s="75">
        <v>0</v>
      </c>
      <c r="AA79" s="75">
        <v>0</v>
      </c>
      <c r="AB79" s="75">
        <v>66.528462419903306</v>
      </c>
      <c r="AC79" s="75">
        <v>66.528462419903306</v>
      </c>
      <c r="AD79" s="75">
        <v>0</v>
      </c>
      <c r="AE79" s="75">
        <v>0</v>
      </c>
      <c r="AF79" s="75">
        <v>759.54014385158496</v>
      </c>
      <c r="AG79" s="75">
        <v>12.810725996130801</v>
      </c>
      <c r="AH79" s="75">
        <v>2.0031353683791</v>
      </c>
      <c r="AI79" s="75">
        <v>0</v>
      </c>
      <c r="AJ79" s="75">
        <v>1685.13994987198</v>
      </c>
      <c r="AK79" s="75">
        <v>5.4447598511880102</v>
      </c>
      <c r="AL79" s="75">
        <v>0</v>
      </c>
      <c r="AM79" s="75">
        <v>0</v>
      </c>
      <c r="AN79" s="75">
        <v>22.422102921030401</v>
      </c>
      <c r="AO79" s="75">
        <v>94.226372239399794</v>
      </c>
      <c r="AP79" s="75">
        <v>4792.2005539112697</v>
      </c>
      <c r="AQ79" s="75">
        <v>85447.832170284993</v>
      </c>
      <c r="AR79" s="75">
        <v>8734.6840573863101</v>
      </c>
      <c r="AS79" s="75">
        <v>94942.056371522893</v>
      </c>
      <c r="AT79" s="75">
        <v>0</v>
      </c>
      <c r="AU79" s="75">
        <v>72.412883799886401</v>
      </c>
      <c r="AV79" s="75">
        <v>0</v>
      </c>
      <c r="AW79" s="75">
        <v>0</v>
      </c>
      <c r="AX79" s="75">
        <v>606.24112239951</v>
      </c>
      <c r="AY79" s="75">
        <v>93.630211919288797</v>
      </c>
      <c r="AZ79" s="75">
        <v>0</v>
      </c>
      <c r="BA79" s="75">
        <v>347.20771275980098</v>
      </c>
      <c r="BB79" s="75">
        <v>3.8192941902698898</v>
      </c>
      <c r="BC79" s="75">
        <v>0</v>
      </c>
      <c r="BD79" s="75">
        <v>0</v>
      </c>
      <c r="BE79" s="75">
        <v>5321.3846779763699</v>
      </c>
      <c r="BF79" s="75">
        <v>4895.6713248014403</v>
      </c>
      <c r="BG79" s="75">
        <v>425.713353174931</v>
      </c>
      <c r="BH79" s="75">
        <v>16.318841250681999</v>
      </c>
      <c r="BI79" s="75">
        <v>0</v>
      </c>
      <c r="BJ79" s="75">
        <v>1221.9510422901601</v>
      </c>
      <c r="BK79" s="75">
        <v>0</v>
      </c>
      <c r="BL79" s="75">
        <v>520.81830773215995</v>
      </c>
      <c r="BM79" s="75">
        <v>0</v>
      </c>
      <c r="BN79" s="75">
        <v>0</v>
      </c>
      <c r="BO79" s="75">
        <v>2083.2727203381801</v>
      </c>
      <c r="BP79" s="75">
        <v>1.3652762927429301</v>
      </c>
      <c r="BQ79" s="75">
        <v>16.6659804780722</v>
      </c>
      <c r="BR79" s="75">
        <v>591.29278956331905</v>
      </c>
      <c r="BS79" s="75">
        <v>0.69442427950197505</v>
      </c>
      <c r="BT79" s="75">
        <v>13986.3199748673</v>
      </c>
      <c r="BU79" s="75">
        <v>1326.11851732488</v>
      </c>
      <c r="BV79" s="75">
        <v>0</v>
      </c>
      <c r="BW79" s="75">
        <v>0</v>
      </c>
      <c r="BX79" s="75">
        <v>76.855346800376907</v>
      </c>
      <c r="BY79" s="75">
        <v>0</v>
      </c>
      <c r="BZ79" s="75">
        <v>4748.2951569966399</v>
      </c>
      <c r="CA79" s="75">
        <v>118.07898835298199</v>
      </c>
      <c r="CB79" s="89"/>
      <c r="CC79" s="91">
        <f t="shared" si="40"/>
        <v>1.0092465601785379</v>
      </c>
      <c r="CD79" s="28">
        <f t="shared" si="41"/>
        <v>8.0000388961387926E-3</v>
      </c>
      <c r="CE79" s="28">
        <f t="shared" si="42"/>
        <v>1.9246874634342707E-2</v>
      </c>
      <c r="CF79" s="68">
        <f t="shared" si="43"/>
        <v>3.589963860226127E-6</v>
      </c>
      <c r="CG79" s="68" t="str">
        <f t="shared" si="44"/>
        <v/>
      </c>
      <c r="CH79" s="68">
        <f t="shared" si="45"/>
        <v>-3.2350519382561632E-6</v>
      </c>
      <c r="CI79" s="68">
        <f t="shared" si="46"/>
        <v>4.2860412287841503E-6</v>
      </c>
      <c r="CJ79" s="68">
        <f t="shared" si="46"/>
        <v>3.7598052289616432E-6</v>
      </c>
      <c r="CK79" s="68">
        <f t="shared" si="47"/>
        <v>1.2713773129378371E-6</v>
      </c>
      <c r="CL79" s="68">
        <f t="shared" si="48"/>
        <v>1.5779154863176799E-6</v>
      </c>
      <c r="CM79" s="40">
        <f t="shared" si="49"/>
        <v>-0.23610341005810667</v>
      </c>
      <c r="CN79" s="40">
        <f t="shared" si="50"/>
        <v>-0.23597480409112967</v>
      </c>
      <c r="CO79" s="40">
        <f t="shared" si="51"/>
        <v>-0.2361236046030708</v>
      </c>
      <c r="CP79" s="40">
        <f t="shared" si="52"/>
        <v>1.5804030398867497</v>
      </c>
      <c r="CQ79" s="40">
        <f t="shared" si="53"/>
        <v>6.3976376209162898E-6</v>
      </c>
      <c r="CR79" s="40">
        <f t="shared" si="54"/>
        <v>-2.5322272536831792E-6</v>
      </c>
      <c r="CS79" s="40">
        <f t="shared" si="55"/>
        <v>8.8369670072183114E-6</v>
      </c>
    </row>
    <row r="80" spans="1:97" x14ac:dyDescent="0.25">
      <c r="A80" s="89"/>
      <c r="B80" s="76"/>
      <c r="C80" s="76"/>
      <c r="D80" s="76"/>
      <c r="E80" s="76"/>
      <c r="F80" s="76"/>
      <c r="G80" s="76"/>
      <c r="H80" s="76"/>
      <c r="I80" s="89"/>
      <c r="J80" s="75"/>
      <c r="K80" s="75"/>
      <c r="L80" s="75"/>
      <c r="M80" s="75"/>
      <c r="N80" s="75"/>
      <c r="O80" s="75"/>
      <c r="P80" s="75"/>
      <c r="Q80" s="75"/>
      <c r="R80" s="75"/>
      <c r="S80" s="75"/>
      <c r="T80" s="75"/>
      <c r="U80" s="75"/>
      <c r="V80" s="75"/>
      <c r="W80" s="75"/>
      <c r="X80" s="75"/>
      <c r="Y80" s="75"/>
      <c r="Z80" s="75"/>
      <c r="AA80" s="75"/>
      <c r="AB80" s="75"/>
      <c r="AC80" s="75"/>
      <c r="AD80" s="75"/>
      <c r="AE80" s="75"/>
      <c r="AF80" s="75"/>
      <c r="AG80" s="75"/>
      <c r="AH80" s="75"/>
      <c r="AI80" s="75"/>
      <c r="AJ80" s="75"/>
      <c r="AK80" s="75"/>
      <c r="AL80" s="75"/>
      <c r="AM80" s="75"/>
      <c r="AN80" s="75"/>
      <c r="AO80" s="75"/>
      <c r="AP80" s="75"/>
      <c r="AQ80" s="75"/>
      <c r="AR80" s="75"/>
      <c r="AS80" s="75"/>
      <c r="AT80" s="75"/>
      <c r="AU80" s="75"/>
      <c r="AV80" s="75"/>
      <c r="AW80" s="75"/>
      <c r="AX80" s="75"/>
      <c r="AY80" s="75"/>
      <c r="AZ80" s="75"/>
      <c r="BA80" s="75"/>
      <c r="BB80" s="75"/>
      <c r="BC80" s="75"/>
      <c r="BD80" s="75"/>
      <c r="BE80" s="75"/>
      <c r="BF80" s="75"/>
      <c r="BG80" s="75"/>
      <c r="BH80" s="75"/>
      <c r="BI80" s="75"/>
      <c r="BJ80" s="75"/>
      <c r="BK80" s="75"/>
      <c r="BL80" s="75"/>
      <c r="BM80" s="75"/>
      <c r="BN80" s="75"/>
      <c r="BO80" s="75"/>
      <c r="BP80" s="75"/>
      <c r="BQ80" s="75"/>
      <c r="BR80" s="75"/>
      <c r="BS80" s="75"/>
      <c r="BT80" s="75"/>
      <c r="BU80" s="75"/>
      <c r="BV80" s="75"/>
      <c r="BW80" s="75"/>
      <c r="BX80" s="75"/>
      <c r="BY80" s="75"/>
      <c r="BZ80" s="75"/>
      <c r="CA80" s="75"/>
      <c r="CB80" s="89"/>
      <c r="CC80" s="91" t="e">
        <f t="shared" si="40"/>
        <v>#DIV/0!</v>
      </c>
      <c r="CD80" s="28" t="e">
        <f t="shared" si="41"/>
        <v>#DIV/0!</v>
      </c>
      <c r="CE80" s="28" t="e">
        <f t="shared" si="42"/>
        <v>#DIV/0!</v>
      </c>
      <c r="CF80" s="68" t="str">
        <f t="shared" si="43"/>
        <v/>
      </c>
      <c r="CG80" s="68" t="str">
        <f t="shared" si="44"/>
        <v/>
      </c>
      <c r="CH80" s="68" t="str">
        <f t="shared" si="45"/>
        <v/>
      </c>
      <c r="CI80" s="68" t="str">
        <f t="shared" si="46"/>
        <v/>
      </c>
      <c r="CJ80" s="68" t="str">
        <f t="shared" si="46"/>
        <v/>
      </c>
      <c r="CK80" s="68" t="str">
        <f t="shared" si="47"/>
        <v/>
      </c>
      <c r="CL80" s="68" t="str">
        <f t="shared" si="48"/>
        <v/>
      </c>
      <c r="CM80" s="40" t="e">
        <f t="shared" si="49"/>
        <v>#DIV/0!</v>
      </c>
      <c r="CN80" s="40" t="e">
        <f t="shared" si="50"/>
        <v>#DIV/0!</v>
      </c>
      <c r="CO80" s="40" t="e">
        <f t="shared" si="51"/>
        <v>#DIV/0!</v>
      </c>
      <c r="CP80" s="40" t="e">
        <f t="shared" si="52"/>
        <v>#DIV/0!</v>
      </c>
      <c r="CQ80" s="40" t="e">
        <f t="shared" si="53"/>
        <v>#DIV/0!</v>
      </c>
      <c r="CR80" s="40" t="e">
        <f t="shared" si="54"/>
        <v>#DIV/0!</v>
      </c>
      <c r="CS80" s="40" t="e">
        <f t="shared" si="55"/>
        <v>#DIV/0!</v>
      </c>
    </row>
    <row r="81" spans="1:97" x14ac:dyDescent="0.25">
      <c r="A81" s="89"/>
      <c r="B81" s="76"/>
      <c r="C81" s="76"/>
      <c r="D81" s="76"/>
      <c r="E81" s="76"/>
      <c r="F81" s="76"/>
      <c r="G81" s="76"/>
      <c r="H81" s="76"/>
      <c r="I81" s="89"/>
      <c r="J81" s="75"/>
      <c r="K81" s="75"/>
      <c r="L81" s="75"/>
      <c r="M81" s="75"/>
      <c r="N81" s="75"/>
      <c r="O81" s="75"/>
      <c r="P81" s="75"/>
      <c r="Q81" s="75"/>
      <c r="R81" s="75"/>
      <c r="S81" s="75"/>
      <c r="T81" s="75"/>
      <c r="U81" s="75"/>
      <c r="V81" s="75"/>
      <c r="W81" s="75"/>
      <c r="X81" s="75"/>
      <c r="Y81" s="75"/>
      <c r="Z81" s="75"/>
      <c r="AA81" s="75"/>
      <c r="AB81" s="75"/>
      <c r="AC81" s="75"/>
      <c r="AD81" s="75"/>
      <c r="AE81" s="75"/>
      <c r="AF81" s="75"/>
      <c r="AG81" s="75"/>
      <c r="AH81" s="75"/>
      <c r="AI81" s="75"/>
      <c r="AJ81" s="75"/>
      <c r="AK81" s="75"/>
      <c r="AL81" s="75"/>
      <c r="AM81" s="75"/>
      <c r="AN81" s="75"/>
      <c r="AO81" s="75"/>
      <c r="AP81" s="75"/>
      <c r="AQ81" s="75"/>
      <c r="AR81" s="75"/>
      <c r="AS81" s="75"/>
      <c r="AT81" s="75"/>
      <c r="AU81" s="75"/>
      <c r="AV81" s="75"/>
      <c r="AW81" s="75"/>
      <c r="AX81" s="75"/>
      <c r="AY81" s="75"/>
      <c r="AZ81" s="75"/>
      <c r="BA81" s="75"/>
      <c r="BB81" s="75"/>
      <c r="BC81" s="75"/>
      <c r="BD81" s="75"/>
      <c r="BE81" s="75"/>
      <c r="BF81" s="75"/>
      <c r="BG81" s="75"/>
      <c r="BH81" s="75"/>
      <c r="BI81" s="75"/>
      <c r="BJ81" s="75"/>
      <c r="BK81" s="75"/>
      <c r="BL81" s="75"/>
      <c r="BM81" s="75"/>
      <c r="BN81" s="75"/>
      <c r="BO81" s="75"/>
      <c r="BP81" s="75"/>
      <c r="BQ81" s="75"/>
      <c r="BR81" s="75"/>
      <c r="BS81" s="75"/>
      <c r="BT81" s="75"/>
      <c r="BU81" s="75"/>
      <c r="BV81" s="75"/>
      <c r="BW81" s="75"/>
      <c r="BX81" s="75"/>
      <c r="BY81" s="75"/>
      <c r="BZ81" s="75"/>
      <c r="CA81" s="75"/>
      <c r="CB81" s="89"/>
      <c r="CC81" s="91" t="e">
        <f t="shared" si="40"/>
        <v>#DIV/0!</v>
      </c>
      <c r="CD81" s="28" t="e">
        <f t="shared" si="41"/>
        <v>#DIV/0!</v>
      </c>
      <c r="CE81" s="28" t="e">
        <f t="shared" si="42"/>
        <v>#DIV/0!</v>
      </c>
      <c r="CF81" s="68" t="str">
        <f t="shared" si="43"/>
        <v/>
      </c>
      <c r="CG81" s="68" t="str">
        <f t="shared" si="44"/>
        <v/>
      </c>
      <c r="CH81" s="68" t="str">
        <f t="shared" si="45"/>
        <v/>
      </c>
      <c r="CI81" s="68" t="str">
        <f t="shared" ref="CI81:CJ90" si="56">IF(E81=0,"",(BE81-E81)/E81)</f>
        <v/>
      </c>
      <c r="CJ81" s="68" t="str">
        <f t="shared" si="56"/>
        <v/>
      </c>
      <c r="CK81" s="68" t="str">
        <f t="shared" si="47"/>
        <v/>
      </c>
      <c r="CL81" s="68" t="str">
        <f t="shared" si="48"/>
        <v/>
      </c>
      <c r="CM81" s="40" t="e">
        <f t="shared" si="49"/>
        <v>#DIV/0!</v>
      </c>
      <c r="CN81" s="40" t="e">
        <f t="shared" si="50"/>
        <v>#DIV/0!</v>
      </c>
      <c r="CO81" s="40" t="e">
        <f t="shared" si="51"/>
        <v>#DIV/0!</v>
      </c>
      <c r="CP81" s="40" t="e">
        <f t="shared" si="52"/>
        <v>#DIV/0!</v>
      </c>
      <c r="CQ81" s="40" t="e">
        <f t="shared" si="53"/>
        <v>#DIV/0!</v>
      </c>
      <c r="CR81" s="40" t="e">
        <f t="shared" si="54"/>
        <v>#DIV/0!</v>
      </c>
      <c r="CS81" s="40" t="e">
        <f t="shared" si="55"/>
        <v>#DIV/0!</v>
      </c>
    </row>
    <row r="82" spans="1:97" x14ac:dyDescent="0.25">
      <c r="A82" s="89"/>
      <c r="B82" s="76"/>
      <c r="C82" s="76"/>
      <c r="D82" s="76"/>
      <c r="E82" s="76"/>
      <c r="F82" s="76"/>
      <c r="G82" s="76"/>
      <c r="H82" s="76"/>
      <c r="I82" s="89"/>
      <c r="J82" s="75"/>
      <c r="K82" s="75"/>
      <c r="L82" s="75"/>
      <c r="M82" s="75"/>
      <c r="N82" s="75"/>
      <c r="O82" s="75"/>
      <c r="P82" s="75"/>
      <c r="Q82" s="75"/>
      <c r="R82" s="75"/>
      <c r="S82" s="75"/>
      <c r="T82" s="75"/>
      <c r="U82" s="75"/>
      <c r="V82" s="75"/>
      <c r="W82" s="75"/>
      <c r="X82" s="75"/>
      <c r="Y82" s="75"/>
      <c r="Z82" s="75"/>
      <c r="AA82" s="75"/>
      <c r="AB82" s="75"/>
      <c r="AC82" s="75"/>
      <c r="AD82" s="75"/>
      <c r="AE82" s="75"/>
      <c r="AF82" s="75"/>
      <c r="AG82" s="75"/>
      <c r="AH82" s="75"/>
      <c r="AI82" s="75"/>
      <c r="AJ82" s="75"/>
      <c r="AK82" s="75"/>
      <c r="AL82" s="75"/>
      <c r="AM82" s="75"/>
      <c r="AN82" s="75"/>
      <c r="AO82" s="75"/>
      <c r="AP82" s="75"/>
      <c r="AQ82" s="75"/>
      <c r="AR82" s="75"/>
      <c r="AS82" s="75"/>
      <c r="AT82" s="75"/>
      <c r="AU82" s="75"/>
      <c r="AV82" s="75"/>
      <c r="AW82" s="75"/>
      <c r="AX82" s="75"/>
      <c r="AY82" s="75"/>
      <c r="AZ82" s="75"/>
      <c r="BA82" s="75"/>
      <c r="BB82" s="75"/>
      <c r="BC82" s="75"/>
      <c r="BD82" s="75"/>
      <c r="BE82" s="75"/>
      <c r="BF82" s="75"/>
      <c r="BG82" s="75"/>
      <c r="BH82" s="75"/>
      <c r="BI82" s="75"/>
      <c r="BJ82" s="75"/>
      <c r="BK82" s="75"/>
      <c r="BL82" s="75"/>
      <c r="BM82" s="75"/>
      <c r="BN82" s="75"/>
      <c r="BO82" s="75"/>
      <c r="BP82" s="75"/>
      <c r="BQ82" s="75"/>
      <c r="BR82" s="75"/>
      <c r="BS82" s="75"/>
      <c r="BT82" s="75"/>
      <c r="BU82" s="75"/>
      <c r="BV82" s="75"/>
      <c r="BW82" s="75"/>
      <c r="BX82" s="75"/>
      <c r="BY82" s="75"/>
      <c r="BZ82" s="75"/>
      <c r="CA82" s="75"/>
      <c r="CB82" s="89"/>
      <c r="CC82" s="91" t="e">
        <f t="shared" si="40"/>
        <v>#DIV/0!</v>
      </c>
      <c r="CD82" s="28" t="e">
        <f t="shared" si="41"/>
        <v>#DIV/0!</v>
      </c>
      <c r="CE82" s="28" t="e">
        <f t="shared" si="42"/>
        <v>#DIV/0!</v>
      </c>
      <c r="CF82" s="68" t="str">
        <f t="shared" si="43"/>
        <v/>
      </c>
      <c r="CG82" s="68" t="str">
        <f t="shared" si="44"/>
        <v/>
      </c>
      <c r="CH82" s="68" t="str">
        <f t="shared" si="45"/>
        <v/>
      </c>
      <c r="CI82" s="68" t="str">
        <f t="shared" si="56"/>
        <v/>
      </c>
      <c r="CJ82" s="68" t="str">
        <f t="shared" si="56"/>
        <v/>
      </c>
      <c r="CK82" s="68" t="str">
        <f t="shared" si="47"/>
        <v/>
      </c>
      <c r="CL82" s="68" t="str">
        <f t="shared" si="48"/>
        <v/>
      </c>
      <c r="CM82" s="40" t="e">
        <f t="shared" si="49"/>
        <v>#DIV/0!</v>
      </c>
      <c r="CN82" s="40" t="e">
        <f t="shared" si="50"/>
        <v>#DIV/0!</v>
      </c>
      <c r="CO82" s="40" t="e">
        <f t="shared" si="51"/>
        <v>#DIV/0!</v>
      </c>
      <c r="CP82" s="40" t="e">
        <f t="shared" si="52"/>
        <v>#DIV/0!</v>
      </c>
      <c r="CQ82" s="40" t="e">
        <f t="shared" si="53"/>
        <v>#DIV/0!</v>
      </c>
      <c r="CR82" s="40" t="e">
        <f t="shared" si="54"/>
        <v>#DIV/0!</v>
      </c>
      <c r="CS82" s="40" t="e">
        <f t="shared" si="55"/>
        <v>#DIV/0!</v>
      </c>
    </row>
    <row r="83" spans="1:97" x14ac:dyDescent="0.25">
      <c r="A83" s="13"/>
      <c r="B83" s="89"/>
      <c r="C83" s="89"/>
      <c r="D83" s="89"/>
      <c r="E83" s="89"/>
      <c r="F83" s="89"/>
      <c r="G83" s="89"/>
      <c r="H83" s="89"/>
      <c r="I83" s="89"/>
      <c r="J83" s="89"/>
      <c r="K83" s="89"/>
      <c r="L83" s="89"/>
      <c r="N83" s="89"/>
      <c r="O83" s="89"/>
      <c r="P83" s="89"/>
      <c r="Q83" s="89"/>
      <c r="R83" s="89"/>
      <c r="T83" s="89"/>
      <c r="U83" s="89"/>
      <c r="V83" s="89"/>
      <c r="W83" s="89"/>
      <c r="X83" s="89"/>
      <c r="Y83" s="89"/>
      <c r="AA83" s="89"/>
      <c r="AB83" s="89"/>
      <c r="AC83" s="89"/>
      <c r="AF83" s="89"/>
      <c r="AG83" s="89"/>
      <c r="AH83" s="89"/>
      <c r="AJ83" s="89"/>
      <c r="AK83" s="89"/>
      <c r="AL83" s="89"/>
      <c r="AN83" s="89"/>
      <c r="AO83" s="89"/>
      <c r="AP83" s="89"/>
      <c r="AQ83" s="89"/>
      <c r="AR83" s="89"/>
      <c r="AS83" s="89"/>
      <c r="AT83" s="89"/>
      <c r="AU83" s="89"/>
      <c r="AW83" s="89"/>
      <c r="AX83" s="89"/>
      <c r="AY83" s="89"/>
      <c r="AZ83" s="89"/>
      <c r="BA83" s="89"/>
      <c r="BB83" s="89"/>
      <c r="BC83" s="89"/>
      <c r="BD83" s="89"/>
      <c r="BE83" s="89"/>
      <c r="BF83" s="89"/>
      <c r="BG83" s="89"/>
      <c r="BH83" s="89"/>
      <c r="BI83" s="89"/>
      <c r="BJ83" s="89"/>
      <c r="BK83" s="89"/>
      <c r="BL83" s="89"/>
      <c r="BM83" s="89"/>
      <c r="BN83" s="89"/>
      <c r="BO83" s="89"/>
      <c r="BP83" s="89"/>
      <c r="BQ83" s="89"/>
      <c r="BR83" s="89"/>
      <c r="BS83" s="89"/>
      <c r="BT83" s="89"/>
      <c r="BU83" s="89"/>
      <c r="BV83" s="89"/>
      <c r="BW83" s="89"/>
      <c r="BX83" s="89"/>
      <c r="BY83" s="89"/>
      <c r="BZ83" s="89"/>
      <c r="CA83" s="89"/>
      <c r="CB83" s="89"/>
      <c r="CC83" s="91" t="e">
        <f t="shared" si="40"/>
        <v>#DIV/0!</v>
      </c>
      <c r="CD83" s="28" t="e">
        <f t="shared" si="41"/>
        <v>#DIV/0!</v>
      </c>
      <c r="CE83" s="28" t="e">
        <f t="shared" si="42"/>
        <v>#DIV/0!</v>
      </c>
      <c r="CF83" s="68" t="str">
        <f t="shared" si="43"/>
        <v/>
      </c>
      <c r="CG83" s="68" t="str">
        <f t="shared" si="44"/>
        <v/>
      </c>
      <c r="CH83" s="68" t="str">
        <f t="shared" si="45"/>
        <v/>
      </c>
      <c r="CI83" s="68" t="str">
        <f t="shared" si="56"/>
        <v/>
      </c>
      <c r="CJ83" s="68" t="str">
        <f t="shared" si="56"/>
        <v/>
      </c>
      <c r="CK83" s="68" t="str">
        <f t="shared" si="47"/>
        <v/>
      </c>
      <c r="CL83" s="68" t="str">
        <f t="shared" si="48"/>
        <v/>
      </c>
      <c r="CM83" s="40" t="e">
        <f t="shared" si="49"/>
        <v>#DIV/0!</v>
      </c>
      <c r="CN83" s="40" t="e">
        <f t="shared" si="50"/>
        <v>#DIV/0!</v>
      </c>
      <c r="CO83" s="40" t="e">
        <f t="shared" si="51"/>
        <v>#DIV/0!</v>
      </c>
      <c r="CP83" s="40" t="e">
        <f t="shared" si="52"/>
        <v>#DIV/0!</v>
      </c>
      <c r="CQ83" s="40" t="e">
        <f t="shared" si="53"/>
        <v>#DIV/0!</v>
      </c>
      <c r="CR83" s="40" t="e">
        <f t="shared" si="54"/>
        <v>#DIV/0!</v>
      </c>
      <c r="CS83" s="40" t="e">
        <f t="shared" si="55"/>
        <v>#DIV/0!</v>
      </c>
    </row>
    <row r="84" spans="1:97" x14ac:dyDescent="0.25">
      <c r="A84" s="13"/>
      <c r="B84" s="89"/>
      <c r="C84" s="89"/>
      <c r="D84" s="89"/>
      <c r="E84" s="89"/>
      <c r="F84" s="89"/>
      <c r="G84" s="89"/>
      <c r="H84" s="89"/>
      <c r="I84" s="89"/>
      <c r="J84" s="89"/>
      <c r="K84" s="89"/>
      <c r="L84" s="89"/>
      <c r="N84" s="89"/>
      <c r="O84" s="89"/>
      <c r="P84" s="89"/>
      <c r="Q84" s="89"/>
      <c r="R84" s="89"/>
      <c r="T84" s="89"/>
      <c r="U84" s="89"/>
      <c r="V84" s="89"/>
      <c r="W84" s="89"/>
      <c r="X84" s="89"/>
      <c r="Y84" s="89"/>
      <c r="AA84" s="89"/>
      <c r="AB84" s="89"/>
      <c r="AC84" s="89"/>
      <c r="AF84" s="89"/>
      <c r="AG84" s="89"/>
      <c r="AH84" s="89"/>
      <c r="AJ84" s="89"/>
      <c r="AK84" s="89"/>
      <c r="AL84" s="89"/>
      <c r="AN84" s="89"/>
      <c r="AO84" s="89"/>
      <c r="AP84" s="89"/>
      <c r="AQ84" s="89"/>
      <c r="AR84" s="89"/>
      <c r="AS84" s="89"/>
      <c r="AT84" s="89"/>
      <c r="AU84" s="89"/>
      <c r="AW84" s="89"/>
      <c r="AX84" s="89"/>
      <c r="AY84" s="89"/>
      <c r="AZ84" s="89"/>
      <c r="BA84" s="89"/>
      <c r="BB84" s="89"/>
      <c r="BC84" s="89"/>
      <c r="BD84" s="89"/>
      <c r="BE84" s="89"/>
      <c r="BF84" s="89"/>
      <c r="BG84" s="89"/>
      <c r="BH84" s="89"/>
      <c r="BI84" s="89"/>
      <c r="BJ84" s="89"/>
      <c r="BK84" s="89"/>
      <c r="BL84" s="89"/>
      <c r="BM84" s="89"/>
      <c r="BN84" s="89"/>
      <c r="BO84" s="89"/>
      <c r="BP84" s="89"/>
      <c r="BQ84" s="89"/>
      <c r="BR84" s="89"/>
      <c r="BS84" s="89"/>
      <c r="BT84" s="89"/>
      <c r="BU84" s="89"/>
      <c r="BV84" s="89"/>
      <c r="BW84" s="89"/>
      <c r="BX84" s="89"/>
      <c r="BY84" s="89"/>
      <c r="BZ84" s="89"/>
      <c r="CA84" s="89"/>
      <c r="CB84" s="89"/>
      <c r="CC84" s="91" t="e">
        <f t="shared" si="40"/>
        <v>#DIV/0!</v>
      </c>
      <c r="CD84" s="28" t="e">
        <f t="shared" si="41"/>
        <v>#DIV/0!</v>
      </c>
      <c r="CE84" s="28" t="e">
        <f t="shared" si="42"/>
        <v>#DIV/0!</v>
      </c>
      <c r="CF84" s="68" t="str">
        <f t="shared" si="43"/>
        <v/>
      </c>
      <c r="CG84" s="68" t="str">
        <f t="shared" si="44"/>
        <v/>
      </c>
      <c r="CH84" s="68" t="str">
        <f t="shared" si="45"/>
        <v/>
      </c>
      <c r="CI84" s="68" t="str">
        <f t="shared" si="56"/>
        <v/>
      </c>
      <c r="CJ84" s="68" t="str">
        <f t="shared" si="56"/>
        <v/>
      </c>
      <c r="CK84" s="68" t="str">
        <f t="shared" si="47"/>
        <v/>
      </c>
      <c r="CL84" s="68" t="str">
        <f t="shared" si="48"/>
        <v/>
      </c>
      <c r="CM84" s="40" t="e">
        <f t="shared" si="49"/>
        <v>#DIV/0!</v>
      </c>
      <c r="CN84" s="40" t="e">
        <f t="shared" si="50"/>
        <v>#DIV/0!</v>
      </c>
      <c r="CO84" s="40" t="e">
        <f t="shared" si="51"/>
        <v>#DIV/0!</v>
      </c>
      <c r="CP84" s="40" t="e">
        <f t="shared" si="52"/>
        <v>#DIV/0!</v>
      </c>
      <c r="CQ84" s="40" t="e">
        <f t="shared" si="53"/>
        <v>#DIV/0!</v>
      </c>
      <c r="CR84" s="40" t="e">
        <f t="shared" si="54"/>
        <v>#DIV/0!</v>
      </c>
      <c r="CS84" s="40" t="e">
        <f t="shared" si="55"/>
        <v>#DIV/0!</v>
      </c>
    </row>
    <row r="85" spans="1:97" x14ac:dyDescent="0.25">
      <c r="A85" s="13"/>
      <c r="B85" s="89"/>
      <c r="C85" s="89"/>
      <c r="D85" s="89"/>
      <c r="E85" s="89"/>
      <c r="F85" s="89"/>
      <c r="G85" s="89"/>
      <c r="H85" s="89"/>
      <c r="I85" s="89"/>
      <c r="J85" s="89"/>
      <c r="K85" s="89"/>
      <c r="L85" s="89"/>
      <c r="N85" s="89"/>
      <c r="O85" s="89"/>
      <c r="P85" s="89"/>
      <c r="Q85" s="89"/>
      <c r="R85" s="89"/>
      <c r="T85" s="89"/>
      <c r="U85" s="89"/>
      <c r="V85" s="89"/>
      <c r="W85" s="89"/>
      <c r="X85" s="89"/>
      <c r="Y85" s="89"/>
      <c r="AA85" s="89"/>
      <c r="AB85" s="89"/>
      <c r="AC85" s="89"/>
      <c r="AF85" s="89"/>
      <c r="AG85" s="89"/>
      <c r="AH85" s="89"/>
      <c r="AJ85" s="89"/>
      <c r="AK85" s="89"/>
      <c r="AL85" s="89"/>
      <c r="AN85" s="89"/>
      <c r="AO85" s="89"/>
      <c r="AP85" s="89"/>
      <c r="AQ85" s="89"/>
      <c r="AR85" s="89"/>
      <c r="AS85" s="89"/>
      <c r="AT85" s="89"/>
      <c r="AU85" s="89"/>
      <c r="AW85" s="89"/>
      <c r="AX85" s="89"/>
      <c r="AY85" s="89"/>
      <c r="AZ85" s="89"/>
      <c r="BA85" s="89"/>
      <c r="BB85" s="89"/>
      <c r="BC85" s="89"/>
      <c r="BD85" s="89"/>
      <c r="BE85" s="89"/>
      <c r="BF85" s="89"/>
      <c r="BG85" s="89"/>
      <c r="BH85" s="89"/>
      <c r="BI85" s="89"/>
      <c r="BJ85" s="89"/>
      <c r="BK85" s="89"/>
      <c r="BL85" s="89"/>
      <c r="BM85" s="89"/>
      <c r="BN85" s="89"/>
      <c r="BO85" s="89"/>
      <c r="BP85" s="89"/>
      <c r="BQ85" s="89"/>
      <c r="BR85" s="89"/>
      <c r="BS85" s="89"/>
      <c r="BT85" s="89"/>
      <c r="BU85" s="89"/>
      <c r="BV85" s="89"/>
      <c r="BW85" s="89"/>
      <c r="BX85" s="89"/>
      <c r="BY85" s="89"/>
      <c r="BZ85" s="89"/>
      <c r="CA85" s="89"/>
      <c r="CB85" s="89"/>
      <c r="CC85" s="91" t="e">
        <f t="shared" si="40"/>
        <v>#DIV/0!</v>
      </c>
      <c r="CD85" s="28" t="e">
        <f t="shared" si="41"/>
        <v>#DIV/0!</v>
      </c>
      <c r="CE85" s="28" t="e">
        <f t="shared" si="42"/>
        <v>#DIV/0!</v>
      </c>
      <c r="CF85" s="68" t="str">
        <f t="shared" si="43"/>
        <v/>
      </c>
      <c r="CG85" s="68" t="str">
        <f t="shared" si="44"/>
        <v/>
      </c>
      <c r="CH85" s="68" t="str">
        <f t="shared" si="45"/>
        <v/>
      </c>
      <c r="CI85" s="68" t="str">
        <f t="shared" si="56"/>
        <v/>
      </c>
      <c r="CJ85" s="68" t="str">
        <f t="shared" si="56"/>
        <v/>
      </c>
      <c r="CK85" s="68" t="str">
        <f t="shared" si="47"/>
        <v/>
      </c>
      <c r="CL85" s="68" t="str">
        <f t="shared" si="48"/>
        <v/>
      </c>
      <c r="CM85" s="40" t="e">
        <f t="shared" si="49"/>
        <v>#DIV/0!</v>
      </c>
      <c r="CN85" s="40" t="e">
        <f t="shared" si="50"/>
        <v>#DIV/0!</v>
      </c>
      <c r="CO85" s="40" t="e">
        <f t="shared" si="51"/>
        <v>#DIV/0!</v>
      </c>
      <c r="CP85" s="40" t="e">
        <f t="shared" si="52"/>
        <v>#DIV/0!</v>
      </c>
      <c r="CQ85" s="40" t="e">
        <f t="shared" si="53"/>
        <v>#DIV/0!</v>
      </c>
      <c r="CR85" s="40" t="e">
        <f t="shared" si="54"/>
        <v>#DIV/0!</v>
      </c>
      <c r="CS85" s="40" t="e">
        <f t="shared" si="55"/>
        <v>#DIV/0!</v>
      </c>
    </row>
    <row r="86" spans="1:97" x14ac:dyDescent="0.25">
      <c r="A86" s="13"/>
      <c r="B86" s="89"/>
      <c r="C86" s="89"/>
      <c r="D86" s="89"/>
      <c r="E86" s="89"/>
      <c r="F86" s="89"/>
      <c r="G86" s="89"/>
      <c r="H86" s="89"/>
      <c r="I86" s="89"/>
      <c r="J86" s="89"/>
      <c r="K86" s="89"/>
      <c r="L86" s="89"/>
      <c r="N86" s="89"/>
      <c r="O86" s="89"/>
      <c r="P86" s="89"/>
      <c r="Q86" s="89"/>
      <c r="R86" s="89"/>
      <c r="T86" s="89"/>
      <c r="U86" s="89"/>
      <c r="V86" s="89"/>
      <c r="W86" s="89"/>
      <c r="X86" s="89"/>
      <c r="Y86" s="89"/>
      <c r="AA86" s="89"/>
      <c r="AB86" s="89"/>
      <c r="AC86" s="89"/>
      <c r="AF86" s="89"/>
      <c r="AG86" s="89"/>
      <c r="AH86" s="89"/>
      <c r="AJ86" s="89"/>
      <c r="AK86" s="89"/>
      <c r="AL86" s="89"/>
      <c r="AN86" s="89"/>
      <c r="AO86" s="89"/>
      <c r="AP86" s="89"/>
      <c r="AQ86" s="89"/>
      <c r="AR86" s="89"/>
      <c r="AS86" s="89"/>
      <c r="AT86" s="89"/>
      <c r="AU86" s="89"/>
      <c r="AW86" s="89"/>
      <c r="AX86" s="89"/>
      <c r="AY86" s="89"/>
      <c r="AZ86" s="89"/>
      <c r="BA86" s="89"/>
      <c r="BB86" s="89"/>
      <c r="BC86" s="89"/>
      <c r="BD86" s="89"/>
      <c r="BE86" s="89"/>
      <c r="BF86" s="89"/>
      <c r="BG86" s="89"/>
      <c r="BH86" s="89"/>
      <c r="BI86" s="89"/>
      <c r="BJ86" s="89"/>
      <c r="BK86" s="89"/>
      <c r="BL86" s="89"/>
      <c r="BM86" s="89"/>
      <c r="BN86" s="89"/>
      <c r="BO86" s="89"/>
      <c r="BP86" s="89"/>
      <c r="BQ86" s="89"/>
      <c r="BR86" s="89"/>
      <c r="BS86" s="89"/>
      <c r="BT86" s="89"/>
      <c r="BU86" s="89"/>
      <c r="BV86" s="89"/>
      <c r="BW86" s="89"/>
      <c r="BX86" s="89"/>
      <c r="BY86" s="89"/>
      <c r="BZ86" s="89"/>
      <c r="CA86" s="89"/>
      <c r="CB86" s="89"/>
      <c r="CC86" s="91" t="e">
        <f t="shared" si="40"/>
        <v>#DIV/0!</v>
      </c>
      <c r="CD86" s="28" t="e">
        <f t="shared" si="41"/>
        <v>#DIV/0!</v>
      </c>
      <c r="CE86" s="28" t="e">
        <f t="shared" si="42"/>
        <v>#DIV/0!</v>
      </c>
      <c r="CF86" s="68" t="str">
        <f t="shared" si="43"/>
        <v/>
      </c>
      <c r="CG86" s="68" t="str">
        <f t="shared" si="44"/>
        <v/>
      </c>
      <c r="CH86" s="68" t="str">
        <f t="shared" si="45"/>
        <v/>
      </c>
      <c r="CI86" s="68" t="str">
        <f t="shared" si="56"/>
        <v/>
      </c>
      <c r="CJ86" s="68" t="str">
        <f t="shared" si="56"/>
        <v/>
      </c>
      <c r="CK86" s="68" t="str">
        <f t="shared" si="47"/>
        <v/>
      </c>
      <c r="CL86" s="68" t="str">
        <f t="shared" si="48"/>
        <v/>
      </c>
      <c r="CM86" s="40" t="e">
        <f t="shared" si="49"/>
        <v>#DIV/0!</v>
      </c>
      <c r="CN86" s="40" t="e">
        <f t="shared" si="50"/>
        <v>#DIV/0!</v>
      </c>
      <c r="CO86" s="40" t="e">
        <f t="shared" si="51"/>
        <v>#DIV/0!</v>
      </c>
      <c r="CP86" s="40" t="e">
        <f t="shared" si="52"/>
        <v>#DIV/0!</v>
      </c>
      <c r="CQ86" s="40" t="e">
        <f t="shared" si="53"/>
        <v>#DIV/0!</v>
      </c>
      <c r="CR86" s="40" t="e">
        <f t="shared" si="54"/>
        <v>#DIV/0!</v>
      </c>
      <c r="CS86" s="40" t="e">
        <f t="shared" si="55"/>
        <v>#DIV/0!</v>
      </c>
    </row>
    <row r="87" spans="1:97" x14ac:dyDescent="0.25">
      <c r="A87" s="13"/>
      <c r="B87" s="89"/>
      <c r="C87" s="89"/>
      <c r="D87" s="89"/>
      <c r="E87" s="89"/>
      <c r="F87" s="89"/>
      <c r="G87" s="89"/>
      <c r="H87" s="89"/>
      <c r="I87" s="89"/>
      <c r="J87" s="89"/>
      <c r="K87" s="89"/>
      <c r="L87" s="89"/>
      <c r="N87" s="89"/>
      <c r="O87" s="89"/>
      <c r="P87" s="89"/>
      <c r="Q87" s="89"/>
      <c r="R87" s="89"/>
      <c r="T87" s="89"/>
      <c r="U87" s="89"/>
      <c r="V87" s="89"/>
      <c r="W87" s="89"/>
      <c r="X87" s="89"/>
      <c r="Y87" s="89"/>
      <c r="AA87" s="89"/>
      <c r="AB87" s="89"/>
      <c r="AC87" s="89"/>
      <c r="AF87" s="89"/>
      <c r="AG87" s="89"/>
      <c r="AH87" s="89"/>
      <c r="AJ87" s="89"/>
      <c r="AK87" s="89"/>
      <c r="AL87" s="89"/>
      <c r="AN87" s="89"/>
      <c r="AO87" s="89"/>
      <c r="AP87" s="89"/>
      <c r="AQ87" s="89"/>
      <c r="AR87" s="89"/>
      <c r="AS87" s="89"/>
      <c r="AT87" s="89"/>
      <c r="AU87" s="89"/>
      <c r="AW87" s="89"/>
      <c r="AX87" s="89"/>
      <c r="AY87" s="89"/>
      <c r="AZ87" s="89"/>
      <c r="BA87" s="89"/>
      <c r="BB87" s="89"/>
      <c r="BC87" s="89"/>
      <c r="BD87" s="89"/>
      <c r="BE87" s="89"/>
      <c r="BF87" s="89"/>
      <c r="BG87" s="89"/>
      <c r="BH87" s="89"/>
      <c r="BI87" s="89"/>
      <c r="BJ87" s="89"/>
      <c r="BK87" s="89"/>
      <c r="BL87" s="89"/>
      <c r="BM87" s="89"/>
      <c r="BN87" s="89"/>
      <c r="BO87" s="89"/>
      <c r="BP87" s="89"/>
      <c r="BQ87" s="89"/>
      <c r="BR87" s="89"/>
      <c r="BS87" s="89"/>
      <c r="BT87" s="89"/>
      <c r="BU87" s="89"/>
      <c r="BV87" s="89"/>
      <c r="BW87" s="89"/>
      <c r="BX87" s="89"/>
      <c r="BY87" s="89"/>
      <c r="BZ87" s="89"/>
      <c r="CA87" s="89"/>
      <c r="CB87" s="89"/>
      <c r="CC87" s="91" t="e">
        <f t="shared" si="40"/>
        <v>#DIV/0!</v>
      </c>
      <c r="CD87" s="28" t="e">
        <f t="shared" si="41"/>
        <v>#DIV/0!</v>
      </c>
      <c r="CE87" s="28" t="e">
        <f t="shared" si="42"/>
        <v>#DIV/0!</v>
      </c>
      <c r="CF87" s="68" t="str">
        <f t="shared" si="43"/>
        <v/>
      </c>
      <c r="CG87" s="68" t="str">
        <f t="shared" si="44"/>
        <v/>
      </c>
      <c r="CH87" s="68" t="str">
        <f t="shared" si="45"/>
        <v/>
      </c>
      <c r="CI87" s="68" t="str">
        <f t="shared" si="56"/>
        <v/>
      </c>
      <c r="CJ87" s="68" t="str">
        <f t="shared" si="56"/>
        <v/>
      </c>
      <c r="CK87" s="68" t="str">
        <f t="shared" si="47"/>
        <v/>
      </c>
      <c r="CL87" s="68" t="str">
        <f t="shared" si="48"/>
        <v/>
      </c>
      <c r="CM87" s="40" t="e">
        <f t="shared" si="49"/>
        <v>#DIV/0!</v>
      </c>
      <c r="CN87" s="40" t="e">
        <f t="shared" si="50"/>
        <v>#DIV/0!</v>
      </c>
      <c r="CO87" s="40" t="e">
        <f t="shared" si="51"/>
        <v>#DIV/0!</v>
      </c>
      <c r="CP87" s="40" t="e">
        <f t="shared" si="52"/>
        <v>#DIV/0!</v>
      </c>
      <c r="CQ87" s="40" t="e">
        <f t="shared" si="53"/>
        <v>#DIV/0!</v>
      </c>
      <c r="CR87" s="40" t="e">
        <f t="shared" si="54"/>
        <v>#DIV/0!</v>
      </c>
      <c r="CS87" s="40" t="e">
        <f t="shared" si="55"/>
        <v>#DIV/0!</v>
      </c>
    </row>
    <row r="88" spans="1:97" x14ac:dyDescent="0.25">
      <c r="A88" s="13"/>
      <c r="B88" s="89"/>
      <c r="C88" s="89"/>
      <c r="D88" s="89"/>
      <c r="E88" s="89"/>
      <c r="F88" s="89"/>
      <c r="G88" s="89"/>
      <c r="H88" s="89"/>
      <c r="I88" s="89"/>
      <c r="J88" s="89"/>
      <c r="K88" s="89"/>
      <c r="L88" s="89"/>
      <c r="N88" s="89"/>
      <c r="O88" s="89"/>
      <c r="P88" s="89"/>
      <c r="Q88" s="89"/>
      <c r="R88" s="89"/>
      <c r="T88" s="89"/>
      <c r="U88" s="89"/>
      <c r="V88" s="89"/>
      <c r="W88" s="89"/>
      <c r="X88" s="89"/>
      <c r="Y88" s="89"/>
      <c r="AA88" s="89"/>
      <c r="AB88" s="89"/>
      <c r="AC88" s="89"/>
      <c r="AF88" s="89"/>
      <c r="AG88" s="89"/>
      <c r="AH88" s="89"/>
      <c r="AJ88" s="89"/>
      <c r="AK88" s="89"/>
      <c r="AL88" s="89"/>
      <c r="AN88" s="89"/>
      <c r="AO88" s="89"/>
      <c r="AP88" s="89"/>
      <c r="AQ88" s="89"/>
      <c r="AR88" s="89"/>
      <c r="AS88" s="89"/>
      <c r="AT88" s="89"/>
      <c r="AU88" s="89"/>
      <c r="AW88" s="89"/>
      <c r="AX88" s="89"/>
      <c r="AY88" s="89"/>
      <c r="AZ88" s="89"/>
      <c r="BA88" s="89"/>
      <c r="BB88" s="89"/>
      <c r="BC88" s="89"/>
      <c r="BD88" s="89"/>
      <c r="BE88" s="89"/>
      <c r="BF88" s="89"/>
      <c r="BG88" s="89"/>
      <c r="BH88" s="89"/>
      <c r="BI88" s="89"/>
      <c r="BJ88" s="89"/>
      <c r="BK88" s="89"/>
      <c r="BL88" s="89"/>
      <c r="BM88" s="89"/>
      <c r="BN88" s="89"/>
      <c r="BO88" s="89"/>
      <c r="BP88" s="89"/>
      <c r="BQ88" s="89"/>
      <c r="BR88" s="89"/>
      <c r="BS88" s="89"/>
      <c r="BT88" s="89"/>
      <c r="BU88" s="89"/>
      <c r="BV88" s="89"/>
      <c r="BW88" s="89"/>
      <c r="BX88" s="89"/>
      <c r="BY88" s="89"/>
      <c r="BZ88" s="89"/>
      <c r="CA88" s="89"/>
      <c r="CB88" s="89"/>
      <c r="CC88" s="91" t="e">
        <f t="shared" si="40"/>
        <v>#DIV/0!</v>
      </c>
      <c r="CD88" s="28" t="e">
        <f t="shared" si="41"/>
        <v>#DIV/0!</v>
      </c>
      <c r="CE88" s="28" t="e">
        <f t="shared" si="42"/>
        <v>#DIV/0!</v>
      </c>
      <c r="CF88" s="68" t="str">
        <f t="shared" si="43"/>
        <v/>
      </c>
      <c r="CG88" s="68" t="str">
        <f t="shared" si="44"/>
        <v/>
      </c>
      <c r="CH88" s="68" t="str">
        <f t="shared" si="45"/>
        <v/>
      </c>
      <c r="CI88" s="68" t="str">
        <f t="shared" si="56"/>
        <v/>
      </c>
      <c r="CJ88" s="68" t="str">
        <f t="shared" si="56"/>
        <v/>
      </c>
      <c r="CK88" s="68" t="str">
        <f t="shared" si="47"/>
        <v/>
      </c>
      <c r="CL88" s="68" t="str">
        <f t="shared" si="48"/>
        <v/>
      </c>
      <c r="CM88" s="40" t="e">
        <f t="shared" si="49"/>
        <v>#DIV/0!</v>
      </c>
      <c r="CN88" s="40" t="e">
        <f t="shared" si="50"/>
        <v>#DIV/0!</v>
      </c>
      <c r="CO88" s="40" t="e">
        <f t="shared" si="51"/>
        <v>#DIV/0!</v>
      </c>
      <c r="CP88" s="40" t="e">
        <f t="shared" si="52"/>
        <v>#DIV/0!</v>
      </c>
      <c r="CQ88" s="40" t="e">
        <f t="shared" si="53"/>
        <v>#DIV/0!</v>
      </c>
      <c r="CR88" s="40" t="e">
        <f t="shared" si="54"/>
        <v>#DIV/0!</v>
      </c>
      <c r="CS88" s="40" t="e">
        <f t="shared" si="55"/>
        <v>#DIV/0!</v>
      </c>
    </row>
    <row r="89" spans="1:97" x14ac:dyDescent="0.25">
      <c r="A89" s="13"/>
      <c r="B89" s="89"/>
      <c r="C89" s="89"/>
      <c r="D89" s="89"/>
      <c r="E89" s="89"/>
      <c r="F89" s="89"/>
      <c r="G89" s="89"/>
      <c r="H89" s="89"/>
      <c r="I89" s="89"/>
      <c r="J89" s="89"/>
      <c r="K89" s="89"/>
      <c r="L89" s="89"/>
      <c r="N89" s="89"/>
      <c r="O89" s="89"/>
      <c r="P89" s="89"/>
      <c r="Q89" s="89"/>
      <c r="R89" s="89"/>
      <c r="T89" s="89"/>
      <c r="U89" s="89"/>
      <c r="V89" s="89"/>
      <c r="W89" s="89"/>
      <c r="X89" s="89"/>
      <c r="Y89" s="89"/>
      <c r="AA89" s="89"/>
      <c r="AB89" s="89"/>
      <c r="AC89" s="89"/>
      <c r="AF89" s="89"/>
      <c r="AG89" s="89"/>
      <c r="AH89" s="89"/>
      <c r="AJ89" s="89"/>
      <c r="AK89" s="89"/>
      <c r="AL89" s="89"/>
      <c r="AN89" s="89"/>
      <c r="AO89" s="89"/>
      <c r="AP89" s="89"/>
      <c r="AQ89" s="89"/>
      <c r="AR89" s="89"/>
      <c r="AS89" s="89"/>
      <c r="AT89" s="89"/>
      <c r="AU89" s="89"/>
      <c r="AW89" s="89"/>
      <c r="AX89" s="89"/>
      <c r="AY89" s="89"/>
      <c r="AZ89" s="89"/>
      <c r="BA89" s="89"/>
      <c r="BB89" s="89"/>
      <c r="BC89" s="89"/>
      <c r="BD89" s="89"/>
      <c r="BE89" s="89"/>
      <c r="BF89" s="89"/>
      <c r="BG89" s="89"/>
      <c r="BH89" s="89"/>
      <c r="BI89" s="89"/>
      <c r="BJ89" s="89"/>
      <c r="BK89" s="89"/>
      <c r="BL89" s="89"/>
      <c r="BM89" s="89"/>
      <c r="BN89" s="89"/>
      <c r="BO89" s="89"/>
      <c r="BP89" s="89"/>
      <c r="BQ89" s="89"/>
      <c r="BR89" s="89"/>
      <c r="BS89" s="89"/>
      <c r="BT89" s="89"/>
      <c r="BU89" s="89"/>
      <c r="BV89" s="89"/>
      <c r="BW89" s="89"/>
      <c r="BX89" s="89"/>
      <c r="BY89" s="89"/>
      <c r="BZ89" s="89"/>
      <c r="CA89" s="89"/>
      <c r="CB89" s="89"/>
      <c r="CC89" s="91" t="e">
        <f t="shared" si="40"/>
        <v>#DIV/0!</v>
      </c>
      <c r="CD89" s="28" t="e">
        <f t="shared" si="41"/>
        <v>#DIV/0!</v>
      </c>
      <c r="CE89" s="28" t="e">
        <f t="shared" si="42"/>
        <v>#DIV/0!</v>
      </c>
      <c r="CF89" s="68" t="str">
        <f t="shared" si="43"/>
        <v/>
      </c>
      <c r="CG89" s="68" t="str">
        <f t="shared" si="44"/>
        <v/>
      </c>
      <c r="CH89" s="68" t="str">
        <f t="shared" si="45"/>
        <v/>
      </c>
      <c r="CI89" s="68" t="str">
        <f t="shared" si="56"/>
        <v/>
      </c>
      <c r="CJ89" s="68" t="str">
        <f t="shared" si="56"/>
        <v/>
      </c>
      <c r="CK89" s="68" t="str">
        <f t="shared" si="47"/>
        <v/>
      </c>
      <c r="CL89" s="68" t="str">
        <f t="shared" si="48"/>
        <v/>
      </c>
      <c r="CM89" s="40" t="e">
        <f t="shared" si="49"/>
        <v>#DIV/0!</v>
      </c>
      <c r="CN89" s="40" t="e">
        <f t="shared" si="50"/>
        <v>#DIV/0!</v>
      </c>
      <c r="CO89" s="40" t="e">
        <f t="shared" si="51"/>
        <v>#DIV/0!</v>
      </c>
      <c r="CP89" s="40" t="e">
        <f t="shared" si="52"/>
        <v>#DIV/0!</v>
      </c>
      <c r="CQ89" s="40" t="e">
        <f t="shared" si="53"/>
        <v>#DIV/0!</v>
      </c>
      <c r="CR89" s="40" t="e">
        <f t="shared" si="54"/>
        <v>#DIV/0!</v>
      </c>
      <c r="CS89" s="40" t="e">
        <f t="shared" si="55"/>
        <v>#DIV/0!</v>
      </c>
    </row>
    <row r="90" spans="1:97" x14ac:dyDescent="0.25">
      <c r="A90" s="13"/>
      <c r="B90" s="89"/>
      <c r="C90" s="89"/>
      <c r="D90" s="89"/>
      <c r="E90" s="89"/>
      <c r="F90" s="89"/>
      <c r="G90" s="89"/>
      <c r="H90" s="89"/>
      <c r="I90" s="89"/>
      <c r="J90" s="89"/>
      <c r="K90" s="89"/>
      <c r="L90" s="89"/>
      <c r="N90" s="89"/>
      <c r="O90" s="89"/>
      <c r="P90" s="89"/>
      <c r="Q90" s="89"/>
      <c r="R90" s="89"/>
      <c r="T90" s="89"/>
      <c r="U90" s="89"/>
      <c r="V90" s="89"/>
      <c r="W90" s="89"/>
      <c r="X90" s="89"/>
      <c r="Y90" s="89"/>
      <c r="AA90" s="89"/>
      <c r="AB90" s="89"/>
      <c r="AC90" s="89"/>
      <c r="AF90" s="89"/>
      <c r="AG90" s="89"/>
      <c r="AH90" s="89"/>
      <c r="AJ90" s="89"/>
      <c r="AK90" s="89"/>
      <c r="AL90" s="89"/>
      <c r="AN90" s="89"/>
      <c r="AO90" s="89"/>
      <c r="AP90" s="89"/>
      <c r="AQ90" s="89"/>
      <c r="AR90" s="89"/>
      <c r="AS90" s="89"/>
      <c r="AT90" s="89"/>
      <c r="AU90" s="89"/>
      <c r="AW90" s="89"/>
      <c r="AX90" s="89"/>
      <c r="AY90" s="89"/>
      <c r="AZ90" s="89"/>
      <c r="BA90" s="89"/>
      <c r="BB90" s="89"/>
      <c r="BC90" s="89"/>
      <c r="BD90" s="89"/>
      <c r="BE90" s="89"/>
      <c r="BF90" s="89"/>
      <c r="BG90" s="89"/>
      <c r="BH90" s="89"/>
      <c r="BI90" s="89"/>
      <c r="BJ90" s="89"/>
      <c r="BK90" s="89"/>
      <c r="BL90" s="89"/>
      <c r="BM90" s="89"/>
      <c r="BN90" s="89"/>
      <c r="BO90" s="89"/>
      <c r="BP90" s="89"/>
      <c r="BQ90" s="89"/>
      <c r="BR90" s="89"/>
      <c r="BS90" s="89"/>
      <c r="BT90" s="89"/>
      <c r="BU90" s="89"/>
      <c r="BV90" s="89"/>
      <c r="BW90" s="89"/>
      <c r="BX90" s="89"/>
      <c r="BY90" s="89"/>
      <c r="BZ90" s="89"/>
      <c r="CA90" s="89"/>
      <c r="CB90" s="89"/>
      <c r="CC90" s="91" t="e">
        <f t="shared" si="40"/>
        <v>#DIV/0!</v>
      </c>
      <c r="CD90" s="28" t="e">
        <f t="shared" si="41"/>
        <v>#DIV/0!</v>
      </c>
      <c r="CE90" s="28" t="e">
        <f t="shared" si="42"/>
        <v>#DIV/0!</v>
      </c>
      <c r="CF90" s="68" t="str">
        <f t="shared" si="43"/>
        <v/>
      </c>
      <c r="CG90" s="68" t="str">
        <f t="shared" si="44"/>
        <v/>
      </c>
      <c r="CH90" s="68" t="str">
        <f t="shared" si="45"/>
        <v/>
      </c>
      <c r="CI90" s="68" t="str">
        <f t="shared" si="56"/>
        <v/>
      </c>
      <c r="CJ90" s="68" t="str">
        <f t="shared" si="56"/>
        <v/>
      </c>
      <c r="CK90" s="68" t="str">
        <f t="shared" si="47"/>
        <v/>
      </c>
      <c r="CL90" s="68" t="str">
        <f t="shared" si="48"/>
        <v/>
      </c>
      <c r="CM90" s="40" t="e">
        <f t="shared" si="49"/>
        <v>#DIV/0!</v>
      </c>
      <c r="CN90" s="40" t="e">
        <f t="shared" si="50"/>
        <v>#DIV/0!</v>
      </c>
      <c r="CO90" s="40" t="e">
        <f t="shared" si="51"/>
        <v>#DIV/0!</v>
      </c>
      <c r="CP90" s="40" t="e">
        <f t="shared" si="52"/>
        <v>#DIV/0!</v>
      </c>
      <c r="CQ90" s="40" t="e">
        <f t="shared" si="53"/>
        <v>#DIV/0!</v>
      </c>
      <c r="CR90" s="40" t="e">
        <f t="shared" si="54"/>
        <v>#DIV/0!</v>
      </c>
      <c r="CS90" s="40" t="e">
        <f t="shared" si="55"/>
        <v>#DIV/0!</v>
      </c>
    </row>
    <row r="91" spans="1:97" x14ac:dyDescent="0.25">
      <c r="A91" s="16"/>
      <c r="B91" s="89"/>
      <c r="C91" s="89"/>
      <c r="D91" s="89"/>
      <c r="E91" s="89"/>
      <c r="F91" s="89"/>
      <c r="G91" s="89"/>
      <c r="H91" s="89"/>
      <c r="I91" s="89"/>
      <c r="J91" s="89"/>
      <c r="K91" s="89"/>
      <c r="L91" s="89"/>
      <c r="N91" s="89"/>
      <c r="O91" s="89"/>
      <c r="P91" s="89"/>
      <c r="Q91" s="89"/>
      <c r="R91" s="89"/>
      <c r="T91" s="89"/>
      <c r="U91" s="89"/>
      <c r="V91" s="89"/>
      <c r="W91" s="89"/>
      <c r="X91" s="89"/>
      <c r="Y91" s="89"/>
      <c r="AA91" s="89"/>
      <c r="AB91" s="89"/>
      <c r="AC91" s="89"/>
      <c r="AF91" s="89"/>
      <c r="AG91" s="89"/>
      <c r="AH91" s="89"/>
      <c r="AJ91" s="89"/>
      <c r="AK91" s="89"/>
      <c r="AL91" s="89"/>
      <c r="AN91" s="89"/>
      <c r="AO91" s="89"/>
      <c r="AP91" s="89"/>
      <c r="AQ91" s="89"/>
      <c r="AR91" s="89"/>
      <c r="AS91" s="89"/>
      <c r="AT91" s="89"/>
      <c r="AU91" s="89"/>
      <c r="AW91" s="89"/>
      <c r="AX91" s="89"/>
      <c r="AY91" s="89"/>
      <c r="AZ91" s="89"/>
      <c r="BA91" s="89"/>
      <c r="BB91" s="89"/>
      <c r="BC91" s="89"/>
      <c r="BD91" s="89"/>
      <c r="BE91" s="89"/>
      <c r="BF91" s="89"/>
      <c r="BG91" s="89"/>
      <c r="BH91" s="89"/>
      <c r="BI91" s="89"/>
      <c r="BJ91" s="89"/>
      <c r="BK91" s="89"/>
      <c r="BL91" s="89"/>
      <c r="BM91" s="89"/>
      <c r="BN91" s="89"/>
      <c r="BO91" s="89"/>
      <c r="BP91" s="89"/>
      <c r="BQ91" s="89"/>
      <c r="BR91" s="89"/>
      <c r="BS91" s="89"/>
      <c r="BT91" s="89"/>
      <c r="BU91" s="89"/>
      <c r="BV91" s="89"/>
      <c r="BW91" s="89"/>
      <c r="BX91" s="89"/>
      <c r="BY91" s="89"/>
      <c r="BZ91" s="89"/>
      <c r="CA91" s="89"/>
      <c r="CB91" s="89"/>
    </row>
    <row r="92" spans="1:97" x14ac:dyDescent="0.25">
      <c r="A92" s="16"/>
      <c r="B92" s="89"/>
      <c r="C92" s="89"/>
      <c r="D92" s="89"/>
      <c r="E92" s="89"/>
      <c r="F92" s="89"/>
      <c r="G92" s="89"/>
      <c r="H92" s="89"/>
      <c r="I92" s="89"/>
      <c r="J92" s="89"/>
      <c r="K92" s="89"/>
      <c r="L92" s="89"/>
      <c r="N92" s="89"/>
      <c r="O92" s="89"/>
      <c r="P92" s="89"/>
      <c r="Q92" s="89"/>
      <c r="R92" s="89"/>
      <c r="T92" s="89"/>
      <c r="U92" s="89"/>
      <c r="V92" s="89"/>
      <c r="W92" s="89"/>
      <c r="X92" s="89"/>
      <c r="Y92" s="89"/>
      <c r="AA92" s="89"/>
      <c r="AB92" s="89"/>
      <c r="AC92" s="89"/>
      <c r="AF92" s="89"/>
      <c r="AG92" s="89"/>
      <c r="AH92" s="89"/>
      <c r="AJ92" s="89"/>
      <c r="AK92" s="89"/>
      <c r="AL92" s="89"/>
      <c r="AN92" s="89"/>
      <c r="AO92" s="89"/>
      <c r="AP92" s="89"/>
      <c r="AQ92" s="89"/>
      <c r="AR92" s="89"/>
      <c r="AS92" s="89"/>
      <c r="AT92" s="89"/>
      <c r="AU92" s="89"/>
      <c r="AW92" s="89"/>
      <c r="AX92" s="89"/>
      <c r="AY92" s="89"/>
      <c r="AZ92" s="89"/>
      <c r="BA92" s="89"/>
      <c r="BB92" s="89"/>
      <c r="BC92" s="89"/>
      <c r="BD92" s="89"/>
      <c r="BE92" s="89"/>
      <c r="BF92" s="89"/>
      <c r="BG92" s="89"/>
      <c r="BH92" s="89"/>
      <c r="BI92" s="89"/>
      <c r="BJ92" s="89"/>
      <c r="BK92" s="89"/>
      <c r="BL92" s="89"/>
      <c r="BM92" s="89"/>
      <c r="BN92" s="89"/>
      <c r="BO92" s="89"/>
      <c r="BP92" s="89"/>
      <c r="BQ92" s="89"/>
      <c r="BR92" s="89"/>
      <c r="BS92" s="89"/>
      <c r="BT92" s="89"/>
      <c r="BU92" s="89"/>
      <c r="BV92" s="89"/>
      <c r="BW92" s="89"/>
      <c r="BX92" s="89"/>
      <c r="BY92" s="89"/>
      <c r="BZ92" s="89"/>
      <c r="CA92" s="89"/>
      <c r="CB92" s="89"/>
    </row>
    <row r="93" spans="1:97" x14ac:dyDescent="0.25">
      <c r="A93" s="12"/>
      <c r="B93" s="90"/>
      <c r="C93" s="43"/>
      <c r="D93" s="89"/>
      <c r="E93" s="89"/>
      <c r="F93" s="89"/>
      <c r="G93" s="89"/>
      <c r="H93" s="89"/>
      <c r="I93" s="89"/>
      <c r="J93" s="89"/>
      <c r="K93" s="89"/>
      <c r="L93" s="89"/>
      <c r="N93" s="89"/>
      <c r="O93" s="89"/>
      <c r="P93" s="89"/>
      <c r="Q93" s="89"/>
      <c r="R93" s="89"/>
      <c r="T93" s="89"/>
      <c r="U93" s="89"/>
      <c r="V93" s="89"/>
      <c r="W93" s="89"/>
      <c r="X93" s="89"/>
      <c r="Y93" s="89"/>
      <c r="AA93" s="89"/>
      <c r="AB93" s="89"/>
      <c r="AC93" s="89"/>
      <c r="AF93" s="89"/>
      <c r="AG93" s="89"/>
      <c r="AH93" s="89"/>
      <c r="AJ93" s="89"/>
      <c r="AK93" s="89"/>
      <c r="AL93" s="89"/>
      <c r="AN93" s="89"/>
      <c r="AO93" s="89"/>
      <c r="AP93" s="89"/>
      <c r="AQ93" s="89"/>
      <c r="AR93" s="89"/>
      <c r="AS93" s="89"/>
      <c r="AT93" s="89"/>
      <c r="AU93" s="89"/>
      <c r="AW93" s="89"/>
      <c r="AX93" s="89"/>
      <c r="AY93" s="89"/>
      <c r="AZ93" s="89"/>
      <c r="BA93" s="89"/>
      <c r="BB93" s="89"/>
      <c r="BC93" s="89"/>
      <c r="BD93" s="89"/>
      <c r="BE93" s="89"/>
      <c r="BF93" s="89"/>
      <c r="BG93" s="89"/>
      <c r="BH93" s="89"/>
      <c r="BI93" s="89"/>
      <c r="BJ93" s="89"/>
      <c r="BK93" s="89"/>
      <c r="BL93" s="89"/>
      <c r="BM93" s="89"/>
      <c r="BN93" s="89"/>
      <c r="BO93" s="89"/>
      <c r="BP93" s="89"/>
      <c r="BQ93" s="89"/>
      <c r="BR93" s="89"/>
      <c r="BS93" s="89"/>
      <c r="BT93" s="89"/>
      <c r="BU93" s="89"/>
      <c r="BV93" s="89"/>
      <c r="BW93" s="89"/>
      <c r="BX93" s="89"/>
      <c r="BY93" s="89"/>
      <c r="BZ93" s="89"/>
      <c r="CA93" s="89"/>
      <c r="CB93" s="89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J55"/>
  <sheetViews>
    <sheetView zoomScale="85" zoomScaleNormal="85" workbookViewId="0">
      <pane xSplit="1" ySplit="2" topLeftCell="I12" activePane="bottomRight" state="frozen"/>
      <selection pane="topRight" activeCell="B1" sqref="B1"/>
      <selection pane="bottomLeft" activeCell="A3" sqref="A3"/>
      <selection pane="bottomRight" activeCell="N50" sqref="N50"/>
    </sheetView>
  </sheetViews>
  <sheetFormatPr defaultRowHeight="15" x14ac:dyDescent="0.25"/>
  <cols>
    <col min="1" max="1" width="17.85546875" customWidth="1"/>
    <col min="2" max="7" width="9.140625" style="75"/>
    <col min="8" max="8" width="9.85546875" style="75" customWidth="1"/>
    <col min="10" max="10" width="20.7109375" customWidth="1"/>
    <col min="11" max="11" width="6" style="74" bestFit="1" customWidth="1"/>
    <col min="12" max="12" width="7.7109375" style="19" bestFit="1" customWidth="1"/>
    <col min="13" max="13" width="6.7109375" style="19" bestFit="1" customWidth="1"/>
    <col min="14" max="14" width="14.5703125" style="19" bestFit="1" customWidth="1"/>
    <col min="15" max="15" width="6.7109375" style="19" bestFit="1" customWidth="1"/>
    <col min="16" max="16" width="6.7109375" style="75" customWidth="1"/>
    <col min="17" max="17" width="6.7109375" style="19" bestFit="1" customWidth="1"/>
    <col min="18" max="19" width="9.28515625" style="19" bestFit="1" customWidth="1"/>
    <col min="20" max="20" width="6.7109375" style="19" bestFit="1" customWidth="1"/>
    <col min="21" max="21" width="7.7109375" style="19" bestFit="1" customWidth="1"/>
    <col min="22" max="22" width="6.7109375" style="19" bestFit="1" customWidth="1"/>
    <col min="23" max="23" width="10.85546875" style="75" bestFit="1" customWidth="1"/>
    <col min="24" max="24" width="6.7109375" style="19" bestFit="1" customWidth="1"/>
    <col min="25" max="25" width="6.7109375" style="75" customWidth="1"/>
    <col min="26" max="26" width="6.7109375" style="19" bestFit="1" customWidth="1"/>
    <col min="27" max="27" width="15.42578125" style="19" bestFit="1" customWidth="1"/>
    <col min="28" max="28" width="4.28515625" style="75" bestFit="1" customWidth="1"/>
    <col min="29" max="29" width="5.7109375" style="75" bestFit="1" customWidth="1"/>
    <col min="30" max="30" width="6.5703125" style="19" bestFit="1" customWidth="1"/>
    <col min="31" max="31" width="6.7109375" style="19" bestFit="1" customWidth="1"/>
    <col min="32" max="32" width="5.140625" style="19" bestFit="1" customWidth="1"/>
    <col min="33" max="33" width="5.140625" style="75" customWidth="1"/>
    <col min="34" max="34" width="7.7109375" style="75" bestFit="1" customWidth="1"/>
    <col min="35" max="35" width="5.7109375" style="19" bestFit="1" customWidth="1"/>
    <col min="36" max="36" width="6.7109375" style="19" bestFit="1" customWidth="1"/>
    <col min="37" max="37" width="6.7109375" style="75" customWidth="1"/>
    <col min="38" max="38" width="6.7109375" style="19" customWidth="1"/>
    <col min="39" max="39" width="7.7109375" style="19" bestFit="1" customWidth="1"/>
    <col min="40" max="40" width="10" style="19" bestFit="1" customWidth="1"/>
    <col min="41" max="41" width="10" style="75" customWidth="1"/>
    <col min="42" max="42" width="7.7109375" style="19" bestFit="1" customWidth="1"/>
    <col min="43" max="43" width="6.7109375" style="19" bestFit="1" customWidth="1"/>
    <col min="44" max="44" width="7.7109375" style="19" bestFit="1" customWidth="1"/>
    <col min="45" max="45" width="6" style="19" bestFit="1" customWidth="1"/>
    <col min="46" max="46" width="6.7109375" style="19" bestFit="1" customWidth="1"/>
    <col min="47" max="47" width="6.7109375" style="75" customWidth="1"/>
    <col min="48" max="48" width="5.7109375" style="19" bestFit="1" customWidth="1"/>
    <col min="49" max="49" width="7.7109375" style="19" bestFit="1" customWidth="1"/>
    <col min="50" max="50" width="4.5703125" style="19" bestFit="1" customWidth="1"/>
    <col min="51" max="51" width="5.7109375" style="19" bestFit="1" customWidth="1"/>
    <col min="52" max="52" width="6.7109375" style="19" bestFit="1" customWidth="1"/>
    <col min="53" max="53" width="5.7109375" style="19" bestFit="1" customWidth="1"/>
    <col min="54" max="54" width="5.85546875" style="19" bestFit="1" customWidth="1"/>
    <col min="55" max="55" width="5.7109375" style="19" bestFit="1" customWidth="1"/>
    <col min="56" max="57" width="7.7109375" style="19" bestFit="1" customWidth="1"/>
    <col min="58" max="58" width="6.7109375" style="19" bestFit="1" customWidth="1"/>
    <col min="59" max="59" width="5.140625" style="19" bestFit="1" customWidth="1"/>
    <col min="60" max="60" width="5.28515625" style="19" bestFit="1" customWidth="1"/>
    <col min="61" max="61" width="8.7109375" style="19" bestFit="1" customWidth="1"/>
    <col min="62" max="62" width="4.85546875" style="19" bestFit="1" customWidth="1"/>
    <col min="63" max="63" width="7.85546875" style="19" bestFit="1" customWidth="1"/>
    <col min="64" max="64" width="5.85546875" style="19" bestFit="1" customWidth="1"/>
    <col min="65" max="65" width="6" style="19" bestFit="1" customWidth="1"/>
    <col min="66" max="67" width="6.7109375" style="19" bestFit="1" customWidth="1"/>
    <col min="68" max="69" width="5.7109375" style="19" bestFit="1" customWidth="1"/>
    <col min="70" max="70" width="3.85546875" style="19" bestFit="1" customWidth="1"/>
    <col min="71" max="71" width="6.7109375" style="19" bestFit="1" customWidth="1"/>
    <col min="72" max="72" width="6.7109375" style="19" customWidth="1"/>
    <col min="73" max="73" width="5.28515625" style="19" bestFit="1" customWidth="1"/>
    <col min="74" max="74" width="6.7109375" style="19" bestFit="1" customWidth="1"/>
    <col min="75" max="76" width="7.7109375" style="19" bestFit="1" customWidth="1"/>
    <col min="77" max="77" width="9.28515625" style="19" bestFit="1" customWidth="1"/>
    <col min="78" max="78" width="6.7109375" style="19" bestFit="1" customWidth="1"/>
    <col min="79" max="79" width="7.7109375" style="19" customWidth="1"/>
    <col min="81" max="81" width="8.5703125" style="21" customWidth="1"/>
    <col min="82" max="82" width="10.28515625" style="21" bestFit="1" customWidth="1"/>
    <col min="83" max="86" width="9.140625" style="21"/>
    <col min="87" max="87" width="8.5703125" style="21" customWidth="1"/>
    <col min="88" max="88" width="9.140625" style="21"/>
  </cols>
  <sheetData>
    <row r="1" spans="1:88" x14ac:dyDescent="0.25">
      <c r="A1" s="89"/>
      <c r="B1" s="75" t="s">
        <v>329</v>
      </c>
      <c r="I1" s="89"/>
      <c r="J1" s="89" t="s">
        <v>352</v>
      </c>
      <c r="K1" s="89"/>
      <c r="L1" s="75"/>
      <c r="M1" s="75"/>
      <c r="N1" s="75"/>
      <c r="O1" s="75"/>
      <c r="Q1" s="75"/>
      <c r="R1" s="75"/>
      <c r="S1" s="75"/>
      <c r="T1" s="75"/>
      <c r="U1" s="75"/>
      <c r="V1" s="75"/>
      <c r="X1" s="75"/>
      <c r="Z1" s="75"/>
      <c r="AA1" s="75"/>
      <c r="AD1" s="75"/>
      <c r="AE1" s="75"/>
      <c r="AF1" s="75"/>
      <c r="AI1" s="75"/>
      <c r="AJ1" s="75"/>
      <c r="AL1" s="75"/>
      <c r="AM1" s="75"/>
      <c r="AN1" s="75"/>
      <c r="AP1" s="75"/>
      <c r="AQ1" s="75"/>
      <c r="AR1" s="75"/>
      <c r="AS1" s="75"/>
      <c r="AT1" s="75"/>
      <c r="AV1" s="75"/>
      <c r="AW1" s="75"/>
      <c r="AX1" s="75"/>
      <c r="AY1" s="75"/>
      <c r="AZ1" s="75"/>
      <c r="BA1" s="75"/>
      <c r="BB1" s="75"/>
      <c r="BC1" s="75"/>
      <c r="BD1" s="75"/>
      <c r="BE1" s="75"/>
      <c r="BF1" s="75"/>
      <c r="BG1" s="75"/>
      <c r="BH1" s="75"/>
      <c r="BI1" s="75"/>
      <c r="BJ1" s="75"/>
      <c r="BK1" s="75"/>
      <c r="BL1" s="75"/>
      <c r="BM1" s="75"/>
      <c r="BN1" s="75"/>
      <c r="BO1" s="75"/>
      <c r="BP1" s="75"/>
      <c r="BQ1" s="75"/>
      <c r="BR1" s="75"/>
      <c r="BS1" s="75"/>
      <c r="BT1" s="75"/>
      <c r="BU1" s="75"/>
      <c r="BV1" s="75"/>
      <c r="BW1" s="75"/>
      <c r="BX1" s="75"/>
      <c r="BY1" s="75"/>
      <c r="BZ1" s="75"/>
      <c r="CA1" s="75"/>
      <c r="CB1" s="89"/>
      <c r="CC1" s="89"/>
      <c r="CD1" s="89" t="s">
        <v>372</v>
      </c>
      <c r="CE1" s="89"/>
      <c r="CF1" s="89"/>
      <c r="CG1" s="89"/>
      <c r="CH1" s="89"/>
      <c r="CI1" s="89"/>
      <c r="CJ1" s="89"/>
    </row>
    <row r="2" spans="1:88" x14ac:dyDescent="0.25">
      <c r="A2" s="67" t="s">
        <v>162</v>
      </c>
      <c r="B2" s="75" t="s">
        <v>54</v>
      </c>
      <c r="C2" s="75" t="s">
        <v>82</v>
      </c>
      <c r="D2" s="75" t="s">
        <v>163</v>
      </c>
      <c r="E2" s="75" t="s">
        <v>164</v>
      </c>
      <c r="F2" s="75" t="s">
        <v>165</v>
      </c>
      <c r="G2" s="75" t="s">
        <v>140</v>
      </c>
      <c r="H2" s="75" t="s">
        <v>166</v>
      </c>
      <c r="I2" s="89"/>
      <c r="J2" s="89" t="s">
        <v>336</v>
      </c>
      <c r="K2" s="75" t="s">
        <v>358</v>
      </c>
      <c r="L2" s="75" t="s">
        <v>36</v>
      </c>
      <c r="M2" s="75" t="s">
        <v>40</v>
      </c>
      <c r="N2" s="75" t="s">
        <v>42</v>
      </c>
      <c r="O2" s="75" t="s">
        <v>44</v>
      </c>
      <c r="P2" s="75" t="s">
        <v>359</v>
      </c>
      <c r="Q2" s="75" t="s">
        <v>46</v>
      </c>
      <c r="R2" s="75" t="s">
        <v>50</v>
      </c>
      <c r="S2" s="75" t="s">
        <v>54</v>
      </c>
      <c r="T2" s="75" t="s">
        <v>56</v>
      </c>
      <c r="U2" s="75" t="s">
        <v>58</v>
      </c>
      <c r="V2" s="75" t="s">
        <v>60</v>
      </c>
      <c r="W2" s="75" t="s">
        <v>378</v>
      </c>
      <c r="X2" s="75" t="s">
        <v>62</v>
      </c>
      <c r="Y2" s="75" t="s">
        <v>360</v>
      </c>
      <c r="Z2" s="75" t="s">
        <v>64</v>
      </c>
      <c r="AA2" s="75" t="s">
        <v>66</v>
      </c>
      <c r="AB2" s="75" t="s">
        <v>361</v>
      </c>
      <c r="AC2" s="75" t="s">
        <v>362</v>
      </c>
      <c r="AD2" s="75" t="s">
        <v>70</v>
      </c>
      <c r="AE2" s="75" t="s">
        <v>72</v>
      </c>
      <c r="AF2" s="75" t="s">
        <v>74</v>
      </c>
      <c r="AG2" s="75" t="s">
        <v>363</v>
      </c>
      <c r="AH2" s="75" t="s">
        <v>364</v>
      </c>
      <c r="AI2" s="75" t="s">
        <v>76</v>
      </c>
      <c r="AJ2" s="75" t="s">
        <v>78</v>
      </c>
      <c r="AK2" s="75" t="s">
        <v>365</v>
      </c>
      <c r="AL2" s="75" t="s">
        <v>80</v>
      </c>
      <c r="AM2" s="75" t="s">
        <v>82</v>
      </c>
      <c r="AN2" s="75" t="s">
        <v>84</v>
      </c>
      <c r="AO2" s="75" t="s">
        <v>366</v>
      </c>
      <c r="AP2" s="75" t="s">
        <v>86</v>
      </c>
      <c r="AQ2" s="75" t="s">
        <v>88</v>
      </c>
      <c r="AR2" s="75" t="s">
        <v>163</v>
      </c>
      <c r="AS2" s="75" t="s">
        <v>92</v>
      </c>
      <c r="AT2" s="75" t="s">
        <v>94</v>
      </c>
      <c r="AU2" s="75" t="s">
        <v>367</v>
      </c>
      <c r="AV2" s="75" t="s">
        <v>96</v>
      </c>
      <c r="AW2" s="75" t="s">
        <v>98</v>
      </c>
      <c r="AX2" s="75" t="s">
        <v>100</v>
      </c>
      <c r="AY2" s="75" t="s">
        <v>102</v>
      </c>
      <c r="AZ2" s="75" t="s">
        <v>104</v>
      </c>
      <c r="BA2" s="75" t="s">
        <v>106</v>
      </c>
      <c r="BB2" s="75" t="s">
        <v>108</v>
      </c>
      <c r="BC2" s="75" t="s">
        <v>110</v>
      </c>
      <c r="BD2" s="75" t="s">
        <v>164</v>
      </c>
      <c r="BE2" s="75" t="s">
        <v>165</v>
      </c>
      <c r="BF2" s="75" t="s">
        <v>112</v>
      </c>
      <c r="BG2" s="75" t="s">
        <v>114</v>
      </c>
      <c r="BH2" s="75" t="s">
        <v>116</v>
      </c>
      <c r="BI2" s="75" t="s">
        <v>118</v>
      </c>
      <c r="BJ2" s="75" t="s">
        <v>120</v>
      </c>
      <c r="BK2" s="75" t="s">
        <v>122</v>
      </c>
      <c r="BL2" s="75" t="s">
        <v>124</v>
      </c>
      <c r="BM2" s="75" t="s">
        <v>126</v>
      </c>
      <c r="BN2" s="75" t="s">
        <v>128</v>
      </c>
      <c r="BO2" s="75" t="s">
        <v>130</v>
      </c>
      <c r="BP2" s="75" t="s">
        <v>132</v>
      </c>
      <c r="BQ2" s="75" t="s">
        <v>134</v>
      </c>
      <c r="BR2" s="75" t="s">
        <v>136</v>
      </c>
      <c r="BS2" s="75" t="s">
        <v>140</v>
      </c>
      <c r="BT2" s="75" t="s">
        <v>142</v>
      </c>
      <c r="BU2" s="75" t="s">
        <v>144</v>
      </c>
      <c r="BV2" s="75" t="s">
        <v>146</v>
      </c>
      <c r="BW2" s="75" t="s">
        <v>148</v>
      </c>
      <c r="BX2" s="75" t="s">
        <v>152</v>
      </c>
      <c r="BY2" s="75" t="s">
        <v>154</v>
      </c>
      <c r="BZ2" s="75" t="s">
        <v>156</v>
      </c>
      <c r="CA2" s="75"/>
      <c r="CB2" s="75" t="s">
        <v>366</v>
      </c>
      <c r="CC2" s="75" t="s">
        <v>70</v>
      </c>
      <c r="CD2" s="75" t="s">
        <v>54</v>
      </c>
      <c r="CE2" s="75" t="s">
        <v>82</v>
      </c>
      <c r="CF2" s="75" t="s">
        <v>163</v>
      </c>
      <c r="CG2" s="75" t="s">
        <v>164</v>
      </c>
      <c r="CH2" s="75" t="s">
        <v>165</v>
      </c>
      <c r="CI2" s="75" t="s">
        <v>140</v>
      </c>
      <c r="CJ2" s="75" t="s">
        <v>166</v>
      </c>
    </row>
    <row r="3" spans="1:88" x14ac:dyDescent="0.25">
      <c r="A3" s="18" t="s">
        <v>429</v>
      </c>
      <c r="B3" s="75">
        <v>40044.630183000001</v>
      </c>
      <c r="C3" s="75">
        <v>78.986388848999994</v>
      </c>
      <c r="D3" s="75">
        <v>4685.0793180999999</v>
      </c>
      <c r="E3" s="75">
        <v>3178.4491407</v>
      </c>
      <c r="F3" s="75">
        <v>2879.3996593000002</v>
      </c>
      <c r="G3" s="75">
        <v>523.61287990000005</v>
      </c>
      <c r="H3" s="75">
        <v>11371.992592000001</v>
      </c>
      <c r="I3" s="89"/>
      <c r="J3" s="89" t="s">
        <v>429</v>
      </c>
      <c r="K3" s="75">
        <v>4.20370222422107</v>
      </c>
      <c r="L3" s="75">
        <v>126.301198995574</v>
      </c>
      <c r="M3" s="75">
        <v>140.76462677180399</v>
      </c>
      <c r="N3" s="75">
        <v>140.76462677180399</v>
      </c>
      <c r="O3" s="75">
        <v>51.2597897766166</v>
      </c>
      <c r="P3" s="75">
        <v>19.728239284710401</v>
      </c>
      <c r="Q3" s="75">
        <v>77.138945013083202</v>
      </c>
      <c r="R3" s="75">
        <v>9901.5978890638708</v>
      </c>
      <c r="S3" s="75">
        <v>12048.8116518681</v>
      </c>
      <c r="T3" s="75">
        <v>174.086926427355</v>
      </c>
      <c r="U3" s="75">
        <v>115.094881784751</v>
      </c>
      <c r="V3" s="75">
        <v>91.197440702723299</v>
      </c>
      <c r="W3" s="75">
        <v>0</v>
      </c>
      <c r="X3" s="75">
        <v>130.13300637347299</v>
      </c>
      <c r="Y3" s="75">
        <v>0.25030672798271603</v>
      </c>
      <c r="Z3" s="75">
        <v>110.191247998368</v>
      </c>
      <c r="AA3" s="75">
        <v>110.191247998368</v>
      </c>
      <c r="AB3" s="75">
        <v>50.132621266092201</v>
      </c>
      <c r="AC3" s="75">
        <v>0</v>
      </c>
      <c r="AD3" s="75">
        <v>6.9237422135506996</v>
      </c>
      <c r="AE3" s="75">
        <v>29.428885838610601</v>
      </c>
      <c r="AF3" s="75">
        <v>3.4413075420944899</v>
      </c>
      <c r="AG3" s="75">
        <v>5.9429682849694602E-3</v>
      </c>
      <c r="AH3" s="75">
        <v>199.851919274415</v>
      </c>
      <c r="AI3" s="75">
        <v>17.825253154317998</v>
      </c>
      <c r="AJ3" s="75">
        <v>18.616854628989699</v>
      </c>
      <c r="AK3" s="75">
        <v>69.077158600869694</v>
      </c>
      <c r="AL3" s="75">
        <v>19.165525308432699</v>
      </c>
      <c r="AM3" s="75">
        <v>21.383911881258999</v>
      </c>
      <c r="AN3" s="75">
        <v>0</v>
      </c>
      <c r="AO3" s="75">
        <v>3295.0173613981701</v>
      </c>
      <c r="AP3" s="75">
        <v>1216.52864057496</v>
      </c>
      <c r="AQ3" s="75">
        <v>128.24126214608901</v>
      </c>
      <c r="AR3" s="75">
        <v>1351.6936449345999</v>
      </c>
      <c r="AS3" s="75">
        <v>0.11753551213831701</v>
      </c>
      <c r="AT3" s="75">
        <v>84.532656453755294</v>
      </c>
      <c r="AU3" s="75">
        <v>0.76535632217298899</v>
      </c>
      <c r="AV3" s="75">
        <v>0.23092141073761099</v>
      </c>
      <c r="AW3" s="75">
        <v>1018.35333138113</v>
      </c>
      <c r="AX3" s="75">
        <v>0.57029939868935198</v>
      </c>
      <c r="AY3" s="75">
        <v>4.0189556705633303</v>
      </c>
      <c r="AZ3" s="75">
        <v>103.234895087551</v>
      </c>
      <c r="BA3" s="75">
        <v>0.24240132938705899</v>
      </c>
      <c r="BB3" s="75">
        <v>1.0748119181864699</v>
      </c>
      <c r="BC3" s="75">
        <v>7.8580146276668899</v>
      </c>
      <c r="BD3" s="75">
        <v>903.66802517501901</v>
      </c>
      <c r="BE3" s="75">
        <v>853.52151977645099</v>
      </c>
      <c r="BF3" s="75">
        <v>50.146505398568003</v>
      </c>
      <c r="BG3" s="75">
        <v>0.12572445532057899</v>
      </c>
      <c r="BH3" s="75">
        <v>6.5234736024074296E-3</v>
      </c>
      <c r="BI3" s="75">
        <v>52.590398209846903</v>
      </c>
      <c r="BJ3" s="75">
        <v>0.90246879081995302</v>
      </c>
      <c r="BK3" s="75">
        <v>264.87761470923698</v>
      </c>
      <c r="BL3" s="75">
        <v>1.4803466768079201</v>
      </c>
      <c r="BM3" s="75">
        <v>1.7489885745465299</v>
      </c>
      <c r="BN3" s="75">
        <v>405.38483451556101</v>
      </c>
      <c r="BO3" s="75">
        <v>65.793938465913698</v>
      </c>
      <c r="BP3" s="75">
        <v>0.74333995822241095</v>
      </c>
      <c r="BQ3" s="75">
        <v>8.4156110385423109</v>
      </c>
      <c r="BR3" s="75">
        <v>1.53699311606783E-2</v>
      </c>
      <c r="BS3" s="75">
        <v>151.49013089943</v>
      </c>
      <c r="BT3" s="75">
        <v>56.970980281089297</v>
      </c>
      <c r="BU3" s="75">
        <v>1.21208192375315E-3</v>
      </c>
      <c r="BV3" s="75">
        <v>38.739855157062799</v>
      </c>
      <c r="BW3" s="75">
        <v>182.79444480739801</v>
      </c>
      <c r="BX3" s="75">
        <v>16.759468708146599</v>
      </c>
      <c r="BY3" s="75">
        <v>2978.79099356801</v>
      </c>
      <c r="BZ3" s="75">
        <v>146.17658423970801</v>
      </c>
      <c r="CA3" s="75"/>
      <c r="CB3" s="91">
        <f t="shared" ref="CB3:CB47" si="0">AO3/BY3</f>
        <v>1.1061593003715184</v>
      </c>
      <c r="CC3" s="23">
        <f t="shared" ref="CC3:CC47" si="1">IF(AD3&lt;&gt;0,AD3/AR3,"")</f>
        <v>5.1222717806635072E-3</v>
      </c>
      <c r="CD3" s="68">
        <f t="shared" ref="CD3:CD47" si="2">IF(S3&lt;&gt;0,(S3-B3)/B3,"")</f>
        <v>-0.69911542204769483</v>
      </c>
      <c r="CE3" s="68">
        <f t="shared" ref="CE3:CE34" si="3">IF(AM3&lt;&gt;0,(AM3-C3)/C3,"")</f>
        <v>-0.72927092638531577</v>
      </c>
      <c r="CF3" s="68">
        <f t="shared" ref="CF3:CF34" si="4">IF(AR3&lt;&gt;0,(AR3-D3)/D3,"")</f>
        <v>-0.71148969885897906</v>
      </c>
      <c r="CG3" s="68">
        <f t="shared" ref="CG3:CG34" si="5">IF(BD3&lt;&gt;0,(BD3-E3)/E3,"")</f>
        <v>-0.71568900895610954</v>
      </c>
      <c r="CH3" s="68">
        <f t="shared" ref="CH3:CH34" si="6">IF(BE3&lt;&gt;0,(BE3-F3)/F3,"")</f>
        <v>-0.70357657124126094</v>
      </c>
      <c r="CI3" s="68">
        <f t="shared" ref="CI3:CI34" si="7">IF(BS3&lt;&gt;0,(BS3-G3)/G3,"")</f>
        <v>-0.71068295545296423</v>
      </c>
      <c r="CJ3" s="68">
        <f t="shared" ref="CJ3:CJ34" si="8">IF(BY3&lt;&gt;0,(BY3-H3)/H3,"")</f>
        <v>-0.73805901037400101</v>
      </c>
    </row>
    <row r="4" spans="1:88" x14ac:dyDescent="0.25">
      <c r="A4" s="67" t="s">
        <v>430</v>
      </c>
      <c r="B4" s="75">
        <v>11628.213030000001</v>
      </c>
      <c r="C4" s="75">
        <v>34.245455104999998</v>
      </c>
      <c r="D4" s="75">
        <v>882.13115416999995</v>
      </c>
      <c r="E4" s="75">
        <v>1109.5834775000001</v>
      </c>
      <c r="F4" s="75">
        <v>1023.7739393000001</v>
      </c>
      <c r="G4" s="75">
        <v>233.80763945999999</v>
      </c>
      <c r="H4" s="75">
        <v>4532.7823091</v>
      </c>
      <c r="I4" s="89"/>
      <c r="J4" s="89" t="s">
        <v>430</v>
      </c>
      <c r="K4" s="75">
        <v>77.371152095768693</v>
      </c>
      <c r="L4" s="75">
        <v>165.94386413190199</v>
      </c>
      <c r="M4" s="75">
        <v>171.486190406124</v>
      </c>
      <c r="N4" s="75">
        <v>171.486190406124</v>
      </c>
      <c r="O4" s="75">
        <v>65.163348666479294</v>
      </c>
      <c r="P4" s="75">
        <v>53.183055905950702</v>
      </c>
      <c r="Q4" s="75">
        <v>102.10676923518299</v>
      </c>
      <c r="R4" s="75">
        <v>6528.6489668371896</v>
      </c>
      <c r="S4" s="75">
        <v>11620.7282651278</v>
      </c>
      <c r="T4" s="75">
        <v>154.473510452884</v>
      </c>
      <c r="U4" s="75">
        <v>95.398340253311204</v>
      </c>
      <c r="V4" s="75">
        <v>87.238898848856806</v>
      </c>
      <c r="W4" s="75">
        <v>0</v>
      </c>
      <c r="X4" s="75">
        <v>371.76720690258202</v>
      </c>
      <c r="Y4" s="75">
        <v>0.324351381278349</v>
      </c>
      <c r="Z4" s="75">
        <v>122.973612276437</v>
      </c>
      <c r="AA4" s="75">
        <v>122.973612276437</v>
      </c>
      <c r="AB4" s="75">
        <v>63.786327163390197</v>
      </c>
      <c r="AC4" s="75">
        <v>0</v>
      </c>
      <c r="AD4" s="75">
        <v>4.2299068436978304</v>
      </c>
      <c r="AE4" s="75">
        <v>36.507792736101202</v>
      </c>
      <c r="AF4" s="75">
        <v>4.2756754484002597</v>
      </c>
      <c r="AG4" s="75">
        <v>7.7022181192369704E-3</v>
      </c>
      <c r="AH4" s="75">
        <v>265.34079734350701</v>
      </c>
      <c r="AI4" s="75">
        <v>21.328997751946901</v>
      </c>
      <c r="AJ4" s="75">
        <v>176.944518476165</v>
      </c>
      <c r="AK4" s="75">
        <v>88.871659698936696</v>
      </c>
      <c r="AL4" s="75">
        <v>30.395797575621302</v>
      </c>
      <c r="AM4" s="75">
        <v>34.238331872771298</v>
      </c>
      <c r="AN4" s="75">
        <v>0</v>
      </c>
      <c r="AO4" s="75">
        <v>4870.4474958249903</v>
      </c>
      <c r="AP4" s="75">
        <v>793.26314831043101</v>
      </c>
      <c r="AQ4" s="75">
        <v>83.910523873300207</v>
      </c>
      <c r="AR4" s="75">
        <v>881.40357902742903</v>
      </c>
      <c r="AS4" s="75">
        <v>0.14800861541692101</v>
      </c>
      <c r="AT4" s="75">
        <v>92.821435710466801</v>
      </c>
      <c r="AU4" s="75">
        <v>11.9170109317862</v>
      </c>
      <c r="AV4" s="75">
        <v>0.39507900814056601</v>
      </c>
      <c r="AW4" s="75">
        <v>1776.1656906727901</v>
      </c>
      <c r="AX4" s="75">
        <v>0.89088062523079503</v>
      </c>
      <c r="AY4" s="75">
        <v>4.3348986149462299</v>
      </c>
      <c r="AZ4" s="75">
        <v>80.365999768514598</v>
      </c>
      <c r="BA4" s="75">
        <v>0.36756391474726702</v>
      </c>
      <c r="BB4" s="75">
        <v>0.84671883904606005</v>
      </c>
      <c r="BC4" s="75">
        <v>9.4285528310102098</v>
      </c>
      <c r="BD4" s="75">
        <v>1109.3314740040801</v>
      </c>
      <c r="BE4" s="75">
        <v>1023.59405495505</v>
      </c>
      <c r="BF4" s="75">
        <v>85.737419049036404</v>
      </c>
      <c r="BG4" s="75">
        <v>0.17302748612466001</v>
      </c>
      <c r="BH4" s="75">
        <v>1.04123804957092E-2</v>
      </c>
      <c r="BI4" s="75">
        <v>50.727771953901197</v>
      </c>
      <c r="BJ4" s="75">
        <v>1.23096554726984</v>
      </c>
      <c r="BK4" s="75">
        <v>341.868368193918</v>
      </c>
      <c r="BL4" s="75">
        <v>1.6458801677717301</v>
      </c>
      <c r="BM4" s="75">
        <v>2.1879422609500798</v>
      </c>
      <c r="BN4" s="75">
        <v>519.496922568164</v>
      </c>
      <c r="BO4" s="75">
        <v>85.715685764645499</v>
      </c>
      <c r="BP4" s="75">
        <v>1.1994760054454101</v>
      </c>
      <c r="BQ4" s="75">
        <v>8.3910880360676003</v>
      </c>
      <c r="BR4" s="75">
        <v>3.2506753308310897E-2</v>
      </c>
      <c r="BS4" s="75">
        <v>233.74846453589899</v>
      </c>
      <c r="BT4" s="75">
        <v>105.44126558951</v>
      </c>
      <c r="BU4" s="75">
        <v>0.45306920418657698</v>
      </c>
      <c r="BV4" s="75">
        <v>91.979443401290595</v>
      </c>
      <c r="BW4" s="75">
        <v>165.54172529638299</v>
      </c>
      <c r="BX4" s="75">
        <v>18.092414279336602</v>
      </c>
      <c r="BY4" s="75">
        <v>4531.4191002937596</v>
      </c>
      <c r="BZ4" s="75">
        <v>114.078846892309</v>
      </c>
      <c r="CA4" s="75"/>
      <c r="CB4" s="91">
        <f t="shared" si="0"/>
        <v>1.0748172676213623</v>
      </c>
      <c r="CC4" s="23">
        <f t="shared" si="1"/>
        <v>4.7990579393440346E-3</v>
      </c>
      <c r="CD4" s="68">
        <f t="shared" si="2"/>
        <v>-6.4367283716685437E-4</v>
      </c>
      <c r="CE4" s="68">
        <f t="shared" si="3"/>
        <v>-2.0800518512192979E-4</v>
      </c>
      <c r="CF4" s="68">
        <f t="shared" si="4"/>
        <v>-8.2479248026954785E-4</v>
      </c>
      <c r="CG4" s="68">
        <f t="shared" si="5"/>
        <v>-2.2711540053551983E-4</v>
      </c>
      <c r="CH4" s="68">
        <f t="shared" si="6"/>
        <v>-1.7570709513575953E-4</v>
      </c>
      <c r="CI4" s="68">
        <f t="shared" si="7"/>
        <v>-2.5309234650189592E-4</v>
      </c>
      <c r="CJ4" s="68">
        <f t="shared" si="8"/>
        <v>-3.0074438022396584E-4</v>
      </c>
    </row>
    <row r="5" spans="1:88" x14ac:dyDescent="0.25">
      <c r="A5" s="67" t="s">
        <v>431</v>
      </c>
      <c r="B5" s="75">
        <v>84289.917797000002</v>
      </c>
      <c r="C5" s="75">
        <v>442.16249126000002</v>
      </c>
      <c r="D5" s="75">
        <v>7200.9726891</v>
      </c>
      <c r="E5" s="75">
        <v>7347.2580641000004</v>
      </c>
      <c r="F5" s="75">
        <v>6683.5761358</v>
      </c>
      <c r="G5" s="75">
        <v>999.52299141000003</v>
      </c>
      <c r="H5" s="75">
        <v>20974.016993000001</v>
      </c>
      <c r="I5" s="89"/>
      <c r="J5" s="89" t="s">
        <v>431</v>
      </c>
      <c r="K5" s="75">
        <v>7.1298425576701598</v>
      </c>
      <c r="L5" s="75">
        <v>1138.47799795378</v>
      </c>
      <c r="M5" s="75">
        <v>1019.82498608971</v>
      </c>
      <c r="N5" s="75">
        <v>1019.82498608971</v>
      </c>
      <c r="O5" s="75">
        <v>383.58455210899598</v>
      </c>
      <c r="P5" s="75">
        <v>135.19130911313499</v>
      </c>
      <c r="Q5" s="75">
        <v>458.36682046720301</v>
      </c>
      <c r="R5" s="75">
        <v>35795.9706318557</v>
      </c>
      <c r="S5" s="75">
        <v>84110.088733830402</v>
      </c>
      <c r="T5" s="75">
        <v>987.58216164751195</v>
      </c>
      <c r="U5" s="75">
        <v>564.36077314671195</v>
      </c>
      <c r="V5" s="75">
        <v>556.15767890342102</v>
      </c>
      <c r="W5" s="75">
        <v>0</v>
      </c>
      <c r="X5" s="75">
        <v>996.48357014487704</v>
      </c>
      <c r="Y5" s="75">
        <v>2.5143200507614099</v>
      </c>
      <c r="Z5" s="75">
        <v>751.83997203216404</v>
      </c>
      <c r="AA5" s="75">
        <v>751.83997203216404</v>
      </c>
      <c r="AB5" s="75">
        <v>378.063387304684</v>
      </c>
      <c r="AC5" s="75">
        <v>0</v>
      </c>
      <c r="AD5" s="75">
        <v>39.301159520935599</v>
      </c>
      <c r="AE5" s="75">
        <v>211.259622238021</v>
      </c>
      <c r="AF5" s="75">
        <v>25.8623621554589</v>
      </c>
      <c r="AG5" s="75">
        <v>5.9733685955675998E-2</v>
      </c>
      <c r="AH5" s="75">
        <v>1561.9991174885499</v>
      </c>
      <c r="AI5" s="75">
        <v>134.21925606574101</v>
      </c>
      <c r="AJ5" s="75">
        <v>83.050758206760506</v>
      </c>
      <c r="AK5" s="75">
        <v>526.19671234246402</v>
      </c>
      <c r="AL5" s="75">
        <v>147.70786563390499</v>
      </c>
      <c r="AM5" s="75">
        <v>441.52068277143098</v>
      </c>
      <c r="AN5" s="75">
        <v>0</v>
      </c>
      <c r="AO5" s="75">
        <v>23126.124929314301</v>
      </c>
      <c r="AP5" s="75">
        <v>6464.98062379778</v>
      </c>
      <c r="AQ5" s="75">
        <v>679.09528949442404</v>
      </c>
      <c r="AR5" s="75">
        <v>7183.3770728131403</v>
      </c>
      <c r="AS5" s="75">
        <v>0.91337541048628401</v>
      </c>
      <c r="AT5" s="75">
        <v>534.97507172186397</v>
      </c>
      <c r="AU5" s="75">
        <v>2.4831383330990802</v>
      </c>
      <c r="AV5" s="75">
        <v>3.8247044428644599</v>
      </c>
      <c r="AW5" s="75">
        <v>7280.3237797681704</v>
      </c>
      <c r="AX5" s="75">
        <v>9.1949895556033194</v>
      </c>
      <c r="AY5" s="75">
        <v>27.439914901591099</v>
      </c>
      <c r="AZ5" s="75">
        <v>499.62820868951701</v>
      </c>
      <c r="BA5" s="75">
        <v>4.8283237707854498</v>
      </c>
      <c r="BB5" s="75">
        <v>5.9529125812265402</v>
      </c>
      <c r="BC5" s="75">
        <v>61.218158369020699</v>
      </c>
      <c r="BD5" s="75">
        <v>7361.2920412043804</v>
      </c>
      <c r="BE5" s="75">
        <v>6675.7802357843202</v>
      </c>
      <c r="BF5" s="75">
        <v>685.51180542006398</v>
      </c>
      <c r="BG5" s="75">
        <v>1.19243296571261</v>
      </c>
      <c r="BH5" s="75">
        <v>0.208031316655368</v>
      </c>
      <c r="BI5" s="75">
        <v>374.300051477924</v>
      </c>
      <c r="BJ5" s="75">
        <v>8.0898617150856698</v>
      </c>
      <c r="BK5" s="75">
        <v>2209.6174840853801</v>
      </c>
      <c r="BL5" s="75">
        <v>10.956755678279499</v>
      </c>
      <c r="BM5" s="75">
        <v>14.422060329480701</v>
      </c>
      <c r="BN5" s="75">
        <v>3372.6960482150798</v>
      </c>
      <c r="BO5" s="75">
        <v>588.84396608145005</v>
      </c>
      <c r="BP5" s="75">
        <v>12.415765582543701</v>
      </c>
      <c r="BQ5" s="75">
        <v>59.452474302374902</v>
      </c>
      <c r="BR5" s="75">
        <v>0.34205780518857798</v>
      </c>
      <c r="BS5" s="75">
        <v>998.61616583166597</v>
      </c>
      <c r="BT5" s="75">
        <v>537.93298666009503</v>
      </c>
      <c r="BU5" s="75">
        <v>0</v>
      </c>
      <c r="BV5" s="75">
        <v>264.20911268660802</v>
      </c>
      <c r="BW5" s="75">
        <v>1165.17459770961</v>
      </c>
      <c r="BX5" s="75">
        <v>118.257182777493</v>
      </c>
      <c r="BY5" s="75">
        <v>20917.490458947101</v>
      </c>
      <c r="BZ5" s="75">
        <v>914.71338490384903</v>
      </c>
      <c r="CA5" s="75"/>
      <c r="CB5" s="91">
        <f t="shared" si="0"/>
        <v>1.1055879277058542</v>
      </c>
      <c r="CC5" s="23">
        <f t="shared" si="1"/>
        <v>5.4711257842329237E-3</v>
      </c>
      <c r="CD5" s="68">
        <f t="shared" si="2"/>
        <v>-2.1334587560364231E-3</v>
      </c>
      <c r="CE5" s="68">
        <f t="shared" si="3"/>
        <v>-1.4515217849893215E-3</v>
      </c>
      <c r="CF5" s="68">
        <f t="shared" si="4"/>
        <v>-2.4435054882924225E-3</v>
      </c>
      <c r="CG5" s="68">
        <f t="shared" si="5"/>
        <v>1.9100972065963652E-3</v>
      </c>
      <c r="CH5" s="68">
        <f t="shared" si="6"/>
        <v>-1.1664264545325812E-3</v>
      </c>
      <c r="CI5" s="68">
        <f t="shared" si="7"/>
        <v>-9.0725834835958129E-4</v>
      </c>
      <c r="CJ5" s="68">
        <f t="shared" si="8"/>
        <v>-2.6950742946268186E-3</v>
      </c>
    </row>
    <row r="6" spans="1:88" x14ac:dyDescent="0.25">
      <c r="A6" s="67" t="s">
        <v>432</v>
      </c>
      <c r="B6" s="75">
        <v>77550.346449000004</v>
      </c>
      <c r="C6" s="75">
        <v>483.88903599999998</v>
      </c>
      <c r="D6" s="75">
        <v>5505.2850003000003</v>
      </c>
      <c r="E6" s="75">
        <v>6946.5928101999998</v>
      </c>
      <c r="F6" s="75">
        <v>5443.8010213999996</v>
      </c>
      <c r="G6" s="75">
        <v>541.36116004999997</v>
      </c>
      <c r="H6" s="75">
        <v>19682.263091000001</v>
      </c>
      <c r="I6" s="89"/>
      <c r="J6" s="89" t="s">
        <v>432</v>
      </c>
      <c r="K6" s="75">
        <v>14.069933677078</v>
      </c>
      <c r="L6" s="75">
        <v>936.257174216615</v>
      </c>
      <c r="M6" s="75">
        <v>867.14899390419805</v>
      </c>
      <c r="N6" s="75">
        <v>867.14899390419805</v>
      </c>
      <c r="O6" s="75">
        <v>322.23625823839598</v>
      </c>
      <c r="P6" s="75">
        <v>104.622188665156</v>
      </c>
      <c r="Q6" s="75">
        <v>639.483871072581</v>
      </c>
      <c r="R6" s="75">
        <v>34448.5978167227</v>
      </c>
      <c r="S6" s="75">
        <v>77382.131636215301</v>
      </c>
      <c r="T6" s="75">
        <v>933.14418931364605</v>
      </c>
      <c r="U6" s="75">
        <v>617.40623324988803</v>
      </c>
      <c r="V6" s="75">
        <v>498.01914460027399</v>
      </c>
      <c r="W6" s="75">
        <v>0</v>
      </c>
      <c r="X6" s="75">
        <v>691.075009422378</v>
      </c>
      <c r="Y6" s="75">
        <v>2.9160362108335001</v>
      </c>
      <c r="Z6" s="75">
        <v>640.78276477410702</v>
      </c>
      <c r="AA6" s="75">
        <v>640.78276477410702</v>
      </c>
      <c r="AB6" s="75">
        <v>315.91131810159902</v>
      </c>
      <c r="AC6" s="75">
        <v>0</v>
      </c>
      <c r="AD6" s="75">
        <v>30.2911104129808</v>
      </c>
      <c r="AE6" s="75">
        <v>181.959964096628</v>
      </c>
      <c r="AF6" s="75">
        <v>22.310285694869201</v>
      </c>
      <c r="AG6" s="75">
        <v>6.9313009485937299E-2</v>
      </c>
      <c r="AH6" s="75">
        <v>1310.96297410388</v>
      </c>
      <c r="AI6" s="75">
        <v>111.878697709948</v>
      </c>
      <c r="AJ6" s="75">
        <v>78.323075782778602</v>
      </c>
      <c r="AK6" s="75">
        <v>440.655722629011</v>
      </c>
      <c r="AL6" s="75">
        <v>126.96215658790599</v>
      </c>
      <c r="AM6" s="75">
        <v>483.305735875263</v>
      </c>
      <c r="AN6" s="75">
        <v>0</v>
      </c>
      <c r="AO6" s="75">
        <v>21583.8245804328</v>
      </c>
      <c r="AP6" s="75">
        <v>4941.9821736470403</v>
      </c>
      <c r="AQ6" s="75">
        <v>518.79877863941704</v>
      </c>
      <c r="AR6" s="75">
        <v>5491.0720626994398</v>
      </c>
      <c r="AS6" s="75">
        <v>0.77958947305786497</v>
      </c>
      <c r="AT6" s="75">
        <v>577.69749381327802</v>
      </c>
      <c r="AU6" s="75">
        <v>3.90236017218374</v>
      </c>
      <c r="AV6" s="75">
        <v>2.1393376213230999</v>
      </c>
      <c r="AW6" s="75">
        <v>7527.4951548868303</v>
      </c>
      <c r="AX6" s="75">
        <v>5.0117557058372997</v>
      </c>
      <c r="AY6" s="75">
        <v>26.410932499986199</v>
      </c>
      <c r="AZ6" s="75">
        <v>360.47602021638301</v>
      </c>
      <c r="BA6" s="75">
        <v>2.6288939962631601</v>
      </c>
      <c r="BB6" s="75">
        <v>5.3211554423849501</v>
      </c>
      <c r="BC6" s="75">
        <v>50.207387026901799</v>
      </c>
      <c r="BD6" s="75">
        <v>7014.95281267878</v>
      </c>
      <c r="BE6" s="75">
        <v>5437.5139018722703</v>
      </c>
      <c r="BF6" s="75">
        <v>1577.4389108065</v>
      </c>
      <c r="BG6" s="75">
        <v>0.96024328003659498</v>
      </c>
      <c r="BH6" s="75">
        <v>0.13097962378125699</v>
      </c>
      <c r="BI6" s="75">
        <v>342.31187420426897</v>
      </c>
      <c r="BJ6" s="75">
        <v>6.3012172820317804</v>
      </c>
      <c r="BK6" s="75">
        <v>1784.8520329370499</v>
      </c>
      <c r="BL6" s="75">
        <v>10.0962996522208</v>
      </c>
      <c r="BM6" s="75">
        <v>11.0514831043282</v>
      </c>
      <c r="BN6" s="75">
        <v>2777.32859482905</v>
      </c>
      <c r="BO6" s="75">
        <v>554.74789100084399</v>
      </c>
      <c r="BP6" s="75">
        <v>6.8932242045448202</v>
      </c>
      <c r="BQ6" s="75">
        <v>45.169414727977099</v>
      </c>
      <c r="BR6" s="75">
        <v>0.223055517893263</v>
      </c>
      <c r="BS6" s="75">
        <v>540.761272728275</v>
      </c>
      <c r="BT6" s="75">
        <v>447.35541181044601</v>
      </c>
      <c r="BU6" s="75">
        <v>0</v>
      </c>
      <c r="BV6" s="75">
        <v>198.37725356878701</v>
      </c>
      <c r="BW6" s="75">
        <v>1059.3691639661099</v>
      </c>
      <c r="BX6" s="75">
        <v>97.249640794325302</v>
      </c>
      <c r="BY6" s="75">
        <v>19629.786202373201</v>
      </c>
      <c r="BZ6" s="75">
        <v>851.11327258938297</v>
      </c>
      <c r="CA6" s="75"/>
      <c r="CB6" s="91">
        <f t="shared" si="0"/>
        <v>1.099544557333149</v>
      </c>
      <c r="CC6" s="23">
        <f t="shared" si="1"/>
        <v>5.5164292267709794E-3</v>
      </c>
      <c r="CD6" s="68">
        <f t="shared" si="2"/>
        <v>-2.1691045944627393E-3</v>
      </c>
      <c r="CE6" s="68">
        <f t="shared" si="3"/>
        <v>-1.2054419119696264E-3</v>
      </c>
      <c r="CF6" s="68">
        <f t="shared" si="4"/>
        <v>-2.5816897035822852E-3</v>
      </c>
      <c r="CG6" s="68">
        <f t="shared" si="5"/>
        <v>9.8407959623607235E-3</v>
      </c>
      <c r="CH6" s="68">
        <f t="shared" si="6"/>
        <v>-1.1549135434991515E-3</v>
      </c>
      <c r="CI6" s="68">
        <f t="shared" si="7"/>
        <v>-1.1081092734276658E-3</v>
      </c>
      <c r="CJ6" s="68">
        <f t="shared" si="8"/>
        <v>-2.6662019699754524E-3</v>
      </c>
    </row>
    <row r="7" spans="1:88" x14ac:dyDescent="0.25">
      <c r="A7" s="67" t="s">
        <v>433</v>
      </c>
      <c r="B7" s="75">
        <v>598781.48300999997</v>
      </c>
      <c r="C7" s="75">
        <v>1682.5776808999999</v>
      </c>
      <c r="D7" s="75">
        <v>46290.454613000002</v>
      </c>
      <c r="E7" s="75">
        <v>53387.422053000002</v>
      </c>
      <c r="F7" s="75">
        <v>44476.374906999998</v>
      </c>
      <c r="G7" s="75">
        <v>2515.5124893000002</v>
      </c>
      <c r="H7" s="75">
        <v>153379.21450999999</v>
      </c>
      <c r="I7" s="89"/>
      <c r="J7" s="89" t="s">
        <v>433</v>
      </c>
      <c r="K7" s="75">
        <v>83.095661282318304</v>
      </c>
      <c r="L7" s="75">
        <v>11065.6140436559</v>
      </c>
      <c r="M7" s="75">
        <v>6031.8428750272296</v>
      </c>
      <c r="N7" s="75">
        <v>6031.8428750272296</v>
      </c>
      <c r="O7" s="75">
        <v>2290.8525814249501</v>
      </c>
      <c r="P7" s="75">
        <v>1186.9534165300599</v>
      </c>
      <c r="Q7" s="75">
        <v>2906.2679608164799</v>
      </c>
      <c r="R7" s="75">
        <v>376694.19007960701</v>
      </c>
      <c r="S7" s="75">
        <v>581326.02379801194</v>
      </c>
      <c r="T7" s="75">
        <v>5924.4518746712001</v>
      </c>
      <c r="U7" s="75">
        <v>4416.9047650698503</v>
      </c>
      <c r="V7" s="75">
        <v>3226.2074837159998</v>
      </c>
      <c r="W7" s="75">
        <v>0</v>
      </c>
      <c r="X7" s="75">
        <v>8515.7676048617195</v>
      </c>
      <c r="Y7" s="75">
        <v>34.565219682314002</v>
      </c>
      <c r="Z7" s="75">
        <v>4499.6808436623096</v>
      </c>
      <c r="AA7" s="75">
        <v>4499.6808436623096</v>
      </c>
      <c r="AB7" s="75">
        <v>2225.7984088865201</v>
      </c>
      <c r="AC7" s="75">
        <v>0</v>
      </c>
      <c r="AD7" s="75">
        <v>245.03926718365</v>
      </c>
      <c r="AE7" s="75">
        <v>1270.4287982307901</v>
      </c>
      <c r="AF7" s="75">
        <v>166.941595993861</v>
      </c>
      <c r="AG7" s="75">
        <v>0.70412703848498204</v>
      </c>
      <c r="AH7" s="75">
        <v>11305.1748347169</v>
      </c>
      <c r="AI7" s="75">
        <v>948.33476058246004</v>
      </c>
      <c r="AJ7" s="75">
        <v>757.57402659677905</v>
      </c>
      <c r="AK7" s="75">
        <v>3084.7135414120598</v>
      </c>
      <c r="AL7" s="75">
        <v>953.28908053292298</v>
      </c>
      <c r="AM7" s="75">
        <v>1672.1066876105699</v>
      </c>
      <c r="AN7" s="75">
        <v>0</v>
      </c>
      <c r="AO7" s="75">
        <v>170695.74655555299</v>
      </c>
      <c r="AP7" s="75">
        <v>40967.589985504601</v>
      </c>
      <c r="AQ7" s="75">
        <v>4306.9766052128198</v>
      </c>
      <c r="AR7" s="75">
        <v>45519.605857901101</v>
      </c>
      <c r="AS7" s="75">
        <v>6.4456945223631301</v>
      </c>
      <c r="AT7" s="75">
        <v>3648.3267993683698</v>
      </c>
      <c r="AU7" s="75">
        <v>29.0300195622447</v>
      </c>
      <c r="AV7" s="75">
        <v>32.327949035643201</v>
      </c>
      <c r="AW7" s="75">
        <v>55948.1490842805</v>
      </c>
      <c r="AX7" s="75">
        <v>85.346263154703806</v>
      </c>
      <c r="AY7" s="75">
        <v>188.17314720812101</v>
      </c>
      <c r="AZ7" s="75">
        <v>3365.7839113301002</v>
      </c>
      <c r="BA7" s="75">
        <v>170.28050019566001</v>
      </c>
      <c r="BB7" s="75">
        <v>61.222302617437499</v>
      </c>
      <c r="BC7" s="75">
        <v>424.87068929380399</v>
      </c>
      <c r="BD7" s="75">
        <v>53105.975567044101</v>
      </c>
      <c r="BE7" s="75">
        <v>44213.752966692497</v>
      </c>
      <c r="BF7" s="75">
        <v>8892.2226003516298</v>
      </c>
      <c r="BG7" s="75">
        <v>7.8584736579639101</v>
      </c>
      <c r="BH7" s="75">
        <v>9.1405933477735903</v>
      </c>
      <c r="BI7" s="75">
        <v>3264.2206672288398</v>
      </c>
      <c r="BJ7" s="75">
        <v>48.0367512932864</v>
      </c>
      <c r="BK7" s="75">
        <v>13851.4058748766</v>
      </c>
      <c r="BL7" s="75">
        <v>85.823945161130297</v>
      </c>
      <c r="BM7" s="75">
        <v>102.75316798668401</v>
      </c>
      <c r="BN7" s="75">
        <v>21432.142083918901</v>
      </c>
      <c r="BO7" s="75">
        <v>5832.0879782165703</v>
      </c>
      <c r="BP7" s="75">
        <v>117.673113973445</v>
      </c>
      <c r="BQ7" s="75">
        <v>964.13436774196896</v>
      </c>
      <c r="BR7" s="75">
        <v>2.5591646703814499</v>
      </c>
      <c r="BS7" s="75">
        <v>2497.1840188715601</v>
      </c>
      <c r="BT7" s="75">
        <v>4742.67214541662</v>
      </c>
      <c r="BU7" s="75">
        <v>0</v>
      </c>
      <c r="BV7" s="75">
        <v>2301.1043628684301</v>
      </c>
      <c r="BW7" s="75">
        <v>8704.2110105070096</v>
      </c>
      <c r="BX7" s="75">
        <v>1082.067186778</v>
      </c>
      <c r="BY7" s="75">
        <v>150488.97806290799</v>
      </c>
      <c r="BZ7" s="75">
        <v>5879.9985393486404</v>
      </c>
      <c r="CA7" s="75"/>
      <c r="CB7" s="91">
        <f t="shared" si="0"/>
        <v>1.1342740761000987</v>
      </c>
      <c r="CC7" s="23">
        <f t="shared" si="1"/>
        <v>5.3831588074068773E-3</v>
      </c>
      <c r="CD7" s="68">
        <f t="shared" si="2"/>
        <v>-2.9151634957449928E-2</v>
      </c>
      <c r="CE7" s="68">
        <f t="shared" si="3"/>
        <v>-6.2231856563253187E-3</v>
      </c>
      <c r="CF7" s="68">
        <f t="shared" si="4"/>
        <v>-1.6652434320280352E-2</v>
      </c>
      <c r="CG7" s="68">
        <f t="shared" si="5"/>
        <v>-5.2717751697487292E-3</v>
      </c>
      <c r="CH7" s="68">
        <f t="shared" si="6"/>
        <v>-5.9047514743870867E-3</v>
      </c>
      <c r="CI7" s="68">
        <f t="shared" si="7"/>
        <v>-7.2861774713511617E-3</v>
      </c>
      <c r="CJ7" s="68">
        <f t="shared" si="8"/>
        <v>-1.8843729616985116E-2</v>
      </c>
    </row>
    <row r="8" spans="1:88" x14ac:dyDescent="0.25">
      <c r="A8" s="67" t="s">
        <v>434</v>
      </c>
      <c r="B8" s="75">
        <v>759449.87063999998</v>
      </c>
      <c r="C8" s="75">
        <v>1288.5556094000001</v>
      </c>
      <c r="D8" s="75">
        <v>91251.127185000005</v>
      </c>
      <c r="E8" s="75">
        <v>52469.186577</v>
      </c>
      <c r="F8" s="75">
        <v>38782.706804000001</v>
      </c>
      <c r="G8" s="75">
        <v>2241.2391959000001</v>
      </c>
      <c r="H8" s="75">
        <v>227275.37224</v>
      </c>
      <c r="I8" s="89"/>
      <c r="J8" s="89" t="s">
        <v>434</v>
      </c>
      <c r="K8" s="75">
        <v>107.514788971599</v>
      </c>
      <c r="L8" s="75">
        <v>20033.481539088199</v>
      </c>
      <c r="M8" s="75">
        <v>4007.6235765912702</v>
      </c>
      <c r="N8" s="75">
        <v>4007.6235765912702</v>
      </c>
      <c r="O8" s="75">
        <v>1403.68939504786</v>
      </c>
      <c r="P8" s="75">
        <v>2179.7561800345702</v>
      </c>
      <c r="Q8" s="75">
        <v>3788.7309035399398</v>
      </c>
      <c r="R8" s="75">
        <v>344861.25474380603</v>
      </c>
      <c r="S8" s="75">
        <v>757245.11069517198</v>
      </c>
      <c r="T8" s="75">
        <v>6309.05057443443</v>
      </c>
      <c r="U8" s="75">
        <v>4550.9135727118501</v>
      </c>
      <c r="V8" s="75">
        <v>3202.2501861670999</v>
      </c>
      <c r="W8" s="75">
        <v>0</v>
      </c>
      <c r="X8" s="75">
        <v>17131.275574552401</v>
      </c>
      <c r="Y8" s="75">
        <v>38.794044483760104</v>
      </c>
      <c r="Z8" s="75">
        <v>3431.6720712227302</v>
      </c>
      <c r="AA8" s="75">
        <v>3431.6720712227302</v>
      </c>
      <c r="AB8" s="75">
        <v>1268.0792321465599</v>
      </c>
      <c r="AC8" s="75">
        <v>0</v>
      </c>
      <c r="AD8" s="75">
        <v>502.54841669560102</v>
      </c>
      <c r="AE8" s="75">
        <v>1572.72094156869</v>
      </c>
      <c r="AF8" s="75">
        <v>110.173389618957</v>
      </c>
      <c r="AG8" s="75">
        <v>0.73539028925411998</v>
      </c>
      <c r="AH8" s="75">
        <v>14784.803054440299</v>
      </c>
      <c r="AI8" s="75">
        <v>981.42304647078595</v>
      </c>
      <c r="AJ8" s="75">
        <v>1352.7476573618401</v>
      </c>
      <c r="AK8" s="75">
        <v>1689.95223813554</v>
      </c>
      <c r="AL8" s="75">
        <v>783.74607066075203</v>
      </c>
      <c r="AM8" s="75">
        <v>1285.64452774241</v>
      </c>
      <c r="AN8" s="75">
        <v>0</v>
      </c>
      <c r="AO8" s="75">
        <v>258822.27200515801</v>
      </c>
      <c r="AP8" s="75">
        <v>81930.501508071597</v>
      </c>
      <c r="AQ8" s="75">
        <v>8601.1862195693193</v>
      </c>
      <c r="AR8" s="75">
        <v>91034.236144336493</v>
      </c>
      <c r="AS8" s="75">
        <v>6.7867202604981296</v>
      </c>
      <c r="AT8" s="75">
        <v>5309.3948627677801</v>
      </c>
      <c r="AU8" s="75">
        <v>30.471248455992999</v>
      </c>
      <c r="AV8" s="75">
        <v>78.858171103688804</v>
      </c>
      <c r="AW8" s="75">
        <v>97714.944184586304</v>
      </c>
      <c r="AX8" s="75">
        <v>209.99764398661699</v>
      </c>
      <c r="AY8" s="75">
        <v>205.31114230283799</v>
      </c>
      <c r="AZ8" s="75">
        <v>3780.3394039804398</v>
      </c>
      <c r="BA8" s="75">
        <v>456.04768481621699</v>
      </c>
      <c r="BB8" s="75">
        <v>94.356998407160503</v>
      </c>
      <c r="BC8" s="75">
        <v>359.942462720393</v>
      </c>
      <c r="BD8" s="75">
        <v>52375.804717274099</v>
      </c>
      <c r="BE8" s="75">
        <v>38703.413429168497</v>
      </c>
      <c r="BF8" s="75">
        <v>13672.3912881055</v>
      </c>
      <c r="BG8" s="75">
        <v>9.1454277754812896</v>
      </c>
      <c r="BH8" s="75">
        <v>23.3626738694973</v>
      </c>
      <c r="BI8" s="75">
        <v>4774.5086715499001</v>
      </c>
      <c r="BJ8" s="75">
        <v>65.708241452404906</v>
      </c>
      <c r="BK8" s="75">
        <v>9232.9623817633601</v>
      </c>
      <c r="BL8" s="75">
        <v>100.08356389600701</v>
      </c>
      <c r="BM8" s="75">
        <v>155.66395465092501</v>
      </c>
      <c r="BN8" s="75">
        <v>16698.190912768601</v>
      </c>
      <c r="BO8" s="75">
        <v>11842.3390640506</v>
      </c>
      <c r="BP8" s="75">
        <v>252.545483875945</v>
      </c>
      <c r="BQ8" s="75">
        <v>2198.9290719092501</v>
      </c>
      <c r="BR8" s="75">
        <v>7.4595383398094102</v>
      </c>
      <c r="BS8" s="75">
        <v>2234.4487068018102</v>
      </c>
      <c r="BT8" s="75">
        <v>9370.72729034043</v>
      </c>
      <c r="BU8" s="75">
        <v>0</v>
      </c>
      <c r="BV8" s="75">
        <v>4315.2762930365498</v>
      </c>
      <c r="BW8" s="75">
        <v>15813.493786289901</v>
      </c>
      <c r="BX8" s="75">
        <v>1732.99455554167</v>
      </c>
      <c r="BY8" s="75">
        <v>226571.150942751</v>
      </c>
      <c r="BZ8" s="75">
        <v>11883.3872836808</v>
      </c>
      <c r="CA8" s="75"/>
      <c r="CB8" s="91">
        <f t="shared" si="0"/>
        <v>1.1423443405226648</v>
      </c>
      <c r="CC8" s="23">
        <f t="shared" si="1"/>
        <v>5.5204331686685548E-3</v>
      </c>
      <c r="CD8" s="68">
        <f t="shared" si="2"/>
        <v>-2.9031013501523272E-3</v>
      </c>
      <c r="CE8" s="68">
        <f t="shared" si="3"/>
        <v>-2.2591820146168249E-3</v>
      </c>
      <c r="CF8" s="68">
        <f t="shared" si="4"/>
        <v>-2.3768587562079369E-3</v>
      </c>
      <c r="CG8" s="68">
        <f t="shared" si="5"/>
        <v>-1.7797466630983683E-3</v>
      </c>
      <c r="CH8" s="68">
        <f t="shared" si="6"/>
        <v>-2.0445549412586709E-3</v>
      </c>
      <c r="CI8" s="68">
        <f t="shared" si="7"/>
        <v>-3.0297922286082113E-3</v>
      </c>
      <c r="CJ8" s="68">
        <f t="shared" si="8"/>
        <v>-3.0985376475606216E-3</v>
      </c>
    </row>
    <row r="9" spans="1:88" x14ac:dyDescent="0.25">
      <c r="A9" s="67" t="s">
        <v>435</v>
      </c>
      <c r="B9" s="75">
        <v>81222.072430999993</v>
      </c>
      <c r="C9" s="75">
        <v>139.66738336</v>
      </c>
      <c r="D9" s="75">
        <v>23315.881309</v>
      </c>
      <c r="E9" s="75">
        <v>10011.064850999999</v>
      </c>
      <c r="F9" s="75">
        <v>5011.5740275999997</v>
      </c>
      <c r="G9" s="75">
        <v>176.03869566</v>
      </c>
      <c r="H9" s="75">
        <v>29568.511566000001</v>
      </c>
      <c r="I9" s="89"/>
      <c r="J9" s="89" t="s">
        <v>435</v>
      </c>
      <c r="K9" s="75">
        <v>70.250285051009399</v>
      </c>
      <c r="L9" s="75">
        <v>1639.43449964296</v>
      </c>
      <c r="M9" s="75">
        <v>477.857286761686</v>
      </c>
      <c r="N9" s="75">
        <v>477.857286761686</v>
      </c>
      <c r="O9" s="75">
        <v>163.36298969890299</v>
      </c>
      <c r="P9" s="75">
        <v>202.50439208165901</v>
      </c>
      <c r="Q9" s="75">
        <v>772.11176374825402</v>
      </c>
      <c r="R9" s="75">
        <v>87694.683000483201</v>
      </c>
      <c r="S9" s="75">
        <v>77084.494313728705</v>
      </c>
      <c r="T9" s="75">
        <v>795.04934058565902</v>
      </c>
      <c r="U9" s="75">
        <v>1028.4549106946199</v>
      </c>
      <c r="V9" s="75">
        <v>373.67154594751798</v>
      </c>
      <c r="W9" s="75">
        <v>0</v>
      </c>
      <c r="X9" s="75">
        <v>1716.82223719378</v>
      </c>
      <c r="Y9" s="75">
        <v>6.7295735437093702</v>
      </c>
      <c r="Z9" s="75">
        <v>441.351617457298</v>
      </c>
      <c r="AA9" s="75">
        <v>441.351617457298</v>
      </c>
      <c r="AB9" s="75">
        <v>145.179473646058</v>
      </c>
      <c r="AC9" s="75">
        <v>0</v>
      </c>
      <c r="AD9" s="75">
        <v>145.82743607974001</v>
      </c>
      <c r="AE9" s="75">
        <v>202.88136759977201</v>
      </c>
      <c r="AF9" s="75">
        <v>14.182846392312401</v>
      </c>
      <c r="AG9" s="75">
        <v>0.104595812238297</v>
      </c>
      <c r="AH9" s="75">
        <v>1343.70056196461</v>
      </c>
      <c r="AI9" s="75">
        <v>101.72248186643201</v>
      </c>
      <c r="AJ9" s="75">
        <v>234.26691598714601</v>
      </c>
      <c r="AK9" s="75">
        <v>190.03835141761499</v>
      </c>
      <c r="AL9" s="75">
        <v>76.796954596454896</v>
      </c>
      <c r="AM9" s="75">
        <v>136.43610255901501</v>
      </c>
      <c r="AN9" s="75">
        <v>0</v>
      </c>
      <c r="AO9" s="75">
        <v>32055.885800580902</v>
      </c>
      <c r="AP9" s="75">
        <v>19173.5588097246</v>
      </c>
      <c r="AQ9" s="75">
        <v>1984.64366694775</v>
      </c>
      <c r="AR9" s="75">
        <v>21304.029912752099</v>
      </c>
      <c r="AS9" s="75">
        <v>0.60862574678152703</v>
      </c>
      <c r="AT9" s="75">
        <v>1225.9684759668601</v>
      </c>
      <c r="AU9" s="75">
        <v>12.791466708485499</v>
      </c>
      <c r="AV9" s="75">
        <v>8.2360323418045809</v>
      </c>
      <c r="AW9" s="75">
        <v>13043.204414563699</v>
      </c>
      <c r="AX9" s="75">
        <v>24.767492407833</v>
      </c>
      <c r="AY9" s="75">
        <v>25.828566058742101</v>
      </c>
      <c r="AZ9" s="75">
        <v>677.71082248934999</v>
      </c>
      <c r="BA9" s="75">
        <v>50.883443178623999</v>
      </c>
      <c r="BB9" s="75">
        <v>15.370120956585399</v>
      </c>
      <c r="BC9" s="75">
        <v>37.612611870787099</v>
      </c>
      <c r="BD9" s="75">
        <v>9896.1823214449105</v>
      </c>
      <c r="BE9" s="75">
        <v>4911.6008777482002</v>
      </c>
      <c r="BF9" s="75">
        <v>4984.5814436967103</v>
      </c>
      <c r="BG9" s="75">
        <v>1.1383517143691699</v>
      </c>
      <c r="BH9" s="75">
        <v>3.4892155403804099</v>
      </c>
      <c r="BI9" s="75">
        <v>852.638712610987</v>
      </c>
      <c r="BJ9" s="75">
        <v>6.1688373374780197</v>
      </c>
      <c r="BK9" s="75">
        <v>1027.0620137017199</v>
      </c>
      <c r="BL9" s="75">
        <v>14.9082684347735</v>
      </c>
      <c r="BM9" s="75">
        <v>16.767802598147</v>
      </c>
      <c r="BN9" s="75">
        <v>1902.4933754416099</v>
      </c>
      <c r="BO9" s="75">
        <v>1379.56802223317</v>
      </c>
      <c r="BP9" s="75">
        <v>43.564980792230998</v>
      </c>
      <c r="BQ9" s="75">
        <v>202.22095934125801</v>
      </c>
      <c r="BR9" s="75">
        <v>0.73927093150790602</v>
      </c>
      <c r="BS9" s="75">
        <v>172.956940866526</v>
      </c>
      <c r="BT9" s="75">
        <v>1066.33426655473</v>
      </c>
      <c r="BU9" s="75">
        <v>0</v>
      </c>
      <c r="BV9" s="75">
        <v>383.22532519849801</v>
      </c>
      <c r="BW9" s="75">
        <v>2434.98392298417</v>
      </c>
      <c r="BX9" s="75">
        <v>167.06284562244701</v>
      </c>
      <c r="BY9" s="75">
        <v>28687.0144369671</v>
      </c>
      <c r="BZ9" s="75">
        <v>1178.3386626024401</v>
      </c>
      <c r="CA9" s="75"/>
      <c r="CB9" s="91">
        <f t="shared" si="0"/>
        <v>1.1174354121449652</v>
      </c>
      <c r="CC9" s="23">
        <f t="shared" si="1"/>
        <v>6.8450634305789763E-3</v>
      </c>
      <c r="CD9" s="68">
        <f t="shared" si="2"/>
        <v>-5.0941548195365928E-2</v>
      </c>
      <c r="CE9" s="68">
        <f t="shared" si="3"/>
        <v>-2.3135543340539248E-2</v>
      </c>
      <c r="CF9" s="68">
        <f t="shared" si="4"/>
        <v>-8.628674033742488E-2</v>
      </c>
      <c r="CG9" s="68">
        <f t="shared" si="5"/>
        <v>-1.1475555424417529E-2</v>
      </c>
      <c r="CH9" s="68">
        <f t="shared" si="6"/>
        <v>-1.9948453180821467E-2</v>
      </c>
      <c r="CI9" s="68">
        <f t="shared" si="7"/>
        <v>-1.7506121491754779E-2</v>
      </c>
      <c r="CJ9" s="68">
        <f t="shared" si="8"/>
        <v>-2.9812022396369455E-2</v>
      </c>
    </row>
    <row r="10" spans="1:88" x14ac:dyDescent="0.25">
      <c r="A10" s="67" t="s">
        <v>461</v>
      </c>
      <c r="B10" s="75">
        <v>90616.334663999995</v>
      </c>
      <c r="C10" s="75">
        <v>198.39494407999999</v>
      </c>
      <c r="D10" s="75">
        <v>52927.996515999999</v>
      </c>
      <c r="E10" s="75">
        <v>13187.156026000001</v>
      </c>
      <c r="F10" s="75">
        <v>6373.7939495000001</v>
      </c>
      <c r="G10" s="75">
        <v>6128.8519484999997</v>
      </c>
      <c r="H10" s="75">
        <v>61830.160497999997</v>
      </c>
      <c r="I10" s="89"/>
      <c r="J10" s="89" t="s">
        <v>461</v>
      </c>
      <c r="K10" s="75">
        <v>64.794319715603706</v>
      </c>
      <c r="L10" s="75">
        <v>1184.7200177874399</v>
      </c>
      <c r="M10" s="75">
        <v>442.46567698420898</v>
      </c>
      <c r="N10" s="75">
        <v>442.46567698420898</v>
      </c>
      <c r="O10" s="75">
        <v>126.94050895351999</v>
      </c>
      <c r="P10" s="75">
        <v>185.25059329133501</v>
      </c>
      <c r="Q10" s="75">
        <v>1421.3284984751499</v>
      </c>
      <c r="R10" s="75">
        <v>110286.646565837</v>
      </c>
      <c r="S10" s="75">
        <v>82860.749749609997</v>
      </c>
      <c r="T10" s="75">
        <v>1296.7614090775201</v>
      </c>
      <c r="U10" s="75">
        <v>5716.1474070163104</v>
      </c>
      <c r="V10" s="75">
        <v>518.77100542006303</v>
      </c>
      <c r="W10" s="75">
        <v>0</v>
      </c>
      <c r="X10" s="75">
        <v>1601.9285560784599</v>
      </c>
      <c r="Y10" s="75">
        <v>9.3057214319570907</v>
      </c>
      <c r="Z10" s="75">
        <v>596.45724490396196</v>
      </c>
      <c r="AA10" s="75">
        <v>596.45724490396196</v>
      </c>
      <c r="AB10" s="75">
        <v>92.203430319504704</v>
      </c>
      <c r="AC10" s="75">
        <v>0</v>
      </c>
      <c r="AD10" s="75">
        <v>379.27024212260898</v>
      </c>
      <c r="AE10" s="75">
        <v>216.926819756719</v>
      </c>
      <c r="AF10" s="75">
        <v>15.715818844711899</v>
      </c>
      <c r="AG10" s="75">
        <v>0.16331774353081199</v>
      </c>
      <c r="AH10" s="75">
        <v>1338.4601428464</v>
      </c>
      <c r="AI10" s="75">
        <v>100.693274439061</v>
      </c>
      <c r="AJ10" s="75">
        <v>225.72709790704201</v>
      </c>
      <c r="AK10" s="75">
        <v>92.906641180376695</v>
      </c>
      <c r="AL10" s="75">
        <v>60.236563346764797</v>
      </c>
      <c r="AM10" s="75">
        <v>195.80768035185699</v>
      </c>
      <c r="AN10" s="75">
        <v>0</v>
      </c>
      <c r="AO10" s="75">
        <v>67669.791400871894</v>
      </c>
      <c r="AP10" s="75">
        <v>47146.609756113699</v>
      </c>
      <c r="AQ10" s="75">
        <v>4859.5256733742299</v>
      </c>
      <c r="AR10" s="75">
        <v>52385.405671610599</v>
      </c>
      <c r="AS10" s="75">
        <v>0.55707522939202003</v>
      </c>
      <c r="AT10" s="75">
        <v>2363.5215671996302</v>
      </c>
      <c r="AU10" s="75">
        <v>13.655673440227201</v>
      </c>
      <c r="AV10" s="75">
        <v>6.3538654188506101</v>
      </c>
      <c r="AW10" s="75">
        <v>36105.090896807102</v>
      </c>
      <c r="AX10" s="75">
        <v>26.481374692041801</v>
      </c>
      <c r="AY10" s="75">
        <v>33.002232069533697</v>
      </c>
      <c r="AZ10" s="75">
        <v>1836.3169861715</v>
      </c>
      <c r="BA10" s="75">
        <v>61.206503193945998</v>
      </c>
      <c r="BB10" s="75">
        <v>13.0823718425679</v>
      </c>
      <c r="BC10" s="75">
        <v>28.990635427173</v>
      </c>
      <c r="BD10" s="75">
        <v>13095.0835653918</v>
      </c>
      <c r="BE10" s="75">
        <v>6295.3534419881198</v>
      </c>
      <c r="BF10" s="75">
        <v>6799.7301234037104</v>
      </c>
      <c r="BG10" s="75">
        <v>1.3188647299062399</v>
      </c>
      <c r="BH10" s="75">
        <v>5.9791801010819103</v>
      </c>
      <c r="BI10" s="75">
        <v>1202.31396385522</v>
      </c>
      <c r="BJ10" s="75">
        <v>8.2707697988833608</v>
      </c>
      <c r="BK10" s="75">
        <v>872.91617685477604</v>
      </c>
      <c r="BL10" s="75">
        <v>20.6860813395283</v>
      </c>
      <c r="BM10" s="75">
        <v>29.888210563446201</v>
      </c>
      <c r="BN10" s="75">
        <v>1963.35229021643</v>
      </c>
      <c r="BO10" s="75">
        <v>6673.6523695219903</v>
      </c>
      <c r="BP10" s="75">
        <v>71.228237459834403</v>
      </c>
      <c r="BQ10" s="75">
        <v>113.364910023864</v>
      </c>
      <c r="BR10" s="75">
        <v>0.60078822952319499</v>
      </c>
      <c r="BS10" s="75">
        <v>6089.5769625820403</v>
      </c>
      <c r="BT10" s="75">
        <v>1614.6633717029699</v>
      </c>
      <c r="BU10" s="75">
        <v>0</v>
      </c>
      <c r="BV10" s="75">
        <v>356.81710198206503</v>
      </c>
      <c r="BW10" s="75">
        <v>3411.8865985645598</v>
      </c>
      <c r="BX10" s="75">
        <v>169.39043101903101</v>
      </c>
      <c r="BY10" s="75">
        <v>60119.4675485154</v>
      </c>
      <c r="BZ10" s="75">
        <v>1247.0554695227499</v>
      </c>
      <c r="CA10" s="75"/>
      <c r="CB10" s="91">
        <f t="shared" si="0"/>
        <v>1.1255886680344185</v>
      </c>
      <c r="CC10" s="23">
        <f t="shared" si="1"/>
        <v>7.2399981876660009E-3</v>
      </c>
      <c r="CD10" s="68">
        <f t="shared" si="2"/>
        <v>-8.5587051640824446E-2</v>
      </c>
      <c r="CE10" s="68">
        <f t="shared" si="3"/>
        <v>-1.3040976120337635E-2</v>
      </c>
      <c r="CF10" s="68">
        <f t="shared" si="4"/>
        <v>-1.0251490328476285E-2</v>
      </c>
      <c r="CG10" s="68">
        <f t="shared" si="5"/>
        <v>-6.9819800741470605E-3</v>
      </c>
      <c r="CH10" s="68">
        <f t="shared" si="6"/>
        <v>-1.2306721574837479E-2</v>
      </c>
      <c r="CI10" s="68">
        <f t="shared" si="7"/>
        <v>-6.4082125409427948E-3</v>
      </c>
      <c r="CJ10" s="68">
        <f t="shared" si="8"/>
        <v>-2.7667612953065721E-2</v>
      </c>
    </row>
    <row r="11" spans="1:88" x14ac:dyDescent="0.25">
      <c r="A11" s="67" t="s">
        <v>456</v>
      </c>
      <c r="B11" s="75">
        <v>216852.58554999999</v>
      </c>
      <c r="C11" s="75">
        <v>867.17842180000002</v>
      </c>
      <c r="D11" s="75">
        <v>90004.676342999999</v>
      </c>
      <c r="E11" s="75">
        <v>26388.065986000001</v>
      </c>
      <c r="F11" s="75">
        <v>15909.739668</v>
      </c>
      <c r="G11" s="75">
        <v>1077.992696</v>
      </c>
      <c r="H11" s="75">
        <v>155781.63823000001</v>
      </c>
      <c r="I11" s="89"/>
      <c r="J11" s="89" t="s">
        <v>456</v>
      </c>
      <c r="K11" s="75">
        <v>122.168871058934</v>
      </c>
      <c r="L11" s="75">
        <v>5480.8847463435804</v>
      </c>
      <c r="M11" s="75">
        <v>1054.4812665669001</v>
      </c>
      <c r="N11" s="75">
        <v>1054.4812665669001</v>
      </c>
      <c r="O11" s="75">
        <v>371.36272532614498</v>
      </c>
      <c r="P11" s="75">
        <v>627.17790018243102</v>
      </c>
      <c r="Q11" s="75">
        <v>1474.34919729475</v>
      </c>
      <c r="R11" s="75">
        <v>371871.31591586699</v>
      </c>
      <c r="S11" s="75">
        <v>171774.19184841</v>
      </c>
      <c r="T11" s="75">
        <v>2166.09248127713</v>
      </c>
      <c r="U11" s="75">
        <v>11954.246253802099</v>
      </c>
      <c r="V11" s="75">
        <v>955.12918934407105</v>
      </c>
      <c r="W11" s="75">
        <v>0</v>
      </c>
      <c r="X11" s="75">
        <v>4957.65889585692</v>
      </c>
      <c r="Y11" s="75">
        <v>77.554333191410805</v>
      </c>
      <c r="Z11" s="75">
        <v>1121.8700184884001</v>
      </c>
      <c r="AA11" s="75">
        <v>1121.8700184884001</v>
      </c>
      <c r="AB11" s="75">
        <v>302.72706352331602</v>
      </c>
      <c r="AC11" s="75">
        <v>0</v>
      </c>
      <c r="AD11" s="75">
        <v>338.11734409188699</v>
      </c>
      <c r="AE11" s="75">
        <v>597.49131369896895</v>
      </c>
      <c r="AF11" s="75">
        <v>41.015925636182203</v>
      </c>
      <c r="AG11" s="75">
        <v>0.43386505543852499</v>
      </c>
      <c r="AH11" s="75">
        <v>4398.9586863573104</v>
      </c>
      <c r="AI11" s="75">
        <v>293.72771466238902</v>
      </c>
      <c r="AJ11" s="75">
        <v>477.64637495439098</v>
      </c>
      <c r="AK11" s="75">
        <v>381.1425045844</v>
      </c>
      <c r="AL11" s="75">
        <v>194.898829907405</v>
      </c>
      <c r="AM11" s="75">
        <v>748.96565981580295</v>
      </c>
      <c r="AN11" s="75">
        <v>0</v>
      </c>
      <c r="AO11" s="75">
        <v>154018.09213335699</v>
      </c>
      <c r="AP11" s="75">
        <v>51874.707559979499</v>
      </c>
      <c r="AQ11" s="75">
        <v>5426.72240391982</v>
      </c>
      <c r="AR11" s="75">
        <v>57639.547307991197</v>
      </c>
      <c r="AS11" s="75">
        <v>2.0256567802267398</v>
      </c>
      <c r="AT11" s="75">
        <v>2498.2710046903298</v>
      </c>
      <c r="AU11" s="75">
        <v>17.7142919853999</v>
      </c>
      <c r="AV11" s="75">
        <v>34.562139475410198</v>
      </c>
      <c r="AW11" s="75">
        <v>83035.356732287197</v>
      </c>
      <c r="AX11" s="75">
        <v>91.809355754338995</v>
      </c>
      <c r="AY11" s="75">
        <v>87.967078490054504</v>
      </c>
      <c r="AZ11" s="75">
        <v>1988.9419861439501</v>
      </c>
      <c r="BA11" s="75">
        <v>76.280036927418294</v>
      </c>
      <c r="BB11" s="75">
        <v>40.054845373325101</v>
      </c>
      <c r="BC11" s="75">
        <v>77.707420867849606</v>
      </c>
      <c r="BD11" s="75">
        <v>22826.385201585101</v>
      </c>
      <c r="BE11" s="75">
        <v>13144.5856270771</v>
      </c>
      <c r="BF11" s="75">
        <v>9681.7995745079497</v>
      </c>
      <c r="BG11" s="75">
        <v>3.5017035114116699</v>
      </c>
      <c r="BH11" s="75">
        <v>4.9123720079145796</v>
      </c>
      <c r="BI11" s="75">
        <v>2070.0610758555299</v>
      </c>
      <c r="BJ11" s="75">
        <v>25.0374847467716</v>
      </c>
      <c r="BK11" s="75">
        <v>2739.7788635173602</v>
      </c>
      <c r="BL11" s="75">
        <v>52.0385977501832</v>
      </c>
      <c r="BM11" s="75">
        <v>64.837330202770005</v>
      </c>
      <c r="BN11" s="75">
        <v>5278.5450707407999</v>
      </c>
      <c r="BO11" s="75">
        <v>15440.219005561101</v>
      </c>
      <c r="BP11" s="75">
        <v>136.82774439612601</v>
      </c>
      <c r="BQ11" s="75">
        <v>368.08527345579898</v>
      </c>
      <c r="BR11" s="75">
        <v>3.6372478601387699</v>
      </c>
      <c r="BS11" s="75">
        <v>828.95348754664201</v>
      </c>
      <c r="BT11" s="75">
        <v>3416.3811396583901</v>
      </c>
      <c r="BU11" s="75">
        <v>0</v>
      </c>
      <c r="BV11" s="75">
        <v>1238.16074587344</v>
      </c>
      <c r="BW11" s="75">
        <v>5739.2321084887699</v>
      </c>
      <c r="BX11" s="75">
        <v>619.66445737528602</v>
      </c>
      <c r="BY11" s="75">
        <v>134186.96847059799</v>
      </c>
      <c r="BZ11" s="75">
        <v>3076.0685026163301</v>
      </c>
      <c r="CA11" s="75"/>
      <c r="CB11" s="91">
        <f t="shared" si="0"/>
        <v>1.1477872545209502</v>
      </c>
      <c r="CC11" s="23">
        <f t="shared" si="1"/>
        <v>5.8660652257588103E-3</v>
      </c>
      <c r="CD11" s="68">
        <f t="shared" si="2"/>
        <v>-0.20787574926652744</v>
      </c>
      <c r="CE11" s="68">
        <f t="shared" si="3"/>
        <v>-0.1363188462863538</v>
      </c>
      <c r="CF11" s="68">
        <f t="shared" si="4"/>
        <v>-0.35959386056417902</v>
      </c>
      <c r="CG11" s="68">
        <f t="shared" si="5"/>
        <v>-0.13497316500210832</v>
      </c>
      <c r="CH11" s="68">
        <f t="shared" si="6"/>
        <v>-0.17380259505343026</v>
      </c>
      <c r="CI11" s="68">
        <f t="shared" si="7"/>
        <v>-0.23102123917670589</v>
      </c>
      <c r="CJ11" s="68">
        <f t="shared" si="8"/>
        <v>-0.13862140625019681</v>
      </c>
    </row>
    <row r="12" spans="1:88" x14ac:dyDescent="0.25">
      <c r="A12" s="67" t="s">
        <v>436</v>
      </c>
      <c r="B12" s="75">
        <v>235575.48647</v>
      </c>
      <c r="C12" s="75">
        <v>1037.3013642999999</v>
      </c>
      <c r="D12" s="75">
        <v>39503.694669999997</v>
      </c>
      <c r="E12" s="75">
        <v>19064.066502000001</v>
      </c>
      <c r="F12" s="75">
        <v>13159.913129</v>
      </c>
      <c r="G12" s="75">
        <v>658.87140656999998</v>
      </c>
      <c r="H12" s="75">
        <v>78828.775790999993</v>
      </c>
      <c r="I12" s="89"/>
      <c r="J12" s="89" t="s">
        <v>436</v>
      </c>
      <c r="K12" s="75">
        <v>462.390219058296</v>
      </c>
      <c r="L12" s="75">
        <v>4876.33529995343</v>
      </c>
      <c r="M12" s="75">
        <v>1038.93703119006</v>
      </c>
      <c r="N12" s="75">
        <v>1038.93703119006</v>
      </c>
      <c r="O12" s="75">
        <v>383.01434723457697</v>
      </c>
      <c r="P12" s="75">
        <v>666.18711195097103</v>
      </c>
      <c r="Q12" s="75">
        <v>1084.84370800945</v>
      </c>
      <c r="R12" s="75">
        <v>149186.352603381</v>
      </c>
      <c r="S12" s="75">
        <v>205794.654251117</v>
      </c>
      <c r="T12" s="75">
        <v>1833.93519884488</v>
      </c>
      <c r="U12" s="75">
        <v>1575.1183561841301</v>
      </c>
      <c r="V12" s="75">
        <v>844.08472584301899</v>
      </c>
      <c r="W12" s="75">
        <v>0</v>
      </c>
      <c r="X12" s="75">
        <v>4828.9761387726103</v>
      </c>
      <c r="Y12" s="75">
        <v>326.59666421678003</v>
      </c>
      <c r="Z12" s="75">
        <v>1153.9258784935801</v>
      </c>
      <c r="AA12" s="75">
        <v>1153.9258784935801</v>
      </c>
      <c r="AB12" s="75">
        <v>297.87368823047098</v>
      </c>
      <c r="AC12" s="75">
        <v>0</v>
      </c>
      <c r="AD12" s="75">
        <v>184.926125321737</v>
      </c>
      <c r="AE12" s="75">
        <v>591.67949075877596</v>
      </c>
      <c r="AF12" s="75">
        <v>48.170659119405499</v>
      </c>
      <c r="AG12" s="75">
        <v>0.44144338381256298</v>
      </c>
      <c r="AH12" s="75">
        <v>4429.16562137049</v>
      </c>
      <c r="AI12" s="75">
        <v>288.95074704564098</v>
      </c>
      <c r="AJ12" s="75">
        <v>677.11900646218703</v>
      </c>
      <c r="AK12" s="75">
        <v>385.86198626399198</v>
      </c>
      <c r="AL12" s="75">
        <v>195.780418334497</v>
      </c>
      <c r="AM12" s="75">
        <v>958.14468526265296</v>
      </c>
      <c r="AN12" s="75">
        <v>0</v>
      </c>
      <c r="AO12" s="75">
        <v>73742.997705539601</v>
      </c>
      <c r="AP12" s="75">
        <v>27132.9382240667</v>
      </c>
      <c r="AQ12" s="75">
        <v>2829.9870083830701</v>
      </c>
      <c r="AR12" s="75">
        <v>30147.851357771498</v>
      </c>
      <c r="AS12" s="75">
        <v>1.98118312360764</v>
      </c>
      <c r="AT12" s="75">
        <v>1606.6316555719</v>
      </c>
      <c r="AU12" s="75">
        <v>19.974299487094601</v>
      </c>
      <c r="AV12" s="75">
        <v>44.636754936424197</v>
      </c>
      <c r="AW12" s="75">
        <v>27510.1542382347</v>
      </c>
      <c r="AX12" s="75">
        <v>84.382146949078702</v>
      </c>
      <c r="AY12" s="75">
        <v>52.349153722779903</v>
      </c>
      <c r="AZ12" s="75">
        <v>1488.53377646235</v>
      </c>
      <c r="BA12" s="75">
        <v>51.343240011684401</v>
      </c>
      <c r="BB12" s="75">
        <v>27.800817143140598</v>
      </c>
      <c r="BC12" s="75">
        <v>71.923469898642395</v>
      </c>
      <c r="BD12" s="75">
        <v>16849.1479468506</v>
      </c>
      <c r="BE12" s="75">
        <v>11771.752347055601</v>
      </c>
      <c r="BF12" s="75">
        <v>5077.3955997949697</v>
      </c>
      <c r="BG12" s="75">
        <v>4.1600160463411502</v>
      </c>
      <c r="BH12" s="75">
        <v>1.9080774351427701</v>
      </c>
      <c r="BI12" s="75">
        <v>1462.2186387561501</v>
      </c>
      <c r="BJ12" s="75">
        <v>19.414389644890498</v>
      </c>
      <c r="BK12" s="75">
        <v>2876.7773670199499</v>
      </c>
      <c r="BL12" s="75">
        <v>29.510742913518101</v>
      </c>
      <c r="BM12" s="75">
        <v>52.273645728269301</v>
      </c>
      <c r="BN12" s="75">
        <v>5115.17794011144</v>
      </c>
      <c r="BO12" s="75">
        <v>2812.9893596036</v>
      </c>
      <c r="BP12" s="75">
        <v>137.388463477681</v>
      </c>
      <c r="BQ12" s="75">
        <v>246.82998826038701</v>
      </c>
      <c r="BR12" s="75">
        <v>5.1237185377844696</v>
      </c>
      <c r="BS12" s="75">
        <v>344.71359592585799</v>
      </c>
      <c r="BT12" s="75">
        <v>2368.7556822940001</v>
      </c>
      <c r="BU12" s="75">
        <v>0</v>
      </c>
      <c r="BV12" s="75">
        <v>1255.13699364893</v>
      </c>
      <c r="BW12" s="75">
        <v>4295.5042833309599</v>
      </c>
      <c r="BX12" s="75">
        <v>586.61889155778999</v>
      </c>
      <c r="BY12" s="75">
        <v>64878.004101147999</v>
      </c>
      <c r="BZ12" s="75">
        <v>2931.6699891786102</v>
      </c>
      <c r="CA12" s="75"/>
      <c r="CB12" s="91">
        <f t="shared" si="0"/>
        <v>1.1366409729647453</v>
      </c>
      <c r="CC12" s="23">
        <f t="shared" si="1"/>
        <v>6.1339736330518575E-3</v>
      </c>
      <c r="CD12" s="68">
        <f t="shared" si="2"/>
        <v>-0.12641736483339716</v>
      </c>
      <c r="CE12" s="68">
        <f t="shared" si="3"/>
        <v>-7.6310204306695509E-2</v>
      </c>
      <c r="CF12" s="68">
        <f t="shared" si="4"/>
        <v>-0.236834640161735</v>
      </c>
      <c r="CG12" s="68">
        <f t="shared" si="5"/>
        <v>-0.11618290121454597</v>
      </c>
      <c r="CH12" s="68">
        <f t="shared" si="6"/>
        <v>-0.10548403840792556</v>
      </c>
      <c r="CI12" s="68">
        <f t="shared" si="7"/>
        <v>-0.47681202661321614</v>
      </c>
      <c r="CJ12" s="68">
        <f t="shared" si="8"/>
        <v>-0.17697562279591783</v>
      </c>
    </row>
    <row r="13" spans="1:88" x14ac:dyDescent="0.25">
      <c r="A13" s="67" t="s">
        <v>462</v>
      </c>
      <c r="B13" s="75">
        <v>1907.5524527</v>
      </c>
      <c r="C13" s="75">
        <v>3.6574318207999998</v>
      </c>
      <c r="D13" s="75">
        <v>207.21334485</v>
      </c>
      <c r="E13" s="75">
        <v>86.584486357000003</v>
      </c>
      <c r="F13" s="75">
        <v>54.691137234000003</v>
      </c>
      <c r="G13" s="75">
        <v>5.5221621692999996</v>
      </c>
      <c r="H13" s="75">
        <v>810.40619434999996</v>
      </c>
      <c r="I13" s="89"/>
      <c r="J13" s="89" t="s">
        <v>462</v>
      </c>
      <c r="K13" s="75">
        <v>0</v>
      </c>
      <c r="L13" s="75">
        <v>0</v>
      </c>
      <c r="M13" s="75">
        <v>0</v>
      </c>
      <c r="N13" s="75">
        <v>0</v>
      </c>
      <c r="O13" s="75">
        <v>0</v>
      </c>
      <c r="P13" s="75">
        <v>0</v>
      </c>
      <c r="Q13" s="75">
        <v>0</v>
      </c>
      <c r="R13" s="75">
        <v>0</v>
      </c>
      <c r="S13" s="75">
        <v>0</v>
      </c>
      <c r="T13" s="75">
        <v>0</v>
      </c>
      <c r="U13" s="75">
        <v>0</v>
      </c>
      <c r="V13" s="75">
        <v>0</v>
      </c>
      <c r="W13" s="75">
        <v>0</v>
      </c>
      <c r="X13" s="75">
        <v>0</v>
      </c>
      <c r="Y13" s="75">
        <v>0</v>
      </c>
      <c r="Z13" s="75">
        <v>0</v>
      </c>
      <c r="AA13" s="75">
        <v>0</v>
      </c>
      <c r="AB13" s="75">
        <v>0</v>
      </c>
      <c r="AC13" s="75">
        <v>0</v>
      </c>
      <c r="AD13" s="75">
        <v>0</v>
      </c>
      <c r="AE13" s="75">
        <v>0</v>
      </c>
      <c r="AF13" s="75">
        <v>0</v>
      </c>
      <c r="AG13" s="75">
        <v>0</v>
      </c>
      <c r="AH13" s="75">
        <v>0</v>
      </c>
      <c r="AI13" s="75">
        <v>0</v>
      </c>
      <c r="AJ13" s="75">
        <v>0</v>
      </c>
      <c r="AK13" s="75">
        <v>0</v>
      </c>
      <c r="AL13" s="75">
        <v>0</v>
      </c>
      <c r="AM13" s="75">
        <v>0</v>
      </c>
      <c r="AN13" s="75">
        <v>0</v>
      </c>
      <c r="AO13" s="75">
        <v>0</v>
      </c>
      <c r="AP13" s="75">
        <v>0</v>
      </c>
      <c r="AQ13" s="75">
        <v>0</v>
      </c>
      <c r="AR13" s="75">
        <v>0</v>
      </c>
      <c r="AS13" s="75">
        <v>0</v>
      </c>
      <c r="AT13" s="75">
        <v>0</v>
      </c>
      <c r="AU13" s="75">
        <v>0</v>
      </c>
      <c r="AV13" s="75">
        <v>0</v>
      </c>
      <c r="AW13" s="75">
        <v>0</v>
      </c>
      <c r="AX13" s="75">
        <v>0</v>
      </c>
      <c r="AY13" s="75">
        <v>0</v>
      </c>
      <c r="AZ13" s="75">
        <v>0</v>
      </c>
      <c r="BA13" s="75">
        <v>0</v>
      </c>
      <c r="BB13" s="75">
        <v>0</v>
      </c>
      <c r="BC13" s="75">
        <v>0</v>
      </c>
      <c r="BD13" s="75">
        <v>0</v>
      </c>
      <c r="BE13" s="75">
        <v>0</v>
      </c>
      <c r="BF13" s="75">
        <v>0</v>
      </c>
      <c r="BG13" s="75">
        <v>0</v>
      </c>
      <c r="BH13" s="75">
        <v>0</v>
      </c>
      <c r="BI13" s="75">
        <v>0</v>
      </c>
      <c r="BJ13" s="75">
        <v>0</v>
      </c>
      <c r="BK13" s="75">
        <v>0</v>
      </c>
      <c r="BL13" s="75">
        <v>0</v>
      </c>
      <c r="BM13" s="75">
        <v>0</v>
      </c>
      <c r="BN13" s="75">
        <v>0</v>
      </c>
      <c r="BO13" s="75">
        <v>0</v>
      </c>
      <c r="BP13" s="75">
        <v>0</v>
      </c>
      <c r="BQ13" s="75">
        <v>0</v>
      </c>
      <c r="BR13" s="75">
        <v>0</v>
      </c>
      <c r="BS13" s="75">
        <v>0</v>
      </c>
      <c r="BT13" s="75">
        <v>0</v>
      </c>
      <c r="BU13" s="75">
        <v>0</v>
      </c>
      <c r="BV13" s="75">
        <v>0</v>
      </c>
      <c r="BW13" s="75">
        <v>0</v>
      </c>
      <c r="BX13" s="75">
        <v>0</v>
      </c>
      <c r="BY13" s="75">
        <v>0</v>
      </c>
      <c r="BZ13" s="75">
        <v>0</v>
      </c>
      <c r="CA13" s="75"/>
      <c r="CB13" s="91" t="e">
        <f t="shared" si="0"/>
        <v>#DIV/0!</v>
      </c>
      <c r="CC13" s="23" t="str">
        <f t="shared" si="1"/>
        <v/>
      </c>
      <c r="CD13" s="68" t="str">
        <f t="shared" si="2"/>
        <v/>
      </c>
      <c r="CE13" s="68" t="str">
        <f t="shared" si="3"/>
        <v/>
      </c>
      <c r="CF13" s="68" t="str">
        <f t="shared" si="4"/>
        <v/>
      </c>
      <c r="CG13" s="68" t="str">
        <f t="shared" si="5"/>
        <v/>
      </c>
      <c r="CH13" s="68" t="str">
        <f t="shared" si="6"/>
        <v/>
      </c>
      <c r="CI13" s="68" t="str">
        <f t="shared" si="7"/>
        <v/>
      </c>
      <c r="CJ13" s="68" t="str">
        <f t="shared" si="8"/>
        <v/>
      </c>
    </row>
    <row r="14" spans="1:88" x14ac:dyDescent="0.25">
      <c r="A14" s="67" t="s">
        <v>437</v>
      </c>
      <c r="B14" s="75">
        <v>2359.8317468999999</v>
      </c>
      <c r="C14" s="75">
        <v>7.0517729378</v>
      </c>
      <c r="D14" s="75">
        <v>816.90487675999998</v>
      </c>
      <c r="E14" s="75">
        <v>287.87237367</v>
      </c>
      <c r="F14" s="75">
        <v>185.52525338999999</v>
      </c>
      <c r="G14" s="75">
        <v>66.895767363999994</v>
      </c>
      <c r="H14" s="75">
        <v>1144.8027686</v>
      </c>
      <c r="I14" s="89"/>
      <c r="J14" s="89" t="s">
        <v>437</v>
      </c>
      <c r="K14" s="75">
        <v>0</v>
      </c>
      <c r="L14" s="75">
        <v>0</v>
      </c>
      <c r="M14" s="75">
        <v>0</v>
      </c>
      <c r="N14" s="75">
        <v>0</v>
      </c>
      <c r="O14" s="75">
        <v>0</v>
      </c>
      <c r="P14" s="75">
        <v>0</v>
      </c>
      <c r="Q14" s="75">
        <v>0</v>
      </c>
      <c r="R14" s="75">
        <v>0</v>
      </c>
      <c r="S14" s="75">
        <v>0</v>
      </c>
      <c r="T14" s="75">
        <v>0</v>
      </c>
      <c r="U14" s="75">
        <v>0</v>
      </c>
      <c r="V14" s="75">
        <v>0</v>
      </c>
      <c r="W14" s="75">
        <v>0</v>
      </c>
      <c r="X14" s="75">
        <v>0</v>
      </c>
      <c r="Y14" s="75">
        <v>0</v>
      </c>
      <c r="Z14" s="75">
        <v>0</v>
      </c>
      <c r="AA14" s="75">
        <v>0</v>
      </c>
      <c r="AB14" s="75">
        <v>0</v>
      </c>
      <c r="AC14" s="75">
        <v>0</v>
      </c>
      <c r="AD14" s="75">
        <v>0</v>
      </c>
      <c r="AE14" s="75">
        <v>0</v>
      </c>
      <c r="AF14" s="75">
        <v>0</v>
      </c>
      <c r="AG14" s="75">
        <v>0</v>
      </c>
      <c r="AH14" s="75">
        <v>0</v>
      </c>
      <c r="AI14" s="75">
        <v>0</v>
      </c>
      <c r="AJ14" s="75">
        <v>0</v>
      </c>
      <c r="AK14" s="75">
        <v>0</v>
      </c>
      <c r="AL14" s="75">
        <v>0</v>
      </c>
      <c r="AM14" s="75">
        <v>0</v>
      </c>
      <c r="AN14" s="75">
        <v>0</v>
      </c>
      <c r="AO14" s="75">
        <v>0</v>
      </c>
      <c r="AP14" s="75">
        <v>0</v>
      </c>
      <c r="AQ14" s="75">
        <v>0</v>
      </c>
      <c r="AR14" s="75">
        <v>0</v>
      </c>
      <c r="AS14" s="75">
        <v>0</v>
      </c>
      <c r="AT14" s="75">
        <v>0</v>
      </c>
      <c r="AU14" s="75">
        <v>0</v>
      </c>
      <c r="AV14" s="75">
        <v>0</v>
      </c>
      <c r="AW14" s="75">
        <v>0</v>
      </c>
      <c r="AX14" s="75">
        <v>0</v>
      </c>
      <c r="AY14" s="75">
        <v>0</v>
      </c>
      <c r="AZ14" s="75">
        <v>0</v>
      </c>
      <c r="BA14" s="75">
        <v>0</v>
      </c>
      <c r="BB14" s="75">
        <v>0</v>
      </c>
      <c r="BC14" s="75">
        <v>0</v>
      </c>
      <c r="BD14" s="75">
        <v>0</v>
      </c>
      <c r="BE14" s="75">
        <v>0</v>
      </c>
      <c r="BF14" s="75">
        <v>0</v>
      </c>
      <c r="BG14" s="75">
        <v>0</v>
      </c>
      <c r="BH14" s="75">
        <v>0</v>
      </c>
      <c r="BI14" s="75">
        <v>0</v>
      </c>
      <c r="BJ14" s="75">
        <v>0</v>
      </c>
      <c r="BK14" s="75">
        <v>0</v>
      </c>
      <c r="BL14" s="75">
        <v>0</v>
      </c>
      <c r="BM14" s="75">
        <v>0</v>
      </c>
      <c r="BN14" s="75">
        <v>0</v>
      </c>
      <c r="BO14" s="75">
        <v>0</v>
      </c>
      <c r="BP14" s="75">
        <v>0</v>
      </c>
      <c r="BQ14" s="75">
        <v>0</v>
      </c>
      <c r="BR14" s="75">
        <v>0</v>
      </c>
      <c r="BS14" s="75">
        <v>0</v>
      </c>
      <c r="BT14" s="75">
        <v>0</v>
      </c>
      <c r="BU14" s="75">
        <v>0</v>
      </c>
      <c r="BV14" s="75">
        <v>0</v>
      </c>
      <c r="BW14" s="75">
        <v>0</v>
      </c>
      <c r="BX14" s="75">
        <v>0</v>
      </c>
      <c r="BY14" s="75">
        <v>0</v>
      </c>
      <c r="BZ14" s="75">
        <v>0</v>
      </c>
      <c r="CA14" s="75"/>
      <c r="CB14" s="91" t="e">
        <f t="shared" si="0"/>
        <v>#DIV/0!</v>
      </c>
      <c r="CC14" s="23" t="str">
        <f t="shared" si="1"/>
        <v/>
      </c>
      <c r="CD14" s="68" t="str">
        <f t="shared" si="2"/>
        <v/>
      </c>
      <c r="CE14" s="68" t="str">
        <f t="shared" si="3"/>
        <v/>
      </c>
      <c r="CF14" s="68" t="str">
        <f t="shared" si="4"/>
        <v/>
      </c>
      <c r="CG14" s="68" t="str">
        <f t="shared" si="5"/>
        <v/>
      </c>
      <c r="CH14" s="68" t="str">
        <f t="shared" si="6"/>
        <v/>
      </c>
      <c r="CI14" s="68" t="str">
        <f t="shared" si="7"/>
        <v/>
      </c>
      <c r="CJ14" s="68" t="str">
        <f t="shared" si="8"/>
        <v/>
      </c>
    </row>
    <row r="15" spans="1:88" x14ac:dyDescent="0.25">
      <c r="A15" s="10" t="s">
        <v>438</v>
      </c>
      <c r="B15" s="75">
        <v>1222.6882834999999</v>
      </c>
      <c r="C15" s="75">
        <v>1.3917318237</v>
      </c>
      <c r="D15" s="75">
        <v>205.72322012000001</v>
      </c>
      <c r="E15" s="75">
        <v>40.729646717999998</v>
      </c>
      <c r="F15" s="75">
        <v>33.716048792000002</v>
      </c>
      <c r="G15" s="75">
        <v>0.68395230890000003</v>
      </c>
      <c r="H15" s="75">
        <v>939.06880579999995</v>
      </c>
      <c r="I15" s="89"/>
      <c r="J15" s="89" t="s">
        <v>438</v>
      </c>
      <c r="K15" s="75">
        <v>3.5925220236225199E-7</v>
      </c>
      <c r="L15" s="75">
        <v>1.78705226047609E-3</v>
      </c>
      <c r="M15" s="75">
        <v>4.4063623044031801E-5</v>
      </c>
      <c r="N15" s="75">
        <v>4.4063623044031801E-5</v>
      </c>
      <c r="O15" s="75">
        <v>4.1916529373832196E-6</v>
      </c>
      <c r="P15" s="75">
        <v>2.0826201063068701E-5</v>
      </c>
      <c r="Q15" s="75">
        <v>2.0370631999625199E-4</v>
      </c>
      <c r="R15" s="75">
        <v>5.6482513579920296E-4</v>
      </c>
      <c r="S15" s="75">
        <v>8.4409824677436102E-2</v>
      </c>
      <c r="T15" s="75">
        <v>2.4516027812959901E-4</v>
      </c>
      <c r="U15" s="75">
        <v>9.3577090603350006E-5</v>
      </c>
      <c r="V15" s="75">
        <v>1.3266441087650299E-4</v>
      </c>
      <c r="W15" s="75">
        <v>0</v>
      </c>
      <c r="X15" s="75">
        <v>1.0234077400662501E-2</v>
      </c>
      <c r="Y15" s="75">
        <v>1.74271633018623E-7</v>
      </c>
      <c r="Z15" s="75">
        <v>5.7355606053891902E-5</v>
      </c>
      <c r="AA15" s="75">
        <v>5.7355606053891902E-5</v>
      </c>
      <c r="AB15" s="75">
        <v>6.1316060618286197E-7</v>
      </c>
      <c r="AC15" s="75">
        <v>0</v>
      </c>
      <c r="AD15" s="75">
        <v>1.0219100403996999E-5</v>
      </c>
      <c r="AE15" s="75">
        <v>7.1599758075806003E-5</v>
      </c>
      <c r="AF15" s="75">
        <v>9.8288554470146694E-8</v>
      </c>
      <c r="AG15" s="75">
        <v>4.26514495676183E-10</v>
      </c>
      <c r="AH15" s="75">
        <v>1.33006203368331E-3</v>
      </c>
      <c r="AI15" s="75">
        <v>3.4375566196531E-5</v>
      </c>
      <c r="AJ15" s="75">
        <v>6.2482544594542401E-6</v>
      </c>
      <c r="AK15" s="75">
        <v>0</v>
      </c>
      <c r="AL15" s="75">
        <v>8.9487715289604598E-6</v>
      </c>
      <c r="AM15" s="75">
        <v>1.00087280984583E-5</v>
      </c>
      <c r="AN15" s="75">
        <v>0</v>
      </c>
      <c r="AO15" s="75">
        <v>3.4720770294923202E-2</v>
      </c>
      <c r="AP15" s="75">
        <v>1.15010470852141E-3</v>
      </c>
      <c r="AQ15" s="75">
        <v>1.17569719516967E-4</v>
      </c>
      <c r="AR15" s="75">
        <v>1.2778935284423699E-3</v>
      </c>
      <c r="AS15" s="75">
        <v>2.2678480301151301E-7</v>
      </c>
      <c r="AT15" s="75">
        <v>1.6766436250599301E-4</v>
      </c>
      <c r="AU15" s="75">
        <v>6.7648444235188703E-6</v>
      </c>
      <c r="AV15" s="75">
        <v>0</v>
      </c>
      <c r="AW15" s="75">
        <v>1.4576944430298101E-2</v>
      </c>
      <c r="AX15" s="75">
        <v>3.3995987587978199E-8</v>
      </c>
      <c r="AY15" s="75">
        <v>3.5964637863280298E-9</v>
      </c>
      <c r="AZ15" s="75">
        <v>2.33320546525791E-5</v>
      </c>
      <c r="BA15" s="75">
        <v>1.25191995017554E-8</v>
      </c>
      <c r="BB15" s="75">
        <v>4.6433968815621803E-8</v>
      </c>
      <c r="BC15" s="75">
        <v>6.66723986838408E-10</v>
      </c>
      <c r="BD15" s="75">
        <v>1.05876221547203E-4</v>
      </c>
      <c r="BE15" s="75">
        <v>1.00279462341529E-4</v>
      </c>
      <c r="BF15" s="75">
        <v>5.5967592056746699E-6</v>
      </c>
      <c r="BG15" s="75">
        <v>0</v>
      </c>
      <c r="BH15" s="75">
        <v>0</v>
      </c>
      <c r="BI15" s="75">
        <v>2.5043899535375899E-5</v>
      </c>
      <c r="BJ15" s="75">
        <v>0</v>
      </c>
      <c r="BK15" s="75">
        <v>1.03059353935525E-5</v>
      </c>
      <c r="BL15" s="75">
        <v>0</v>
      </c>
      <c r="BM15" s="75">
        <v>8.1229297221625004E-8</v>
      </c>
      <c r="BN15" s="75">
        <v>4.1039159598097499E-5</v>
      </c>
      <c r="BO15" s="75">
        <v>6.3158502700110604E-4</v>
      </c>
      <c r="BP15" s="75">
        <v>9.5083472500096494E-8</v>
      </c>
      <c r="BQ15" s="75">
        <v>2.8481787066584999E-7</v>
      </c>
      <c r="BR15" s="75">
        <v>7.0177857879043306E-11</v>
      </c>
      <c r="BS15" s="75">
        <v>8.0902642790610296E-6</v>
      </c>
      <c r="BT15" s="75">
        <v>5.6674582411084804E-4</v>
      </c>
      <c r="BU15" s="75">
        <v>0</v>
      </c>
      <c r="BV15" s="75">
        <v>1.5533410636419301E-4</v>
      </c>
      <c r="BW15" s="75">
        <v>8.0550378337384296E-4</v>
      </c>
      <c r="BX15" s="75">
        <v>4.7670655864019001E-4</v>
      </c>
      <c r="BY15" s="75">
        <v>2.7382549314638099E-2</v>
      </c>
      <c r="BZ15" s="75">
        <v>8.4361260068232797E-4</v>
      </c>
      <c r="CA15" s="75"/>
      <c r="CB15" s="91">
        <f t="shared" si="0"/>
        <v>1.2679889624580081</v>
      </c>
      <c r="CC15" s="23">
        <f t="shared" si="1"/>
        <v>7.9968324250402189E-3</v>
      </c>
      <c r="CD15" s="68">
        <f t="shared" si="2"/>
        <v>-0.99993096374127699</v>
      </c>
      <c r="CE15" s="68">
        <f t="shared" si="3"/>
        <v>-0.9999928084362748</v>
      </c>
      <c r="CF15" s="68">
        <f t="shared" si="4"/>
        <v>-0.99999378828735175</v>
      </c>
      <c r="CG15" s="68">
        <f t="shared" si="5"/>
        <v>-0.99999740051215569</v>
      </c>
      <c r="CH15" s="68">
        <f t="shared" si="6"/>
        <v>-0.99999702576470439</v>
      </c>
      <c r="CI15" s="68">
        <f t="shared" si="7"/>
        <v>-0.99998817130350492</v>
      </c>
      <c r="CJ15" s="68">
        <f t="shared" si="8"/>
        <v>-0.99997084074229114</v>
      </c>
    </row>
    <row r="16" spans="1:88" x14ac:dyDescent="0.25">
      <c r="A16" s="89" t="s">
        <v>463</v>
      </c>
      <c r="B16" s="75">
        <v>2768.7421322999999</v>
      </c>
      <c r="C16" s="75">
        <v>0.1245559852</v>
      </c>
      <c r="D16" s="75">
        <v>1606.9189727999999</v>
      </c>
      <c r="E16" s="75">
        <v>4153.8068934000003</v>
      </c>
      <c r="F16" s="75">
        <v>1729.4639580999999</v>
      </c>
      <c r="G16" s="75">
        <v>136.15740056999999</v>
      </c>
      <c r="H16" s="75">
        <v>16222.096371</v>
      </c>
      <c r="I16" s="89"/>
      <c r="J16" s="89" t="s">
        <v>463</v>
      </c>
      <c r="K16" s="75">
        <v>0</v>
      </c>
      <c r="L16" s="75">
        <v>0</v>
      </c>
      <c r="M16" s="75">
        <v>0</v>
      </c>
      <c r="N16" s="75">
        <v>0</v>
      </c>
      <c r="O16" s="75">
        <v>0</v>
      </c>
      <c r="P16" s="75">
        <v>0</v>
      </c>
      <c r="Q16" s="75">
        <v>0</v>
      </c>
      <c r="R16" s="75">
        <v>0</v>
      </c>
      <c r="S16" s="75">
        <v>0</v>
      </c>
      <c r="T16" s="75">
        <v>0</v>
      </c>
      <c r="U16" s="75">
        <v>0</v>
      </c>
      <c r="V16" s="75">
        <v>0</v>
      </c>
      <c r="W16" s="75">
        <v>0</v>
      </c>
      <c r="X16" s="75">
        <v>0</v>
      </c>
      <c r="Y16" s="75">
        <v>0</v>
      </c>
      <c r="Z16" s="75">
        <v>0</v>
      </c>
      <c r="AA16" s="75">
        <v>0</v>
      </c>
      <c r="AB16" s="75">
        <v>0</v>
      </c>
      <c r="AC16" s="75">
        <v>0</v>
      </c>
      <c r="AD16" s="75">
        <v>0</v>
      </c>
      <c r="AE16" s="75">
        <v>0</v>
      </c>
      <c r="AF16" s="75">
        <v>0</v>
      </c>
      <c r="AG16" s="75">
        <v>0</v>
      </c>
      <c r="AH16" s="75">
        <v>0</v>
      </c>
      <c r="AI16" s="75">
        <v>0</v>
      </c>
      <c r="AJ16" s="75">
        <v>0</v>
      </c>
      <c r="AK16" s="75">
        <v>0</v>
      </c>
      <c r="AL16" s="75">
        <v>0</v>
      </c>
      <c r="AM16" s="75">
        <v>0</v>
      </c>
      <c r="AN16" s="75">
        <v>0</v>
      </c>
      <c r="AO16" s="75">
        <v>0</v>
      </c>
      <c r="AP16" s="75">
        <v>0</v>
      </c>
      <c r="AQ16" s="75">
        <v>0</v>
      </c>
      <c r="AR16" s="75">
        <v>0</v>
      </c>
      <c r="AS16" s="75">
        <v>0</v>
      </c>
      <c r="AT16" s="75">
        <v>0</v>
      </c>
      <c r="AU16" s="75">
        <v>0</v>
      </c>
      <c r="AV16" s="75">
        <v>0</v>
      </c>
      <c r="AW16" s="75">
        <v>0</v>
      </c>
      <c r="AX16" s="75">
        <v>0</v>
      </c>
      <c r="AY16" s="75">
        <v>0</v>
      </c>
      <c r="AZ16" s="75">
        <v>0</v>
      </c>
      <c r="BA16" s="75">
        <v>0</v>
      </c>
      <c r="BB16" s="75">
        <v>0</v>
      </c>
      <c r="BC16" s="75">
        <v>0</v>
      </c>
      <c r="BD16" s="75">
        <v>0</v>
      </c>
      <c r="BE16" s="75">
        <v>0</v>
      </c>
      <c r="BF16" s="75">
        <v>0</v>
      </c>
      <c r="BG16" s="75">
        <v>0</v>
      </c>
      <c r="BH16" s="75">
        <v>0</v>
      </c>
      <c r="BI16" s="75">
        <v>0</v>
      </c>
      <c r="BJ16" s="75">
        <v>0</v>
      </c>
      <c r="BK16" s="75">
        <v>0</v>
      </c>
      <c r="BL16" s="75">
        <v>0</v>
      </c>
      <c r="BM16" s="75">
        <v>0</v>
      </c>
      <c r="BN16" s="75">
        <v>0</v>
      </c>
      <c r="BO16" s="75">
        <v>0</v>
      </c>
      <c r="BP16" s="75">
        <v>0</v>
      </c>
      <c r="BQ16" s="75">
        <v>0</v>
      </c>
      <c r="BR16" s="75">
        <v>0</v>
      </c>
      <c r="BS16" s="75">
        <v>0</v>
      </c>
      <c r="BT16" s="75">
        <v>0</v>
      </c>
      <c r="BU16" s="75">
        <v>0</v>
      </c>
      <c r="BV16" s="75">
        <v>0</v>
      </c>
      <c r="BW16" s="75">
        <v>0</v>
      </c>
      <c r="BX16" s="75">
        <v>0</v>
      </c>
      <c r="BY16" s="75">
        <v>0</v>
      </c>
      <c r="BZ16" s="75">
        <v>0</v>
      </c>
      <c r="CA16" s="75"/>
      <c r="CB16" s="91" t="e">
        <f t="shared" si="0"/>
        <v>#DIV/0!</v>
      </c>
      <c r="CC16" s="23" t="str">
        <f t="shared" si="1"/>
        <v/>
      </c>
      <c r="CD16" s="68" t="str">
        <f t="shared" si="2"/>
        <v/>
      </c>
      <c r="CE16" s="68" t="str">
        <f t="shared" si="3"/>
        <v/>
      </c>
      <c r="CF16" s="68" t="str">
        <f t="shared" si="4"/>
        <v/>
      </c>
      <c r="CG16" s="68" t="str">
        <f t="shared" si="5"/>
        <v/>
      </c>
      <c r="CH16" s="68" t="str">
        <f t="shared" si="6"/>
        <v/>
      </c>
      <c r="CI16" s="68" t="str">
        <f t="shared" si="7"/>
        <v/>
      </c>
      <c r="CJ16" s="68" t="str">
        <f t="shared" si="8"/>
        <v/>
      </c>
    </row>
    <row r="17" spans="1:88" x14ac:dyDescent="0.25">
      <c r="A17" s="89" t="s">
        <v>439</v>
      </c>
      <c r="B17" s="75">
        <v>4152.8762182999999</v>
      </c>
      <c r="C17" s="75">
        <v>3955.8005210000001</v>
      </c>
      <c r="D17" s="75">
        <v>3666.7254244000001</v>
      </c>
      <c r="E17" s="75">
        <v>7883.6659528</v>
      </c>
      <c r="F17" s="75">
        <v>2664.0204715999998</v>
      </c>
      <c r="G17" s="75">
        <v>5462.8085488999996</v>
      </c>
      <c r="H17" s="75">
        <v>59145.057222000003</v>
      </c>
      <c r="I17" s="89"/>
      <c r="J17" s="89" t="s">
        <v>439</v>
      </c>
      <c r="K17" s="75">
        <v>34.850874377001396</v>
      </c>
      <c r="L17" s="75">
        <v>4803.23531125305</v>
      </c>
      <c r="M17" s="75">
        <v>107.185720359849</v>
      </c>
      <c r="N17" s="75">
        <v>107.185720359849</v>
      </c>
      <c r="O17" s="75">
        <v>43.2963491372211</v>
      </c>
      <c r="P17" s="75">
        <v>255.41534340442001</v>
      </c>
      <c r="Q17" s="75">
        <v>63.639419607841099</v>
      </c>
      <c r="R17" s="75">
        <v>74043.239100855193</v>
      </c>
      <c r="S17" s="75">
        <v>4153.1922106295797</v>
      </c>
      <c r="T17" s="75">
        <v>73.996057149215403</v>
      </c>
      <c r="U17" s="75">
        <v>823.52661921056801</v>
      </c>
      <c r="V17" s="75">
        <v>38.6692617545594</v>
      </c>
      <c r="W17" s="75">
        <v>0</v>
      </c>
      <c r="X17" s="75">
        <v>6776.3949852731303</v>
      </c>
      <c r="Y17" s="75">
        <v>52.421056075304499</v>
      </c>
      <c r="Z17" s="75">
        <v>112.05999195323901</v>
      </c>
      <c r="AA17" s="75">
        <v>112.05999195323901</v>
      </c>
      <c r="AB17" s="75">
        <v>33.756551624856201</v>
      </c>
      <c r="AC17" s="75">
        <v>0</v>
      </c>
      <c r="AD17" s="75">
        <v>20.196060450734901</v>
      </c>
      <c r="AE17" s="75">
        <v>95.636757953228994</v>
      </c>
      <c r="AF17" s="75">
        <v>2.36736872624062</v>
      </c>
      <c r="AG17" s="75">
        <v>1.39215374117738E-3</v>
      </c>
      <c r="AH17" s="75">
        <v>4232.0843612108602</v>
      </c>
      <c r="AI17" s="75">
        <v>221.32007802708301</v>
      </c>
      <c r="AJ17" s="75">
        <v>430.473494321864</v>
      </c>
      <c r="AK17" s="75">
        <v>44.523946395275999</v>
      </c>
      <c r="AL17" s="75">
        <v>23.899250184759101</v>
      </c>
      <c r="AM17" s="75">
        <v>3955.62325258904</v>
      </c>
      <c r="AN17" s="75">
        <v>0</v>
      </c>
      <c r="AO17" s="75">
        <v>67954.850753705105</v>
      </c>
      <c r="AP17" s="75">
        <v>3300.0795204947099</v>
      </c>
      <c r="AQ17" s="75">
        <v>346.47894625682699</v>
      </c>
      <c r="AR17" s="75">
        <v>3666.7545272022699</v>
      </c>
      <c r="AS17" s="75">
        <v>0.56908296013536497</v>
      </c>
      <c r="AT17" s="75">
        <v>85.512724957974299</v>
      </c>
      <c r="AU17" s="75">
        <v>1.21713501516311</v>
      </c>
      <c r="AV17" s="75">
        <v>84.116128703627197</v>
      </c>
      <c r="AW17" s="75">
        <v>18746.2914024405</v>
      </c>
      <c r="AX17" s="75">
        <v>75.615788785087901</v>
      </c>
      <c r="AY17" s="75">
        <v>8.291279463395</v>
      </c>
      <c r="AZ17" s="75">
        <v>444.263852025772</v>
      </c>
      <c r="BA17" s="75">
        <v>66.109178422262303</v>
      </c>
      <c r="BB17" s="75">
        <v>4.0054071440775596</v>
      </c>
      <c r="BC17" s="75">
        <v>29.007574199308799</v>
      </c>
      <c r="BD17" s="75">
        <v>7882.7753009928501</v>
      </c>
      <c r="BE17" s="75">
        <v>2663.8413900485498</v>
      </c>
      <c r="BF17" s="75">
        <v>5218.9339109442899</v>
      </c>
      <c r="BG17" s="75">
        <v>10.9575090902076</v>
      </c>
      <c r="BH17" s="75">
        <v>1.4584048119181801</v>
      </c>
      <c r="BI17" s="75">
        <v>877.20557758340499</v>
      </c>
      <c r="BJ17" s="75">
        <v>5.7738139409271501</v>
      </c>
      <c r="BK17" s="75">
        <v>222.58087655770299</v>
      </c>
      <c r="BL17" s="75">
        <v>3.1625751087154201</v>
      </c>
      <c r="BM17" s="75">
        <v>4.1982213440477896</v>
      </c>
      <c r="BN17" s="75">
        <v>528.915388041028</v>
      </c>
      <c r="BO17" s="75">
        <v>20577.919202688699</v>
      </c>
      <c r="BP17" s="75">
        <v>264.87600305340101</v>
      </c>
      <c r="BQ17" s="75">
        <v>27.505102928289102</v>
      </c>
      <c r="BR17" s="75">
        <v>5.7987088453843496</v>
      </c>
      <c r="BS17" s="75">
        <v>5463.1825698352504</v>
      </c>
      <c r="BT17" s="75">
        <v>3104.3037055786599</v>
      </c>
      <c r="BU17" s="75">
        <v>8.3395927512028793E-3</v>
      </c>
      <c r="BV17" s="75">
        <v>1162.40802528472</v>
      </c>
      <c r="BW17" s="75">
        <v>1530.9145445480201</v>
      </c>
      <c r="BX17" s="75">
        <v>580.35852981696098</v>
      </c>
      <c r="BY17" s="75">
        <v>59141.951142490201</v>
      </c>
      <c r="BZ17" s="75">
        <v>1280.6302073844899</v>
      </c>
      <c r="CA17" s="75"/>
      <c r="CB17" s="91">
        <f t="shared" si="0"/>
        <v>1.1490126626019161</v>
      </c>
      <c r="CC17" s="23">
        <f t="shared" si="1"/>
        <v>5.5078845068323879E-3</v>
      </c>
      <c r="CD17" s="68">
        <f t="shared" si="2"/>
        <v>7.6089994733610989E-5</v>
      </c>
      <c r="CE17" s="68">
        <f t="shared" si="3"/>
        <v>-4.4812272514510832E-5</v>
      </c>
      <c r="CF17" s="68">
        <f t="shared" si="4"/>
        <v>7.9370007026234643E-6</v>
      </c>
      <c r="CG17" s="68">
        <f t="shared" si="5"/>
        <v>-1.1297432089110161E-4</v>
      </c>
      <c r="CH17" s="68">
        <f t="shared" si="6"/>
        <v>-6.722228802637467E-5</v>
      </c>
      <c r="CI17" s="68">
        <f t="shared" si="7"/>
        <v>6.8466784421027582E-5</v>
      </c>
      <c r="CJ17" s="68">
        <f t="shared" si="8"/>
        <v>-5.2516299006074359E-5</v>
      </c>
    </row>
    <row r="18" spans="1:88" x14ac:dyDescent="0.25">
      <c r="A18" s="89" t="s">
        <v>440</v>
      </c>
      <c r="B18" s="75">
        <v>3966.2880461999998</v>
      </c>
      <c r="C18" s="75">
        <v>1.1907616050000001</v>
      </c>
      <c r="D18" s="75">
        <v>1200.6774943</v>
      </c>
      <c r="E18" s="75">
        <v>932.64955400999997</v>
      </c>
      <c r="F18" s="75">
        <v>458.94859507000001</v>
      </c>
      <c r="G18" s="75">
        <v>61.317249556999997</v>
      </c>
      <c r="H18" s="75">
        <v>9832.2033300000003</v>
      </c>
      <c r="I18" s="89"/>
      <c r="J18" s="89" t="s">
        <v>440</v>
      </c>
      <c r="K18" s="75">
        <v>0.73241483455436296</v>
      </c>
      <c r="L18" s="75">
        <v>167.409787093272</v>
      </c>
      <c r="M18" s="75">
        <v>102.99280070477</v>
      </c>
      <c r="N18" s="75">
        <v>102.99280070477</v>
      </c>
      <c r="O18" s="75">
        <v>42.4769167813621</v>
      </c>
      <c r="P18" s="75">
        <v>24.346504832807099</v>
      </c>
      <c r="Q18" s="75">
        <v>134.40848326681899</v>
      </c>
      <c r="R18" s="75">
        <v>158.08583873529599</v>
      </c>
      <c r="S18" s="75">
        <v>3514.8909097923702</v>
      </c>
      <c r="T18" s="75">
        <v>60.9093124100267</v>
      </c>
      <c r="U18" s="75">
        <v>51.1291421846921</v>
      </c>
      <c r="V18" s="75">
        <v>30.678350537075701</v>
      </c>
      <c r="W18" s="75">
        <v>0.151325736241506</v>
      </c>
      <c r="X18" s="75">
        <v>384.21489939908702</v>
      </c>
      <c r="Y18" s="75">
        <v>0.30475554317200998</v>
      </c>
      <c r="Z18" s="75">
        <v>69.389965688806498</v>
      </c>
      <c r="AA18" s="75">
        <v>69.389965688806498</v>
      </c>
      <c r="AB18" s="75">
        <v>25.927727404681502</v>
      </c>
      <c r="AC18" s="75">
        <v>0</v>
      </c>
      <c r="AD18" s="75">
        <v>7.1293876402277201</v>
      </c>
      <c r="AE18" s="75">
        <v>5.6771622986854897</v>
      </c>
      <c r="AF18" s="75">
        <v>1.4490261874407</v>
      </c>
      <c r="AG18" s="75">
        <v>1.07527703427911E-4</v>
      </c>
      <c r="AH18" s="75">
        <v>303.231323093144</v>
      </c>
      <c r="AI18" s="75">
        <v>36.456194611462898</v>
      </c>
      <c r="AJ18" s="75">
        <v>29.9386173674609</v>
      </c>
      <c r="AK18" s="75">
        <v>35.0549586329766</v>
      </c>
      <c r="AL18" s="75">
        <v>13.238927520147399</v>
      </c>
      <c r="AM18" s="75">
        <v>0.76206128816062702</v>
      </c>
      <c r="AN18" s="75">
        <v>0</v>
      </c>
      <c r="AO18" s="75">
        <v>6445.7714753881501</v>
      </c>
      <c r="AP18" s="75">
        <v>963.13812798932895</v>
      </c>
      <c r="AQ18" s="75">
        <v>99.886181566053196</v>
      </c>
      <c r="AR18" s="75">
        <v>1070.15369719561</v>
      </c>
      <c r="AS18" s="75">
        <v>0.20216528083819699</v>
      </c>
      <c r="AT18" s="75">
        <v>53.639486600748398</v>
      </c>
      <c r="AU18" s="75">
        <v>4.7513056943203104E-3</v>
      </c>
      <c r="AV18" s="75">
        <v>3.0889701218604699</v>
      </c>
      <c r="AW18" s="75">
        <v>1951.78456388167</v>
      </c>
      <c r="AX18" s="75">
        <v>3.5451911572611898</v>
      </c>
      <c r="AY18" s="75">
        <v>1.0298535028687601</v>
      </c>
      <c r="AZ18" s="75">
        <v>43.875673098651298</v>
      </c>
      <c r="BA18" s="75">
        <v>2.6203764281816802</v>
      </c>
      <c r="BB18" s="75">
        <v>0.53762698732893499</v>
      </c>
      <c r="BC18" s="75">
        <v>2.8213382827097</v>
      </c>
      <c r="BD18" s="75">
        <v>623.77784352331605</v>
      </c>
      <c r="BE18" s="75">
        <v>346.32678006878399</v>
      </c>
      <c r="BF18" s="75">
        <v>277.451063454532</v>
      </c>
      <c r="BG18" s="75">
        <v>0.42589455072559601</v>
      </c>
      <c r="BH18" s="75">
        <v>6.0508915160634301E-2</v>
      </c>
      <c r="BI18" s="75">
        <v>61.944791304970799</v>
      </c>
      <c r="BJ18" s="75">
        <v>0.36711089579303002</v>
      </c>
      <c r="BK18" s="75">
        <v>79.894966296841204</v>
      </c>
      <c r="BL18" s="75">
        <v>0.62143072361205298</v>
      </c>
      <c r="BM18" s="75">
        <v>0.65912641963877305</v>
      </c>
      <c r="BN18" s="75">
        <v>131.179419302567</v>
      </c>
      <c r="BO18" s="75">
        <v>1893.05637020012</v>
      </c>
      <c r="BP18" s="75">
        <v>9.7753140759602406</v>
      </c>
      <c r="BQ18" s="75">
        <v>3.6592673820665</v>
      </c>
      <c r="BR18" s="75">
        <v>0.21992062258525</v>
      </c>
      <c r="BS18" s="75">
        <v>57.809781599122502</v>
      </c>
      <c r="BT18" s="75">
        <v>344.36443731054402</v>
      </c>
      <c r="BU18" s="75">
        <v>0</v>
      </c>
      <c r="BV18" s="75">
        <v>70.253529686480604</v>
      </c>
      <c r="BW18" s="75">
        <v>169.76742645614701</v>
      </c>
      <c r="BX18" s="75">
        <v>72.672629774963198</v>
      </c>
      <c r="BY18" s="75">
        <v>5954.8183670364897</v>
      </c>
      <c r="BZ18" s="75">
        <v>140.31980132238701</v>
      </c>
      <c r="CA18" s="75"/>
      <c r="CB18" s="91">
        <f t="shared" si="0"/>
        <v>1.082446361600109</v>
      </c>
      <c r="CC18" s="23">
        <f t="shared" si="1"/>
        <v>6.6620221552386623E-3</v>
      </c>
      <c r="CD18" s="68">
        <f t="shared" si="2"/>
        <v>-0.11380846049245007</v>
      </c>
      <c r="CE18" s="68">
        <f t="shared" si="3"/>
        <v>-0.36002195153023347</v>
      </c>
      <c r="CF18" s="68">
        <f t="shared" si="4"/>
        <v>-0.10870845645398389</v>
      </c>
      <c r="CG18" s="68">
        <f t="shared" si="5"/>
        <v>-0.33117660235687213</v>
      </c>
      <c r="CH18" s="68">
        <f t="shared" si="6"/>
        <v>-0.24539091351622649</v>
      </c>
      <c r="CI18" s="68">
        <f t="shared" si="7"/>
        <v>-5.720197796244892E-2</v>
      </c>
      <c r="CJ18" s="68">
        <f t="shared" si="8"/>
        <v>-0.39435565283041296</v>
      </c>
    </row>
    <row r="19" spans="1:88" x14ac:dyDescent="0.25">
      <c r="A19" s="89" t="s">
        <v>441</v>
      </c>
      <c r="B19" s="75">
        <v>21382.418581999998</v>
      </c>
      <c r="C19" s="75">
        <v>0.49300444459999998</v>
      </c>
      <c r="D19" s="75">
        <v>2747.0844597</v>
      </c>
      <c r="E19" s="75">
        <v>2544.7749740999998</v>
      </c>
      <c r="F19" s="75">
        <v>1959.7313286999999</v>
      </c>
      <c r="G19" s="75">
        <v>89.802629754999998</v>
      </c>
      <c r="H19" s="75">
        <v>11643.506887</v>
      </c>
      <c r="I19" s="89"/>
      <c r="J19" s="89" t="s">
        <v>441</v>
      </c>
      <c r="K19" s="75">
        <v>0</v>
      </c>
      <c r="L19" s="75">
        <v>0</v>
      </c>
      <c r="M19" s="75">
        <v>0</v>
      </c>
      <c r="N19" s="75">
        <v>0</v>
      </c>
      <c r="O19" s="75">
        <v>0</v>
      </c>
      <c r="P19" s="75">
        <v>0</v>
      </c>
      <c r="Q19" s="75">
        <v>0</v>
      </c>
      <c r="R19" s="75">
        <v>0</v>
      </c>
      <c r="S19" s="75">
        <v>0</v>
      </c>
      <c r="T19" s="75">
        <v>0</v>
      </c>
      <c r="U19" s="75">
        <v>0</v>
      </c>
      <c r="V19" s="75">
        <v>0</v>
      </c>
      <c r="W19" s="75">
        <v>0</v>
      </c>
      <c r="X19" s="75">
        <v>0</v>
      </c>
      <c r="Y19" s="75">
        <v>0</v>
      </c>
      <c r="Z19" s="75">
        <v>0</v>
      </c>
      <c r="AA19" s="75">
        <v>0</v>
      </c>
      <c r="AB19" s="75">
        <v>0</v>
      </c>
      <c r="AC19" s="75">
        <v>0</v>
      </c>
      <c r="AD19" s="75">
        <v>0</v>
      </c>
      <c r="AE19" s="75">
        <v>0</v>
      </c>
      <c r="AF19" s="75">
        <v>0</v>
      </c>
      <c r="AG19" s="75">
        <v>0</v>
      </c>
      <c r="AH19" s="75">
        <v>0</v>
      </c>
      <c r="AI19" s="75">
        <v>0</v>
      </c>
      <c r="AJ19" s="75">
        <v>0</v>
      </c>
      <c r="AK19" s="75">
        <v>0</v>
      </c>
      <c r="AL19" s="75">
        <v>0</v>
      </c>
      <c r="AM19" s="75">
        <v>0</v>
      </c>
      <c r="AN19" s="75">
        <v>0</v>
      </c>
      <c r="AO19" s="75">
        <v>0</v>
      </c>
      <c r="AP19" s="75">
        <v>0</v>
      </c>
      <c r="AQ19" s="75">
        <v>0</v>
      </c>
      <c r="AR19" s="75">
        <v>0</v>
      </c>
      <c r="AS19" s="75">
        <v>0</v>
      </c>
      <c r="AT19" s="75">
        <v>0</v>
      </c>
      <c r="AU19" s="75">
        <v>0</v>
      </c>
      <c r="AV19" s="75">
        <v>0</v>
      </c>
      <c r="AW19" s="75">
        <v>0</v>
      </c>
      <c r="AX19" s="75">
        <v>0</v>
      </c>
      <c r="AY19" s="75">
        <v>0</v>
      </c>
      <c r="AZ19" s="75">
        <v>0</v>
      </c>
      <c r="BA19" s="75">
        <v>0</v>
      </c>
      <c r="BB19" s="75">
        <v>0</v>
      </c>
      <c r="BC19" s="75">
        <v>0</v>
      </c>
      <c r="BD19" s="75">
        <v>0</v>
      </c>
      <c r="BE19" s="75">
        <v>0</v>
      </c>
      <c r="BF19" s="75">
        <v>0</v>
      </c>
      <c r="BG19" s="75">
        <v>0</v>
      </c>
      <c r="BH19" s="75">
        <v>0</v>
      </c>
      <c r="BI19" s="75">
        <v>0</v>
      </c>
      <c r="BJ19" s="75">
        <v>0</v>
      </c>
      <c r="BK19" s="75">
        <v>0</v>
      </c>
      <c r="BL19" s="75">
        <v>0</v>
      </c>
      <c r="BM19" s="75">
        <v>0</v>
      </c>
      <c r="BN19" s="75">
        <v>0</v>
      </c>
      <c r="BO19" s="75">
        <v>0</v>
      </c>
      <c r="BP19" s="75">
        <v>0</v>
      </c>
      <c r="BQ19" s="75">
        <v>0</v>
      </c>
      <c r="BR19" s="75">
        <v>0</v>
      </c>
      <c r="BS19" s="75">
        <v>0</v>
      </c>
      <c r="BT19" s="75">
        <v>0</v>
      </c>
      <c r="BU19" s="75">
        <v>0</v>
      </c>
      <c r="BV19" s="75">
        <v>0</v>
      </c>
      <c r="BW19" s="75">
        <v>0</v>
      </c>
      <c r="BX19" s="75">
        <v>0</v>
      </c>
      <c r="BY19" s="75">
        <v>0</v>
      </c>
      <c r="BZ19" s="75">
        <v>0</v>
      </c>
      <c r="CA19" s="75"/>
      <c r="CB19" s="91" t="e">
        <f t="shared" si="0"/>
        <v>#DIV/0!</v>
      </c>
      <c r="CC19" s="23" t="str">
        <f t="shared" si="1"/>
        <v/>
      </c>
      <c r="CD19" s="68" t="str">
        <f t="shared" si="2"/>
        <v/>
      </c>
      <c r="CE19" s="68" t="str">
        <f t="shared" si="3"/>
        <v/>
      </c>
      <c r="CF19" s="68" t="str">
        <f t="shared" si="4"/>
        <v/>
      </c>
      <c r="CG19" s="68" t="str">
        <f t="shared" si="5"/>
        <v/>
      </c>
      <c r="CH19" s="68" t="str">
        <f t="shared" si="6"/>
        <v/>
      </c>
      <c r="CI19" s="68" t="str">
        <f t="shared" si="7"/>
        <v/>
      </c>
      <c r="CJ19" s="68" t="str">
        <f t="shared" si="8"/>
        <v/>
      </c>
    </row>
    <row r="20" spans="1:88" x14ac:dyDescent="0.25">
      <c r="A20" s="89" t="s">
        <v>464</v>
      </c>
      <c r="B20" s="75">
        <v>8721.1399352000008</v>
      </c>
      <c r="C20" s="75">
        <v>3922.2131045000001</v>
      </c>
      <c r="D20" s="75">
        <v>7851.4134824000002</v>
      </c>
      <c r="E20" s="75">
        <v>3438.6606425999998</v>
      </c>
      <c r="F20" s="75">
        <v>1967.8797661000001</v>
      </c>
      <c r="G20" s="75">
        <v>155.01962592999999</v>
      </c>
      <c r="H20" s="75">
        <v>51700.043967999998</v>
      </c>
      <c r="I20" s="89"/>
      <c r="J20" s="89" t="s">
        <v>464</v>
      </c>
      <c r="K20" s="75">
        <v>31.3453511143212</v>
      </c>
      <c r="L20" s="75">
        <v>3854.72388302133</v>
      </c>
      <c r="M20" s="75">
        <v>335.84354572348599</v>
      </c>
      <c r="N20" s="75">
        <v>335.84354572348599</v>
      </c>
      <c r="O20" s="75">
        <v>130.550765172555</v>
      </c>
      <c r="P20" s="75">
        <v>229.68818285989099</v>
      </c>
      <c r="Q20" s="75">
        <v>107.897551065505</v>
      </c>
      <c r="R20" s="75">
        <v>51601.196757855199</v>
      </c>
      <c r="S20" s="75">
        <v>8723.1248464998698</v>
      </c>
      <c r="T20" s="75">
        <v>218.32630449431201</v>
      </c>
      <c r="U20" s="75">
        <v>663.79724903652402</v>
      </c>
      <c r="V20" s="75">
        <v>126.45615437972801</v>
      </c>
      <c r="W20" s="75">
        <v>0</v>
      </c>
      <c r="X20" s="75">
        <v>5968.5266172109004</v>
      </c>
      <c r="Y20" s="75">
        <v>47.5063930750268</v>
      </c>
      <c r="Z20" s="75">
        <v>273.25195073519899</v>
      </c>
      <c r="AA20" s="75">
        <v>273.25195073519899</v>
      </c>
      <c r="AB20" s="75">
        <v>116.331562388287</v>
      </c>
      <c r="AC20" s="75">
        <v>0</v>
      </c>
      <c r="AD20" s="75">
        <v>53.784130278168099</v>
      </c>
      <c r="AE20" s="75">
        <v>113.922985243643</v>
      </c>
      <c r="AF20" s="75">
        <v>7.5468657204701701</v>
      </c>
      <c r="AG20" s="75">
        <v>3.5915767292119699E-3</v>
      </c>
      <c r="AH20" s="75">
        <v>3812.8649432288098</v>
      </c>
      <c r="AI20" s="75">
        <v>174.03790257096401</v>
      </c>
      <c r="AJ20" s="75">
        <v>354.24219245482101</v>
      </c>
      <c r="AK20" s="75">
        <v>160.11722198285401</v>
      </c>
      <c r="AL20" s="75">
        <v>51.023740553768498</v>
      </c>
      <c r="AM20" s="75">
        <v>3922.1723228779101</v>
      </c>
      <c r="AN20" s="75">
        <v>0</v>
      </c>
      <c r="AO20" s="75">
        <v>59158.4591095531</v>
      </c>
      <c r="AP20" s="75">
        <v>7066.1958200344998</v>
      </c>
      <c r="AQ20" s="75">
        <v>731.34984119556498</v>
      </c>
      <c r="AR20" s="75">
        <v>7851.3297915082403</v>
      </c>
      <c r="AS20" s="75">
        <v>0.67422984099597105</v>
      </c>
      <c r="AT20" s="75">
        <v>134.66096713422201</v>
      </c>
      <c r="AU20" s="75">
        <v>1.10422847329651</v>
      </c>
      <c r="AV20" s="75">
        <v>23.001147652904301</v>
      </c>
      <c r="AW20" s="75">
        <v>16490.692579745999</v>
      </c>
      <c r="AX20" s="75">
        <v>21.1239921927721</v>
      </c>
      <c r="AY20" s="75">
        <v>7.9957127835006103</v>
      </c>
      <c r="AZ20" s="75">
        <v>251.85307162265599</v>
      </c>
      <c r="BA20" s="75">
        <v>18.426896626818099</v>
      </c>
      <c r="BB20" s="75">
        <v>6.0696771022448601</v>
      </c>
      <c r="BC20" s="75">
        <v>15.085880803254</v>
      </c>
      <c r="BD20" s="75">
        <v>3438.52035059952</v>
      </c>
      <c r="BE20" s="75">
        <v>1968.0109299631599</v>
      </c>
      <c r="BF20" s="75">
        <v>1470.5094206363599</v>
      </c>
      <c r="BG20" s="75">
        <v>3.3024842994538002</v>
      </c>
      <c r="BH20" s="75">
        <v>0.39589527387467799</v>
      </c>
      <c r="BI20" s="75">
        <v>538.84940957136598</v>
      </c>
      <c r="BJ20" s="75">
        <v>3.5341195486036399</v>
      </c>
      <c r="BK20" s="75">
        <v>333.44750138064398</v>
      </c>
      <c r="BL20" s="75">
        <v>4.3131756120306202</v>
      </c>
      <c r="BM20" s="75">
        <v>5.5666951119121197</v>
      </c>
      <c r="BN20" s="75">
        <v>620.15199248223905</v>
      </c>
      <c r="BO20" s="75">
        <v>16541.668417737899</v>
      </c>
      <c r="BP20" s="75">
        <v>72.304101756863204</v>
      </c>
      <c r="BQ20" s="75">
        <v>40.990975896647299</v>
      </c>
      <c r="BR20" s="75">
        <v>1.59820024537442</v>
      </c>
      <c r="BS20" s="75">
        <v>155.02572661408601</v>
      </c>
      <c r="BT20" s="75">
        <v>2843.2963596323898</v>
      </c>
      <c r="BU20" s="75">
        <v>6.1536210579077001E-3</v>
      </c>
      <c r="BV20" s="75">
        <v>1043.0025742058999</v>
      </c>
      <c r="BW20" s="75">
        <v>1235.61684897079</v>
      </c>
      <c r="BX20" s="75">
        <v>559.15874528118502</v>
      </c>
      <c r="BY20" s="75">
        <v>51699.602518670297</v>
      </c>
      <c r="BZ20" s="75">
        <v>983.58503082921902</v>
      </c>
      <c r="CA20" s="75"/>
      <c r="CB20" s="91">
        <f t="shared" si="0"/>
        <v>1.1442729968414975</v>
      </c>
      <c r="CC20" s="23">
        <f t="shared" si="1"/>
        <v>6.8503211183842229E-3</v>
      </c>
      <c r="CD20" s="68">
        <f t="shared" si="2"/>
        <v>2.2759768959303308E-4</v>
      </c>
      <c r="CE20" s="68">
        <f t="shared" si="3"/>
        <v>-1.0397604873430041E-5</v>
      </c>
      <c r="CF20" s="68">
        <f t="shared" si="4"/>
        <v>-1.06593407604309E-5</v>
      </c>
      <c r="CG20" s="68">
        <f t="shared" si="5"/>
        <v>-4.079844307454761E-5</v>
      </c>
      <c r="CH20" s="68">
        <f t="shared" si="6"/>
        <v>6.665237654217633E-5</v>
      </c>
      <c r="CI20" s="68">
        <f t="shared" si="7"/>
        <v>3.9354269173481305E-5</v>
      </c>
      <c r="CJ20" s="68">
        <f t="shared" si="8"/>
        <v>-8.5386644927049216E-6</v>
      </c>
    </row>
    <row r="21" spans="1:88" x14ac:dyDescent="0.25">
      <c r="A21" s="89" t="s">
        <v>442</v>
      </c>
      <c r="B21" s="75">
        <v>7051.6835984999998</v>
      </c>
      <c r="C21" s="75">
        <v>11.196416352</v>
      </c>
      <c r="D21" s="75">
        <v>1863.4707501</v>
      </c>
      <c r="E21" s="75">
        <v>1876.2564488999999</v>
      </c>
      <c r="F21" s="75">
        <v>1249.3560543999999</v>
      </c>
      <c r="G21" s="75">
        <v>89.937587430999997</v>
      </c>
      <c r="H21" s="75">
        <v>10847.791436</v>
      </c>
      <c r="I21" s="89"/>
      <c r="J21" s="89" t="s">
        <v>442</v>
      </c>
      <c r="K21" s="75">
        <v>0</v>
      </c>
      <c r="L21" s="75">
        <v>0</v>
      </c>
      <c r="M21" s="75">
        <v>0</v>
      </c>
      <c r="N21" s="75">
        <v>0</v>
      </c>
      <c r="O21" s="75">
        <v>0</v>
      </c>
      <c r="P21" s="75">
        <v>0</v>
      </c>
      <c r="Q21" s="75">
        <v>0</v>
      </c>
      <c r="R21" s="75">
        <v>0</v>
      </c>
      <c r="S21" s="75">
        <v>0</v>
      </c>
      <c r="T21" s="75">
        <v>0</v>
      </c>
      <c r="U21" s="75">
        <v>0</v>
      </c>
      <c r="V21" s="75">
        <v>0</v>
      </c>
      <c r="W21" s="75">
        <v>0</v>
      </c>
      <c r="X21" s="75">
        <v>0</v>
      </c>
      <c r="Y21" s="75">
        <v>0</v>
      </c>
      <c r="Z21" s="75">
        <v>0</v>
      </c>
      <c r="AA21" s="75">
        <v>0</v>
      </c>
      <c r="AB21" s="75">
        <v>0</v>
      </c>
      <c r="AC21" s="75">
        <v>0</v>
      </c>
      <c r="AD21" s="75">
        <v>0</v>
      </c>
      <c r="AE21" s="75">
        <v>0</v>
      </c>
      <c r="AF21" s="75">
        <v>0</v>
      </c>
      <c r="AG21" s="75">
        <v>0</v>
      </c>
      <c r="AH21" s="75">
        <v>0</v>
      </c>
      <c r="AI21" s="75">
        <v>0</v>
      </c>
      <c r="AJ21" s="75">
        <v>0</v>
      </c>
      <c r="AK21" s="75">
        <v>0</v>
      </c>
      <c r="AL21" s="75">
        <v>0</v>
      </c>
      <c r="AM21" s="75">
        <v>0</v>
      </c>
      <c r="AN21" s="75">
        <v>0</v>
      </c>
      <c r="AO21" s="75">
        <v>0</v>
      </c>
      <c r="AP21" s="75">
        <v>0</v>
      </c>
      <c r="AQ21" s="75">
        <v>0</v>
      </c>
      <c r="AR21" s="75">
        <v>0</v>
      </c>
      <c r="AS21" s="75">
        <v>0</v>
      </c>
      <c r="AT21" s="75">
        <v>0</v>
      </c>
      <c r="AU21" s="75">
        <v>0</v>
      </c>
      <c r="AV21" s="75">
        <v>0</v>
      </c>
      <c r="AW21" s="75">
        <v>0</v>
      </c>
      <c r="AX21" s="75">
        <v>0</v>
      </c>
      <c r="AY21" s="75">
        <v>0</v>
      </c>
      <c r="AZ21" s="75">
        <v>0</v>
      </c>
      <c r="BA21" s="75">
        <v>0</v>
      </c>
      <c r="BB21" s="75">
        <v>0</v>
      </c>
      <c r="BC21" s="75">
        <v>0</v>
      </c>
      <c r="BD21" s="75">
        <v>0</v>
      </c>
      <c r="BE21" s="75">
        <v>0</v>
      </c>
      <c r="BF21" s="75">
        <v>0</v>
      </c>
      <c r="BG21" s="75">
        <v>0</v>
      </c>
      <c r="BH21" s="75">
        <v>0</v>
      </c>
      <c r="BI21" s="75">
        <v>0</v>
      </c>
      <c r="BJ21" s="75">
        <v>0</v>
      </c>
      <c r="BK21" s="75">
        <v>0</v>
      </c>
      <c r="BL21" s="75">
        <v>0</v>
      </c>
      <c r="BM21" s="75">
        <v>0</v>
      </c>
      <c r="BN21" s="75">
        <v>0</v>
      </c>
      <c r="BO21" s="75">
        <v>0</v>
      </c>
      <c r="BP21" s="75">
        <v>0</v>
      </c>
      <c r="BQ21" s="75">
        <v>0</v>
      </c>
      <c r="BR21" s="75">
        <v>0</v>
      </c>
      <c r="BS21" s="75">
        <v>0</v>
      </c>
      <c r="BT21" s="75">
        <v>0</v>
      </c>
      <c r="BU21" s="75">
        <v>0</v>
      </c>
      <c r="BV21" s="75">
        <v>0</v>
      </c>
      <c r="BW21" s="75">
        <v>0</v>
      </c>
      <c r="BX21" s="75">
        <v>0</v>
      </c>
      <c r="BY21" s="75">
        <v>0</v>
      </c>
      <c r="BZ21" s="75">
        <v>0</v>
      </c>
      <c r="CA21" s="75"/>
      <c r="CB21" s="91" t="e">
        <f t="shared" si="0"/>
        <v>#DIV/0!</v>
      </c>
      <c r="CC21" s="23" t="str">
        <f t="shared" si="1"/>
        <v/>
      </c>
      <c r="CD21" s="68" t="str">
        <f t="shared" si="2"/>
        <v/>
      </c>
      <c r="CE21" s="68" t="str">
        <f t="shared" si="3"/>
        <v/>
      </c>
      <c r="CF21" s="68" t="str">
        <f t="shared" si="4"/>
        <v/>
      </c>
      <c r="CG21" s="68" t="str">
        <f t="shared" si="5"/>
        <v/>
      </c>
      <c r="CH21" s="68" t="str">
        <f t="shared" si="6"/>
        <v/>
      </c>
      <c r="CI21" s="68" t="str">
        <f t="shared" si="7"/>
        <v/>
      </c>
      <c r="CJ21" s="68" t="str">
        <f t="shared" si="8"/>
        <v/>
      </c>
    </row>
    <row r="22" spans="1:88" x14ac:dyDescent="0.25">
      <c r="A22" s="89" t="s">
        <v>459</v>
      </c>
      <c r="B22" s="75">
        <v>207438.96919</v>
      </c>
      <c r="C22" s="75">
        <v>0.1375655636</v>
      </c>
      <c r="D22" s="75">
        <v>8211.5395193000004</v>
      </c>
      <c r="E22" s="75">
        <v>20556.218210999999</v>
      </c>
      <c r="F22" s="75">
        <v>18772.927627000001</v>
      </c>
      <c r="G22" s="75">
        <v>638.76054223999995</v>
      </c>
      <c r="H22" s="75">
        <v>72575.412077999994</v>
      </c>
      <c r="I22" s="89"/>
      <c r="J22" s="89" t="s">
        <v>459</v>
      </c>
      <c r="K22" s="75">
        <v>0</v>
      </c>
      <c r="L22" s="75">
        <v>0</v>
      </c>
      <c r="M22" s="75">
        <v>0</v>
      </c>
      <c r="N22" s="75">
        <v>0</v>
      </c>
      <c r="O22" s="75">
        <v>0</v>
      </c>
      <c r="P22" s="75">
        <v>0</v>
      </c>
      <c r="Q22" s="75">
        <v>0</v>
      </c>
      <c r="R22" s="75">
        <v>0</v>
      </c>
      <c r="S22" s="75">
        <v>0</v>
      </c>
      <c r="T22" s="75">
        <v>0</v>
      </c>
      <c r="U22" s="75">
        <v>0</v>
      </c>
      <c r="V22" s="75">
        <v>0</v>
      </c>
      <c r="W22" s="75">
        <v>0</v>
      </c>
      <c r="X22" s="75">
        <v>0</v>
      </c>
      <c r="Y22" s="75">
        <v>0</v>
      </c>
      <c r="Z22" s="75">
        <v>0</v>
      </c>
      <c r="AA22" s="75">
        <v>0</v>
      </c>
      <c r="AB22" s="75">
        <v>0</v>
      </c>
      <c r="AC22" s="75">
        <v>0</v>
      </c>
      <c r="AD22" s="75">
        <v>0</v>
      </c>
      <c r="AE22" s="75">
        <v>0</v>
      </c>
      <c r="AF22" s="75">
        <v>0</v>
      </c>
      <c r="AG22" s="75">
        <v>0</v>
      </c>
      <c r="AH22" s="75">
        <v>0</v>
      </c>
      <c r="AI22" s="75">
        <v>0</v>
      </c>
      <c r="AJ22" s="75">
        <v>0</v>
      </c>
      <c r="AK22" s="75">
        <v>0</v>
      </c>
      <c r="AL22" s="75">
        <v>0</v>
      </c>
      <c r="AM22" s="75">
        <v>0</v>
      </c>
      <c r="AN22" s="75">
        <v>0</v>
      </c>
      <c r="AO22" s="75">
        <v>0</v>
      </c>
      <c r="AP22" s="75">
        <v>0</v>
      </c>
      <c r="AQ22" s="75">
        <v>0</v>
      </c>
      <c r="AR22" s="75">
        <v>0</v>
      </c>
      <c r="AS22" s="75">
        <v>0</v>
      </c>
      <c r="AT22" s="75">
        <v>0</v>
      </c>
      <c r="AU22" s="75">
        <v>0</v>
      </c>
      <c r="AV22" s="75">
        <v>0</v>
      </c>
      <c r="AW22" s="75">
        <v>0</v>
      </c>
      <c r="AX22" s="75">
        <v>0</v>
      </c>
      <c r="AY22" s="75">
        <v>0</v>
      </c>
      <c r="AZ22" s="75">
        <v>0</v>
      </c>
      <c r="BA22" s="75">
        <v>0</v>
      </c>
      <c r="BB22" s="75">
        <v>0</v>
      </c>
      <c r="BC22" s="75">
        <v>0</v>
      </c>
      <c r="BD22" s="75">
        <v>0</v>
      </c>
      <c r="BE22" s="75">
        <v>0</v>
      </c>
      <c r="BF22" s="75">
        <v>0</v>
      </c>
      <c r="BG22" s="75">
        <v>0</v>
      </c>
      <c r="BH22" s="75">
        <v>0</v>
      </c>
      <c r="BI22" s="75">
        <v>0</v>
      </c>
      <c r="BJ22" s="75">
        <v>0</v>
      </c>
      <c r="BK22" s="75">
        <v>0</v>
      </c>
      <c r="BL22" s="75">
        <v>0</v>
      </c>
      <c r="BM22" s="75">
        <v>0</v>
      </c>
      <c r="BN22" s="75">
        <v>0</v>
      </c>
      <c r="BO22" s="75">
        <v>0</v>
      </c>
      <c r="BP22" s="75">
        <v>0</v>
      </c>
      <c r="BQ22" s="75">
        <v>0</v>
      </c>
      <c r="BR22" s="75">
        <v>0</v>
      </c>
      <c r="BS22" s="75">
        <v>0</v>
      </c>
      <c r="BT22" s="75">
        <v>0</v>
      </c>
      <c r="BU22" s="75">
        <v>0</v>
      </c>
      <c r="BV22" s="75">
        <v>0</v>
      </c>
      <c r="BW22" s="75">
        <v>0</v>
      </c>
      <c r="BX22" s="75">
        <v>0</v>
      </c>
      <c r="BY22" s="75">
        <v>0</v>
      </c>
      <c r="BZ22" s="75">
        <v>0</v>
      </c>
      <c r="CA22" s="75"/>
      <c r="CB22" s="91" t="e">
        <f t="shared" si="0"/>
        <v>#DIV/0!</v>
      </c>
      <c r="CC22" s="23" t="str">
        <f t="shared" si="1"/>
        <v/>
      </c>
      <c r="CD22" s="68" t="str">
        <f t="shared" si="2"/>
        <v/>
      </c>
      <c r="CE22" s="68" t="str">
        <f t="shared" si="3"/>
        <v/>
      </c>
      <c r="CF22" s="68" t="str">
        <f t="shared" si="4"/>
        <v/>
      </c>
      <c r="CG22" s="68" t="str">
        <f t="shared" si="5"/>
        <v/>
      </c>
      <c r="CH22" s="68" t="str">
        <f t="shared" si="6"/>
        <v/>
      </c>
      <c r="CI22" s="68" t="str">
        <f t="shared" si="7"/>
        <v/>
      </c>
      <c r="CJ22" s="68" t="str">
        <f t="shared" si="8"/>
        <v/>
      </c>
    </row>
    <row r="23" spans="1:88" x14ac:dyDescent="0.25">
      <c r="A23" s="89" t="s">
        <v>460</v>
      </c>
      <c r="B23" s="75">
        <v>20762.331188</v>
      </c>
      <c r="C23" s="75">
        <v>4886.1478348999999</v>
      </c>
      <c r="D23" s="75">
        <v>11453.215332</v>
      </c>
      <c r="E23" s="75">
        <v>8498.2710606000001</v>
      </c>
      <c r="F23" s="75">
        <v>5051.6326406999997</v>
      </c>
      <c r="G23" s="75">
        <v>15169.000536</v>
      </c>
      <c r="H23" s="75">
        <v>66584.863523000007</v>
      </c>
      <c r="I23" s="89"/>
      <c r="J23" s="89" t="s">
        <v>460</v>
      </c>
      <c r="K23" s="75">
        <v>39.881232514918302</v>
      </c>
      <c r="L23" s="75">
        <v>4906.7630998673103</v>
      </c>
      <c r="M23" s="75">
        <v>870.64594310116297</v>
      </c>
      <c r="N23" s="75">
        <v>870.64594310116297</v>
      </c>
      <c r="O23" s="75">
        <v>334.07415681593602</v>
      </c>
      <c r="P23" s="75">
        <v>291.80608154806498</v>
      </c>
      <c r="Q23" s="75">
        <v>251.621579156655</v>
      </c>
      <c r="R23" s="75">
        <v>106421.011253841</v>
      </c>
      <c r="S23" s="75">
        <v>20765.982645788801</v>
      </c>
      <c r="T23" s="75">
        <v>615.48163433605896</v>
      </c>
      <c r="U23" s="75">
        <v>1187.6375209966</v>
      </c>
      <c r="V23" s="75">
        <v>360.03651738340602</v>
      </c>
      <c r="W23" s="75">
        <v>0</v>
      </c>
      <c r="X23" s="75">
        <v>7322.2306851277099</v>
      </c>
      <c r="Y23" s="75">
        <v>60.851988313205297</v>
      </c>
      <c r="Z23" s="75">
        <v>663.97679124743297</v>
      </c>
      <c r="AA23" s="75">
        <v>663.97679124743297</v>
      </c>
      <c r="AB23" s="75">
        <v>327.82489416858698</v>
      </c>
      <c r="AC23" s="75">
        <v>0</v>
      </c>
      <c r="AD23" s="75">
        <v>78.994254893169497</v>
      </c>
      <c r="AE23" s="75">
        <v>162.513539985194</v>
      </c>
      <c r="AF23" s="75">
        <v>20.8991550447174</v>
      </c>
      <c r="AG23" s="75">
        <v>7.6586903479765201E-3</v>
      </c>
      <c r="AH23" s="75">
        <v>5077.8192685835302</v>
      </c>
      <c r="AI23" s="75">
        <v>270.95512534853998</v>
      </c>
      <c r="AJ23" s="75">
        <v>416.83260213320398</v>
      </c>
      <c r="AK23" s="75">
        <v>455.71511346354998</v>
      </c>
      <c r="AL23" s="75">
        <v>129.69420783261901</v>
      </c>
      <c r="AM23" s="75">
        <v>4886.1042044015203</v>
      </c>
      <c r="AN23" s="75">
        <v>0</v>
      </c>
      <c r="AO23" s="75">
        <v>76265.271750855696</v>
      </c>
      <c r="AP23" s="75">
        <v>10307.6415728346</v>
      </c>
      <c r="AQ23" s="75">
        <v>1066.2990547096699</v>
      </c>
      <c r="AR23" s="75">
        <v>11452.934882437399</v>
      </c>
      <c r="AS23" s="75">
        <v>2.1575933360446302</v>
      </c>
      <c r="AT23" s="75">
        <v>292.78504133689898</v>
      </c>
      <c r="AU23" s="75">
        <v>1.4193718831014099</v>
      </c>
      <c r="AV23" s="75">
        <v>27.185532184725201</v>
      </c>
      <c r="AW23" s="75">
        <v>20266.6306964582</v>
      </c>
      <c r="AX23" s="75">
        <v>39.545990957191698</v>
      </c>
      <c r="AY23" s="75">
        <v>14.3595356713349</v>
      </c>
      <c r="AZ23" s="75">
        <v>1299.42628861808</v>
      </c>
      <c r="BA23" s="75">
        <v>23.604236475911701</v>
      </c>
      <c r="BB23" s="75">
        <v>13.3816272169403</v>
      </c>
      <c r="BC23" s="75">
        <v>29.756172606248999</v>
      </c>
      <c r="BD23" s="75">
        <v>8497.7541818224108</v>
      </c>
      <c r="BE23" s="75">
        <v>5051.8470464972097</v>
      </c>
      <c r="BF23" s="75">
        <v>3445.9071353252002</v>
      </c>
      <c r="BG23" s="75">
        <v>2.9344616304281899</v>
      </c>
      <c r="BH23" s="75">
        <v>0.563209592497671</v>
      </c>
      <c r="BI23" s="75">
        <v>1069.8462722642</v>
      </c>
      <c r="BJ23" s="75">
        <v>4.9143814172412403</v>
      </c>
      <c r="BK23" s="75">
        <v>830.26591239934498</v>
      </c>
      <c r="BL23" s="75">
        <v>7.2805774480398098</v>
      </c>
      <c r="BM23" s="75">
        <v>10.8913691103799</v>
      </c>
      <c r="BN23" s="75">
        <v>1507.1691639963101</v>
      </c>
      <c r="BO23" s="75">
        <v>19487.9452516774</v>
      </c>
      <c r="BP23" s="75">
        <v>85.175487757182907</v>
      </c>
      <c r="BQ23" s="75">
        <v>83.416313535827797</v>
      </c>
      <c r="BR23" s="75">
        <v>2.1305136153044799</v>
      </c>
      <c r="BS23" s="75">
        <v>15168.008748716</v>
      </c>
      <c r="BT23" s="75">
        <v>3520.7992233436798</v>
      </c>
      <c r="BU23" s="75">
        <v>7.0552309465434296E-3</v>
      </c>
      <c r="BV23" s="75">
        <v>1322.2442475712501</v>
      </c>
      <c r="BW23" s="75">
        <v>1685.22352047903</v>
      </c>
      <c r="BX23" s="75">
        <v>707.03695287348603</v>
      </c>
      <c r="BY23" s="75">
        <v>66584.071943319097</v>
      </c>
      <c r="BZ23" s="75">
        <v>1363.74319386245</v>
      </c>
      <c r="CA23" s="75"/>
      <c r="CB23" s="91">
        <f t="shared" si="0"/>
        <v>1.1453981338927108</v>
      </c>
      <c r="CC23" s="23">
        <f t="shared" si="1"/>
        <v>6.8972936373107221E-3</v>
      </c>
      <c r="CD23" s="68">
        <f t="shared" si="2"/>
        <v>1.758693547337057E-4</v>
      </c>
      <c r="CE23" s="68">
        <f t="shared" si="3"/>
        <v>-8.929426606370403E-6</v>
      </c>
      <c r="CF23" s="68">
        <f t="shared" si="4"/>
        <v>-2.4486535393862957E-5</v>
      </c>
      <c r="CG23" s="68">
        <f t="shared" si="5"/>
        <v>-6.0821639355044763E-5</v>
      </c>
      <c r="CH23" s="68">
        <f t="shared" si="6"/>
        <v>4.2442871930669516E-5</v>
      </c>
      <c r="CI23" s="68">
        <f t="shared" si="7"/>
        <v>-6.5382507017907075E-5</v>
      </c>
      <c r="CJ23" s="68">
        <f t="shared" si="8"/>
        <v>-1.1888282697114592E-5</v>
      </c>
    </row>
    <row r="24" spans="1:88" x14ac:dyDescent="0.25">
      <c r="A24" s="89" t="s">
        <v>465</v>
      </c>
      <c r="B24" s="75">
        <v>32544.003753000001</v>
      </c>
      <c r="C24" s="75">
        <v>264.34777355</v>
      </c>
      <c r="D24" s="75">
        <v>4297.2368466999997</v>
      </c>
      <c r="E24" s="75">
        <v>7529.5496983000003</v>
      </c>
      <c r="F24" s="75">
        <v>1712.2127184000001</v>
      </c>
      <c r="G24" s="75">
        <v>434.03281507000003</v>
      </c>
      <c r="H24" s="75">
        <v>75714.902218999996</v>
      </c>
      <c r="I24" s="89"/>
      <c r="J24" s="89" t="s">
        <v>465</v>
      </c>
      <c r="K24" s="75">
        <v>0</v>
      </c>
      <c r="L24" s="75">
        <v>0</v>
      </c>
      <c r="M24" s="75">
        <v>0</v>
      </c>
      <c r="N24" s="75">
        <v>0</v>
      </c>
      <c r="O24" s="75">
        <v>0</v>
      </c>
      <c r="P24" s="75">
        <v>0</v>
      </c>
      <c r="Q24" s="75">
        <v>0</v>
      </c>
      <c r="R24" s="75">
        <v>0</v>
      </c>
      <c r="S24" s="75">
        <v>0</v>
      </c>
      <c r="T24" s="75">
        <v>0</v>
      </c>
      <c r="U24" s="75">
        <v>0</v>
      </c>
      <c r="V24" s="75">
        <v>0</v>
      </c>
      <c r="W24" s="75">
        <v>0</v>
      </c>
      <c r="X24" s="75">
        <v>0</v>
      </c>
      <c r="Y24" s="75">
        <v>0</v>
      </c>
      <c r="Z24" s="75">
        <v>0</v>
      </c>
      <c r="AA24" s="75">
        <v>0</v>
      </c>
      <c r="AB24" s="75">
        <v>0</v>
      </c>
      <c r="AC24" s="75">
        <v>0</v>
      </c>
      <c r="AD24" s="75">
        <v>0</v>
      </c>
      <c r="AE24" s="75">
        <v>0</v>
      </c>
      <c r="AF24" s="75">
        <v>0</v>
      </c>
      <c r="AG24" s="75">
        <v>0</v>
      </c>
      <c r="AH24" s="75">
        <v>0</v>
      </c>
      <c r="AI24" s="75">
        <v>0</v>
      </c>
      <c r="AJ24" s="75">
        <v>0</v>
      </c>
      <c r="AK24" s="75">
        <v>0</v>
      </c>
      <c r="AL24" s="75">
        <v>0</v>
      </c>
      <c r="AM24" s="75">
        <v>0</v>
      </c>
      <c r="AN24" s="75">
        <v>0</v>
      </c>
      <c r="AO24" s="75">
        <v>0</v>
      </c>
      <c r="AP24" s="75">
        <v>0</v>
      </c>
      <c r="AQ24" s="75">
        <v>0</v>
      </c>
      <c r="AR24" s="75">
        <v>0</v>
      </c>
      <c r="AS24" s="75">
        <v>0</v>
      </c>
      <c r="AT24" s="75">
        <v>0</v>
      </c>
      <c r="AU24" s="75">
        <v>0</v>
      </c>
      <c r="AV24" s="75">
        <v>0</v>
      </c>
      <c r="AW24" s="75">
        <v>0</v>
      </c>
      <c r="AX24" s="75">
        <v>0</v>
      </c>
      <c r="AY24" s="75">
        <v>0</v>
      </c>
      <c r="AZ24" s="75">
        <v>0</v>
      </c>
      <c r="BA24" s="75">
        <v>0</v>
      </c>
      <c r="BB24" s="75">
        <v>0</v>
      </c>
      <c r="BC24" s="75">
        <v>0</v>
      </c>
      <c r="BD24" s="75">
        <v>0</v>
      </c>
      <c r="BE24" s="75">
        <v>0</v>
      </c>
      <c r="BF24" s="75">
        <v>0</v>
      </c>
      <c r="BG24" s="75">
        <v>0</v>
      </c>
      <c r="BH24" s="75">
        <v>0</v>
      </c>
      <c r="BI24" s="75">
        <v>0</v>
      </c>
      <c r="BJ24" s="75">
        <v>0</v>
      </c>
      <c r="BK24" s="75">
        <v>0</v>
      </c>
      <c r="BL24" s="75">
        <v>0</v>
      </c>
      <c r="BM24" s="75">
        <v>0</v>
      </c>
      <c r="BN24" s="75">
        <v>0</v>
      </c>
      <c r="BO24" s="75">
        <v>0</v>
      </c>
      <c r="BP24" s="75">
        <v>0</v>
      </c>
      <c r="BQ24" s="75">
        <v>0</v>
      </c>
      <c r="BR24" s="75">
        <v>0</v>
      </c>
      <c r="BS24" s="75">
        <v>0</v>
      </c>
      <c r="BT24" s="75">
        <v>0</v>
      </c>
      <c r="BU24" s="75">
        <v>0</v>
      </c>
      <c r="BV24" s="75">
        <v>0</v>
      </c>
      <c r="BW24" s="75">
        <v>0</v>
      </c>
      <c r="BX24" s="75">
        <v>0</v>
      </c>
      <c r="BY24" s="75">
        <v>0</v>
      </c>
      <c r="BZ24" s="75">
        <v>0</v>
      </c>
      <c r="CA24" s="75"/>
      <c r="CB24" s="91" t="e">
        <f t="shared" si="0"/>
        <v>#DIV/0!</v>
      </c>
      <c r="CC24" s="23" t="str">
        <f t="shared" si="1"/>
        <v/>
      </c>
      <c r="CD24" s="68" t="str">
        <f t="shared" si="2"/>
        <v/>
      </c>
      <c r="CE24" s="68" t="str">
        <f t="shared" si="3"/>
        <v/>
      </c>
      <c r="CF24" s="68" t="str">
        <f t="shared" si="4"/>
        <v/>
      </c>
      <c r="CG24" s="68" t="str">
        <f t="shared" si="5"/>
        <v/>
      </c>
      <c r="CH24" s="68" t="str">
        <f t="shared" si="6"/>
        <v/>
      </c>
      <c r="CI24" s="68" t="str">
        <f t="shared" si="7"/>
        <v/>
      </c>
      <c r="CJ24" s="68" t="str">
        <f t="shared" si="8"/>
        <v/>
      </c>
    </row>
    <row r="25" spans="1:88" x14ac:dyDescent="0.25">
      <c r="A25" s="89" t="s">
        <v>466</v>
      </c>
      <c r="B25" s="75">
        <v>15599.52721</v>
      </c>
      <c r="C25" s="75">
        <v>3.7608596555</v>
      </c>
      <c r="D25" s="75">
        <v>5526.3862196999999</v>
      </c>
      <c r="E25" s="75">
        <v>6268.7904052000004</v>
      </c>
      <c r="F25" s="75">
        <v>4584.0992122999996</v>
      </c>
      <c r="G25" s="75">
        <v>380.37090724000001</v>
      </c>
      <c r="H25" s="75">
        <v>67004.599726</v>
      </c>
      <c r="I25" s="89"/>
      <c r="J25" s="89" t="s">
        <v>466</v>
      </c>
      <c r="K25" s="75">
        <v>79.756028713822204</v>
      </c>
      <c r="L25" s="75">
        <v>1688.37931249184</v>
      </c>
      <c r="M25" s="75">
        <v>299.54410446571899</v>
      </c>
      <c r="N25" s="75">
        <v>299.54410446571899</v>
      </c>
      <c r="O25" s="75">
        <v>118.955539587625</v>
      </c>
      <c r="P25" s="75">
        <v>646.06733915220195</v>
      </c>
      <c r="Q25" s="75">
        <v>224.12382548197701</v>
      </c>
      <c r="R25" s="75">
        <v>636.11118936658295</v>
      </c>
      <c r="S25" s="75">
        <v>11112.8902109272</v>
      </c>
      <c r="T25" s="75">
        <v>191.174883743712</v>
      </c>
      <c r="U25" s="75">
        <v>119.582426165928</v>
      </c>
      <c r="V25" s="75">
        <v>110.126960938824</v>
      </c>
      <c r="W25" s="75">
        <v>0.18367766502821301</v>
      </c>
      <c r="X25" s="75">
        <v>11550.2739310379</v>
      </c>
      <c r="Y25" s="75">
        <v>135.68084638068601</v>
      </c>
      <c r="Z25" s="75">
        <v>211.36693673566199</v>
      </c>
      <c r="AA25" s="75">
        <v>211.36693673566199</v>
      </c>
      <c r="AB25" s="75">
        <v>101.15199578891099</v>
      </c>
      <c r="AC25" s="75">
        <v>0</v>
      </c>
      <c r="AD25" s="75">
        <v>27.508984508562101</v>
      </c>
      <c r="AE25" s="75">
        <v>22.4226003300065</v>
      </c>
      <c r="AF25" s="75">
        <v>6.1136901021724901</v>
      </c>
      <c r="AG25" s="75">
        <v>2.54257692251521E-3</v>
      </c>
      <c r="AH25" s="75">
        <v>3075.2683723191799</v>
      </c>
      <c r="AI25" s="75">
        <v>68.871983014399405</v>
      </c>
      <c r="AJ25" s="75">
        <v>69.462214787699807</v>
      </c>
      <c r="AK25" s="75">
        <v>140.51847789123599</v>
      </c>
      <c r="AL25" s="75">
        <v>49.401813034247297</v>
      </c>
      <c r="AM25" s="75">
        <v>1.97560372415769</v>
      </c>
      <c r="AN25" s="75">
        <v>0</v>
      </c>
      <c r="AO25" s="75">
        <v>45923.014443691201</v>
      </c>
      <c r="AP25" s="75">
        <v>3567.1759794749601</v>
      </c>
      <c r="AQ25" s="75">
        <v>368.84380474985801</v>
      </c>
      <c r="AR25" s="75">
        <v>3963.5287687333798</v>
      </c>
      <c r="AS25" s="75">
        <v>1.27501897489844</v>
      </c>
      <c r="AT25" s="75">
        <v>143.32947380738199</v>
      </c>
      <c r="AU25" s="75">
        <v>0.102286351320364</v>
      </c>
      <c r="AV25" s="75">
        <v>6.9352277914647997</v>
      </c>
      <c r="AW25" s="75">
        <v>14271.053298282</v>
      </c>
      <c r="AX25" s="75">
        <v>12.028259588397001</v>
      </c>
      <c r="AY25" s="75">
        <v>3.3311550709061502</v>
      </c>
      <c r="AZ25" s="75">
        <v>276.48969411972098</v>
      </c>
      <c r="BA25" s="75">
        <v>6.2256268110694002</v>
      </c>
      <c r="BB25" s="75">
        <v>11.922658020624199</v>
      </c>
      <c r="BC25" s="75">
        <v>9.9118820417004194</v>
      </c>
      <c r="BD25" s="75">
        <v>3316.6539798724698</v>
      </c>
      <c r="BE25" s="75">
        <v>2110.3465037788401</v>
      </c>
      <c r="BF25" s="75">
        <v>1206.3074760936299</v>
      </c>
      <c r="BG25" s="75">
        <v>0.55939583855553199</v>
      </c>
      <c r="BH25" s="75">
        <v>0.157799612802239</v>
      </c>
      <c r="BI25" s="75">
        <v>777.81644795273201</v>
      </c>
      <c r="BJ25" s="75">
        <v>1.0829019882383399</v>
      </c>
      <c r="BK25" s="75">
        <v>343.26306727955102</v>
      </c>
      <c r="BL25" s="75">
        <v>1.8718533466712901</v>
      </c>
      <c r="BM25" s="75">
        <v>3.5730604930637</v>
      </c>
      <c r="BN25" s="75">
        <v>578.32019962852098</v>
      </c>
      <c r="BO25" s="75">
        <v>4899.0031422717102</v>
      </c>
      <c r="BP25" s="75">
        <v>21.722856291164401</v>
      </c>
      <c r="BQ25" s="75">
        <v>54.567087527902203</v>
      </c>
      <c r="BR25" s="75">
        <v>0.56733037575577205</v>
      </c>
      <c r="BS25" s="75">
        <v>167.04658939995701</v>
      </c>
      <c r="BT25" s="75">
        <v>2867.3163775348899</v>
      </c>
      <c r="BU25" s="75">
        <v>0</v>
      </c>
      <c r="BV25" s="75">
        <v>2833.4752338845301</v>
      </c>
      <c r="BW25" s="75">
        <v>352.75525152598402</v>
      </c>
      <c r="BX25" s="75">
        <v>269.49566463473201</v>
      </c>
      <c r="BY25" s="75">
        <v>42866.551559273998</v>
      </c>
      <c r="BZ25" s="75">
        <v>511.47160528371199</v>
      </c>
      <c r="CA25" s="75"/>
      <c r="CB25" s="91">
        <f t="shared" si="0"/>
        <v>1.0713018139607255</v>
      </c>
      <c r="CC25" s="23">
        <f t="shared" si="1"/>
        <v>6.940528532445373E-3</v>
      </c>
      <c r="CD25" s="68">
        <f t="shared" si="2"/>
        <v>-0.28761365255971755</v>
      </c>
      <c r="CE25" s="68">
        <f t="shared" si="3"/>
        <v>-0.47469357936063772</v>
      </c>
      <c r="CF25" s="68">
        <f t="shared" si="4"/>
        <v>-0.28279917270267435</v>
      </c>
      <c r="CG25" s="68">
        <f t="shared" si="5"/>
        <v>-0.47092600557815989</v>
      </c>
      <c r="CH25" s="68">
        <f t="shared" si="6"/>
        <v>-0.53963768975235449</v>
      </c>
      <c r="CI25" s="68">
        <f t="shared" si="7"/>
        <v>-0.5608323711924772</v>
      </c>
      <c r="CJ25" s="68">
        <f t="shared" si="8"/>
        <v>-0.36024464388165939</v>
      </c>
    </row>
    <row r="26" spans="1:88" x14ac:dyDescent="0.25">
      <c r="A26" s="89" t="s">
        <v>467</v>
      </c>
      <c r="B26" s="75">
        <v>40566.602695000001</v>
      </c>
      <c r="C26" s="75">
        <v>5.6826259574</v>
      </c>
      <c r="D26" s="75">
        <v>6910.3106817999997</v>
      </c>
      <c r="E26" s="75">
        <v>19242.351747000001</v>
      </c>
      <c r="F26" s="75">
        <v>14351.094442</v>
      </c>
      <c r="G26" s="75">
        <v>1079.7211064999999</v>
      </c>
      <c r="H26" s="75">
        <v>65628.872642999995</v>
      </c>
      <c r="I26" s="89"/>
      <c r="J26" s="89" t="s">
        <v>467</v>
      </c>
      <c r="K26" s="75">
        <v>0</v>
      </c>
      <c r="L26" s="75">
        <v>0</v>
      </c>
      <c r="M26" s="75">
        <v>0</v>
      </c>
      <c r="N26" s="75">
        <v>0</v>
      </c>
      <c r="O26" s="75">
        <v>0</v>
      </c>
      <c r="P26" s="75">
        <v>0</v>
      </c>
      <c r="Q26" s="75">
        <v>0</v>
      </c>
      <c r="R26" s="75">
        <v>0</v>
      </c>
      <c r="S26" s="75">
        <v>0</v>
      </c>
      <c r="T26" s="75">
        <v>0</v>
      </c>
      <c r="U26" s="75">
        <v>0</v>
      </c>
      <c r="V26" s="75">
        <v>0</v>
      </c>
      <c r="W26" s="75">
        <v>0</v>
      </c>
      <c r="X26" s="75">
        <v>0</v>
      </c>
      <c r="Y26" s="75">
        <v>0</v>
      </c>
      <c r="Z26" s="75">
        <v>0</v>
      </c>
      <c r="AA26" s="75">
        <v>0</v>
      </c>
      <c r="AB26" s="75">
        <v>0</v>
      </c>
      <c r="AC26" s="75">
        <v>0</v>
      </c>
      <c r="AD26" s="75">
        <v>0</v>
      </c>
      <c r="AE26" s="75">
        <v>0</v>
      </c>
      <c r="AF26" s="75">
        <v>0</v>
      </c>
      <c r="AG26" s="75">
        <v>0</v>
      </c>
      <c r="AH26" s="75">
        <v>0</v>
      </c>
      <c r="AI26" s="75">
        <v>0</v>
      </c>
      <c r="AJ26" s="75">
        <v>0</v>
      </c>
      <c r="AK26" s="75">
        <v>0</v>
      </c>
      <c r="AL26" s="75">
        <v>0</v>
      </c>
      <c r="AM26" s="75">
        <v>0</v>
      </c>
      <c r="AN26" s="75">
        <v>0</v>
      </c>
      <c r="AO26" s="75">
        <v>0</v>
      </c>
      <c r="AP26" s="75">
        <v>0</v>
      </c>
      <c r="AQ26" s="75">
        <v>0</v>
      </c>
      <c r="AR26" s="75">
        <v>0</v>
      </c>
      <c r="AS26" s="75">
        <v>0</v>
      </c>
      <c r="AT26" s="75">
        <v>0</v>
      </c>
      <c r="AU26" s="75">
        <v>0</v>
      </c>
      <c r="AV26" s="75">
        <v>0</v>
      </c>
      <c r="AW26" s="75">
        <v>0</v>
      </c>
      <c r="AX26" s="75">
        <v>0</v>
      </c>
      <c r="AY26" s="75">
        <v>0</v>
      </c>
      <c r="AZ26" s="75">
        <v>0</v>
      </c>
      <c r="BA26" s="75">
        <v>0</v>
      </c>
      <c r="BB26" s="75">
        <v>0</v>
      </c>
      <c r="BC26" s="75">
        <v>0</v>
      </c>
      <c r="BD26" s="75">
        <v>0</v>
      </c>
      <c r="BE26" s="75">
        <v>0</v>
      </c>
      <c r="BF26" s="75">
        <v>0</v>
      </c>
      <c r="BG26" s="75">
        <v>0</v>
      </c>
      <c r="BH26" s="75">
        <v>0</v>
      </c>
      <c r="BI26" s="75">
        <v>0</v>
      </c>
      <c r="BJ26" s="75">
        <v>0</v>
      </c>
      <c r="BK26" s="75">
        <v>0</v>
      </c>
      <c r="BL26" s="75">
        <v>0</v>
      </c>
      <c r="BM26" s="75">
        <v>0</v>
      </c>
      <c r="BN26" s="75">
        <v>0</v>
      </c>
      <c r="BO26" s="75">
        <v>0</v>
      </c>
      <c r="BP26" s="75">
        <v>0</v>
      </c>
      <c r="BQ26" s="75">
        <v>0</v>
      </c>
      <c r="BR26" s="75">
        <v>0</v>
      </c>
      <c r="BS26" s="75">
        <v>0</v>
      </c>
      <c r="BT26" s="75">
        <v>0</v>
      </c>
      <c r="BU26" s="75">
        <v>0</v>
      </c>
      <c r="BV26" s="75">
        <v>0</v>
      </c>
      <c r="BW26" s="75">
        <v>0</v>
      </c>
      <c r="BX26" s="75">
        <v>0</v>
      </c>
      <c r="BY26" s="75">
        <v>0</v>
      </c>
      <c r="BZ26" s="75">
        <v>0</v>
      </c>
      <c r="CA26" s="75"/>
      <c r="CB26" s="91" t="e">
        <f t="shared" si="0"/>
        <v>#DIV/0!</v>
      </c>
      <c r="CC26" s="23" t="str">
        <f t="shared" si="1"/>
        <v/>
      </c>
      <c r="CD26" s="68" t="str">
        <f t="shared" si="2"/>
        <v/>
      </c>
      <c r="CE26" s="68" t="str">
        <f t="shared" si="3"/>
        <v/>
      </c>
      <c r="CF26" s="68" t="str">
        <f t="shared" si="4"/>
        <v/>
      </c>
      <c r="CG26" s="68" t="str">
        <f t="shared" si="5"/>
        <v/>
      </c>
      <c r="CH26" s="68" t="str">
        <f t="shared" si="6"/>
        <v/>
      </c>
      <c r="CI26" s="68" t="str">
        <f t="shared" si="7"/>
        <v/>
      </c>
      <c r="CJ26" s="68" t="str">
        <f t="shared" si="8"/>
        <v/>
      </c>
    </row>
    <row r="27" spans="1:88" x14ac:dyDescent="0.25">
      <c r="A27" s="89" t="s">
        <v>443</v>
      </c>
      <c r="B27" s="75">
        <v>121782.80104999999</v>
      </c>
      <c r="C27" s="75">
        <v>0.63986083920000003</v>
      </c>
      <c r="D27" s="75">
        <v>4514.7611795000003</v>
      </c>
      <c r="E27" s="75">
        <v>11999.072254999999</v>
      </c>
      <c r="F27" s="75">
        <v>10698.287901</v>
      </c>
      <c r="G27" s="75">
        <v>342.53724244</v>
      </c>
      <c r="H27" s="75">
        <v>50818.700957000001</v>
      </c>
      <c r="I27" s="89"/>
      <c r="J27" s="89" t="s">
        <v>443</v>
      </c>
      <c r="K27" s="75">
        <v>0</v>
      </c>
      <c r="L27" s="75">
        <v>0</v>
      </c>
      <c r="M27" s="75">
        <v>0</v>
      </c>
      <c r="N27" s="75">
        <v>0</v>
      </c>
      <c r="O27" s="75">
        <v>0</v>
      </c>
      <c r="P27" s="75">
        <v>0</v>
      </c>
      <c r="Q27" s="75">
        <v>0</v>
      </c>
      <c r="R27" s="75">
        <v>0</v>
      </c>
      <c r="S27" s="75">
        <v>0</v>
      </c>
      <c r="T27" s="75">
        <v>0</v>
      </c>
      <c r="U27" s="75">
        <v>0</v>
      </c>
      <c r="V27" s="75">
        <v>0</v>
      </c>
      <c r="W27" s="75">
        <v>0</v>
      </c>
      <c r="X27" s="75">
        <v>0</v>
      </c>
      <c r="Y27" s="75">
        <v>0</v>
      </c>
      <c r="Z27" s="75">
        <v>0</v>
      </c>
      <c r="AA27" s="75">
        <v>0</v>
      </c>
      <c r="AB27" s="75">
        <v>0</v>
      </c>
      <c r="AC27" s="75">
        <v>0</v>
      </c>
      <c r="AD27" s="75">
        <v>0</v>
      </c>
      <c r="AE27" s="75">
        <v>0</v>
      </c>
      <c r="AF27" s="75">
        <v>0</v>
      </c>
      <c r="AG27" s="75">
        <v>0</v>
      </c>
      <c r="AH27" s="75">
        <v>0</v>
      </c>
      <c r="AI27" s="75">
        <v>0</v>
      </c>
      <c r="AJ27" s="75">
        <v>0</v>
      </c>
      <c r="AK27" s="75">
        <v>0</v>
      </c>
      <c r="AL27" s="75">
        <v>0</v>
      </c>
      <c r="AM27" s="75">
        <v>0</v>
      </c>
      <c r="AN27" s="75">
        <v>0</v>
      </c>
      <c r="AO27" s="75">
        <v>0</v>
      </c>
      <c r="AP27" s="75">
        <v>0</v>
      </c>
      <c r="AQ27" s="75">
        <v>0</v>
      </c>
      <c r="AR27" s="75">
        <v>0</v>
      </c>
      <c r="AS27" s="75">
        <v>0</v>
      </c>
      <c r="AT27" s="75">
        <v>0</v>
      </c>
      <c r="AU27" s="75">
        <v>0</v>
      </c>
      <c r="AV27" s="75">
        <v>0</v>
      </c>
      <c r="AW27" s="75">
        <v>0</v>
      </c>
      <c r="AX27" s="75">
        <v>0</v>
      </c>
      <c r="AY27" s="75">
        <v>0</v>
      </c>
      <c r="AZ27" s="75">
        <v>0</v>
      </c>
      <c r="BA27" s="75">
        <v>0</v>
      </c>
      <c r="BB27" s="75">
        <v>0</v>
      </c>
      <c r="BC27" s="75">
        <v>0</v>
      </c>
      <c r="BD27" s="75">
        <v>0</v>
      </c>
      <c r="BE27" s="75">
        <v>0</v>
      </c>
      <c r="BF27" s="75">
        <v>0</v>
      </c>
      <c r="BG27" s="75">
        <v>0</v>
      </c>
      <c r="BH27" s="75">
        <v>0</v>
      </c>
      <c r="BI27" s="75">
        <v>0</v>
      </c>
      <c r="BJ27" s="75">
        <v>0</v>
      </c>
      <c r="BK27" s="75">
        <v>0</v>
      </c>
      <c r="BL27" s="75">
        <v>0</v>
      </c>
      <c r="BM27" s="75">
        <v>0</v>
      </c>
      <c r="BN27" s="75">
        <v>0</v>
      </c>
      <c r="BO27" s="75">
        <v>0</v>
      </c>
      <c r="BP27" s="75">
        <v>0</v>
      </c>
      <c r="BQ27" s="75">
        <v>0</v>
      </c>
      <c r="BR27" s="75">
        <v>0</v>
      </c>
      <c r="BS27" s="75">
        <v>0</v>
      </c>
      <c r="BT27" s="75">
        <v>0</v>
      </c>
      <c r="BU27" s="75">
        <v>0</v>
      </c>
      <c r="BV27" s="75">
        <v>0</v>
      </c>
      <c r="BW27" s="75">
        <v>0</v>
      </c>
      <c r="BX27" s="75">
        <v>0</v>
      </c>
      <c r="BY27" s="75">
        <v>0</v>
      </c>
      <c r="BZ27" s="75">
        <v>0</v>
      </c>
      <c r="CA27" s="75"/>
      <c r="CB27" s="91" t="e">
        <f t="shared" si="0"/>
        <v>#DIV/0!</v>
      </c>
      <c r="CC27" s="23" t="str">
        <f t="shared" si="1"/>
        <v/>
      </c>
      <c r="CD27" s="68" t="str">
        <f t="shared" si="2"/>
        <v/>
      </c>
      <c r="CE27" s="68" t="str">
        <f t="shared" si="3"/>
        <v/>
      </c>
      <c r="CF27" s="68" t="str">
        <f t="shared" si="4"/>
        <v/>
      </c>
      <c r="CG27" s="68" t="str">
        <f t="shared" si="5"/>
        <v/>
      </c>
      <c r="CH27" s="68" t="str">
        <f t="shared" si="6"/>
        <v/>
      </c>
      <c r="CI27" s="68" t="str">
        <f t="shared" si="7"/>
        <v/>
      </c>
      <c r="CJ27" s="68" t="str">
        <f t="shared" si="8"/>
        <v/>
      </c>
    </row>
    <row r="28" spans="1:88" x14ac:dyDescent="0.25">
      <c r="A28" s="89" t="s">
        <v>468</v>
      </c>
      <c r="B28" s="75">
        <v>48656.239218000002</v>
      </c>
      <c r="C28" s="75">
        <v>10.478016328000001</v>
      </c>
      <c r="D28" s="75">
        <v>8295.1389386999999</v>
      </c>
      <c r="E28" s="75">
        <v>6035.3959507</v>
      </c>
      <c r="F28" s="75">
        <v>4681.0810849</v>
      </c>
      <c r="G28" s="75">
        <v>252.15895559000001</v>
      </c>
      <c r="H28" s="75">
        <v>40595.232858000003</v>
      </c>
      <c r="I28" s="89"/>
      <c r="J28" s="89" t="s">
        <v>468</v>
      </c>
      <c r="K28" s="75">
        <v>0</v>
      </c>
      <c r="L28" s="75">
        <v>0</v>
      </c>
      <c r="M28" s="75">
        <v>0</v>
      </c>
      <c r="N28" s="75">
        <v>0</v>
      </c>
      <c r="O28" s="75">
        <v>0</v>
      </c>
      <c r="P28" s="75">
        <v>0</v>
      </c>
      <c r="Q28" s="75">
        <v>0</v>
      </c>
      <c r="R28" s="75">
        <v>0</v>
      </c>
      <c r="S28" s="75">
        <v>0</v>
      </c>
      <c r="T28" s="75">
        <v>0</v>
      </c>
      <c r="U28" s="75">
        <v>0</v>
      </c>
      <c r="V28" s="75">
        <v>0</v>
      </c>
      <c r="W28" s="75">
        <v>0</v>
      </c>
      <c r="X28" s="75">
        <v>0</v>
      </c>
      <c r="Y28" s="75">
        <v>0</v>
      </c>
      <c r="Z28" s="75">
        <v>0</v>
      </c>
      <c r="AA28" s="75">
        <v>0</v>
      </c>
      <c r="AB28" s="75">
        <v>0</v>
      </c>
      <c r="AC28" s="75">
        <v>0</v>
      </c>
      <c r="AD28" s="75">
        <v>0</v>
      </c>
      <c r="AE28" s="75">
        <v>0</v>
      </c>
      <c r="AF28" s="75">
        <v>0</v>
      </c>
      <c r="AG28" s="75">
        <v>0</v>
      </c>
      <c r="AH28" s="75">
        <v>0</v>
      </c>
      <c r="AI28" s="75">
        <v>0</v>
      </c>
      <c r="AJ28" s="75">
        <v>0</v>
      </c>
      <c r="AK28" s="75">
        <v>0</v>
      </c>
      <c r="AL28" s="75">
        <v>0</v>
      </c>
      <c r="AM28" s="75">
        <v>0</v>
      </c>
      <c r="AN28" s="75">
        <v>0</v>
      </c>
      <c r="AO28" s="75">
        <v>0</v>
      </c>
      <c r="AP28" s="75">
        <v>0</v>
      </c>
      <c r="AQ28" s="75">
        <v>0</v>
      </c>
      <c r="AR28" s="75">
        <v>0</v>
      </c>
      <c r="AS28" s="75">
        <v>0</v>
      </c>
      <c r="AT28" s="75">
        <v>0</v>
      </c>
      <c r="AU28" s="75">
        <v>0</v>
      </c>
      <c r="AV28" s="75">
        <v>0</v>
      </c>
      <c r="AW28" s="75">
        <v>0</v>
      </c>
      <c r="AX28" s="75">
        <v>0</v>
      </c>
      <c r="AY28" s="75">
        <v>0</v>
      </c>
      <c r="AZ28" s="75">
        <v>0</v>
      </c>
      <c r="BA28" s="75">
        <v>0</v>
      </c>
      <c r="BB28" s="75">
        <v>0</v>
      </c>
      <c r="BC28" s="75">
        <v>0</v>
      </c>
      <c r="BD28" s="75">
        <v>0</v>
      </c>
      <c r="BE28" s="75">
        <v>0</v>
      </c>
      <c r="BF28" s="75">
        <v>0</v>
      </c>
      <c r="BG28" s="75">
        <v>0</v>
      </c>
      <c r="BH28" s="75">
        <v>0</v>
      </c>
      <c r="BI28" s="75">
        <v>0</v>
      </c>
      <c r="BJ28" s="75">
        <v>0</v>
      </c>
      <c r="BK28" s="75">
        <v>0</v>
      </c>
      <c r="BL28" s="75">
        <v>0</v>
      </c>
      <c r="BM28" s="75">
        <v>0</v>
      </c>
      <c r="BN28" s="75">
        <v>0</v>
      </c>
      <c r="BO28" s="75">
        <v>0</v>
      </c>
      <c r="BP28" s="75">
        <v>0</v>
      </c>
      <c r="BQ28" s="75">
        <v>0</v>
      </c>
      <c r="BR28" s="75">
        <v>0</v>
      </c>
      <c r="BS28" s="75">
        <v>0</v>
      </c>
      <c r="BT28" s="75">
        <v>0</v>
      </c>
      <c r="BU28" s="75">
        <v>0</v>
      </c>
      <c r="BV28" s="75">
        <v>0</v>
      </c>
      <c r="BW28" s="75">
        <v>0</v>
      </c>
      <c r="BX28" s="75">
        <v>0</v>
      </c>
      <c r="BY28" s="75">
        <v>0</v>
      </c>
      <c r="BZ28" s="75">
        <v>0</v>
      </c>
      <c r="CA28" s="75"/>
      <c r="CB28" s="91" t="e">
        <f t="shared" si="0"/>
        <v>#DIV/0!</v>
      </c>
      <c r="CC28" s="23" t="str">
        <f t="shared" si="1"/>
        <v/>
      </c>
      <c r="CD28" s="68" t="str">
        <f t="shared" si="2"/>
        <v/>
      </c>
      <c r="CE28" s="68" t="str">
        <f t="shared" si="3"/>
        <v/>
      </c>
      <c r="CF28" s="68" t="str">
        <f t="shared" si="4"/>
        <v/>
      </c>
      <c r="CG28" s="68" t="str">
        <f t="shared" si="5"/>
        <v/>
      </c>
      <c r="CH28" s="68" t="str">
        <f t="shared" si="6"/>
        <v/>
      </c>
      <c r="CI28" s="68" t="str">
        <f t="shared" si="7"/>
        <v/>
      </c>
      <c r="CJ28" s="68" t="str">
        <f t="shared" si="8"/>
        <v/>
      </c>
    </row>
    <row r="29" spans="1:88" x14ac:dyDescent="0.25">
      <c r="A29" s="89" t="s">
        <v>444</v>
      </c>
      <c r="B29" s="75">
        <v>28486.823758999999</v>
      </c>
      <c r="C29" s="75">
        <v>3.0898224543000001</v>
      </c>
      <c r="D29" s="75">
        <v>13330.371888</v>
      </c>
      <c r="E29" s="75">
        <v>17259.988260999999</v>
      </c>
      <c r="F29" s="75">
        <v>10160.729337000001</v>
      </c>
      <c r="G29" s="75">
        <v>937.51418417000002</v>
      </c>
      <c r="H29" s="75">
        <v>94082.908039999995</v>
      </c>
      <c r="I29" s="89"/>
      <c r="J29" s="89" t="s">
        <v>444</v>
      </c>
      <c r="K29" s="75">
        <v>0</v>
      </c>
      <c r="L29" s="75">
        <v>0</v>
      </c>
      <c r="M29" s="75">
        <v>0</v>
      </c>
      <c r="N29" s="75">
        <v>0</v>
      </c>
      <c r="O29" s="75">
        <v>0</v>
      </c>
      <c r="P29" s="75">
        <v>0</v>
      </c>
      <c r="Q29" s="75">
        <v>0</v>
      </c>
      <c r="R29" s="75">
        <v>0</v>
      </c>
      <c r="S29" s="75">
        <v>0</v>
      </c>
      <c r="T29" s="75">
        <v>0</v>
      </c>
      <c r="U29" s="75">
        <v>0</v>
      </c>
      <c r="V29" s="75">
        <v>0</v>
      </c>
      <c r="W29" s="75">
        <v>0</v>
      </c>
      <c r="X29" s="75">
        <v>0</v>
      </c>
      <c r="Y29" s="75">
        <v>0</v>
      </c>
      <c r="Z29" s="75">
        <v>0</v>
      </c>
      <c r="AA29" s="75">
        <v>0</v>
      </c>
      <c r="AB29" s="75">
        <v>0</v>
      </c>
      <c r="AC29" s="75">
        <v>0</v>
      </c>
      <c r="AD29" s="75">
        <v>0</v>
      </c>
      <c r="AE29" s="75">
        <v>0</v>
      </c>
      <c r="AF29" s="75">
        <v>0</v>
      </c>
      <c r="AG29" s="75">
        <v>0</v>
      </c>
      <c r="AH29" s="75">
        <v>0</v>
      </c>
      <c r="AI29" s="75">
        <v>0</v>
      </c>
      <c r="AJ29" s="75">
        <v>0</v>
      </c>
      <c r="AK29" s="75">
        <v>0</v>
      </c>
      <c r="AL29" s="75">
        <v>0</v>
      </c>
      <c r="AM29" s="75">
        <v>0</v>
      </c>
      <c r="AN29" s="75">
        <v>0</v>
      </c>
      <c r="AO29" s="75">
        <v>0</v>
      </c>
      <c r="AP29" s="75">
        <v>0</v>
      </c>
      <c r="AQ29" s="75">
        <v>0</v>
      </c>
      <c r="AR29" s="75">
        <v>0</v>
      </c>
      <c r="AS29" s="75">
        <v>0</v>
      </c>
      <c r="AT29" s="75">
        <v>0</v>
      </c>
      <c r="AU29" s="75">
        <v>0</v>
      </c>
      <c r="AV29" s="75">
        <v>0</v>
      </c>
      <c r="AW29" s="75">
        <v>0</v>
      </c>
      <c r="AX29" s="75">
        <v>0</v>
      </c>
      <c r="AY29" s="75">
        <v>0</v>
      </c>
      <c r="AZ29" s="75">
        <v>0</v>
      </c>
      <c r="BA29" s="75">
        <v>0</v>
      </c>
      <c r="BB29" s="75">
        <v>0</v>
      </c>
      <c r="BC29" s="75">
        <v>0</v>
      </c>
      <c r="BD29" s="75">
        <v>0</v>
      </c>
      <c r="BE29" s="75">
        <v>0</v>
      </c>
      <c r="BF29" s="75">
        <v>0</v>
      </c>
      <c r="BG29" s="75">
        <v>0</v>
      </c>
      <c r="BH29" s="75">
        <v>0</v>
      </c>
      <c r="BI29" s="75">
        <v>0</v>
      </c>
      <c r="BJ29" s="75">
        <v>0</v>
      </c>
      <c r="BK29" s="75">
        <v>0</v>
      </c>
      <c r="BL29" s="75">
        <v>0</v>
      </c>
      <c r="BM29" s="75">
        <v>0</v>
      </c>
      <c r="BN29" s="75">
        <v>0</v>
      </c>
      <c r="BO29" s="75">
        <v>0</v>
      </c>
      <c r="BP29" s="75">
        <v>0</v>
      </c>
      <c r="BQ29" s="75">
        <v>0</v>
      </c>
      <c r="BR29" s="75">
        <v>0</v>
      </c>
      <c r="BS29" s="75">
        <v>0</v>
      </c>
      <c r="BT29" s="75">
        <v>0</v>
      </c>
      <c r="BU29" s="75">
        <v>0</v>
      </c>
      <c r="BV29" s="75">
        <v>0</v>
      </c>
      <c r="BW29" s="75">
        <v>0</v>
      </c>
      <c r="BX29" s="75">
        <v>0</v>
      </c>
      <c r="BY29" s="75">
        <v>0</v>
      </c>
      <c r="BZ29" s="75">
        <v>0</v>
      </c>
      <c r="CA29" s="75"/>
      <c r="CB29" s="91" t="e">
        <f t="shared" si="0"/>
        <v>#DIV/0!</v>
      </c>
      <c r="CC29" s="23" t="str">
        <f t="shared" si="1"/>
        <v/>
      </c>
      <c r="CD29" s="68" t="str">
        <f t="shared" si="2"/>
        <v/>
      </c>
      <c r="CE29" s="68" t="str">
        <f t="shared" si="3"/>
        <v/>
      </c>
      <c r="CF29" s="68" t="str">
        <f t="shared" si="4"/>
        <v/>
      </c>
      <c r="CG29" s="68" t="str">
        <f t="shared" si="5"/>
        <v/>
      </c>
      <c r="CH29" s="68" t="str">
        <f t="shared" si="6"/>
        <v/>
      </c>
      <c r="CI29" s="68" t="str">
        <f t="shared" si="7"/>
        <v/>
      </c>
      <c r="CJ29" s="68" t="str">
        <f t="shared" si="8"/>
        <v/>
      </c>
    </row>
    <row r="30" spans="1:88" x14ac:dyDescent="0.25">
      <c r="A30" s="89" t="s">
        <v>469</v>
      </c>
      <c r="B30" s="75">
        <v>92914.059506000005</v>
      </c>
      <c r="C30" s="75">
        <v>3.0720999744999999</v>
      </c>
      <c r="D30" s="75">
        <v>12848.476140000001</v>
      </c>
      <c r="E30" s="75">
        <v>15102.937753</v>
      </c>
      <c r="F30" s="75">
        <v>10496.919425</v>
      </c>
      <c r="G30" s="75">
        <v>400.65808356999997</v>
      </c>
      <c r="H30" s="75">
        <v>168108.26590999999</v>
      </c>
      <c r="I30" s="89"/>
      <c r="J30" s="89" t="s">
        <v>469</v>
      </c>
      <c r="K30" s="75">
        <v>0</v>
      </c>
      <c r="L30" s="75">
        <v>0</v>
      </c>
      <c r="M30" s="75">
        <v>0</v>
      </c>
      <c r="N30" s="75">
        <v>0</v>
      </c>
      <c r="O30" s="75">
        <v>0</v>
      </c>
      <c r="P30" s="75">
        <v>0</v>
      </c>
      <c r="Q30" s="75">
        <v>0</v>
      </c>
      <c r="R30" s="75">
        <v>0</v>
      </c>
      <c r="S30" s="75">
        <v>0</v>
      </c>
      <c r="T30" s="75">
        <v>0</v>
      </c>
      <c r="U30" s="75">
        <v>0</v>
      </c>
      <c r="V30" s="75">
        <v>0</v>
      </c>
      <c r="W30" s="75">
        <v>0</v>
      </c>
      <c r="X30" s="75">
        <v>0</v>
      </c>
      <c r="Y30" s="75">
        <v>0</v>
      </c>
      <c r="Z30" s="75">
        <v>0</v>
      </c>
      <c r="AA30" s="75">
        <v>0</v>
      </c>
      <c r="AB30" s="75">
        <v>0</v>
      </c>
      <c r="AC30" s="75">
        <v>0</v>
      </c>
      <c r="AD30" s="75">
        <v>0</v>
      </c>
      <c r="AE30" s="75">
        <v>0</v>
      </c>
      <c r="AF30" s="75">
        <v>0</v>
      </c>
      <c r="AG30" s="75">
        <v>0</v>
      </c>
      <c r="AH30" s="75">
        <v>0</v>
      </c>
      <c r="AI30" s="75">
        <v>0</v>
      </c>
      <c r="AJ30" s="75">
        <v>0</v>
      </c>
      <c r="AK30" s="75">
        <v>0</v>
      </c>
      <c r="AL30" s="75">
        <v>0</v>
      </c>
      <c r="AM30" s="75">
        <v>0</v>
      </c>
      <c r="AN30" s="75">
        <v>0</v>
      </c>
      <c r="AO30" s="75">
        <v>0</v>
      </c>
      <c r="AP30" s="75">
        <v>0</v>
      </c>
      <c r="AQ30" s="75">
        <v>0</v>
      </c>
      <c r="AR30" s="75">
        <v>0</v>
      </c>
      <c r="AS30" s="75">
        <v>0</v>
      </c>
      <c r="AT30" s="75">
        <v>0</v>
      </c>
      <c r="AU30" s="75">
        <v>0</v>
      </c>
      <c r="AV30" s="75">
        <v>0</v>
      </c>
      <c r="AW30" s="75">
        <v>0</v>
      </c>
      <c r="AX30" s="75">
        <v>0</v>
      </c>
      <c r="AY30" s="75">
        <v>0</v>
      </c>
      <c r="AZ30" s="75">
        <v>0</v>
      </c>
      <c r="BA30" s="75">
        <v>0</v>
      </c>
      <c r="BB30" s="75">
        <v>0</v>
      </c>
      <c r="BC30" s="75">
        <v>0</v>
      </c>
      <c r="BD30" s="75">
        <v>0</v>
      </c>
      <c r="BE30" s="75">
        <v>0</v>
      </c>
      <c r="BF30" s="75">
        <v>0</v>
      </c>
      <c r="BG30" s="75">
        <v>0</v>
      </c>
      <c r="BH30" s="75">
        <v>0</v>
      </c>
      <c r="BI30" s="75">
        <v>0</v>
      </c>
      <c r="BJ30" s="75">
        <v>0</v>
      </c>
      <c r="BK30" s="75">
        <v>0</v>
      </c>
      <c r="BL30" s="75">
        <v>0</v>
      </c>
      <c r="BM30" s="75">
        <v>0</v>
      </c>
      <c r="BN30" s="75">
        <v>0</v>
      </c>
      <c r="BO30" s="75">
        <v>0</v>
      </c>
      <c r="BP30" s="75">
        <v>0</v>
      </c>
      <c r="BQ30" s="75">
        <v>0</v>
      </c>
      <c r="BR30" s="75">
        <v>0</v>
      </c>
      <c r="BS30" s="75">
        <v>0</v>
      </c>
      <c r="BT30" s="75">
        <v>0</v>
      </c>
      <c r="BU30" s="75">
        <v>0</v>
      </c>
      <c r="BV30" s="75">
        <v>0</v>
      </c>
      <c r="BW30" s="75">
        <v>0</v>
      </c>
      <c r="BX30" s="75">
        <v>0</v>
      </c>
      <c r="BY30" s="75">
        <v>0</v>
      </c>
      <c r="BZ30" s="75">
        <v>0</v>
      </c>
      <c r="CA30" s="75"/>
      <c r="CB30" s="91" t="e">
        <f t="shared" si="0"/>
        <v>#DIV/0!</v>
      </c>
      <c r="CC30" s="23" t="str">
        <f t="shared" si="1"/>
        <v/>
      </c>
      <c r="CD30" s="68" t="str">
        <f t="shared" si="2"/>
        <v/>
      </c>
      <c r="CE30" s="68" t="str">
        <f t="shared" si="3"/>
        <v/>
      </c>
      <c r="CF30" s="68" t="str">
        <f t="shared" si="4"/>
        <v/>
      </c>
      <c r="CG30" s="68" t="str">
        <f t="shared" si="5"/>
        <v/>
      </c>
      <c r="CH30" s="68" t="str">
        <f t="shared" si="6"/>
        <v/>
      </c>
      <c r="CI30" s="68" t="str">
        <f t="shared" si="7"/>
        <v/>
      </c>
      <c r="CJ30" s="68" t="str">
        <f t="shared" si="8"/>
        <v/>
      </c>
    </row>
    <row r="31" spans="1:88" x14ac:dyDescent="0.25">
      <c r="A31" s="89" t="s">
        <v>445</v>
      </c>
      <c r="B31" s="75">
        <v>95957.407668</v>
      </c>
      <c r="C31" s="75">
        <v>2.7621705527999998</v>
      </c>
      <c r="D31" s="75">
        <v>9883.0234242000006</v>
      </c>
      <c r="E31" s="75">
        <v>12165.086246999999</v>
      </c>
      <c r="F31" s="75">
        <v>10488.995281</v>
      </c>
      <c r="G31" s="75">
        <v>520.29779458999997</v>
      </c>
      <c r="H31" s="75">
        <v>60627.14013</v>
      </c>
      <c r="I31" s="89"/>
      <c r="J31" s="89" t="s">
        <v>445</v>
      </c>
      <c r="K31" s="75">
        <v>0</v>
      </c>
      <c r="L31" s="75">
        <v>0</v>
      </c>
      <c r="M31" s="75">
        <v>0</v>
      </c>
      <c r="N31" s="75">
        <v>0</v>
      </c>
      <c r="O31" s="75">
        <v>0</v>
      </c>
      <c r="P31" s="75">
        <v>0</v>
      </c>
      <c r="Q31" s="75">
        <v>0</v>
      </c>
      <c r="R31" s="75">
        <v>0</v>
      </c>
      <c r="S31" s="75">
        <v>0</v>
      </c>
      <c r="T31" s="75">
        <v>0</v>
      </c>
      <c r="U31" s="75">
        <v>0</v>
      </c>
      <c r="V31" s="75">
        <v>0</v>
      </c>
      <c r="W31" s="75">
        <v>0</v>
      </c>
      <c r="X31" s="75">
        <v>0</v>
      </c>
      <c r="Y31" s="75">
        <v>0</v>
      </c>
      <c r="Z31" s="75">
        <v>0</v>
      </c>
      <c r="AA31" s="75">
        <v>0</v>
      </c>
      <c r="AB31" s="75">
        <v>0</v>
      </c>
      <c r="AC31" s="75">
        <v>0</v>
      </c>
      <c r="AD31" s="75">
        <v>0</v>
      </c>
      <c r="AE31" s="75">
        <v>0</v>
      </c>
      <c r="AF31" s="75">
        <v>0</v>
      </c>
      <c r="AG31" s="75">
        <v>0</v>
      </c>
      <c r="AH31" s="75">
        <v>0</v>
      </c>
      <c r="AI31" s="75">
        <v>0</v>
      </c>
      <c r="AJ31" s="75">
        <v>0</v>
      </c>
      <c r="AK31" s="75">
        <v>0</v>
      </c>
      <c r="AL31" s="75">
        <v>0</v>
      </c>
      <c r="AM31" s="75">
        <v>0</v>
      </c>
      <c r="AN31" s="75">
        <v>0</v>
      </c>
      <c r="AO31" s="75">
        <v>0</v>
      </c>
      <c r="AP31" s="75">
        <v>0</v>
      </c>
      <c r="AQ31" s="75">
        <v>0</v>
      </c>
      <c r="AR31" s="75">
        <v>0</v>
      </c>
      <c r="AS31" s="75">
        <v>0</v>
      </c>
      <c r="AT31" s="75">
        <v>0</v>
      </c>
      <c r="AU31" s="75">
        <v>0</v>
      </c>
      <c r="AV31" s="75">
        <v>0</v>
      </c>
      <c r="AW31" s="75">
        <v>0</v>
      </c>
      <c r="AX31" s="75">
        <v>0</v>
      </c>
      <c r="AY31" s="75">
        <v>0</v>
      </c>
      <c r="AZ31" s="75">
        <v>0</v>
      </c>
      <c r="BA31" s="75">
        <v>0</v>
      </c>
      <c r="BB31" s="75">
        <v>0</v>
      </c>
      <c r="BC31" s="75">
        <v>0</v>
      </c>
      <c r="BD31" s="75">
        <v>0</v>
      </c>
      <c r="BE31" s="75">
        <v>0</v>
      </c>
      <c r="BF31" s="75">
        <v>0</v>
      </c>
      <c r="BG31" s="75">
        <v>0</v>
      </c>
      <c r="BH31" s="75">
        <v>0</v>
      </c>
      <c r="BI31" s="75">
        <v>0</v>
      </c>
      <c r="BJ31" s="75">
        <v>0</v>
      </c>
      <c r="BK31" s="75">
        <v>0</v>
      </c>
      <c r="BL31" s="75">
        <v>0</v>
      </c>
      <c r="BM31" s="75">
        <v>0</v>
      </c>
      <c r="BN31" s="75">
        <v>0</v>
      </c>
      <c r="BO31" s="75">
        <v>0</v>
      </c>
      <c r="BP31" s="75">
        <v>0</v>
      </c>
      <c r="BQ31" s="75">
        <v>0</v>
      </c>
      <c r="BR31" s="75">
        <v>0</v>
      </c>
      <c r="BS31" s="75">
        <v>0</v>
      </c>
      <c r="BT31" s="75">
        <v>0</v>
      </c>
      <c r="BU31" s="75">
        <v>0</v>
      </c>
      <c r="BV31" s="75">
        <v>0</v>
      </c>
      <c r="BW31" s="75">
        <v>0</v>
      </c>
      <c r="BX31" s="75">
        <v>0</v>
      </c>
      <c r="BY31" s="75">
        <v>0</v>
      </c>
      <c r="BZ31" s="75">
        <v>0</v>
      </c>
      <c r="CA31" s="75"/>
      <c r="CB31" s="91" t="e">
        <f t="shared" si="0"/>
        <v>#DIV/0!</v>
      </c>
      <c r="CC31" s="23" t="str">
        <f t="shared" si="1"/>
        <v/>
      </c>
      <c r="CD31" s="68" t="str">
        <f t="shared" si="2"/>
        <v/>
      </c>
      <c r="CE31" s="68" t="str">
        <f t="shared" si="3"/>
        <v/>
      </c>
      <c r="CF31" s="68" t="str">
        <f t="shared" si="4"/>
        <v/>
      </c>
      <c r="CG31" s="68" t="str">
        <f t="shared" si="5"/>
        <v/>
      </c>
      <c r="CH31" s="68" t="str">
        <f t="shared" si="6"/>
        <v/>
      </c>
      <c r="CI31" s="68" t="str">
        <f t="shared" si="7"/>
        <v/>
      </c>
      <c r="CJ31" s="68" t="str">
        <f t="shared" si="8"/>
        <v/>
      </c>
    </row>
    <row r="32" spans="1:88" x14ac:dyDescent="0.25">
      <c r="A32" s="89" t="s">
        <v>470</v>
      </c>
      <c r="B32" s="75">
        <v>16763.633903999998</v>
      </c>
      <c r="C32" s="75">
        <v>0.77308449680000002</v>
      </c>
      <c r="D32" s="75">
        <v>3081.8548655</v>
      </c>
      <c r="E32" s="75">
        <v>2262.2744742999998</v>
      </c>
      <c r="F32" s="75">
        <v>1682.1830640000001</v>
      </c>
      <c r="G32" s="75">
        <v>47.431153602999998</v>
      </c>
      <c r="H32" s="75">
        <v>25764.087718999999</v>
      </c>
      <c r="I32" s="89"/>
      <c r="J32" s="89" t="s">
        <v>470</v>
      </c>
      <c r="K32" s="75">
        <v>0</v>
      </c>
      <c r="L32" s="75">
        <v>0</v>
      </c>
      <c r="M32" s="75">
        <v>0</v>
      </c>
      <c r="N32" s="75">
        <v>0</v>
      </c>
      <c r="O32" s="75">
        <v>0</v>
      </c>
      <c r="P32" s="75">
        <v>0</v>
      </c>
      <c r="Q32" s="75">
        <v>0</v>
      </c>
      <c r="R32" s="75">
        <v>0</v>
      </c>
      <c r="S32" s="75">
        <v>0</v>
      </c>
      <c r="T32" s="75">
        <v>0</v>
      </c>
      <c r="U32" s="75">
        <v>0</v>
      </c>
      <c r="V32" s="75">
        <v>0</v>
      </c>
      <c r="W32" s="75">
        <v>0</v>
      </c>
      <c r="X32" s="75">
        <v>0</v>
      </c>
      <c r="Y32" s="75">
        <v>0</v>
      </c>
      <c r="Z32" s="75">
        <v>0</v>
      </c>
      <c r="AA32" s="75">
        <v>0</v>
      </c>
      <c r="AB32" s="75">
        <v>0</v>
      </c>
      <c r="AC32" s="75">
        <v>0</v>
      </c>
      <c r="AD32" s="75">
        <v>0</v>
      </c>
      <c r="AE32" s="75">
        <v>0</v>
      </c>
      <c r="AF32" s="75">
        <v>0</v>
      </c>
      <c r="AG32" s="75">
        <v>0</v>
      </c>
      <c r="AH32" s="75">
        <v>0</v>
      </c>
      <c r="AI32" s="75">
        <v>0</v>
      </c>
      <c r="AJ32" s="75">
        <v>0</v>
      </c>
      <c r="AK32" s="75">
        <v>0</v>
      </c>
      <c r="AL32" s="75">
        <v>0</v>
      </c>
      <c r="AM32" s="75">
        <v>0</v>
      </c>
      <c r="AN32" s="75">
        <v>0</v>
      </c>
      <c r="AO32" s="75">
        <v>0</v>
      </c>
      <c r="AP32" s="75">
        <v>0</v>
      </c>
      <c r="AQ32" s="75">
        <v>0</v>
      </c>
      <c r="AR32" s="75">
        <v>0</v>
      </c>
      <c r="AS32" s="75">
        <v>0</v>
      </c>
      <c r="AT32" s="75">
        <v>0</v>
      </c>
      <c r="AU32" s="75">
        <v>0</v>
      </c>
      <c r="AV32" s="75">
        <v>0</v>
      </c>
      <c r="AW32" s="75">
        <v>0</v>
      </c>
      <c r="AX32" s="75">
        <v>0</v>
      </c>
      <c r="AY32" s="75">
        <v>0</v>
      </c>
      <c r="AZ32" s="75">
        <v>0</v>
      </c>
      <c r="BA32" s="75">
        <v>0</v>
      </c>
      <c r="BB32" s="75">
        <v>0</v>
      </c>
      <c r="BC32" s="75">
        <v>0</v>
      </c>
      <c r="BD32" s="75">
        <v>0</v>
      </c>
      <c r="BE32" s="75">
        <v>0</v>
      </c>
      <c r="BF32" s="75">
        <v>0</v>
      </c>
      <c r="BG32" s="75">
        <v>0</v>
      </c>
      <c r="BH32" s="75">
        <v>0</v>
      </c>
      <c r="BI32" s="75">
        <v>0</v>
      </c>
      <c r="BJ32" s="75">
        <v>0</v>
      </c>
      <c r="BK32" s="75">
        <v>0</v>
      </c>
      <c r="BL32" s="75">
        <v>0</v>
      </c>
      <c r="BM32" s="75">
        <v>0</v>
      </c>
      <c r="BN32" s="75">
        <v>0</v>
      </c>
      <c r="BO32" s="75">
        <v>0</v>
      </c>
      <c r="BP32" s="75">
        <v>0</v>
      </c>
      <c r="BQ32" s="75">
        <v>0</v>
      </c>
      <c r="BR32" s="75">
        <v>0</v>
      </c>
      <c r="BS32" s="75">
        <v>0</v>
      </c>
      <c r="BT32" s="75">
        <v>0</v>
      </c>
      <c r="BU32" s="75">
        <v>0</v>
      </c>
      <c r="BV32" s="75">
        <v>0</v>
      </c>
      <c r="BW32" s="75">
        <v>0</v>
      </c>
      <c r="BX32" s="75">
        <v>0</v>
      </c>
      <c r="BY32" s="75">
        <v>0</v>
      </c>
      <c r="BZ32" s="75">
        <v>0</v>
      </c>
      <c r="CA32" s="75"/>
      <c r="CB32" s="91" t="e">
        <f t="shared" si="0"/>
        <v>#DIV/0!</v>
      </c>
      <c r="CC32" s="23" t="str">
        <f t="shared" si="1"/>
        <v/>
      </c>
      <c r="CD32" s="68" t="str">
        <f t="shared" si="2"/>
        <v/>
      </c>
      <c r="CE32" s="68" t="str">
        <f t="shared" si="3"/>
        <v/>
      </c>
      <c r="CF32" s="68" t="str">
        <f t="shared" si="4"/>
        <v/>
      </c>
      <c r="CG32" s="68" t="str">
        <f t="shared" si="5"/>
        <v/>
      </c>
      <c r="CH32" s="68" t="str">
        <f t="shared" si="6"/>
        <v/>
      </c>
      <c r="CI32" s="68" t="str">
        <f t="shared" si="7"/>
        <v/>
      </c>
      <c r="CJ32" s="68" t="str">
        <f t="shared" si="8"/>
        <v/>
      </c>
    </row>
    <row r="33" spans="1:88" x14ac:dyDescent="0.25">
      <c r="A33" s="89" t="s">
        <v>446</v>
      </c>
      <c r="B33" s="75">
        <v>12789.579936</v>
      </c>
      <c r="C33" s="75">
        <v>5.6604792500000001E-2</v>
      </c>
      <c r="D33" s="75">
        <v>3385.5491523999999</v>
      </c>
      <c r="E33" s="75">
        <v>1717.7084679</v>
      </c>
      <c r="F33" s="75">
        <v>1340.3564447000001</v>
      </c>
      <c r="G33" s="75">
        <v>94.099831386000005</v>
      </c>
      <c r="H33" s="75">
        <v>15428.154167000001</v>
      </c>
      <c r="I33" s="89"/>
      <c r="J33" s="89" t="s">
        <v>446</v>
      </c>
      <c r="K33" s="75">
        <v>0</v>
      </c>
      <c r="L33" s="75">
        <v>0</v>
      </c>
      <c r="M33" s="75">
        <v>0</v>
      </c>
      <c r="N33" s="75">
        <v>0</v>
      </c>
      <c r="O33" s="75">
        <v>0</v>
      </c>
      <c r="P33" s="75">
        <v>0</v>
      </c>
      <c r="Q33" s="75">
        <v>0</v>
      </c>
      <c r="R33" s="75">
        <v>0</v>
      </c>
      <c r="S33" s="75">
        <v>0</v>
      </c>
      <c r="T33" s="75">
        <v>0</v>
      </c>
      <c r="U33" s="75">
        <v>0</v>
      </c>
      <c r="V33" s="75">
        <v>0</v>
      </c>
      <c r="W33" s="75">
        <v>0</v>
      </c>
      <c r="X33" s="75">
        <v>0</v>
      </c>
      <c r="Y33" s="75">
        <v>0</v>
      </c>
      <c r="Z33" s="75">
        <v>0</v>
      </c>
      <c r="AA33" s="75">
        <v>0</v>
      </c>
      <c r="AB33" s="75">
        <v>0</v>
      </c>
      <c r="AC33" s="75">
        <v>0</v>
      </c>
      <c r="AD33" s="75">
        <v>0</v>
      </c>
      <c r="AE33" s="75">
        <v>0</v>
      </c>
      <c r="AF33" s="75">
        <v>0</v>
      </c>
      <c r="AG33" s="75">
        <v>0</v>
      </c>
      <c r="AH33" s="75">
        <v>0</v>
      </c>
      <c r="AI33" s="75">
        <v>0</v>
      </c>
      <c r="AJ33" s="75">
        <v>0</v>
      </c>
      <c r="AK33" s="75">
        <v>0</v>
      </c>
      <c r="AL33" s="75">
        <v>0</v>
      </c>
      <c r="AM33" s="75">
        <v>0</v>
      </c>
      <c r="AN33" s="75">
        <v>0</v>
      </c>
      <c r="AO33" s="75">
        <v>0</v>
      </c>
      <c r="AP33" s="75">
        <v>0</v>
      </c>
      <c r="AQ33" s="75">
        <v>0</v>
      </c>
      <c r="AR33" s="75">
        <v>0</v>
      </c>
      <c r="AS33" s="75">
        <v>0</v>
      </c>
      <c r="AT33" s="75">
        <v>0</v>
      </c>
      <c r="AU33" s="75">
        <v>0</v>
      </c>
      <c r="AV33" s="75">
        <v>0</v>
      </c>
      <c r="AW33" s="75">
        <v>0</v>
      </c>
      <c r="AX33" s="75">
        <v>0</v>
      </c>
      <c r="AY33" s="75">
        <v>0</v>
      </c>
      <c r="AZ33" s="75">
        <v>0</v>
      </c>
      <c r="BA33" s="75">
        <v>0</v>
      </c>
      <c r="BB33" s="75">
        <v>0</v>
      </c>
      <c r="BC33" s="75">
        <v>0</v>
      </c>
      <c r="BD33" s="75">
        <v>0</v>
      </c>
      <c r="BE33" s="75">
        <v>0</v>
      </c>
      <c r="BF33" s="75">
        <v>0</v>
      </c>
      <c r="BG33" s="75">
        <v>0</v>
      </c>
      <c r="BH33" s="75">
        <v>0</v>
      </c>
      <c r="BI33" s="75">
        <v>0</v>
      </c>
      <c r="BJ33" s="75">
        <v>0</v>
      </c>
      <c r="BK33" s="75">
        <v>0</v>
      </c>
      <c r="BL33" s="75">
        <v>0</v>
      </c>
      <c r="BM33" s="75">
        <v>0</v>
      </c>
      <c r="BN33" s="75">
        <v>0</v>
      </c>
      <c r="BO33" s="75">
        <v>0</v>
      </c>
      <c r="BP33" s="75">
        <v>0</v>
      </c>
      <c r="BQ33" s="75">
        <v>0</v>
      </c>
      <c r="BR33" s="75">
        <v>0</v>
      </c>
      <c r="BS33" s="75">
        <v>0</v>
      </c>
      <c r="BT33" s="75">
        <v>0</v>
      </c>
      <c r="BU33" s="75">
        <v>0</v>
      </c>
      <c r="BV33" s="75">
        <v>0</v>
      </c>
      <c r="BW33" s="75">
        <v>0</v>
      </c>
      <c r="BX33" s="75">
        <v>0</v>
      </c>
      <c r="BY33" s="75">
        <v>0</v>
      </c>
      <c r="BZ33" s="75">
        <v>0</v>
      </c>
      <c r="CA33" s="75"/>
      <c r="CB33" s="91" t="e">
        <f t="shared" si="0"/>
        <v>#DIV/0!</v>
      </c>
      <c r="CC33" s="23" t="str">
        <f t="shared" si="1"/>
        <v/>
      </c>
      <c r="CD33" s="68" t="str">
        <f t="shared" si="2"/>
        <v/>
      </c>
      <c r="CE33" s="68" t="str">
        <f t="shared" si="3"/>
        <v/>
      </c>
      <c r="CF33" s="68" t="str">
        <f t="shared" si="4"/>
        <v/>
      </c>
      <c r="CG33" s="68" t="str">
        <f t="shared" si="5"/>
        <v/>
      </c>
      <c r="CH33" s="68" t="str">
        <f t="shared" si="6"/>
        <v/>
      </c>
      <c r="CI33" s="68" t="str">
        <f t="shared" si="7"/>
        <v/>
      </c>
      <c r="CJ33" s="68" t="str">
        <f t="shared" si="8"/>
        <v/>
      </c>
    </row>
    <row r="34" spans="1:88" x14ac:dyDescent="0.25">
      <c r="A34" s="89" t="s">
        <v>471</v>
      </c>
      <c r="B34" s="75">
        <v>12882.268410999999</v>
      </c>
      <c r="C34" s="75">
        <v>6383.7519203000002</v>
      </c>
      <c r="D34" s="75">
        <v>11117.178163</v>
      </c>
      <c r="E34" s="75">
        <v>12405.229987000001</v>
      </c>
      <c r="F34" s="75">
        <v>4006.1879484999999</v>
      </c>
      <c r="G34" s="75">
        <v>392.80350055000002</v>
      </c>
      <c r="H34" s="75">
        <v>76736.816659000004</v>
      </c>
      <c r="I34" s="89"/>
      <c r="J34" s="89" t="s">
        <v>471</v>
      </c>
      <c r="K34" s="75">
        <v>46.4685256876515</v>
      </c>
      <c r="L34" s="75">
        <v>6708.3707745760603</v>
      </c>
      <c r="M34" s="75">
        <v>344.58238588370199</v>
      </c>
      <c r="N34" s="75">
        <v>344.58238588370199</v>
      </c>
      <c r="O34" s="75">
        <v>132.26273271317299</v>
      </c>
      <c r="P34" s="75">
        <v>339.14919379587002</v>
      </c>
      <c r="Q34" s="75">
        <v>158.10904806313201</v>
      </c>
      <c r="R34" s="75">
        <v>220965.99460149399</v>
      </c>
      <c r="S34" s="75">
        <v>10581.878497051801</v>
      </c>
      <c r="T34" s="75">
        <v>330.98087863027303</v>
      </c>
      <c r="U34" s="75">
        <v>1761.98239931434</v>
      </c>
      <c r="V34" s="75">
        <v>137.41879949126599</v>
      </c>
      <c r="W34" s="75">
        <v>0</v>
      </c>
      <c r="X34" s="75">
        <v>9341.4383318225991</v>
      </c>
      <c r="Y34" s="75">
        <v>68.7740671391945</v>
      </c>
      <c r="Z34" s="75">
        <v>389.58876878836497</v>
      </c>
      <c r="AA34" s="75">
        <v>389.58876878836497</v>
      </c>
      <c r="AB34" s="75">
        <v>105.64225367015101</v>
      </c>
      <c r="AC34" s="75">
        <v>0</v>
      </c>
      <c r="AD34" s="75">
        <v>70.986974373672396</v>
      </c>
      <c r="AE34" s="75">
        <v>125.10360536787201</v>
      </c>
      <c r="AF34" s="75">
        <v>5.4960437374337197</v>
      </c>
      <c r="AG34" s="75">
        <v>1.10992269523507E-3</v>
      </c>
      <c r="AH34" s="75">
        <v>6338.7968027358102</v>
      </c>
      <c r="AI34" s="75">
        <v>331.72970556183498</v>
      </c>
      <c r="AJ34" s="75">
        <v>654.515677088546</v>
      </c>
      <c r="AK34" s="75">
        <v>132.063554777153</v>
      </c>
      <c r="AL34" s="75">
        <v>49.5986934690795</v>
      </c>
      <c r="AM34" s="75">
        <v>6104.9607795146503</v>
      </c>
      <c r="AN34" s="75">
        <v>0</v>
      </c>
      <c r="AO34" s="75">
        <v>88999.010916549494</v>
      </c>
      <c r="AP34" s="75">
        <v>9109.8221361177693</v>
      </c>
      <c r="AQ34" s="75">
        <v>941.21605947188198</v>
      </c>
      <c r="AR34" s="75">
        <v>10122.025169963301</v>
      </c>
      <c r="AS34" s="75">
        <v>0.65195518366428096</v>
      </c>
      <c r="AT34" s="75">
        <v>218.24587989766599</v>
      </c>
      <c r="AU34" s="75">
        <v>1.7809402166588799</v>
      </c>
      <c r="AV34" s="75">
        <v>85.601496963342598</v>
      </c>
      <c r="AW34" s="75">
        <v>25787.695812581602</v>
      </c>
      <c r="AX34" s="75">
        <v>82.295107908860899</v>
      </c>
      <c r="AY34" s="75">
        <v>9.9590320487000898</v>
      </c>
      <c r="AZ34" s="75">
        <v>388.19976303730698</v>
      </c>
      <c r="BA34" s="75">
        <v>67.9530096631117</v>
      </c>
      <c r="BB34" s="75">
        <v>2.9596878415097199</v>
      </c>
      <c r="BC34" s="75">
        <v>32.955251197275103</v>
      </c>
      <c r="BD34" s="75">
        <v>8885.6325464582696</v>
      </c>
      <c r="BE34" s="75">
        <v>2966.3811958440001</v>
      </c>
      <c r="BF34" s="75">
        <v>5919.2513506142604</v>
      </c>
      <c r="BG34" s="75">
        <v>11.0098571445129</v>
      </c>
      <c r="BH34" s="75">
        <v>1.51766437348049</v>
      </c>
      <c r="BI34" s="75">
        <v>861.32385494391997</v>
      </c>
      <c r="BJ34" s="75">
        <v>6.5799922539393796</v>
      </c>
      <c r="BK34" s="75">
        <v>350.08154295099598</v>
      </c>
      <c r="BL34" s="75">
        <v>5.00370287221459</v>
      </c>
      <c r="BM34" s="75">
        <v>5.44421863622083</v>
      </c>
      <c r="BN34" s="75">
        <v>751.20673717268198</v>
      </c>
      <c r="BO34" s="75">
        <v>19328.052378822598</v>
      </c>
      <c r="BP34" s="75">
        <v>269.38888472461502</v>
      </c>
      <c r="BQ34" s="75">
        <v>28.9082170509873</v>
      </c>
      <c r="BR34" s="75">
        <v>5.99317506033168</v>
      </c>
      <c r="BS34" s="75">
        <v>353.33101697051802</v>
      </c>
      <c r="BT34" s="75">
        <v>4875.9699896789998</v>
      </c>
      <c r="BU34" s="75">
        <v>7.8511651105033602E-3</v>
      </c>
      <c r="BV34" s="75">
        <v>1546.0139714997199</v>
      </c>
      <c r="BW34" s="75">
        <v>2746.3855896502801</v>
      </c>
      <c r="BX34" s="75">
        <v>994.97738507031204</v>
      </c>
      <c r="BY34" s="75">
        <v>75240.582367543495</v>
      </c>
      <c r="BZ34" s="75">
        <v>1702.7734970107199</v>
      </c>
      <c r="CA34" s="75"/>
      <c r="CB34" s="91">
        <f t="shared" si="0"/>
        <v>1.1828591448401782</v>
      </c>
      <c r="CC34" s="23">
        <f t="shared" si="1"/>
        <v>7.0131197247289374E-3</v>
      </c>
      <c r="CD34" s="68">
        <f t="shared" si="2"/>
        <v>-0.17857025180316269</v>
      </c>
      <c r="CE34" s="68">
        <f t="shared" si="3"/>
        <v>-4.367198855250131E-2</v>
      </c>
      <c r="CF34" s="68">
        <f t="shared" si="4"/>
        <v>-8.9514891139259645E-2</v>
      </c>
      <c r="CG34" s="68">
        <f t="shared" si="5"/>
        <v>-0.28371883828273042</v>
      </c>
      <c r="CH34" s="68">
        <f t="shared" si="6"/>
        <v>-0.25955016739674558</v>
      </c>
      <c r="CI34" s="68">
        <f t="shared" si="7"/>
        <v>-0.10048913394155851</v>
      </c>
      <c r="CJ34" s="68">
        <f t="shared" si="8"/>
        <v>-1.9498258549157894E-2</v>
      </c>
    </row>
    <row r="35" spans="1:88" x14ac:dyDescent="0.25">
      <c r="A35" s="89" t="s">
        <v>447</v>
      </c>
      <c r="B35" s="75">
        <v>175367.6826</v>
      </c>
      <c r="C35" s="75">
        <v>0.44979285479999997</v>
      </c>
      <c r="D35" s="75">
        <v>9267.3058316000006</v>
      </c>
      <c r="E35" s="75">
        <v>16819.526281999999</v>
      </c>
      <c r="F35" s="75">
        <v>15854.09684</v>
      </c>
      <c r="G35" s="75">
        <v>598.27400838000005</v>
      </c>
      <c r="H35" s="75">
        <v>60187.861339000003</v>
      </c>
      <c r="I35" s="89"/>
      <c r="J35" s="89" t="s">
        <v>447</v>
      </c>
      <c r="K35" s="75">
        <v>0</v>
      </c>
      <c r="L35" s="75">
        <v>0</v>
      </c>
      <c r="M35" s="75">
        <v>0</v>
      </c>
      <c r="N35" s="75">
        <v>0</v>
      </c>
      <c r="O35" s="75">
        <v>0</v>
      </c>
      <c r="P35" s="75">
        <v>0</v>
      </c>
      <c r="Q35" s="75">
        <v>0</v>
      </c>
      <c r="R35" s="75">
        <v>0</v>
      </c>
      <c r="S35" s="75">
        <v>0</v>
      </c>
      <c r="T35" s="75">
        <v>0</v>
      </c>
      <c r="U35" s="75">
        <v>0</v>
      </c>
      <c r="V35" s="75">
        <v>0</v>
      </c>
      <c r="W35" s="75">
        <v>0</v>
      </c>
      <c r="X35" s="75">
        <v>0</v>
      </c>
      <c r="Y35" s="75">
        <v>0</v>
      </c>
      <c r="Z35" s="75">
        <v>0</v>
      </c>
      <c r="AA35" s="75">
        <v>0</v>
      </c>
      <c r="AB35" s="75">
        <v>0</v>
      </c>
      <c r="AC35" s="75">
        <v>0</v>
      </c>
      <c r="AD35" s="75">
        <v>0</v>
      </c>
      <c r="AE35" s="75">
        <v>0</v>
      </c>
      <c r="AF35" s="75">
        <v>0</v>
      </c>
      <c r="AG35" s="75">
        <v>0</v>
      </c>
      <c r="AH35" s="75">
        <v>0</v>
      </c>
      <c r="AI35" s="75">
        <v>0</v>
      </c>
      <c r="AJ35" s="75">
        <v>0</v>
      </c>
      <c r="AK35" s="75">
        <v>0</v>
      </c>
      <c r="AL35" s="75">
        <v>0</v>
      </c>
      <c r="AM35" s="75">
        <v>0</v>
      </c>
      <c r="AN35" s="75">
        <v>0</v>
      </c>
      <c r="AO35" s="75">
        <v>0</v>
      </c>
      <c r="AP35" s="75">
        <v>0</v>
      </c>
      <c r="AQ35" s="75">
        <v>0</v>
      </c>
      <c r="AR35" s="75">
        <v>0</v>
      </c>
      <c r="AS35" s="75">
        <v>0</v>
      </c>
      <c r="AT35" s="75">
        <v>0</v>
      </c>
      <c r="AU35" s="75">
        <v>0</v>
      </c>
      <c r="AV35" s="75">
        <v>0</v>
      </c>
      <c r="AW35" s="75">
        <v>0</v>
      </c>
      <c r="AX35" s="75">
        <v>0</v>
      </c>
      <c r="AY35" s="75">
        <v>0</v>
      </c>
      <c r="AZ35" s="75">
        <v>0</v>
      </c>
      <c r="BA35" s="75">
        <v>0</v>
      </c>
      <c r="BB35" s="75">
        <v>0</v>
      </c>
      <c r="BC35" s="75">
        <v>0</v>
      </c>
      <c r="BD35" s="75">
        <v>0</v>
      </c>
      <c r="BE35" s="75">
        <v>0</v>
      </c>
      <c r="BF35" s="75">
        <v>0</v>
      </c>
      <c r="BG35" s="75">
        <v>0</v>
      </c>
      <c r="BH35" s="75">
        <v>0</v>
      </c>
      <c r="BI35" s="75">
        <v>0</v>
      </c>
      <c r="BJ35" s="75">
        <v>0</v>
      </c>
      <c r="BK35" s="75">
        <v>0</v>
      </c>
      <c r="BL35" s="75">
        <v>0</v>
      </c>
      <c r="BM35" s="75">
        <v>0</v>
      </c>
      <c r="BN35" s="75">
        <v>0</v>
      </c>
      <c r="BO35" s="75">
        <v>0</v>
      </c>
      <c r="BP35" s="75">
        <v>0</v>
      </c>
      <c r="BQ35" s="75">
        <v>0</v>
      </c>
      <c r="BR35" s="75">
        <v>0</v>
      </c>
      <c r="BS35" s="75">
        <v>0</v>
      </c>
      <c r="BT35" s="75">
        <v>0</v>
      </c>
      <c r="BU35" s="75">
        <v>0</v>
      </c>
      <c r="BV35" s="75">
        <v>0</v>
      </c>
      <c r="BW35" s="75">
        <v>0</v>
      </c>
      <c r="BX35" s="75">
        <v>0</v>
      </c>
      <c r="BY35" s="75">
        <v>0</v>
      </c>
      <c r="BZ35" s="75">
        <v>0</v>
      </c>
      <c r="CA35" s="75"/>
      <c r="CB35" s="91" t="e">
        <f t="shared" si="0"/>
        <v>#DIV/0!</v>
      </c>
      <c r="CC35" s="23" t="str">
        <f t="shared" si="1"/>
        <v/>
      </c>
      <c r="CD35" s="68" t="str">
        <f t="shared" si="2"/>
        <v/>
      </c>
      <c r="CE35" s="68" t="str">
        <f t="shared" ref="CE35:CE51" si="9">IF(AM35&lt;&gt;0,(AM35-C35)/C35,"")</f>
        <v/>
      </c>
      <c r="CF35" s="68" t="str">
        <f t="shared" ref="CF35:CF51" si="10">IF(AR35&lt;&gt;0,(AR35-D35)/D35,"")</f>
        <v/>
      </c>
      <c r="CG35" s="68" t="str">
        <f t="shared" ref="CG35:CG51" si="11">IF(BD35&lt;&gt;0,(BD35-E35)/E35,"")</f>
        <v/>
      </c>
      <c r="CH35" s="68" t="str">
        <f t="shared" ref="CH35:CH51" si="12">IF(BE35&lt;&gt;0,(BE35-F35)/F35,"")</f>
        <v/>
      </c>
      <c r="CI35" s="68" t="str">
        <f t="shared" ref="CI35:CI51" si="13">IF(BS35&lt;&gt;0,(BS35-G35)/G35,"")</f>
        <v/>
      </c>
      <c r="CJ35" s="68" t="str">
        <f t="shared" ref="CJ35:CJ51" si="14">IF(BY35&lt;&gt;0,(BY35-H35)/H35,"")</f>
        <v/>
      </c>
    </row>
    <row r="36" spans="1:88" x14ac:dyDescent="0.25">
      <c r="A36" s="89" t="s">
        <v>472</v>
      </c>
      <c r="B36" s="75">
        <v>124374.21799999999</v>
      </c>
      <c r="C36" s="75">
        <v>1.1297573235</v>
      </c>
      <c r="D36" s="75">
        <v>8964.4372015000008</v>
      </c>
      <c r="E36" s="75">
        <v>26299.684861000002</v>
      </c>
      <c r="F36" s="75">
        <v>23499.124250000001</v>
      </c>
      <c r="G36" s="75">
        <v>1486.1812245000001</v>
      </c>
      <c r="H36" s="75">
        <v>76329.577474000005</v>
      </c>
      <c r="I36" s="89"/>
      <c r="J36" s="89" t="s">
        <v>472</v>
      </c>
      <c r="K36" s="75">
        <v>0</v>
      </c>
      <c r="L36" s="75">
        <v>0</v>
      </c>
      <c r="M36" s="75">
        <v>0</v>
      </c>
      <c r="N36" s="75">
        <v>0</v>
      </c>
      <c r="O36" s="75">
        <v>0</v>
      </c>
      <c r="P36" s="75">
        <v>0</v>
      </c>
      <c r="Q36" s="75">
        <v>0</v>
      </c>
      <c r="R36" s="75">
        <v>0</v>
      </c>
      <c r="S36" s="75">
        <v>0</v>
      </c>
      <c r="T36" s="75">
        <v>0</v>
      </c>
      <c r="U36" s="75">
        <v>0</v>
      </c>
      <c r="V36" s="75">
        <v>0</v>
      </c>
      <c r="W36" s="75">
        <v>0</v>
      </c>
      <c r="X36" s="75">
        <v>0</v>
      </c>
      <c r="Y36" s="75">
        <v>0</v>
      </c>
      <c r="Z36" s="75">
        <v>0</v>
      </c>
      <c r="AA36" s="75">
        <v>0</v>
      </c>
      <c r="AB36" s="75">
        <v>0</v>
      </c>
      <c r="AC36" s="75">
        <v>0</v>
      </c>
      <c r="AD36" s="75">
        <v>0</v>
      </c>
      <c r="AE36" s="75">
        <v>0</v>
      </c>
      <c r="AF36" s="75">
        <v>0</v>
      </c>
      <c r="AG36" s="75">
        <v>0</v>
      </c>
      <c r="AH36" s="75">
        <v>0</v>
      </c>
      <c r="AI36" s="75">
        <v>0</v>
      </c>
      <c r="AJ36" s="75">
        <v>0</v>
      </c>
      <c r="AK36" s="75">
        <v>0</v>
      </c>
      <c r="AL36" s="75">
        <v>0</v>
      </c>
      <c r="AM36" s="75">
        <v>0</v>
      </c>
      <c r="AN36" s="75">
        <v>0</v>
      </c>
      <c r="AO36" s="75">
        <v>0</v>
      </c>
      <c r="AP36" s="75">
        <v>0</v>
      </c>
      <c r="AQ36" s="75">
        <v>0</v>
      </c>
      <c r="AR36" s="75">
        <v>0</v>
      </c>
      <c r="AS36" s="75">
        <v>0</v>
      </c>
      <c r="AT36" s="75">
        <v>0</v>
      </c>
      <c r="AU36" s="75">
        <v>0</v>
      </c>
      <c r="AV36" s="75">
        <v>0</v>
      </c>
      <c r="AW36" s="75">
        <v>0</v>
      </c>
      <c r="AX36" s="75">
        <v>0</v>
      </c>
      <c r="AY36" s="75">
        <v>0</v>
      </c>
      <c r="AZ36" s="75">
        <v>0</v>
      </c>
      <c r="BA36" s="75">
        <v>0</v>
      </c>
      <c r="BB36" s="75">
        <v>0</v>
      </c>
      <c r="BC36" s="75">
        <v>0</v>
      </c>
      <c r="BD36" s="75">
        <v>0</v>
      </c>
      <c r="BE36" s="75">
        <v>0</v>
      </c>
      <c r="BF36" s="75">
        <v>0</v>
      </c>
      <c r="BG36" s="75">
        <v>0</v>
      </c>
      <c r="BH36" s="75">
        <v>0</v>
      </c>
      <c r="BI36" s="75">
        <v>0</v>
      </c>
      <c r="BJ36" s="75">
        <v>0</v>
      </c>
      <c r="BK36" s="75">
        <v>0</v>
      </c>
      <c r="BL36" s="75">
        <v>0</v>
      </c>
      <c r="BM36" s="75">
        <v>0</v>
      </c>
      <c r="BN36" s="75">
        <v>0</v>
      </c>
      <c r="BO36" s="75">
        <v>0</v>
      </c>
      <c r="BP36" s="75">
        <v>0</v>
      </c>
      <c r="BQ36" s="75">
        <v>0</v>
      </c>
      <c r="BR36" s="75">
        <v>0</v>
      </c>
      <c r="BS36" s="75">
        <v>0</v>
      </c>
      <c r="BT36" s="75">
        <v>0</v>
      </c>
      <c r="BU36" s="75">
        <v>0</v>
      </c>
      <c r="BV36" s="75">
        <v>0</v>
      </c>
      <c r="BW36" s="75">
        <v>0</v>
      </c>
      <c r="BX36" s="75">
        <v>0</v>
      </c>
      <c r="BY36" s="75">
        <v>0</v>
      </c>
      <c r="BZ36" s="75">
        <v>0</v>
      </c>
      <c r="CA36" s="75"/>
      <c r="CB36" s="91" t="e">
        <f t="shared" si="0"/>
        <v>#DIV/0!</v>
      </c>
      <c r="CC36" s="23" t="str">
        <f t="shared" si="1"/>
        <v/>
      </c>
      <c r="CD36" s="68" t="str">
        <f t="shared" si="2"/>
        <v/>
      </c>
      <c r="CE36" s="68" t="str">
        <f t="shared" si="9"/>
        <v/>
      </c>
      <c r="CF36" s="68" t="str">
        <f t="shared" si="10"/>
        <v/>
      </c>
      <c r="CG36" s="68" t="str">
        <f t="shared" si="11"/>
        <v/>
      </c>
      <c r="CH36" s="68" t="str">
        <f t="shared" si="12"/>
        <v/>
      </c>
      <c r="CI36" s="68" t="str">
        <f t="shared" si="13"/>
        <v/>
      </c>
      <c r="CJ36" s="68" t="str">
        <f t="shared" si="14"/>
        <v/>
      </c>
    </row>
    <row r="37" spans="1:88" x14ac:dyDescent="0.25">
      <c r="A37" s="89" t="s">
        <v>473</v>
      </c>
      <c r="B37" s="75">
        <v>18682.018545999999</v>
      </c>
      <c r="C37" s="75">
        <v>1.3456434210999999</v>
      </c>
      <c r="D37" s="75">
        <v>2766.4891170999999</v>
      </c>
      <c r="E37" s="75">
        <v>5963.0158935999998</v>
      </c>
      <c r="F37" s="75">
        <v>4588.1053934000001</v>
      </c>
      <c r="G37" s="75">
        <v>328.81634639999999</v>
      </c>
      <c r="H37" s="75">
        <v>26142.185484000001</v>
      </c>
      <c r="I37" s="89"/>
      <c r="J37" s="89" t="s">
        <v>473</v>
      </c>
      <c r="K37" s="75">
        <v>0</v>
      </c>
      <c r="L37" s="75">
        <v>0</v>
      </c>
      <c r="M37" s="75">
        <v>0</v>
      </c>
      <c r="N37" s="75">
        <v>0</v>
      </c>
      <c r="O37" s="75">
        <v>0</v>
      </c>
      <c r="P37" s="75">
        <v>0</v>
      </c>
      <c r="Q37" s="75">
        <v>0</v>
      </c>
      <c r="R37" s="75">
        <v>0</v>
      </c>
      <c r="S37" s="75">
        <v>0</v>
      </c>
      <c r="T37" s="75">
        <v>0</v>
      </c>
      <c r="U37" s="75">
        <v>0</v>
      </c>
      <c r="V37" s="75">
        <v>0</v>
      </c>
      <c r="W37" s="75">
        <v>0</v>
      </c>
      <c r="X37" s="75">
        <v>0</v>
      </c>
      <c r="Y37" s="75">
        <v>0</v>
      </c>
      <c r="Z37" s="75">
        <v>0</v>
      </c>
      <c r="AA37" s="75">
        <v>0</v>
      </c>
      <c r="AB37" s="75">
        <v>0</v>
      </c>
      <c r="AC37" s="75">
        <v>0</v>
      </c>
      <c r="AD37" s="75">
        <v>0</v>
      </c>
      <c r="AE37" s="75">
        <v>0</v>
      </c>
      <c r="AF37" s="75">
        <v>0</v>
      </c>
      <c r="AG37" s="75">
        <v>0</v>
      </c>
      <c r="AH37" s="75">
        <v>0</v>
      </c>
      <c r="AI37" s="75">
        <v>0</v>
      </c>
      <c r="AJ37" s="75">
        <v>0</v>
      </c>
      <c r="AK37" s="75">
        <v>0</v>
      </c>
      <c r="AL37" s="75">
        <v>0</v>
      </c>
      <c r="AM37" s="75">
        <v>0</v>
      </c>
      <c r="AN37" s="75">
        <v>0</v>
      </c>
      <c r="AO37" s="75">
        <v>0</v>
      </c>
      <c r="AP37" s="75">
        <v>0</v>
      </c>
      <c r="AQ37" s="75">
        <v>0</v>
      </c>
      <c r="AR37" s="75">
        <v>0</v>
      </c>
      <c r="AS37" s="75">
        <v>0</v>
      </c>
      <c r="AT37" s="75">
        <v>0</v>
      </c>
      <c r="AU37" s="75">
        <v>0</v>
      </c>
      <c r="AV37" s="75">
        <v>0</v>
      </c>
      <c r="AW37" s="75">
        <v>0</v>
      </c>
      <c r="AX37" s="75">
        <v>0</v>
      </c>
      <c r="AY37" s="75">
        <v>0</v>
      </c>
      <c r="AZ37" s="75">
        <v>0</v>
      </c>
      <c r="BA37" s="75">
        <v>0</v>
      </c>
      <c r="BB37" s="75">
        <v>0</v>
      </c>
      <c r="BC37" s="75">
        <v>0</v>
      </c>
      <c r="BD37" s="75">
        <v>0</v>
      </c>
      <c r="BE37" s="75">
        <v>0</v>
      </c>
      <c r="BF37" s="75">
        <v>0</v>
      </c>
      <c r="BG37" s="75">
        <v>0</v>
      </c>
      <c r="BH37" s="75">
        <v>0</v>
      </c>
      <c r="BI37" s="75">
        <v>0</v>
      </c>
      <c r="BJ37" s="75">
        <v>0</v>
      </c>
      <c r="BK37" s="75">
        <v>0</v>
      </c>
      <c r="BL37" s="75">
        <v>0</v>
      </c>
      <c r="BM37" s="75">
        <v>0</v>
      </c>
      <c r="BN37" s="75">
        <v>0</v>
      </c>
      <c r="BO37" s="75">
        <v>0</v>
      </c>
      <c r="BP37" s="75">
        <v>0</v>
      </c>
      <c r="BQ37" s="75">
        <v>0</v>
      </c>
      <c r="BR37" s="75">
        <v>0</v>
      </c>
      <c r="BS37" s="75">
        <v>0</v>
      </c>
      <c r="BT37" s="75">
        <v>0</v>
      </c>
      <c r="BU37" s="75">
        <v>0</v>
      </c>
      <c r="BV37" s="75">
        <v>0</v>
      </c>
      <c r="BW37" s="75">
        <v>0</v>
      </c>
      <c r="BX37" s="75">
        <v>0</v>
      </c>
      <c r="BY37" s="75">
        <v>0</v>
      </c>
      <c r="BZ37" s="75">
        <v>0</v>
      </c>
      <c r="CA37" s="75"/>
      <c r="CB37" s="91" t="e">
        <f t="shared" si="0"/>
        <v>#DIV/0!</v>
      </c>
      <c r="CC37" s="23" t="str">
        <f t="shared" si="1"/>
        <v/>
      </c>
      <c r="CD37" s="68" t="str">
        <f t="shared" si="2"/>
        <v/>
      </c>
      <c r="CE37" s="68" t="str">
        <f t="shared" si="9"/>
        <v/>
      </c>
      <c r="CF37" s="68" t="str">
        <f t="shared" si="10"/>
        <v/>
      </c>
      <c r="CG37" s="68" t="str">
        <f t="shared" si="11"/>
        <v/>
      </c>
      <c r="CH37" s="68" t="str">
        <f t="shared" si="12"/>
        <v/>
      </c>
      <c r="CI37" s="68" t="str">
        <f t="shared" si="13"/>
        <v/>
      </c>
      <c r="CJ37" s="68" t="str">
        <f t="shared" si="14"/>
        <v/>
      </c>
    </row>
    <row r="38" spans="1:88" x14ac:dyDescent="0.25">
      <c r="A38" s="89" t="s">
        <v>448</v>
      </c>
      <c r="B38" s="75">
        <v>21886.831148000001</v>
      </c>
      <c r="C38" s="75">
        <v>0.30384038819999998</v>
      </c>
      <c r="D38" s="75">
        <v>2838.9734109000001</v>
      </c>
      <c r="E38" s="75">
        <v>2818.2799255999998</v>
      </c>
      <c r="F38" s="75">
        <v>1795.7008022</v>
      </c>
      <c r="G38" s="75">
        <v>179.83425595</v>
      </c>
      <c r="H38" s="75">
        <v>21626.630065000001</v>
      </c>
      <c r="I38" s="89"/>
      <c r="J38" s="89" t="s">
        <v>448</v>
      </c>
      <c r="K38" s="75">
        <v>0</v>
      </c>
      <c r="L38" s="75">
        <v>0</v>
      </c>
      <c r="M38" s="75">
        <v>0</v>
      </c>
      <c r="N38" s="75">
        <v>0</v>
      </c>
      <c r="O38" s="75">
        <v>0</v>
      </c>
      <c r="P38" s="75">
        <v>0</v>
      </c>
      <c r="Q38" s="75">
        <v>0</v>
      </c>
      <c r="R38" s="75">
        <v>0</v>
      </c>
      <c r="S38" s="75">
        <v>0</v>
      </c>
      <c r="T38" s="75">
        <v>0</v>
      </c>
      <c r="U38" s="75">
        <v>0</v>
      </c>
      <c r="V38" s="75">
        <v>0</v>
      </c>
      <c r="W38" s="75">
        <v>0</v>
      </c>
      <c r="X38" s="75">
        <v>0</v>
      </c>
      <c r="Y38" s="75">
        <v>0</v>
      </c>
      <c r="Z38" s="75">
        <v>0</v>
      </c>
      <c r="AA38" s="75">
        <v>0</v>
      </c>
      <c r="AB38" s="75">
        <v>0</v>
      </c>
      <c r="AC38" s="75">
        <v>0</v>
      </c>
      <c r="AD38" s="75">
        <v>0</v>
      </c>
      <c r="AE38" s="75">
        <v>0</v>
      </c>
      <c r="AF38" s="75">
        <v>0</v>
      </c>
      <c r="AG38" s="75">
        <v>0</v>
      </c>
      <c r="AH38" s="75">
        <v>0</v>
      </c>
      <c r="AI38" s="75">
        <v>0</v>
      </c>
      <c r="AJ38" s="75">
        <v>0</v>
      </c>
      <c r="AK38" s="75">
        <v>0</v>
      </c>
      <c r="AL38" s="75">
        <v>0</v>
      </c>
      <c r="AM38" s="75">
        <v>0</v>
      </c>
      <c r="AN38" s="75">
        <v>0</v>
      </c>
      <c r="AO38" s="75">
        <v>0</v>
      </c>
      <c r="AP38" s="75">
        <v>0</v>
      </c>
      <c r="AQ38" s="75">
        <v>0</v>
      </c>
      <c r="AR38" s="75">
        <v>0</v>
      </c>
      <c r="AS38" s="75">
        <v>0</v>
      </c>
      <c r="AT38" s="75">
        <v>0</v>
      </c>
      <c r="AU38" s="75">
        <v>0</v>
      </c>
      <c r="AV38" s="75">
        <v>0</v>
      </c>
      <c r="AW38" s="75">
        <v>0</v>
      </c>
      <c r="AX38" s="75">
        <v>0</v>
      </c>
      <c r="AY38" s="75">
        <v>0</v>
      </c>
      <c r="AZ38" s="75">
        <v>0</v>
      </c>
      <c r="BA38" s="75">
        <v>0</v>
      </c>
      <c r="BB38" s="75">
        <v>0</v>
      </c>
      <c r="BC38" s="75">
        <v>0</v>
      </c>
      <c r="BD38" s="75">
        <v>0</v>
      </c>
      <c r="BE38" s="75">
        <v>0</v>
      </c>
      <c r="BF38" s="75">
        <v>0</v>
      </c>
      <c r="BG38" s="75">
        <v>0</v>
      </c>
      <c r="BH38" s="75">
        <v>0</v>
      </c>
      <c r="BI38" s="75">
        <v>0</v>
      </c>
      <c r="BJ38" s="75">
        <v>0</v>
      </c>
      <c r="BK38" s="75">
        <v>0</v>
      </c>
      <c r="BL38" s="75">
        <v>0</v>
      </c>
      <c r="BM38" s="75">
        <v>0</v>
      </c>
      <c r="BN38" s="75">
        <v>0</v>
      </c>
      <c r="BO38" s="75">
        <v>0</v>
      </c>
      <c r="BP38" s="75">
        <v>0</v>
      </c>
      <c r="BQ38" s="75">
        <v>0</v>
      </c>
      <c r="BR38" s="75">
        <v>0</v>
      </c>
      <c r="BS38" s="75">
        <v>0</v>
      </c>
      <c r="BT38" s="75">
        <v>0</v>
      </c>
      <c r="BU38" s="75">
        <v>0</v>
      </c>
      <c r="BV38" s="75">
        <v>0</v>
      </c>
      <c r="BW38" s="75">
        <v>0</v>
      </c>
      <c r="BX38" s="75">
        <v>0</v>
      </c>
      <c r="BY38" s="75">
        <v>0</v>
      </c>
      <c r="BZ38" s="75">
        <v>0</v>
      </c>
      <c r="CA38" s="75"/>
      <c r="CB38" s="91" t="e">
        <f t="shared" si="0"/>
        <v>#DIV/0!</v>
      </c>
      <c r="CC38" s="23" t="str">
        <f t="shared" si="1"/>
        <v/>
      </c>
      <c r="CD38" s="68" t="str">
        <f t="shared" si="2"/>
        <v/>
      </c>
      <c r="CE38" s="68" t="str">
        <f t="shared" si="9"/>
        <v/>
      </c>
      <c r="CF38" s="68" t="str">
        <f t="shared" si="10"/>
        <v/>
      </c>
      <c r="CG38" s="68" t="str">
        <f t="shared" si="11"/>
        <v/>
      </c>
      <c r="CH38" s="68" t="str">
        <f t="shared" si="12"/>
        <v/>
      </c>
      <c r="CI38" s="68" t="str">
        <f t="shared" si="13"/>
        <v/>
      </c>
      <c r="CJ38" s="68" t="str">
        <f t="shared" si="14"/>
        <v/>
      </c>
    </row>
    <row r="39" spans="1:88" x14ac:dyDescent="0.25">
      <c r="A39" s="89" t="s">
        <v>474</v>
      </c>
      <c r="B39" s="75">
        <v>54980.501701000001</v>
      </c>
      <c r="C39" s="75">
        <v>7.1293015552999996</v>
      </c>
      <c r="D39" s="75">
        <v>7630.8446960000001</v>
      </c>
      <c r="E39" s="75">
        <v>12321.937148999999</v>
      </c>
      <c r="F39" s="75">
        <v>9901.5840662999999</v>
      </c>
      <c r="G39" s="75">
        <v>666.57968223</v>
      </c>
      <c r="H39" s="75">
        <v>36094.794392999996</v>
      </c>
      <c r="I39" s="89"/>
      <c r="J39" s="89" t="s">
        <v>474</v>
      </c>
      <c r="K39" s="75">
        <v>5.8397696267023497E-6</v>
      </c>
      <c r="L39" s="75">
        <v>5.2173051654293198E-3</v>
      </c>
      <c r="M39" s="75">
        <v>1.01875754752624E-2</v>
      </c>
      <c r="N39" s="75">
        <v>1.01875754752624E-2</v>
      </c>
      <c r="O39" s="75">
        <v>3.9536285156831202E-3</v>
      </c>
      <c r="P39" s="75">
        <v>1.59601700969482E-4</v>
      </c>
      <c r="Q39" s="75">
        <v>2.4754057655737198E-3</v>
      </c>
      <c r="R39" s="75">
        <v>2.4329702659766202E-2</v>
      </c>
      <c r="S39" s="75">
        <v>0.37172689936451703</v>
      </c>
      <c r="T39" s="75">
        <v>6.63253586077812E-3</v>
      </c>
      <c r="U39" s="75">
        <v>2.6502072187701499E-3</v>
      </c>
      <c r="V39" s="75">
        <v>4.1416677636865696E-3</v>
      </c>
      <c r="W39" s="75">
        <v>1.46885778633905E-7</v>
      </c>
      <c r="X39" s="75">
        <v>2.4869780857928602E-3</v>
      </c>
      <c r="Y39" s="75">
        <v>4.2524464883127299E-6</v>
      </c>
      <c r="Z39" s="75">
        <v>6.9438014040796399E-3</v>
      </c>
      <c r="AA39" s="75">
        <v>6.9438014040796399E-3</v>
      </c>
      <c r="AB39" s="75">
        <v>3.9390398431190998E-3</v>
      </c>
      <c r="AC39" s="75">
        <v>0</v>
      </c>
      <c r="AD39" s="75">
        <v>8.3132937603685897E-5</v>
      </c>
      <c r="AE39" s="75">
        <v>8.4644744721308195E-4</v>
      </c>
      <c r="AF39" s="75">
        <v>2.40226035928063E-4</v>
      </c>
      <c r="AG39" s="75">
        <v>2.9497889504346002E-11</v>
      </c>
      <c r="AH39" s="75">
        <v>1.107238399331E-2</v>
      </c>
      <c r="AI39" s="75">
        <v>1.1297458425789601E-3</v>
      </c>
      <c r="AJ39" s="75">
        <v>1.8329231246107301E-4</v>
      </c>
      <c r="AK39" s="75">
        <v>5.5378257029712703E-3</v>
      </c>
      <c r="AL39" s="75">
        <v>1.45023334486681E-3</v>
      </c>
      <c r="AM39" s="75">
        <v>7.6414127217712202E-6</v>
      </c>
      <c r="AN39" s="75">
        <v>0</v>
      </c>
      <c r="AO39" s="75">
        <v>0.11326814486571</v>
      </c>
      <c r="AP39" s="75">
        <v>1.9931213809752098E-2</v>
      </c>
      <c r="AQ39" s="75">
        <v>2.1314405771700401E-3</v>
      </c>
      <c r="AR39" s="75">
        <v>2.2145787324525899E-2</v>
      </c>
      <c r="AS39" s="75">
        <v>1.04591001162938E-5</v>
      </c>
      <c r="AT39" s="75">
        <v>2.5057038145471899E-3</v>
      </c>
      <c r="AU39" s="75">
        <v>3.8335151682402001E-9</v>
      </c>
      <c r="AV39" s="75">
        <v>4.2826226183193001E-6</v>
      </c>
      <c r="AW39" s="75">
        <v>1.42771749929728E-2</v>
      </c>
      <c r="AX39" s="75">
        <v>4.7519612868378502E-6</v>
      </c>
      <c r="AY39" s="75">
        <v>9.4422107949315704E-5</v>
      </c>
      <c r="AZ39" s="75">
        <v>2.5313671412115399E-3</v>
      </c>
      <c r="BA39" s="75">
        <v>4.4400348330274298E-6</v>
      </c>
      <c r="BB39" s="75">
        <v>2.3867017201563002E-9</v>
      </c>
      <c r="BC39" s="75">
        <v>2.9058288000793702E-4</v>
      </c>
      <c r="BD39" s="75">
        <v>3.2652158008377501E-2</v>
      </c>
      <c r="BE39" s="75">
        <v>3.1377584464943702E-2</v>
      </c>
      <c r="BF39" s="75">
        <v>1.2745735434337999E-3</v>
      </c>
      <c r="BG39" s="75">
        <v>3.6743718205217301E-6</v>
      </c>
      <c r="BH39" s="75">
        <v>1.30801876133313E-8</v>
      </c>
      <c r="BI39" s="75">
        <v>7.4807508942497899E-4</v>
      </c>
      <c r="BJ39" s="75">
        <v>2.9206707562404498E-5</v>
      </c>
      <c r="BK39" s="75">
        <v>1.11951537999415E-2</v>
      </c>
      <c r="BL39" s="75">
        <v>4.8923075227213902E-5</v>
      </c>
      <c r="BM39" s="75">
        <v>6.0045051450365702E-5</v>
      </c>
      <c r="BN39" s="75">
        <v>1.6216771551557801E-2</v>
      </c>
      <c r="BO39" s="75">
        <v>9.1984795057237796E-3</v>
      </c>
      <c r="BP39" s="75">
        <v>1.3201516779929101E-5</v>
      </c>
      <c r="BQ39" s="75">
        <v>1.32604606557648E-4</v>
      </c>
      <c r="BR39" s="75">
        <v>6.6479824953013995E-8</v>
      </c>
      <c r="BS39" s="75">
        <v>1.1510313772824701E-3</v>
      </c>
      <c r="BT39" s="75">
        <v>1.1647050495345399E-3</v>
      </c>
      <c r="BU39" s="75">
        <v>0</v>
      </c>
      <c r="BV39" s="75">
        <v>4.7576171237178499E-4</v>
      </c>
      <c r="BW39" s="75">
        <v>1.7235900391651001E-3</v>
      </c>
      <c r="BX39" s="75">
        <v>2.5417770928752202E-4</v>
      </c>
      <c r="BY39" s="75">
        <v>0.104516159328031</v>
      </c>
      <c r="BZ39" s="75">
        <v>8.5464004045481196E-4</v>
      </c>
      <c r="CA39" s="75"/>
      <c r="CB39" s="91">
        <f t="shared" si="0"/>
        <v>1.0837381089579681</v>
      </c>
      <c r="CC39" s="23">
        <f t="shared" si="1"/>
        <v>3.7538939747524024E-3</v>
      </c>
      <c r="CD39" s="68">
        <f t="shared" si="2"/>
        <v>-0.99999323893220571</v>
      </c>
      <c r="CE39" s="68">
        <f t="shared" si="9"/>
        <v>-0.99999892816811542</v>
      </c>
      <c r="CF39" s="68">
        <f t="shared" si="10"/>
        <v>-0.99999709785899105</v>
      </c>
      <c r="CG39" s="68">
        <f t="shared" si="11"/>
        <v>-0.99999735007916257</v>
      </c>
      <c r="CH39" s="68">
        <f t="shared" si="12"/>
        <v>-0.99999683105407633</v>
      </c>
      <c r="CI39" s="68">
        <f t="shared" si="13"/>
        <v>-0.99999827322763057</v>
      </c>
      <c r="CJ39" s="68">
        <f t="shared" si="14"/>
        <v>-0.99999710439798628</v>
      </c>
    </row>
    <row r="40" spans="1:88" x14ac:dyDescent="0.25">
      <c r="A40" s="89" t="s">
        <v>449</v>
      </c>
      <c r="B40" s="75">
        <v>23523.160631999999</v>
      </c>
      <c r="C40" s="75">
        <v>7.1596639086999998</v>
      </c>
      <c r="D40" s="75">
        <v>7806.2254562999997</v>
      </c>
      <c r="E40" s="75">
        <v>4465.5718580000002</v>
      </c>
      <c r="F40" s="75">
        <v>3040.8832760999999</v>
      </c>
      <c r="G40" s="75">
        <v>253.67329452000001</v>
      </c>
      <c r="H40" s="75">
        <v>36433.437209000003</v>
      </c>
      <c r="I40" s="89"/>
      <c r="J40" s="89" t="s">
        <v>449</v>
      </c>
      <c r="K40" s="75">
        <v>4.8306672116924698</v>
      </c>
      <c r="L40" s="75">
        <v>747.25617201651505</v>
      </c>
      <c r="M40" s="75">
        <v>420.67509226214702</v>
      </c>
      <c r="N40" s="75">
        <v>420.67509226214702</v>
      </c>
      <c r="O40" s="75">
        <v>166.20902476752201</v>
      </c>
      <c r="P40" s="75">
        <v>116.790508299035</v>
      </c>
      <c r="Q40" s="75">
        <v>595.21397501011995</v>
      </c>
      <c r="R40" s="75">
        <v>903.97544807429301</v>
      </c>
      <c r="S40" s="75">
        <v>15505.4275910205</v>
      </c>
      <c r="T40" s="75">
        <v>330.26436400620298</v>
      </c>
      <c r="U40" s="75">
        <v>236.769586182864</v>
      </c>
      <c r="V40" s="75">
        <v>159.30767732925</v>
      </c>
      <c r="W40" s="75">
        <v>1.05335019856699</v>
      </c>
      <c r="X40" s="75">
        <v>1854.0930325655399</v>
      </c>
      <c r="Y40" s="75">
        <v>4.0837443483140001</v>
      </c>
      <c r="Z40" s="75">
        <v>313.75358384168601</v>
      </c>
      <c r="AA40" s="75">
        <v>313.75358384168601</v>
      </c>
      <c r="AB40" s="75">
        <v>140.81136677808399</v>
      </c>
      <c r="AC40" s="75">
        <v>0</v>
      </c>
      <c r="AD40" s="75">
        <v>39.402524701797297</v>
      </c>
      <c r="AE40" s="75">
        <v>30.6844780898758</v>
      </c>
      <c r="AF40" s="75">
        <v>8.4132062276588702</v>
      </c>
      <c r="AG40" s="75">
        <v>1.83536539671727E-3</v>
      </c>
      <c r="AH40" s="75">
        <v>1394.95755081623</v>
      </c>
      <c r="AI40" s="75">
        <v>154.440358572657</v>
      </c>
      <c r="AJ40" s="75">
        <v>130.01067686079301</v>
      </c>
      <c r="AK40" s="75">
        <v>195.19935449570301</v>
      </c>
      <c r="AL40" s="75">
        <v>59.535900080149602</v>
      </c>
      <c r="AM40" s="75">
        <v>5.5876358453898503</v>
      </c>
      <c r="AN40" s="75">
        <v>0</v>
      </c>
      <c r="AO40" s="75">
        <v>30318.0579749444</v>
      </c>
      <c r="AP40" s="75">
        <v>5236.4044499413003</v>
      </c>
      <c r="AQ40" s="75">
        <v>542.42098086057399</v>
      </c>
      <c r="AR40" s="75">
        <v>5818.2279555036703</v>
      </c>
      <c r="AS40" s="75">
        <v>1.7998429646959699</v>
      </c>
      <c r="AT40" s="75">
        <v>256.10135816627798</v>
      </c>
      <c r="AU40" s="75">
        <v>7.5148314351928203E-2</v>
      </c>
      <c r="AV40" s="75">
        <v>8.3822382056581493</v>
      </c>
      <c r="AW40" s="75">
        <v>9511.5935747436306</v>
      </c>
      <c r="AX40" s="75">
        <v>12.9933677022878</v>
      </c>
      <c r="AY40" s="75">
        <v>5.1382954708245796</v>
      </c>
      <c r="AZ40" s="75">
        <v>353.05937493455002</v>
      </c>
      <c r="BA40" s="75">
        <v>7.5606425043403496</v>
      </c>
      <c r="BB40" s="75">
        <v>8.1748473476413306</v>
      </c>
      <c r="BC40" s="75">
        <v>13.3725569069153</v>
      </c>
      <c r="BD40" s="75">
        <v>3548.7788462049698</v>
      </c>
      <c r="BE40" s="75">
        <v>2323.3820618776299</v>
      </c>
      <c r="BF40" s="75">
        <v>1225.3967843273399</v>
      </c>
      <c r="BG40" s="75">
        <v>0.967267075844506</v>
      </c>
      <c r="BH40" s="75">
        <v>0.18246252692670101</v>
      </c>
      <c r="BI40" s="75">
        <v>579.76819049256699</v>
      </c>
      <c r="BJ40" s="75">
        <v>1.6730600250224501</v>
      </c>
      <c r="BK40" s="75">
        <v>469.92939730043997</v>
      </c>
      <c r="BL40" s="75">
        <v>2.9704734199749701</v>
      </c>
      <c r="BM40" s="75">
        <v>4.2141585552009699</v>
      </c>
      <c r="BN40" s="75">
        <v>786.27672273020301</v>
      </c>
      <c r="BO40" s="75">
        <v>7816.9770773229302</v>
      </c>
      <c r="BP40" s="75">
        <v>26.3606581691716</v>
      </c>
      <c r="BQ40" s="75">
        <v>41.709042800531201</v>
      </c>
      <c r="BR40" s="75">
        <v>0.64930570953002897</v>
      </c>
      <c r="BS40" s="75">
        <v>183.86870312714601</v>
      </c>
      <c r="BT40" s="75">
        <v>1829.4389359593299</v>
      </c>
      <c r="BU40" s="75">
        <v>0</v>
      </c>
      <c r="BV40" s="75">
        <v>355.66465960862303</v>
      </c>
      <c r="BW40" s="75">
        <v>800.316730449543</v>
      </c>
      <c r="BX40" s="75">
        <v>476.333266424616</v>
      </c>
      <c r="BY40" s="75">
        <v>27480.400392532902</v>
      </c>
      <c r="BZ40" s="75">
        <v>734.21530349255204</v>
      </c>
      <c r="CA40" s="75"/>
      <c r="CB40" s="91">
        <f t="shared" si="0"/>
        <v>1.1032611440109352</v>
      </c>
      <c r="CC40" s="23">
        <f t="shared" si="1"/>
        <v>6.7722552301384201E-3</v>
      </c>
      <c r="CD40" s="68">
        <f t="shared" si="2"/>
        <v>-0.34084420739245752</v>
      </c>
      <c r="CE40" s="68">
        <f t="shared" si="9"/>
        <v>-0.21956729859901861</v>
      </c>
      <c r="CF40" s="68">
        <f t="shared" si="10"/>
        <v>-0.25466821473775392</v>
      </c>
      <c r="CG40" s="68">
        <f t="shared" si="11"/>
        <v>-0.2053024877771501</v>
      </c>
      <c r="CH40" s="68">
        <f t="shared" si="12"/>
        <v>-0.23595158020750509</v>
      </c>
      <c r="CI40" s="68">
        <f t="shared" si="13"/>
        <v>-0.27517516782733509</v>
      </c>
      <c r="CJ40" s="68">
        <f t="shared" si="14"/>
        <v>-0.24573681492383237</v>
      </c>
    </row>
    <row r="41" spans="1:88" x14ac:dyDescent="0.25">
      <c r="A41" s="89" t="s">
        <v>450</v>
      </c>
      <c r="B41" s="75">
        <v>15946.544889000001</v>
      </c>
      <c r="C41" s="75">
        <v>4385.1933012</v>
      </c>
      <c r="D41" s="75">
        <v>9043.4722904999999</v>
      </c>
      <c r="E41" s="75">
        <v>3786.0964115000002</v>
      </c>
      <c r="F41" s="75">
        <v>2528.9138926999999</v>
      </c>
      <c r="G41" s="75">
        <v>219.45687289</v>
      </c>
      <c r="H41" s="75">
        <v>49339.111145000003</v>
      </c>
      <c r="I41" s="89"/>
      <c r="J41" s="89" t="s">
        <v>450</v>
      </c>
      <c r="K41" s="75">
        <v>20.627955484610499</v>
      </c>
      <c r="L41" s="75">
        <v>3377.7502166172899</v>
      </c>
      <c r="M41" s="75">
        <v>346.43742862052602</v>
      </c>
      <c r="N41" s="75">
        <v>346.43742862052602</v>
      </c>
      <c r="O41" s="75">
        <v>133.01327916352699</v>
      </c>
      <c r="P41" s="75">
        <v>146.053696792236</v>
      </c>
      <c r="Q41" s="75">
        <v>121.42127115704101</v>
      </c>
      <c r="R41" s="75">
        <v>60293.302397794199</v>
      </c>
      <c r="S41" s="75">
        <v>15949.1465581992</v>
      </c>
      <c r="T41" s="75">
        <v>243.004367370387</v>
      </c>
      <c r="U41" s="75">
        <v>726.84453779407102</v>
      </c>
      <c r="V41" s="75">
        <v>132.498341575962</v>
      </c>
      <c r="W41" s="75">
        <v>0</v>
      </c>
      <c r="X41" s="75">
        <v>4534.7410125139004</v>
      </c>
      <c r="Y41" s="75">
        <v>29.138529570699099</v>
      </c>
      <c r="Z41" s="75">
        <v>303.25937152276703</v>
      </c>
      <c r="AA41" s="75">
        <v>303.25937152276703</v>
      </c>
      <c r="AB41" s="75">
        <v>117.09901645227799</v>
      </c>
      <c r="AC41" s="75">
        <v>0</v>
      </c>
      <c r="AD41" s="75">
        <v>62.833997303747303</v>
      </c>
      <c r="AE41" s="75">
        <v>128.78818359197101</v>
      </c>
      <c r="AF41" s="75">
        <v>7.6857932975475096</v>
      </c>
      <c r="AG41" s="75">
        <v>6.12407823865742E-3</v>
      </c>
      <c r="AH41" s="75">
        <v>3436.9230602450998</v>
      </c>
      <c r="AI41" s="75">
        <v>182.07772066532101</v>
      </c>
      <c r="AJ41" s="75">
        <v>338.045068125505</v>
      </c>
      <c r="AK41" s="75">
        <v>159.569070897084</v>
      </c>
      <c r="AL41" s="75">
        <v>56.568888630486697</v>
      </c>
      <c r="AM41" s="75">
        <v>4385.0936043034199</v>
      </c>
      <c r="AN41" s="75">
        <v>0</v>
      </c>
      <c r="AO41" s="75">
        <v>56779.699594239297</v>
      </c>
      <c r="AP41" s="75">
        <v>8139.1882902164398</v>
      </c>
      <c r="AQ41" s="75">
        <v>841.521125560938</v>
      </c>
      <c r="AR41" s="75">
        <v>9043.5434130811209</v>
      </c>
      <c r="AS41" s="75">
        <v>1.06507069435075</v>
      </c>
      <c r="AT41" s="75">
        <v>147.41373564823601</v>
      </c>
      <c r="AU41" s="75">
        <v>1.15264494538645</v>
      </c>
      <c r="AV41" s="75">
        <v>18.993543795807899</v>
      </c>
      <c r="AW41" s="75">
        <v>16283.5069626448</v>
      </c>
      <c r="AX41" s="75">
        <v>17.497326989312999</v>
      </c>
      <c r="AY41" s="75">
        <v>9.6317169701879894</v>
      </c>
      <c r="AZ41" s="75">
        <v>323.51588187635298</v>
      </c>
      <c r="BA41" s="75">
        <v>15.281814702513801</v>
      </c>
      <c r="BB41" s="75">
        <v>10.179473217017399</v>
      </c>
      <c r="BC41" s="75">
        <v>17.3985236776401</v>
      </c>
      <c r="BD41" s="75">
        <v>3786.1705999718201</v>
      </c>
      <c r="BE41" s="75">
        <v>2529.0860384876701</v>
      </c>
      <c r="BF41" s="75">
        <v>1257.0845614841501</v>
      </c>
      <c r="BG41" s="75">
        <v>2.8470790771452301</v>
      </c>
      <c r="BH41" s="75">
        <v>0.325354818102151</v>
      </c>
      <c r="BI41" s="75">
        <v>754.32658926018405</v>
      </c>
      <c r="BJ41" s="75">
        <v>3.5681479834873802</v>
      </c>
      <c r="BK41" s="75">
        <v>440.08942311656301</v>
      </c>
      <c r="BL41" s="75">
        <v>4.8833252527323499</v>
      </c>
      <c r="BM41" s="75">
        <v>6.4752584541190599</v>
      </c>
      <c r="BN41" s="75">
        <v>783.88338397350003</v>
      </c>
      <c r="BO41" s="75">
        <v>16522.935975069398</v>
      </c>
      <c r="BP41" s="75">
        <v>59.684710623301697</v>
      </c>
      <c r="BQ41" s="75">
        <v>59.185997687351403</v>
      </c>
      <c r="BR41" s="75">
        <v>1.3184870123513901</v>
      </c>
      <c r="BS41" s="75">
        <v>219.46537962598501</v>
      </c>
      <c r="BT41" s="75">
        <v>2909.4378769148898</v>
      </c>
      <c r="BU41" s="75">
        <v>4.4147489548945198E-3</v>
      </c>
      <c r="BV41" s="75">
        <v>666.47757504496997</v>
      </c>
      <c r="BW41" s="75">
        <v>1250.8446373194399</v>
      </c>
      <c r="BX41" s="75">
        <v>682.51742708279505</v>
      </c>
      <c r="BY41" s="75">
        <v>49337.180804135802</v>
      </c>
      <c r="BZ41" s="75">
        <v>1081.39894084756</v>
      </c>
      <c r="CA41" s="75"/>
      <c r="CB41" s="91">
        <f t="shared" si="0"/>
        <v>1.1508501026771194</v>
      </c>
      <c r="CC41" s="23">
        <f t="shared" si="1"/>
        <v>6.9479400312117108E-3</v>
      </c>
      <c r="CD41" s="68">
        <f t="shared" si="2"/>
        <v>1.6314939802374782E-4</v>
      </c>
      <c r="CE41" s="68">
        <f t="shared" si="9"/>
        <v>-2.2734892109047272E-5</v>
      </c>
      <c r="CF41" s="68">
        <f t="shared" si="10"/>
        <v>7.8645213736907174E-6</v>
      </c>
      <c r="CG41" s="68">
        <f t="shared" si="11"/>
        <v>1.959497692521449E-5</v>
      </c>
      <c r="CH41" s="68">
        <f t="shared" si="12"/>
        <v>6.8071035620105219E-5</v>
      </c>
      <c r="CI41" s="68">
        <f t="shared" si="13"/>
        <v>3.8762677481841785E-5</v>
      </c>
      <c r="CJ41" s="68">
        <f t="shared" si="14"/>
        <v>-3.9123948920114731E-5</v>
      </c>
    </row>
    <row r="42" spans="1:88" x14ac:dyDescent="0.25">
      <c r="A42" s="89" t="s">
        <v>451</v>
      </c>
      <c r="B42" s="75">
        <v>61894.704541999999</v>
      </c>
      <c r="C42" s="75">
        <v>7.85936842E-2</v>
      </c>
      <c r="D42" s="75">
        <v>3488.6851857000001</v>
      </c>
      <c r="E42" s="75">
        <v>6869.6582188000002</v>
      </c>
      <c r="F42" s="75">
        <v>5457.3274809000004</v>
      </c>
      <c r="G42" s="75">
        <v>187.22942330000001</v>
      </c>
      <c r="H42" s="75">
        <v>31144.444377</v>
      </c>
      <c r="I42" s="89"/>
      <c r="J42" s="89" t="s">
        <v>451</v>
      </c>
      <c r="K42" s="75">
        <v>0</v>
      </c>
      <c r="L42" s="75">
        <v>0</v>
      </c>
      <c r="M42" s="75">
        <v>0</v>
      </c>
      <c r="N42" s="75">
        <v>0</v>
      </c>
      <c r="O42" s="75">
        <v>0</v>
      </c>
      <c r="P42" s="75">
        <v>0</v>
      </c>
      <c r="Q42" s="75">
        <v>0</v>
      </c>
      <c r="R42" s="75">
        <v>0</v>
      </c>
      <c r="S42" s="75">
        <v>0</v>
      </c>
      <c r="T42" s="75">
        <v>0</v>
      </c>
      <c r="U42" s="75">
        <v>0</v>
      </c>
      <c r="V42" s="75">
        <v>0</v>
      </c>
      <c r="W42" s="75">
        <v>0</v>
      </c>
      <c r="X42" s="75">
        <v>0</v>
      </c>
      <c r="Y42" s="75">
        <v>0</v>
      </c>
      <c r="Z42" s="75">
        <v>0</v>
      </c>
      <c r="AA42" s="75">
        <v>0</v>
      </c>
      <c r="AB42" s="75">
        <v>0</v>
      </c>
      <c r="AC42" s="75">
        <v>0</v>
      </c>
      <c r="AD42" s="75">
        <v>0</v>
      </c>
      <c r="AE42" s="75">
        <v>0</v>
      </c>
      <c r="AF42" s="75">
        <v>0</v>
      </c>
      <c r="AG42" s="75">
        <v>0</v>
      </c>
      <c r="AH42" s="75">
        <v>0</v>
      </c>
      <c r="AI42" s="75">
        <v>0</v>
      </c>
      <c r="AJ42" s="75">
        <v>0</v>
      </c>
      <c r="AK42" s="75">
        <v>0</v>
      </c>
      <c r="AL42" s="75">
        <v>0</v>
      </c>
      <c r="AM42" s="75">
        <v>0</v>
      </c>
      <c r="AN42" s="75">
        <v>0</v>
      </c>
      <c r="AO42" s="75">
        <v>0</v>
      </c>
      <c r="AP42" s="75">
        <v>0</v>
      </c>
      <c r="AQ42" s="75">
        <v>0</v>
      </c>
      <c r="AR42" s="75">
        <v>0</v>
      </c>
      <c r="AS42" s="75">
        <v>0</v>
      </c>
      <c r="AT42" s="75">
        <v>0</v>
      </c>
      <c r="AU42" s="75">
        <v>0</v>
      </c>
      <c r="AV42" s="75">
        <v>0</v>
      </c>
      <c r="AW42" s="75">
        <v>0</v>
      </c>
      <c r="AX42" s="75">
        <v>0</v>
      </c>
      <c r="AY42" s="75">
        <v>0</v>
      </c>
      <c r="AZ42" s="75">
        <v>0</v>
      </c>
      <c r="BA42" s="75">
        <v>0</v>
      </c>
      <c r="BB42" s="75">
        <v>0</v>
      </c>
      <c r="BC42" s="75">
        <v>0</v>
      </c>
      <c r="BD42" s="75">
        <v>0</v>
      </c>
      <c r="BE42" s="75">
        <v>0</v>
      </c>
      <c r="BF42" s="75">
        <v>0</v>
      </c>
      <c r="BG42" s="75">
        <v>0</v>
      </c>
      <c r="BH42" s="75">
        <v>0</v>
      </c>
      <c r="BI42" s="75">
        <v>0</v>
      </c>
      <c r="BJ42" s="75">
        <v>0</v>
      </c>
      <c r="BK42" s="75">
        <v>0</v>
      </c>
      <c r="BL42" s="75">
        <v>0</v>
      </c>
      <c r="BM42" s="75">
        <v>0</v>
      </c>
      <c r="BN42" s="75">
        <v>0</v>
      </c>
      <c r="BO42" s="75">
        <v>0</v>
      </c>
      <c r="BP42" s="75">
        <v>0</v>
      </c>
      <c r="BQ42" s="75">
        <v>0</v>
      </c>
      <c r="BR42" s="75">
        <v>0</v>
      </c>
      <c r="BS42" s="75">
        <v>0</v>
      </c>
      <c r="BT42" s="75">
        <v>0</v>
      </c>
      <c r="BU42" s="75">
        <v>0</v>
      </c>
      <c r="BV42" s="75">
        <v>0</v>
      </c>
      <c r="BW42" s="75">
        <v>0</v>
      </c>
      <c r="BX42" s="75">
        <v>0</v>
      </c>
      <c r="BY42" s="75">
        <v>0</v>
      </c>
      <c r="BZ42" s="75">
        <v>0</v>
      </c>
      <c r="CA42" s="75"/>
      <c r="CB42" s="91" t="e">
        <f t="shared" si="0"/>
        <v>#DIV/0!</v>
      </c>
      <c r="CC42" s="23" t="str">
        <f t="shared" si="1"/>
        <v/>
      </c>
      <c r="CD42" s="68" t="str">
        <f t="shared" si="2"/>
        <v/>
      </c>
      <c r="CE42" s="68" t="str">
        <f t="shared" si="9"/>
        <v/>
      </c>
      <c r="CF42" s="68" t="str">
        <f t="shared" si="10"/>
        <v/>
      </c>
      <c r="CG42" s="68" t="str">
        <f t="shared" si="11"/>
        <v/>
      </c>
      <c r="CH42" s="68" t="str">
        <f t="shared" si="12"/>
        <v/>
      </c>
      <c r="CI42" s="68" t="str">
        <f t="shared" si="13"/>
        <v/>
      </c>
      <c r="CJ42" s="68" t="str">
        <f t="shared" si="14"/>
        <v/>
      </c>
    </row>
    <row r="43" spans="1:88" x14ac:dyDescent="0.25">
      <c r="A43" s="89" t="s">
        <v>452</v>
      </c>
      <c r="B43" s="75">
        <v>17972.197236</v>
      </c>
      <c r="C43" s="75">
        <v>5694.2475881</v>
      </c>
      <c r="D43" s="75">
        <v>7877.4568225000003</v>
      </c>
      <c r="E43" s="75">
        <v>3927.7644957000002</v>
      </c>
      <c r="F43" s="75">
        <v>2685.3576833000002</v>
      </c>
      <c r="G43" s="75">
        <v>233.55631871</v>
      </c>
      <c r="H43" s="75">
        <v>57478.435111999999</v>
      </c>
      <c r="I43" s="89"/>
      <c r="J43" s="89" t="s">
        <v>452</v>
      </c>
      <c r="K43" s="75">
        <v>21.183117904806899</v>
      </c>
      <c r="L43" s="75">
        <v>2655.7094249353499</v>
      </c>
      <c r="M43" s="75">
        <v>201.63572757320901</v>
      </c>
      <c r="N43" s="75">
        <v>201.63572757320901</v>
      </c>
      <c r="O43" s="75">
        <v>79.301105298450594</v>
      </c>
      <c r="P43" s="75">
        <v>156.04426557660599</v>
      </c>
      <c r="Q43" s="75">
        <v>64.000896118832202</v>
      </c>
      <c r="R43" s="75">
        <v>32045.8036060501</v>
      </c>
      <c r="S43" s="75">
        <v>5377.5268641346502</v>
      </c>
      <c r="T43" s="75">
        <v>145.6028941859</v>
      </c>
      <c r="U43" s="75">
        <v>404.34343599939501</v>
      </c>
      <c r="V43" s="75">
        <v>78.086818893055906</v>
      </c>
      <c r="W43" s="75">
        <v>0</v>
      </c>
      <c r="X43" s="75">
        <v>4013.4159902770298</v>
      </c>
      <c r="Y43" s="75">
        <v>32.251267391120201</v>
      </c>
      <c r="Z43" s="75">
        <v>164.03415271001199</v>
      </c>
      <c r="AA43" s="75">
        <v>164.03415271001199</v>
      </c>
      <c r="AB43" s="75">
        <v>66.2016920881549</v>
      </c>
      <c r="AC43" s="75">
        <v>0</v>
      </c>
      <c r="AD43" s="75">
        <v>31.7507047812209</v>
      </c>
      <c r="AE43" s="75">
        <v>79.716966444537604</v>
      </c>
      <c r="AF43" s="75">
        <v>4.2429027696390902</v>
      </c>
      <c r="AG43" s="75">
        <v>7.4379519471024305E-4</v>
      </c>
      <c r="AH43" s="75">
        <v>2528.71525416951</v>
      </c>
      <c r="AI43" s="75">
        <v>124.62968833809801</v>
      </c>
      <c r="AJ43" s="75">
        <v>241.281431467223</v>
      </c>
      <c r="AK43" s="75">
        <v>89.443115837449596</v>
      </c>
      <c r="AL43" s="75">
        <v>27.206015699408699</v>
      </c>
      <c r="AM43" s="75">
        <v>2936.3147958024001</v>
      </c>
      <c r="AN43" s="75">
        <v>0</v>
      </c>
      <c r="AO43" s="75">
        <v>37873.858387098502</v>
      </c>
      <c r="AP43" s="75">
        <v>4189.9522153320404</v>
      </c>
      <c r="AQ43" s="75">
        <v>433.79921904881502</v>
      </c>
      <c r="AR43" s="75">
        <v>4655.5021391620703</v>
      </c>
      <c r="AS43" s="75">
        <v>1.17896401390298</v>
      </c>
      <c r="AT43" s="75">
        <v>88.786723400497095</v>
      </c>
      <c r="AU43" s="75">
        <v>0.67745803110833003</v>
      </c>
      <c r="AV43" s="75">
        <v>7.1887132064573303</v>
      </c>
      <c r="AW43" s="75">
        <v>10705.523866425699</v>
      </c>
      <c r="AX43" s="75">
        <v>7.7323993588959103</v>
      </c>
      <c r="AY43" s="75">
        <v>4.7949956631778496</v>
      </c>
      <c r="AZ43" s="75">
        <v>207.194334141327</v>
      </c>
      <c r="BA43" s="75">
        <v>5.9041087160832602</v>
      </c>
      <c r="BB43" s="75">
        <v>1.0551281962334</v>
      </c>
      <c r="BC43" s="75">
        <v>6.9827622072675304</v>
      </c>
      <c r="BD43" s="75">
        <v>1522.5974445061499</v>
      </c>
      <c r="BE43" s="75">
        <v>938.78713958489095</v>
      </c>
      <c r="BF43" s="75">
        <v>583.81030492126695</v>
      </c>
      <c r="BG43" s="75">
        <v>1.0203711590248901</v>
      </c>
      <c r="BH43" s="75">
        <v>0.13160977685918501</v>
      </c>
      <c r="BI43" s="75">
        <v>127.34620443129</v>
      </c>
      <c r="BJ43" s="75">
        <v>1.7831244385654501</v>
      </c>
      <c r="BK43" s="75">
        <v>183.41633381283799</v>
      </c>
      <c r="BL43" s="75">
        <v>1.85210858722311</v>
      </c>
      <c r="BM43" s="75">
        <v>2.7438760680566801</v>
      </c>
      <c r="BN43" s="75">
        <v>343.99369180486798</v>
      </c>
      <c r="BO43" s="75">
        <v>10065.156521029199</v>
      </c>
      <c r="BP43" s="75">
        <v>22.4497907240529</v>
      </c>
      <c r="BQ43" s="75">
        <v>12.671319407838499</v>
      </c>
      <c r="BR43" s="75">
        <v>0.52626788483054698</v>
      </c>
      <c r="BS43" s="75">
        <v>134.26706805249199</v>
      </c>
      <c r="BT43" s="75">
        <v>1736.1451469983499</v>
      </c>
      <c r="BU43" s="75">
        <v>3.2749317704084502E-3</v>
      </c>
      <c r="BV43" s="75">
        <v>708.965925716784</v>
      </c>
      <c r="BW43" s="75">
        <v>730.92233421274796</v>
      </c>
      <c r="BX43" s="75">
        <v>305.91481313514402</v>
      </c>
      <c r="BY43" s="75">
        <v>33122.606197853798</v>
      </c>
      <c r="BZ43" s="75">
        <v>662.20296431199199</v>
      </c>
      <c r="CA43" s="75"/>
      <c r="CB43" s="91">
        <f t="shared" si="0"/>
        <v>1.1434443944677446</v>
      </c>
      <c r="CC43" s="23">
        <f t="shared" si="1"/>
        <v>6.8200387051987506E-3</v>
      </c>
      <c r="CD43" s="68">
        <f t="shared" si="2"/>
        <v>-0.70078634273148532</v>
      </c>
      <c r="CE43" s="68">
        <f t="shared" si="9"/>
        <v>-0.48433664845575136</v>
      </c>
      <c r="CF43" s="68">
        <f t="shared" si="10"/>
        <v>-0.40900950090074961</v>
      </c>
      <c r="CG43" s="68">
        <f t="shared" si="11"/>
        <v>-0.61235011768830727</v>
      </c>
      <c r="CH43" s="68">
        <f t="shared" si="12"/>
        <v>-0.65040517863853875</v>
      </c>
      <c r="CI43" s="68">
        <f t="shared" si="13"/>
        <v>-0.42511909421210115</v>
      </c>
      <c r="CJ43" s="68">
        <f t="shared" si="14"/>
        <v>-0.42373855284486234</v>
      </c>
    </row>
    <row r="44" spans="1:88" x14ac:dyDescent="0.25">
      <c r="A44" s="89" t="s">
        <v>475</v>
      </c>
      <c r="B44" s="75">
        <v>10502.697167</v>
      </c>
      <c r="C44" s="75">
        <v>3.3518336599999997E-2</v>
      </c>
      <c r="D44" s="75">
        <v>2984.7147120999998</v>
      </c>
      <c r="E44" s="75">
        <v>1550.2067443000001</v>
      </c>
      <c r="F44" s="75">
        <v>1167.7803773000001</v>
      </c>
      <c r="G44" s="75">
        <v>79.991449477000003</v>
      </c>
      <c r="H44" s="75">
        <v>14505.58763</v>
      </c>
      <c r="I44" s="89"/>
      <c r="J44" s="89" t="s">
        <v>475</v>
      </c>
      <c r="K44" s="75">
        <v>0</v>
      </c>
      <c r="L44" s="75">
        <v>0</v>
      </c>
      <c r="M44" s="75">
        <v>0</v>
      </c>
      <c r="N44" s="75">
        <v>0</v>
      </c>
      <c r="O44" s="75">
        <v>0</v>
      </c>
      <c r="P44" s="75">
        <v>0</v>
      </c>
      <c r="Q44" s="75">
        <v>0</v>
      </c>
      <c r="R44" s="75">
        <v>0</v>
      </c>
      <c r="S44" s="75">
        <v>0</v>
      </c>
      <c r="T44" s="75">
        <v>0</v>
      </c>
      <c r="U44" s="75">
        <v>0</v>
      </c>
      <c r="V44" s="75">
        <v>0</v>
      </c>
      <c r="W44" s="75">
        <v>0</v>
      </c>
      <c r="X44" s="75">
        <v>0</v>
      </c>
      <c r="Y44" s="75">
        <v>0</v>
      </c>
      <c r="Z44" s="75">
        <v>0</v>
      </c>
      <c r="AA44" s="75">
        <v>0</v>
      </c>
      <c r="AB44" s="75">
        <v>0</v>
      </c>
      <c r="AC44" s="75">
        <v>0</v>
      </c>
      <c r="AD44" s="75">
        <v>0</v>
      </c>
      <c r="AE44" s="75">
        <v>0</v>
      </c>
      <c r="AF44" s="75">
        <v>0</v>
      </c>
      <c r="AG44" s="75">
        <v>0</v>
      </c>
      <c r="AH44" s="75">
        <v>0</v>
      </c>
      <c r="AI44" s="75">
        <v>0</v>
      </c>
      <c r="AJ44" s="75">
        <v>0</v>
      </c>
      <c r="AK44" s="75">
        <v>0</v>
      </c>
      <c r="AL44" s="75">
        <v>0</v>
      </c>
      <c r="AM44" s="75">
        <v>0</v>
      </c>
      <c r="AN44" s="75">
        <v>0</v>
      </c>
      <c r="AO44" s="75">
        <v>0</v>
      </c>
      <c r="AP44" s="75">
        <v>0</v>
      </c>
      <c r="AQ44" s="75">
        <v>0</v>
      </c>
      <c r="AR44" s="75">
        <v>0</v>
      </c>
      <c r="AS44" s="75">
        <v>0</v>
      </c>
      <c r="AT44" s="75">
        <v>0</v>
      </c>
      <c r="AU44" s="75">
        <v>0</v>
      </c>
      <c r="AV44" s="75">
        <v>0</v>
      </c>
      <c r="AW44" s="75">
        <v>0</v>
      </c>
      <c r="AX44" s="75">
        <v>0</v>
      </c>
      <c r="AY44" s="75">
        <v>0</v>
      </c>
      <c r="AZ44" s="75">
        <v>0</v>
      </c>
      <c r="BA44" s="75">
        <v>0</v>
      </c>
      <c r="BB44" s="75">
        <v>0</v>
      </c>
      <c r="BC44" s="75">
        <v>0</v>
      </c>
      <c r="BD44" s="75">
        <v>0</v>
      </c>
      <c r="BE44" s="75">
        <v>0</v>
      </c>
      <c r="BF44" s="75">
        <v>0</v>
      </c>
      <c r="BG44" s="75">
        <v>0</v>
      </c>
      <c r="BH44" s="75">
        <v>0</v>
      </c>
      <c r="BI44" s="75">
        <v>0</v>
      </c>
      <c r="BJ44" s="75">
        <v>0</v>
      </c>
      <c r="BK44" s="75">
        <v>0</v>
      </c>
      <c r="BL44" s="75">
        <v>0</v>
      </c>
      <c r="BM44" s="75">
        <v>0</v>
      </c>
      <c r="BN44" s="75">
        <v>0</v>
      </c>
      <c r="BO44" s="75">
        <v>0</v>
      </c>
      <c r="BP44" s="75">
        <v>0</v>
      </c>
      <c r="BQ44" s="75">
        <v>0</v>
      </c>
      <c r="BR44" s="75">
        <v>0</v>
      </c>
      <c r="BS44" s="75">
        <v>0</v>
      </c>
      <c r="BT44" s="75">
        <v>0</v>
      </c>
      <c r="BU44" s="75">
        <v>0</v>
      </c>
      <c r="BV44" s="75">
        <v>0</v>
      </c>
      <c r="BW44" s="75">
        <v>0</v>
      </c>
      <c r="BX44" s="75">
        <v>0</v>
      </c>
      <c r="BY44" s="75">
        <v>0</v>
      </c>
      <c r="BZ44" s="75">
        <v>0</v>
      </c>
      <c r="CA44" s="75"/>
      <c r="CB44" s="91" t="e">
        <f t="shared" si="0"/>
        <v>#DIV/0!</v>
      </c>
      <c r="CC44" s="23" t="str">
        <f t="shared" si="1"/>
        <v/>
      </c>
      <c r="CD44" s="68" t="str">
        <f t="shared" si="2"/>
        <v/>
      </c>
      <c r="CE44" s="68" t="str">
        <f t="shared" si="9"/>
        <v/>
      </c>
      <c r="CF44" s="68" t="str">
        <f t="shared" si="10"/>
        <v/>
      </c>
      <c r="CG44" s="68" t="str">
        <f t="shared" si="11"/>
        <v/>
      </c>
      <c r="CH44" s="68" t="str">
        <f t="shared" si="12"/>
        <v/>
      </c>
      <c r="CI44" s="68" t="str">
        <f t="shared" si="13"/>
        <v/>
      </c>
      <c r="CJ44" s="68" t="str">
        <f t="shared" si="14"/>
        <v/>
      </c>
    </row>
    <row r="45" spans="1:88" x14ac:dyDescent="0.25">
      <c r="A45" s="89" t="s">
        <v>453</v>
      </c>
      <c r="B45" s="75">
        <v>241990.07508000001</v>
      </c>
      <c r="C45" s="75">
        <v>16.941707920999999</v>
      </c>
      <c r="D45" s="75">
        <v>16257.412979000001</v>
      </c>
      <c r="E45" s="75">
        <v>24094.076681999999</v>
      </c>
      <c r="F45" s="75">
        <v>21393.475362000001</v>
      </c>
      <c r="G45" s="75">
        <v>775.91837269999996</v>
      </c>
      <c r="H45" s="75">
        <v>112406.42623</v>
      </c>
      <c r="I45" s="89"/>
      <c r="J45" s="89" t="s">
        <v>453</v>
      </c>
      <c r="K45" s="75">
        <v>0</v>
      </c>
      <c r="L45" s="75">
        <v>0</v>
      </c>
      <c r="M45" s="75">
        <v>0</v>
      </c>
      <c r="N45" s="75">
        <v>0</v>
      </c>
      <c r="O45" s="75">
        <v>0</v>
      </c>
      <c r="P45" s="75">
        <v>0</v>
      </c>
      <c r="Q45" s="75">
        <v>0</v>
      </c>
      <c r="R45" s="75">
        <v>0</v>
      </c>
      <c r="S45" s="75">
        <v>0</v>
      </c>
      <c r="T45" s="75">
        <v>0</v>
      </c>
      <c r="U45" s="75">
        <v>0</v>
      </c>
      <c r="V45" s="75">
        <v>0</v>
      </c>
      <c r="W45" s="75">
        <v>0</v>
      </c>
      <c r="X45" s="75">
        <v>0</v>
      </c>
      <c r="Y45" s="75">
        <v>0</v>
      </c>
      <c r="Z45" s="75">
        <v>0</v>
      </c>
      <c r="AA45" s="75">
        <v>0</v>
      </c>
      <c r="AB45" s="75">
        <v>0</v>
      </c>
      <c r="AC45" s="75">
        <v>0</v>
      </c>
      <c r="AD45" s="75">
        <v>0</v>
      </c>
      <c r="AE45" s="75">
        <v>0</v>
      </c>
      <c r="AF45" s="75">
        <v>0</v>
      </c>
      <c r="AG45" s="75">
        <v>0</v>
      </c>
      <c r="AH45" s="75">
        <v>0</v>
      </c>
      <c r="AI45" s="75">
        <v>0</v>
      </c>
      <c r="AJ45" s="75">
        <v>0</v>
      </c>
      <c r="AK45" s="75">
        <v>0</v>
      </c>
      <c r="AL45" s="75">
        <v>0</v>
      </c>
      <c r="AM45" s="75">
        <v>0</v>
      </c>
      <c r="AN45" s="75">
        <v>0</v>
      </c>
      <c r="AO45" s="75">
        <v>0</v>
      </c>
      <c r="AP45" s="75">
        <v>0</v>
      </c>
      <c r="AQ45" s="75">
        <v>0</v>
      </c>
      <c r="AR45" s="75">
        <v>0</v>
      </c>
      <c r="AS45" s="75">
        <v>0</v>
      </c>
      <c r="AT45" s="75">
        <v>0</v>
      </c>
      <c r="AU45" s="75">
        <v>0</v>
      </c>
      <c r="AV45" s="75">
        <v>0</v>
      </c>
      <c r="AW45" s="75">
        <v>0</v>
      </c>
      <c r="AX45" s="75">
        <v>0</v>
      </c>
      <c r="AY45" s="75">
        <v>0</v>
      </c>
      <c r="AZ45" s="75">
        <v>0</v>
      </c>
      <c r="BA45" s="75">
        <v>0</v>
      </c>
      <c r="BB45" s="75">
        <v>0</v>
      </c>
      <c r="BC45" s="75">
        <v>0</v>
      </c>
      <c r="BD45" s="75">
        <v>0</v>
      </c>
      <c r="BE45" s="75">
        <v>0</v>
      </c>
      <c r="BF45" s="75">
        <v>0</v>
      </c>
      <c r="BG45" s="75">
        <v>0</v>
      </c>
      <c r="BH45" s="75">
        <v>0</v>
      </c>
      <c r="BI45" s="75">
        <v>0</v>
      </c>
      <c r="BJ45" s="75">
        <v>0</v>
      </c>
      <c r="BK45" s="75">
        <v>0</v>
      </c>
      <c r="BL45" s="75">
        <v>0</v>
      </c>
      <c r="BM45" s="75">
        <v>0</v>
      </c>
      <c r="BN45" s="75">
        <v>0</v>
      </c>
      <c r="BO45" s="75">
        <v>0</v>
      </c>
      <c r="BP45" s="75">
        <v>0</v>
      </c>
      <c r="BQ45" s="75">
        <v>0</v>
      </c>
      <c r="BR45" s="75">
        <v>0</v>
      </c>
      <c r="BS45" s="75">
        <v>0</v>
      </c>
      <c r="BT45" s="75">
        <v>0</v>
      </c>
      <c r="BU45" s="75">
        <v>0</v>
      </c>
      <c r="BV45" s="75">
        <v>0</v>
      </c>
      <c r="BW45" s="75">
        <v>0</v>
      </c>
      <c r="BX45" s="75">
        <v>0</v>
      </c>
      <c r="BY45" s="75">
        <v>0</v>
      </c>
      <c r="BZ45" s="75">
        <v>0</v>
      </c>
      <c r="CA45" s="75"/>
      <c r="CB45" s="91" t="e">
        <f t="shared" si="0"/>
        <v>#DIV/0!</v>
      </c>
      <c r="CC45" s="23" t="str">
        <f t="shared" si="1"/>
        <v/>
      </c>
      <c r="CD45" s="68" t="str">
        <f t="shared" si="2"/>
        <v/>
      </c>
      <c r="CE45" s="68" t="str">
        <f t="shared" si="9"/>
        <v/>
      </c>
      <c r="CF45" s="68" t="str">
        <f t="shared" si="10"/>
        <v/>
      </c>
      <c r="CG45" s="68" t="str">
        <f t="shared" si="11"/>
        <v/>
      </c>
      <c r="CH45" s="68" t="str">
        <f t="shared" si="12"/>
        <v/>
      </c>
      <c r="CI45" s="68" t="str">
        <f t="shared" si="13"/>
        <v/>
      </c>
      <c r="CJ45" s="68" t="str">
        <f t="shared" si="14"/>
        <v/>
      </c>
    </row>
    <row r="46" spans="1:88" x14ac:dyDescent="0.25">
      <c r="A46" s="89" t="s">
        <v>454</v>
      </c>
      <c r="B46" s="75">
        <v>60531.486332</v>
      </c>
      <c r="C46" s="75">
        <v>6.9473802302000003</v>
      </c>
      <c r="D46" s="75">
        <v>3626.3016993000001</v>
      </c>
      <c r="E46" s="75">
        <v>6175.097178</v>
      </c>
      <c r="F46" s="75">
        <v>5207.8291826000004</v>
      </c>
      <c r="G46" s="75">
        <v>174.72212160999999</v>
      </c>
      <c r="H46" s="75">
        <v>30668.117993</v>
      </c>
      <c r="I46" s="89"/>
      <c r="J46" s="89" t="s">
        <v>454</v>
      </c>
      <c r="K46" s="75">
        <v>0</v>
      </c>
      <c r="L46" s="75">
        <v>0</v>
      </c>
      <c r="M46" s="75">
        <v>0</v>
      </c>
      <c r="N46" s="75">
        <v>0</v>
      </c>
      <c r="O46" s="75">
        <v>0</v>
      </c>
      <c r="P46" s="75">
        <v>0</v>
      </c>
      <c r="Q46" s="75">
        <v>0</v>
      </c>
      <c r="R46" s="75">
        <v>0</v>
      </c>
      <c r="S46" s="75">
        <v>0</v>
      </c>
      <c r="T46" s="75">
        <v>0</v>
      </c>
      <c r="U46" s="75">
        <v>0</v>
      </c>
      <c r="V46" s="75">
        <v>0</v>
      </c>
      <c r="W46" s="75">
        <v>0</v>
      </c>
      <c r="X46" s="75">
        <v>0</v>
      </c>
      <c r="Y46" s="75">
        <v>0</v>
      </c>
      <c r="Z46" s="75">
        <v>0</v>
      </c>
      <c r="AA46" s="75">
        <v>0</v>
      </c>
      <c r="AB46" s="75">
        <v>0</v>
      </c>
      <c r="AC46" s="75">
        <v>0</v>
      </c>
      <c r="AD46" s="75">
        <v>0</v>
      </c>
      <c r="AE46" s="75">
        <v>0</v>
      </c>
      <c r="AF46" s="75">
        <v>0</v>
      </c>
      <c r="AG46" s="75">
        <v>0</v>
      </c>
      <c r="AH46" s="75">
        <v>0</v>
      </c>
      <c r="AI46" s="75">
        <v>0</v>
      </c>
      <c r="AJ46" s="75">
        <v>0</v>
      </c>
      <c r="AK46" s="75">
        <v>0</v>
      </c>
      <c r="AL46" s="75">
        <v>0</v>
      </c>
      <c r="AM46" s="75">
        <v>0</v>
      </c>
      <c r="AN46" s="75">
        <v>0</v>
      </c>
      <c r="AO46" s="75">
        <v>0</v>
      </c>
      <c r="AP46" s="75">
        <v>0</v>
      </c>
      <c r="AQ46" s="75">
        <v>0</v>
      </c>
      <c r="AR46" s="75">
        <v>0</v>
      </c>
      <c r="AS46" s="75">
        <v>0</v>
      </c>
      <c r="AT46" s="75">
        <v>0</v>
      </c>
      <c r="AU46" s="75">
        <v>0</v>
      </c>
      <c r="AV46" s="75">
        <v>0</v>
      </c>
      <c r="AW46" s="75">
        <v>0</v>
      </c>
      <c r="AX46" s="75">
        <v>0</v>
      </c>
      <c r="AY46" s="75">
        <v>0</v>
      </c>
      <c r="AZ46" s="75">
        <v>0</v>
      </c>
      <c r="BA46" s="75">
        <v>0</v>
      </c>
      <c r="BB46" s="75">
        <v>0</v>
      </c>
      <c r="BC46" s="75">
        <v>0</v>
      </c>
      <c r="BD46" s="75">
        <v>0</v>
      </c>
      <c r="BE46" s="75">
        <v>0</v>
      </c>
      <c r="BF46" s="75">
        <v>0</v>
      </c>
      <c r="BG46" s="75">
        <v>0</v>
      </c>
      <c r="BH46" s="75">
        <v>0</v>
      </c>
      <c r="BI46" s="75">
        <v>0</v>
      </c>
      <c r="BJ46" s="75">
        <v>0</v>
      </c>
      <c r="BK46" s="75">
        <v>0</v>
      </c>
      <c r="BL46" s="75">
        <v>0</v>
      </c>
      <c r="BM46" s="75">
        <v>0</v>
      </c>
      <c r="BN46" s="75">
        <v>0</v>
      </c>
      <c r="BO46" s="75">
        <v>0</v>
      </c>
      <c r="BP46" s="75">
        <v>0</v>
      </c>
      <c r="BQ46" s="75">
        <v>0</v>
      </c>
      <c r="BR46" s="75">
        <v>0</v>
      </c>
      <c r="BS46" s="75">
        <v>0</v>
      </c>
      <c r="BT46" s="75">
        <v>0</v>
      </c>
      <c r="BU46" s="75">
        <v>0</v>
      </c>
      <c r="BV46" s="75">
        <v>0</v>
      </c>
      <c r="BW46" s="75">
        <v>0</v>
      </c>
      <c r="BX46" s="75">
        <v>0</v>
      </c>
      <c r="BY46" s="75">
        <v>0</v>
      </c>
      <c r="BZ46" s="75">
        <v>0</v>
      </c>
      <c r="CA46" s="75"/>
      <c r="CB46" s="91" t="e">
        <f t="shared" si="0"/>
        <v>#DIV/0!</v>
      </c>
      <c r="CC46" s="23" t="str">
        <f t="shared" si="1"/>
        <v/>
      </c>
      <c r="CD46" s="68" t="str">
        <f t="shared" si="2"/>
        <v/>
      </c>
      <c r="CE46" s="68" t="str">
        <f t="shared" si="9"/>
        <v/>
      </c>
      <c r="CF46" s="68" t="str">
        <f t="shared" si="10"/>
        <v/>
      </c>
      <c r="CG46" s="68" t="str">
        <f t="shared" si="11"/>
        <v/>
      </c>
      <c r="CH46" s="68" t="str">
        <f t="shared" si="12"/>
        <v/>
      </c>
      <c r="CI46" s="68" t="str">
        <f t="shared" si="13"/>
        <v/>
      </c>
      <c r="CJ46" s="68" t="str">
        <f t="shared" si="14"/>
        <v/>
      </c>
    </row>
    <row r="47" spans="1:88" x14ac:dyDescent="0.25">
      <c r="A47" s="89" t="s">
        <v>476</v>
      </c>
      <c r="B47" s="75">
        <v>17230.120675999999</v>
      </c>
      <c r="C47" s="75">
        <v>0.64647286950000005</v>
      </c>
      <c r="D47" s="75">
        <v>6634.8821728000003</v>
      </c>
      <c r="E47" s="75">
        <v>4044.3049491000002</v>
      </c>
      <c r="F47" s="75">
        <v>3396.7121947999999</v>
      </c>
      <c r="G47" s="75">
        <v>312.35956007999999</v>
      </c>
      <c r="H47" s="75">
        <v>18039.042622000001</v>
      </c>
      <c r="I47" s="89"/>
      <c r="J47" s="89" t="s">
        <v>476</v>
      </c>
      <c r="K47" s="75">
        <v>4.81653421310538E-2</v>
      </c>
      <c r="L47" s="75">
        <v>31.7850099233337</v>
      </c>
      <c r="M47" s="75">
        <v>55.7489241365029</v>
      </c>
      <c r="N47" s="75">
        <v>55.7489241365029</v>
      </c>
      <c r="O47" s="75">
        <v>21.7203126982754</v>
      </c>
      <c r="P47" s="75">
        <v>1.32267413628179</v>
      </c>
      <c r="Q47" s="75">
        <v>21.420545990486101</v>
      </c>
      <c r="R47" s="75">
        <v>130.333030238243</v>
      </c>
      <c r="S47" s="75">
        <v>2022.2682778088199</v>
      </c>
      <c r="T47" s="75">
        <v>36.140504776128203</v>
      </c>
      <c r="U47" s="75">
        <v>15.460634423531101</v>
      </c>
      <c r="V47" s="75">
        <v>22.330480004038399</v>
      </c>
      <c r="W47" s="75">
        <v>5.7393283449601101E-3</v>
      </c>
      <c r="X47" s="75">
        <v>20.485800712153502</v>
      </c>
      <c r="Y47" s="75">
        <v>3.4310561561588702E-2</v>
      </c>
      <c r="Z47" s="75">
        <v>37.846673673432797</v>
      </c>
      <c r="AA47" s="75">
        <v>37.846673673432797</v>
      </c>
      <c r="AB47" s="75">
        <v>21.136327254037099</v>
      </c>
      <c r="AC47" s="75">
        <v>0</v>
      </c>
      <c r="AD47" s="75">
        <v>1.6403002476892801</v>
      </c>
      <c r="AE47" s="75">
        <v>4.5427262223156202</v>
      </c>
      <c r="AF47" s="75">
        <v>1.28492602801096</v>
      </c>
      <c r="AG47" s="75">
        <v>1.5595077330268801E-7</v>
      </c>
      <c r="AH47" s="75">
        <v>69.692139229711401</v>
      </c>
      <c r="AI47" s="75">
        <v>6.8603801970909997</v>
      </c>
      <c r="AJ47" s="75">
        <v>1.58264585061459</v>
      </c>
      <c r="AK47" s="75">
        <v>29.672740625636902</v>
      </c>
      <c r="AL47" s="75">
        <v>8.7687088252542402</v>
      </c>
      <c r="AM47" s="75">
        <v>9.8911889195699102E-3</v>
      </c>
      <c r="AN47" s="75">
        <v>0</v>
      </c>
      <c r="AO47" s="75">
        <v>796.80030556060694</v>
      </c>
      <c r="AP47" s="75">
        <v>241.439952527874</v>
      </c>
      <c r="AQ47" s="75">
        <v>25.186382689969498</v>
      </c>
      <c r="AR47" s="75">
        <v>268.266635465533</v>
      </c>
      <c r="AS47" s="75">
        <v>4.9046484320827498E-2</v>
      </c>
      <c r="AT47" s="75">
        <v>15.7266871574761</v>
      </c>
      <c r="AU47" s="75">
        <v>2.8330061781562899E-5</v>
      </c>
      <c r="AV47" s="75">
        <v>6.8789546013216601E-2</v>
      </c>
      <c r="AW47" s="75">
        <v>139.01453381835</v>
      </c>
      <c r="AX47" s="75">
        <v>6.9703483302744104E-2</v>
      </c>
      <c r="AY47" s="75">
        <v>0.52000608596923403</v>
      </c>
      <c r="AZ47" s="75">
        <v>18.095465665768302</v>
      </c>
      <c r="BA47" s="75">
        <v>6.2221346913804702E-2</v>
      </c>
      <c r="BB47" s="75">
        <v>1.42992682859615E-3</v>
      </c>
      <c r="BC47" s="75">
        <v>1.57085210954766</v>
      </c>
      <c r="BD47" s="75">
        <v>185.16774287003099</v>
      </c>
      <c r="BE47" s="75">
        <v>175.19305112578999</v>
      </c>
      <c r="BF47" s="75">
        <v>9.9746917442417899</v>
      </c>
      <c r="BG47" s="75">
        <v>2.5885683515490199E-2</v>
      </c>
      <c r="BH47" s="75">
        <v>8.68791789987708E-4</v>
      </c>
      <c r="BI47" s="75">
        <v>4.4677763840892402</v>
      </c>
      <c r="BJ47" s="75">
        <v>0.160470003692741</v>
      </c>
      <c r="BK47" s="75">
        <v>60.331692238076997</v>
      </c>
      <c r="BL47" s="75">
        <v>0.26966115235591398</v>
      </c>
      <c r="BM47" s="75">
        <v>0.33120285707986702</v>
      </c>
      <c r="BN47" s="75">
        <v>88.256178486196205</v>
      </c>
      <c r="BO47" s="75">
        <v>112.148407028783</v>
      </c>
      <c r="BP47" s="75">
        <v>0.215308948450426</v>
      </c>
      <c r="BQ47" s="75">
        <v>0.74198577357429796</v>
      </c>
      <c r="BR47" s="75">
        <v>3.5526426252638602E-3</v>
      </c>
      <c r="BS47" s="75">
        <v>8.03817435958487</v>
      </c>
      <c r="BT47" s="75">
        <v>18.4119328603695</v>
      </c>
      <c r="BU47" s="75">
        <v>0</v>
      </c>
      <c r="BV47" s="75">
        <v>3.9372079369980799</v>
      </c>
      <c r="BW47" s="75">
        <v>15.5856101465937</v>
      </c>
      <c r="BX47" s="75">
        <v>1.9229267987235199</v>
      </c>
      <c r="BY47" s="75">
        <v>742.47879616616206</v>
      </c>
      <c r="BZ47" s="75">
        <v>11.539248717365799</v>
      </c>
      <c r="CA47" s="75"/>
      <c r="CB47" s="91">
        <f t="shared" si="0"/>
        <v>1.0731623713363097</v>
      </c>
      <c r="CC47" s="23">
        <f t="shared" si="1"/>
        <v>6.1144400042249256E-3</v>
      </c>
      <c r="CD47" s="68">
        <f t="shared" si="2"/>
        <v>-0.88263179835846084</v>
      </c>
      <c r="CE47" s="68">
        <f t="shared" si="9"/>
        <v>-0.98469976175919038</v>
      </c>
      <c r="CF47" s="68">
        <f t="shared" si="10"/>
        <v>-0.95956723443178782</v>
      </c>
      <c r="CG47" s="68">
        <f t="shared" si="11"/>
        <v>-0.95421518772682135</v>
      </c>
      <c r="CH47" s="68">
        <f t="shared" si="12"/>
        <v>-0.94842275674871956</v>
      </c>
      <c r="CI47" s="68">
        <f t="shared" si="13"/>
        <v>-0.97426627711498204</v>
      </c>
      <c r="CJ47" s="68">
        <f t="shared" si="14"/>
        <v>-0.95884045446732025</v>
      </c>
    </row>
    <row r="48" spans="1:88" s="8" customFormat="1" x14ac:dyDescent="0.25">
      <c r="A48" s="3"/>
      <c r="B48" s="75"/>
      <c r="C48" s="75"/>
      <c r="D48" s="75"/>
      <c r="E48" s="75"/>
      <c r="F48" s="75"/>
      <c r="G48" s="75"/>
      <c r="H48" s="75"/>
      <c r="I48" s="89"/>
      <c r="J48" s="89"/>
      <c r="K48" s="89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5"/>
      <c r="AB48" s="75"/>
      <c r="AC48" s="75"/>
      <c r="AD48" s="75"/>
      <c r="AE48" s="75"/>
      <c r="AF48" s="75"/>
      <c r="AG48" s="75"/>
      <c r="AH48" s="75"/>
      <c r="AI48" s="75"/>
      <c r="AJ48" s="75"/>
      <c r="AK48" s="75"/>
      <c r="AL48" s="75"/>
      <c r="AM48" s="75"/>
      <c r="AN48" s="75"/>
      <c r="AO48" s="75"/>
      <c r="AP48" s="75"/>
      <c r="AQ48" s="75"/>
      <c r="AR48" s="75"/>
      <c r="AS48" s="75"/>
      <c r="AT48" s="75"/>
      <c r="AU48" s="75"/>
      <c r="AV48" s="75"/>
      <c r="AW48" s="75"/>
      <c r="AX48" s="75"/>
      <c r="AY48" s="75"/>
      <c r="AZ48" s="75"/>
      <c r="BA48" s="75"/>
      <c r="BB48" s="75"/>
      <c r="BC48" s="75"/>
      <c r="BD48" s="75"/>
      <c r="BE48" s="75"/>
      <c r="BF48" s="75"/>
      <c r="BG48" s="75"/>
      <c r="BH48" s="75"/>
      <c r="BI48" s="75"/>
      <c r="BJ48" s="75"/>
      <c r="BK48" s="75"/>
      <c r="BL48" s="75"/>
      <c r="BM48" s="75"/>
      <c r="BN48" s="75"/>
      <c r="BO48" s="75"/>
      <c r="BP48" s="75"/>
      <c r="BQ48" s="75"/>
      <c r="BR48" s="75"/>
      <c r="BS48" s="75"/>
      <c r="BT48" s="75"/>
      <c r="BU48" s="75"/>
      <c r="BV48" s="75"/>
      <c r="BW48" s="75"/>
      <c r="BX48" s="75"/>
      <c r="BY48" s="75"/>
      <c r="BZ48" s="75"/>
      <c r="CA48" s="75"/>
      <c r="CB48" s="89"/>
      <c r="CC48" s="89"/>
      <c r="CD48" s="68"/>
      <c r="CE48" s="68" t="str">
        <f t="shared" si="9"/>
        <v/>
      </c>
      <c r="CF48" s="68" t="str">
        <f t="shared" si="10"/>
        <v/>
      </c>
      <c r="CG48" s="68" t="str">
        <f t="shared" si="11"/>
        <v/>
      </c>
      <c r="CH48" s="68" t="str">
        <f t="shared" si="12"/>
        <v/>
      </c>
      <c r="CI48" s="68" t="str">
        <f t="shared" si="13"/>
        <v/>
      </c>
      <c r="CJ48" s="68" t="str">
        <f t="shared" si="14"/>
        <v/>
      </c>
    </row>
    <row r="49" spans="1:88" x14ac:dyDescent="0.25">
      <c r="A49" s="4" t="s">
        <v>353</v>
      </c>
      <c r="B49" s="1">
        <f>SUM(B3:B47)</f>
        <v>3841570.6472565983</v>
      </c>
      <c r="C49" s="1">
        <f t="shared" ref="C49:H49" si="15">SUM(C3:C47)</f>
        <v>35842.384876680801</v>
      </c>
      <c r="D49" s="1">
        <f t="shared" si="15"/>
        <v>573775.67474919977</v>
      </c>
      <c r="E49" s="1">
        <f>SUM(E3:E47)</f>
        <v>474511.94162665505</v>
      </c>
      <c r="F49" s="1">
        <f t="shared" si="15"/>
        <v>348591.58378238603</v>
      </c>
      <c r="G49" s="1">
        <f t="shared" si="15"/>
        <v>47350.935610431203</v>
      </c>
      <c r="H49" s="1">
        <f t="shared" si="15"/>
        <v>2375575.3125048503</v>
      </c>
      <c r="I49" s="89"/>
      <c r="J49" s="89"/>
      <c r="K49" s="1">
        <f>SUM(K3:K47)</f>
        <v>1292.7131150770301</v>
      </c>
      <c r="L49" s="1">
        <f>SUM(L3:L47)</f>
        <v>75588.840377922155</v>
      </c>
      <c r="M49" s="1">
        <f t="shared" ref="M49:BZ49" si="16">SUM(M3:M47)</f>
        <v>18337.734414763363</v>
      </c>
      <c r="N49" s="1">
        <f t="shared" si="16"/>
        <v>18337.734414763363</v>
      </c>
      <c r="O49" s="1">
        <f t="shared" si="16"/>
        <v>6763.3306364322589</v>
      </c>
      <c r="P49" s="1">
        <f t="shared" si="16"/>
        <v>7567.2383578652934</v>
      </c>
      <c r="Q49" s="1">
        <f t="shared" si="16"/>
        <v>14466.58771170257</v>
      </c>
      <c r="R49" s="1">
        <f t="shared" si="16"/>
        <v>2074468.3363322923</v>
      </c>
      <c r="S49" s="1">
        <f t="shared" si="16"/>
        <v>2158953.7696916685</v>
      </c>
      <c r="T49" s="1">
        <f t="shared" si="16"/>
        <v>22820.515745530571</v>
      </c>
      <c r="U49" s="1">
        <f t="shared" si="16"/>
        <v>36625.121789006349</v>
      </c>
      <c r="V49" s="1">
        <f t="shared" si="16"/>
        <v>11548.340936112383</v>
      </c>
      <c r="W49" s="1"/>
      <c r="X49" s="1">
        <f t="shared" si="16"/>
        <v>92707.715807154644</v>
      </c>
      <c r="Y49" s="1">
        <f t="shared" si="16"/>
        <v>930.59753374578963</v>
      </c>
      <c r="Z49" s="1">
        <f t="shared" si="16"/>
        <v>15409.280459362966</v>
      </c>
      <c r="AA49" s="1">
        <f t="shared" si="16"/>
        <v>15409.280459362966</v>
      </c>
      <c r="AB49" s="1"/>
      <c r="AC49" s="1"/>
      <c r="AD49" s="1">
        <f t="shared" si="16"/>
        <v>2270.7021630174158</v>
      </c>
      <c r="AE49" s="1">
        <f t="shared" si="16"/>
        <v>5680.2949200976109</v>
      </c>
      <c r="AF49" s="1">
        <f t="shared" si="16"/>
        <v>517.58908461190902</v>
      </c>
      <c r="AG49" s="1"/>
      <c r="AH49" s="1">
        <f t="shared" si="16"/>
        <v>71208.783187984271</v>
      </c>
      <c r="AI49" s="1">
        <f t="shared" si="16"/>
        <v>4571.4845307775831</v>
      </c>
      <c r="AJ49" s="1">
        <f t="shared" si="16"/>
        <v>6748.4010963623778</v>
      </c>
      <c r="AK49" s="1"/>
      <c r="AL49" s="1">
        <f t="shared" si="16"/>
        <v>3057.9168674966986</v>
      </c>
      <c r="AM49" s="1">
        <f t="shared" si="16"/>
        <v>32176.15817492874</v>
      </c>
      <c r="AN49" s="1">
        <f t="shared" si="16"/>
        <v>0</v>
      </c>
      <c r="AO49" s="1">
        <f t="shared" si="16"/>
        <v>1280395.1426685313</v>
      </c>
      <c r="AP49" s="1">
        <f t="shared" si="16"/>
        <v>333763.71957607288</v>
      </c>
      <c r="AQ49" s="1">
        <f t="shared" si="16"/>
        <v>34816.09127668068</v>
      </c>
      <c r="AR49" s="1">
        <f t="shared" si="16"/>
        <v>370850.51301577123</v>
      </c>
      <c r="AS49" s="1">
        <f t="shared" si="16"/>
        <v>29.986445093700905</v>
      </c>
      <c r="AT49" s="1">
        <f t="shared" si="16"/>
        <v>19378.345774739788</v>
      </c>
      <c r="AU49" s="1"/>
      <c r="AV49" s="1">
        <f t="shared" si="16"/>
        <v>476.12674724937119</v>
      </c>
      <c r="AW49" s="1">
        <f t="shared" si="16"/>
        <v>465113.0536526104</v>
      </c>
      <c r="AX49" s="1">
        <f t="shared" si="16"/>
        <v>810.89933513930191</v>
      </c>
      <c r="AY49" s="1">
        <f t="shared" si="16"/>
        <v>719.88769869572559</v>
      </c>
      <c r="AZ49" s="1">
        <f t="shared" si="16"/>
        <v>17787.307964179035</v>
      </c>
      <c r="BA49" s="1">
        <f t="shared" si="16"/>
        <v>1087.856707484493</v>
      </c>
      <c r="BB49" s="1">
        <f t="shared" si="16"/>
        <v>323.37061817032799</v>
      </c>
      <c r="BC49" s="1">
        <f t="shared" si="16"/>
        <v>1288.622487548663</v>
      </c>
      <c r="BD49" s="1">
        <f t="shared" si="16"/>
        <v>226225.6852675089</v>
      </c>
      <c r="BE49" s="1">
        <f t="shared" si="16"/>
        <v>154104.10201725858</v>
      </c>
      <c r="BF49" s="1">
        <f t="shared" si="16"/>
        <v>72121.583250250202</v>
      </c>
      <c r="BG49" s="1">
        <f t="shared" si="16"/>
        <v>63.624474846453424</v>
      </c>
      <c r="BH49" s="1">
        <f t="shared" si="16"/>
        <v>53.941837602817401</v>
      </c>
      <c r="BI49" s="1">
        <f t="shared" si="16"/>
        <v>20098.787713010286</v>
      </c>
      <c r="BJ49" s="1">
        <f t="shared" si="16"/>
        <v>218.59813931114033</v>
      </c>
      <c r="BK49" s="1">
        <f t="shared" si="16"/>
        <v>38515.430096452081</v>
      </c>
      <c r="BL49" s="1">
        <f t="shared" si="16"/>
        <v>359.45941411686567</v>
      </c>
      <c r="BM49" s="1">
        <f t="shared" si="16"/>
        <v>495.69183317554752</v>
      </c>
      <c r="BN49" s="1">
        <f t="shared" si="16"/>
        <v>65584.177208754467</v>
      </c>
      <c r="BO49" s="1">
        <f t="shared" si="16"/>
        <v>162520.82985441314</v>
      </c>
      <c r="BP49" s="1">
        <f t="shared" si="16"/>
        <v>1612.4329591467827</v>
      </c>
      <c r="BQ49" s="1">
        <f t="shared" si="16"/>
        <v>4568.3486017179293</v>
      </c>
      <c r="BR49" s="1">
        <f t="shared" si="16"/>
        <v>39.538180657319216</v>
      </c>
      <c r="BS49" s="1">
        <f t="shared" si="16"/>
        <v>36002.494664011494</v>
      </c>
      <c r="BT49" s="1">
        <f t="shared" si="16"/>
        <v>47776.720257571258</v>
      </c>
      <c r="BU49" s="1">
        <f t="shared" si="16"/>
        <v>0.49137057670179046</v>
      </c>
      <c r="BV49" s="1">
        <f t="shared" si="16"/>
        <v>20155.47006895746</v>
      </c>
      <c r="BW49" s="1">
        <f t="shared" si="16"/>
        <v>53490.52666479726</v>
      </c>
      <c r="BX49" s="1">
        <f t="shared" si="16"/>
        <v>9258.5461462307121</v>
      </c>
      <c r="BY49" s="1">
        <f t="shared" si="16"/>
        <v>1125159.4463058002</v>
      </c>
      <c r="BZ49" s="1">
        <f t="shared" si="16"/>
        <v>36694.482026889906</v>
      </c>
      <c r="CA49" s="1"/>
      <c r="CB49" s="89"/>
      <c r="CC49" s="89"/>
      <c r="CD49" s="68">
        <f>+(R49-B49)/B49</f>
        <v>-0.45999474516660427</v>
      </c>
      <c r="CE49" s="68">
        <f t="shared" si="9"/>
        <v>-0.1022874653672201</v>
      </c>
      <c r="CF49" s="68">
        <f t="shared" si="10"/>
        <v>-0.35366637287669639</v>
      </c>
      <c r="CG49" s="68">
        <f t="shared" si="11"/>
        <v>-0.52324553836939525</v>
      </c>
      <c r="CH49" s="68">
        <f t="shared" si="12"/>
        <v>-0.55792362986749389</v>
      </c>
      <c r="CI49" s="68">
        <f t="shared" si="13"/>
        <v>-0.23966666761954536</v>
      </c>
      <c r="CJ49" s="68">
        <f t="shared" si="14"/>
        <v>-0.52636338642557645</v>
      </c>
    </row>
    <row r="50" spans="1:88" x14ac:dyDescent="0.25">
      <c r="A50" s="4" t="s">
        <v>477</v>
      </c>
      <c r="B50" s="1">
        <f>SUM(B3:B15)</f>
        <v>2201501.0127070998</v>
      </c>
      <c r="C50" s="1">
        <f t="shared" ref="C50:H50" si="17">SUM(C3:C15)</f>
        <v>6265.0597116362997</v>
      </c>
      <c r="D50" s="1">
        <f t="shared" si="17"/>
        <v>362797.14023939992</v>
      </c>
      <c r="E50" s="1">
        <f>SUM(E3:E15)</f>
        <v>193504.03199424502</v>
      </c>
      <c r="F50" s="1">
        <f t="shared" si="17"/>
        <v>140018.585680316</v>
      </c>
      <c r="G50" s="1">
        <f t="shared" si="17"/>
        <v>15169.9129845922</v>
      </c>
      <c r="H50" s="1">
        <f t="shared" si="17"/>
        <v>766119.00558885012</v>
      </c>
      <c r="I50" s="89"/>
      <c r="J50" s="89"/>
      <c r="K50" s="1">
        <f>SUM(K3:K15)</f>
        <v>1012.9887760517505</v>
      </c>
      <c r="L50" s="1">
        <f>SUM(L3:L15)</f>
        <v>46647.452168821641</v>
      </c>
      <c r="M50" s="1">
        <f t="shared" ref="M50:BZ50" si="18">SUM(M3:M15)</f>
        <v>15252.432554356814</v>
      </c>
      <c r="N50" s="1">
        <f t="shared" si="18"/>
        <v>15252.432554356814</v>
      </c>
      <c r="O50" s="1">
        <f t="shared" si="18"/>
        <v>5561.4665006680962</v>
      </c>
      <c r="P50" s="1">
        <f t="shared" si="18"/>
        <v>5360.5544078661787</v>
      </c>
      <c r="Q50" s="1">
        <f t="shared" si="18"/>
        <v>12724.728641378395</v>
      </c>
      <c r="R50" s="1">
        <f t="shared" si="18"/>
        <v>1527269.2587782857</v>
      </c>
      <c r="S50" s="1">
        <f t="shared" si="18"/>
        <v>2061247.069352916</v>
      </c>
      <c r="T50" s="1">
        <f t="shared" si="18"/>
        <v>20574.627911892494</v>
      </c>
      <c r="U50" s="1">
        <f t="shared" si="18"/>
        <v>30634.045587490615</v>
      </c>
      <c r="V50" s="1">
        <f t="shared" si="18"/>
        <v>10352.727432157455</v>
      </c>
      <c r="W50" s="1"/>
      <c r="X50" s="1">
        <f t="shared" si="18"/>
        <v>40941.898034236605</v>
      </c>
      <c r="Y50" s="1">
        <f t="shared" si="18"/>
        <v>499.55057109505901</v>
      </c>
      <c r="Z50" s="1">
        <f t="shared" si="18"/>
        <v>12870.745328664962</v>
      </c>
      <c r="AA50" s="1">
        <f t="shared" si="18"/>
        <v>12870.745328664962</v>
      </c>
      <c r="AB50" s="1"/>
      <c r="AC50" s="1"/>
      <c r="AD50" s="1">
        <f t="shared" si="18"/>
        <v>1876.4747607054894</v>
      </c>
      <c r="AE50" s="1">
        <f t="shared" si="18"/>
        <v>4911.2850681228347</v>
      </c>
      <c r="AF50" s="1">
        <f t="shared" si="18"/>
        <v>452.08986654454151</v>
      </c>
      <c r="AG50" s="1"/>
      <c r="AH50" s="1">
        <f t="shared" si="18"/>
        <v>40938.419039968401</v>
      </c>
      <c r="AI50" s="1">
        <f t="shared" si="18"/>
        <v>3000.1042641242893</v>
      </c>
      <c r="AJ50" s="1">
        <f t="shared" si="18"/>
        <v>4082.0162926123335</v>
      </c>
      <c r="AK50" s="1"/>
      <c r="AL50" s="1">
        <f t="shared" si="18"/>
        <v>2588.979271433433</v>
      </c>
      <c r="AM50" s="1">
        <f t="shared" si="18"/>
        <v>5977.5540157517598</v>
      </c>
      <c r="AN50" s="1">
        <f t="shared" si="18"/>
        <v>0</v>
      </c>
      <c r="AO50" s="1">
        <f t="shared" si="18"/>
        <v>809880.23468880088</v>
      </c>
      <c r="AP50" s="1">
        <f t="shared" si="18"/>
        <v>281642.66157989559</v>
      </c>
      <c r="AQ50" s="1">
        <f t="shared" si="18"/>
        <v>29419.087549129952</v>
      </c>
      <c r="AR50" s="1">
        <f t="shared" si="18"/>
        <v>312938.22388973116</v>
      </c>
      <c r="AS50" s="1">
        <f t="shared" si="18"/>
        <v>20.363464900753375</v>
      </c>
      <c r="AT50" s="1">
        <f t="shared" si="18"/>
        <v>17942.141190928596</v>
      </c>
      <c r="AU50" s="1"/>
      <c r="AV50" s="1">
        <f t="shared" si="18"/>
        <v>211.56495479488734</v>
      </c>
      <c r="AW50" s="1">
        <f t="shared" si="18"/>
        <v>330959.25208441284</v>
      </c>
      <c r="AX50" s="1">
        <f t="shared" si="18"/>
        <v>538.45220226397009</v>
      </c>
      <c r="AY50" s="1">
        <f t="shared" si="18"/>
        <v>654.83602154275252</v>
      </c>
      <c r="AZ50" s="1">
        <f t="shared" si="18"/>
        <v>14181.33203367171</v>
      </c>
      <c r="BA50" s="1">
        <f t="shared" si="18"/>
        <v>874.10859134725195</v>
      </c>
      <c r="BB50" s="1">
        <f t="shared" si="18"/>
        <v>265.08305516749499</v>
      </c>
      <c r="BC50" s="1">
        <f t="shared" si="18"/>
        <v>1129.7594029339152</v>
      </c>
      <c r="BD50" s="1">
        <f t="shared" si="18"/>
        <v>184537.8237785291</v>
      </c>
      <c r="BE50" s="1">
        <f t="shared" si="18"/>
        <v>133030.86850239756</v>
      </c>
      <c r="BF50" s="1">
        <f t="shared" si="18"/>
        <v>51506.95527613139</v>
      </c>
      <c r="BG50" s="1">
        <f t="shared" si="18"/>
        <v>29.574265622667873</v>
      </c>
      <c r="BH50" s="1">
        <f t="shared" si="18"/>
        <v>49.148059096325298</v>
      </c>
      <c r="BI50" s="1">
        <f t="shared" si="18"/>
        <v>14445.89185074647</v>
      </c>
      <c r="BJ50" s="1">
        <f t="shared" si="18"/>
        <v>189.16098760892203</v>
      </c>
      <c r="BK50" s="1">
        <f t="shared" si="18"/>
        <v>35202.118187965287</v>
      </c>
      <c r="BL50" s="1">
        <f t="shared" si="18"/>
        <v>327.23048167022034</v>
      </c>
      <c r="BM50" s="1">
        <f t="shared" si="18"/>
        <v>451.59458608077637</v>
      </c>
      <c r="BN50" s="1">
        <f t="shared" si="18"/>
        <v>59464.808114364801</v>
      </c>
      <c r="BO50" s="1">
        <f t="shared" si="18"/>
        <v>45275.957912084908</v>
      </c>
      <c r="BP50" s="1">
        <f t="shared" si="18"/>
        <v>780.47982982110227</v>
      </c>
      <c r="BQ50" s="1">
        <f t="shared" si="18"/>
        <v>4214.9931591223076</v>
      </c>
      <c r="BR50" s="1">
        <f t="shared" si="18"/>
        <v>20.732718576766207</v>
      </c>
      <c r="BS50" s="1">
        <f t="shared" si="18"/>
        <v>14092.44975467997</v>
      </c>
      <c r="BT50" s="1">
        <f t="shared" si="18"/>
        <v>23727.235107054104</v>
      </c>
      <c r="BU50" s="1">
        <f t="shared" si="18"/>
        <v>0.45428128611033014</v>
      </c>
      <c r="BV50" s="1">
        <f t="shared" si="18"/>
        <v>10443.026642755769</v>
      </c>
      <c r="BW50" s="1">
        <f t="shared" si="18"/>
        <v>42972.192447448651</v>
      </c>
      <c r="BX50" s="1">
        <f t="shared" si="18"/>
        <v>4608.157551160084</v>
      </c>
      <c r="BY50" s="1">
        <f t="shared" si="18"/>
        <v>712989.09770061891</v>
      </c>
      <c r="BZ50" s="1">
        <f t="shared" si="18"/>
        <v>28222.601379187421</v>
      </c>
      <c r="CA50" s="1"/>
      <c r="CB50" s="89"/>
      <c r="CC50" s="89"/>
      <c r="CD50" s="68">
        <f>+(R50-B50)/B50</f>
        <v>-0.30626002442748718</v>
      </c>
      <c r="CE50" s="68">
        <f t="shared" si="9"/>
        <v>-4.5890336104945036E-2</v>
      </c>
      <c r="CF50" s="68">
        <f t="shared" si="10"/>
        <v>-0.13742918788380806</v>
      </c>
      <c r="CG50" s="68">
        <f t="shared" si="11"/>
        <v>-4.6336027850740494E-2</v>
      </c>
      <c r="CH50" s="68">
        <f t="shared" si="12"/>
        <v>-4.9905640340293662E-2</v>
      </c>
      <c r="CI50" s="68">
        <f t="shared" si="13"/>
        <v>-7.1026328958286644E-2</v>
      </c>
      <c r="CJ50" s="68">
        <f t="shared" si="14"/>
        <v>-6.9349418955342065E-2</v>
      </c>
    </row>
    <row r="51" spans="1:88" x14ac:dyDescent="0.25">
      <c r="A51" s="4" t="s">
        <v>478</v>
      </c>
      <c r="B51" s="1">
        <f>SUM(B16:B47)</f>
        <v>1640069.6345495002</v>
      </c>
      <c r="C51" s="1">
        <f t="shared" ref="C51:H51" si="19">SUM(C16:C47)</f>
        <v>29577.325165044498</v>
      </c>
      <c r="D51" s="1">
        <f t="shared" si="19"/>
        <v>210978.53450979994</v>
      </c>
      <c r="E51" s="1">
        <f>SUM(E16:E47)</f>
        <v>281007.90963241004</v>
      </c>
      <c r="F51" s="1">
        <f t="shared" si="19"/>
        <v>208572.99810207001</v>
      </c>
      <c r="G51" s="1">
        <f t="shared" si="19"/>
        <v>32181.022625838999</v>
      </c>
      <c r="H51" s="1">
        <f t="shared" si="19"/>
        <v>1609456.3069159996</v>
      </c>
      <c r="I51" s="89"/>
      <c r="J51" s="89"/>
      <c r="K51" s="1">
        <f>SUM(K16:K47)</f>
        <v>279.72433902527951</v>
      </c>
      <c r="L51" s="1">
        <f>SUM(L16:L47)</f>
        <v>28941.388209100514</v>
      </c>
      <c r="M51" s="1">
        <f t="shared" ref="M51:BZ51" si="20">SUM(M16:M47)</f>
        <v>3085.3018604065496</v>
      </c>
      <c r="N51" s="1">
        <f t="shared" si="20"/>
        <v>3085.3018604065496</v>
      </c>
      <c r="O51" s="1">
        <f t="shared" si="20"/>
        <v>1201.8641357641629</v>
      </c>
      <c r="P51" s="1">
        <f t="shared" si="20"/>
        <v>2206.6839499991147</v>
      </c>
      <c r="Q51" s="1">
        <f t="shared" si="20"/>
        <v>1741.8590703241739</v>
      </c>
      <c r="R51" s="1">
        <f t="shared" si="20"/>
        <v>547199.07755400683</v>
      </c>
      <c r="S51" s="1">
        <f t="shared" si="20"/>
        <v>97706.700338752154</v>
      </c>
      <c r="T51" s="1">
        <f t="shared" si="20"/>
        <v>2245.8878336380772</v>
      </c>
      <c r="U51" s="1">
        <f t="shared" si="20"/>
        <v>5991.0762015157316</v>
      </c>
      <c r="V51" s="1">
        <f t="shared" si="20"/>
        <v>1195.6135039549292</v>
      </c>
      <c r="W51" s="1"/>
      <c r="X51" s="1">
        <f t="shared" si="20"/>
        <v>51765.817772918032</v>
      </c>
      <c r="Y51" s="1">
        <f t="shared" si="20"/>
        <v>431.04696265073051</v>
      </c>
      <c r="Z51" s="1">
        <f t="shared" si="20"/>
        <v>2538.5351306980065</v>
      </c>
      <c r="AA51" s="1">
        <f t="shared" si="20"/>
        <v>2538.5351306980065</v>
      </c>
      <c r="AB51" s="1"/>
      <c r="AC51" s="1"/>
      <c r="AD51" s="1">
        <f t="shared" si="20"/>
        <v>394.22740231192711</v>
      </c>
      <c r="AE51" s="1">
        <f t="shared" si="20"/>
        <v>769.00985197477735</v>
      </c>
      <c r="AF51" s="1">
        <f t="shared" si="20"/>
        <v>65.499218067367451</v>
      </c>
      <c r="AG51" s="1"/>
      <c r="AH51" s="1">
        <f t="shared" si="20"/>
        <v>30270.36414801588</v>
      </c>
      <c r="AI51" s="1">
        <f t="shared" si="20"/>
        <v>1571.3802666532938</v>
      </c>
      <c r="AJ51" s="1">
        <f t="shared" si="20"/>
        <v>2666.3848037500438</v>
      </c>
      <c r="AK51" s="1"/>
      <c r="AL51" s="1">
        <f t="shared" si="20"/>
        <v>468.93759606326489</v>
      </c>
      <c r="AM51" s="1">
        <f t="shared" si="20"/>
        <v>26198.604159176979</v>
      </c>
      <c r="AN51" s="1">
        <f t="shared" si="20"/>
        <v>0</v>
      </c>
      <c r="AO51" s="1">
        <f t="shared" si="20"/>
        <v>470514.9079797304</v>
      </c>
      <c r="AP51" s="1">
        <f t="shared" si="20"/>
        <v>52121.057996177333</v>
      </c>
      <c r="AQ51" s="1">
        <f t="shared" si="20"/>
        <v>5397.0037275507293</v>
      </c>
      <c r="AR51" s="1">
        <f t="shared" si="20"/>
        <v>57912.289126039919</v>
      </c>
      <c r="AS51" s="1">
        <f t="shared" si="20"/>
        <v>9.62298019294753</v>
      </c>
      <c r="AT51" s="1">
        <f t="shared" si="20"/>
        <v>1436.2045838111935</v>
      </c>
      <c r="AU51" s="1"/>
      <c r="AV51" s="1">
        <f t="shared" si="20"/>
        <v>264.56179245448379</v>
      </c>
      <c r="AW51" s="1">
        <f t="shared" si="20"/>
        <v>134153.80156819744</v>
      </c>
      <c r="AX51" s="1">
        <f t="shared" si="20"/>
        <v>272.44713287533153</v>
      </c>
      <c r="AY51" s="1">
        <f t="shared" si="20"/>
        <v>65.051677152973099</v>
      </c>
      <c r="AZ51" s="1">
        <f t="shared" si="20"/>
        <v>3605.9759305073267</v>
      </c>
      <c r="BA51" s="1">
        <f t="shared" si="20"/>
        <v>213.74811613724097</v>
      </c>
      <c r="BB51" s="1">
        <f t="shared" si="20"/>
        <v>58.287563002833004</v>
      </c>
      <c r="BC51" s="1">
        <f t="shared" si="20"/>
        <v>158.86308461474763</v>
      </c>
      <c r="BD51" s="1">
        <f t="shared" si="20"/>
        <v>41687.861488979812</v>
      </c>
      <c r="BE51" s="1">
        <f t="shared" si="20"/>
        <v>21073.233514860989</v>
      </c>
      <c r="BF51" s="1">
        <f t="shared" si="20"/>
        <v>20614.627974118815</v>
      </c>
      <c r="BG51" s="1">
        <f t="shared" si="20"/>
        <v>34.050209223785558</v>
      </c>
      <c r="BH51" s="1">
        <f t="shared" si="20"/>
        <v>4.7937785064921048</v>
      </c>
      <c r="BI51" s="1">
        <f t="shared" si="20"/>
        <v>5652.8958622638129</v>
      </c>
      <c r="BJ51" s="1">
        <f t="shared" si="20"/>
        <v>29.437151702218369</v>
      </c>
      <c r="BK51" s="1">
        <f t="shared" si="20"/>
        <v>3313.3119084867981</v>
      </c>
      <c r="BL51" s="1">
        <f t="shared" si="20"/>
        <v>32.228932446645352</v>
      </c>
      <c r="BM51" s="1">
        <f t="shared" si="20"/>
        <v>44.097247094771141</v>
      </c>
      <c r="BN51" s="1">
        <f t="shared" si="20"/>
        <v>6119.3690943896654</v>
      </c>
      <c r="BO51" s="1">
        <f t="shared" si="20"/>
        <v>117244.87194232823</v>
      </c>
      <c r="BP51" s="1">
        <f t="shared" si="20"/>
        <v>831.95312932568038</v>
      </c>
      <c r="BQ51" s="1">
        <f t="shared" si="20"/>
        <v>353.35544259562221</v>
      </c>
      <c r="BR51" s="1">
        <f t="shared" si="20"/>
        <v>18.805462080553003</v>
      </c>
      <c r="BS51" s="1">
        <f t="shared" si="20"/>
        <v>21910.044909331522</v>
      </c>
      <c r="BT51" s="1">
        <f t="shared" si="20"/>
        <v>24049.485150517154</v>
      </c>
      <c r="BU51" s="1">
        <f t="shared" si="20"/>
        <v>3.7089290591460336E-2</v>
      </c>
      <c r="BV51" s="1">
        <f t="shared" si="20"/>
        <v>9712.4434262016894</v>
      </c>
      <c r="BW51" s="1">
        <f t="shared" si="20"/>
        <v>10518.334217348616</v>
      </c>
      <c r="BX51" s="1">
        <f t="shared" si="20"/>
        <v>4650.3885950706272</v>
      </c>
      <c r="BY51" s="1">
        <f t="shared" si="20"/>
        <v>412170.34860518161</v>
      </c>
      <c r="BZ51" s="1">
        <f t="shared" si="20"/>
        <v>8471.8806477024882</v>
      </c>
      <c r="CA51" s="1"/>
      <c r="CB51" s="89"/>
      <c r="CC51" s="89"/>
      <c r="CD51" s="68">
        <f>+(R51-B51)/B51</f>
        <v>-0.66635619242818722</v>
      </c>
      <c r="CE51" s="68">
        <f t="shared" si="9"/>
        <v>-0.11423348754540549</v>
      </c>
      <c r="CF51" s="68">
        <f t="shared" si="10"/>
        <v>-0.72550624991022539</v>
      </c>
      <c r="CG51" s="68">
        <f t="shared" si="11"/>
        <v>-0.85164879684877115</v>
      </c>
      <c r="CH51" s="68">
        <f t="shared" si="12"/>
        <v>-0.89896470920675775</v>
      </c>
      <c r="CI51" s="68">
        <f t="shared" si="13"/>
        <v>-0.31916256471789795</v>
      </c>
      <c r="CJ51" s="68">
        <f t="shared" si="14"/>
        <v>-0.74390709034222113</v>
      </c>
    </row>
    <row r="52" spans="1:88" x14ac:dyDescent="0.25">
      <c r="A52" s="67"/>
      <c r="I52" s="89"/>
      <c r="J52" s="89"/>
      <c r="K52" s="75"/>
      <c r="L52" s="75"/>
      <c r="M52" s="75"/>
      <c r="N52" s="75"/>
      <c r="O52" s="75"/>
      <c r="Q52" s="75"/>
      <c r="R52" s="75"/>
      <c r="S52" s="75"/>
      <c r="T52" s="75"/>
      <c r="U52" s="75"/>
      <c r="V52" s="75"/>
      <c r="X52" s="75"/>
      <c r="Z52" s="75"/>
      <c r="AA52" s="75"/>
      <c r="AD52" s="75"/>
      <c r="AE52" s="75"/>
      <c r="AF52" s="75"/>
      <c r="AI52" s="75"/>
      <c r="AJ52" s="75"/>
      <c r="AL52" s="75"/>
      <c r="AM52" s="75"/>
      <c r="AN52" s="75"/>
      <c r="AP52" s="75"/>
      <c r="AQ52" s="75"/>
      <c r="AR52" s="75"/>
      <c r="AS52" s="75"/>
      <c r="AT52" s="75"/>
      <c r="AV52" s="75"/>
      <c r="AW52" s="75"/>
      <c r="AX52" s="75"/>
      <c r="AY52" s="75"/>
      <c r="AZ52" s="75"/>
      <c r="BA52" s="75"/>
      <c r="BB52" s="75"/>
      <c r="BC52" s="75"/>
      <c r="BD52" s="75"/>
      <c r="BE52" s="75"/>
      <c r="BF52" s="75"/>
      <c r="BG52" s="75"/>
      <c r="BH52" s="75"/>
      <c r="BI52" s="75"/>
      <c r="BJ52" s="75"/>
      <c r="BK52" s="75"/>
      <c r="BL52" s="75"/>
      <c r="BM52" s="75"/>
      <c r="BN52" s="75"/>
      <c r="BO52" s="75"/>
      <c r="BP52" s="75"/>
      <c r="BQ52" s="75"/>
      <c r="BR52" s="75"/>
      <c r="BS52" s="75"/>
      <c r="BT52" s="75"/>
      <c r="BU52" s="75"/>
      <c r="BV52" s="75"/>
      <c r="BW52" s="75"/>
      <c r="BX52" s="75"/>
      <c r="BY52" s="75"/>
      <c r="BZ52" s="75"/>
      <c r="CA52" s="75"/>
      <c r="CB52" s="89"/>
      <c r="CC52" s="89"/>
      <c r="CD52" s="89"/>
      <c r="CE52" s="89"/>
      <c r="CF52" s="89"/>
      <c r="CG52" s="89"/>
      <c r="CH52" s="89"/>
      <c r="CI52" s="89"/>
      <c r="CJ52" s="89"/>
    </row>
    <row r="53" spans="1:88" x14ac:dyDescent="0.25">
      <c r="A53" s="67"/>
      <c r="I53" s="89"/>
      <c r="J53" s="89"/>
      <c r="K53" s="89"/>
      <c r="L53" s="75"/>
      <c r="M53" s="75"/>
      <c r="N53" s="75"/>
      <c r="O53" s="75"/>
      <c r="Q53" s="75"/>
      <c r="R53" s="75"/>
      <c r="S53" s="75"/>
      <c r="T53" s="75"/>
      <c r="U53" s="75"/>
      <c r="V53" s="75"/>
      <c r="X53" s="75"/>
      <c r="Z53" s="75"/>
      <c r="AA53" s="75"/>
      <c r="AD53" s="75"/>
      <c r="AE53" s="75"/>
      <c r="AF53" s="75"/>
      <c r="AI53" s="75"/>
      <c r="AJ53" s="75"/>
      <c r="AL53" s="75"/>
      <c r="AM53" s="75"/>
      <c r="AN53" s="75"/>
      <c r="AP53" s="75"/>
      <c r="AQ53" s="75"/>
      <c r="AR53" s="75"/>
      <c r="AS53" s="75"/>
      <c r="AT53" s="75"/>
      <c r="AV53" s="75"/>
      <c r="AW53" s="75"/>
      <c r="AX53" s="75"/>
      <c r="AY53" s="75"/>
      <c r="AZ53" s="75"/>
      <c r="BA53" s="75"/>
      <c r="BB53" s="75"/>
      <c r="BC53" s="75"/>
      <c r="BD53" s="75"/>
      <c r="BE53" s="75"/>
      <c r="BF53" s="75"/>
      <c r="BG53" s="75"/>
      <c r="BH53" s="75"/>
      <c r="BI53" s="75"/>
      <c r="BJ53" s="75"/>
      <c r="BK53" s="75"/>
      <c r="BL53" s="75"/>
      <c r="BM53" s="75"/>
      <c r="BN53" s="75"/>
      <c r="BO53" s="75"/>
      <c r="BP53" s="75"/>
      <c r="BQ53" s="75"/>
      <c r="BR53" s="75"/>
      <c r="BS53" s="75"/>
      <c r="BT53" s="75"/>
      <c r="BU53" s="75"/>
      <c r="BV53" s="75"/>
      <c r="BW53" s="75"/>
      <c r="BX53" s="75"/>
      <c r="BY53" s="75"/>
      <c r="BZ53" s="75"/>
      <c r="CA53" s="75"/>
      <c r="CB53" s="89"/>
      <c r="CC53" s="89"/>
      <c r="CD53" s="89"/>
      <c r="CE53" s="89"/>
      <c r="CF53" s="89"/>
      <c r="CG53" s="89"/>
      <c r="CH53" s="89"/>
      <c r="CI53" s="89"/>
      <c r="CJ53" s="89"/>
    </row>
    <row r="54" spans="1:88" x14ac:dyDescent="0.25">
      <c r="A54" s="67"/>
      <c r="I54" s="89"/>
      <c r="J54" s="89"/>
      <c r="K54" s="89"/>
      <c r="L54" s="75"/>
      <c r="M54" s="75"/>
      <c r="N54" s="75"/>
      <c r="O54" s="75"/>
      <c r="Q54" s="75"/>
      <c r="R54" s="75"/>
      <c r="S54" s="75"/>
      <c r="T54" s="75"/>
      <c r="U54" s="75"/>
      <c r="V54" s="75"/>
      <c r="X54" s="75"/>
      <c r="Z54" s="75"/>
      <c r="AA54" s="75"/>
      <c r="AD54" s="75"/>
      <c r="AE54" s="75"/>
      <c r="AF54" s="75"/>
      <c r="AI54" s="75"/>
      <c r="AJ54" s="75"/>
      <c r="AL54" s="75"/>
      <c r="AM54" s="75"/>
      <c r="AN54" s="75"/>
      <c r="AP54" s="75"/>
      <c r="AQ54" s="75"/>
      <c r="AR54" s="75"/>
      <c r="AS54" s="75"/>
      <c r="AT54" s="75"/>
      <c r="AV54" s="75"/>
      <c r="AW54" s="75"/>
      <c r="AX54" s="75"/>
      <c r="AY54" s="75"/>
      <c r="AZ54" s="75"/>
      <c r="BA54" s="75"/>
      <c r="BB54" s="75"/>
      <c r="BC54" s="75"/>
      <c r="BD54" s="75"/>
      <c r="BE54" s="75"/>
      <c r="BF54" s="75"/>
      <c r="BG54" s="75"/>
      <c r="BH54" s="75"/>
      <c r="BI54" s="75"/>
      <c r="BJ54" s="75"/>
      <c r="BK54" s="75"/>
      <c r="BL54" s="75"/>
      <c r="BM54" s="75"/>
      <c r="BN54" s="75"/>
      <c r="BO54" s="75"/>
      <c r="BP54" s="75"/>
      <c r="BQ54" s="75"/>
      <c r="BR54" s="75"/>
      <c r="BS54" s="75"/>
      <c r="BT54" s="75"/>
      <c r="BU54" s="75"/>
      <c r="BV54" s="75"/>
      <c r="BW54" s="75"/>
      <c r="BX54" s="75"/>
      <c r="BY54" s="75"/>
      <c r="BZ54" s="75"/>
      <c r="CA54" s="75"/>
      <c r="CB54" s="89"/>
      <c r="CC54" s="89"/>
      <c r="CD54" s="89"/>
      <c r="CE54" s="89"/>
      <c r="CF54" s="89"/>
      <c r="CG54" s="89"/>
      <c r="CH54" s="89"/>
      <c r="CI54" s="89"/>
      <c r="CJ54" s="89"/>
    </row>
    <row r="55" spans="1:88" x14ac:dyDescent="0.25">
      <c r="A55" s="9"/>
      <c r="I55" s="89"/>
      <c r="J55" s="89"/>
      <c r="K55" s="89"/>
      <c r="L55" s="75"/>
      <c r="M55" s="75"/>
      <c r="N55" s="75"/>
      <c r="O55" s="75"/>
      <c r="Q55" s="75"/>
      <c r="R55" s="75"/>
      <c r="S55" s="75"/>
      <c r="T55" s="75"/>
      <c r="U55" s="75"/>
      <c r="V55" s="75"/>
      <c r="X55" s="75"/>
      <c r="Z55" s="75"/>
      <c r="AA55" s="75"/>
      <c r="AD55" s="75"/>
      <c r="AE55" s="75"/>
      <c r="AF55" s="75"/>
      <c r="AI55" s="75"/>
      <c r="AJ55" s="75"/>
      <c r="AL55" s="75"/>
      <c r="AM55" s="75"/>
      <c r="AN55" s="75"/>
      <c r="AP55" s="75"/>
      <c r="AQ55" s="75"/>
      <c r="AR55" s="75"/>
      <c r="AS55" s="75"/>
      <c r="AT55" s="75"/>
      <c r="AV55" s="75"/>
      <c r="AW55" s="75"/>
      <c r="AX55" s="75"/>
      <c r="AY55" s="75"/>
      <c r="AZ55" s="75"/>
      <c r="BA55" s="75"/>
      <c r="BB55" s="75"/>
      <c r="BC55" s="75"/>
      <c r="BD55" s="75"/>
      <c r="BE55" s="75"/>
      <c r="BF55" s="75"/>
      <c r="BG55" s="75"/>
      <c r="BH55" s="75"/>
      <c r="BI55" s="75"/>
      <c r="BJ55" s="75"/>
      <c r="BK55" s="75"/>
      <c r="BL55" s="75"/>
      <c r="BM55" s="75"/>
      <c r="BN55" s="75"/>
      <c r="BO55" s="75"/>
      <c r="BP55" s="75"/>
      <c r="BQ55" s="75"/>
      <c r="BR55" s="75"/>
      <c r="BS55" s="75"/>
      <c r="BT55" s="75"/>
      <c r="BU55" s="75"/>
      <c r="BV55" s="75"/>
      <c r="BW55" s="75"/>
      <c r="BX55" s="75"/>
      <c r="BY55" s="75"/>
      <c r="BZ55" s="75"/>
      <c r="CA55" s="75"/>
      <c r="CB55" s="89"/>
      <c r="CC55" s="89"/>
      <c r="CD55" s="89"/>
      <c r="CE55" s="89"/>
      <c r="CF55" s="89"/>
      <c r="CG55" s="89"/>
      <c r="CH55" s="89"/>
      <c r="CI55" s="89"/>
      <c r="CJ55" s="89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B75"/>
  <sheetViews>
    <sheetView topLeftCell="A26" workbookViewId="0">
      <selection activeCell="I41" sqref="I41"/>
    </sheetView>
  </sheetViews>
  <sheetFormatPr defaultRowHeight="15" x14ac:dyDescent="0.25"/>
  <cols>
    <col min="1" max="1" width="20.28515625" customWidth="1"/>
    <col min="2" max="2" width="10.140625" bestFit="1" customWidth="1"/>
    <col min="3" max="3" width="9.28515625" bestFit="1" customWidth="1"/>
    <col min="4" max="4" width="10.5703125" customWidth="1"/>
    <col min="5" max="6" width="10.140625" bestFit="1" customWidth="1"/>
    <col min="7" max="7" width="9.28515625" bestFit="1" customWidth="1"/>
    <col min="8" max="8" width="10.42578125" customWidth="1"/>
    <col min="10" max="10" width="9.140625" customWidth="1"/>
    <col min="12" max="12" width="15.42578125" customWidth="1"/>
    <col min="13" max="13" width="10.28515625" bestFit="1" customWidth="1"/>
    <col min="14" max="14" width="9.28515625" bestFit="1" customWidth="1"/>
    <col min="15" max="16" width="10.28515625" bestFit="1" customWidth="1"/>
    <col min="17" max="18" width="9.28515625" bestFit="1" customWidth="1"/>
    <col min="19" max="19" width="10.140625" bestFit="1" customWidth="1"/>
    <col min="21" max="21" width="10.140625" bestFit="1" customWidth="1"/>
  </cols>
  <sheetData>
    <row r="1" spans="1:28" s="20" customFormat="1" x14ac:dyDescent="0.25">
      <c r="A1" s="89"/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  <c r="Z1" s="89"/>
      <c r="AA1" s="89"/>
      <c r="AB1" s="89"/>
    </row>
    <row r="2" spans="1:28" s="20" customFormat="1" x14ac:dyDescent="0.25">
      <c r="A2" s="6" t="s">
        <v>220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</row>
    <row r="3" spans="1:28" x14ac:dyDescent="0.25">
      <c r="A3" s="2" t="s">
        <v>221</v>
      </c>
      <c r="B3" s="89"/>
      <c r="C3" s="89"/>
      <c r="D3" s="89"/>
      <c r="E3" s="89"/>
      <c r="F3" s="89"/>
      <c r="G3" s="89"/>
      <c r="H3" s="89"/>
      <c r="I3" s="89"/>
      <c r="J3" s="89"/>
      <c r="K3" s="89"/>
      <c r="L3" s="2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</row>
    <row r="4" spans="1:28" x14ac:dyDescent="0.25">
      <c r="A4" s="2" t="s">
        <v>222</v>
      </c>
      <c r="B4" s="2" t="s">
        <v>54</v>
      </c>
      <c r="C4" s="2" t="s">
        <v>82</v>
      </c>
      <c r="D4" s="2" t="s">
        <v>163</v>
      </c>
      <c r="E4" s="2" t="s">
        <v>164</v>
      </c>
      <c r="F4" s="2" t="s">
        <v>165</v>
      </c>
      <c r="G4" s="2" t="s">
        <v>140</v>
      </c>
      <c r="H4" s="2" t="s">
        <v>166</v>
      </c>
      <c r="I4" s="89"/>
      <c r="J4" s="89"/>
      <c r="K4" s="89"/>
      <c r="L4" s="2"/>
      <c r="M4" s="2"/>
      <c r="N4" s="2"/>
      <c r="O4" s="2"/>
      <c r="P4" s="2"/>
      <c r="Q4" s="2"/>
      <c r="R4" s="2"/>
      <c r="S4" s="2"/>
      <c r="T4" s="89"/>
      <c r="U4" s="89"/>
      <c r="V4" s="89"/>
      <c r="W4" s="89"/>
      <c r="X4" s="89"/>
      <c r="Y4" s="89"/>
      <c r="Z4" s="89"/>
      <c r="AA4" s="89"/>
      <c r="AB4" s="89"/>
    </row>
    <row r="5" spans="1:28" x14ac:dyDescent="0.25">
      <c r="A5" s="2" t="s">
        <v>223</v>
      </c>
      <c r="B5" s="75"/>
      <c r="C5" s="75"/>
      <c r="D5" s="75"/>
      <c r="E5" s="75">
        <f>afdust!AZ62</f>
        <v>6146957.6897509312</v>
      </c>
      <c r="F5" s="75">
        <f>afdust!BA62</f>
        <v>855376.79193702294</v>
      </c>
      <c r="G5" s="75"/>
      <c r="H5" s="75"/>
      <c r="I5" s="89"/>
      <c r="J5" s="89"/>
      <c r="K5" s="89"/>
      <c r="L5" s="2"/>
      <c r="M5" s="89"/>
      <c r="N5" s="89"/>
      <c r="O5" s="89"/>
      <c r="P5" s="75"/>
      <c r="Q5" s="75"/>
      <c r="R5" s="89"/>
      <c r="S5" s="89"/>
      <c r="T5" s="89"/>
      <c r="U5" s="89"/>
      <c r="V5" s="89"/>
      <c r="W5" s="89"/>
      <c r="X5" s="89"/>
      <c r="Y5" s="89"/>
      <c r="Z5" s="89"/>
      <c r="AA5" s="89"/>
      <c r="AB5" s="89"/>
    </row>
    <row r="6" spans="1:28" s="74" customFormat="1" x14ac:dyDescent="0.25">
      <c r="A6" s="2" t="s">
        <v>224</v>
      </c>
      <c r="B6" s="75">
        <f>airports!B62</f>
        <v>369922.58708761004</v>
      </c>
      <c r="C6" s="75">
        <f>airports!C62</f>
        <v>0</v>
      </c>
      <c r="D6" s="75">
        <f>airports!D62</f>
        <v>116884.27058346498</v>
      </c>
      <c r="E6" s="75">
        <f>airports!E62</f>
        <v>9098.0486011371995</v>
      </c>
      <c r="F6" s="75">
        <f>airports!F62</f>
        <v>8077.3531862487007</v>
      </c>
      <c r="G6" s="75">
        <f>airports!G62</f>
        <v>11956.3627383896</v>
      </c>
      <c r="H6" s="75">
        <f>airports!H62</f>
        <v>43850.115434558014</v>
      </c>
      <c r="I6" s="89"/>
      <c r="J6" s="89"/>
      <c r="K6" s="89"/>
      <c r="L6" s="2"/>
      <c r="M6" s="75"/>
      <c r="N6" s="75"/>
      <c r="O6" s="75"/>
      <c r="P6" s="75"/>
      <c r="Q6" s="75"/>
      <c r="R6" s="75"/>
      <c r="S6" s="75"/>
      <c r="T6" s="89"/>
      <c r="U6" s="89"/>
      <c r="V6" s="89"/>
      <c r="W6" s="89"/>
      <c r="X6" s="89"/>
      <c r="Y6" s="89"/>
      <c r="Z6" s="89"/>
      <c r="AA6" s="89"/>
      <c r="AB6" s="89"/>
    </row>
    <row r="7" spans="1:28" s="21" customFormat="1" x14ac:dyDescent="0.25">
      <c r="A7" s="2" t="s">
        <v>225</v>
      </c>
      <c r="B7" s="75">
        <f>+'cmv_c1c2 12'!B62</f>
        <v>20296.422667770003</v>
      </c>
      <c r="C7" s="75">
        <f>'cmv_c1c2 12'!AO62</f>
        <v>69.907111077880344</v>
      </c>
      <c r="D7" s="75">
        <f>+'cmv_c1c2 12'!D62</f>
        <v>137144.87632586001</v>
      </c>
      <c r="E7" s="75">
        <f>+'cmv_c1c2 12'!E62</f>
        <v>3748.2484490900006</v>
      </c>
      <c r="F7" s="75">
        <f>+'cmv_c1c2 12'!F62</f>
        <v>3632.1046139899995</v>
      </c>
      <c r="G7" s="75">
        <f>+'cmv_c1c2 12'!G62</f>
        <v>626.31473334999998</v>
      </c>
      <c r="H7" s="75">
        <f>+'cmv_c1c2 12'!H62</f>
        <v>5264.8336232800002</v>
      </c>
      <c r="I7" s="89"/>
      <c r="J7" s="89"/>
      <c r="K7" s="89"/>
      <c r="L7" s="2"/>
      <c r="M7" s="75"/>
      <c r="N7" s="75"/>
      <c r="O7" s="75"/>
      <c r="P7" s="75"/>
      <c r="Q7" s="75"/>
      <c r="R7" s="75"/>
      <c r="S7" s="75"/>
      <c r="T7" s="89"/>
      <c r="U7" s="89"/>
      <c r="V7" s="89"/>
      <c r="W7" s="89"/>
      <c r="X7" s="89"/>
      <c r="Y7" s="89"/>
      <c r="Z7" s="89"/>
      <c r="AA7" s="89"/>
      <c r="AB7" s="89"/>
    </row>
    <row r="8" spans="1:28" x14ac:dyDescent="0.25">
      <c r="A8" s="2" t="s">
        <v>226</v>
      </c>
      <c r="B8" s="75">
        <f>'cmv_c3 12'!B62</f>
        <v>10207.45503266</v>
      </c>
      <c r="C8" s="75">
        <f>'cmv_c3 12'!AO62</f>
        <v>32.450894412533231</v>
      </c>
      <c r="D8" s="75">
        <f>'cmv_c3 12'!D62</f>
        <v>84351.994766470016</v>
      </c>
      <c r="E8" s="75">
        <f>'cmv_c3 12'!E62</f>
        <v>1832.6346209599997</v>
      </c>
      <c r="F8" s="75">
        <f>'cmv_c3 12'!F62</f>
        <v>1686.02385265</v>
      </c>
      <c r="G8" s="75">
        <f>'cmv_c3 12'!G62</f>
        <v>4140.9730498199997</v>
      </c>
      <c r="H8" s="75">
        <f>'cmv_c3 12'!H62</f>
        <v>4675.5318446899992</v>
      </c>
      <c r="I8" s="89"/>
      <c r="J8" s="89"/>
      <c r="K8" s="89"/>
      <c r="L8" s="2"/>
      <c r="M8" s="75"/>
      <c r="N8" s="75"/>
      <c r="O8" s="75"/>
      <c r="P8" s="75"/>
      <c r="Q8" s="75"/>
      <c r="R8" s="75"/>
      <c r="S8" s="75"/>
      <c r="T8" s="89"/>
      <c r="U8" s="89"/>
      <c r="V8" s="89"/>
      <c r="W8" s="89"/>
      <c r="X8" s="89"/>
      <c r="Y8" s="89"/>
      <c r="Z8" s="89"/>
      <c r="AA8" s="89"/>
      <c r="AB8" s="89"/>
    </row>
    <row r="9" spans="1:28" s="74" customFormat="1" x14ac:dyDescent="0.25">
      <c r="A9" s="2" t="s">
        <v>227</v>
      </c>
      <c r="B9" s="75"/>
      <c r="C9" s="75">
        <f>fertilizer!B62</f>
        <v>1671401.5365034365</v>
      </c>
      <c r="D9" s="75"/>
      <c r="E9" s="75"/>
      <c r="F9" s="75"/>
      <c r="G9" s="75"/>
      <c r="H9" s="75"/>
      <c r="I9" s="89"/>
      <c r="J9" s="89"/>
      <c r="K9" s="89"/>
      <c r="L9" s="2"/>
      <c r="M9" s="75"/>
      <c r="N9" s="75"/>
      <c r="O9" s="75"/>
      <c r="P9" s="75"/>
      <c r="Q9" s="75"/>
      <c r="R9" s="75"/>
      <c r="S9" s="75"/>
      <c r="T9" s="89"/>
      <c r="U9" s="89"/>
      <c r="V9" s="89"/>
      <c r="W9" s="89"/>
      <c r="X9" s="89"/>
      <c r="Y9" s="89"/>
      <c r="Z9" s="89"/>
      <c r="AA9" s="89"/>
      <c r="AB9" s="89"/>
    </row>
    <row r="10" spans="1:28" s="74" customFormat="1" x14ac:dyDescent="0.25">
      <c r="A10" s="2" t="s">
        <v>228</v>
      </c>
      <c r="B10" s="75"/>
      <c r="C10" s="75">
        <f>livestock!B62</f>
        <v>2590376.0727702789</v>
      </c>
      <c r="D10" s="75"/>
      <c r="E10" s="75"/>
      <c r="F10" s="75"/>
      <c r="G10" s="75"/>
      <c r="H10" s="75">
        <f>livestock!C62</f>
        <v>207230.08072214064</v>
      </c>
      <c r="I10" s="89"/>
      <c r="J10" s="89"/>
      <c r="K10" s="89"/>
      <c r="L10" s="2"/>
      <c r="M10" s="75"/>
      <c r="N10" s="75"/>
      <c r="O10" s="75"/>
      <c r="P10" s="75"/>
      <c r="Q10" s="75"/>
      <c r="R10" s="75"/>
      <c r="S10" s="75"/>
      <c r="T10" s="89"/>
      <c r="U10" s="89"/>
      <c r="V10" s="89"/>
      <c r="W10" s="89"/>
      <c r="X10" s="89"/>
      <c r="Y10" s="89"/>
      <c r="Z10" s="89"/>
      <c r="AA10" s="89"/>
      <c r="AB10" s="89"/>
    </row>
    <row r="11" spans="1:28" s="21" customFormat="1" x14ac:dyDescent="0.25">
      <c r="A11" s="2" t="s">
        <v>229</v>
      </c>
      <c r="B11" s="75">
        <f>+nonpt!B62</f>
        <v>802521.52190323023</v>
      </c>
      <c r="C11" s="75">
        <f>+nonpt!C62</f>
        <v>69109.548322420989</v>
      </c>
      <c r="D11" s="75">
        <f>+nonpt!D62</f>
        <v>721734.29266441998</v>
      </c>
      <c r="E11" s="75">
        <f>+nonpt!E62</f>
        <v>478209.44234497001</v>
      </c>
      <c r="F11" s="75">
        <f>+nonpt!F62</f>
        <v>411443.75422209001</v>
      </c>
      <c r="G11" s="75">
        <f>+nonpt!G62</f>
        <v>74590.312326346117</v>
      </c>
      <c r="H11" s="75">
        <f>+nonpt!H62</f>
        <v>933777.57409623999</v>
      </c>
      <c r="I11" s="89"/>
      <c r="J11" s="89"/>
      <c r="K11" s="89"/>
      <c r="L11" s="2"/>
      <c r="M11" s="75"/>
      <c r="N11" s="75"/>
      <c r="O11" s="75"/>
      <c r="P11" s="75"/>
      <c r="Q11" s="75"/>
      <c r="R11" s="75"/>
      <c r="S11" s="75"/>
      <c r="T11" s="89"/>
      <c r="U11" s="89"/>
      <c r="V11" s="89"/>
      <c r="W11" s="89"/>
      <c r="X11" s="89"/>
      <c r="Y11" s="89"/>
      <c r="Z11" s="89"/>
      <c r="AA11" s="89"/>
      <c r="AB11" s="89"/>
    </row>
    <row r="12" spans="1:28" x14ac:dyDescent="0.25">
      <c r="A12" s="2" t="s">
        <v>230</v>
      </c>
      <c r="B12" s="75">
        <f>+nonroad!B62</f>
        <v>11095443.887818499</v>
      </c>
      <c r="C12" s="75">
        <f>+nonroad!C62</f>
        <v>2013.0437418557001</v>
      </c>
      <c r="D12" s="75">
        <f>+nonroad!D62</f>
        <v>773484.94583593996</v>
      </c>
      <c r="E12" s="75">
        <f>+nonroad!E62</f>
        <v>75879.427342043011</v>
      </c>
      <c r="F12" s="75">
        <f>+nonroad!F62</f>
        <v>71154.341798643989</v>
      </c>
      <c r="G12" s="75">
        <f>+nonroad!G62</f>
        <v>920.90915704359975</v>
      </c>
      <c r="H12" s="75">
        <f>+nonroad!H62</f>
        <v>923704.27232969971</v>
      </c>
      <c r="I12" s="89"/>
      <c r="J12" s="89"/>
      <c r="K12" s="89"/>
      <c r="L12" s="2"/>
      <c r="M12" s="75"/>
      <c r="N12" s="75"/>
      <c r="O12" s="75"/>
      <c r="P12" s="75"/>
      <c r="Q12" s="75"/>
      <c r="R12" s="75"/>
      <c r="S12" s="75"/>
      <c r="T12" s="89"/>
      <c r="U12" s="89"/>
      <c r="V12" s="89"/>
      <c r="W12" s="89"/>
      <c r="X12" s="89"/>
      <c r="Y12" s="89"/>
      <c r="Z12" s="89"/>
      <c r="AA12" s="89"/>
      <c r="AB12" s="89"/>
    </row>
    <row r="13" spans="1:28" s="21" customFormat="1" x14ac:dyDescent="0.25">
      <c r="A13" s="2" t="s">
        <v>231</v>
      </c>
      <c r="B13" s="75">
        <f>+np_oilgas!B62</f>
        <v>700011.91479878896</v>
      </c>
      <c r="C13" s="75">
        <f>+np_oilgas!C62</f>
        <v>3822.5373801911001</v>
      </c>
      <c r="D13" s="75">
        <f>+np_oilgas!D62</f>
        <v>676200.71801970294</v>
      </c>
      <c r="E13" s="75">
        <f>+np_oilgas!E62</f>
        <v>12366.011134767901</v>
      </c>
      <c r="F13" s="75">
        <f>+np_oilgas!F62</f>
        <v>12247.657260067899</v>
      </c>
      <c r="G13" s="75">
        <f>+np_oilgas!G62</f>
        <v>280038.3583981886</v>
      </c>
      <c r="H13" s="75">
        <f>+np_oilgas!H62</f>
        <v>2757564.8096615211</v>
      </c>
      <c r="I13" s="89"/>
      <c r="J13" s="89"/>
      <c r="K13" s="89"/>
      <c r="L13" s="2"/>
      <c r="M13" s="75"/>
      <c r="N13" s="75"/>
      <c r="O13" s="75"/>
      <c r="P13" s="75"/>
      <c r="Q13" s="75"/>
      <c r="R13" s="75"/>
      <c r="S13" s="75"/>
      <c r="T13" s="89"/>
      <c r="U13" s="89"/>
      <c r="V13" s="89"/>
      <c r="W13" s="89"/>
      <c r="X13" s="89"/>
      <c r="Y13" s="89"/>
      <c r="Z13" s="89"/>
      <c r="AA13" s="89"/>
      <c r="AB13" s="89"/>
    </row>
    <row r="14" spans="1:28" x14ac:dyDescent="0.25">
      <c r="A14" s="2" t="s">
        <v>232</v>
      </c>
      <c r="B14" s="75">
        <f>np_solvents!B62</f>
        <v>0</v>
      </c>
      <c r="C14" s="75">
        <f>np_solvents!C62</f>
        <v>0</v>
      </c>
      <c r="D14" s="75">
        <f>np_solvents!D62</f>
        <v>0</v>
      </c>
      <c r="E14" s="75">
        <f>np_solvents!E62</f>
        <v>0</v>
      </c>
      <c r="F14" s="75">
        <f>np_solvents!F62</f>
        <v>0</v>
      </c>
      <c r="G14" s="75">
        <f>np_solvents!G62</f>
        <v>0</v>
      </c>
      <c r="H14" s="75">
        <f>np_solvents!H62</f>
        <v>2590492.5990501996</v>
      </c>
      <c r="I14" s="89"/>
      <c r="J14" s="89"/>
      <c r="K14" s="89"/>
      <c r="L14" s="2"/>
      <c r="M14" s="75"/>
      <c r="N14" s="75"/>
      <c r="O14" s="75"/>
      <c r="P14" s="75"/>
      <c r="Q14" s="75"/>
      <c r="R14" s="75"/>
      <c r="S14" s="75"/>
      <c r="T14" s="89"/>
      <c r="U14" s="89"/>
      <c r="V14" s="89"/>
      <c r="W14" s="89"/>
      <c r="X14" s="89"/>
      <c r="Y14" s="89"/>
      <c r="Z14" s="89"/>
      <c r="AA14" s="89"/>
      <c r="AB14" s="89"/>
    </row>
    <row r="15" spans="1:28" x14ac:dyDescent="0.25">
      <c r="A15" s="2" t="s">
        <v>233</v>
      </c>
      <c r="B15" s="75">
        <f>'onroad all'!P62</f>
        <v>13332341.319553811</v>
      </c>
      <c r="C15" s="75">
        <f>'onroad all'!AS62</f>
        <v>185022.11445560001</v>
      </c>
      <c r="D15" s="75">
        <f>'onroad all'!AH62+'onroad all'!AV62+'onroad all'!AW62</f>
        <v>2066044.3026959437</v>
      </c>
      <c r="E15" s="75">
        <f>'onroad all'!CQ62</f>
        <v>189077.68245825986</v>
      </c>
      <c r="F15" s="75">
        <f>'onroad all'!CR62</f>
        <v>70301.615419032474</v>
      </c>
      <c r="G15" s="75">
        <f>'onroad all'!CC62</f>
        <v>8748.6248783565952</v>
      </c>
      <c r="H15" s="75">
        <f>'onroad all'!CM62</f>
        <v>982105.77422568609</v>
      </c>
      <c r="I15" s="89"/>
      <c r="J15" s="89"/>
      <c r="K15" s="89"/>
      <c r="L15" s="2"/>
      <c r="M15" s="75"/>
      <c r="N15" s="75"/>
      <c r="O15" s="75"/>
      <c r="P15" s="75"/>
      <c r="Q15" s="75"/>
      <c r="R15" s="75"/>
      <c r="S15" s="75"/>
      <c r="T15" s="89"/>
      <c r="U15" s="89"/>
      <c r="V15" s="89"/>
      <c r="W15" s="89"/>
      <c r="X15" s="89"/>
      <c r="Y15" s="89"/>
      <c r="Z15" s="89"/>
      <c r="AA15" s="89"/>
      <c r="AB15" s="89"/>
    </row>
    <row r="16" spans="1:28" s="89" customFormat="1" x14ac:dyDescent="0.25">
      <c r="A16" s="2" t="s">
        <v>234</v>
      </c>
      <c r="B16" s="75">
        <f>openburn!B62</f>
        <v>1394785.8034685098</v>
      </c>
      <c r="C16" s="75">
        <f>openburn!C62</f>
        <v>79166.960442124997</v>
      </c>
      <c r="D16" s="75">
        <f>openburn!D62</f>
        <v>45644.552992769015</v>
      </c>
      <c r="E16" s="75">
        <f>openburn!E62</f>
        <v>231930.05237154002</v>
      </c>
      <c r="F16" s="75">
        <f>openburn!F62</f>
        <v>212184.71550831894</v>
      </c>
      <c r="G16" s="75">
        <f>openburn!G62</f>
        <v>13867.144668402005</v>
      </c>
      <c r="H16" s="75">
        <f>openburn!H62</f>
        <v>104783.80093139</v>
      </c>
      <c r="L16" s="2"/>
      <c r="M16" s="75"/>
      <c r="N16" s="75"/>
      <c r="O16" s="75"/>
      <c r="P16" s="75"/>
      <c r="Q16" s="75"/>
      <c r="R16" s="75"/>
      <c r="S16" s="75"/>
    </row>
    <row r="17" spans="1:28" x14ac:dyDescent="0.25">
      <c r="A17" s="2" t="s">
        <v>235</v>
      </c>
      <c r="B17" s="75">
        <f>+pt_oilgas!B62</f>
        <v>180920.96061715702</v>
      </c>
      <c r="C17" s="75">
        <f>+pt_oilgas!C62</f>
        <v>9324.308066354999</v>
      </c>
      <c r="D17" s="75">
        <f>+pt_oilgas!D62</f>
        <v>327107.30252980196</v>
      </c>
      <c r="E17" s="75">
        <f>+pt_oilgas!E62</f>
        <v>13442.384265760804</v>
      </c>
      <c r="F17" s="75">
        <f>+pt_oilgas!F62</f>
        <v>12774.217894290403</v>
      </c>
      <c r="G17" s="75">
        <f>+pt_oilgas!G62</f>
        <v>32115.355584703899</v>
      </c>
      <c r="H17" s="75">
        <f>+pt_oilgas!H62</f>
        <v>209688.79795305702</v>
      </c>
      <c r="I17" s="89"/>
      <c r="J17" s="89"/>
      <c r="K17" s="89"/>
      <c r="L17" s="2"/>
      <c r="M17" s="75"/>
      <c r="N17" s="75"/>
      <c r="O17" s="75"/>
      <c r="P17" s="75"/>
      <c r="Q17" s="75"/>
      <c r="R17" s="75"/>
      <c r="S17" s="75"/>
      <c r="T17" s="89"/>
      <c r="U17" s="89"/>
      <c r="V17" s="89"/>
      <c r="W17" s="89"/>
      <c r="X17" s="89"/>
      <c r="Y17" s="89"/>
      <c r="Z17" s="89"/>
      <c r="AA17" s="89"/>
      <c r="AB17" s="89"/>
    </row>
    <row r="18" spans="1:28" x14ac:dyDescent="0.25">
      <c r="A18" s="2" t="s">
        <v>236</v>
      </c>
      <c r="B18" s="75">
        <f>ptagfire!B62</f>
        <v>873963.88965900009</v>
      </c>
      <c r="C18" s="75">
        <f>ptagfire!C62</f>
        <v>9945.6339120000011</v>
      </c>
      <c r="D18" s="75">
        <f>ptagfire!D62</f>
        <v>37243.359014000009</v>
      </c>
      <c r="E18" s="75">
        <f>ptagfire!E62</f>
        <v>119877.15040300001</v>
      </c>
      <c r="F18" s="75">
        <f>ptagfire!F62</f>
        <v>75028.274394000022</v>
      </c>
      <c r="G18" s="75">
        <f>ptagfire!G62</f>
        <v>12028.892128000001</v>
      </c>
      <c r="H18" s="75">
        <f>ptagfire!H62</f>
        <v>128358.93257200001</v>
      </c>
      <c r="I18" s="89"/>
      <c r="J18" s="89"/>
      <c r="K18" s="89"/>
      <c r="L18" s="2"/>
      <c r="M18" s="75"/>
      <c r="N18" s="75"/>
      <c r="O18" s="75"/>
      <c r="P18" s="75"/>
      <c r="Q18" s="75"/>
      <c r="R18" s="75"/>
      <c r="S18" s="75"/>
      <c r="T18" s="89"/>
      <c r="U18" s="89"/>
      <c r="V18" s="89"/>
      <c r="W18" s="89"/>
      <c r="X18" s="89"/>
      <c r="Y18" s="89"/>
      <c r="Z18" s="89"/>
      <c r="AA18" s="89"/>
      <c r="AB18" s="89"/>
    </row>
    <row r="19" spans="1:28" x14ac:dyDescent="0.25">
      <c r="A19" s="2" t="s">
        <v>237</v>
      </c>
      <c r="B19" s="75">
        <f>+ptegu!B62</f>
        <v>466675.87566811999</v>
      </c>
      <c r="C19" s="75">
        <f>+ptegu!C62</f>
        <v>17913.34590158</v>
      </c>
      <c r="D19" s="75">
        <f>ptegu!BF62</f>
        <v>851055.19784357015</v>
      </c>
      <c r="E19" s="75">
        <f>+ptegu!E62</f>
        <v>106980.78409659003</v>
      </c>
      <c r="F19" s="75">
        <f>+ptegu!F62</f>
        <v>91800.877195280016</v>
      </c>
      <c r="G19" s="75">
        <f>ptegu!CG62</f>
        <v>879719.1057984099</v>
      </c>
      <c r="H19" s="75">
        <f>+ptegu!H62</f>
        <v>26332.317583890002</v>
      </c>
      <c r="I19" s="89"/>
      <c r="J19" s="89"/>
      <c r="K19" s="89"/>
      <c r="L19" s="2"/>
      <c r="M19" s="75"/>
      <c r="N19" s="75"/>
      <c r="O19" s="75"/>
      <c r="P19" s="75"/>
      <c r="Q19" s="75"/>
      <c r="R19" s="75"/>
      <c r="S19" s="75"/>
      <c r="T19" s="89"/>
      <c r="U19" s="89"/>
      <c r="V19" s="89"/>
      <c r="W19" s="89"/>
      <c r="X19" s="89"/>
      <c r="Y19" s="89"/>
      <c r="Z19" s="89"/>
      <c r="AA19" s="89"/>
      <c r="AB19" s="89"/>
    </row>
    <row r="20" spans="1:28" s="74" customFormat="1" x14ac:dyDescent="0.25">
      <c r="A20" s="2" t="s">
        <v>238</v>
      </c>
      <c r="B20" s="75">
        <f>'ptfire-rx'!B62</f>
        <v>7653954.4303530008</v>
      </c>
      <c r="C20" s="75">
        <f>'ptfire-rx'!C62</f>
        <v>67401.230031549989</v>
      </c>
      <c r="D20" s="75">
        <f>'ptfire-rx'!D62</f>
        <v>129063.40811229999</v>
      </c>
      <c r="E20" s="75">
        <f>'ptfire-rx'!E62</f>
        <v>1260341.3295157</v>
      </c>
      <c r="F20" s="75">
        <f>'ptfire-rx'!F62</f>
        <v>1117863.074755</v>
      </c>
      <c r="G20" s="75">
        <f>'ptfire-rx'!G62</f>
        <v>77351.478199600009</v>
      </c>
      <c r="H20" s="75">
        <f>'ptfire-rx'!H62</f>
        <v>1567213.1431035004</v>
      </c>
      <c r="I20" s="89"/>
      <c r="J20" s="89"/>
      <c r="K20" s="89"/>
      <c r="L20" s="2"/>
      <c r="M20" s="75"/>
      <c r="N20" s="75"/>
      <c r="O20" s="75"/>
      <c r="P20" s="75"/>
      <c r="Q20" s="75"/>
      <c r="R20" s="75"/>
      <c r="S20" s="75"/>
      <c r="T20" s="89"/>
      <c r="U20" s="89"/>
      <c r="V20" s="89"/>
      <c r="W20" s="89"/>
      <c r="X20" s="89"/>
      <c r="Y20" s="89"/>
      <c r="Z20" s="89"/>
      <c r="AA20" s="89"/>
      <c r="AB20" s="89"/>
    </row>
    <row r="21" spans="1:28" s="21" customFormat="1" x14ac:dyDescent="0.25">
      <c r="A21" s="2" t="s">
        <v>239</v>
      </c>
      <c r="B21" s="75">
        <f>'ptfire-wild'!B62</f>
        <v>6856611.4455269985</v>
      </c>
      <c r="C21" s="75">
        <f>'ptfire-wild'!C62</f>
        <v>70503.059473000001</v>
      </c>
      <c r="D21" s="75">
        <f>'ptfire-wild'!D62</f>
        <v>70960.945643999992</v>
      </c>
      <c r="E21" s="75">
        <f>'ptfire-wild'!E62</f>
        <v>1440744.8071534999</v>
      </c>
      <c r="F21" s="75">
        <f>'ptfire-wild'!F62</f>
        <v>938357.19334799983</v>
      </c>
      <c r="G21" s="75">
        <f>'ptfire-wild'!G62</f>
        <v>68088.242042999977</v>
      </c>
      <c r="H21" s="75">
        <f>'ptfire-wild'!H62</f>
        <v>1850699.7338492002</v>
      </c>
      <c r="I21" s="89"/>
      <c r="J21" s="89"/>
      <c r="K21" s="89"/>
      <c r="L21" s="2"/>
      <c r="M21" s="75"/>
      <c r="N21" s="75"/>
      <c r="O21" s="75"/>
      <c r="P21" s="75"/>
      <c r="Q21" s="75"/>
      <c r="R21" s="75"/>
      <c r="S21" s="75"/>
      <c r="T21" s="89"/>
      <c r="U21" s="89"/>
      <c r="V21" s="89"/>
      <c r="W21" s="89"/>
      <c r="X21" s="89"/>
      <c r="Y21" s="89"/>
      <c r="Z21" s="89"/>
      <c r="AA21" s="89"/>
      <c r="AB21" s="89"/>
    </row>
    <row r="22" spans="1:28" s="21" customFormat="1" x14ac:dyDescent="0.25">
      <c r="A22" s="2" t="s">
        <v>240</v>
      </c>
      <c r="B22" s="75">
        <f>+ptnonipm!B62</f>
        <v>1204525.4954320097</v>
      </c>
      <c r="C22" s="75">
        <f>+ptnonipm!C62</f>
        <v>60956.585211971993</v>
      </c>
      <c r="D22" s="75">
        <f>+ptnonipm!D62</f>
        <v>768610.5050608553</v>
      </c>
      <c r="E22" s="75">
        <f>+ptnonipm!E62</f>
        <v>345152.22551528993</v>
      </c>
      <c r="F22" s="75">
        <f>+ptnonipm!F62</f>
        <v>224137.52114518604</v>
      </c>
      <c r="G22" s="75">
        <f>+ptnonipm!G62</f>
        <v>434481.61654611694</v>
      </c>
      <c r="H22" s="75">
        <f>+ptnonipm!H62</f>
        <v>730823.64125873987</v>
      </c>
      <c r="I22" s="89"/>
      <c r="J22" s="89"/>
      <c r="K22" s="89"/>
      <c r="L22" s="2"/>
      <c r="M22" s="75"/>
      <c r="N22" s="75"/>
      <c r="O22" s="75"/>
      <c r="P22" s="75"/>
      <c r="Q22" s="75"/>
      <c r="R22" s="75"/>
      <c r="S22" s="75"/>
      <c r="T22" s="89"/>
      <c r="U22" s="89"/>
      <c r="V22" s="89"/>
      <c r="W22" s="89"/>
      <c r="X22" s="89"/>
      <c r="Y22" s="89"/>
      <c r="Z22" s="89"/>
      <c r="AA22" s="89"/>
      <c r="AB22" s="89"/>
    </row>
    <row r="23" spans="1:28" x14ac:dyDescent="0.25">
      <c r="A23" s="2" t="s">
        <v>241</v>
      </c>
      <c r="B23" s="75">
        <f>+rail!B61</f>
        <v>96147.260862943003</v>
      </c>
      <c r="C23" s="75">
        <f>+rail!C61</f>
        <v>303.12909733949999</v>
      </c>
      <c r="D23" s="75">
        <f>+rail!D61</f>
        <v>456604.45419892197</v>
      </c>
      <c r="E23" s="75">
        <f>+rail!E61</f>
        <v>11802.843372294004</v>
      </c>
      <c r="F23" s="75">
        <f>+rail!F61</f>
        <v>11448.387453107001</v>
      </c>
      <c r="G23" s="75">
        <f>+rail!G61</f>
        <v>341.26628601390001</v>
      </c>
      <c r="H23" s="75">
        <f>+rail!H61</f>
        <v>18788.751635433997</v>
      </c>
      <c r="I23" s="89"/>
      <c r="J23" s="89"/>
      <c r="K23" s="89"/>
      <c r="L23" s="2"/>
      <c r="M23" s="75"/>
      <c r="N23" s="75"/>
      <c r="O23" s="75"/>
      <c r="P23" s="75"/>
      <c r="Q23" s="75"/>
      <c r="R23" s="75"/>
      <c r="S23" s="75"/>
      <c r="T23" s="89"/>
      <c r="U23" s="89"/>
      <c r="V23" s="89"/>
      <c r="W23" s="89"/>
      <c r="X23" s="89"/>
      <c r="Y23" s="89"/>
      <c r="Z23" s="89"/>
      <c r="AA23" s="89"/>
      <c r="AB23" s="89"/>
    </row>
    <row r="24" spans="1:28" s="74" customFormat="1" x14ac:dyDescent="0.25">
      <c r="A24" s="2" t="s">
        <v>242</v>
      </c>
      <c r="B24" s="75">
        <f>+rwc!B62</f>
        <v>2944487.3510461999</v>
      </c>
      <c r="C24" s="75">
        <f>+rwc!C62</f>
        <v>22596.833109197003</v>
      </c>
      <c r="D24" s="75">
        <f>+rwc!D62</f>
        <v>44593.996516560008</v>
      </c>
      <c r="E24" s="75">
        <f>+rwc!E62</f>
        <v>450209.74598014005</v>
      </c>
      <c r="F24" s="75">
        <f>+rwc!F62</f>
        <v>448814.28569738008</v>
      </c>
      <c r="G24" s="75">
        <f>+rwc!G62</f>
        <v>11892.623463419</v>
      </c>
      <c r="H24" s="75">
        <f>+rwc!H62</f>
        <v>450880.75451106002</v>
      </c>
      <c r="I24" s="89"/>
      <c r="J24" s="89"/>
      <c r="K24" s="89"/>
      <c r="L24" s="2"/>
      <c r="M24" s="75"/>
      <c r="N24" s="75"/>
      <c r="O24" s="75"/>
      <c r="P24" s="75"/>
      <c r="Q24" s="75"/>
      <c r="R24" s="75"/>
      <c r="S24" s="75"/>
      <c r="T24" s="89"/>
      <c r="U24" s="89"/>
      <c r="V24" s="89"/>
      <c r="W24" s="89"/>
      <c r="X24" s="89"/>
      <c r="Y24" s="89"/>
      <c r="Z24" s="89"/>
      <c r="AA24" s="89"/>
      <c r="AB24" s="89"/>
    </row>
    <row r="25" spans="1:28" x14ac:dyDescent="0.25">
      <c r="A25" s="89"/>
      <c r="B25" s="75"/>
      <c r="C25" s="75"/>
      <c r="D25" s="75"/>
      <c r="E25" s="75"/>
      <c r="F25" s="75"/>
      <c r="G25" s="75"/>
      <c r="H25" s="75"/>
      <c r="I25" s="89"/>
      <c r="J25" s="89"/>
      <c r="K25" s="89"/>
      <c r="L25" s="89"/>
      <c r="M25" s="89"/>
      <c r="N25" s="89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89"/>
      <c r="AB25" s="89"/>
    </row>
    <row r="26" spans="1:28" x14ac:dyDescent="0.25">
      <c r="A26" s="2" t="s">
        <v>243</v>
      </c>
      <c r="B26" s="1">
        <f>SUM(B5:B24)</f>
        <v>48002817.62149632</v>
      </c>
      <c r="C26" s="1">
        <f t="shared" ref="C26:H26" si="0">SUM(C5:C24)</f>
        <v>4859958.2964243926</v>
      </c>
      <c r="D26" s="1">
        <f t="shared" si="0"/>
        <v>7306729.1228045784</v>
      </c>
      <c r="E26" s="1">
        <f t="shared" si="0"/>
        <v>10897650.507375976</v>
      </c>
      <c r="F26" s="1">
        <f t="shared" si="0"/>
        <v>4566328.1896803081</v>
      </c>
      <c r="G26" s="1">
        <f t="shared" si="0"/>
        <v>1910907.5799991603</v>
      </c>
      <c r="H26" s="1">
        <f t="shared" si="0"/>
        <v>13536235.464386288</v>
      </c>
      <c r="I26" s="89"/>
      <c r="J26" s="89"/>
      <c r="K26" s="89"/>
      <c r="L26" s="2"/>
      <c r="M26" s="1"/>
      <c r="N26" s="1"/>
      <c r="O26" s="1"/>
      <c r="P26" s="1"/>
      <c r="Q26" s="1"/>
      <c r="R26" s="1"/>
      <c r="S26" s="1"/>
      <c r="T26" s="89"/>
      <c r="U26" s="89"/>
      <c r="V26" s="89"/>
      <c r="W26" s="89"/>
      <c r="X26" s="89"/>
      <c r="Y26" s="89"/>
      <c r="Z26" s="89"/>
      <c r="AA26" s="89"/>
      <c r="AB26" s="89"/>
    </row>
    <row r="27" spans="1:28" x14ac:dyDescent="0.25">
      <c r="A27" s="89"/>
      <c r="B27" s="75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  <c r="AA27" s="89"/>
      <c r="AB27" s="89"/>
    </row>
    <row r="28" spans="1:28" s="21" customFormat="1" x14ac:dyDescent="0.25">
      <c r="A28" s="2" t="s">
        <v>244</v>
      </c>
      <c r="B28" s="75">
        <f>'biogenics 12'!H53</f>
        <v>3376154.5665859948</v>
      </c>
      <c r="C28" s="89"/>
      <c r="D28" s="75">
        <f>'biogenics 12'!T53</f>
        <v>964950.06704413518</v>
      </c>
      <c r="E28" s="89"/>
      <c r="F28" s="89"/>
      <c r="G28" s="89"/>
      <c r="H28" s="75">
        <f>'biogenics 12'!Z53</f>
        <v>30694065.229466952</v>
      </c>
      <c r="I28" s="89"/>
      <c r="J28" s="89"/>
      <c r="K28" s="89"/>
      <c r="L28" s="2"/>
      <c r="M28" s="75"/>
      <c r="N28" s="89"/>
      <c r="O28" s="75"/>
      <c r="P28" s="89"/>
      <c r="Q28" s="89"/>
      <c r="R28" s="89"/>
      <c r="S28" s="75"/>
      <c r="T28" s="89"/>
      <c r="U28" s="89"/>
      <c r="V28" s="89"/>
      <c r="W28" s="89"/>
      <c r="X28" s="89"/>
      <c r="Y28" s="89"/>
      <c r="Z28" s="89"/>
      <c r="AA28" s="89"/>
      <c r="AB28" s="89"/>
    </row>
    <row r="29" spans="1:28" s="21" customFormat="1" x14ac:dyDescent="0.25">
      <c r="A29" s="2" t="s">
        <v>245</v>
      </c>
      <c r="B29" s="1">
        <f>B28+B26</f>
        <v>51378972.188082315</v>
      </c>
      <c r="C29" s="1">
        <f t="shared" ref="C29:H29" si="1">C28+C26</f>
        <v>4859958.2964243926</v>
      </c>
      <c r="D29" s="1">
        <f t="shared" si="1"/>
        <v>8271679.1898487136</v>
      </c>
      <c r="E29" s="1">
        <f t="shared" si="1"/>
        <v>10897650.507375976</v>
      </c>
      <c r="F29" s="1">
        <f t="shared" si="1"/>
        <v>4566328.1896803081</v>
      </c>
      <c r="G29" s="1">
        <f t="shared" si="1"/>
        <v>1910907.5799991603</v>
      </c>
      <c r="H29" s="1">
        <f t="shared" si="1"/>
        <v>44230300.693853244</v>
      </c>
      <c r="I29" s="89"/>
      <c r="J29" s="89"/>
      <c r="K29" s="89"/>
      <c r="L29" s="2"/>
      <c r="M29" s="1"/>
      <c r="N29" s="1"/>
      <c r="O29" s="1"/>
      <c r="P29" s="1"/>
      <c r="Q29" s="1"/>
      <c r="R29" s="1"/>
      <c r="S29" s="1"/>
      <c r="T29" s="89"/>
      <c r="U29" s="89"/>
      <c r="V29" s="89"/>
      <c r="W29" s="89"/>
      <c r="X29" s="89"/>
      <c r="Y29" s="89"/>
      <c r="Z29" s="89"/>
      <c r="AA29" s="89"/>
      <c r="AB29" s="89"/>
    </row>
    <row r="30" spans="1:28" x14ac:dyDescent="0.25">
      <c r="A30" s="89"/>
      <c r="B30" s="75"/>
      <c r="C30" s="75"/>
      <c r="D30" s="75"/>
      <c r="E30" s="75"/>
      <c r="F30" s="75"/>
      <c r="G30" s="75"/>
      <c r="H30" s="75"/>
      <c r="I30" s="89"/>
      <c r="J30" s="89"/>
      <c r="K30" s="89"/>
      <c r="L30" s="89"/>
      <c r="M30" s="75"/>
      <c r="N30" s="75"/>
      <c r="O30" s="75"/>
      <c r="P30" s="75"/>
      <c r="Q30" s="75"/>
      <c r="R30" s="75"/>
      <c r="S30" s="75"/>
      <c r="T30" s="89"/>
      <c r="U30" s="89"/>
      <c r="V30" s="89"/>
      <c r="W30" s="89"/>
      <c r="X30" s="89"/>
      <c r="Y30" s="89"/>
      <c r="Z30" s="89"/>
      <c r="AA30" s="89"/>
      <c r="AB30" s="89"/>
    </row>
    <row r="31" spans="1:28" x14ac:dyDescent="0.25">
      <c r="A31" s="2" t="s">
        <v>246</v>
      </c>
      <c r="B31" s="75"/>
      <c r="C31" s="89"/>
      <c r="D31" s="89"/>
      <c r="E31" s="75"/>
      <c r="F31" s="89"/>
      <c r="G31" s="89"/>
      <c r="H31" s="75"/>
      <c r="I31" s="89"/>
      <c r="J31" s="89"/>
      <c r="K31" s="89"/>
      <c r="L31" s="89"/>
      <c r="M31" s="89"/>
      <c r="N31" s="89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89"/>
      <c r="AB31" s="89"/>
    </row>
    <row r="32" spans="1:28" x14ac:dyDescent="0.25">
      <c r="A32" s="89"/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75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89"/>
      <c r="AB32" s="89"/>
    </row>
    <row r="33" spans="1:28" x14ac:dyDescent="0.25">
      <c r="A33" s="89"/>
      <c r="B33" s="75"/>
      <c r="C33" s="75"/>
      <c r="D33" s="75"/>
      <c r="E33" s="75"/>
      <c r="F33" s="75"/>
      <c r="G33" s="75"/>
      <c r="H33" s="75"/>
      <c r="I33" s="89"/>
      <c r="J33" s="89"/>
      <c r="K33" s="89"/>
      <c r="L33" s="89"/>
      <c r="M33" s="75"/>
      <c r="N33" s="75"/>
      <c r="O33" s="75"/>
      <c r="P33" s="75"/>
      <c r="Q33" s="75"/>
      <c r="R33" s="75"/>
      <c r="S33" s="75"/>
      <c r="T33" s="89"/>
      <c r="U33" s="89"/>
      <c r="V33" s="89"/>
      <c r="W33" s="89"/>
      <c r="X33" s="89"/>
      <c r="Y33" s="89"/>
      <c r="Z33" s="89"/>
      <c r="AA33" s="89"/>
      <c r="AB33" s="89"/>
    </row>
    <row r="34" spans="1:28" x14ac:dyDescent="0.25">
      <c r="A34" s="89"/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</row>
    <row r="35" spans="1:28" x14ac:dyDescent="0.25">
      <c r="A35" s="2" t="s">
        <v>247</v>
      </c>
      <c r="B35" s="89"/>
      <c r="C35" s="89"/>
      <c r="D35" s="89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89"/>
      <c r="AB35" s="89"/>
    </row>
    <row r="36" spans="1:28" x14ac:dyDescent="0.25">
      <c r="A36" s="2" t="s">
        <v>222</v>
      </c>
      <c r="B36" s="2" t="s">
        <v>54</v>
      </c>
      <c r="C36" s="2" t="s">
        <v>82</v>
      </c>
      <c r="D36" s="2" t="s">
        <v>163</v>
      </c>
      <c r="E36" s="2" t="s">
        <v>164</v>
      </c>
      <c r="F36" s="2" t="s">
        <v>165</v>
      </c>
      <c r="G36" s="2" t="s">
        <v>140</v>
      </c>
      <c r="H36" s="2" t="s">
        <v>166</v>
      </c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89"/>
      <c r="AB36" s="89"/>
    </row>
    <row r="37" spans="1:28" s="74" customFormat="1" x14ac:dyDescent="0.25">
      <c r="A37" s="89" t="s">
        <v>248</v>
      </c>
      <c r="B37" s="75"/>
      <c r="C37" s="75">
        <f>'canmex_ag 12'!AJ47</f>
        <v>506067.3017201543</v>
      </c>
      <c r="D37" s="75"/>
      <c r="E37" s="75">
        <f>'canmex_ag 12'!AX47</f>
        <v>6564.1166512971286</v>
      </c>
      <c r="F37" s="75">
        <f>'canmex_ag 12'!AY47</f>
        <v>1875.4626004695815</v>
      </c>
      <c r="G37" s="75"/>
      <c r="H37" s="75">
        <f>'canmex_ag 12'!BQ47</f>
        <v>124233.93170819597</v>
      </c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  <c r="AA37" s="89"/>
      <c r="AB37" s="89"/>
    </row>
    <row r="38" spans="1:28" s="74" customFormat="1" x14ac:dyDescent="0.25">
      <c r="A38" s="89" t="s">
        <v>249</v>
      </c>
      <c r="B38" s="75"/>
      <c r="C38" s="75">
        <f>'canada_og2D 12US1'!AL11</f>
        <v>8.0751147781323098</v>
      </c>
      <c r="D38" s="75"/>
      <c r="E38" s="75"/>
      <c r="F38" s="75"/>
      <c r="G38" s="75"/>
      <c r="H38" s="75">
        <f>'canada_og2D 12US1'!AX11</f>
        <v>293599.55033504625</v>
      </c>
      <c r="I38" s="89"/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89"/>
      <c r="AB38" s="89"/>
    </row>
    <row r="39" spans="1:28" s="21" customFormat="1" x14ac:dyDescent="0.25">
      <c r="A39" s="26" t="s">
        <v>250</v>
      </c>
      <c r="B39" s="26"/>
      <c r="C39" s="26"/>
      <c r="D39" s="26"/>
      <c r="E39" s="24">
        <f>'canada_afdust 12'!AZ18</f>
        <v>975005.20306788897</v>
      </c>
      <c r="F39" s="24">
        <f>'canada_afdust 12'!BA18</f>
        <v>183020.66814305529</v>
      </c>
      <c r="G39" s="2"/>
      <c r="H39" s="2"/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89"/>
      <c r="AB39" s="89"/>
    </row>
    <row r="40" spans="1:28" x14ac:dyDescent="0.25">
      <c r="A40" s="89" t="s">
        <v>251</v>
      </c>
      <c r="B40" s="75">
        <f>'canmex_area 12'!S50</f>
        <v>2061247.069352916</v>
      </c>
      <c r="C40" s="75">
        <f>'canmex_area 12'!AM50</f>
        <v>5977.5540157517598</v>
      </c>
      <c r="D40" s="75">
        <f>'canmex_area 12'!AR50</f>
        <v>312938.22388973116</v>
      </c>
      <c r="E40" s="75">
        <f>'canmex_area 12'!BD50</f>
        <v>184537.8237785291</v>
      </c>
      <c r="F40" s="75">
        <f>'canmex_area 12'!BE50</f>
        <v>133030.86850239756</v>
      </c>
      <c r="G40" s="75">
        <f>'canmex_area 12'!BS50</f>
        <v>14092.44975467997</v>
      </c>
      <c r="H40" s="75">
        <f>'canmex_area 12'!BY50</f>
        <v>712989.09770061891</v>
      </c>
      <c r="I40" s="89"/>
      <c r="J40" s="89"/>
      <c r="K40" s="89"/>
      <c r="L40" s="89"/>
      <c r="M40" s="89"/>
      <c r="N40" s="89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89"/>
      <c r="AB40" s="89"/>
    </row>
    <row r="41" spans="1:28" x14ac:dyDescent="0.25">
      <c r="A41" s="89" t="s">
        <v>252</v>
      </c>
      <c r="B41" s="75">
        <f>'canada_onroad 12'!S50</f>
        <v>1715236.5486483434</v>
      </c>
      <c r="C41" s="75">
        <f>'canada_onroad 12'!AL50</f>
        <v>7135.1392025148261</v>
      </c>
      <c r="D41" s="75">
        <f>'canada_onroad 12'!AQ50</f>
        <v>357210.50707256899</v>
      </c>
      <c r="E41" s="75">
        <f>'canada_onroad 12'!BC50</f>
        <v>25403.618362571226</v>
      </c>
      <c r="F41" s="75">
        <f>'canada_onroad 12'!BD50</f>
        <v>13468.513247477224</v>
      </c>
      <c r="G41" s="75">
        <f>'canada_onroad 12'!BR50</f>
        <v>954.99840764803446</v>
      </c>
      <c r="H41" s="75">
        <f>'canada_onroad 12'!BX50</f>
        <v>120229.27080097097</v>
      </c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89"/>
      <c r="AB41" s="89"/>
    </row>
    <row r="42" spans="1:28" x14ac:dyDescent="0.25">
      <c r="A42" s="89" t="s">
        <v>253</v>
      </c>
      <c r="B42" s="75">
        <f>'canmex_point 12US1'!V50</f>
        <v>1034599.3850632549</v>
      </c>
      <c r="C42" s="75">
        <f>'canmex_point 12US1'!AO50</f>
        <v>19020.194813138442</v>
      </c>
      <c r="D42" s="75">
        <f>'canmex_point 12US1'!AT50</f>
        <v>521418.43317637598</v>
      </c>
      <c r="E42" s="75">
        <f>'canmex_point 12US1'!BF50</f>
        <v>113269.26929768291</v>
      </c>
      <c r="F42" s="75">
        <f>'canmex_point 12US1'!BG50</f>
        <v>43293.275929772542</v>
      </c>
      <c r="G42" s="75">
        <f>'canmex_point 12US1'!BU50</f>
        <v>440206.82575595542</v>
      </c>
      <c r="H42" s="75">
        <f>'canmex_point 12US1'!CA50</f>
        <v>150300.31314948582</v>
      </c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89"/>
      <c r="AB42" s="89"/>
    </row>
    <row r="43" spans="1:28" s="74" customFormat="1" x14ac:dyDescent="0.25">
      <c r="A43" s="89" t="s">
        <v>254</v>
      </c>
      <c r="B43" s="75"/>
      <c r="C43" s="75"/>
      <c r="D43" s="75"/>
      <c r="E43" s="75">
        <f>'canada_ptdust 12US1'!AZ17</f>
        <v>3980.3396253779811</v>
      </c>
      <c r="F43" s="75">
        <f>'canada_ptdust 12US1'!BA17</f>
        <v>509.93215818289758</v>
      </c>
      <c r="G43" s="75"/>
      <c r="H43" s="75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89"/>
      <c r="AB43" s="89"/>
    </row>
    <row r="44" spans="1:28" s="21" customFormat="1" x14ac:dyDescent="0.25">
      <c r="A44" s="89" t="s">
        <v>255</v>
      </c>
      <c r="B44" s="75">
        <f>'ptfire_othna 12'!AB61</f>
        <v>2650916.074506701</v>
      </c>
      <c r="C44" s="75">
        <f>'ptfire_othna 12'!AV61</f>
        <v>24844.957580034807</v>
      </c>
      <c r="D44" s="75">
        <f>'ptfire_othna 12'!BA61</f>
        <v>30977.182923116889</v>
      </c>
      <c r="E44" s="75">
        <f>'ptfire_othna 12'!BM61</f>
        <v>590472.70280495787</v>
      </c>
      <c r="F44" s="75">
        <f>'ptfire_othna 12'!BN61</f>
        <v>332539.40497168258</v>
      </c>
      <c r="G44" s="75">
        <f>'ptfire_othna 12'!CB61</f>
        <v>13904.308308455711</v>
      </c>
      <c r="H44" s="75">
        <f>'ptfire_othna 12'!CH61</f>
        <v>633450.41129304247</v>
      </c>
      <c r="I44" s="89"/>
      <c r="J44" s="75"/>
      <c r="K44" s="75"/>
      <c r="L44" s="75"/>
      <c r="M44" s="75"/>
      <c r="N44" s="75"/>
      <c r="O44" s="75"/>
      <c r="P44" s="75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89"/>
      <c r="AB44" s="89"/>
    </row>
    <row r="45" spans="1:28" s="74" customFormat="1" x14ac:dyDescent="0.25">
      <c r="A45" s="89" t="s">
        <v>256</v>
      </c>
      <c r="B45" s="75">
        <f>'cmv_c1c2 12'!U64+'cmv_c3 12'!U64</f>
        <v>11587.383784013167</v>
      </c>
      <c r="C45" s="75">
        <f>'cmv_c1c2 12'!AO64+'cmv_c3 12'!AO64</f>
        <v>32.402393741370261</v>
      </c>
      <c r="D45" s="75">
        <f>'cmv_c1c2 12'!AS64+'cmv_c3 12'!AS64</f>
        <v>86783.29313439806</v>
      </c>
      <c r="E45" s="75">
        <f>'cmv_c1c2 12'!BE64+'cmv_c3 12'!BE64</f>
        <v>1800.6371985629394</v>
      </c>
      <c r="F45" s="75">
        <f>'cmv_c1c2 12'!BF64+'cmv_c3 12'!BF64</f>
        <v>1683.5006540872268</v>
      </c>
      <c r="G45" s="75">
        <f>'cmv_c1c2 12'!BT64+'cmv_c3 12'!BT64</f>
        <v>2690.7475826938744</v>
      </c>
      <c r="H45" s="75">
        <f>'cmv_c1c2 12'!BZ64+'cmv_c3 12'!BZ64</f>
        <v>4808.0169563685358</v>
      </c>
      <c r="I45" s="89"/>
      <c r="J45" s="75"/>
      <c r="K45" s="75"/>
      <c r="L45" s="75"/>
      <c r="M45" s="75"/>
      <c r="N45" s="75"/>
      <c r="O45" s="75"/>
      <c r="P45" s="75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89"/>
      <c r="AB45" s="89"/>
    </row>
    <row r="46" spans="1:28" x14ac:dyDescent="0.25">
      <c r="A46" s="2" t="s">
        <v>257</v>
      </c>
      <c r="B46" s="1">
        <f>SUM(B37:B45)</f>
        <v>7473586.461355228</v>
      </c>
      <c r="C46" s="1">
        <f t="shared" ref="C46:H46" si="2">SUM(C37:C45)</f>
        <v>563085.62484011368</v>
      </c>
      <c r="D46" s="1">
        <f t="shared" si="2"/>
        <v>1309327.6401961911</v>
      </c>
      <c r="E46" s="1">
        <f t="shared" si="2"/>
        <v>1901033.7107868681</v>
      </c>
      <c r="F46" s="1">
        <f t="shared" si="2"/>
        <v>709421.62620712491</v>
      </c>
      <c r="G46" s="1">
        <f t="shared" si="2"/>
        <v>471849.32980943297</v>
      </c>
      <c r="H46" s="1">
        <f t="shared" si="2"/>
        <v>2039610.5919437287</v>
      </c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89"/>
      <c r="AB46" s="89"/>
    </row>
    <row r="47" spans="1:28" s="89" customFormat="1" x14ac:dyDescent="0.25">
      <c r="A47" s="26" t="s">
        <v>258</v>
      </c>
      <c r="C47" s="24">
        <f>'canmex_ag 12'!AJ48</f>
        <v>137454.44688019034</v>
      </c>
      <c r="D47" s="24"/>
      <c r="E47" s="24">
        <f>'canmex_ag 12'!AX48</f>
        <v>54305.142377465876</v>
      </c>
      <c r="F47" s="24">
        <f>'canmex_ag 12'!AY48</f>
        <v>11689.480890509058</v>
      </c>
      <c r="G47" s="24"/>
      <c r="H47" s="24">
        <f>'canmex_ag 12'!BQ48</f>
        <v>0</v>
      </c>
    </row>
    <row r="48" spans="1:28" x14ac:dyDescent="0.25">
      <c r="A48" s="89" t="s">
        <v>259</v>
      </c>
      <c r="B48" s="75">
        <f>'canmex_area 12'!S51</f>
        <v>97706.700338752154</v>
      </c>
      <c r="C48" s="75">
        <f>'canmex_area 12'!AM51</f>
        <v>26198.604159176979</v>
      </c>
      <c r="D48" s="75">
        <f>'canmex_area 12'!AR51</f>
        <v>57912.289126039919</v>
      </c>
      <c r="E48" s="75">
        <f>'canmex_area 12'!BD51</f>
        <v>41687.861488979812</v>
      </c>
      <c r="F48" s="75">
        <f>'canmex_area 12'!BE51</f>
        <v>21073.233514860989</v>
      </c>
      <c r="G48" s="75">
        <f>'canmex_area 12'!BS51</f>
        <v>21910.044909331522</v>
      </c>
      <c r="H48" s="75">
        <f>'canmex_area 12'!BY51</f>
        <v>412170.34860518161</v>
      </c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89"/>
      <c r="AB48" s="89"/>
    </row>
    <row r="49" spans="1:22" x14ac:dyDescent="0.25">
      <c r="A49" s="89" t="s">
        <v>260</v>
      </c>
      <c r="B49" s="75">
        <f>'mexico_onroad 12US1'!Z38</f>
        <v>1594935.9864080036</v>
      </c>
      <c r="C49" s="75">
        <f>'mexico_onroad 12US1'!AN38</f>
        <v>2886.5110727514198</v>
      </c>
      <c r="D49" s="75">
        <f>'mexico_onroad 12US1'!AS38</f>
        <v>389027.01663002779</v>
      </c>
      <c r="E49" s="75">
        <f>'mexico_onroad 12US1'!BC38</f>
        <v>15189.99426163488</v>
      </c>
      <c r="F49" s="75">
        <f>'mexico_onroad 12US1'!BD38</f>
        <v>10549.354563968476</v>
      </c>
      <c r="G49" s="75">
        <f>'mexico_onroad 12US1'!BR38</f>
        <v>6664.6259502652256</v>
      </c>
      <c r="H49" s="75">
        <f>'mexico_onroad 12US1'!BW38</f>
        <v>144126.01158230653</v>
      </c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</row>
    <row r="50" spans="1:22" x14ac:dyDescent="0.25">
      <c r="A50" s="89" t="s">
        <v>261</v>
      </c>
      <c r="B50" s="75">
        <f>'canmex_point 12US1'!V51</f>
        <v>158095.63619382808</v>
      </c>
      <c r="C50" s="75">
        <f>'canmex_point 12US1'!AO51</f>
        <v>978.61860618771163</v>
      </c>
      <c r="D50" s="75">
        <f>'canmex_point 12US1'!AT51</f>
        <v>199362.60999596154</v>
      </c>
      <c r="E50" s="75">
        <f>'canmex_point 12US1'!BF51</f>
        <v>90722.03410853511</v>
      </c>
      <c r="F50" s="75">
        <f>'canmex_point 12US1'!BG51</f>
        <v>53873.154658136511</v>
      </c>
      <c r="G50" s="75">
        <f>'canmex_point 12US1'!BU51</f>
        <v>341027.92799678474</v>
      </c>
      <c r="H50" s="75">
        <f>'canmex_point 12US1'!CA51</f>
        <v>32821.680712852729</v>
      </c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</row>
    <row r="51" spans="1:22" s="21" customFormat="1" x14ac:dyDescent="0.25">
      <c r="A51" s="89" t="s">
        <v>262</v>
      </c>
      <c r="B51" s="75">
        <f>'ptfire_othna 12'!AB62</f>
        <v>297068.83073961252</v>
      </c>
      <c r="C51" s="75">
        <f>'ptfire_othna 12'!AV62</f>
        <v>4861.6659012862774</v>
      </c>
      <c r="D51" s="75">
        <f>'ptfire_othna 12'!BA62</f>
        <v>13225.688262776583</v>
      </c>
      <c r="E51" s="75">
        <f>'ptfire_othna 12'!BM62</f>
        <v>43609.998233353712</v>
      </c>
      <c r="F51" s="75">
        <f>'ptfire_othna 12'!BN62</f>
        <v>34575.308829636706</v>
      </c>
      <c r="G51" s="75">
        <f>'ptfire_othna 12'!CB62</f>
        <v>2574.2189290060983</v>
      </c>
      <c r="H51" s="75">
        <f>'ptfire_othna 12'!CH62</f>
        <v>62460.501048231556</v>
      </c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</row>
    <row r="52" spans="1:22" s="74" customFormat="1" x14ac:dyDescent="0.25">
      <c r="A52" s="89" t="s">
        <v>263</v>
      </c>
      <c r="B52" s="75">
        <f>'cmv_c1c2 12'!U65+'cmv_c3 12'!U65</f>
        <v>9824.5246219811852</v>
      </c>
      <c r="C52" s="75">
        <f>'cmv_c1c2 12'!AO65+'cmv_c3 12'!AO65</f>
        <v>95.588387072537458</v>
      </c>
      <c r="D52" s="75">
        <f>'cmv_c1c2 12'!AS65+'cmv_c3 12'!AS65</f>
        <v>96708.247402045847</v>
      </c>
      <c r="E52" s="75">
        <f>'cmv_c1c2 12'!BE65+'cmv_c3 12'!BE65</f>
        <v>5396.4522707409687</v>
      </c>
      <c r="F52" s="75">
        <f>'cmv_c1c2 12'!BF65+'cmv_c3 12'!BF65</f>
        <v>4966.4364500727488</v>
      </c>
      <c r="G52" s="75">
        <f>'cmv_c1c2 12'!BT65+'cmv_c3 12'!BT65</f>
        <v>14106.248803069284</v>
      </c>
      <c r="H52" s="75">
        <f>'cmv_c1c2 12'!BZ65+'cmv_c3 12'!BZ65</f>
        <v>4827.6318421060723</v>
      </c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</row>
    <row r="53" spans="1:22" x14ac:dyDescent="0.25">
      <c r="A53" s="2" t="s">
        <v>264</v>
      </c>
      <c r="B53" s="1">
        <f t="shared" ref="B53:H53" si="3">SUM(B47:B52)</f>
        <v>2157631.6783021777</v>
      </c>
      <c r="C53" s="1">
        <f t="shared" si="3"/>
        <v>172475.4350066653</v>
      </c>
      <c r="D53" s="1">
        <f t="shared" si="3"/>
        <v>756235.85141685174</v>
      </c>
      <c r="E53" s="1">
        <f t="shared" si="3"/>
        <v>250911.48274071034</v>
      </c>
      <c r="F53" s="1">
        <f t="shared" si="3"/>
        <v>136726.96890718449</v>
      </c>
      <c r="G53" s="1">
        <f t="shared" si="3"/>
        <v>386283.06658845686</v>
      </c>
      <c r="H53" s="1">
        <f t="shared" si="3"/>
        <v>656406.17379067861</v>
      </c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</row>
    <row r="54" spans="1:22" x14ac:dyDescent="0.25">
      <c r="A54" s="89" t="s">
        <v>265</v>
      </c>
      <c r="B54" s="75">
        <f>'cmv_c1c2 12'!U59+'cmv_c3 12'!U59</f>
        <v>37099.595284018105</v>
      </c>
      <c r="C54" s="75">
        <f>'cmv_c1c2 12'!AO59+'cmv_c3 12'!AO59</f>
        <v>128.9450986642189</v>
      </c>
      <c r="D54" s="75">
        <f>'cmv_c1c2 12'!AS59+'cmv_c3 12'!AS59</f>
        <v>297145.07876663969</v>
      </c>
      <c r="E54" s="75">
        <f>'cmv_c1c2 12'!BE59+'cmv_c3 12'!BE59</f>
        <v>7246.4987906528922</v>
      </c>
      <c r="F54" s="75">
        <f>'cmv_c1c2 12'!BF59+'cmv_c3 12'!BF59</f>
        <v>6699.4817213428832</v>
      </c>
      <c r="G54" s="75">
        <f>'cmv_c1c2 12'!BT59+'cmv_c3 12'!BT59</f>
        <v>15041.716411293392</v>
      </c>
      <c r="H54" s="75">
        <f>'cmv_c1c2 12'!BZ59+'cmv_c3 12'!BZ59</f>
        <v>17513.884231077391</v>
      </c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</row>
    <row r="55" spans="1:22" x14ac:dyDescent="0.25">
      <c r="A55" s="89" t="s">
        <v>266</v>
      </c>
      <c r="B55" s="75">
        <f>'cmv_c1c2 12'!U60+'cmv_c3 12'!U60</f>
        <v>20387.296239686475</v>
      </c>
      <c r="C55" s="75">
        <f>'cmv_c1c2 12'!AO60+'cmv_c3 12'!AO60</f>
        <v>199.32610346290912</v>
      </c>
      <c r="D55" s="75">
        <f>'cmv_c1c2 12'!AS60+'cmv_c3 12'!AS60</f>
        <v>204574.83459757367</v>
      </c>
      <c r="E55" s="75">
        <f>'cmv_c1c2 12'!BE60+'cmv_c3 12'!BE60</f>
        <v>11248.615556278572</v>
      </c>
      <c r="F55" s="75">
        <f>'cmv_c1c2 12'!BF60+'cmv_c3 12'!BF60</f>
        <v>10356.45746967006</v>
      </c>
      <c r="G55" s="75">
        <f>'cmv_c1c2 12'!BT60+'cmv_c3 12'!BT60</f>
        <v>29756.145518631754</v>
      </c>
      <c r="H55" s="75">
        <f>'cmv_c1c2 12'!BZ60+'cmv_c3 12'!BZ60</f>
        <v>9415.5142349134931</v>
      </c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</row>
    <row r="56" spans="1:22" x14ac:dyDescent="0.25">
      <c r="A56" s="89" t="s">
        <v>267</v>
      </c>
      <c r="B56" s="75">
        <f>pt_oilgas!B59</f>
        <v>28551.213713000001</v>
      </c>
      <c r="C56" s="75">
        <f>pt_oilgas!C59</f>
        <v>4.772868398</v>
      </c>
      <c r="D56" s="75">
        <f>pt_oilgas!D59</f>
        <v>34660.468887000003</v>
      </c>
      <c r="E56" s="75">
        <f>pt_oilgas!E59</f>
        <v>422.40688848000002</v>
      </c>
      <c r="F56" s="75">
        <f>pt_oilgas!F59</f>
        <v>416.01459789</v>
      </c>
      <c r="G56" s="75">
        <f>pt_oilgas!G59</f>
        <v>321.10899089999998</v>
      </c>
      <c r="H56" s="75">
        <f>pt_oilgas!H59</f>
        <v>31406.000272000001</v>
      </c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</row>
    <row r="57" spans="1:22" x14ac:dyDescent="0.25">
      <c r="A57" s="2" t="s">
        <v>268</v>
      </c>
      <c r="B57" s="1">
        <f t="shared" ref="B57:H57" si="4">B55+B54+B53+B46+B56</f>
        <v>9717256.2448941097</v>
      </c>
      <c r="C57" s="1">
        <f t="shared" si="4"/>
        <v>735894.10391730408</v>
      </c>
      <c r="D57" s="1">
        <f t="shared" si="4"/>
        <v>2601943.8738642563</v>
      </c>
      <c r="E57" s="1">
        <f t="shared" si="4"/>
        <v>2170862.7147629899</v>
      </c>
      <c r="F57" s="1">
        <f t="shared" si="4"/>
        <v>863620.5489032123</v>
      </c>
      <c r="G57" s="1">
        <f t="shared" si="4"/>
        <v>903251.36731871497</v>
      </c>
      <c r="H57" s="1">
        <f t="shared" si="4"/>
        <v>2754352.1644723983</v>
      </c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</row>
    <row r="59" spans="1:22" x14ac:dyDescent="0.25">
      <c r="A59" s="89" t="s">
        <v>269</v>
      </c>
      <c r="B59" s="75">
        <f>'cmv_c1c2 12'!U64</f>
        <v>3193.1905191598157</v>
      </c>
      <c r="C59" s="75">
        <f>'cmv_c1c2 12'!AO64</f>
        <v>10.176885883105415</v>
      </c>
      <c r="D59" s="75">
        <f>'cmv_c1c2 12'!AS64</f>
        <v>20630.920463088634</v>
      </c>
      <c r="E59" s="75">
        <f>'cmv_c1c2 12'!BE64</f>
        <v>545.47402304893922</v>
      </c>
      <c r="F59" s="75">
        <f>'cmv_c1c2 12'!BF64</f>
        <v>528.75061913551474</v>
      </c>
      <c r="G59" s="75">
        <f>'cmv_c1c2 12'!BT64</f>
        <v>66.065595862083228</v>
      </c>
      <c r="H59" s="75">
        <f>'cmv_c1c2 12'!BZ64</f>
        <v>725.61432596791053</v>
      </c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</row>
    <row r="60" spans="1:22" s="21" customFormat="1" x14ac:dyDescent="0.25">
      <c r="A60" s="89" t="s">
        <v>270</v>
      </c>
      <c r="B60" s="75">
        <f>'cmv_c3 12'!U64</f>
        <v>8394.1932648533511</v>
      </c>
      <c r="C60" s="75">
        <f>'cmv_c3 12'!AO64</f>
        <v>22.225507858264848</v>
      </c>
      <c r="D60" s="75">
        <f>'cmv_c3 12'!AS64</f>
        <v>66152.372671309422</v>
      </c>
      <c r="E60" s="75">
        <f>'cmv_c3 12'!BE64</f>
        <v>1255.1631755140002</v>
      </c>
      <c r="F60" s="75">
        <f>'cmv_c3 12'!BF64</f>
        <v>1154.7500349517122</v>
      </c>
      <c r="G60" s="75">
        <f>'cmv_c3 12'!BT64</f>
        <v>2624.6819868317912</v>
      </c>
      <c r="H60" s="75">
        <f>'cmv_c3 12'!BZ64</f>
        <v>4082.4026304006252</v>
      </c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</row>
    <row r="61" spans="1:22" x14ac:dyDescent="0.25">
      <c r="A61" s="26" t="s">
        <v>271</v>
      </c>
      <c r="B61" s="75">
        <f>'cmv_c1c2 12'!U65</f>
        <v>198.97898193466605</v>
      </c>
      <c r="C61" s="75">
        <f>'cmv_c1c2 12'!AO65</f>
        <v>0.65048936853012262</v>
      </c>
      <c r="D61" s="75">
        <f>'cmv_c1c2 12'!AS65</f>
        <v>1295.9956567656818</v>
      </c>
      <c r="E61" s="75">
        <f>'cmv_c1c2 12'!BE65</f>
        <v>34.884856203913664</v>
      </c>
      <c r="F61" s="75">
        <f>'cmv_c1c2 12'!BF65</f>
        <v>33.797006871638608</v>
      </c>
      <c r="G61" s="75">
        <f>'cmv_c1c2 12'!BT65</f>
        <v>6.9569657836229659</v>
      </c>
      <c r="H61" s="75">
        <f>'cmv_c1c2 12'!BZ65</f>
        <v>50.217425007027167</v>
      </c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</row>
    <row r="62" spans="1:22" x14ac:dyDescent="0.25">
      <c r="A62" s="26" t="s">
        <v>272</v>
      </c>
      <c r="B62" s="75">
        <f>'cmv_c3 12'!U65</f>
        <v>9625.5456400465191</v>
      </c>
      <c r="C62" s="75">
        <f>'cmv_c3 12'!AO65</f>
        <v>94.937897704007341</v>
      </c>
      <c r="D62" s="75">
        <f>'cmv_c3 12'!AS65</f>
        <v>95412.251745280169</v>
      </c>
      <c r="E62" s="75">
        <f>'cmv_c3 12'!BE65</f>
        <v>5361.5674145370549</v>
      </c>
      <c r="F62" s="75">
        <f>'cmv_c3 12'!BF65</f>
        <v>4932.6394432011102</v>
      </c>
      <c r="G62" s="75">
        <f>'cmv_c3 12'!BT65</f>
        <v>14099.29183728566</v>
      </c>
      <c r="H62" s="75">
        <f>'cmv_c3 12'!BZ65</f>
        <v>4777.4144170990448</v>
      </c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</row>
    <row r="63" spans="1:22" x14ac:dyDescent="0.25">
      <c r="A63" s="26" t="s">
        <v>273</v>
      </c>
      <c r="B63" s="75">
        <f>'cmv_c1c2 12'!U59+'cmv_c1c2 12'!U60</f>
        <v>4864.1797293076852</v>
      </c>
      <c r="C63" s="75">
        <f>'cmv_c1c2 12'!AO59+'cmv_c1c2 12'!AO60</f>
        <v>15.341357851706011</v>
      </c>
      <c r="D63" s="75">
        <f>'cmv_c1c2 12'!AS59+'cmv_c1c2 12'!AS60</f>
        <v>31121.550531429391</v>
      </c>
      <c r="E63" s="75">
        <f>'cmv_c1c2 12'!BE59+'cmv_c1c2 12'!BE60</f>
        <v>822.43727675595301</v>
      </c>
      <c r="F63" s="75">
        <f>'cmv_c1c2 12'!BF59+'cmv_c1c2 12'!BF60</f>
        <v>797.075240763294</v>
      </c>
      <c r="G63" s="75">
        <f>'cmv_c1c2 12'!BT59+'cmv_c1c2 12'!BT60</f>
        <v>123.10861455954409</v>
      </c>
      <c r="H63" s="75">
        <f>'cmv_c1c2 12'!BZ59+'cmv_c1c2 12'!BZ60</f>
        <v>1147.851434238881</v>
      </c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</row>
    <row r="64" spans="1:22" x14ac:dyDescent="0.25">
      <c r="A64" s="26" t="s">
        <v>274</v>
      </c>
      <c r="B64" s="75">
        <f>'cmv_c3 12'!U59+'cmv_c3 12'!U60</f>
        <v>52622.711794396891</v>
      </c>
      <c r="C64" s="75">
        <f>'cmv_c3 12'!AO59+'cmv_c3 12'!AO60</f>
        <v>312.929844275422</v>
      </c>
      <c r="D64" s="75">
        <f>'cmv_c3 12'!AS59+'cmv_c3 12'!AS60</f>
        <v>470598.36283278401</v>
      </c>
      <c r="E64" s="75">
        <f>'cmv_c3 12'!BE59+'cmv_c3 12'!BE60</f>
        <v>17672.677070175512</v>
      </c>
      <c r="F64" s="75">
        <f>'cmv_c3 12'!BF59+'cmv_c3 12'!BF60</f>
        <v>16258.86395024965</v>
      </c>
      <c r="G64" s="75">
        <f>'cmv_c3 12'!BT59+'cmv_c3 12'!BT60</f>
        <v>44674.753315365597</v>
      </c>
      <c r="H64" s="75">
        <f>'cmv_c3 12'!BZ59+'cmv_c3 12'!BZ60</f>
        <v>25781.547031752001</v>
      </c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</row>
    <row r="65" spans="1:22" x14ac:dyDescent="0.25">
      <c r="A65" s="26"/>
      <c r="B65" s="75"/>
      <c r="C65" s="75"/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</row>
    <row r="66" spans="1:22" x14ac:dyDescent="0.25">
      <c r="A66" s="26"/>
      <c r="B66" s="75"/>
      <c r="C66" s="75"/>
      <c r="D66" s="75"/>
      <c r="E66" s="75"/>
      <c r="F66" s="75"/>
      <c r="G66" s="75"/>
      <c r="H66" s="75"/>
      <c r="I66" s="75"/>
      <c r="J66" s="75"/>
      <c r="K66" s="75"/>
      <c r="L66" s="75"/>
      <c r="M66" s="89"/>
      <c r="N66" s="75"/>
      <c r="O66" s="75"/>
      <c r="P66" s="75"/>
      <c r="Q66" s="75"/>
      <c r="R66" s="75"/>
      <c r="S66" s="75"/>
      <c r="T66" s="75"/>
      <c r="U66" s="75"/>
      <c r="V66" s="75"/>
    </row>
    <row r="67" spans="1:22" x14ac:dyDescent="0.25">
      <c r="A67" s="26"/>
      <c r="B67" s="75"/>
      <c r="C67" s="75"/>
      <c r="D67" s="75"/>
      <c r="E67" s="75"/>
      <c r="F67" s="75"/>
      <c r="G67" s="75"/>
      <c r="H67" s="75"/>
      <c r="I67" s="75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</row>
    <row r="68" spans="1:22" x14ac:dyDescent="0.25">
      <c r="A68" s="26"/>
      <c r="B68" s="75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</row>
    <row r="69" spans="1:22" x14ac:dyDescent="0.25">
      <c r="A69" s="26"/>
      <c r="B69" s="75"/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</row>
    <row r="70" spans="1:22" x14ac:dyDescent="0.25">
      <c r="A70" s="26"/>
      <c r="B70" s="75"/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</row>
    <row r="71" spans="1:22" x14ac:dyDescent="0.25">
      <c r="A71" s="26"/>
      <c r="B71" s="75"/>
      <c r="C71" s="75"/>
      <c r="D71" s="75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</row>
    <row r="72" spans="1:22" x14ac:dyDescent="0.25">
      <c r="A72" s="89"/>
      <c r="B72" s="75"/>
      <c r="C72" s="75"/>
      <c r="D72" s="75"/>
      <c r="E72" s="75"/>
      <c r="F72" s="75"/>
      <c r="G72" s="75"/>
      <c r="H72" s="7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/>
      <c r="V72" s="75"/>
    </row>
    <row r="73" spans="1:22" s="21" customFormat="1" x14ac:dyDescent="0.25">
      <c r="A73" s="89"/>
      <c r="B73" s="75"/>
      <c r="C73" s="75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</row>
    <row r="74" spans="1:22" x14ac:dyDescent="0.25">
      <c r="A74" s="26"/>
      <c r="B74" s="75"/>
      <c r="C74" s="75"/>
      <c r="D74" s="75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75"/>
      <c r="V74" s="75"/>
    </row>
    <row r="75" spans="1:22" x14ac:dyDescent="0.25">
      <c r="A75" s="26"/>
      <c r="B75" s="75"/>
      <c r="C75" s="75"/>
      <c r="D75" s="75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5"/>
      <c r="P75" s="75"/>
      <c r="Q75" s="75"/>
      <c r="R75" s="75"/>
      <c r="S75" s="75"/>
      <c r="T75" s="75"/>
      <c r="U75" s="75"/>
      <c r="V75" s="75"/>
    </row>
  </sheetData>
  <sortState xmlns:xlrd2="http://schemas.microsoft.com/office/spreadsheetml/2017/richdata2" ref="A14:AB24">
    <sortCondition ref="A14:A24"/>
  </sortState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CI55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H24" sqref="BH24"/>
    </sheetView>
  </sheetViews>
  <sheetFormatPr defaultColWidth="9.140625" defaultRowHeight="15" x14ac:dyDescent="0.25"/>
  <cols>
    <col min="1" max="1" width="17.85546875" style="21" customWidth="1"/>
    <col min="2" max="7" width="9.140625" style="75"/>
    <col min="8" max="8" width="9.85546875" style="75" customWidth="1"/>
    <col min="9" max="9" width="9.140625" style="21"/>
    <col min="10" max="10" width="20.7109375" style="21" customWidth="1"/>
    <col min="11" max="11" width="7.7109375" style="75" bestFit="1" customWidth="1"/>
    <col min="12" max="12" width="7.7109375" style="19" bestFit="1" customWidth="1"/>
    <col min="13" max="13" width="6.7109375" style="19" bestFit="1" customWidth="1"/>
    <col min="14" max="14" width="14.5703125" style="19" bestFit="1" customWidth="1"/>
    <col min="15" max="15" width="6.7109375" style="19" bestFit="1" customWidth="1"/>
    <col min="16" max="16" width="6.7109375" style="75" customWidth="1"/>
    <col min="17" max="17" width="6.7109375" style="19" bestFit="1" customWidth="1"/>
    <col min="18" max="19" width="9.28515625" style="19" bestFit="1" customWidth="1"/>
    <col min="20" max="20" width="6.7109375" style="19" bestFit="1" customWidth="1"/>
    <col min="21" max="21" width="7.7109375" style="19" bestFit="1" customWidth="1"/>
    <col min="22" max="22" width="6.7109375" style="19" bestFit="1" customWidth="1"/>
    <col min="23" max="23" width="10.85546875" style="75" bestFit="1" customWidth="1"/>
    <col min="24" max="24" width="6.7109375" style="19" bestFit="1" customWidth="1"/>
    <col min="25" max="25" width="6.7109375" style="75" customWidth="1"/>
    <col min="26" max="26" width="6.7109375" style="19" bestFit="1" customWidth="1"/>
    <col min="27" max="27" width="15.42578125" style="19" bestFit="1" customWidth="1"/>
    <col min="28" max="28" width="4.28515625" style="75" bestFit="1" customWidth="1"/>
    <col min="29" max="29" width="5.7109375" style="75" bestFit="1" customWidth="1"/>
    <col min="30" max="30" width="6.5703125" style="19" bestFit="1" customWidth="1"/>
    <col min="31" max="31" width="6.7109375" style="19" bestFit="1" customWidth="1"/>
    <col min="32" max="32" width="5.140625" style="19" bestFit="1" customWidth="1"/>
    <col min="33" max="33" width="5.140625" style="75" customWidth="1"/>
    <col min="34" max="34" width="7.7109375" style="75" bestFit="1" customWidth="1"/>
    <col min="35" max="35" width="5.7109375" style="19" bestFit="1" customWidth="1"/>
    <col min="36" max="36" width="6.7109375" style="19" bestFit="1" customWidth="1"/>
    <col min="37" max="37" width="6.7109375" style="75" customWidth="1"/>
    <col min="38" max="38" width="6.7109375" style="19" customWidth="1"/>
    <col min="39" max="39" width="7.7109375" style="19" bestFit="1" customWidth="1"/>
    <col min="40" max="40" width="10" style="19" bestFit="1" customWidth="1"/>
    <col min="41" max="41" width="10" style="75" customWidth="1"/>
    <col min="42" max="42" width="7.7109375" style="19" bestFit="1" customWidth="1"/>
    <col min="43" max="43" width="6.7109375" style="19" bestFit="1" customWidth="1"/>
    <col min="44" max="44" width="7.7109375" style="19" bestFit="1" customWidth="1"/>
    <col min="45" max="45" width="6" style="19" bestFit="1" customWidth="1"/>
    <col min="46" max="46" width="6.7109375" style="19" bestFit="1" customWidth="1"/>
    <col min="47" max="47" width="6.7109375" style="75" customWidth="1"/>
    <col min="48" max="48" width="5.7109375" style="19" bestFit="1" customWidth="1"/>
    <col min="49" max="49" width="7.7109375" style="19" bestFit="1" customWidth="1"/>
    <col min="50" max="50" width="4.5703125" style="19" bestFit="1" customWidth="1"/>
    <col min="51" max="51" width="5.7109375" style="19" bestFit="1" customWidth="1"/>
    <col min="52" max="52" width="6.7109375" style="19" bestFit="1" customWidth="1"/>
    <col min="53" max="53" width="5.7109375" style="19" bestFit="1" customWidth="1"/>
    <col min="54" max="54" width="5.85546875" style="19" bestFit="1" customWidth="1"/>
    <col min="55" max="55" width="5.7109375" style="19" bestFit="1" customWidth="1"/>
    <col min="56" max="57" width="7.7109375" style="19" bestFit="1" customWidth="1"/>
    <col min="58" max="58" width="6.7109375" style="19" bestFit="1" customWidth="1"/>
    <col min="59" max="59" width="5.140625" style="19" bestFit="1" customWidth="1"/>
    <col min="60" max="60" width="5.28515625" style="19" bestFit="1" customWidth="1"/>
    <col min="61" max="61" width="8.7109375" style="19" bestFit="1" customWidth="1"/>
    <col min="62" max="62" width="4.85546875" style="19" bestFit="1" customWidth="1"/>
    <col min="63" max="63" width="7.85546875" style="19" bestFit="1" customWidth="1"/>
    <col min="64" max="64" width="5.85546875" style="19" bestFit="1" customWidth="1"/>
    <col min="65" max="65" width="6" style="19" bestFit="1" customWidth="1"/>
    <col min="66" max="67" width="6.7109375" style="19" bestFit="1" customWidth="1"/>
    <col min="68" max="69" width="5.7109375" style="19" bestFit="1" customWidth="1"/>
    <col min="70" max="70" width="3.85546875" style="19" bestFit="1" customWidth="1"/>
    <col min="71" max="71" width="6.7109375" style="19" bestFit="1" customWidth="1"/>
    <col min="72" max="72" width="7.7109375" style="19" bestFit="1" customWidth="1"/>
    <col min="73" max="73" width="5.28515625" style="19" bestFit="1" customWidth="1"/>
    <col min="74" max="74" width="6.7109375" style="19" bestFit="1" customWidth="1"/>
    <col min="75" max="76" width="7.7109375" style="19" bestFit="1" customWidth="1"/>
    <col min="77" max="77" width="9.28515625" style="19" bestFit="1" customWidth="1"/>
    <col min="78" max="78" width="6.7109375" style="19" bestFit="1" customWidth="1"/>
    <col min="79" max="79" width="9.140625" style="21"/>
    <col min="80" max="80" width="8.5703125" style="21" customWidth="1"/>
    <col min="81" max="81" width="10.28515625" style="21" bestFit="1" customWidth="1"/>
    <col min="82" max="85" width="9.140625" style="21"/>
    <col min="86" max="86" width="8.5703125" style="21" customWidth="1"/>
    <col min="87" max="16384" width="9.140625" style="21"/>
  </cols>
  <sheetData>
    <row r="1" spans="1:87" x14ac:dyDescent="0.25">
      <c r="A1" s="89"/>
      <c r="B1" s="75" t="s">
        <v>329</v>
      </c>
      <c r="I1" s="89"/>
      <c r="J1" s="89" t="s">
        <v>352</v>
      </c>
      <c r="L1" s="75"/>
      <c r="M1" s="75"/>
      <c r="N1" s="75"/>
      <c r="O1" s="75"/>
      <c r="Q1" s="75"/>
      <c r="R1" s="75"/>
      <c r="S1" s="75"/>
      <c r="T1" s="75"/>
      <c r="U1" s="75"/>
      <c r="V1" s="75"/>
      <c r="X1" s="75"/>
      <c r="Z1" s="75"/>
      <c r="AA1" s="75"/>
      <c r="AD1" s="75"/>
      <c r="AE1" s="75"/>
      <c r="AF1" s="75"/>
      <c r="AI1" s="75"/>
      <c r="AJ1" s="75"/>
      <c r="AL1" s="75"/>
      <c r="AM1" s="75"/>
      <c r="AN1" s="75"/>
      <c r="AP1" s="75"/>
      <c r="AQ1" s="75"/>
      <c r="AR1" s="75"/>
      <c r="AS1" s="75"/>
      <c r="AT1" s="75"/>
      <c r="AV1" s="75"/>
      <c r="AW1" s="75"/>
      <c r="AX1" s="75"/>
      <c r="AY1" s="75"/>
      <c r="AZ1" s="75"/>
      <c r="BA1" s="75"/>
      <c r="BB1" s="75"/>
      <c r="BC1" s="75"/>
      <c r="BD1" s="75"/>
      <c r="BE1" s="75"/>
      <c r="BF1" s="75"/>
      <c r="BG1" s="75"/>
      <c r="BH1" s="75"/>
      <c r="BI1" s="75"/>
      <c r="BJ1" s="75"/>
      <c r="BK1" s="75"/>
      <c r="BL1" s="75"/>
      <c r="BM1" s="75"/>
      <c r="BN1" s="75"/>
      <c r="BO1" s="75"/>
      <c r="BP1" s="75"/>
      <c r="BQ1" s="75"/>
      <c r="BR1" s="75"/>
      <c r="BS1" s="75"/>
      <c r="BT1" s="75"/>
      <c r="BU1" s="75"/>
      <c r="BV1" s="75"/>
      <c r="BW1" s="75"/>
      <c r="BX1" s="75"/>
      <c r="BY1" s="75"/>
      <c r="BZ1" s="75"/>
      <c r="CA1" s="89"/>
      <c r="CB1" s="89"/>
      <c r="CC1" s="89" t="s">
        <v>372</v>
      </c>
      <c r="CD1" s="89"/>
      <c r="CE1" s="89"/>
      <c r="CF1" s="89"/>
      <c r="CG1" s="89"/>
      <c r="CH1" s="89"/>
      <c r="CI1" s="89"/>
    </row>
    <row r="2" spans="1:87" x14ac:dyDescent="0.25">
      <c r="A2" s="67" t="s">
        <v>162</v>
      </c>
      <c r="B2" s="75" t="s">
        <v>54</v>
      </c>
      <c r="C2" s="75" t="s">
        <v>82</v>
      </c>
      <c r="D2" s="75" t="s">
        <v>163</v>
      </c>
      <c r="E2" s="75" t="s">
        <v>164</v>
      </c>
      <c r="F2" s="75" t="s">
        <v>165</v>
      </c>
      <c r="G2" s="75" t="s">
        <v>140</v>
      </c>
      <c r="H2" s="75" t="s">
        <v>166</v>
      </c>
      <c r="I2" s="89"/>
      <c r="J2" s="89" t="s">
        <v>336</v>
      </c>
      <c r="K2" s="75" t="s">
        <v>358</v>
      </c>
      <c r="L2" s="75" t="s">
        <v>36</v>
      </c>
      <c r="M2" s="75" t="s">
        <v>40</v>
      </c>
      <c r="N2" s="75" t="s">
        <v>42</v>
      </c>
      <c r="O2" s="75" t="s">
        <v>44</v>
      </c>
      <c r="P2" s="75" t="s">
        <v>359</v>
      </c>
      <c r="Q2" s="75" t="s">
        <v>46</v>
      </c>
      <c r="R2" s="75" t="s">
        <v>50</v>
      </c>
      <c r="S2" s="75" t="s">
        <v>54</v>
      </c>
      <c r="T2" s="75" t="s">
        <v>56</v>
      </c>
      <c r="U2" s="75" t="s">
        <v>58</v>
      </c>
      <c r="V2" s="75" t="s">
        <v>60</v>
      </c>
      <c r="W2" s="75" t="s">
        <v>378</v>
      </c>
      <c r="X2" s="75" t="s">
        <v>62</v>
      </c>
      <c r="Y2" s="75" t="s">
        <v>360</v>
      </c>
      <c r="Z2" s="75" t="s">
        <v>64</v>
      </c>
      <c r="AA2" s="75" t="s">
        <v>66</v>
      </c>
      <c r="AB2" s="75" t="s">
        <v>361</v>
      </c>
      <c r="AC2" s="75" t="s">
        <v>362</v>
      </c>
      <c r="AD2" s="75" t="s">
        <v>70</v>
      </c>
      <c r="AE2" s="75" t="s">
        <v>72</v>
      </c>
      <c r="AF2" s="75" t="s">
        <v>74</v>
      </c>
      <c r="AG2" s="75" t="s">
        <v>363</v>
      </c>
      <c r="AH2" s="75" t="s">
        <v>364</v>
      </c>
      <c r="AI2" s="75" t="s">
        <v>76</v>
      </c>
      <c r="AJ2" s="75" t="s">
        <v>78</v>
      </c>
      <c r="AK2" s="75" t="s">
        <v>365</v>
      </c>
      <c r="AL2" s="75" t="s">
        <v>80</v>
      </c>
      <c r="AM2" s="75" t="s">
        <v>82</v>
      </c>
      <c r="AN2" s="75" t="s">
        <v>84</v>
      </c>
      <c r="AO2" s="75" t="s">
        <v>366</v>
      </c>
      <c r="AP2" s="75" t="s">
        <v>86</v>
      </c>
      <c r="AQ2" s="75" t="s">
        <v>88</v>
      </c>
      <c r="AR2" s="75" t="s">
        <v>163</v>
      </c>
      <c r="AS2" s="75" t="s">
        <v>92</v>
      </c>
      <c r="AT2" s="75" t="s">
        <v>94</v>
      </c>
      <c r="AU2" s="75" t="s">
        <v>367</v>
      </c>
      <c r="AV2" s="75" t="s">
        <v>96</v>
      </c>
      <c r="AW2" s="75" t="s">
        <v>98</v>
      </c>
      <c r="AX2" s="75" t="s">
        <v>100</v>
      </c>
      <c r="AY2" s="75" t="s">
        <v>102</v>
      </c>
      <c r="AZ2" s="75" t="s">
        <v>104</v>
      </c>
      <c r="BA2" s="75" t="s">
        <v>106</v>
      </c>
      <c r="BB2" s="75" t="s">
        <v>108</v>
      </c>
      <c r="BC2" s="75" t="s">
        <v>110</v>
      </c>
      <c r="BD2" s="75" t="s">
        <v>164</v>
      </c>
      <c r="BE2" s="75" t="s">
        <v>165</v>
      </c>
      <c r="BF2" s="75" t="s">
        <v>112</v>
      </c>
      <c r="BG2" s="75" t="s">
        <v>114</v>
      </c>
      <c r="BH2" s="75" t="s">
        <v>116</v>
      </c>
      <c r="BI2" s="75" t="s">
        <v>118</v>
      </c>
      <c r="BJ2" s="75" t="s">
        <v>120</v>
      </c>
      <c r="BK2" s="75" t="s">
        <v>122</v>
      </c>
      <c r="BL2" s="75" t="s">
        <v>124</v>
      </c>
      <c r="BM2" s="75" t="s">
        <v>126</v>
      </c>
      <c r="BN2" s="75" t="s">
        <v>128</v>
      </c>
      <c r="BO2" s="75" t="s">
        <v>130</v>
      </c>
      <c r="BP2" s="75" t="s">
        <v>132</v>
      </c>
      <c r="BQ2" s="75" t="s">
        <v>134</v>
      </c>
      <c r="BR2" s="75" t="s">
        <v>136</v>
      </c>
      <c r="BS2" s="75" t="s">
        <v>140</v>
      </c>
      <c r="BT2" s="75" t="s">
        <v>142</v>
      </c>
      <c r="BU2" s="75" t="s">
        <v>144</v>
      </c>
      <c r="BV2" s="75" t="s">
        <v>146</v>
      </c>
      <c r="BW2" s="75" t="s">
        <v>148</v>
      </c>
      <c r="BX2" s="75" t="s">
        <v>152</v>
      </c>
      <c r="BY2" s="75" t="s">
        <v>154</v>
      </c>
      <c r="BZ2" s="75" t="s">
        <v>156</v>
      </c>
      <c r="CA2" s="89"/>
      <c r="CB2" s="75" t="s">
        <v>70</v>
      </c>
      <c r="CC2" s="75" t="s">
        <v>54</v>
      </c>
      <c r="CD2" s="75" t="s">
        <v>82</v>
      </c>
      <c r="CE2" s="75" t="s">
        <v>163</v>
      </c>
      <c r="CF2" s="75" t="s">
        <v>164</v>
      </c>
      <c r="CG2" s="75" t="s">
        <v>165</v>
      </c>
      <c r="CH2" s="75" t="s">
        <v>140</v>
      </c>
      <c r="CI2" s="75" t="s">
        <v>166</v>
      </c>
    </row>
    <row r="3" spans="1:87" x14ac:dyDescent="0.25">
      <c r="A3" s="18" t="s">
        <v>429</v>
      </c>
      <c r="B3" s="75">
        <v>40044.630183000001</v>
      </c>
      <c r="C3" s="75">
        <v>78.986388848999994</v>
      </c>
      <c r="D3" s="75">
        <v>4685.0793180999999</v>
      </c>
      <c r="E3" s="75">
        <v>3178.4491407</v>
      </c>
      <c r="F3" s="75">
        <v>2879.3996593000002</v>
      </c>
      <c r="G3" s="75">
        <v>523.61287990000005</v>
      </c>
      <c r="H3" s="75">
        <v>11371.992592000001</v>
      </c>
      <c r="I3" s="89"/>
      <c r="J3" s="89" t="s">
        <v>429</v>
      </c>
      <c r="K3" s="75">
        <v>18.6554119477725</v>
      </c>
      <c r="L3" s="75">
        <v>532.12907017885004</v>
      </c>
      <c r="M3" s="75">
        <v>459.49180281221498</v>
      </c>
      <c r="N3" s="75">
        <v>459.49180281221498</v>
      </c>
      <c r="O3" s="75">
        <v>170.07531303427601</v>
      </c>
      <c r="P3" s="75">
        <v>81.381082890700199</v>
      </c>
      <c r="Q3" s="75">
        <v>355.42815369526602</v>
      </c>
      <c r="R3" s="75">
        <v>43163.8622844247</v>
      </c>
      <c r="S3" s="75">
        <v>39728.233937730402</v>
      </c>
      <c r="T3" s="75">
        <v>528.28749020089595</v>
      </c>
      <c r="U3" s="75">
        <v>446.93864419881203</v>
      </c>
      <c r="V3" s="75">
        <v>278.26428152185002</v>
      </c>
      <c r="W3" s="75">
        <v>0</v>
      </c>
      <c r="X3" s="75">
        <v>551.70623300773195</v>
      </c>
      <c r="Y3" s="75">
        <v>1.24260904597739</v>
      </c>
      <c r="Z3" s="75">
        <v>357.18184696638502</v>
      </c>
      <c r="AA3" s="75">
        <v>357.18184696638502</v>
      </c>
      <c r="AB3" s="75">
        <v>165.82551299600399</v>
      </c>
      <c r="AC3" s="75">
        <v>0</v>
      </c>
      <c r="AD3" s="75">
        <v>21.774924497208399</v>
      </c>
      <c r="AE3" s="75">
        <v>101.005688038272</v>
      </c>
      <c r="AF3" s="75">
        <v>11.665450481341701</v>
      </c>
      <c r="AG3" s="75">
        <v>2.9512600204368501E-2</v>
      </c>
      <c r="AH3" s="75">
        <v>734.03155532786604</v>
      </c>
      <c r="AI3" s="75">
        <v>62.3966430176865</v>
      </c>
      <c r="AJ3" s="75">
        <v>78.608795404244901</v>
      </c>
      <c r="AK3" s="75">
        <v>228.86801770770001</v>
      </c>
      <c r="AL3" s="75">
        <v>65.465367609864501</v>
      </c>
      <c r="AM3" s="75">
        <v>78.913404652854695</v>
      </c>
      <c r="AN3" s="75">
        <v>0</v>
      </c>
      <c r="AO3" s="75">
        <v>12632.2948218941</v>
      </c>
      <c r="AP3" s="75">
        <v>4205.6227470692302</v>
      </c>
      <c r="AQ3" s="75">
        <v>445.52161554699398</v>
      </c>
      <c r="AR3" s="75">
        <v>4672.9192871134301</v>
      </c>
      <c r="AS3" s="75">
        <v>0.42310507737671998</v>
      </c>
      <c r="AT3" s="75">
        <v>323.800596554175</v>
      </c>
      <c r="AU3" s="75">
        <v>3.5045804017427402</v>
      </c>
      <c r="AV3" s="75">
        <v>0.85691262531898105</v>
      </c>
      <c r="AW3" s="75">
        <v>4219.7235411101301</v>
      </c>
      <c r="AX3" s="75">
        <v>2.09529721060203</v>
      </c>
      <c r="AY3" s="75">
        <v>15.891541196117601</v>
      </c>
      <c r="AZ3" s="75">
        <v>300.324427101418</v>
      </c>
      <c r="BA3" s="75">
        <v>0.88944834846255005</v>
      </c>
      <c r="BB3" s="75">
        <v>3.1506353059188599</v>
      </c>
      <c r="BC3" s="75">
        <v>27.667564609203101</v>
      </c>
      <c r="BD3" s="75">
        <v>3175.2543196613601</v>
      </c>
      <c r="BE3" s="75">
        <v>2876.6475358190401</v>
      </c>
      <c r="BF3" s="75">
        <v>298.606783842325</v>
      </c>
      <c r="BG3" s="75">
        <v>0.51424288320463696</v>
      </c>
      <c r="BH3" s="75">
        <v>2.53242095052277E-2</v>
      </c>
      <c r="BI3" s="75">
        <v>169.14644135429899</v>
      </c>
      <c r="BJ3" s="75">
        <v>3.4005205112518402</v>
      </c>
      <c r="BK3" s="75">
        <v>906.60984936920204</v>
      </c>
      <c r="BL3" s="75">
        <v>5.5478146133368602</v>
      </c>
      <c r="BM3" s="75">
        <v>5.9826666005280096</v>
      </c>
      <c r="BN3" s="75">
        <v>1404.8287389011</v>
      </c>
      <c r="BO3" s="75">
        <v>319.53497548570499</v>
      </c>
      <c r="BP3" s="75">
        <v>2.6935998721319199</v>
      </c>
      <c r="BQ3" s="75">
        <v>26.965156169910198</v>
      </c>
      <c r="BR3" s="75">
        <v>5.7354937526524298E-2</v>
      </c>
      <c r="BS3" s="75">
        <v>523.33684353246599</v>
      </c>
      <c r="BT3" s="75">
        <v>288.27515718963599</v>
      </c>
      <c r="BU3" s="75">
        <v>5.00693000876337E-3</v>
      </c>
      <c r="BV3" s="75">
        <v>158.54562973638201</v>
      </c>
      <c r="BW3" s="75">
        <v>720.84232881584296</v>
      </c>
      <c r="BX3" s="75">
        <v>70.257647269300094</v>
      </c>
      <c r="BY3" s="75">
        <v>11338.0481974459</v>
      </c>
      <c r="BZ3" s="75">
        <v>486.42523668105099</v>
      </c>
      <c r="CA3" s="89"/>
      <c r="CB3" s="23">
        <f t="shared" ref="CB3:CB47" si="0">IF(AD3&lt;&gt;0,AD3/AR3,"")</f>
        <v>4.6598118134112418E-3</v>
      </c>
      <c r="CC3" s="68">
        <f t="shared" ref="CC3:CC47" si="1">IF(S3&lt;&gt;0,(S3-B3)/B3,"")</f>
        <v>-7.9010904539185411E-3</v>
      </c>
      <c r="CD3" s="68">
        <f t="shared" ref="CD3:CD34" si="2">IF(AM3&lt;&gt;0,(AM3-C3)/C3,"")</f>
        <v>-9.2400978458230998E-4</v>
      </c>
      <c r="CE3" s="68">
        <f t="shared" ref="CE3:CE34" si="3">IF(AR3&lt;&gt;0,(AR3-D3)/D3,"")</f>
        <v>-2.5954802813245113E-3</v>
      </c>
      <c r="CF3" s="68">
        <f t="shared" ref="CF3:CF34" si="4">IF(BD3&lt;&gt;0,(BD3-E3)/E3,"")</f>
        <v>-1.0051509076329987E-3</v>
      </c>
      <c r="CG3" s="68">
        <f t="shared" ref="CG3:CG34" si="5">IF(BE3&lt;&gt;0,(BE3-F3)/F3,"")</f>
        <v>-9.5579766847272822E-4</v>
      </c>
      <c r="CH3" s="68">
        <f t="shared" ref="CH3:CH34" si="6">IF(BS3&lt;&gt;0,(BS3-G3)/G3,"")</f>
        <v>-5.2717642772037807E-4</v>
      </c>
      <c r="CI3" s="68">
        <f t="shared" ref="CI3:CI34" si="7">IF(BY3&lt;&gt;0,(BY3-H3)/H3,"")</f>
        <v>-2.9849117715729035E-3</v>
      </c>
    </row>
    <row r="4" spans="1:87" x14ac:dyDescent="0.25">
      <c r="A4" s="67" t="s">
        <v>430</v>
      </c>
      <c r="B4" s="75">
        <v>11628.213030000001</v>
      </c>
      <c r="C4" s="75">
        <v>34.245455104999998</v>
      </c>
      <c r="D4" s="75">
        <v>882.13115416999995</v>
      </c>
      <c r="E4" s="75">
        <v>1109.5834775000001</v>
      </c>
      <c r="F4" s="75">
        <v>1023.7739393000001</v>
      </c>
      <c r="G4" s="75">
        <v>233.80763945999999</v>
      </c>
      <c r="H4" s="75">
        <v>4532.7823091</v>
      </c>
      <c r="I4" s="89"/>
      <c r="J4" s="89" t="s">
        <v>430</v>
      </c>
      <c r="K4" s="75">
        <v>77.372138415869003</v>
      </c>
      <c r="L4" s="75">
        <v>165.95638026091601</v>
      </c>
      <c r="M4" s="75">
        <v>171.50952332531901</v>
      </c>
      <c r="N4" s="75">
        <v>171.50952332531901</v>
      </c>
      <c r="O4" s="75">
        <v>65.171260359794204</v>
      </c>
      <c r="P4" s="75">
        <v>53.185105756973499</v>
      </c>
      <c r="Q4" s="75">
        <v>102.126039197583</v>
      </c>
      <c r="R4" s="75">
        <v>6529.5165400395699</v>
      </c>
      <c r="S4" s="75">
        <v>11622.191585619201</v>
      </c>
      <c r="T4" s="75">
        <v>154.49049962069401</v>
      </c>
      <c r="U4" s="75">
        <v>95.412171824269706</v>
      </c>
      <c r="V4" s="75">
        <v>87.248860921311504</v>
      </c>
      <c r="W4" s="75">
        <v>0</v>
      </c>
      <c r="X4" s="75">
        <v>371.774666734878</v>
      </c>
      <c r="Y4" s="75">
        <v>0.324354881914934</v>
      </c>
      <c r="Z4" s="75">
        <v>122.99024401638</v>
      </c>
      <c r="AA4" s="75">
        <v>122.99024401638</v>
      </c>
      <c r="AB4" s="75">
        <v>63.7907810138393</v>
      </c>
      <c r="AC4" s="75">
        <v>0</v>
      </c>
      <c r="AD4" s="75">
        <v>4.2302754785407597</v>
      </c>
      <c r="AE4" s="75">
        <v>36.514637749742299</v>
      </c>
      <c r="AF4" s="75">
        <v>4.2759697108968897</v>
      </c>
      <c r="AG4" s="75">
        <v>7.7022181192369704E-3</v>
      </c>
      <c r="AH4" s="75">
        <v>265.37605971733399</v>
      </c>
      <c r="AI4" s="75">
        <v>21.331375631872099</v>
      </c>
      <c r="AJ4" s="75">
        <v>176.947531293396</v>
      </c>
      <c r="AK4" s="75">
        <v>88.871762965525093</v>
      </c>
      <c r="AL4" s="75">
        <v>30.4000459780254</v>
      </c>
      <c r="AM4" s="75">
        <v>34.242343954099802</v>
      </c>
      <c r="AN4" s="75">
        <v>0</v>
      </c>
      <c r="AO4" s="75">
        <v>4871.3720746044</v>
      </c>
      <c r="AP4" s="75">
        <v>793.33810237162197</v>
      </c>
      <c r="AQ4" s="75">
        <v>83.918560822764903</v>
      </c>
      <c r="AR4" s="75">
        <v>881.48693867292798</v>
      </c>
      <c r="AS4" s="75">
        <v>0.14800966271708599</v>
      </c>
      <c r="AT4" s="75">
        <v>92.839710858314405</v>
      </c>
      <c r="AU4" s="75">
        <v>11.917128688751401</v>
      </c>
      <c r="AV4" s="75">
        <v>0.39508230405044098</v>
      </c>
      <c r="AW4" s="75">
        <v>1776.52366779873</v>
      </c>
      <c r="AX4" s="75">
        <v>0.89097078324707801</v>
      </c>
      <c r="AY4" s="75">
        <v>4.3350480883171496</v>
      </c>
      <c r="AZ4" s="75">
        <v>80.374294548520893</v>
      </c>
      <c r="BA4" s="75">
        <v>0.36760096341980902</v>
      </c>
      <c r="BB4" s="75">
        <v>0.84671878393051003</v>
      </c>
      <c r="BC4" s="75">
        <v>9.4287724113604199</v>
      </c>
      <c r="BD4" s="75">
        <v>1109.4555361303301</v>
      </c>
      <c r="BE4" s="75">
        <v>1023.70689919299</v>
      </c>
      <c r="BF4" s="75">
        <v>85.7486369373391</v>
      </c>
      <c r="BG4" s="75">
        <v>0.173028026257048</v>
      </c>
      <c r="BH4" s="75">
        <v>1.0412410258106099E-2</v>
      </c>
      <c r="BI4" s="75">
        <v>50.733850096727799</v>
      </c>
      <c r="BJ4" s="75">
        <v>1.23096980219029</v>
      </c>
      <c r="BK4" s="75">
        <v>341.90215347475998</v>
      </c>
      <c r="BL4" s="75">
        <v>1.6458861202510999</v>
      </c>
      <c r="BM4" s="75">
        <v>2.1881678488952101</v>
      </c>
      <c r="BN4" s="75">
        <v>519.560167220577</v>
      </c>
      <c r="BO4" s="75">
        <v>85.731692216251204</v>
      </c>
      <c r="BP4" s="75">
        <v>1.1995700105270599</v>
      </c>
      <c r="BQ4" s="75">
        <v>8.3916983856655492</v>
      </c>
      <c r="BR4" s="75">
        <v>3.2507914041788599E-2</v>
      </c>
      <c r="BS4" s="75">
        <v>233.77068007076801</v>
      </c>
      <c r="BT4" s="75">
        <v>105.462280954843</v>
      </c>
      <c r="BU4" s="75">
        <v>0.45309167369390102</v>
      </c>
      <c r="BV4" s="75">
        <v>91.982356742670703</v>
      </c>
      <c r="BW4" s="75">
        <v>165.573129111041</v>
      </c>
      <c r="BX4" s="75">
        <v>18.093365478926501</v>
      </c>
      <c r="BY4" s="75">
        <v>4532.2585971990202</v>
      </c>
      <c r="BZ4" s="75">
        <v>114.09862442941601</v>
      </c>
      <c r="CA4" s="89"/>
      <c r="CB4" s="23">
        <f t="shared" si="0"/>
        <v>4.7990223030523948E-3</v>
      </c>
      <c r="CC4" s="68">
        <f t="shared" si="1"/>
        <v>-5.1783058714740008E-4</v>
      </c>
      <c r="CD4" s="68">
        <f t="shared" si="2"/>
        <v>-9.0848578027562482E-5</v>
      </c>
      <c r="CE4" s="68">
        <f t="shared" si="3"/>
        <v>-7.3029446248059672E-4</v>
      </c>
      <c r="CF4" s="68">
        <f t="shared" si="4"/>
        <v>-1.1530576316642889E-4</v>
      </c>
      <c r="CG4" s="68">
        <f t="shared" si="5"/>
        <v>-6.5483310754977831E-5</v>
      </c>
      <c r="CH4" s="68">
        <f t="shared" si="6"/>
        <v>-1.5807605481729488E-4</v>
      </c>
      <c r="CI4" s="68">
        <f t="shared" si="7"/>
        <v>-1.1553872771000519E-4</v>
      </c>
    </row>
    <row r="5" spans="1:87" x14ac:dyDescent="0.25">
      <c r="A5" s="67" t="s">
        <v>431</v>
      </c>
      <c r="B5" s="75">
        <v>84289.917797000002</v>
      </c>
      <c r="C5" s="75">
        <v>442.16249126000002</v>
      </c>
      <c r="D5" s="75">
        <v>7200.9726891</v>
      </c>
      <c r="E5" s="75">
        <v>7347.2580641000004</v>
      </c>
      <c r="F5" s="75">
        <v>6683.5761358</v>
      </c>
      <c r="G5" s="75">
        <v>999.52299141000003</v>
      </c>
      <c r="H5" s="75">
        <v>20974.016993000001</v>
      </c>
      <c r="I5" s="89"/>
      <c r="J5" s="89" t="s">
        <v>431</v>
      </c>
      <c r="K5" s="75">
        <v>7.1303535906347699</v>
      </c>
      <c r="L5" s="75">
        <v>1139.0190788539201</v>
      </c>
      <c r="M5" s="75">
        <v>1021.0879355777701</v>
      </c>
      <c r="N5" s="75">
        <v>1021.0879355777701</v>
      </c>
      <c r="O5" s="75">
        <v>383.94807235569402</v>
      </c>
      <c r="P5" s="75">
        <v>135.23942429757901</v>
      </c>
      <c r="Q5" s="75">
        <v>459.35837110620201</v>
      </c>
      <c r="R5" s="75">
        <v>35832.521822716197</v>
      </c>
      <c r="S5" s="75">
        <v>84250.745294068998</v>
      </c>
      <c r="T5" s="75">
        <v>989.11046933381704</v>
      </c>
      <c r="U5" s="75">
        <v>565.22215883860497</v>
      </c>
      <c r="V5" s="75">
        <v>556.97789240562804</v>
      </c>
      <c r="W5" s="75">
        <v>0</v>
      </c>
      <c r="X5" s="75">
        <v>996.61946706252604</v>
      </c>
      <c r="Y5" s="75">
        <v>2.5146569236153602</v>
      </c>
      <c r="Z5" s="75">
        <v>752.89119398072</v>
      </c>
      <c r="AA5" s="75">
        <v>752.89119398072</v>
      </c>
      <c r="AB5" s="75">
        <v>378.23653218031501</v>
      </c>
      <c r="AC5" s="75">
        <v>0</v>
      </c>
      <c r="AD5" s="75">
        <v>39.361768768222603</v>
      </c>
      <c r="AE5" s="75">
        <v>211.71624717891001</v>
      </c>
      <c r="AF5" s="75">
        <v>25.878368263242798</v>
      </c>
      <c r="AG5" s="75">
        <v>5.9736057901530498E-2</v>
      </c>
      <c r="AH5" s="75">
        <v>1563.38115265172</v>
      </c>
      <c r="AI5" s="75">
        <v>134.36524550339701</v>
      </c>
      <c r="AJ5" s="75">
        <v>83.061290704982994</v>
      </c>
      <c r="AK5" s="75">
        <v>526.21784227517003</v>
      </c>
      <c r="AL5" s="75">
        <v>147.833348210536</v>
      </c>
      <c r="AM5" s="75">
        <v>442.02645425133801</v>
      </c>
      <c r="AN5" s="75">
        <v>0</v>
      </c>
      <c r="AO5" s="75">
        <v>23175.4275125801</v>
      </c>
      <c r="AP5" s="75">
        <v>6476.1958495786403</v>
      </c>
      <c r="AQ5" s="75">
        <v>680.22370762303001</v>
      </c>
      <c r="AR5" s="75">
        <v>7195.7813259698996</v>
      </c>
      <c r="AS5" s="75">
        <v>0.91351115161185403</v>
      </c>
      <c r="AT5" s="75">
        <v>536.08370205084896</v>
      </c>
      <c r="AU5" s="75">
        <v>2.4833994463698099</v>
      </c>
      <c r="AV5" s="75">
        <v>3.8253319885139101</v>
      </c>
      <c r="AW5" s="75">
        <v>7297.1870071727299</v>
      </c>
      <c r="AX5" s="75">
        <v>9.2038224838373601</v>
      </c>
      <c r="AY5" s="75">
        <v>27.450035108605199</v>
      </c>
      <c r="AZ5" s="75">
        <v>500.30620523928297</v>
      </c>
      <c r="BA5" s="75">
        <v>4.8324249188423396</v>
      </c>
      <c r="BB5" s="75">
        <v>5.95348443812453</v>
      </c>
      <c r="BC5" s="75">
        <v>61.2296131439562</v>
      </c>
      <c r="BD5" s="75">
        <v>7368.2283124831201</v>
      </c>
      <c r="BE5" s="75">
        <v>6681.9970189762798</v>
      </c>
      <c r="BF5" s="75">
        <v>686.23129350683496</v>
      </c>
      <c r="BG5" s="75">
        <v>1.19250329315409</v>
      </c>
      <c r="BH5" s="75">
        <v>0.208050077988502</v>
      </c>
      <c r="BI5" s="75">
        <v>374.732302893015</v>
      </c>
      <c r="BJ5" s="75">
        <v>8.09073386354493</v>
      </c>
      <c r="BK5" s="75">
        <v>2211.2620774153002</v>
      </c>
      <c r="BL5" s="75">
        <v>10.957911230895499</v>
      </c>
      <c r="BM5" s="75">
        <v>14.4358784591897</v>
      </c>
      <c r="BN5" s="75">
        <v>3376.05159168196</v>
      </c>
      <c r="BO5" s="75">
        <v>589.76232226767297</v>
      </c>
      <c r="BP5" s="75">
        <v>12.424000507063001</v>
      </c>
      <c r="BQ5" s="75">
        <v>59.4988974685428</v>
      </c>
      <c r="BR5" s="75">
        <v>0.34215476446369802</v>
      </c>
      <c r="BS5" s="75">
        <v>999.23545649454297</v>
      </c>
      <c r="BT5" s="75">
        <v>538.86847498794498</v>
      </c>
      <c r="BU5" s="75">
        <v>0</v>
      </c>
      <c r="BV5" s="75">
        <v>264.25961560960502</v>
      </c>
      <c r="BW5" s="75">
        <v>1167.9005138232999</v>
      </c>
      <c r="BX5" s="75">
        <v>118.294371818317</v>
      </c>
      <c r="BY5" s="75">
        <v>20962.781251894499</v>
      </c>
      <c r="BZ5" s="75">
        <v>916.71185236638496</v>
      </c>
      <c r="CA5" s="89"/>
      <c r="CB5" s="23">
        <f t="shared" si="0"/>
        <v>5.4701174181272299E-3</v>
      </c>
      <c r="CC5" s="68">
        <f t="shared" si="1"/>
        <v>-4.6473533199243309E-4</v>
      </c>
      <c r="CD5" s="68">
        <f t="shared" si="2"/>
        <v>-3.0766293240830936E-4</v>
      </c>
      <c r="CE5" s="68">
        <f t="shared" si="3"/>
        <v>-7.2092526304932166E-4</v>
      </c>
      <c r="CF5" s="68">
        <f t="shared" si="4"/>
        <v>2.8541597695586683E-3</v>
      </c>
      <c r="CG5" s="68">
        <f t="shared" si="5"/>
        <v>-2.3626824796110852E-4</v>
      </c>
      <c r="CH5" s="68">
        <f t="shared" si="6"/>
        <v>-2.8767213753776773E-4</v>
      </c>
      <c r="CI5" s="68">
        <f t="shared" si="7"/>
        <v>-5.356981025261727E-4</v>
      </c>
    </row>
    <row r="6" spans="1:87" x14ac:dyDescent="0.25">
      <c r="A6" s="67" t="s">
        <v>432</v>
      </c>
      <c r="B6" s="75">
        <v>77550.346449000004</v>
      </c>
      <c r="C6" s="75">
        <v>483.88903599999998</v>
      </c>
      <c r="D6" s="75">
        <v>5505.2850003000003</v>
      </c>
      <c r="E6" s="75">
        <v>6946.5928101999998</v>
      </c>
      <c r="F6" s="75">
        <v>5443.8010213999996</v>
      </c>
      <c r="G6" s="75">
        <v>541.36116004999997</v>
      </c>
      <c r="H6" s="75">
        <v>19682.263091000001</v>
      </c>
      <c r="I6" s="89"/>
      <c r="J6" s="89" t="s">
        <v>432</v>
      </c>
      <c r="K6" s="75">
        <v>14.0716415333586</v>
      </c>
      <c r="L6" s="75">
        <v>936.69534116591501</v>
      </c>
      <c r="M6" s="75">
        <v>868.185315434117</v>
      </c>
      <c r="N6" s="75">
        <v>868.185315434117</v>
      </c>
      <c r="O6" s="75">
        <v>322.50059723209699</v>
      </c>
      <c r="P6" s="75">
        <v>104.652102974586</v>
      </c>
      <c r="Q6" s="75">
        <v>640.87458029824199</v>
      </c>
      <c r="R6" s="75">
        <v>34478.3770160571</v>
      </c>
      <c r="S6" s="75">
        <v>77515.029123717803</v>
      </c>
      <c r="T6" s="75">
        <v>934.58080682616901</v>
      </c>
      <c r="U6" s="75">
        <v>618.34625306337796</v>
      </c>
      <c r="V6" s="75">
        <v>498.75427723937202</v>
      </c>
      <c r="W6" s="75">
        <v>0</v>
      </c>
      <c r="X6" s="75">
        <v>692.12220940632801</v>
      </c>
      <c r="Y6" s="75">
        <v>2.9163161602925398</v>
      </c>
      <c r="Z6" s="75">
        <v>641.67526862172497</v>
      </c>
      <c r="AA6" s="75">
        <v>641.67526862172497</v>
      </c>
      <c r="AB6" s="75">
        <v>316.03584934671602</v>
      </c>
      <c r="AC6" s="75">
        <v>0</v>
      </c>
      <c r="AD6" s="75">
        <v>30.343900747917999</v>
      </c>
      <c r="AE6" s="75">
        <v>182.345287585222</v>
      </c>
      <c r="AF6" s="75">
        <v>22.322302477201301</v>
      </c>
      <c r="AG6" s="75">
        <v>6.9315713658735303E-2</v>
      </c>
      <c r="AH6" s="75">
        <v>1311.99535645319</v>
      </c>
      <c r="AI6" s="75">
        <v>111.99467534846799</v>
      </c>
      <c r="AJ6" s="75">
        <v>78.333428147731595</v>
      </c>
      <c r="AK6" s="75">
        <v>440.676360059525</v>
      </c>
      <c r="AL6" s="75">
        <v>127.049481248962</v>
      </c>
      <c r="AM6" s="75">
        <v>483.73899943230998</v>
      </c>
      <c r="AN6" s="75">
        <v>0</v>
      </c>
      <c r="AO6" s="75">
        <v>21629.086329690101</v>
      </c>
      <c r="AP6" s="75">
        <v>4950.9128623158404</v>
      </c>
      <c r="AQ6" s="75">
        <v>519.75619482244394</v>
      </c>
      <c r="AR6" s="75">
        <v>5501.0129578861997</v>
      </c>
      <c r="AS6" s="75">
        <v>0.77975577329982304</v>
      </c>
      <c r="AT6" s="75">
        <v>578.83643845522101</v>
      </c>
      <c r="AU6" s="75">
        <v>3.9026599171861198</v>
      </c>
      <c r="AV6" s="75">
        <v>2.13960041226431</v>
      </c>
      <c r="AW6" s="75">
        <v>7545.1531636303598</v>
      </c>
      <c r="AX6" s="75">
        <v>5.0167353957572001</v>
      </c>
      <c r="AY6" s="75">
        <v>26.417609418145101</v>
      </c>
      <c r="AZ6" s="75">
        <v>360.971701692598</v>
      </c>
      <c r="BA6" s="75">
        <v>2.6311133892204999</v>
      </c>
      <c r="BB6" s="75">
        <v>5.3215975793250498</v>
      </c>
      <c r="BC6" s="75">
        <v>50.2136679949514</v>
      </c>
      <c r="BD6" s="75">
        <v>7020.5374583905104</v>
      </c>
      <c r="BE6" s="75">
        <v>5442.16703956745</v>
      </c>
      <c r="BF6" s="75">
        <v>1578.3704188230599</v>
      </c>
      <c r="BG6" s="75">
        <v>0.96029398634236596</v>
      </c>
      <c r="BH6" s="75">
        <v>0.130985300682881</v>
      </c>
      <c r="BI6" s="75">
        <v>342.67521167126802</v>
      </c>
      <c r="BJ6" s="75">
        <v>6.3016828981960602</v>
      </c>
      <c r="BK6" s="75">
        <v>1785.98907620827</v>
      </c>
      <c r="BL6" s="75">
        <v>10.0972491829119</v>
      </c>
      <c r="BM6" s="75">
        <v>11.060751555636299</v>
      </c>
      <c r="BN6" s="75">
        <v>2779.9199652771999</v>
      </c>
      <c r="BO6" s="75">
        <v>555.56792392466696</v>
      </c>
      <c r="BP6" s="75">
        <v>6.8978540209549299</v>
      </c>
      <c r="BQ6" s="75">
        <v>45.198828463874499</v>
      </c>
      <c r="BR6" s="75">
        <v>0.22311511984876201</v>
      </c>
      <c r="BS6" s="75">
        <v>541.14228079167901</v>
      </c>
      <c r="BT6" s="75">
        <v>448.09828974645802</v>
      </c>
      <c r="BU6" s="75">
        <v>0</v>
      </c>
      <c r="BV6" s="75">
        <v>198.40854946278901</v>
      </c>
      <c r="BW6" s="75">
        <v>1061.8282390634699</v>
      </c>
      <c r="BX6" s="75">
        <v>97.277235126242005</v>
      </c>
      <c r="BY6" s="75">
        <v>19671.720387793001</v>
      </c>
      <c r="BZ6" s="75">
        <v>852.873332959648</v>
      </c>
      <c r="CA6" s="89"/>
      <c r="CB6" s="23">
        <f t="shared" si="0"/>
        <v>5.5160569480966724E-3</v>
      </c>
      <c r="CC6" s="68">
        <f t="shared" si="1"/>
        <v>-4.5541157324716303E-4</v>
      </c>
      <c r="CD6" s="68">
        <f t="shared" si="2"/>
        <v>-3.1006399510567675E-4</v>
      </c>
      <c r="CE6" s="68">
        <f t="shared" si="3"/>
        <v>-7.7598932908428796E-4</v>
      </c>
      <c r="CF6" s="68">
        <f t="shared" si="4"/>
        <v>1.0644736234133995E-2</v>
      </c>
      <c r="CG6" s="68">
        <f t="shared" si="5"/>
        <v>-3.0015458429253234E-4</v>
      </c>
      <c r="CH6" s="68">
        <f t="shared" si="6"/>
        <v>-4.0431282196295298E-4</v>
      </c>
      <c r="CI6" s="68">
        <f t="shared" si="7"/>
        <v>-5.3564486757729413E-4</v>
      </c>
    </row>
    <row r="7" spans="1:87" x14ac:dyDescent="0.25">
      <c r="A7" s="67" t="s">
        <v>433</v>
      </c>
      <c r="B7" s="75">
        <v>598781.48300999997</v>
      </c>
      <c r="C7" s="75">
        <v>1682.5776808999999</v>
      </c>
      <c r="D7" s="75">
        <v>46290.454613000002</v>
      </c>
      <c r="E7" s="75">
        <v>53387.422053000002</v>
      </c>
      <c r="F7" s="75">
        <v>44476.374906999998</v>
      </c>
      <c r="G7" s="75">
        <v>2515.5124893000002</v>
      </c>
      <c r="H7" s="75">
        <v>153379.21450999999</v>
      </c>
      <c r="I7" s="89"/>
      <c r="J7" s="89" t="s">
        <v>433</v>
      </c>
      <c r="K7" s="75">
        <v>83.254955288281906</v>
      </c>
      <c r="L7" s="75">
        <v>11095.397912099599</v>
      </c>
      <c r="M7" s="75">
        <v>6085.9712899471197</v>
      </c>
      <c r="N7" s="75">
        <v>6085.9712899471197</v>
      </c>
      <c r="O7" s="75">
        <v>2303.6198002066799</v>
      </c>
      <c r="P7" s="75">
        <v>1189.0047087857099</v>
      </c>
      <c r="Q7" s="75">
        <v>3021.7999785344</v>
      </c>
      <c r="R7" s="75">
        <v>379049.909422044</v>
      </c>
      <c r="S7" s="75">
        <v>597460.15562162001</v>
      </c>
      <c r="T7" s="75">
        <v>6089.7949272858305</v>
      </c>
      <c r="U7" s="75">
        <v>4492.2570158306198</v>
      </c>
      <c r="V7" s="75">
        <v>3315.9308160938499</v>
      </c>
      <c r="W7" s="75">
        <v>0</v>
      </c>
      <c r="X7" s="75">
        <v>8547.4324956670898</v>
      </c>
      <c r="Y7" s="75">
        <v>34.622939598868903</v>
      </c>
      <c r="Z7" s="75">
        <v>4552.8999026516103</v>
      </c>
      <c r="AA7" s="75">
        <v>4552.8999026516103</v>
      </c>
      <c r="AB7" s="75">
        <v>2235.8785427340099</v>
      </c>
      <c r="AC7" s="75">
        <v>0</v>
      </c>
      <c r="AD7" s="75">
        <v>249.74571493135301</v>
      </c>
      <c r="AE7" s="75">
        <v>1304.1524801655601</v>
      </c>
      <c r="AF7" s="75">
        <v>167.67327199539</v>
      </c>
      <c r="AG7" s="75">
        <v>0.70539104611297498</v>
      </c>
      <c r="AH7" s="75">
        <v>11357.4188791905</v>
      </c>
      <c r="AI7" s="75">
        <v>952.81232690752199</v>
      </c>
      <c r="AJ7" s="75">
        <v>759.04696574458399</v>
      </c>
      <c r="AK7" s="75">
        <v>3097.9063326390901</v>
      </c>
      <c r="AL7" s="75">
        <v>958.69470112831095</v>
      </c>
      <c r="AM7" s="75">
        <v>1681.3390526739299</v>
      </c>
      <c r="AN7" s="75">
        <v>0</v>
      </c>
      <c r="AO7" s="75">
        <v>173458.25978824601</v>
      </c>
      <c r="AP7" s="75">
        <v>41561.500516873602</v>
      </c>
      <c r="AQ7" s="75">
        <v>4368.3476893908</v>
      </c>
      <c r="AR7" s="75">
        <v>46179.593921195701</v>
      </c>
      <c r="AS7" s="75">
        <v>6.4715266770173496</v>
      </c>
      <c r="AT7" s="75">
        <v>3749.2813433588499</v>
      </c>
      <c r="AU7" s="75">
        <v>29.086514979000899</v>
      </c>
      <c r="AV7" s="75">
        <v>32.391107476424303</v>
      </c>
      <c r="AW7" s="75">
        <v>57050.728261892502</v>
      </c>
      <c r="AX7" s="75">
        <v>85.536064231661697</v>
      </c>
      <c r="AY7" s="75">
        <v>189.03580894745801</v>
      </c>
      <c r="AZ7" s="75">
        <v>3392.02385290762</v>
      </c>
      <c r="BA7" s="75">
        <v>170.48302302176401</v>
      </c>
      <c r="BB7" s="75">
        <v>61.241670883006101</v>
      </c>
      <c r="BC7" s="75">
        <v>426.75036916615602</v>
      </c>
      <c r="BD7" s="75">
        <v>53345.706034462703</v>
      </c>
      <c r="BE7" s="75">
        <v>44442.790486366102</v>
      </c>
      <c r="BF7" s="75">
        <v>8902.9155480965801</v>
      </c>
      <c r="BG7" s="75">
        <v>7.8857040578272199</v>
      </c>
      <c r="BH7" s="75">
        <v>9.1464524953565096</v>
      </c>
      <c r="BI7" s="75">
        <v>3281.0876459597498</v>
      </c>
      <c r="BJ7" s="75">
        <v>48.2301127333454</v>
      </c>
      <c r="BK7" s="75">
        <v>13919.270951129</v>
      </c>
      <c r="BL7" s="75">
        <v>86.177068977110494</v>
      </c>
      <c r="BM7" s="75">
        <v>103.184396898096</v>
      </c>
      <c r="BN7" s="75">
        <v>21543.941893108899</v>
      </c>
      <c r="BO7" s="75">
        <v>5851.4879239422899</v>
      </c>
      <c r="BP7" s="75">
        <v>117.987467330258</v>
      </c>
      <c r="BQ7" s="75">
        <v>965.85508347249799</v>
      </c>
      <c r="BR7" s="75">
        <v>2.5618135698892699</v>
      </c>
      <c r="BS7" s="75">
        <v>2510.4199625875599</v>
      </c>
      <c r="BT7" s="75">
        <v>4777.3663917408703</v>
      </c>
      <c r="BU7" s="75">
        <v>0</v>
      </c>
      <c r="BV7" s="75">
        <v>2304.7858887276002</v>
      </c>
      <c r="BW7" s="75">
        <v>9006.4956395879399</v>
      </c>
      <c r="BX7" s="75">
        <v>1085.1827822545299</v>
      </c>
      <c r="BY7" s="75">
        <v>153137.06940370399</v>
      </c>
      <c r="BZ7" s="75">
        <v>6207.9723043442</v>
      </c>
      <c r="CA7" s="89"/>
      <c r="CB7" s="23">
        <f t="shared" si="0"/>
        <v>5.4081401269473637E-3</v>
      </c>
      <c r="CC7" s="68">
        <f t="shared" si="1"/>
        <v>-2.2066938037859944E-3</v>
      </c>
      <c r="CD7" s="68">
        <f t="shared" si="2"/>
        <v>-7.3614920733255126E-4</v>
      </c>
      <c r="CE7" s="68">
        <f t="shared" si="3"/>
        <v>-2.3948931314484645E-3</v>
      </c>
      <c r="CF7" s="68">
        <f t="shared" si="4"/>
        <v>-7.8138289756501521E-4</v>
      </c>
      <c r="CG7" s="68">
        <f t="shared" si="5"/>
        <v>-7.5510696867989256E-4</v>
      </c>
      <c r="CH7" s="68">
        <f t="shared" si="6"/>
        <v>-2.0244489876722564E-3</v>
      </c>
      <c r="CI7" s="68">
        <f t="shared" si="7"/>
        <v>-1.5787348179450318E-3</v>
      </c>
    </row>
    <row r="8" spans="1:87" x14ac:dyDescent="0.25">
      <c r="A8" s="67" t="s">
        <v>434</v>
      </c>
      <c r="B8" s="75">
        <v>759449.87063999998</v>
      </c>
      <c r="C8" s="75">
        <v>1288.5556094000001</v>
      </c>
      <c r="D8" s="75">
        <v>91251.127185000005</v>
      </c>
      <c r="E8" s="75">
        <v>52469.186577</v>
      </c>
      <c r="F8" s="75">
        <v>38782.706804000001</v>
      </c>
      <c r="G8" s="75">
        <v>2241.2391959000001</v>
      </c>
      <c r="H8" s="75">
        <v>227275.37224</v>
      </c>
      <c r="I8" s="89"/>
      <c r="J8" s="89" t="s">
        <v>434</v>
      </c>
      <c r="K8" s="75">
        <v>107.610462021307</v>
      </c>
      <c r="L8" s="75">
        <v>20061.917271523998</v>
      </c>
      <c r="M8" s="75">
        <v>4014.9913937900401</v>
      </c>
      <c r="N8" s="75">
        <v>4014.9913937900401</v>
      </c>
      <c r="O8" s="75">
        <v>1406.1327745101601</v>
      </c>
      <c r="P8" s="75">
        <v>2181.2466024753498</v>
      </c>
      <c r="Q8" s="75">
        <v>3798.43408731918</v>
      </c>
      <c r="R8" s="75">
        <v>345156.852212912</v>
      </c>
      <c r="S8" s="75">
        <v>758833.29121403</v>
      </c>
      <c r="T8" s="75">
        <v>6322.4068928920797</v>
      </c>
      <c r="U8" s="75">
        <v>4558.1948325117701</v>
      </c>
      <c r="V8" s="75">
        <v>3209.2293397486701</v>
      </c>
      <c r="W8" s="75">
        <v>0</v>
      </c>
      <c r="X8" s="75">
        <v>17147.036722442899</v>
      </c>
      <c r="Y8" s="75">
        <v>38.8207660096894</v>
      </c>
      <c r="Z8" s="75">
        <v>3438.5198864701201</v>
      </c>
      <c r="AA8" s="75">
        <v>3438.5198864701201</v>
      </c>
      <c r="AB8" s="75">
        <v>1269.9011090368499</v>
      </c>
      <c r="AC8" s="75">
        <v>0</v>
      </c>
      <c r="AD8" s="75">
        <v>503.158393271492</v>
      </c>
      <c r="AE8" s="75">
        <v>1576.3339298974299</v>
      </c>
      <c r="AF8" s="75">
        <v>110.339979584933</v>
      </c>
      <c r="AG8" s="75">
        <v>0.73559951496662601</v>
      </c>
      <c r="AH8" s="75">
        <v>14812.574669960601</v>
      </c>
      <c r="AI8" s="75">
        <v>983.14238486108002</v>
      </c>
      <c r="AJ8" s="75">
        <v>1354.00474740455</v>
      </c>
      <c r="AK8" s="75">
        <v>1692.25105565998</v>
      </c>
      <c r="AL8" s="75">
        <v>785.17514393817305</v>
      </c>
      <c r="AM8" s="75">
        <v>1287.87438295386</v>
      </c>
      <c r="AN8" s="75">
        <v>0</v>
      </c>
      <c r="AO8" s="75">
        <v>259411.05501634101</v>
      </c>
      <c r="AP8" s="75">
        <v>82060.458413002707</v>
      </c>
      <c r="AQ8" s="75">
        <v>8614.7419977182108</v>
      </c>
      <c r="AR8" s="75">
        <v>91178.358803992494</v>
      </c>
      <c r="AS8" s="75">
        <v>6.7984134219591299</v>
      </c>
      <c r="AT8" s="75">
        <v>5321.44213221669</v>
      </c>
      <c r="AU8" s="75">
        <v>30.485863352072599</v>
      </c>
      <c r="AV8" s="75">
        <v>78.940662065730706</v>
      </c>
      <c r="AW8" s="75">
        <v>97928.865388663806</v>
      </c>
      <c r="AX8" s="75">
        <v>210.18060547738301</v>
      </c>
      <c r="AY8" s="75">
        <v>205.65293849655799</v>
      </c>
      <c r="AZ8" s="75">
        <v>3786.36287967724</v>
      </c>
      <c r="BA8" s="75">
        <v>456.48986249772599</v>
      </c>
      <c r="BB8" s="75">
        <v>94.375508964544096</v>
      </c>
      <c r="BC8" s="75">
        <v>360.48590650749202</v>
      </c>
      <c r="BD8" s="75">
        <v>52444.804760191597</v>
      </c>
      <c r="BE8" s="75">
        <v>38764.8110138224</v>
      </c>
      <c r="BF8" s="75">
        <v>13679.9937463692</v>
      </c>
      <c r="BG8" s="75">
        <v>9.1554821615216309</v>
      </c>
      <c r="BH8" s="75">
        <v>23.3715833917006</v>
      </c>
      <c r="BI8" s="75">
        <v>4780.4747446220999</v>
      </c>
      <c r="BJ8" s="75">
        <v>65.806048729861999</v>
      </c>
      <c r="BK8" s="75">
        <v>9249.2393689269502</v>
      </c>
      <c r="BL8" s="75">
        <v>100.242713596454</v>
      </c>
      <c r="BM8" s="75">
        <v>155.925561158969</v>
      </c>
      <c r="BN8" s="75">
        <v>16726.228395421</v>
      </c>
      <c r="BO8" s="75">
        <v>11860.7133865467</v>
      </c>
      <c r="BP8" s="75">
        <v>252.801859223863</v>
      </c>
      <c r="BQ8" s="75">
        <v>2201.61355225229</v>
      </c>
      <c r="BR8" s="75">
        <v>7.4633406510248603</v>
      </c>
      <c r="BS8" s="75">
        <v>2237.7678826700098</v>
      </c>
      <c r="BT8" s="75">
        <v>9383.1868232861507</v>
      </c>
      <c r="BU8" s="75">
        <v>0</v>
      </c>
      <c r="BV8" s="75">
        <v>4317.6182841866403</v>
      </c>
      <c r="BW8" s="75">
        <v>15846.6623592343</v>
      </c>
      <c r="BX8" s="75">
        <v>1735.5537446389001</v>
      </c>
      <c r="BY8" s="75">
        <v>227118.81049289799</v>
      </c>
      <c r="BZ8" s="75">
        <v>11909.9127643132</v>
      </c>
      <c r="CA8" s="89"/>
      <c r="CB8" s="23">
        <f t="shared" si="0"/>
        <v>5.5183971270325151E-3</v>
      </c>
      <c r="CC8" s="68">
        <f t="shared" si="1"/>
        <v>-8.1187639870209619E-4</v>
      </c>
      <c r="CD8" s="68">
        <f t="shared" si="2"/>
        <v>-5.28674464004894E-4</v>
      </c>
      <c r="CE8" s="68">
        <f t="shared" si="3"/>
        <v>-7.9745185897793763E-4</v>
      </c>
      <c r="CF8" s="68">
        <f t="shared" si="4"/>
        <v>-4.6468829419763408E-4</v>
      </c>
      <c r="CG8" s="68">
        <f t="shared" si="5"/>
        <v>-4.6143736867163194E-4</v>
      </c>
      <c r="CH8" s="68">
        <f t="shared" si="6"/>
        <v>-1.5488365705635216E-3</v>
      </c>
      <c r="CI8" s="68">
        <f t="shared" si="7"/>
        <v>-6.8886367035263891E-4</v>
      </c>
    </row>
    <row r="9" spans="1:87" x14ac:dyDescent="0.25">
      <c r="A9" s="67" t="s">
        <v>435</v>
      </c>
      <c r="B9" s="75">
        <v>81222.072430999993</v>
      </c>
      <c r="C9" s="75">
        <v>139.66738336</v>
      </c>
      <c r="D9" s="75">
        <v>23315.881309</v>
      </c>
      <c r="E9" s="75">
        <v>10011.064850999999</v>
      </c>
      <c r="F9" s="75">
        <v>5011.5740275999997</v>
      </c>
      <c r="G9" s="75">
        <v>176.03869566</v>
      </c>
      <c r="H9" s="75">
        <v>29568.511566000001</v>
      </c>
      <c r="I9" s="89"/>
      <c r="J9" s="89" t="s">
        <v>435</v>
      </c>
      <c r="K9" s="75">
        <v>71.0082422597375</v>
      </c>
      <c r="L9" s="75">
        <v>1647.69791690702</v>
      </c>
      <c r="M9" s="75">
        <v>494.665394260222</v>
      </c>
      <c r="N9" s="75">
        <v>494.665394260222</v>
      </c>
      <c r="O9" s="75">
        <v>166.812565931976</v>
      </c>
      <c r="P9" s="75">
        <v>203.52736535392401</v>
      </c>
      <c r="Q9" s="75">
        <v>800.858922692129</v>
      </c>
      <c r="R9" s="75">
        <v>88902.967902889897</v>
      </c>
      <c r="S9" s="75">
        <v>81078.8835066717</v>
      </c>
      <c r="T9" s="75">
        <v>839.62998376791904</v>
      </c>
      <c r="U9" s="75">
        <v>1052.48456222854</v>
      </c>
      <c r="V9" s="75">
        <v>395.88380181583699</v>
      </c>
      <c r="W9" s="75">
        <v>0</v>
      </c>
      <c r="X9" s="75">
        <v>1738.35466986605</v>
      </c>
      <c r="Y9" s="75">
        <v>6.7444218235530702</v>
      </c>
      <c r="Z9" s="75">
        <v>460.99638326691797</v>
      </c>
      <c r="AA9" s="75">
        <v>460.99638326691797</v>
      </c>
      <c r="AB9" s="75">
        <v>147.843652855811</v>
      </c>
      <c r="AC9" s="75">
        <v>0</v>
      </c>
      <c r="AD9" s="75">
        <v>161.32719257924199</v>
      </c>
      <c r="AE9" s="75">
        <v>212.88640000330599</v>
      </c>
      <c r="AF9" s="75">
        <v>14.423205315652201</v>
      </c>
      <c r="AG9" s="75">
        <v>0.104911396930063</v>
      </c>
      <c r="AH9" s="75">
        <v>1380.11716768989</v>
      </c>
      <c r="AI9" s="75">
        <v>102.93393306106201</v>
      </c>
      <c r="AJ9" s="75">
        <v>236.30060647056499</v>
      </c>
      <c r="AK9" s="75">
        <v>193.03458302425599</v>
      </c>
      <c r="AL9" s="75">
        <v>78.094846475851199</v>
      </c>
      <c r="AM9" s="75">
        <v>139.49795212663301</v>
      </c>
      <c r="AN9" s="75">
        <v>0</v>
      </c>
      <c r="AO9" s="75">
        <v>32927.506323406997</v>
      </c>
      <c r="AP9" s="75">
        <v>20957.702730975401</v>
      </c>
      <c r="AQ9" s="75">
        <v>2167.3082099020498</v>
      </c>
      <c r="AR9" s="75">
        <v>23286.338133456698</v>
      </c>
      <c r="AS9" s="75">
        <v>0.61407061624144899</v>
      </c>
      <c r="AT9" s="75">
        <v>1255.5679855927899</v>
      </c>
      <c r="AU9" s="75">
        <v>12.9133512182493</v>
      </c>
      <c r="AV9" s="75">
        <v>8.2784953454918195</v>
      </c>
      <c r="AW9" s="75">
        <v>13397.2295479885</v>
      </c>
      <c r="AX9" s="75">
        <v>25.0525651328009</v>
      </c>
      <c r="AY9" s="75">
        <v>26.2134375017223</v>
      </c>
      <c r="AZ9" s="75">
        <v>703.58694213418403</v>
      </c>
      <c r="BA9" s="75">
        <v>51.102205503838697</v>
      </c>
      <c r="BB9" s="75">
        <v>15.3735636391695</v>
      </c>
      <c r="BC9" s="75">
        <v>38.107885051009397</v>
      </c>
      <c r="BD9" s="75">
        <v>10002.5792901558</v>
      </c>
      <c r="BE9" s="75">
        <v>5006.39912458869</v>
      </c>
      <c r="BF9" s="75">
        <v>4996.1801655671097</v>
      </c>
      <c r="BG9" s="75">
        <v>1.1910890281475099</v>
      </c>
      <c r="BH9" s="75">
        <v>3.49377602142892</v>
      </c>
      <c r="BI9" s="75">
        <v>858.876088228973</v>
      </c>
      <c r="BJ9" s="75">
        <v>6.3249931381140598</v>
      </c>
      <c r="BK9" s="75">
        <v>1045.0044458407001</v>
      </c>
      <c r="BL9" s="75">
        <v>15.6174359143945</v>
      </c>
      <c r="BM9" s="75">
        <v>17.3394563402172</v>
      </c>
      <c r="BN9" s="75">
        <v>1941.6717067632201</v>
      </c>
      <c r="BO9" s="75">
        <v>1386.69928285322</v>
      </c>
      <c r="BP9" s="75">
        <v>43.802102327529603</v>
      </c>
      <c r="BQ9" s="75">
        <v>204.61908056239901</v>
      </c>
      <c r="BR9" s="75">
        <v>0.74385611534582097</v>
      </c>
      <c r="BS9" s="75">
        <v>175.828649724146</v>
      </c>
      <c r="BT9" s="75">
        <v>1095.4532075224799</v>
      </c>
      <c r="BU9" s="75">
        <v>0</v>
      </c>
      <c r="BV9" s="75">
        <v>384.97520717957099</v>
      </c>
      <c r="BW9" s="75">
        <v>2513.04807797174</v>
      </c>
      <c r="BX9" s="75">
        <v>167.958547965409</v>
      </c>
      <c r="BY9" s="75">
        <v>29514.5897870886</v>
      </c>
      <c r="BZ9" s="75">
        <v>1252.7034074995699</v>
      </c>
      <c r="CA9" s="89"/>
      <c r="CB9" s="23">
        <f t="shared" si="0"/>
        <v>6.9279760370504449E-3</v>
      </c>
      <c r="CC9" s="68">
        <f t="shared" si="1"/>
        <v>-1.7629311841302171E-3</v>
      </c>
      <c r="CD9" s="68">
        <f t="shared" si="2"/>
        <v>-1.2131052310923221E-3</v>
      </c>
      <c r="CE9" s="68">
        <f t="shared" si="3"/>
        <v>-1.2670838023136684E-3</v>
      </c>
      <c r="CF9" s="68">
        <f t="shared" si="4"/>
        <v>-8.476182075028521E-4</v>
      </c>
      <c r="CG9" s="68">
        <f t="shared" si="5"/>
        <v>-1.0325903564050254E-3</v>
      </c>
      <c r="CH9" s="68">
        <f t="shared" si="6"/>
        <v>-1.1931804826575132E-3</v>
      </c>
      <c r="CI9" s="68">
        <f t="shared" si="7"/>
        <v>-1.823621685895209E-3</v>
      </c>
    </row>
    <row r="10" spans="1:87" x14ac:dyDescent="0.25">
      <c r="A10" s="67" t="s">
        <v>461</v>
      </c>
      <c r="B10" s="75">
        <v>90616.334663999995</v>
      </c>
      <c r="C10" s="75">
        <v>198.39494407999999</v>
      </c>
      <c r="D10" s="75">
        <v>52927.996515999999</v>
      </c>
      <c r="E10" s="75">
        <v>13187.156026000001</v>
      </c>
      <c r="F10" s="75">
        <v>6373.7939495000001</v>
      </c>
      <c r="G10" s="75">
        <v>6128.8519484999997</v>
      </c>
      <c r="H10" s="75">
        <v>61830.160497999997</v>
      </c>
      <c r="I10" s="89"/>
      <c r="J10" s="89" t="s">
        <v>461</v>
      </c>
      <c r="K10" s="75">
        <v>64.8567491442208</v>
      </c>
      <c r="L10" s="75">
        <v>1190.0990274984699</v>
      </c>
      <c r="M10" s="75">
        <v>464.16820541556501</v>
      </c>
      <c r="N10" s="75">
        <v>464.16820541556501</v>
      </c>
      <c r="O10" s="75">
        <v>130.28698248978901</v>
      </c>
      <c r="P10" s="75">
        <v>185.988749900626</v>
      </c>
      <c r="Q10" s="75">
        <v>1485.1118673713199</v>
      </c>
      <c r="R10" s="75">
        <v>110588.67535644599</v>
      </c>
      <c r="S10" s="75">
        <v>90438.565902213901</v>
      </c>
      <c r="T10" s="75">
        <v>1380.14395710544</v>
      </c>
      <c r="U10" s="75">
        <v>5762.1228594583299</v>
      </c>
      <c r="V10" s="75">
        <v>562.90549198134897</v>
      </c>
      <c r="W10" s="75">
        <v>0</v>
      </c>
      <c r="X10" s="75">
        <v>1630.3497198473899</v>
      </c>
      <c r="Y10" s="75">
        <v>9.3208467186957495</v>
      </c>
      <c r="Z10" s="75">
        <v>619.86428901778402</v>
      </c>
      <c r="AA10" s="75">
        <v>619.86428901778402</v>
      </c>
      <c r="AB10" s="75">
        <v>94.197926221442899</v>
      </c>
      <c r="AC10" s="75">
        <v>0</v>
      </c>
      <c r="AD10" s="75">
        <v>382.485549254011</v>
      </c>
      <c r="AE10" s="75">
        <v>233.09124494011601</v>
      </c>
      <c r="AF10" s="75">
        <v>15.871930392742399</v>
      </c>
      <c r="AG10" s="75">
        <v>0.16365103669130299</v>
      </c>
      <c r="AH10" s="75">
        <v>1355.25314035734</v>
      </c>
      <c r="AI10" s="75">
        <v>101.82684490374</v>
      </c>
      <c r="AJ10" s="75">
        <v>226.134647663045</v>
      </c>
      <c r="AK10" s="75">
        <v>95.241245343838301</v>
      </c>
      <c r="AL10" s="75">
        <v>61.517434772631802</v>
      </c>
      <c r="AM10" s="75">
        <v>197.97590954435901</v>
      </c>
      <c r="AN10" s="75">
        <v>0</v>
      </c>
      <c r="AO10" s="75">
        <v>69315.755370734696</v>
      </c>
      <c r="AP10" s="75">
        <v>47567.594620722302</v>
      </c>
      <c r="AQ10" s="75">
        <v>4902.8747629204599</v>
      </c>
      <c r="AR10" s="75">
        <v>52852.954932896697</v>
      </c>
      <c r="AS10" s="75">
        <v>0.56175606582119397</v>
      </c>
      <c r="AT10" s="75">
        <v>2422.0977989164198</v>
      </c>
      <c r="AU10" s="75">
        <v>13.6722469185585</v>
      </c>
      <c r="AV10" s="75">
        <v>6.3863517364153903</v>
      </c>
      <c r="AW10" s="75">
        <v>36830.822223879302</v>
      </c>
      <c r="AX10" s="75">
        <v>26.564837491801502</v>
      </c>
      <c r="AY10" s="75">
        <v>33.184875852224103</v>
      </c>
      <c r="AZ10" s="75">
        <v>1850.0299740405701</v>
      </c>
      <c r="BA10" s="75">
        <v>61.322466861775801</v>
      </c>
      <c r="BB10" s="75">
        <v>13.0853689159322</v>
      </c>
      <c r="BC10" s="75">
        <v>29.276014484366399</v>
      </c>
      <c r="BD10" s="75">
        <v>13173.089209543799</v>
      </c>
      <c r="BE10" s="75">
        <v>6365.4421033857398</v>
      </c>
      <c r="BF10" s="75">
        <v>6807.6471061580596</v>
      </c>
      <c r="BG10" s="75">
        <v>1.3244610525967699</v>
      </c>
      <c r="BH10" s="75">
        <v>5.9812236754355501</v>
      </c>
      <c r="BI10" s="75">
        <v>1212.23452967145</v>
      </c>
      <c r="BJ10" s="75">
        <v>8.3182952760462303</v>
      </c>
      <c r="BK10" s="75">
        <v>887.28614791911195</v>
      </c>
      <c r="BL10" s="75">
        <v>20.782056912316602</v>
      </c>
      <c r="BM10" s="75">
        <v>30.064613061282898</v>
      </c>
      <c r="BN10" s="75">
        <v>1993.6874516223199</v>
      </c>
      <c r="BO10" s="75">
        <v>6690.3774539340902</v>
      </c>
      <c r="BP10" s="75">
        <v>71.424904622541206</v>
      </c>
      <c r="BQ10" s="75">
        <v>113.88551640514299</v>
      </c>
      <c r="BR10" s="75">
        <v>0.603013784398992</v>
      </c>
      <c r="BS10" s="75">
        <v>6096.74024857112</v>
      </c>
      <c r="BT10" s="75">
        <v>1635.3247956442999</v>
      </c>
      <c r="BU10" s="75">
        <v>0</v>
      </c>
      <c r="BV10" s="75">
        <v>358.06730086476301</v>
      </c>
      <c r="BW10" s="75">
        <v>3574.0641851375399</v>
      </c>
      <c r="BX10" s="75">
        <v>169.97648767340701</v>
      </c>
      <c r="BY10" s="75">
        <v>61694.537489045702</v>
      </c>
      <c r="BZ10" s="75">
        <v>1408.9396780022801</v>
      </c>
      <c r="CA10" s="89"/>
      <c r="CB10" s="23">
        <f t="shared" si="0"/>
        <v>7.2367864718183364E-3</v>
      </c>
      <c r="CC10" s="68">
        <f t="shared" si="1"/>
        <v>-1.9617739168688499E-3</v>
      </c>
      <c r="CD10" s="68">
        <f t="shared" si="2"/>
        <v>-2.1121230562811378E-3</v>
      </c>
      <c r="CE10" s="68">
        <f t="shared" si="3"/>
        <v>-1.4178050945234159E-3</v>
      </c>
      <c r="CF10" s="68">
        <f t="shared" si="4"/>
        <v>-1.0667058483623643E-3</v>
      </c>
      <c r="CG10" s="68">
        <f t="shared" si="5"/>
        <v>-1.3103414042613456E-3</v>
      </c>
      <c r="CH10" s="68">
        <f t="shared" si="6"/>
        <v>-5.2394314952801009E-3</v>
      </c>
      <c r="CI10" s="68">
        <f t="shared" si="7"/>
        <v>-2.1934765794224655E-3</v>
      </c>
    </row>
    <row r="11" spans="1:87" x14ac:dyDescent="0.25">
      <c r="A11" s="67" t="s">
        <v>456</v>
      </c>
      <c r="B11" s="75">
        <v>216852.58554999999</v>
      </c>
      <c r="C11" s="75">
        <v>867.17842180000002</v>
      </c>
      <c r="D11" s="75">
        <v>90004.676342999999</v>
      </c>
      <c r="E11" s="75">
        <v>26388.065986000001</v>
      </c>
      <c r="F11" s="75">
        <v>15909.739668</v>
      </c>
      <c r="G11" s="75">
        <v>1077.992696</v>
      </c>
      <c r="H11" s="75">
        <v>155781.63823000001</v>
      </c>
      <c r="I11" s="89"/>
      <c r="J11" s="89" t="s">
        <v>456</v>
      </c>
      <c r="K11" s="75">
        <v>174.24616854819999</v>
      </c>
      <c r="L11" s="75">
        <v>5766.0935042257097</v>
      </c>
      <c r="M11" s="75">
        <v>1404.10143157221</v>
      </c>
      <c r="N11" s="75">
        <v>1404.10143157221</v>
      </c>
      <c r="O11" s="75">
        <v>474.90546586418401</v>
      </c>
      <c r="P11" s="75">
        <v>673.74194058279102</v>
      </c>
      <c r="Q11" s="75">
        <v>1836.1560099067001</v>
      </c>
      <c r="R11" s="75">
        <v>383582.39200327999</v>
      </c>
      <c r="S11" s="75">
        <v>216167.57268693799</v>
      </c>
      <c r="T11" s="75">
        <v>3059.7687031637302</v>
      </c>
      <c r="U11" s="75">
        <v>13666.466757489001</v>
      </c>
      <c r="V11" s="75">
        <v>1323.7995912336401</v>
      </c>
      <c r="W11" s="75">
        <v>0</v>
      </c>
      <c r="X11" s="75">
        <v>5257.2090151593302</v>
      </c>
      <c r="Y11" s="75">
        <v>115.4502487723</v>
      </c>
      <c r="Z11" s="75">
        <v>1548.15907832536</v>
      </c>
      <c r="AA11" s="75">
        <v>1548.15907832536</v>
      </c>
      <c r="AB11" s="75">
        <v>382.55861595683302</v>
      </c>
      <c r="AC11" s="75">
        <v>0</v>
      </c>
      <c r="AD11" s="75">
        <v>581.06142672111798</v>
      </c>
      <c r="AE11" s="75">
        <v>725.62492204566695</v>
      </c>
      <c r="AF11" s="75">
        <v>53.332325606904803</v>
      </c>
      <c r="AG11" s="75">
        <v>0.52397365594669398</v>
      </c>
      <c r="AH11" s="75">
        <v>4906.9320342068004</v>
      </c>
      <c r="AI11" s="75">
        <v>354.84076634203598</v>
      </c>
      <c r="AJ11" s="75">
        <v>537.75331139602099</v>
      </c>
      <c r="AK11" s="75">
        <v>467.56272191868197</v>
      </c>
      <c r="AL11" s="75">
        <v>224.94776457067701</v>
      </c>
      <c r="AM11" s="75">
        <v>865.05766916340201</v>
      </c>
      <c r="AN11" s="75">
        <v>0</v>
      </c>
      <c r="AO11" s="75">
        <v>177367.51181732499</v>
      </c>
      <c r="AP11" s="75">
        <v>80379.169170345602</v>
      </c>
      <c r="AQ11" s="75">
        <v>8349.5610855558498</v>
      </c>
      <c r="AR11" s="75">
        <v>89309.791682622599</v>
      </c>
      <c r="AS11" s="75">
        <v>2.2589138982566901</v>
      </c>
      <c r="AT11" s="75">
        <v>2945.52804279171</v>
      </c>
      <c r="AU11" s="75">
        <v>21.327406142793301</v>
      </c>
      <c r="AV11" s="75">
        <v>38.773059298819902</v>
      </c>
      <c r="AW11" s="75">
        <v>95495.746425635298</v>
      </c>
      <c r="AX11" s="75">
        <v>102.61016892916</v>
      </c>
      <c r="AY11" s="75">
        <v>95.177954882410901</v>
      </c>
      <c r="AZ11" s="75">
        <v>2866.8085368474999</v>
      </c>
      <c r="BA11" s="75">
        <v>81.656773645948704</v>
      </c>
      <c r="BB11" s="75">
        <v>41.492137215672599</v>
      </c>
      <c r="BC11" s="75">
        <v>88.8204365151541</v>
      </c>
      <c r="BD11" s="75">
        <v>26334.6166393844</v>
      </c>
      <c r="BE11" s="75">
        <v>15868.483575015</v>
      </c>
      <c r="BF11" s="75">
        <v>10466.1330643694</v>
      </c>
      <c r="BG11" s="75">
        <v>3.8405061812088999</v>
      </c>
      <c r="BH11" s="75">
        <v>5.10458550350811</v>
      </c>
      <c r="BI11" s="75">
        <v>2229.59586379845</v>
      </c>
      <c r="BJ11" s="75">
        <v>27.820909406570902</v>
      </c>
      <c r="BK11" s="75">
        <v>3307.7632858788402</v>
      </c>
      <c r="BL11" s="75">
        <v>59.419388327628802</v>
      </c>
      <c r="BM11" s="75">
        <v>76.755594834570601</v>
      </c>
      <c r="BN11" s="75">
        <v>6290.36358405396</v>
      </c>
      <c r="BO11" s="75">
        <v>17683.080811482501</v>
      </c>
      <c r="BP11" s="75">
        <v>149.805965155949</v>
      </c>
      <c r="BQ11" s="75">
        <v>398.36836091866502</v>
      </c>
      <c r="BR11" s="75">
        <v>4.30646362098138</v>
      </c>
      <c r="BS11" s="75">
        <v>1075.9603864702301</v>
      </c>
      <c r="BT11" s="75">
        <v>3845.86629291899</v>
      </c>
      <c r="BU11" s="75">
        <v>0</v>
      </c>
      <c r="BV11" s="75">
        <v>1315.0029930660201</v>
      </c>
      <c r="BW11" s="75">
        <v>6398.3395651422697</v>
      </c>
      <c r="BX11" s="75">
        <v>670.74699936176205</v>
      </c>
      <c r="BY11" s="75">
        <v>155305.099198068</v>
      </c>
      <c r="BZ11" s="75">
        <v>3691.3091216549001</v>
      </c>
      <c r="CA11" s="89"/>
      <c r="CB11" s="23">
        <f t="shared" si="0"/>
        <v>6.5061334907824857E-3</v>
      </c>
      <c r="CC11" s="68">
        <f t="shared" si="1"/>
        <v>-3.1588872289653085E-3</v>
      </c>
      <c r="CD11" s="68">
        <f t="shared" si="2"/>
        <v>-2.4455781916205574E-3</v>
      </c>
      <c r="CE11" s="68">
        <f t="shared" si="3"/>
        <v>-7.7205395165163967E-3</v>
      </c>
      <c r="CF11" s="68">
        <f t="shared" si="4"/>
        <v>-2.0255120873185245E-3</v>
      </c>
      <c r="CG11" s="68">
        <f t="shared" si="5"/>
        <v>-2.5931343847178643E-3</v>
      </c>
      <c r="CH11" s="68">
        <f t="shared" si="6"/>
        <v>-1.8852720777339277E-3</v>
      </c>
      <c r="CI11" s="68">
        <f t="shared" si="7"/>
        <v>-3.0590192614898528E-3</v>
      </c>
    </row>
    <row r="12" spans="1:87" x14ac:dyDescent="0.25">
      <c r="A12" s="67" t="s">
        <v>436</v>
      </c>
      <c r="B12" s="75">
        <v>235575.48647</v>
      </c>
      <c r="C12" s="75">
        <v>1037.3013642999999</v>
      </c>
      <c r="D12" s="75">
        <v>39503.694669999997</v>
      </c>
      <c r="E12" s="75">
        <v>19064.066502000001</v>
      </c>
      <c r="F12" s="75">
        <v>13159.913129</v>
      </c>
      <c r="G12" s="75">
        <v>658.87140656999998</v>
      </c>
      <c r="H12" s="75">
        <v>78828.775790999993</v>
      </c>
      <c r="I12" s="89"/>
      <c r="J12" s="89" t="s">
        <v>436</v>
      </c>
      <c r="K12" s="75">
        <v>467.94621313888501</v>
      </c>
      <c r="L12" s="75">
        <v>5156.5080268716702</v>
      </c>
      <c r="M12" s="75">
        <v>1186.5509404862501</v>
      </c>
      <c r="N12" s="75">
        <v>1186.5509404862501</v>
      </c>
      <c r="O12" s="75">
        <v>426.59003370921999</v>
      </c>
      <c r="P12" s="75">
        <v>701.21277293079595</v>
      </c>
      <c r="Q12" s="75">
        <v>1558.5865033229099</v>
      </c>
      <c r="R12" s="75">
        <v>161079.28323848799</v>
      </c>
      <c r="S12" s="75">
        <v>232521.71192601201</v>
      </c>
      <c r="T12" s="75">
        <v>2298.2561035281601</v>
      </c>
      <c r="U12" s="75">
        <v>2564.16210963507</v>
      </c>
      <c r="V12" s="75">
        <v>1061.7547145733199</v>
      </c>
      <c r="W12" s="75">
        <v>0</v>
      </c>
      <c r="X12" s="75">
        <v>5385.2886379470901</v>
      </c>
      <c r="Y12" s="75">
        <v>329.25159266301802</v>
      </c>
      <c r="Z12" s="75">
        <v>1310.53529325418</v>
      </c>
      <c r="AA12" s="75">
        <v>1310.53529325418</v>
      </c>
      <c r="AB12" s="75">
        <v>332.13556295414901</v>
      </c>
      <c r="AC12" s="75">
        <v>0</v>
      </c>
      <c r="AD12" s="75">
        <v>251.20278091017801</v>
      </c>
      <c r="AE12" s="75">
        <v>652.02044768597295</v>
      </c>
      <c r="AF12" s="75">
        <v>52.362294204923899</v>
      </c>
      <c r="AG12" s="75">
        <v>0.48709553804130401</v>
      </c>
      <c r="AH12" s="75">
        <v>4787.5796343913698</v>
      </c>
      <c r="AI12" s="75">
        <v>310.70868542667699</v>
      </c>
      <c r="AJ12" s="75">
        <v>710.71548946863095</v>
      </c>
      <c r="AK12" s="75">
        <v>427.92665398898703</v>
      </c>
      <c r="AL12" s="75">
        <v>211.95598669479901</v>
      </c>
      <c r="AM12" s="75">
        <v>1036.2809679392799</v>
      </c>
      <c r="AN12" s="75">
        <v>0</v>
      </c>
      <c r="AO12" s="75">
        <v>88655.032596438396</v>
      </c>
      <c r="AP12" s="75">
        <v>35366.313831688101</v>
      </c>
      <c r="AQ12" s="75">
        <v>3678.40539316677</v>
      </c>
      <c r="AR12" s="75">
        <v>39295.922005765002</v>
      </c>
      <c r="AS12" s="75">
        <v>2.1200667008823899</v>
      </c>
      <c r="AT12" s="75">
        <v>1928.4485116486701</v>
      </c>
      <c r="AU12" s="75">
        <v>21.941566896773899</v>
      </c>
      <c r="AV12" s="75">
        <v>52.546729177620797</v>
      </c>
      <c r="AW12" s="75">
        <v>35121.204879055498</v>
      </c>
      <c r="AX12" s="75">
        <v>102.010183799335</v>
      </c>
      <c r="AY12" s="75">
        <v>56.678049802410698</v>
      </c>
      <c r="AZ12" s="75">
        <v>1707.9248110363301</v>
      </c>
      <c r="BA12" s="75">
        <v>63.897358168399997</v>
      </c>
      <c r="BB12" s="75">
        <v>28.944291296703501</v>
      </c>
      <c r="BC12" s="75">
        <v>82.116999526006097</v>
      </c>
      <c r="BD12" s="75">
        <v>19036.730109278</v>
      </c>
      <c r="BE12" s="75">
        <v>13135.1172371516</v>
      </c>
      <c r="BF12" s="75">
        <v>5901.6128721264104</v>
      </c>
      <c r="BG12" s="75">
        <v>4.7604978335179702</v>
      </c>
      <c r="BH12" s="75">
        <v>2.3882814622155299</v>
      </c>
      <c r="BI12" s="75">
        <v>1633.9741866322699</v>
      </c>
      <c r="BJ12" s="75">
        <v>21.584384596306101</v>
      </c>
      <c r="BK12" s="75">
        <v>3153.8389502692398</v>
      </c>
      <c r="BL12" s="75">
        <v>34.111199115946597</v>
      </c>
      <c r="BM12" s="75">
        <v>59.343984633784601</v>
      </c>
      <c r="BN12" s="75">
        <v>5681.6239832007795</v>
      </c>
      <c r="BO12" s="75">
        <v>4091.4198809618601</v>
      </c>
      <c r="BP12" s="75">
        <v>162.15589617332699</v>
      </c>
      <c r="BQ12" s="75">
        <v>281.381360692692</v>
      </c>
      <c r="BR12" s="75">
        <v>5.8360897347288496</v>
      </c>
      <c r="BS12" s="75">
        <v>655.59141828844201</v>
      </c>
      <c r="BT12" s="75">
        <v>2812.0278411076802</v>
      </c>
      <c r="BU12" s="75">
        <v>0</v>
      </c>
      <c r="BV12" s="75">
        <v>1328.0391378691299</v>
      </c>
      <c r="BW12" s="75">
        <v>4881.5255974437396</v>
      </c>
      <c r="BX12" s="75">
        <v>626.75070408360602</v>
      </c>
      <c r="BY12" s="75">
        <v>78316.898269371697</v>
      </c>
      <c r="BZ12" s="75">
        <v>3494.98164184593</v>
      </c>
      <c r="CA12" s="89"/>
      <c r="CB12" s="23">
        <f t="shared" si="0"/>
        <v>6.3925915995386162E-3</v>
      </c>
      <c r="CC12" s="68">
        <f t="shared" si="1"/>
        <v>-1.2963040381440052E-2</v>
      </c>
      <c r="CD12" s="68">
        <f t="shared" si="2"/>
        <v>-9.8370290046676488E-4</v>
      </c>
      <c r="CE12" s="68">
        <f t="shared" si="3"/>
        <v>-5.2595754896005362E-3</v>
      </c>
      <c r="CF12" s="68">
        <f t="shared" si="4"/>
        <v>-1.4339224382758932E-3</v>
      </c>
      <c r="CG12" s="68">
        <f t="shared" si="5"/>
        <v>-1.8841987485280808E-3</v>
      </c>
      <c r="CH12" s="68">
        <f t="shared" si="6"/>
        <v>-4.9781918730290031E-3</v>
      </c>
      <c r="CI12" s="68">
        <f t="shared" si="7"/>
        <v>-6.4935363576550369E-3</v>
      </c>
    </row>
    <row r="13" spans="1:87" x14ac:dyDescent="0.25">
      <c r="A13" s="67" t="s">
        <v>462</v>
      </c>
      <c r="B13" s="75">
        <v>1907.5524527</v>
      </c>
      <c r="C13" s="75">
        <v>3.6574318207999998</v>
      </c>
      <c r="D13" s="75">
        <v>207.21334485</v>
      </c>
      <c r="E13" s="75">
        <v>86.584486357000003</v>
      </c>
      <c r="F13" s="75">
        <v>54.691137234000003</v>
      </c>
      <c r="G13" s="75">
        <v>5.5221621692999996</v>
      </c>
      <c r="H13" s="75">
        <v>810.40619434999996</v>
      </c>
      <c r="I13" s="89"/>
      <c r="J13" s="89" t="s">
        <v>462</v>
      </c>
      <c r="K13" s="75">
        <v>2.1990337611402201E-5</v>
      </c>
      <c r="L13" s="75">
        <v>1.2092322002458099E-3</v>
      </c>
      <c r="M13" s="75">
        <v>1.8840446036144699E-3</v>
      </c>
      <c r="N13" s="75">
        <v>1.8840446036144699E-3</v>
      </c>
      <c r="O13" s="75">
        <v>5.6977043618446099E-4</v>
      </c>
      <c r="P13" s="75">
        <v>9.9919950556942496E-4</v>
      </c>
      <c r="Q13" s="75">
        <v>2.62332812752636E-3</v>
      </c>
      <c r="R13" s="75">
        <v>1.04579530695503E-2</v>
      </c>
      <c r="S13" s="75">
        <v>0.34119031730021998</v>
      </c>
      <c r="T13" s="75">
        <v>3.9239164093321701E-3</v>
      </c>
      <c r="U13" s="75">
        <v>1.5231678606458399E-3</v>
      </c>
      <c r="V13" s="75">
        <v>2.2153054580928899E-3</v>
      </c>
      <c r="W13" s="75">
        <v>0</v>
      </c>
      <c r="X13" s="75">
        <v>2.4142383732094199E-3</v>
      </c>
      <c r="Y13" s="75">
        <v>1.3978001295215399E-6</v>
      </c>
      <c r="Z13" s="75">
        <v>1.6129802305814101E-3</v>
      </c>
      <c r="AA13" s="75">
        <v>1.6129802305814101E-3</v>
      </c>
      <c r="AB13" s="75">
        <v>5.3259274181120895E-4</v>
      </c>
      <c r="AC13" s="75">
        <v>0</v>
      </c>
      <c r="AD13" s="75">
        <v>7.0413265871900605E-5</v>
      </c>
      <c r="AE13" s="75">
        <v>7.3744924860970795E-4</v>
      </c>
      <c r="AF13" s="75">
        <v>3.37578101316711E-5</v>
      </c>
      <c r="AG13" s="75">
        <v>3.2832273636358598E-8</v>
      </c>
      <c r="AH13" s="75">
        <v>7.4463443747306204E-3</v>
      </c>
      <c r="AI13" s="75">
        <v>1.6830313248124699E-4</v>
      </c>
      <c r="AJ13" s="75">
        <v>4.3957427248025502E-4</v>
      </c>
      <c r="AK13" s="75">
        <v>7.4307705832107201E-4</v>
      </c>
      <c r="AL13" s="75">
        <v>5.3031039751153105E-4</v>
      </c>
      <c r="AM13" s="75">
        <v>3.0182563644681097E-4</v>
      </c>
      <c r="AN13" s="75">
        <v>0</v>
      </c>
      <c r="AO13" s="75">
        <v>9.1159046941913596E-2</v>
      </c>
      <c r="AP13" s="75">
        <v>1.0708857399538099E-2</v>
      </c>
      <c r="AQ13" s="75">
        <v>1.1193903779273199E-3</v>
      </c>
      <c r="AR13" s="75">
        <v>1.18986610433373E-2</v>
      </c>
      <c r="AS13" s="75">
        <v>3.18839951928218E-6</v>
      </c>
      <c r="AT13" s="75">
        <v>2.2842752228046099E-3</v>
      </c>
      <c r="AU13" s="75">
        <v>1.3104092833462801E-6</v>
      </c>
      <c r="AV13" s="75">
        <v>9.3016220506290905E-7</v>
      </c>
      <c r="AW13" s="75">
        <v>3.1573544969328099E-2</v>
      </c>
      <c r="AX13" s="75">
        <v>1.69301741100216E-6</v>
      </c>
      <c r="AY13" s="75">
        <v>2.3528814960564801E-5</v>
      </c>
      <c r="AZ13" s="75">
        <v>5.0508959032611895E-4</v>
      </c>
      <c r="BA13" s="75">
        <v>7.6601751572171004E-7</v>
      </c>
      <c r="BB13" s="75">
        <v>3.5018028296323199E-6</v>
      </c>
      <c r="BC13" s="75">
        <v>6.7300594696781494E-5</v>
      </c>
      <c r="BD13" s="75">
        <v>8.0313386411613799E-3</v>
      </c>
      <c r="BE13" s="75">
        <v>7.9721129705429307E-3</v>
      </c>
      <c r="BF13" s="75">
        <v>5.9225670618451697E-5</v>
      </c>
      <c r="BG13" s="75">
        <v>7.8486923835821595E-7</v>
      </c>
      <c r="BH13" s="75">
        <v>1.50981354409518E-8</v>
      </c>
      <c r="BI13" s="75">
        <v>5.5782392786476803E-4</v>
      </c>
      <c r="BJ13" s="75">
        <v>8.1375077850713407E-6</v>
      </c>
      <c r="BK13" s="75">
        <v>2.6717102906242802E-3</v>
      </c>
      <c r="BL13" s="75">
        <v>1.0751105893505699E-5</v>
      </c>
      <c r="BM13" s="75">
        <v>1.6697390278719301E-5</v>
      </c>
      <c r="BN13" s="75">
        <v>4.04695205498327E-3</v>
      </c>
      <c r="BO13" s="75">
        <v>1.5428804869569001E-3</v>
      </c>
      <c r="BP13" s="75">
        <v>3.3641528464425698E-6</v>
      </c>
      <c r="BQ13" s="75">
        <v>5.2990977584505797E-5</v>
      </c>
      <c r="BR13" s="75">
        <v>7.5595363679954894E-8</v>
      </c>
      <c r="BS13" s="75">
        <v>4.0999527990431698E-4</v>
      </c>
      <c r="BT13" s="75">
        <v>2.87182073926487E-3</v>
      </c>
      <c r="BU13" s="75">
        <v>0</v>
      </c>
      <c r="BV13" s="75">
        <v>1.8080842346158801E-3</v>
      </c>
      <c r="BW13" s="75">
        <v>6.4817158602269703E-3</v>
      </c>
      <c r="BX13" s="75">
        <v>5.1049164106549297E-4</v>
      </c>
      <c r="BY13" s="75">
        <v>8.6256144005908295E-2</v>
      </c>
      <c r="BZ13" s="75">
        <v>7.6630618704564201E-3</v>
      </c>
      <c r="CA13" s="89"/>
      <c r="CB13" s="23">
        <f t="shared" si="0"/>
        <v>5.9177470150163468E-3</v>
      </c>
      <c r="CC13" s="68">
        <f t="shared" si="1"/>
        <v>-0.99982113712426757</v>
      </c>
      <c r="CD13" s="68">
        <f t="shared" si="2"/>
        <v>-0.99991747607303838</v>
      </c>
      <c r="CE13" s="68">
        <f t="shared" si="3"/>
        <v>-0.99994257772803219</v>
      </c>
      <c r="CF13" s="68">
        <f t="shared" si="4"/>
        <v>-0.99990724275237897</v>
      </c>
      <c r="CG13" s="68">
        <f t="shared" si="5"/>
        <v>-0.99985423391478523</v>
      </c>
      <c r="CH13" s="68">
        <f t="shared" si="6"/>
        <v>-0.99992575457450639</v>
      </c>
      <c r="CI13" s="68">
        <f t="shared" si="7"/>
        <v>-0.99989356430811205</v>
      </c>
    </row>
    <row r="14" spans="1:87" x14ac:dyDescent="0.25">
      <c r="A14" s="67" t="s">
        <v>437</v>
      </c>
      <c r="B14" s="75">
        <v>2359.8317468999999</v>
      </c>
      <c r="C14" s="75">
        <v>7.0517729378</v>
      </c>
      <c r="D14" s="75">
        <v>816.90487675999998</v>
      </c>
      <c r="E14" s="75">
        <v>287.87237367</v>
      </c>
      <c r="F14" s="75">
        <v>185.52525338999999</v>
      </c>
      <c r="G14" s="75">
        <v>66.895767363999994</v>
      </c>
      <c r="H14" s="75">
        <v>1144.8027686</v>
      </c>
      <c r="I14" s="89"/>
      <c r="J14" s="89" t="s">
        <v>437</v>
      </c>
      <c r="K14" s="75">
        <v>5.28023751547919E-2</v>
      </c>
      <c r="L14" s="75">
        <v>27.885018661816499</v>
      </c>
      <c r="M14" s="75">
        <v>10.5384860696704</v>
      </c>
      <c r="N14" s="75">
        <v>10.5384860696704</v>
      </c>
      <c r="O14" s="75">
        <v>3.5621781102531398</v>
      </c>
      <c r="P14" s="75">
        <v>1.16603094850113</v>
      </c>
      <c r="Q14" s="75">
        <v>5.5905846152526699</v>
      </c>
      <c r="R14" s="75">
        <v>2410.2484396692998</v>
      </c>
      <c r="S14" s="75">
        <v>663.10051334623097</v>
      </c>
      <c r="T14" s="75">
        <v>16.986888775608001</v>
      </c>
      <c r="U14" s="75">
        <v>18.563202892078198</v>
      </c>
      <c r="V14" s="75">
        <v>7.0113895392780998</v>
      </c>
      <c r="W14" s="75">
        <v>0</v>
      </c>
      <c r="X14" s="75">
        <v>8.7229708097863199</v>
      </c>
      <c r="Y14" s="75">
        <v>1.6158004971422599E-2</v>
      </c>
      <c r="Z14" s="75">
        <v>10.195789131588301</v>
      </c>
      <c r="AA14" s="75">
        <v>10.195789131588301</v>
      </c>
      <c r="AB14" s="75">
        <v>3.34796213373457</v>
      </c>
      <c r="AC14" s="75">
        <v>0</v>
      </c>
      <c r="AD14" s="75">
        <v>3.5901590744996801</v>
      </c>
      <c r="AE14" s="75">
        <v>1.47786275242646</v>
      </c>
      <c r="AF14" s="75">
        <v>0.26762773108098198</v>
      </c>
      <c r="AG14" s="75">
        <v>3.84007217149755E-4</v>
      </c>
      <c r="AH14" s="75">
        <v>18.024329062753399</v>
      </c>
      <c r="AI14" s="75">
        <v>2.11158501231832</v>
      </c>
      <c r="AJ14" s="75">
        <v>0.77891147990983201</v>
      </c>
      <c r="AK14" s="75">
        <v>4.2510093855618996</v>
      </c>
      <c r="AL14" s="75">
        <v>1.49583536001752</v>
      </c>
      <c r="AM14" s="75">
        <v>4.0216224364379896</v>
      </c>
      <c r="AN14" s="75">
        <v>0</v>
      </c>
      <c r="AO14" s="75">
        <v>343.868822786973</v>
      </c>
      <c r="AP14" s="75">
        <v>475.86897446496602</v>
      </c>
      <c r="AQ14" s="75">
        <v>49.284293060401097</v>
      </c>
      <c r="AR14" s="75">
        <v>528.74342659986701</v>
      </c>
      <c r="AS14" s="75">
        <v>1.02596897552318E-2</v>
      </c>
      <c r="AT14" s="75">
        <v>14.717086895175701</v>
      </c>
      <c r="AU14" s="75">
        <v>1.58666805465533E-2</v>
      </c>
      <c r="AV14" s="75">
        <v>5.5958987417119903E-2</v>
      </c>
      <c r="AW14" s="75">
        <v>101.215524327452</v>
      </c>
      <c r="AX14" s="75">
        <v>0.18246132817451799</v>
      </c>
      <c r="AY14" s="75">
        <v>0.47568669014588999</v>
      </c>
      <c r="AZ14" s="75">
        <v>21.647735026483002</v>
      </c>
      <c r="BA14" s="75">
        <v>9.2523741023054801E-2</v>
      </c>
      <c r="BB14" s="75">
        <v>6.9978777206413196E-3</v>
      </c>
      <c r="BC14" s="75">
        <v>0.52114859703368099</v>
      </c>
      <c r="BD14" s="75">
        <v>101.51924623874901</v>
      </c>
      <c r="BE14" s="75">
        <v>64.114430462474502</v>
      </c>
      <c r="BF14" s="75">
        <v>37.404815776275001</v>
      </c>
      <c r="BG14" s="75">
        <v>1.4390383438879601E-2</v>
      </c>
      <c r="BH14" s="75">
        <v>1.9591987301377299E-3</v>
      </c>
      <c r="BI14" s="75">
        <v>2.0350495213214499</v>
      </c>
      <c r="BJ14" s="75">
        <v>6.6308856517689294E-2</v>
      </c>
      <c r="BK14" s="75">
        <v>13.6331888203619</v>
      </c>
      <c r="BL14" s="75">
        <v>0.297734166680445</v>
      </c>
      <c r="BM14" s="75">
        <v>0.22104269801639101</v>
      </c>
      <c r="BN14" s="75">
        <v>23.8868692714275</v>
      </c>
      <c r="BO14" s="75">
        <v>11.5906769943506</v>
      </c>
      <c r="BP14" s="75">
        <v>0.19366394947006299</v>
      </c>
      <c r="BQ14" s="75">
        <v>0.77840539691463095</v>
      </c>
      <c r="BR14" s="75">
        <v>3.3059515975242099E-3</v>
      </c>
      <c r="BS14" s="75">
        <v>48.407001438515799</v>
      </c>
      <c r="BT14" s="75">
        <v>8.4706298021858792</v>
      </c>
      <c r="BU14" s="75">
        <v>0</v>
      </c>
      <c r="BV14" s="75">
        <v>2.4073166584698802</v>
      </c>
      <c r="BW14" s="75">
        <v>28.779801484746699</v>
      </c>
      <c r="BX14" s="75">
        <v>1.78728239686502</v>
      </c>
      <c r="BY14" s="75">
        <v>289.64519397917701</v>
      </c>
      <c r="BZ14" s="75">
        <v>10.612022552841999</v>
      </c>
      <c r="CA14" s="89"/>
      <c r="CB14" s="23">
        <f t="shared" si="0"/>
        <v>6.789983371682796E-3</v>
      </c>
      <c r="CC14" s="68">
        <f t="shared" si="1"/>
        <v>-0.71900517305214029</v>
      </c>
      <c r="CD14" s="68">
        <f t="shared" si="2"/>
        <v>-0.42970052043498602</v>
      </c>
      <c r="CE14" s="68">
        <f t="shared" si="3"/>
        <v>-0.35274786374520867</v>
      </c>
      <c r="CF14" s="68">
        <f t="shared" si="4"/>
        <v>-0.64734633982236611</v>
      </c>
      <c r="CG14" s="68">
        <f t="shared" si="5"/>
        <v>-0.65441669373334843</v>
      </c>
      <c r="CH14" s="68">
        <f t="shared" si="6"/>
        <v>-0.276381700278304</v>
      </c>
      <c r="CI14" s="68">
        <f t="shared" si="7"/>
        <v>-0.74699118317700319</v>
      </c>
    </row>
    <row r="15" spans="1:87" x14ac:dyDescent="0.25">
      <c r="A15" s="10" t="s">
        <v>438</v>
      </c>
      <c r="B15" s="75">
        <v>1222.6882834999999</v>
      </c>
      <c r="C15" s="75">
        <v>1.3917318237</v>
      </c>
      <c r="D15" s="75">
        <v>205.72322012000001</v>
      </c>
      <c r="E15" s="75">
        <v>40.729646717999998</v>
      </c>
      <c r="F15" s="75">
        <v>33.716048792000002</v>
      </c>
      <c r="G15" s="75">
        <v>0.68395230890000003</v>
      </c>
      <c r="H15" s="75">
        <v>939.06880579999995</v>
      </c>
      <c r="I15" s="89"/>
      <c r="J15" s="89" t="s">
        <v>438</v>
      </c>
      <c r="K15" s="75">
        <v>6.6308910213462502E-3</v>
      </c>
      <c r="L15" s="75">
        <v>0.186228930483749</v>
      </c>
      <c r="M15" s="75">
        <v>0.16282791466889299</v>
      </c>
      <c r="N15" s="75">
        <v>0.16282791466889299</v>
      </c>
      <c r="O15" s="75">
        <v>2.0079659187486502E-2</v>
      </c>
      <c r="P15" s="75">
        <v>0.300969744325357</v>
      </c>
      <c r="Q15" s="75">
        <v>0.56628383639037205</v>
      </c>
      <c r="R15" s="75">
        <v>1.6747549683184699</v>
      </c>
      <c r="S15" s="75">
        <v>72.799336408781002</v>
      </c>
      <c r="T15" s="75">
        <v>0.84246796951669101</v>
      </c>
      <c r="U15" s="75">
        <v>0.28807497752343802</v>
      </c>
      <c r="V15" s="75">
        <v>0.43043039492253399</v>
      </c>
      <c r="W15" s="75">
        <v>0</v>
      </c>
      <c r="X15" s="75">
        <v>0.74576237981051297</v>
      </c>
      <c r="Y15" s="75">
        <v>4.4258528045547298E-4</v>
      </c>
      <c r="Z15" s="75">
        <v>0.22080771580284</v>
      </c>
      <c r="AA15" s="75">
        <v>0.22080771580284</v>
      </c>
      <c r="AB15" s="75">
        <v>6.0114314271069403E-3</v>
      </c>
      <c r="AC15" s="75">
        <v>0</v>
      </c>
      <c r="AD15" s="75">
        <v>5.0217902632869703E-2</v>
      </c>
      <c r="AE15" s="75">
        <v>0.15732231875637201</v>
      </c>
      <c r="AF15" s="75">
        <v>1.4717877782480899E-3</v>
      </c>
      <c r="AG15" s="75">
        <v>1.03961614181231E-5</v>
      </c>
      <c r="AH15" s="75">
        <v>2.1823666589302002</v>
      </c>
      <c r="AI15" s="75">
        <v>1.4237140678031401E-2</v>
      </c>
      <c r="AJ15" s="75">
        <v>0.13066870894249699</v>
      </c>
      <c r="AK15" s="75">
        <v>0</v>
      </c>
      <c r="AL15" s="75">
        <v>0.17881942506092999</v>
      </c>
      <c r="AM15" s="75">
        <v>9.6479668424852699E-2</v>
      </c>
      <c r="AN15" s="75">
        <v>0</v>
      </c>
      <c r="AO15" s="75">
        <v>22.5909916940866</v>
      </c>
      <c r="AP15" s="75">
        <v>5.6603494766778599</v>
      </c>
      <c r="AQ15" s="75">
        <v>0.57870782254997699</v>
      </c>
      <c r="AR15" s="75">
        <v>6.2892752018606997</v>
      </c>
      <c r="AS15" s="75">
        <v>1.0003499188919599E-3</v>
      </c>
      <c r="AT15" s="75">
        <v>0.51381757706531594</v>
      </c>
      <c r="AU15" s="75">
        <v>4.2838503842490799E-4</v>
      </c>
      <c r="AV15" s="75">
        <v>7.32466916891263E-6</v>
      </c>
      <c r="AW15" s="75">
        <v>8.3317838737412906</v>
      </c>
      <c r="AX15" s="75">
        <v>3.5317867910073501E-4</v>
      </c>
      <c r="AY15" s="75">
        <v>1.19205233772604E-4</v>
      </c>
      <c r="AZ15" s="75">
        <v>0.315377139172275</v>
      </c>
      <c r="BA15" s="75">
        <v>1.60190038415538E-4</v>
      </c>
      <c r="BB15" s="75">
        <v>1.13187376334485E-3</v>
      </c>
      <c r="BC15" s="75">
        <v>4.5568434222347099E-5</v>
      </c>
      <c r="BD15" s="75">
        <v>0.72856986094787701</v>
      </c>
      <c r="BE15" s="75">
        <v>0.70002251944641902</v>
      </c>
      <c r="BF15" s="75">
        <v>2.8547341501457699E-2</v>
      </c>
      <c r="BG15" s="75">
        <v>1.6155866774693199E-5</v>
      </c>
      <c r="BH15" s="75">
        <v>0</v>
      </c>
      <c r="BI15" s="75">
        <v>0.135599803788643</v>
      </c>
      <c r="BJ15" s="75">
        <v>3.7473348875918299E-5</v>
      </c>
      <c r="BK15" s="75">
        <v>4.8744279281513501E-2</v>
      </c>
      <c r="BL15" s="75">
        <v>2.1183485176673E-4</v>
      </c>
      <c r="BM15" s="75">
        <v>8.7225240717163496E-4</v>
      </c>
      <c r="BN15" s="75">
        <v>0.190478557295368</v>
      </c>
      <c r="BO15" s="75">
        <v>0.432844636681603</v>
      </c>
      <c r="BP15" s="75">
        <v>3.2917255025160201E-4</v>
      </c>
      <c r="BQ15" s="75">
        <v>6.5359437160005902E-3</v>
      </c>
      <c r="BR15" s="75">
        <v>2.5663497522556099E-6</v>
      </c>
      <c r="BS15" s="75">
        <v>1.2183376047884401E-2</v>
      </c>
      <c r="BT15" s="75">
        <v>1.0554520535293199</v>
      </c>
      <c r="BU15" s="75">
        <v>0</v>
      </c>
      <c r="BV15" s="75">
        <v>0.54396051118878697</v>
      </c>
      <c r="BW15" s="75">
        <v>1.5127726664477501</v>
      </c>
      <c r="BX15" s="75">
        <v>0.15017898609434599</v>
      </c>
      <c r="BY15" s="75">
        <v>21.4343628918026</v>
      </c>
      <c r="BZ15" s="75">
        <v>1.92074735899513</v>
      </c>
      <c r="CA15" s="89"/>
      <c r="CB15" s="23">
        <f t="shared" si="0"/>
        <v>7.9846883815821255E-3</v>
      </c>
      <c r="CC15" s="68">
        <f t="shared" si="1"/>
        <v>-0.94045961068638873</v>
      </c>
      <c r="CD15" s="68">
        <f t="shared" si="2"/>
        <v>-0.93067653783445436</v>
      </c>
      <c r="CE15" s="68">
        <f t="shared" si="3"/>
        <v>-0.96942846219210399</v>
      </c>
      <c r="CF15" s="68">
        <f t="shared" si="4"/>
        <v>-0.98211205056620599</v>
      </c>
      <c r="CG15" s="68">
        <f t="shared" si="5"/>
        <v>-0.97923770594339277</v>
      </c>
      <c r="CH15" s="68">
        <f t="shared" si="6"/>
        <v>-0.98218680470941178</v>
      </c>
      <c r="CI15" s="68">
        <f t="shared" si="7"/>
        <v>-0.9771748749831568</v>
      </c>
    </row>
    <row r="16" spans="1:87" x14ac:dyDescent="0.25">
      <c r="A16" s="89" t="s">
        <v>463</v>
      </c>
      <c r="B16" s="75">
        <v>2768.7421322999999</v>
      </c>
      <c r="C16" s="75">
        <v>0.1245559852</v>
      </c>
      <c r="D16" s="75">
        <v>1606.9189727999999</v>
      </c>
      <c r="E16" s="75">
        <v>4153.8068934000003</v>
      </c>
      <c r="F16" s="75">
        <v>1729.4639580999999</v>
      </c>
      <c r="G16" s="75">
        <v>136.15740056999999</v>
      </c>
      <c r="H16" s="75">
        <v>16222.096371</v>
      </c>
      <c r="I16" s="89"/>
      <c r="J16" s="89" t="s">
        <v>463</v>
      </c>
      <c r="K16" s="75">
        <v>8.3571529419913304</v>
      </c>
      <c r="L16" s="75">
        <v>549.72549916136097</v>
      </c>
      <c r="M16" s="75">
        <v>63.4619641797768</v>
      </c>
      <c r="N16" s="75">
        <v>63.4619641797768</v>
      </c>
      <c r="O16" s="75">
        <v>26.467501813026001</v>
      </c>
      <c r="P16" s="75">
        <v>111.185624795446</v>
      </c>
      <c r="Q16" s="75">
        <v>240.175159263956</v>
      </c>
      <c r="R16" s="75">
        <v>128.85608539415799</v>
      </c>
      <c r="S16" s="75">
        <v>2768.8839330456299</v>
      </c>
      <c r="T16" s="75">
        <v>58.0277197596157</v>
      </c>
      <c r="U16" s="75">
        <v>96.638800051128499</v>
      </c>
      <c r="V16" s="75">
        <v>20.7068980920914</v>
      </c>
      <c r="W16" s="75">
        <v>0.33307570251602497</v>
      </c>
      <c r="X16" s="75">
        <v>1864.96939233527</v>
      </c>
      <c r="Y16" s="75">
        <v>11.680057194938099</v>
      </c>
      <c r="Z16" s="75">
        <v>54.8469243788862</v>
      </c>
      <c r="AA16" s="75">
        <v>54.8469243788862</v>
      </c>
      <c r="AB16" s="75">
        <v>16.071182389873702</v>
      </c>
      <c r="AC16" s="75">
        <v>0</v>
      </c>
      <c r="AD16" s="75">
        <v>9.7966688073546102</v>
      </c>
      <c r="AE16" s="75">
        <v>3.8839504543560501</v>
      </c>
      <c r="AF16" s="75">
        <v>1.0008297776170301</v>
      </c>
      <c r="AG16" s="75">
        <v>3.2926695979671699E-3</v>
      </c>
      <c r="AH16" s="75">
        <v>802.23026075202802</v>
      </c>
      <c r="AI16" s="75">
        <v>96.724270138329004</v>
      </c>
      <c r="AJ16" s="75">
        <v>79.342030702955</v>
      </c>
      <c r="AK16" s="75">
        <v>21.305384583787699</v>
      </c>
      <c r="AL16" s="75">
        <v>8.4740628431849103</v>
      </c>
      <c r="AM16" s="75">
        <v>0.12455228205933699</v>
      </c>
      <c r="AN16" s="75">
        <v>0</v>
      </c>
      <c r="AO16" s="75">
        <v>17652.131082744902</v>
      </c>
      <c r="AP16" s="75">
        <v>1446.2428243412301</v>
      </c>
      <c r="AQ16" s="75">
        <v>150.89679697084901</v>
      </c>
      <c r="AR16" s="75">
        <v>1606.9362901194299</v>
      </c>
      <c r="AS16" s="75">
        <v>0.87743575973676802</v>
      </c>
      <c r="AT16" s="75">
        <v>83.291941274547099</v>
      </c>
      <c r="AU16" s="75">
        <v>0.13253827936020701</v>
      </c>
      <c r="AV16" s="75">
        <v>11.708318395917001</v>
      </c>
      <c r="AW16" s="75">
        <v>5618.7845494006197</v>
      </c>
      <c r="AX16" s="75">
        <v>24.193347884940799</v>
      </c>
      <c r="AY16" s="75">
        <v>1.34809802520985</v>
      </c>
      <c r="AZ16" s="75">
        <v>128.39083703985401</v>
      </c>
      <c r="BA16" s="75">
        <v>10.8217999581121</v>
      </c>
      <c r="BB16" s="75">
        <v>15.837522119854199</v>
      </c>
      <c r="BC16" s="75">
        <v>5.6961491911793098</v>
      </c>
      <c r="BD16" s="75">
        <v>4153.3137940010001</v>
      </c>
      <c r="BE16" s="75">
        <v>1729.41987611215</v>
      </c>
      <c r="BF16" s="75">
        <v>2423.89391788885</v>
      </c>
      <c r="BG16" s="75">
        <v>0.48078055291919503</v>
      </c>
      <c r="BH16" s="75">
        <v>0.29652030489921999</v>
      </c>
      <c r="BI16" s="75">
        <v>1049.2661366755401</v>
      </c>
      <c r="BJ16" s="75">
        <v>0.49531895754449201</v>
      </c>
      <c r="BK16" s="75">
        <v>116.601544668397</v>
      </c>
      <c r="BL16" s="75">
        <v>1.0927805805872</v>
      </c>
      <c r="BM16" s="75">
        <v>2.8114451308167498</v>
      </c>
      <c r="BN16" s="75">
        <v>254.573264218433</v>
      </c>
      <c r="BO16" s="75">
        <v>4831.7824539409303</v>
      </c>
      <c r="BP16" s="75">
        <v>36.596515087881698</v>
      </c>
      <c r="BQ16" s="75">
        <v>68.177298665652501</v>
      </c>
      <c r="BR16" s="75">
        <v>1.0321986544089601</v>
      </c>
      <c r="BS16" s="75">
        <v>136.157868712556</v>
      </c>
      <c r="BT16" s="75">
        <v>1010.70473562181</v>
      </c>
      <c r="BU16" s="75">
        <v>0</v>
      </c>
      <c r="BV16" s="75">
        <v>397.69592712444398</v>
      </c>
      <c r="BW16" s="75">
        <v>442.05872787873</v>
      </c>
      <c r="BX16" s="75">
        <v>205.738549370855</v>
      </c>
      <c r="BY16" s="75">
        <v>16222.1006765984</v>
      </c>
      <c r="BZ16" s="75">
        <v>387.16831880782797</v>
      </c>
      <c r="CA16" s="89"/>
      <c r="CB16" s="23">
        <f t="shared" si="0"/>
        <v>6.096488620981051E-3</v>
      </c>
      <c r="CC16" s="68">
        <f t="shared" si="1"/>
        <v>5.1214861787151435E-5</v>
      </c>
      <c r="CD16" s="68">
        <f t="shared" si="2"/>
        <v>-2.9730732385574782E-5</v>
      </c>
      <c r="CE16" s="68">
        <f t="shared" si="3"/>
        <v>1.0776722238753621E-5</v>
      </c>
      <c r="CF16" s="68">
        <f t="shared" si="4"/>
        <v>-1.1871023657445831E-4</v>
      </c>
      <c r="CG16" s="68">
        <f t="shared" si="5"/>
        <v>-2.548881556246966E-5</v>
      </c>
      <c r="CH16" s="68">
        <f t="shared" si="6"/>
        <v>3.4382453986522151E-6</v>
      </c>
      <c r="CI16" s="68">
        <f t="shared" si="7"/>
        <v>2.6541565911931166E-7</v>
      </c>
    </row>
    <row r="17" spans="1:87" x14ac:dyDescent="0.25">
      <c r="A17" s="89" t="s">
        <v>439</v>
      </c>
      <c r="B17" s="75">
        <v>4152.8762182999999</v>
      </c>
      <c r="C17" s="75">
        <v>3955.8005210000001</v>
      </c>
      <c r="D17" s="75">
        <v>3666.7254244000001</v>
      </c>
      <c r="E17" s="75">
        <v>7883.6659528</v>
      </c>
      <c r="F17" s="75">
        <v>2664.0204715999998</v>
      </c>
      <c r="G17" s="75">
        <v>5462.8085488999996</v>
      </c>
      <c r="H17" s="75">
        <v>59145.057222000003</v>
      </c>
      <c r="I17" s="89"/>
      <c r="J17" s="89" t="s">
        <v>439</v>
      </c>
      <c r="K17" s="75">
        <v>34.851302731187097</v>
      </c>
      <c r="L17" s="75">
        <v>4803.3344223493596</v>
      </c>
      <c r="M17" s="75">
        <v>107.187124948169</v>
      </c>
      <c r="N17" s="75">
        <v>107.187124948169</v>
      </c>
      <c r="O17" s="75">
        <v>43.2972980785065</v>
      </c>
      <c r="P17" s="75">
        <v>255.41723257115001</v>
      </c>
      <c r="Q17" s="75">
        <v>63.640007436408098</v>
      </c>
      <c r="R17" s="75">
        <v>74043.991515102098</v>
      </c>
      <c r="S17" s="75">
        <v>4153.2469399295596</v>
      </c>
      <c r="T17" s="75">
        <v>73.996836412100095</v>
      </c>
      <c r="U17" s="75">
        <v>823.53307195495802</v>
      </c>
      <c r="V17" s="75">
        <v>38.669854370151498</v>
      </c>
      <c r="W17" s="75">
        <v>0</v>
      </c>
      <c r="X17" s="75">
        <v>6776.51346406634</v>
      </c>
      <c r="Y17" s="75">
        <v>52.421255966726903</v>
      </c>
      <c r="Z17" s="75">
        <v>112.061955326003</v>
      </c>
      <c r="AA17" s="75">
        <v>112.061955326003</v>
      </c>
      <c r="AB17" s="75">
        <v>33.757047408398499</v>
      </c>
      <c r="AC17" s="75">
        <v>0</v>
      </c>
      <c r="AD17" s="75">
        <v>20.196109483732599</v>
      </c>
      <c r="AE17" s="75">
        <v>95.638438435930894</v>
      </c>
      <c r="AF17" s="75">
        <v>2.3673919804113801</v>
      </c>
      <c r="AG17" s="75">
        <v>1.3921819418365601E-3</v>
      </c>
      <c r="AH17" s="75">
        <v>4232.24097335224</v>
      </c>
      <c r="AI17" s="75">
        <v>221.32431595870699</v>
      </c>
      <c r="AJ17" s="75">
        <v>430.47801178169902</v>
      </c>
      <c r="AK17" s="75">
        <v>44.524416885796398</v>
      </c>
      <c r="AL17" s="75">
        <v>23.899945159532201</v>
      </c>
      <c r="AM17" s="75">
        <v>3955.7681447554801</v>
      </c>
      <c r="AN17" s="75">
        <v>0</v>
      </c>
      <c r="AO17" s="75">
        <v>67957.403452437997</v>
      </c>
      <c r="AP17" s="75">
        <v>3300.1140920539801</v>
      </c>
      <c r="AQ17" s="75">
        <v>346.48362289940798</v>
      </c>
      <c r="AR17" s="75">
        <v>3666.7938244371298</v>
      </c>
      <c r="AS17" s="75">
        <v>0.56909598524214999</v>
      </c>
      <c r="AT17" s="75">
        <v>85.514374475988902</v>
      </c>
      <c r="AU17" s="75">
        <v>1.2171385059822399</v>
      </c>
      <c r="AV17" s="75">
        <v>84.117817467219993</v>
      </c>
      <c r="AW17" s="75">
        <v>18746.982762297601</v>
      </c>
      <c r="AX17" s="75">
        <v>75.617605539112702</v>
      </c>
      <c r="AY17" s="75">
        <v>8.2914152460633694</v>
      </c>
      <c r="AZ17" s="75">
        <v>444.27119297607402</v>
      </c>
      <c r="BA17" s="75">
        <v>66.111076294250793</v>
      </c>
      <c r="BB17" s="75">
        <v>4.0054162932588104</v>
      </c>
      <c r="BC17" s="75">
        <v>29.0083243770564</v>
      </c>
      <c r="BD17" s="75">
        <v>7882.9118324294304</v>
      </c>
      <c r="BE17" s="75">
        <v>2663.9027255769201</v>
      </c>
      <c r="BF17" s="75">
        <v>5219.0091068525098</v>
      </c>
      <c r="BG17" s="75">
        <v>10.9575611225935</v>
      </c>
      <c r="BH17" s="75">
        <v>1.4584171587934001</v>
      </c>
      <c r="BI17" s="75">
        <v>877.23050689771105</v>
      </c>
      <c r="BJ17" s="75">
        <v>5.77389028698666</v>
      </c>
      <c r="BK17" s="75">
        <v>222.585917205421</v>
      </c>
      <c r="BL17" s="75">
        <v>3.1626072080115901</v>
      </c>
      <c r="BM17" s="75">
        <v>4.1982865347200304</v>
      </c>
      <c r="BN17" s="75">
        <v>528.92567480723301</v>
      </c>
      <c r="BO17" s="75">
        <v>20578.466946087501</v>
      </c>
      <c r="BP17" s="75">
        <v>264.88268420443399</v>
      </c>
      <c r="BQ17" s="75">
        <v>27.505521586004999</v>
      </c>
      <c r="BR17" s="75">
        <v>5.7988103719748398</v>
      </c>
      <c r="BS17" s="75">
        <v>5463.2583481605197</v>
      </c>
      <c r="BT17" s="75">
        <v>3104.3931376333599</v>
      </c>
      <c r="BU17" s="75">
        <v>8.3395927512028793E-3</v>
      </c>
      <c r="BV17" s="75">
        <v>1162.4213996240701</v>
      </c>
      <c r="BW17" s="75">
        <v>1530.9494625023499</v>
      </c>
      <c r="BX17" s="75">
        <v>580.37262602225496</v>
      </c>
      <c r="BY17" s="75">
        <v>59144.352994482899</v>
      </c>
      <c r="BZ17" s="75">
        <v>1280.6536548835099</v>
      </c>
      <c r="CA17" s="89"/>
      <c r="CB17" s="23">
        <f t="shared" si="0"/>
        <v>5.5078388506975291E-3</v>
      </c>
      <c r="CC17" s="68">
        <f t="shared" si="1"/>
        <v>8.9268644205219239E-5</v>
      </c>
      <c r="CD17" s="68">
        <f t="shared" si="2"/>
        <v>-8.1844987754470458E-6</v>
      </c>
      <c r="CE17" s="68">
        <f t="shared" si="3"/>
        <v>1.8654256649437994E-5</v>
      </c>
      <c r="CF17" s="68">
        <f t="shared" si="4"/>
        <v>-9.5656053298623565E-5</v>
      </c>
      <c r="CG17" s="68">
        <f t="shared" si="5"/>
        <v>-4.4198617966689965E-5</v>
      </c>
      <c r="CH17" s="68">
        <f t="shared" si="6"/>
        <v>8.233846317216567E-5</v>
      </c>
      <c r="CI17" s="68">
        <f t="shared" si="7"/>
        <v>-1.1906785624722514E-5</v>
      </c>
    </row>
    <row r="18" spans="1:87" x14ac:dyDescent="0.25">
      <c r="A18" s="89" t="s">
        <v>440</v>
      </c>
      <c r="B18" s="75">
        <v>3966.2880461999998</v>
      </c>
      <c r="C18" s="75">
        <v>1.1907616050000001</v>
      </c>
      <c r="D18" s="75">
        <v>1200.6774943</v>
      </c>
      <c r="E18" s="75">
        <v>932.64955400999997</v>
      </c>
      <c r="F18" s="75">
        <v>458.94859507000001</v>
      </c>
      <c r="G18" s="75">
        <v>61.317249556999997</v>
      </c>
      <c r="H18" s="75">
        <v>9832.2033300000003</v>
      </c>
      <c r="I18" s="89"/>
      <c r="J18" s="89" t="s">
        <v>440</v>
      </c>
      <c r="K18" s="75">
        <v>1.1845211440616801</v>
      </c>
      <c r="L18" s="75">
        <v>264.98054484593501</v>
      </c>
      <c r="M18" s="75">
        <v>112.808002407784</v>
      </c>
      <c r="N18" s="75">
        <v>112.808002407784</v>
      </c>
      <c r="O18" s="75">
        <v>46.199827607764597</v>
      </c>
      <c r="P18" s="75">
        <v>40.465036057882301</v>
      </c>
      <c r="Q18" s="75">
        <v>236.738170147918</v>
      </c>
      <c r="R18" s="75">
        <v>187.05690135399001</v>
      </c>
      <c r="S18" s="75">
        <v>3965.9745009011299</v>
      </c>
      <c r="T18" s="75">
        <v>74.181734250434104</v>
      </c>
      <c r="U18" s="75">
        <v>77.913743350683703</v>
      </c>
      <c r="V18" s="75">
        <v>34.763021957816697</v>
      </c>
      <c r="W18" s="75">
        <v>0.244639444764574</v>
      </c>
      <c r="X18" s="75">
        <v>635.209071860623</v>
      </c>
      <c r="Y18" s="75">
        <v>0.42976321472742601</v>
      </c>
      <c r="Z18" s="75">
        <v>81.713364774152893</v>
      </c>
      <c r="AA18" s="75">
        <v>81.713364774152893</v>
      </c>
      <c r="AB18" s="75">
        <v>29.1604523315001</v>
      </c>
      <c r="AC18" s="75">
        <v>0</v>
      </c>
      <c r="AD18" s="75">
        <v>7.4120706147037101</v>
      </c>
      <c r="AE18" s="75">
        <v>6.3881266945870898</v>
      </c>
      <c r="AF18" s="75">
        <v>1.6356966592243001</v>
      </c>
      <c r="AG18" s="75">
        <v>1.7980599291131399E-4</v>
      </c>
      <c r="AH18" s="75">
        <v>468.687483026096</v>
      </c>
      <c r="AI18" s="75">
        <v>55.962014800068303</v>
      </c>
      <c r="AJ18" s="75">
        <v>50.580068222181801</v>
      </c>
      <c r="AK18" s="75">
        <v>39.413778098523302</v>
      </c>
      <c r="AL18" s="75">
        <v>15.0898694168405</v>
      </c>
      <c r="AM18" s="75">
        <v>1.1907543930951201</v>
      </c>
      <c r="AN18" s="75">
        <v>0</v>
      </c>
      <c r="AO18" s="75">
        <v>10681.1408461339</v>
      </c>
      <c r="AP18" s="75">
        <v>1080.61563301862</v>
      </c>
      <c r="AQ18" s="75">
        <v>112.65646843367099</v>
      </c>
      <c r="AR18" s="75">
        <v>1200.68417206699</v>
      </c>
      <c r="AS18" s="75">
        <v>0.24709574994560099</v>
      </c>
      <c r="AT18" s="75">
        <v>82.664149012825305</v>
      </c>
      <c r="AU18" s="75">
        <v>7.9411408111542802E-3</v>
      </c>
      <c r="AV18" s="75">
        <v>4.8446114188395901</v>
      </c>
      <c r="AW18" s="75">
        <v>3389.0712885265898</v>
      </c>
      <c r="AX18" s="75">
        <v>5.90365909930168</v>
      </c>
      <c r="AY18" s="75">
        <v>1.4750982875598599</v>
      </c>
      <c r="AZ18" s="75">
        <v>50.294000341716398</v>
      </c>
      <c r="BA18" s="75">
        <v>4.1572159923279104</v>
      </c>
      <c r="BB18" s="75">
        <v>0.88743964626840199</v>
      </c>
      <c r="BC18" s="75">
        <v>3.7059144165743398</v>
      </c>
      <c r="BD18" s="75">
        <v>932.63169726406397</v>
      </c>
      <c r="BE18" s="75">
        <v>458.92326612818698</v>
      </c>
      <c r="BF18" s="75">
        <v>473.70843113587699</v>
      </c>
      <c r="BG18" s="75">
        <v>0.63810969978559995</v>
      </c>
      <c r="BH18" s="75">
        <v>9.7395125580780201E-2</v>
      </c>
      <c r="BI18" s="75">
        <v>98.958404735528006</v>
      </c>
      <c r="BJ18" s="75">
        <v>0.51713913810303203</v>
      </c>
      <c r="BK18" s="75">
        <v>97.590210816977802</v>
      </c>
      <c r="BL18" s="75">
        <v>0.93508199650567303</v>
      </c>
      <c r="BM18" s="75">
        <v>0.91133497908364902</v>
      </c>
      <c r="BN18" s="75">
        <v>166.64819491063</v>
      </c>
      <c r="BO18" s="75">
        <v>3145.2806604130301</v>
      </c>
      <c r="BP18" s="75">
        <v>15.321686877538699</v>
      </c>
      <c r="BQ18" s="75">
        <v>5.6866025783054104</v>
      </c>
      <c r="BR18" s="75">
        <v>0.35116606756064001</v>
      </c>
      <c r="BS18" s="75">
        <v>61.316758597199097</v>
      </c>
      <c r="BT18" s="75">
        <v>624.29622136458602</v>
      </c>
      <c r="BU18" s="75">
        <v>0</v>
      </c>
      <c r="BV18" s="75">
        <v>116.10734551346199</v>
      </c>
      <c r="BW18" s="75">
        <v>293.98897627557699</v>
      </c>
      <c r="BX18" s="75">
        <v>145.236160456356</v>
      </c>
      <c r="BY18" s="75">
        <v>9832.0731346968896</v>
      </c>
      <c r="BZ18" s="75">
        <v>244.81584284153701</v>
      </c>
      <c r="CA18" s="89"/>
      <c r="CB18" s="23">
        <f t="shared" si="0"/>
        <v>6.1732058997194536E-3</v>
      </c>
      <c r="CC18" s="68">
        <f t="shared" si="1"/>
        <v>-7.9052578939731741E-5</v>
      </c>
      <c r="CD18" s="68">
        <f t="shared" si="2"/>
        <v>-6.0565480526689559E-6</v>
      </c>
      <c r="CE18" s="68">
        <f t="shared" si="3"/>
        <v>5.561665827522656E-6</v>
      </c>
      <c r="CF18" s="68">
        <f t="shared" si="4"/>
        <v>-1.9146254731184486E-5</v>
      </c>
      <c r="CG18" s="68">
        <f t="shared" si="5"/>
        <v>-5.5189060572603177E-5</v>
      </c>
      <c r="CH18" s="68">
        <f t="shared" si="6"/>
        <v>-8.0068790502893036E-6</v>
      </c>
      <c r="CI18" s="68">
        <f t="shared" si="7"/>
        <v>-1.3241721996677599E-5</v>
      </c>
    </row>
    <row r="19" spans="1:87" x14ac:dyDescent="0.25">
      <c r="A19" s="89" t="s">
        <v>441</v>
      </c>
      <c r="B19" s="75">
        <v>21382.418581999998</v>
      </c>
      <c r="C19" s="75">
        <v>0.49300444459999998</v>
      </c>
      <c r="D19" s="75">
        <v>2747.0844597</v>
      </c>
      <c r="E19" s="75">
        <v>2544.7749740999998</v>
      </c>
      <c r="F19" s="75">
        <v>1959.7313286999999</v>
      </c>
      <c r="G19" s="75">
        <v>89.802629754999998</v>
      </c>
      <c r="H19" s="75">
        <v>11643.506887</v>
      </c>
      <c r="I19" s="89"/>
      <c r="J19" s="89" t="s">
        <v>441</v>
      </c>
      <c r="K19" s="75">
        <v>1.4453895382414801</v>
      </c>
      <c r="L19" s="75">
        <v>491.49486961946002</v>
      </c>
      <c r="M19" s="75">
        <v>585.89647897977102</v>
      </c>
      <c r="N19" s="75">
        <v>585.89647897977102</v>
      </c>
      <c r="O19" s="75">
        <v>228.92605223928899</v>
      </c>
      <c r="P19" s="75">
        <v>42.940231873564599</v>
      </c>
      <c r="Q19" s="75">
        <v>275.10535988356202</v>
      </c>
      <c r="R19" s="75">
        <v>1374.6990969389899</v>
      </c>
      <c r="S19" s="75">
        <v>21384.3986520941</v>
      </c>
      <c r="T19" s="75">
        <v>402.87427628965298</v>
      </c>
      <c r="U19" s="75">
        <v>183.84020210145599</v>
      </c>
      <c r="V19" s="75">
        <v>236.04359546877399</v>
      </c>
      <c r="W19" s="75">
        <v>0.36018549702414598</v>
      </c>
      <c r="X19" s="75">
        <v>677.08734449108294</v>
      </c>
      <c r="Y19" s="75">
        <v>0.89920374035615902</v>
      </c>
      <c r="Z19" s="75">
        <v>398.82508157059402</v>
      </c>
      <c r="AA19" s="75">
        <v>398.82508157059402</v>
      </c>
      <c r="AB19" s="75">
        <v>221.17621996337601</v>
      </c>
      <c r="AC19" s="75">
        <v>0</v>
      </c>
      <c r="AD19" s="75">
        <v>16.196217015272499</v>
      </c>
      <c r="AE19" s="75">
        <v>47.615316906097398</v>
      </c>
      <c r="AF19" s="75">
        <v>13.417779931975801</v>
      </c>
      <c r="AG19" s="75">
        <v>1.60461750745438E-6</v>
      </c>
      <c r="AH19" s="75">
        <v>878.06910922560098</v>
      </c>
      <c r="AI19" s="75">
        <v>105.48128056517599</v>
      </c>
      <c r="AJ19" s="75">
        <v>49.602161047149103</v>
      </c>
      <c r="AK19" s="75">
        <v>310.14073877292901</v>
      </c>
      <c r="AL19" s="75">
        <v>81.054233434843496</v>
      </c>
      <c r="AM19" s="75">
        <v>0.492997265938039</v>
      </c>
      <c r="AN19" s="75">
        <v>0</v>
      </c>
      <c r="AO19" s="75">
        <v>12474.625045828499</v>
      </c>
      <c r="AP19" s="75">
        <v>2472.4474048843299</v>
      </c>
      <c r="AQ19" s="75">
        <v>258.52061963105598</v>
      </c>
      <c r="AR19" s="75">
        <v>2747.1642415306601</v>
      </c>
      <c r="AS19" s="75">
        <v>0.92486739550742103</v>
      </c>
      <c r="AT19" s="75">
        <v>188.18836696208601</v>
      </c>
      <c r="AU19" s="75">
        <v>8.1056481293738196E-4</v>
      </c>
      <c r="AV19" s="75">
        <v>3.7512762755116098</v>
      </c>
      <c r="AW19" s="75">
        <v>2793.2186733610001</v>
      </c>
      <c r="AX19" s="75">
        <v>5.9268348407436102</v>
      </c>
      <c r="AY19" s="75">
        <v>5.6697932990514497</v>
      </c>
      <c r="AZ19" s="75">
        <v>206.25497643810201</v>
      </c>
      <c r="BA19" s="75">
        <v>3.3183737694075499</v>
      </c>
      <c r="BB19" s="75">
        <v>0.176019601735037</v>
      </c>
      <c r="BC19" s="75">
        <v>17.570484597959599</v>
      </c>
      <c r="BD19" s="75">
        <v>2544.8315252818302</v>
      </c>
      <c r="BE19" s="75">
        <v>1959.8832809876701</v>
      </c>
      <c r="BF19" s="75">
        <v>584.94824429416303</v>
      </c>
      <c r="BG19" s="75">
        <v>0.48815612173922601</v>
      </c>
      <c r="BH19" s="75">
        <v>7.8114052481026403E-2</v>
      </c>
      <c r="BI19" s="75">
        <v>86.904537001824394</v>
      </c>
      <c r="BJ19" s="75">
        <v>1.8551213457012601</v>
      </c>
      <c r="BK19" s="75">
        <v>643.58975423976301</v>
      </c>
      <c r="BL19" s="75">
        <v>2.9590684358758099</v>
      </c>
      <c r="BM19" s="75">
        <v>3.6302015597700499</v>
      </c>
      <c r="BN19" s="75">
        <v>956.95313293319396</v>
      </c>
      <c r="BO19" s="75">
        <v>2381.2936099252101</v>
      </c>
      <c r="BP19" s="75">
        <v>11.7288684535127</v>
      </c>
      <c r="BQ19" s="75">
        <v>8.7420710218974094</v>
      </c>
      <c r="BR19" s="75">
        <v>0.28649699939924</v>
      </c>
      <c r="BS19" s="75">
        <v>89.808226158942205</v>
      </c>
      <c r="BT19" s="75">
        <v>340.55770053142197</v>
      </c>
      <c r="BU19" s="75">
        <v>0</v>
      </c>
      <c r="BV19" s="75">
        <v>126.32888513925801</v>
      </c>
      <c r="BW19" s="75">
        <v>274.55345428909601</v>
      </c>
      <c r="BX19" s="75">
        <v>55.351262909638002</v>
      </c>
      <c r="BY19" s="75">
        <v>11643.918745569999</v>
      </c>
      <c r="BZ19" s="75">
        <v>186.064651557763</v>
      </c>
      <c r="CA19" s="89"/>
      <c r="CB19" s="23">
        <f t="shared" si="0"/>
        <v>5.8956129271136408E-3</v>
      </c>
      <c r="CC19" s="68">
        <f t="shared" si="1"/>
        <v>9.2602718748020484E-5</v>
      </c>
      <c r="CD19" s="68">
        <f t="shared" si="2"/>
        <v>-1.4561049174327469E-5</v>
      </c>
      <c r="CE19" s="68">
        <f t="shared" si="3"/>
        <v>2.904236539883459E-5</v>
      </c>
      <c r="CF19" s="68">
        <f t="shared" si="4"/>
        <v>2.2222468550642887E-5</v>
      </c>
      <c r="CG19" s="68">
        <f t="shared" si="5"/>
        <v>7.7537305979056978E-5</v>
      </c>
      <c r="CH19" s="68">
        <f t="shared" si="6"/>
        <v>6.2318931611186058E-5</v>
      </c>
      <c r="CI19" s="68">
        <f t="shared" si="7"/>
        <v>3.5372381705692383E-5</v>
      </c>
    </row>
    <row r="20" spans="1:87" x14ac:dyDescent="0.25">
      <c r="A20" s="89" t="s">
        <v>464</v>
      </c>
      <c r="B20" s="75">
        <v>8721.1399352000008</v>
      </c>
      <c r="C20" s="75">
        <v>3922.2131045000001</v>
      </c>
      <c r="D20" s="75">
        <v>7851.4134824000002</v>
      </c>
      <c r="E20" s="75">
        <v>3438.6606425999998</v>
      </c>
      <c r="F20" s="75">
        <v>1967.8797661000001</v>
      </c>
      <c r="G20" s="75">
        <v>155.01962592999999</v>
      </c>
      <c r="H20" s="75">
        <v>51700.043967999998</v>
      </c>
      <c r="I20" s="89"/>
      <c r="J20" s="89" t="s">
        <v>464</v>
      </c>
      <c r="K20" s="75">
        <v>31.345568324513899</v>
      </c>
      <c r="L20" s="75">
        <v>3854.7618709133599</v>
      </c>
      <c r="M20" s="75">
        <v>335.84481678729401</v>
      </c>
      <c r="N20" s="75">
        <v>335.84481678729401</v>
      </c>
      <c r="O20" s="75">
        <v>130.552319272011</v>
      </c>
      <c r="P20" s="75">
        <v>229.68951120840501</v>
      </c>
      <c r="Q20" s="75">
        <v>107.89813621625299</v>
      </c>
      <c r="R20" s="75">
        <v>51601.486893963898</v>
      </c>
      <c r="S20" s="75">
        <v>8723.1958704828594</v>
      </c>
      <c r="T20" s="75">
        <v>218.32707708707699</v>
      </c>
      <c r="U20" s="75">
        <v>663.79940352991798</v>
      </c>
      <c r="V20" s="75">
        <v>126.45686262826101</v>
      </c>
      <c r="W20" s="75">
        <v>0</v>
      </c>
      <c r="X20" s="75">
        <v>5968.5798065768904</v>
      </c>
      <c r="Y20" s="75">
        <v>47.5067149255838</v>
      </c>
      <c r="Z20" s="75">
        <v>273.25438024019297</v>
      </c>
      <c r="AA20" s="75">
        <v>273.25438024019297</v>
      </c>
      <c r="AB20" s="75">
        <v>116.332033548344</v>
      </c>
      <c r="AC20" s="75">
        <v>0</v>
      </c>
      <c r="AD20" s="75">
        <v>53.784169859510399</v>
      </c>
      <c r="AE20" s="75">
        <v>113.92369768295499</v>
      </c>
      <c r="AF20" s="75">
        <v>7.5469006730581203</v>
      </c>
      <c r="AG20" s="75">
        <v>3.59157675741263E-3</v>
      </c>
      <c r="AH20" s="75">
        <v>3812.9327647128998</v>
      </c>
      <c r="AI20" s="75">
        <v>174.03982569286899</v>
      </c>
      <c r="AJ20" s="75">
        <v>354.24451958946503</v>
      </c>
      <c r="AK20" s="75">
        <v>160.117520367689</v>
      </c>
      <c r="AL20" s="75">
        <v>51.024715764862499</v>
      </c>
      <c r="AM20" s="75">
        <v>3922.2193331900298</v>
      </c>
      <c r="AN20" s="75">
        <v>0</v>
      </c>
      <c r="AO20" s="75">
        <v>59159.716196145098</v>
      </c>
      <c r="AP20" s="75">
        <v>7066.2577071820997</v>
      </c>
      <c r="AQ20" s="75">
        <v>731.35591534449895</v>
      </c>
      <c r="AR20" s="75">
        <v>7851.3977923861103</v>
      </c>
      <c r="AS20" s="75">
        <v>0.67423686110409597</v>
      </c>
      <c r="AT20" s="75">
        <v>134.66333349765401</v>
      </c>
      <c r="AU20" s="75">
        <v>1.1042303420483499</v>
      </c>
      <c r="AV20" s="75">
        <v>23.001429852345399</v>
      </c>
      <c r="AW20" s="75">
        <v>16490.9767396481</v>
      </c>
      <c r="AX20" s="75">
        <v>21.124285071402198</v>
      </c>
      <c r="AY20" s="75">
        <v>7.9957473720354697</v>
      </c>
      <c r="AZ20" s="75">
        <v>251.85475294454801</v>
      </c>
      <c r="BA20" s="75">
        <v>18.427139339495199</v>
      </c>
      <c r="BB20" s="75">
        <v>6.0696731691992198</v>
      </c>
      <c r="BC20" s="75">
        <v>15.0860519233673</v>
      </c>
      <c r="BD20" s="75">
        <v>3438.5538946024499</v>
      </c>
      <c r="BE20" s="75">
        <v>1968.0311041242101</v>
      </c>
      <c r="BF20" s="75">
        <v>1470.52279047823</v>
      </c>
      <c r="BG20" s="75">
        <v>3.3024959287245701</v>
      </c>
      <c r="BH20" s="75">
        <v>0.395896472858347</v>
      </c>
      <c r="BI20" s="75">
        <v>538.85742064297801</v>
      </c>
      <c r="BJ20" s="75">
        <v>3.53413272860552</v>
      </c>
      <c r="BK20" s="75">
        <v>333.45092002182503</v>
      </c>
      <c r="BL20" s="75">
        <v>4.3131922961689098</v>
      </c>
      <c r="BM20" s="75">
        <v>5.5667195306359698</v>
      </c>
      <c r="BN20" s="75">
        <v>620.15683710599296</v>
      </c>
      <c r="BO20" s="75">
        <v>16541.964626044301</v>
      </c>
      <c r="BP20" s="75">
        <v>72.305017753820806</v>
      </c>
      <c r="BQ20" s="75">
        <v>40.991181018425102</v>
      </c>
      <c r="BR20" s="75">
        <v>1.5982109517904199</v>
      </c>
      <c r="BS20" s="75">
        <v>155.02629986518701</v>
      </c>
      <c r="BT20" s="75">
        <v>2843.3309567105698</v>
      </c>
      <c r="BU20" s="75">
        <v>6.1536210579077001E-3</v>
      </c>
      <c r="BV20" s="75">
        <v>1043.01099443826</v>
      </c>
      <c r="BW20" s="75">
        <v>1235.63323835962</v>
      </c>
      <c r="BX20" s="75">
        <v>559.16494582364101</v>
      </c>
      <c r="BY20" s="75">
        <v>51700.704748865901</v>
      </c>
      <c r="BZ20" s="75">
        <v>983.59759321651904</v>
      </c>
      <c r="CA20" s="89"/>
      <c r="CB20" s="23">
        <f t="shared" si="0"/>
        <v>6.8502668291329696E-3</v>
      </c>
      <c r="CC20" s="68">
        <f t="shared" si="1"/>
        <v>2.3574157714870774E-4</v>
      </c>
      <c r="CD20" s="68">
        <f t="shared" si="2"/>
        <v>1.5880549740102673E-6</v>
      </c>
      <c r="CE20" s="68">
        <f t="shared" si="3"/>
        <v>-1.9983680550198143E-6</v>
      </c>
      <c r="CF20" s="68">
        <f t="shared" si="4"/>
        <v>-3.1043481356526247E-5</v>
      </c>
      <c r="CG20" s="68">
        <f t="shared" si="5"/>
        <v>7.6904100960339096E-5</v>
      </c>
      <c r="CH20" s="68">
        <f t="shared" si="6"/>
        <v>4.305219514616572E-5</v>
      </c>
      <c r="CI20" s="68">
        <f t="shared" si="7"/>
        <v>1.2781050366451783E-5</v>
      </c>
    </row>
    <row r="21" spans="1:87" x14ac:dyDescent="0.25">
      <c r="A21" s="89" t="s">
        <v>442</v>
      </c>
      <c r="B21" s="75">
        <v>7051.6835984999998</v>
      </c>
      <c r="C21" s="75">
        <v>11.196416352</v>
      </c>
      <c r="D21" s="75">
        <v>1863.4707501</v>
      </c>
      <c r="E21" s="75">
        <v>1876.2564488999999</v>
      </c>
      <c r="F21" s="75">
        <v>1249.3560543999999</v>
      </c>
      <c r="G21" s="75">
        <v>89.937587430999997</v>
      </c>
      <c r="H21" s="75">
        <v>10847.791436</v>
      </c>
      <c r="I21" s="89"/>
      <c r="J21" s="89" t="s">
        <v>442</v>
      </c>
      <c r="K21" s="75">
        <v>1.6629815029891299</v>
      </c>
      <c r="L21" s="75">
        <v>313.33254779350301</v>
      </c>
      <c r="M21" s="75">
        <v>186.14155611388301</v>
      </c>
      <c r="N21" s="75">
        <v>186.14155611388301</v>
      </c>
      <c r="O21" s="75">
        <v>72.991691813687297</v>
      </c>
      <c r="P21" s="75">
        <v>43.1976676177146</v>
      </c>
      <c r="Q21" s="75">
        <v>197.39708219539901</v>
      </c>
      <c r="R21" s="75">
        <v>416.12440755314401</v>
      </c>
      <c r="S21" s="75">
        <v>7052.2946300919903</v>
      </c>
      <c r="T21" s="75">
        <v>138.62851763759301</v>
      </c>
      <c r="U21" s="75">
        <v>104.36827046614501</v>
      </c>
      <c r="V21" s="75">
        <v>72.340989360680595</v>
      </c>
      <c r="W21" s="75">
        <v>0.30889680793702501</v>
      </c>
      <c r="X21" s="75">
        <v>674.42876639511996</v>
      </c>
      <c r="Y21" s="75">
        <v>1.1661493603239601</v>
      </c>
      <c r="Z21" s="75">
        <v>137.604128032273</v>
      </c>
      <c r="AA21" s="75">
        <v>137.604128032273</v>
      </c>
      <c r="AB21" s="75">
        <v>65.2476378948747</v>
      </c>
      <c r="AC21" s="75">
        <v>0</v>
      </c>
      <c r="AD21" s="75">
        <v>10.1700336663414</v>
      </c>
      <c r="AE21" s="75">
        <v>14.2045368919878</v>
      </c>
      <c r="AF21" s="75">
        <v>3.96679112415582</v>
      </c>
      <c r="AG21" s="75">
        <v>1.5438372753346201E-3</v>
      </c>
      <c r="AH21" s="75">
        <v>525.09692595018396</v>
      </c>
      <c r="AI21" s="75">
        <v>60.937609856181403</v>
      </c>
      <c r="AJ21" s="75">
        <v>49.527211655580601</v>
      </c>
      <c r="AK21" s="75">
        <v>90.898396937925995</v>
      </c>
      <c r="AL21" s="75">
        <v>26.081422130380101</v>
      </c>
      <c r="AM21" s="75">
        <v>11.1963885284699</v>
      </c>
      <c r="AN21" s="75">
        <v>0</v>
      </c>
      <c r="AO21" s="75">
        <v>11883.384539426899</v>
      </c>
      <c r="AP21" s="75">
        <v>1677.15311002717</v>
      </c>
      <c r="AQ21" s="75">
        <v>176.18043921802001</v>
      </c>
      <c r="AR21" s="75">
        <v>1863.50358291153</v>
      </c>
      <c r="AS21" s="75">
        <v>0.414789275945259</v>
      </c>
      <c r="AT21" s="75">
        <v>93.589759683526395</v>
      </c>
      <c r="AU21" s="75">
        <v>6.23142153771944E-2</v>
      </c>
      <c r="AV21" s="75">
        <v>4.0091524496106103</v>
      </c>
      <c r="AW21" s="75">
        <v>3516.6156277980699</v>
      </c>
      <c r="AX21" s="75">
        <v>6.3432293633602699</v>
      </c>
      <c r="AY21" s="75">
        <v>3.1589360560414899</v>
      </c>
      <c r="AZ21" s="75">
        <v>121.051451468002</v>
      </c>
      <c r="BA21" s="75">
        <v>3.6044889862596898</v>
      </c>
      <c r="BB21" s="75">
        <v>7.1474462835033501</v>
      </c>
      <c r="BC21" s="75">
        <v>6.3361271846426002</v>
      </c>
      <c r="BD21" s="75">
        <v>1876.1905612423</v>
      </c>
      <c r="BE21" s="75">
        <v>1249.3908155454501</v>
      </c>
      <c r="BF21" s="75">
        <v>626.79974569685305</v>
      </c>
      <c r="BG21" s="75">
        <v>0.36409142258745397</v>
      </c>
      <c r="BH21" s="75">
        <v>8.8087489652055498E-2</v>
      </c>
      <c r="BI21" s="75">
        <v>465.03426324288898</v>
      </c>
      <c r="BJ21" s="75">
        <v>0.76703180056989495</v>
      </c>
      <c r="BK21" s="75">
        <v>219.30630279380699</v>
      </c>
      <c r="BL21" s="75">
        <v>1.8684016082717401</v>
      </c>
      <c r="BM21" s="75">
        <v>2.3173827819022601</v>
      </c>
      <c r="BN21" s="75">
        <v>361.631285239504</v>
      </c>
      <c r="BO21" s="75">
        <v>3429.9223005107001</v>
      </c>
      <c r="BP21" s="75">
        <v>12.604679144827101</v>
      </c>
      <c r="BQ21" s="75">
        <v>33.436225632037498</v>
      </c>
      <c r="BR21" s="75">
        <v>0.32223259798166798</v>
      </c>
      <c r="BS21" s="75">
        <v>89.939355734497397</v>
      </c>
      <c r="BT21" s="75">
        <v>657.22118205094102</v>
      </c>
      <c r="BU21" s="75">
        <v>0</v>
      </c>
      <c r="BV21" s="75">
        <v>128.49632597847099</v>
      </c>
      <c r="BW21" s="75">
        <v>299.41201226119398</v>
      </c>
      <c r="BX21" s="75">
        <v>176.51826789232601</v>
      </c>
      <c r="BY21" s="75">
        <v>10847.915146745099</v>
      </c>
      <c r="BZ21" s="75">
        <v>260.35718691151197</v>
      </c>
      <c r="CA21" s="89"/>
      <c r="CB21" s="23">
        <f t="shared" si="0"/>
        <v>5.4574800711956681E-3</v>
      </c>
      <c r="CC21" s="68">
        <f t="shared" si="1"/>
        <v>8.6650454952409315E-5</v>
      </c>
      <c r="CD21" s="68">
        <f t="shared" si="2"/>
        <v>-2.4850388933031072E-6</v>
      </c>
      <c r="CE21" s="68">
        <f t="shared" si="3"/>
        <v>1.7619171928607336E-5</v>
      </c>
      <c r="CF21" s="68">
        <f t="shared" si="4"/>
        <v>-3.511655229143121E-5</v>
      </c>
      <c r="CG21" s="68">
        <f t="shared" si="5"/>
        <v>2.7823249687489188E-5</v>
      </c>
      <c r="CH21" s="68">
        <f t="shared" si="6"/>
        <v>1.9661451323191324E-5</v>
      </c>
      <c r="CI21" s="68">
        <f t="shared" si="7"/>
        <v>1.1404233371337725E-5</v>
      </c>
    </row>
    <row r="22" spans="1:87" x14ac:dyDescent="0.25">
      <c r="A22" s="89" t="s">
        <v>459</v>
      </c>
      <c r="B22" s="75">
        <v>207438.96919</v>
      </c>
      <c r="C22" s="75">
        <v>0.1375655636</v>
      </c>
      <c r="D22" s="75">
        <v>8211.5395193000004</v>
      </c>
      <c r="E22" s="75">
        <v>20556.218210999999</v>
      </c>
      <c r="F22" s="75">
        <v>18772.927627000001</v>
      </c>
      <c r="G22" s="75">
        <v>638.76054223999995</v>
      </c>
      <c r="H22" s="75">
        <v>72575.412077999994</v>
      </c>
      <c r="I22" s="89"/>
      <c r="J22" s="89" t="s">
        <v>459</v>
      </c>
      <c r="K22" s="75">
        <v>3.8167844686618499</v>
      </c>
      <c r="L22" s="75">
        <v>3112.1332686262299</v>
      </c>
      <c r="M22" s="75">
        <v>4996.2857957931801</v>
      </c>
      <c r="N22" s="75">
        <v>4996.2857957931801</v>
      </c>
      <c r="O22" s="75">
        <v>1936.0545842819499</v>
      </c>
      <c r="P22" s="75">
        <v>122.811047098823</v>
      </c>
      <c r="Q22" s="75">
        <v>1511.21556212002</v>
      </c>
      <c r="R22" s="75">
        <v>12128.866862768</v>
      </c>
      <c r="S22" s="75">
        <v>182511.529261352</v>
      </c>
      <c r="T22" s="75">
        <v>3358.4462324184101</v>
      </c>
      <c r="U22" s="75">
        <v>1379.4947802474801</v>
      </c>
      <c r="V22" s="75">
        <v>2058.6033614418702</v>
      </c>
      <c r="W22" s="75">
        <v>0.984651154770252</v>
      </c>
      <c r="X22" s="75">
        <v>1972.76126683098</v>
      </c>
      <c r="Y22" s="75">
        <v>1.5225288370958101</v>
      </c>
      <c r="Z22" s="75">
        <v>3424.9951733276898</v>
      </c>
      <c r="AA22" s="75">
        <v>3424.9951733276898</v>
      </c>
      <c r="AB22" s="75">
        <v>1955.38575396233</v>
      </c>
      <c r="AC22" s="75">
        <v>0</v>
      </c>
      <c r="AD22" s="75">
        <v>10.310535917670601</v>
      </c>
      <c r="AE22" s="75">
        <v>420.24069081176498</v>
      </c>
      <c r="AF22" s="75">
        <v>119.54141609903201</v>
      </c>
      <c r="AG22" s="75">
        <v>3.5776582218200398E-3</v>
      </c>
      <c r="AH22" s="75">
        <v>5600.3370876966001</v>
      </c>
      <c r="AI22" s="75">
        <v>704.27172025060997</v>
      </c>
      <c r="AJ22" s="75">
        <v>148.80342650976499</v>
      </c>
      <c r="AK22" s="75">
        <v>2750.0476309835499</v>
      </c>
      <c r="AL22" s="75">
        <v>688.75154753634399</v>
      </c>
      <c r="AM22" s="75">
        <v>0.107214249682739</v>
      </c>
      <c r="AN22" s="75">
        <v>0</v>
      </c>
      <c r="AO22" s="75">
        <v>67476.891702822599</v>
      </c>
      <c r="AP22" s="75">
        <v>6284.9239666542799</v>
      </c>
      <c r="AQ22" s="75">
        <v>688.014220196221</v>
      </c>
      <c r="AR22" s="75">
        <v>6983.2487227681704</v>
      </c>
      <c r="AS22" s="75">
        <v>4.3706266520445398</v>
      </c>
      <c r="AT22" s="75">
        <v>1337.9783826476801</v>
      </c>
      <c r="AU22" s="75">
        <v>0.14490628344298101</v>
      </c>
      <c r="AV22" s="75">
        <v>8.3154724454008804</v>
      </c>
      <c r="AW22" s="75">
        <v>11450.5747273612</v>
      </c>
      <c r="AX22" s="75">
        <v>10.017123254080399</v>
      </c>
      <c r="AY22" s="75">
        <v>46.848067237531403</v>
      </c>
      <c r="AZ22" s="75">
        <v>938.00658919594002</v>
      </c>
      <c r="BA22" s="75">
        <v>7.0899659085445599</v>
      </c>
      <c r="BB22" s="75">
        <v>16.618999399528601</v>
      </c>
      <c r="BC22" s="75">
        <v>146.71435007761301</v>
      </c>
      <c r="BD22" s="75">
        <v>18038.8914431782</v>
      </c>
      <c r="BE22" s="75">
        <v>16598.130009024</v>
      </c>
      <c r="BF22" s="75">
        <v>1440.7614341542201</v>
      </c>
      <c r="BG22" s="75">
        <v>2.5614795452218599</v>
      </c>
      <c r="BH22" s="75">
        <v>0.13038531010214</v>
      </c>
      <c r="BI22" s="75">
        <v>1382.7182071593199</v>
      </c>
      <c r="BJ22" s="75">
        <v>15.131041300938501</v>
      </c>
      <c r="BK22" s="75">
        <v>5626.3652917749896</v>
      </c>
      <c r="BL22" s="75">
        <v>23.7609830006351</v>
      </c>
      <c r="BM22" s="75">
        <v>31.328520045639799</v>
      </c>
      <c r="BN22" s="75">
        <v>8183.3020109223498</v>
      </c>
      <c r="BO22" s="75">
        <v>7794.8643396386797</v>
      </c>
      <c r="BP22" s="75">
        <v>25.906755206935699</v>
      </c>
      <c r="BQ22" s="75">
        <v>132.81544387315199</v>
      </c>
      <c r="BR22" s="75">
        <v>0.499323366092494</v>
      </c>
      <c r="BS22" s="75">
        <v>571.32201287989096</v>
      </c>
      <c r="BT22" s="75">
        <v>1203.9171912270799</v>
      </c>
      <c r="BU22" s="75">
        <v>0</v>
      </c>
      <c r="BV22" s="75">
        <v>350.89790008416901</v>
      </c>
      <c r="BW22" s="75">
        <v>1417.64888869314</v>
      </c>
      <c r="BX22" s="75">
        <v>258.36063847601997</v>
      </c>
      <c r="BY22" s="75">
        <v>62194.674639272896</v>
      </c>
      <c r="BZ22" s="75">
        <v>884.05361154335401</v>
      </c>
      <c r="CA22" s="89"/>
      <c r="CB22" s="23">
        <f t="shared" si="0"/>
        <v>1.4764669464019161E-3</v>
      </c>
      <c r="CC22" s="68">
        <f t="shared" si="1"/>
        <v>-0.12016758483704267</v>
      </c>
      <c r="CD22" s="68">
        <f t="shared" si="2"/>
        <v>-0.22063162555356983</v>
      </c>
      <c r="CE22" s="68">
        <f t="shared" si="3"/>
        <v>-0.14958106133994917</v>
      </c>
      <c r="CF22" s="68">
        <f t="shared" si="4"/>
        <v>-0.12246059766356894</v>
      </c>
      <c r="CG22" s="68">
        <f t="shared" si="5"/>
        <v>-0.11584754712675273</v>
      </c>
      <c r="CH22" s="68">
        <f t="shared" si="6"/>
        <v>-0.10557716843876444</v>
      </c>
      <c r="CI22" s="68">
        <f t="shared" si="7"/>
        <v>-0.14303380637467772</v>
      </c>
    </row>
    <row r="23" spans="1:87" x14ac:dyDescent="0.25">
      <c r="A23" s="89" t="s">
        <v>460</v>
      </c>
      <c r="B23" s="75">
        <v>20762.331188</v>
      </c>
      <c r="C23" s="75">
        <v>4886.1478348999999</v>
      </c>
      <c r="D23" s="75">
        <v>11453.215332</v>
      </c>
      <c r="E23" s="75">
        <v>8498.2710606000001</v>
      </c>
      <c r="F23" s="75">
        <v>5051.6326406999997</v>
      </c>
      <c r="G23" s="75">
        <v>15169.000536</v>
      </c>
      <c r="H23" s="75">
        <v>66584.863523000007</v>
      </c>
      <c r="I23" s="89"/>
      <c r="J23" s="89" t="s">
        <v>460</v>
      </c>
      <c r="K23" s="75">
        <v>39.881462405612901</v>
      </c>
      <c r="L23" s="75">
        <v>4906.8167651232397</v>
      </c>
      <c r="M23" s="75">
        <v>870.65837890610601</v>
      </c>
      <c r="N23" s="75">
        <v>870.65837890610601</v>
      </c>
      <c r="O23" s="75">
        <v>334.08144440785998</v>
      </c>
      <c r="P23" s="75">
        <v>291.80807356625701</v>
      </c>
      <c r="Q23" s="75">
        <v>251.62640723798501</v>
      </c>
      <c r="R23" s="75">
        <v>106421.274282005</v>
      </c>
      <c r="S23" s="75">
        <v>20766.317039280799</v>
      </c>
      <c r="T23" s="75">
        <v>615.48607323391195</v>
      </c>
      <c r="U23" s="75">
        <v>1187.6505200813399</v>
      </c>
      <c r="V23" s="75">
        <v>360.03996620065499</v>
      </c>
      <c r="W23" s="75">
        <v>0</v>
      </c>
      <c r="X23" s="75">
        <v>7322.3120844919004</v>
      </c>
      <c r="Y23" s="75">
        <v>60.852147216739397</v>
      </c>
      <c r="Z23" s="75">
        <v>663.99045576250796</v>
      </c>
      <c r="AA23" s="75">
        <v>663.99045576250796</v>
      </c>
      <c r="AB23" s="75">
        <v>327.827569786298</v>
      </c>
      <c r="AC23" s="75">
        <v>0</v>
      </c>
      <c r="AD23" s="75">
        <v>78.994315517628706</v>
      </c>
      <c r="AE23" s="75">
        <v>162.51607521941401</v>
      </c>
      <c r="AF23" s="75">
        <v>20.899469334934299</v>
      </c>
      <c r="AG23" s="75">
        <v>7.6586903479765201E-3</v>
      </c>
      <c r="AH23" s="75">
        <v>5077.9628473905996</v>
      </c>
      <c r="AI23" s="75">
        <v>270.96156242357603</v>
      </c>
      <c r="AJ23" s="75">
        <v>416.83675604524899</v>
      </c>
      <c r="AK23" s="75">
        <v>455.71707838842002</v>
      </c>
      <c r="AL23" s="75">
        <v>129.69734140732601</v>
      </c>
      <c r="AM23" s="75">
        <v>4886.16797813014</v>
      </c>
      <c r="AN23" s="75">
        <v>0</v>
      </c>
      <c r="AO23" s="75">
        <v>76267.901775161605</v>
      </c>
      <c r="AP23" s="75">
        <v>10307.729742936601</v>
      </c>
      <c r="AQ23" s="75">
        <v>1066.30957772846</v>
      </c>
      <c r="AR23" s="75">
        <v>11453.033636182699</v>
      </c>
      <c r="AS23" s="75">
        <v>2.1576311291388599</v>
      </c>
      <c r="AT23" s="75">
        <v>292.79458300920902</v>
      </c>
      <c r="AU23" s="75">
        <v>1.4193730676527001</v>
      </c>
      <c r="AV23" s="75">
        <v>27.185707696666</v>
      </c>
      <c r="AW23" s="75">
        <v>20267.191627445802</v>
      </c>
      <c r="AX23" s="75">
        <v>39.546239145157799</v>
      </c>
      <c r="AY23" s="75">
        <v>14.359590345960299</v>
      </c>
      <c r="AZ23" s="75">
        <v>1299.4358501187701</v>
      </c>
      <c r="BA23" s="75">
        <v>23.6044289089876</v>
      </c>
      <c r="BB23" s="75">
        <v>13.3816467382066</v>
      </c>
      <c r="BC23" s="75">
        <v>29.7566176450228</v>
      </c>
      <c r="BD23" s="75">
        <v>8497.82060594627</v>
      </c>
      <c r="BE23" s="75">
        <v>5051.8982088387302</v>
      </c>
      <c r="BF23" s="75">
        <v>3445.9223971075298</v>
      </c>
      <c r="BG23" s="75">
        <v>2.93447217535563</v>
      </c>
      <c r="BH23" s="75">
        <v>0.56321158492479495</v>
      </c>
      <c r="BI23" s="75">
        <v>1069.85544241251</v>
      </c>
      <c r="BJ23" s="75">
        <v>4.9143971871228</v>
      </c>
      <c r="BK23" s="75">
        <v>830.27839029525398</v>
      </c>
      <c r="BL23" s="75">
        <v>7.2806055223576198</v>
      </c>
      <c r="BM23" s="75">
        <v>10.8914507671533</v>
      </c>
      <c r="BN23" s="75">
        <v>1507.1863340663699</v>
      </c>
      <c r="BO23" s="75">
        <v>19488.367933311001</v>
      </c>
      <c r="BP23" s="75">
        <v>85.176264885332102</v>
      </c>
      <c r="BQ23" s="75">
        <v>83.417036986943103</v>
      </c>
      <c r="BR23" s="75">
        <v>2.1305223566306699</v>
      </c>
      <c r="BS23" s="75">
        <v>15168.1040140654</v>
      </c>
      <c r="BT23" s="75">
        <v>3520.8664966144302</v>
      </c>
      <c r="BU23" s="75">
        <v>7.0552309465434296E-3</v>
      </c>
      <c r="BV23" s="75">
        <v>1322.2572805390701</v>
      </c>
      <c r="BW23" s="75">
        <v>1685.2608462995099</v>
      </c>
      <c r="BX23" s="75">
        <v>707.04817063111398</v>
      </c>
      <c r="BY23" s="75">
        <v>66586.416154147097</v>
      </c>
      <c r="BZ23" s="75">
        <v>1363.7688218876001</v>
      </c>
      <c r="CA23" s="89"/>
      <c r="CB23" s="23">
        <f t="shared" si="0"/>
        <v>6.897239458728905E-3</v>
      </c>
      <c r="CC23" s="68">
        <f t="shared" si="1"/>
        <v>1.9197513249872306E-4</v>
      </c>
      <c r="CD23" s="68">
        <f t="shared" si="2"/>
        <v>4.1225175374795091E-6</v>
      </c>
      <c r="CE23" s="68">
        <f t="shared" si="3"/>
        <v>-1.5864175433137776E-5</v>
      </c>
      <c r="CF23" s="68">
        <f t="shared" si="4"/>
        <v>-5.3005446698265845E-5</v>
      </c>
      <c r="CG23" s="68">
        <f t="shared" si="5"/>
        <v>5.2570754371736573E-5</v>
      </c>
      <c r="CH23" s="68">
        <f t="shared" si="6"/>
        <v>-5.9102241605929759E-5</v>
      </c>
      <c r="CI23" s="68">
        <f t="shared" si="7"/>
        <v>2.3318079589561645E-5</v>
      </c>
    </row>
    <row r="24" spans="1:87" x14ac:dyDescent="0.25">
      <c r="A24" s="89" t="s">
        <v>465</v>
      </c>
      <c r="B24" s="75">
        <v>32544.003753000001</v>
      </c>
      <c r="C24" s="75">
        <v>264.34777355</v>
      </c>
      <c r="D24" s="75">
        <v>4297.2368466999997</v>
      </c>
      <c r="E24" s="75">
        <v>7529.5496983000003</v>
      </c>
      <c r="F24" s="75">
        <v>1712.2127184000001</v>
      </c>
      <c r="G24" s="75">
        <v>434.03281507000003</v>
      </c>
      <c r="H24" s="75">
        <v>75714.902218999996</v>
      </c>
      <c r="I24" s="89"/>
      <c r="J24" s="89" t="s">
        <v>465</v>
      </c>
      <c r="K24" s="75">
        <v>42.434432389014397</v>
      </c>
      <c r="L24" s="75">
        <v>4527.2332194084902</v>
      </c>
      <c r="M24" s="75">
        <v>299.87912876561097</v>
      </c>
      <c r="N24" s="75">
        <v>299.87912876561097</v>
      </c>
      <c r="O24" s="75">
        <v>141.00240082838599</v>
      </c>
      <c r="P24" s="75">
        <v>866.67858618949799</v>
      </c>
      <c r="Q24" s="75">
        <v>334.26518449621801</v>
      </c>
      <c r="R24" s="75">
        <v>267.32090377085098</v>
      </c>
      <c r="S24" s="75">
        <v>32544.183851364302</v>
      </c>
      <c r="T24" s="75">
        <v>372.52083813872599</v>
      </c>
      <c r="U24" s="75">
        <v>105.00832417493601</v>
      </c>
      <c r="V24" s="75">
        <v>74.072472807027196</v>
      </c>
      <c r="W24" s="75">
        <v>3.67653661213699</v>
      </c>
      <c r="X24" s="75">
        <v>14046.2621272497</v>
      </c>
      <c r="Y24" s="75">
        <v>46.322651295479901</v>
      </c>
      <c r="Z24" s="75">
        <v>185.319237312583</v>
      </c>
      <c r="AA24" s="75">
        <v>185.319237312583</v>
      </c>
      <c r="AB24" s="75">
        <v>32.0764408327545</v>
      </c>
      <c r="AC24" s="75">
        <v>0</v>
      </c>
      <c r="AD24" s="75">
        <v>31.703430617349198</v>
      </c>
      <c r="AE24" s="75">
        <v>13.919141893979701</v>
      </c>
      <c r="AF24" s="75">
        <v>0.97520840961347399</v>
      </c>
      <c r="AG24" s="75">
        <v>1.80315014809547E-3</v>
      </c>
      <c r="AH24" s="75">
        <v>5535.1582537889299</v>
      </c>
      <c r="AI24" s="75">
        <v>1850.0787969113201</v>
      </c>
      <c r="AJ24" s="75">
        <v>819.24725219125003</v>
      </c>
      <c r="AK24" s="75">
        <v>33.443642154321303</v>
      </c>
      <c r="AL24" s="75">
        <v>18.485115321889001</v>
      </c>
      <c r="AM24" s="75">
        <v>264.37333489089798</v>
      </c>
      <c r="AN24" s="75">
        <v>0</v>
      </c>
      <c r="AO24" s="75">
        <v>84514.739008140503</v>
      </c>
      <c r="AP24" s="75">
        <v>3867.43326260904</v>
      </c>
      <c r="AQ24" s="75">
        <v>398.01126819336702</v>
      </c>
      <c r="AR24" s="75">
        <v>4297.1479614197597</v>
      </c>
      <c r="AS24" s="75">
        <v>1.57741405262223</v>
      </c>
      <c r="AT24" s="75">
        <v>272.83209980103197</v>
      </c>
      <c r="AU24" s="75">
        <v>8.4718845789149899E-2</v>
      </c>
      <c r="AV24" s="75">
        <v>42.980899507818101</v>
      </c>
      <c r="AW24" s="75">
        <v>32340.726116490001</v>
      </c>
      <c r="AX24" s="75">
        <v>58.413792225400499</v>
      </c>
      <c r="AY24" s="75">
        <v>8.28204133666231</v>
      </c>
      <c r="AZ24" s="75">
        <v>76.068950875510495</v>
      </c>
      <c r="BA24" s="75">
        <v>36.145223917943902</v>
      </c>
      <c r="BB24" s="75">
        <v>2.1966211092555499</v>
      </c>
      <c r="BC24" s="75">
        <v>17.333553090053201</v>
      </c>
      <c r="BD24" s="75">
        <v>7528.5077426081698</v>
      </c>
      <c r="BE24" s="75">
        <v>1712.0395485793899</v>
      </c>
      <c r="BF24" s="75">
        <v>5816.4681940287801</v>
      </c>
      <c r="BG24" s="75">
        <v>4.3394883403054498</v>
      </c>
      <c r="BH24" s="75">
        <v>0.887760099648914</v>
      </c>
      <c r="BI24" s="75">
        <v>528.47514024151599</v>
      </c>
      <c r="BJ24" s="75">
        <v>3.4998981464640599</v>
      </c>
      <c r="BK24" s="75">
        <v>233.307642322128</v>
      </c>
      <c r="BL24" s="75">
        <v>3.6414394120273101</v>
      </c>
      <c r="BM24" s="75">
        <v>2.1608481224887899</v>
      </c>
      <c r="BN24" s="75">
        <v>543.23969146315198</v>
      </c>
      <c r="BO24" s="75">
        <v>6730.8988142229</v>
      </c>
      <c r="BP24" s="75">
        <v>134.90410280152301</v>
      </c>
      <c r="BQ24" s="75">
        <v>12.838464502830099</v>
      </c>
      <c r="BR24" s="75">
        <v>3.3239910646670698</v>
      </c>
      <c r="BS24" s="75">
        <v>434.04344273946299</v>
      </c>
      <c r="BT24" s="75">
        <v>4878.5796500911101</v>
      </c>
      <c r="BU24" s="75">
        <v>0</v>
      </c>
      <c r="BV24" s="75">
        <v>2766.6984049033799</v>
      </c>
      <c r="BW24" s="75">
        <v>2975.1036005380302</v>
      </c>
      <c r="BX24" s="75">
        <v>748.37505896459902</v>
      </c>
      <c r="BY24" s="75">
        <v>75714.882330395601</v>
      </c>
      <c r="BZ24" s="75">
        <v>1889.70705400017</v>
      </c>
      <c r="CA24" s="89"/>
      <c r="CB24" s="23">
        <f t="shared" si="0"/>
        <v>7.3777842657469297E-3</v>
      </c>
      <c r="CC24" s="68">
        <f t="shared" si="1"/>
        <v>5.5339953150062409E-6</v>
      </c>
      <c r="CD24" s="68">
        <f t="shared" si="2"/>
        <v>9.6695881167105789E-5</v>
      </c>
      <c r="CE24" s="68">
        <f t="shared" si="3"/>
        <v>-2.0684286999039995E-5</v>
      </c>
      <c r="CF24" s="68">
        <f t="shared" si="4"/>
        <v>-1.3838220525534618E-4</v>
      </c>
      <c r="CG24" s="68">
        <f t="shared" si="5"/>
        <v>-1.0113802960883058E-4</v>
      </c>
      <c r="CH24" s="68">
        <f t="shared" si="6"/>
        <v>2.448586626162995E-5</v>
      </c>
      <c r="CI24" s="68">
        <f t="shared" si="7"/>
        <v>-2.6267754182635115E-7</v>
      </c>
    </row>
    <row r="25" spans="1:87" x14ac:dyDescent="0.25">
      <c r="A25" s="89" t="s">
        <v>466</v>
      </c>
      <c r="B25" s="75">
        <v>15599.52721</v>
      </c>
      <c r="C25" s="75">
        <v>3.7608596555</v>
      </c>
      <c r="D25" s="75">
        <v>5526.3862196999999</v>
      </c>
      <c r="E25" s="75">
        <v>6268.7904052000004</v>
      </c>
      <c r="F25" s="75">
        <v>4584.0992122999996</v>
      </c>
      <c r="G25" s="75">
        <v>380.37090724000001</v>
      </c>
      <c r="H25" s="75">
        <v>67004.599726</v>
      </c>
      <c r="I25" s="89"/>
      <c r="J25" s="89" t="s">
        <v>466</v>
      </c>
      <c r="K25" s="75">
        <v>119.422308973593</v>
      </c>
      <c r="L25" s="75">
        <v>2589.7956922155799</v>
      </c>
      <c r="M25" s="75">
        <v>411.17585901688301</v>
      </c>
      <c r="N25" s="75">
        <v>411.17585901688301</v>
      </c>
      <c r="O25" s="75">
        <v>163.17476742108801</v>
      </c>
      <c r="P25" s="75">
        <v>976.767433885321</v>
      </c>
      <c r="Q25" s="75">
        <v>360.133564321731</v>
      </c>
      <c r="R25" s="75">
        <v>873.67433623921204</v>
      </c>
      <c r="S25" s="75">
        <v>15600.7751900659</v>
      </c>
      <c r="T25" s="75">
        <v>265.44883206759999</v>
      </c>
      <c r="U25" s="75">
        <v>190.994357354572</v>
      </c>
      <c r="V25" s="75">
        <v>150.315555420408</v>
      </c>
      <c r="W25" s="75">
        <v>0.30051983958638501</v>
      </c>
      <c r="X25" s="75">
        <v>17426.026609050699</v>
      </c>
      <c r="Y25" s="75">
        <v>202.202310744036</v>
      </c>
      <c r="Z25" s="75">
        <v>300.43860681548301</v>
      </c>
      <c r="AA25" s="75">
        <v>300.43860681548301</v>
      </c>
      <c r="AB25" s="75">
        <v>137.22414658745899</v>
      </c>
      <c r="AC25" s="75">
        <v>0</v>
      </c>
      <c r="AD25" s="75">
        <v>37.186241578288801</v>
      </c>
      <c r="AE25" s="75">
        <v>30.8219540934737</v>
      </c>
      <c r="AF25" s="75">
        <v>8.47102654514992</v>
      </c>
      <c r="AG25" s="75">
        <v>8.3677289691023206E-3</v>
      </c>
      <c r="AH25" s="75">
        <v>4641.1842643666196</v>
      </c>
      <c r="AI25" s="75">
        <v>119.19025069365701</v>
      </c>
      <c r="AJ25" s="75">
        <v>121.915605336289</v>
      </c>
      <c r="AK25" s="75">
        <v>190.37753318038099</v>
      </c>
      <c r="AL25" s="75">
        <v>67.633047106248</v>
      </c>
      <c r="AM25" s="75">
        <v>3.7608561236131401</v>
      </c>
      <c r="AN25" s="75">
        <v>0</v>
      </c>
      <c r="AO25" s="75">
        <v>72076.131099610298</v>
      </c>
      <c r="AP25" s="75">
        <v>4973.8169381548296</v>
      </c>
      <c r="AQ25" s="75">
        <v>515.46031354795298</v>
      </c>
      <c r="AR25" s="75">
        <v>5526.4634932810804</v>
      </c>
      <c r="AS25" s="75">
        <v>1.80463312757668</v>
      </c>
      <c r="AT25" s="75">
        <v>215.32435605736401</v>
      </c>
      <c r="AU25" s="75">
        <v>0.33536358243766301</v>
      </c>
      <c r="AV25" s="75">
        <v>9.8944960773160897</v>
      </c>
      <c r="AW25" s="75">
        <v>22652.371216749601</v>
      </c>
      <c r="AX25" s="75">
        <v>15.472310402178101</v>
      </c>
      <c r="AY25" s="75">
        <v>4.7037595374703001</v>
      </c>
      <c r="AZ25" s="75">
        <v>445.34445677563002</v>
      </c>
      <c r="BA25" s="75">
        <v>8.7189476612818702</v>
      </c>
      <c r="BB25" s="75">
        <v>38.714800174848499</v>
      </c>
      <c r="BC25" s="75">
        <v>13.546365525223599</v>
      </c>
      <c r="BD25" s="75">
        <v>6268.5981165737703</v>
      </c>
      <c r="BE25" s="75">
        <v>4584.1552533209597</v>
      </c>
      <c r="BF25" s="75">
        <v>1684.4428632528</v>
      </c>
      <c r="BG25" s="75">
        <v>0.94279517893263298</v>
      </c>
      <c r="BH25" s="75">
        <v>0.21293943476799099</v>
      </c>
      <c r="BI25" s="75">
        <v>2354.4208538126099</v>
      </c>
      <c r="BJ25" s="75">
        <v>1.59115662670789</v>
      </c>
      <c r="BK25" s="75">
        <v>531.22148192485497</v>
      </c>
      <c r="BL25" s="75">
        <v>2.6712479497566601</v>
      </c>
      <c r="BM25" s="75">
        <v>7.7392709220280196</v>
      </c>
      <c r="BN25" s="75">
        <v>948.92944945077295</v>
      </c>
      <c r="BO25" s="75">
        <v>8445.9061775781702</v>
      </c>
      <c r="BP25" s="75">
        <v>31.013156568505799</v>
      </c>
      <c r="BQ25" s="75">
        <v>168.23913992404999</v>
      </c>
      <c r="BR25" s="75">
        <v>0.77862537401963205</v>
      </c>
      <c r="BS25" s="75">
        <v>380.37537215364</v>
      </c>
      <c r="BT25" s="75">
        <v>4596.5138593429501</v>
      </c>
      <c r="BU25" s="75">
        <v>0</v>
      </c>
      <c r="BV25" s="75">
        <v>4259.1761656372501</v>
      </c>
      <c r="BW25" s="75">
        <v>649.90373187475495</v>
      </c>
      <c r="BX25" s="75">
        <v>510.83926172754099</v>
      </c>
      <c r="BY25" s="75">
        <v>67004.557509879407</v>
      </c>
      <c r="BZ25" s="75">
        <v>880.34446634745905</v>
      </c>
      <c r="CA25" s="89"/>
      <c r="CB25" s="23">
        <f t="shared" si="0"/>
        <v>6.7287591103241326E-3</v>
      </c>
      <c r="CC25" s="68">
        <f t="shared" si="1"/>
        <v>8.0001146771951738E-5</v>
      </c>
      <c r="CD25" s="68">
        <f t="shared" si="2"/>
        <v>-9.3911689969585624E-7</v>
      </c>
      <c r="CE25" s="68">
        <f t="shared" si="3"/>
        <v>1.3982660278995954E-5</v>
      </c>
      <c r="CF25" s="68">
        <f t="shared" si="4"/>
        <v>-3.0673960014763529E-5</v>
      </c>
      <c r="CG25" s="68">
        <f t="shared" si="5"/>
        <v>1.2225089022870431E-5</v>
      </c>
      <c r="CH25" s="68">
        <f t="shared" si="6"/>
        <v>1.1738315299638251E-5</v>
      </c>
      <c r="CI25" s="68">
        <f t="shared" si="7"/>
        <v>-6.3004809768283655E-7</v>
      </c>
    </row>
    <row r="26" spans="1:87" x14ac:dyDescent="0.25">
      <c r="A26" s="89" t="s">
        <v>467</v>
      </c>
      <c r="B26" s="75">
        <v>40566.602695000001</v>
      </c>
      <c r="C26" s="75">
        <v>5.6826259574</v>
      </c>
      <c r="D26" s="75">
        <v>6910.3106817999997</v>
      </c>
      <c r="E26" s="75">
        <v>19242.351747000001</v>
      </c>
      <c r="F26" s="75">
        <v>14351.094442</v>
      </c>
      <c r="G26" s="75">
        <v>1079.7211064999999</v>
      </c>
      <c r="H26" s="75">
        <v>65628.872642999995</v>
      </c>
      <c r="I26" s="89"/>
      <c r="J26" s="89" t="s">
        <v>467</v>
      </c>
      <c r="K26" s="75">
        <v>26.076937293742699</v>
      </c>
      <c r="L26" s="75">
        <v>2290.2072407134201</v>
      </c>
      <c r="M26" s="75">
        <v>1029.22522214377</v>
      </c>
      <c r="N26" s="75">
        <v>1029.22522214377</v>
      </c>
      <c r="O26" s="75">
        <v>404.70447338497598</v>
      </c>
      <c r="P26" s="75">
        <v>375.17893889754902</v>
      </c>
      <c r="Q26" s="75">
        <v>1045.03381493548</v>
      </c>
      <c r="R26" s="75">
        <v>2499.6535260607402</v>
      </c>
      <c r="S26" s="75">
        <v>40570.1562843301</v>
      </c>
      <c r="T26" s="75">
        <v>762.14002586837705</v>
      </c>
      <c r="U26" s="75">
        <v>585.07054732021595</v>
      </c>
      <c r="V26" s="75">
        <v>414.47363437546198</v>
      </c>
      <c r="W26" s="75">
        <v>1.30838344358267</v>
      </c>
      <c r="X26" s="75">
        <v>6260.4572785344999</v>
      </c>
      <c r="Y26" s="75">
        <v>32.8565081599724</v>
      </c>
      <c r="Z26" s="75">
        <v>748.27941925772802</v>
      </c>
      <c r="AA26" s="75">
        <v>748.27941925772802</v>
      </c>
      <c r="AB26" s="75">
        <v>381.33961446407602</v>
      </c>
      <c r="AC26" s="75">
        <v>0</v>
      </c>
      <c r="AD26" s="75">
        <v>33.4146544411999</v>
      </c>
      <c r="AE26" s="75">
        <v>84.617440093635807</v>
      </c>
      <c r="AF26" s="75">
        <v>24.143037341123598</v>
      </c>
      <c r="AG26" s="75">
        <v>2.9669696041872199E-2</v>
      </c>
      <c r="AH26" s="75">
        <v>3720.02532175856</v>
      </c>
      <c r="AI26" s="75">
        <v>449.67380809171101</v>
      </c>
      <c r="AJ26" s="75">
        <v>313.97081913465701</v>
      </c>
      <c r="AK26" s="75">
        <v>532.28278669430199</v>
      </c>
      <c r="AL26" s="75">
        <v>146.609809957035</v>
      </c>
      <c r="AM26" s="75">
        <v>5.6825885615723299</v>
      </c>
      <c r="AN26" s="75">
        <v>0</v>
      </c>
      <c r="AO26" s="75">
        <v>71436.885549033497</v>
      </c>
      <c r="AP26" s="75">
        <v>6219.3984817209202</v>
      </c>
      <c r="AQ26" s="75">
        <v>657.62975930818902</v>
      </c>
      <c r="AR26" s="75">
        <v>6910.4428954703098</v>
      </c>
      <c r="AS26" s="75">
        <v>4.3190716448386501</v>
      </c>
      <c r="AT26" s="75">
        <v>506.02690640872498</v>
      </c>
      <c r="AU26" s="75">
        <v>1.1883530160657401</v>
      </c>
      <c r="AV26" s="75">
        <v>25.680222686662599</v>
      </c>
      <c r="AW26" s="75">
        <v>20628.170246994701</v>
      </c>
      <c r="AX26" s="75">
        <v>41.961650511196702</v>
      </c>
      <c r="AY26" s="75">
        <v>12.472993727850399</v>
      </c>
      <c r="AZ26" s="75">
        <v>789.5373533513</v>
      </c>
      <c r="BA26" s="75">
        <v>22.789485859003399</v>
      </c>
      <c r="BB26" s="75">
        <v>137.26714828541</v>
      </c>
      <c r="BC26" s="75">
        <v>37.557469092853097</v>
      </c>
      <c r="BD26" s="75">
        <v>19241.7969082747</v>
      </c>
      <c r="BE26" s="75">
        <v>14351.2628934927</v>
      </c>
      <c r="BF26" s="75">
        <v>4890.5340147819797</v>
      </c>
      <c r="BG26" s="75">
        <v>2.3397365861428399</v>
      </c>
      <c r="BH26" s="75">
        <v>0.56047944531710703</v>
      </c>
      <c r="BI26" s="75">
        <v>8239.2066322635401</v>
      </c>
      <c r="BJ26" s="75">
        <v>4.47075297320833</v>
      </c>
      <c r="BK26" s="75">
        <v>1557.1487352634799</v>
      </c>
      <c r="BL26" s="75">
        <v>7.5191885447841296</v>
      </c>
      <c r="BM26" s="75">
        <v>24.803206404426799</v>
      </c>
      <c r="BN26" s="75">
        <v>2775.2319342802102</v>
      </c>
      <c r="BO26" s="75">
        <v>18943.957061739398</v>
      </c>
      <c r="BP26" s="75">
        <v>80.301186867066804</v>
      </c>
      <c r="BQ26" s="75">
        <v>590.37847214625401</v>
      </c>
      <c r="BR26" s="75">
        <v>2.0362452040101999</v>
      </c>
      <c r="BS26" s="75">
        <v>1079.72941048187</v>
      </c>
      <c r="BT26" s="75">
        <v>3480.0426389571098</v>
      </c>
      <c r="BU26" s="75">
        <v>0</v>
      </c>
      <c r="BV26" s="75">
        <v>1285.6667658024201</v>
      </c>
      <c r="BW26" s="75">
        <v>1698.4992181938501</v>
      </c>
      <c r="BX26" s="75">
        <v>728.66154061065799</v>
      </c>
      <c r="BY26" s="75">
        <v>65629.5510638954</v>
      </c>
      <c r="BZ26" s="75">
        <v>1366.8875980974699</v>
      </c>
      <c r="CA26" s="89"/>
      <c r="CB26" s="23">
        <f t="shared" si="0"/>
        <v>4.8353853648226653E-3</v>
      </c>
      <c r="CC26" s="68">
        <f t="shared" si="1"/>
        <v>8.7598889086575382E-5</v>
      </c>
      <c r="CD26" s="68">
        <f t="shared" si="2"/>
        <v>-6.5807300973842622E-6</v>
      </c>
      <c r="CE26" s="68">
        <f t="shared" si="3"/>
        <v>1.9132811301583073E-5</v>
      </c>
      <c r="CF26" s="68">
        <f t="shared" si="4"/>
        <v>-2.8834247112581623E-5</v>
      </c>
      <c r="CG26" s="68">
        <f t="shared" si="5"/>
        <v>1.1737884757215691E-5</v>
      </c>
      <c r="CH26" s="68">
        <f t="shared" si="6"/>
        <v>7.6908581485485755E-6</v>
      </c>
      <c r="CI26" s="68">
        <f t="shared" si="7"/>
        <v>1.0337232198020363E-5</v>
      </c>
    </row>
    <row r="27" spans="1:87" x14ac:dyDescent="0.25">
      <c r="A27" s="89" t="s">
        <v>443</v>
      </c>
      <c r="B27" s="75">
        <v>121782.80104999999</v>
      </c>
      <c r="C27" s="75">
        <v>0.63986083920000003</v>
      </c>
      <c r="D27" s="75">
        <v>4514.7611795000003</v>
      </c>
      <c r="E27" s="75">
        <v>11999.072254999999</v>
      </c>
      <c r="F27" s="75">
        <v>10698.287901</v>
      </c>
      <c r="G27" s="75">
        <v>342.53724244</v>
      </c>
      <c r="H27" s="75">
        <v>50818.700957000001</v>
      </c>
      <c r="I27" s="89"/>
      <c r="J27" s="89" t="s">
        <v>443</v>
      </c>
      <c r="K27" s="75">
        <v>2.9076120853025502</v>
      </c>
      <c r="L27" s="75">
        <v>2950.7881622903601</v>
      </c>
      <c r="M27" s="75">
        <v>3073.11835822697</v>
      </c>
      <c r="N27" s="75">
        <v>3073.11835822697</v>
      </c>
      <c r="O27" s="75">
        <v>1189.9395624043</v>
      </c>
      <c r="P27" s="75">
        <v>116.931069076518</v>
      </c>
      <c r="Q27" s="75">
        <v>1089.96198937652</v>
      </c>
      <c r="R27" s="75">
        <v>7456.6096186075201</v>
      </c>
      <c r="S27" s="75">
        <v>112274.186246465</v>
      </c>
      <c r="T27" s="75">
        <v>2095.9510526252502</v>
      </c>
      <c r="U27" s="75">
        <v>882.88847842187795</v>
      </c>
      <c r="V27" s="75">
        <v>1266.2226098279</v>
      </c>
      <c r="W27" s="75">
        <v>1.0318279766624501</v>
      </c>
      <c r="X27" s="75">
        <v>1880.0583397651101</v>
      </c>
      <c r="Y27" s="75">
        <v>0.185688072117104</v>
      </c>
      <c r="Z27" s="75">
        <v>2128.5061122526199</v>
      </c>
      <c r="AA27" s="75">
        <v>2128.5061122526199</v>
      </c>
      <c r="AB27" s="75">
        <v>1199.5363752841399</v>
      </c>
      <c r="AC27" s="75">
        <v>0</v>
      </c>
      <c r="AD27" s="75">
        <v>5.0616249003014797</v>
      </c>
      <c r="AE27" s="75">
        <v>257.771911713745</v>
      </c>
      <c r="AF27" s="75">
        <v>73.248294468110998</v>
      </c>
      <c r="AG27" s="75">
        <v>1.0823318493632999E-3</v>
      </c>
      <c r="AH27" s="75">
        <v>3755.88838484795</v>
      </c>
      <c r="AI27" s="75">
        <v>480.63547396810998</v>
      </c>
      <c r="AJ27" s="75">
        <v>148.38873219115499</v>
      </c>
      <c r="AK27" s="75">
        <v>1686.5072020953901</v>
      </c>
      <c r="AL27" s="75">
        <v>423.75597754925701</v>
      </c>
      <c r="AM27" s="75">
        <v>0.63484411178535805</v>
      </c>
      <c r="AN27" s="75">
        <v>0</v>
      </c>
      <c r="AO27" s="75">
        <v>53918.117622756101</v>
      </c>
      <c r="AP27" s="75">
        <v>3805.4922446248502</v>
      </c>
      <c r="AQ27" s="75">
        <v>417.77098485975802</v>
      </c>
      <c r="AR27" s="75">
        <v>4228.3248543849104</v>
      </c>
      <c r="AS27" s="75">
        <v>3.0877792593502602</v>
      </c>
      <c r="AT27" s="75">
        <v>875.12911849292004</v>
      </c>
      <c r="AU27" s="75">
        <v>4.5631558289244402E-2</v>
      </c>
      <c r="AV27" s="75">
        <v>9.3974064869899703</v>
      </c>
      <c r="AW27" s="75">
        <v>11456.1464678185</v>
      </c>
      <c r="AX27" s="75">
        <v>11.604058867816301</v>
      </c>
      <c r="AY27" s="75">
        <v>30.923400833347099</v>
      </c>
      <c r="AZ27" s="75">
        <v>556.96149186770003</v>
      </c>
      <c r="BA27" s="75">
        <v>8.1261135448668096</v>
      </c>
      <c r="BB27" s="75">
        <v>4.7123734174120999</v>
      </c>
      <c r="BC27" s="75">
        <v>91.7032969019549</v>
      </c>
      <c r="BD27" s="75">
        <v>11167.643769176801</v>
      </c>
      <c r="BE27" s="75">
        <v>9903.8447709570792</v>
      </c>
      <c r="BF27" s="75">
        <v>1263.7989982197601</v>
      </c>
      <c r="BG27" s="75">
        <v>2.0970701042235</v>
      </c>
      <c r="BH27" s="75">
        <v>0.17174389911649701</v>
      </c>
      <c r="BI27" s="75">
        <v>573.42341308553296</v>
      </c>
      <c r="BJ27" s="75">
        <v>9.6614829213445894</v>
      </c>
      <c r="BK27" s="75">
        <v>3453.3692354922</v>
      </c>
      <c r="BL27" s="75">
        <v>15.9026217056057</v>
      </c>
      <c r="BM27" s="75">
        <v>18.963999112639598</v>
      </c>
      <c r="BN27" s="75">
        <v>5026.5998655180501</v>
      </c>
      <c r="BO27" s="75">
        <v>7272.30550085302</v>
      </c>
      <c r="BP27" s="75">
        <v>29.550029296119298</v>
      </c>
      <c r="BQ27" s="75">
        <v>60.0427815638486</v>
      </c>
      <c r="BR27" s="75">
        <v>0.63438633828822</v>
      </c>
      <c r="BS27" s="75">
        <v>319.088773660058</v>
      </c>
      <c r="BT27" s="75">
        <v>1708.8207370816999</v>
      </c>
      <c r="BU27" s="75">
        <v>0</v>
      </c>
      <c r="BV27" s="75">
        <v>328.26148197040698</v>
      </c>
      <c r="BW27" s="75">
        <v>1532.05775258364</v>
      </c>
      <c r="BX27" s="75">
        <v>455.71498872970699</v>
      </c>
      <c r="BY27" s="75">
        <v>48429.041292790302</v>
      </c>
      <c r="BZ27" s="75">
        <v>1145.6916104813599</v>
      </c>
      <c r="CA27" s="89"/>
      <c r="CB27" s="23">
        <f t="shared" si="0"/>
        <v>1.1970756918197546E-3</v>
      </c>
      <c r="CC27" s="68">
        <f t="shared" si="1"/>
        <v>-7.8078470207226289E-2</v>
      </c>
      <c r="CD27" s="68">
        <f t="shared" si="2"/>
        <v>-7.8403413794072147E-3</v>
      </c>
      <c r="CE27" s="68">
        <f t="shared" si="3"/>
        <v>-6.3444402422812546E-2</v>
      </c>
      <c r="CF27" s="68">
        <f t="shared" si="4"/>
        <v>-6.9291064188462009E-2</v>
      </c>
      <c r="CG27" s="68">
        <f t="shared" si="5"/>
        <v>-7.4258903610984486E-2</v>
      </c>
      <c r="CH27" s="68">
        <f t="shared" si="6"/>
        <v>-6.8455238948358491E-2</v>
      </c>
      <c r="CI27" s="68">
        <f t="shared" si="7"/>
        <v>-4.7023233951448272E-2</v>
      </c>
    </row>
    <row r="28" spans="1:87" x14ac:dyDescent="0.25">
      <c r="A28" s="89" t="s">
        <v>468</v>
      </c>
      <c r="B28" s="75">
        <v>48656.239218000002</v>
      </c>
      <c r="C28" s="75">
        <v>10.478016328000001</v>
      </c>
      <c r="D28" s="75">
        <v>8295.1389386999999</v>
      </c>
      <c r="E28" s="75">
        <v>6035.3959507</v>
      </c>
      <c r="F28" s="75">
        <v>4681.0810849</v>
      </c>
      <c r="G28" s="75">
        <v>252.15895559000001</v>
      </c>
      <c r="H28" s="75">
        <v>40595.232858000003</v>
      </c>
      <c r="I28" s="89"/>
      <c r="J28" s="89" t="s">
        <v>468</v>
      </c>
      <c r="K28" s="75">
        <v>7.1998412913780498</v>
      </c>
      <c r="L28" s="75">
        <v>1286.17061740242</v>
      </c>
      <c r="M28" s="75">
        <v>1325.21650341846</v>
      </c>
      <c r="N28" s="75">
        <v>1325.21650341846</v>
      </c>
      <c r="O28" s="75">
        <v>514.86160505982195</v>
      </c>
      <c r="P28" s="75">
        <v>129.348098756837</v>
      </c>
      <c r="Q28" s="75">
        <v>716.30094063034801</v>
      </c>
      <c r="R28" s="75">
        <v>3026.0533457930401</v>
      </c>
      <c r="S28" s="75">
        <v>48660.773279981397</v>
      </c>
      <c r="T28" s="75">
        <v>880.76981379310098</v>
      </c>
      <c r="U28" s="75">
        <v>466.07297811142701</v>
      </c>
      <c r="V28" s="75">
        <v>516.87639957532497</v>
      </c>
      <c r="W28" s="75">
        <v>0.72758253211455504</v>
      </c>
      <c r="X28" s="75">
        <v>2202.9731678767898</v>
      </c>
      <c r="Y28" s="75">
        <v>8.5903850044698196</v>
      </c>
      <c r="Z28" s="75">
        <v>966.61916666031698</v>
      </c>
      <c r="AA28" s="75">
        <v>966.61916666031698</v>
      </c>
      <c r="AB28" s="75">
        <v>482.59670786824</v>
      </c>
      <c r="AC28" s="75">
        <v>0</v>
      </c>
      <c r="AD28" s="75">
        <v>48.445452173922597</v>
      </c>
      <c r="AE28" s="75">
        <v>103.976206145189</v>
      </c>
      <c r="AF28" s="75">
        <v>29.1441411747637</v>
      </c>
      <c r="AG28" s="75">
        <v>2.6119643708860598E-4</v>
      </c>
      <c r="AH28" s="75">
        <v>2296.35572915273</v>
      </c>
      <c r="AI28" s="75">
        <v>265.942304993601</v>
      </c>
      <c r="AJ28" s="75">
        <v>123.757185065383</v>
      </c>
      <c r="AK28" s="75">
        <v>675.17476688977695</v>
      </c>
      <c r="AL28" s="75">
        <v>176.26586725727901</v>
      </c>
      <c r="AM28" s="75">
        <v>10.477981512921801</v>
      </c>
      <c r="AN28" s="75">
        <v>0</v>
      </c>
      <c r="AO28" s="75">
        <v>45746.479265640402</v>
      </c>
      <c r="AP28" s="75">
        <v>7465.7988114441896</v>
      </c>
      <c r="AQ28" s="75">
        <v>781.08810089011502</v>
      </c>
      <c r="AR28" s="75">
        <v>8295.3323645082291</v>
      </c>
      <c r="AS28" s="75">
        <v>1.8404702172132399</v>
      </c>
      <c r="AT28" s="75">
        <v>436.49811384723</v>
      </c>
      <c r="AU28" s="75">
        <v>1.2410480472959199E-2</v>
      </c>
      <c r="AV28" s="75">
        <v>9.3707568202736997</v>
      </c>
      <c r="AW28" s="75">
        <v>13544.330913493901</v>
      </c>
      <c r="AX28" s="75">
        <v>14.3006645061371</v>
      </c>
      <c r="AY28" s="75">
        <v>14.4511120113317</v>
      </c>
      <c r="AZ28" s="75">
        <v>631.26468875697901</v>
      </c>
      <c r="BA28" s="75">
        <v>8.6301907460991902</v>
      </c>
      <c r="BB28" s="75">
        <v>1.5556100391871499</v>
      </c>
      <c r="BC28" s="75">
        <v>38.842985552009701</v>
      </c>
      <c r="BD28" s="75">
        <v>6035.8489798847004</v>
      </c>
      <c r="BE28" s="75">
        <v>4681.4350117304602</v>
      </c>
      <c r="BF28" s="75">
        <v>1354.4139681542299</v>
      </c>
      <c r="BG28" s="75">
        <v>1.28740433109013</v>
      </c>
      <c r="BH28" s="75">
        <v>0.192506813825184</v>
      </c>
      <c r="BI28" s="75">
        <v>268.74581681795797</v>
      </c>
      <c r="BJ28" s="75">
        <v>4.2947560811741798</v>
      </c>
      <c r="BK28" s="75">
        <v>1432.5053349647501</v>
      </c>
      <c r="BL28" s="75">
        <v>8.3075558943324594</v>
      </c>
      <c r="BM28" s="75">
        <v>9.1712888925632594</v>
      </c>
      <c r="BN28" s="75">
        <v>2180.63150603239</v>
      </c>
      <c r="BO28" s="75">
        <v>8935.2923018760594</v>
      </c>
      <c r="BP28" s="75">
        <v>29.409679052232999</v>
      </c>
      <c r="BQ28" s="75">
        <v>27.774300589185199</v>
      </c>
      <c r="BR28" s="75">
        <v>0.69885382893235604</v>
      </c>
      <c r="BS28" s="75">
        <v>252.17208793178901</v>
      </c>
      <c r="BT28" s="75">
        <v>3017.6797861302198</v>
      </c>
      <c r="BU28" s="75">
        <v>0</v>
      </c>
      <c r="BV28" s="75">
        <v>427.52733072750902</v>
      </c>
      <c r="BW28" s="75">
        <v>1245.5482111650699</v>
      </c>
      <c r="BX28" s="75">
        <v>910.17909370289897</v>
      </c>
      <c r="BY28" s="75">
        <v>40596.201653356198</v>
      </c>
      <c r="BZ28" s="75">
        <v>1150.99766997284</v>
      </c>
      <c r="CA28" s="89"/>
      <c r="CB28" s="23">
        <f t="shared" si="0"/>
        <v>5.8400857307656026E-3</v>
      </c>
      <c r="CC28" s="68">
        <f t="shared" si="1"/>
        <v>9.3185623349961814E-5</v>
      </c>
      <c r="CD28" s="68">
        <f t="shared" si="2"/>
        <v>-3.322678368698221E-6</v>
      </c>
      <c r="CE28" s="68">
        <f t="shared" si="3"/>
        <v>2.3317970881333435E-5</v>
      </c>
      <c r="CF28" s="68">
        <f t="shared" si="4"/>
        <v>7.5062048687606485E-5</v>
      </c>
      <c r="CG28" s="68">
        <f t="shared" si="5"/>
        <v>7.560792561401581E-5</v>
      </c>
      <c r="CH28" s="68">
        <f t="shared" si="6"/>
        <v>5.2079616836435758E-5</v>
      </c>
      <c r="CI28" s="68">
        <f t="shared" si="7"/>
        <v>2.3864756721164345E-5</v>
      </c>
    </row>
    <row r="29" spans="1:87" x14ac:dyDescent="0.25">
      <c r="A29" s="89" t="s">
        <v>444</v>
      </c>
      <c r="B29" s="75">
        <v>28486.823758999999</v>
      </c>
      <c r="C29" s="75">
        <v>3.0898224543000001</v>
      </c>
      <c r="D29" s="75">
        <v>13330.371888</v>
      </c>
      <c r="E29" s="75">
        <v>17259.988260999999</v>
      </c>
      <c r="F29" s="75">
        <v>10160.729337000001</v>
      </c>
      <c r="G29" s="75">
        <v>937.51418417000002</v>
      </c>
      <c r="H29" s="75">
        <v>94082.908039999995</v>
      </c>
      <c r="I29" s="89"/>
      <c r="J29" s="89" t="s">
        <v>444</v>
      </c>
      <c r="K29" s="75">
        <v>30.892008913292401</v>
      </c>
      <c r="L29" s="75">
        <v>3281.4824382796501</v>
      </c>
      <c r="M29" s="75">
        <v>729.08372288411795</v>
      </c>
      <c r="N29" s="75">
        <v>729.08372288411795</v>
      </c>
      <c r="O29" s="75">
        <v>297.77241188346301</v>
      </c>
      <c r="P29" s="75">
        <v>554.77520740492002</v>
      </c>
      <c r="Q29" s="75">
        <v>1319.0676712376001</v>
      </c>
      <c r="R29" s="75">
        <v>1344.0877848816899</v>
      </c>
      <c r="S29" s="75">
        <v>28286.593084321201</v>
      </c>
      <c r="T29" s="75">
        <v>595.44394696162999</v>
      </c>
      <c r="U29" s="75">
        <v>600.58054921909695</v>
      </c>
      <c r="V29" s="75">
        <v>240.69258976254901</v>
      </c>
      <c r="W29" s="75">
        <v>2.8497487090239799</v>
      </c>
      <c r="X29" s="75">
        <v>8960.4774666224002</v>
      </c>
      <c r="Y29" s="75">
        <v>35.474477231164997</v>
      </c>
      <c r="Z29" s="75">
        <v>569.32656289977194</v>
      </c>
      <c r="AA29" s="75">
        <v>569.32656289977194</v>
      </c>
      <c r="AB29" s="75">
        <v>195.40198838575299</v>
      </c>
      <c r="AC29" s="75">
        <v>0</v>
      </c>
      <c r="AD29" s="75">
        <v>86.999813061944394</v>
      </c>
      <c r="AE29" s="75">
        <v>44.7734330825146</v>
      </c>
      <c r="AF29" s="75">
        <v>11.609481843085399</v>
      </c>
      <c r="AG29" s="75">
        <v>1.6781448577141901E-2</v>
      </c>
      <c r="AH29" s="75">
        <v>4671.9558557718901</v>
      </c>
      <c r="AI29" s="75">
        <v>579.89653682899495</v>
      </c>
      <c r="AJ29" s="75">
        <v>522.22509039607598</v>
      </c>
      <c r="AK29" s="75">
        <v>263.91436189747702</v>
      </c>
      <c r="AL29" s="75">
        <v>87.307899462463695</v>
      </c>
      <c r="AM29" s="75">
        <v>3.06927319178557</v>
      </c>
      <c r="AN29" s="75">
        <v>0</v>
      </c>
      <c r="AO29" s="75">
        <v>103347.151999537</v>
      </c>
      <c r="AP29" s="75">
        <v>11950.763704426299</v>
      </c>
      <c r="AQ29" s="75">
        <v>1240.8633139547001</v>
      </c>
      <c r="AR29" s="75">
        <v>13278.6268314429</v>
      </c>
      <c r="AS29" s="75">
        <v>7.8297412371867798</v>
      </c>
      <c r="AT29" s="75">
        <v>554.08411535196205</v>
      </c>
      <c r="AU29" s="75">
        <v>0.67797795986230203</v>
      </c>
      <c r="AV29" s="75">
        <v>40.251459231248297</v>
      </c>
      <c r="AW29" s="75">
        <v>33137.388947661799</v>
      </c>
      <c r="AX29" s="75">
        <v>70.882156355208707</v>
      </c>
      <c r="AY29" s="75">
        <v>12.492428731736</v>
      </c>
      <c r="AZ29" s="75">
        <v>988.33845591582701</v>
      </c>
      <c r="BA29" s="75">
        <v>36.780129114568602</v>
      </c>
      <c r="BB29" s="75">
        <v>77.927149988701302</v>
      </c>
      <c r="BC29" s="75">
        <v>29.290449359281698</v>
      </c>
      <c r="BD29" s="75">
        <v>16485.914732434601</v>
      </c>
      <c r="BE29" s="75">
        <v>9461.0774371310599</v>
      </c>
      <c r="BF29" s="75">
        <v>7024.8372953035996</v>
      </c>
      <c r="BG29" s="75">
        <v>3.22322528447891</v>
      </c>
      <c r="BH29" s="75">
        <v>0.94167801721809796</v>
      </c>
      <c r="BI29" s="75">
        <v>4952.8173752817702</v>
      </c>
      <c r="BJ29" s="75">
        <v>3.7720359170400699</v>
      </c>
      <c r="BK29" s="75">
        <v>923.18776970518695</v>
      </c>
      <c r="BL29" s="75">
        <v>8.3748484106328895</v>
      </c>
      <c r="BM29" s="75">
        <v>16.599639350738801</v>
      </c>
      <c r="BN29" s="75">
        <v>1823.67418145141</v>
      </c>
      <c r="BO29" s="75">
        <v>26945.665673214899</v>
      </c>
      <c r="BP29" s="75">
        <v>126.39017121369901</v>
      </c>
      <c r="BQ29" s="75">
        <v>342.82388661959698</v>
      </c>
      <c r="BR29" s="75">
        <v>3.3103971827135501</v>
      </c>
      <c r="BS29" s="75">
        <v>875.67728835022604</v>
      </c>
      <c r="BT29" s="75">
        <v>6170.4525072628403</v>
      </c>
      <c r="BU29" s="75">
        <v>0</v>
      </c>
      <c r="BV29" s="75">
        <v>1816.7260738659099</v>
      </c>
      <c r="BW29" s="75">
        <v>2793.0749003955498</v>
      </c>
      <c r="BX29" s="75">
        <v>1494.9609855127501</v>
      </c>
      <c r="BY29" s="75">
        <v>93893.168476440798</v>
      </c>
      <c r="BZ29" s="75">
        <v>2362.3445911835802</v>
      </c>
      <c r="CA29" s="89"/>
      <c r="CB29" s="23">
        <f t="shared" si="0"/>
        <v>6.5518682139582883E-3</v>
      </c>
      <c r="CC29" s="68">
        <f t="shared" si="1"/>
        <v>-7.0288873330617676E-3</v>
      </c>
      <c r="CD29" s="68">
        <f t="shared" si="2"/>
        <v>-6.6506289012925055E-3</v>
      </c>
      <c r="CE29" s="68">
        <f t="shared" si="3"/>
        <v>-3.8817414091560877E-3</v>
      </c>
      <c r="CF29" s="68">
        <f t="shared" si="4"/>
        <v>-4.484785950373233E-2</v>
      </c>
      <c r="CG29" s="68">
        <f t="shared" si="5"/>
        <v>-6.885843295925409E-2</v>
      </c>
      <c r="CH29" s="68">
        <f t="shared" si="6"/>
        <v>-6.5958357605564566E-2</v>
      </c>
      <c r="CI29" s="68">
        <f t="shared" si="7"/>
        <v>-2.016727241025835E-3</v>
      </c>
    </row>
    <row r="30" spans="1:87" x14ac:dyDescent="0.25">
      <c r="A30" s="89" t="s">
        <v>469</v>
      </c>
      <c r="B30" s="75">
        <v>92914.059506000005</v>
      </c>
      <c r="C30" s="75">
        <v>3.0720999744999999</v>
      </c>
      <c r="D30" s="75">
        <v>12848.476140000001</v>
      </c>
      <c r="E30" s="75">
        <v>15102.937753</v>
      </c>
      <c r="F30" s="75">
        <v>10496.919425</v>
      </c>
      <c r="G30" s="75">
        <v>400.65808356999997</v>
      </c>
      <c r="H30" s="75">
        <v>168108.26590999999</v>
      </c>
      <c r="I30" s="89"/>
      <c r="J30" s="89" t="s">
        <v>469</v>
      </c>
      <c r="K30" s="75">
        <v>49.936886457626699</v>
      </c>
      <c r="L30" s="75">
        <v>5931.7883148679803</v>
      </c>
      <c r="M30" s="75">
        <v>2195.5457587621199</v>
      </c>
      <c r="N30" s="75">
        <v>2195.5457587621199</v>
      </c>
      <c r="O30" s="75">
        <v>864.63057421753001</v>
      </c>
      <c r="P30" s="75">
        <v>1078.30306781277</v>
      </c>
      <c r="Q30" s="75">
        <v>2125.5148705493798</v>
      </c>
      <c r="R30" s="75">
        <v>5633.85420631943</v>
      </c>
      <c r="S30" s="75">
        <v>86596.082836995702</v>
      </c>
      <c r="T30" s="75">
        <v>1663.4054726919701</v>
      </c>
      <c r="U30" s="75">
        <v>1489.5104079525599</v>
      </c>
      <c r="V30" s="75">
        <v>899.25905883024495</v>
      </c>
      <c r="W30" s="75">
        <v>3.0550226519497099</v>
      </c>
      <c r="X30" s="75">
        <v>17019.859625103902</v>
      </c>
      <c r="Y30" s="75">
        <v>50.887517825160401</v>
      </c>
      <c r="Z30" s="75">
        <v>1581.1787253852799</v>
      </c>
      <c r="AA30" s="75">
        <v>1581.1787253852799</v>
      </c>
      <c r="AB30" s="75">
        <v>834.44585098027005</v>
      </c>
      <c r="AC30" s="75">
        <v>0</v>
      </c>
      <c r="AD30" s="75">
        <v>42.088257731333698</v>
      </c>
      <c r="AE30" s="75">
        <v>180.35245932171699</v>
      </c>
      <c r="AF30" s="75">
        <v>50.373911596334402</v>
      </c>
      <c r="AG30" s="75">
        <v>3.11283521263221E-3</v>
      </c>
      <c r="AH30" s="75">
        <v>9956.7562175289695</v>
      </c>
      <c r="AI30" s="75">
        <v>961.12712585431098</v>
      </c>
      <c r="AJ30" s="75">
        <v>1099.3202119027401</v>
      </c>
      <c r="AK30" s="75">
        <v>1164.3762170181501</v>
      </c>
      <c r="AL30" s="75">
        <v>290.676286532939</v>
      </c>
      <c r="AM30" s="75">
        <v>3.05748971997994</v>
      </c>
      <c r="AN30" s="75">
        <v>0</v>
      </c>
      <c r="AO30" s="75">
        <v>178414.01382088501</v>
      </c>
      <c r="AP30" s="75">
        <v>11286.1914570875</v>
      </c>
      <c r="AQ30" s="75">
        <v>1211.9332033717401</v>
      </c>
      <c r="AR30" s="75">
        <v>12540.2129181906</v>
      </c>
      <c r="AS30" s="75">
        <v>4.8456640246665001</v>
      </c>
      <c r="AT30" s="75">
        <v>1059.53669843034</v>
      </c>
      <c r="AU30" s="75">
        <v>0.14197484883542799</v>
      </c>
      <c r="AV30" s="75">
        <v>46.2697678323605</v>
      </c>
      <c r="AW30" s="75">
        <v>48094.319811438603</v>
      </c>
      <c r="AX30" s="75">
        <v>54.163326949850301</v>
      </c>
      <c r="AY30" s="75">
        <v>36.811296724482801</v>
      </c>
      <c r="AZ30" s="75">
        <v>743.07545575599204</v>
      </c>
      <c r="BA30" s="75">
        <v>40.634331171701398</v>
      </c>
      <c r="BB30" s="75">
        <v>15.4792329793812</v>
      </c>
      <c r="BC30" s="75">
        <v>78.654288729421197</v>
      </c>
      <c r="BD30" s="75">
        <v>14539.333550167201</v>
      </c>
      <c r="BE30" s="75">
        <v>9961.8167380506693</v>
      </c>
      <c r="BF30" s="75">
        <v>4577.5168121165998</v>
      </c>
      <c r="BG30" s="75">
        <v>6.2062217581860404</v>
      </c>
      <c r="BH30" s="75">
        <v>0.83055912322183401</v>
      </c>
      <c r="BI30" s="75">
        <v>1431.2968323109401</v>
      </c>
      <c r="BJ30" s="75">
        <v>11.191562391904601</v>
      </c>
      <c r="BK30" s="75">
        <v>2751.2336740907299</v>
      </c>
      <c r="BL30" s="75">
        <v>25.610069469292299</v>
      </c>
      <c r="BM30" s="75">
        <v>23.4129594951415</v>
      </c>
      <c r="BN30" s="75">
        <v>4426.8580528999</v>
      </c>
      <c r="BO30" s="75">
        <v>54251.522175283899</v>
      </c>
      <c r="BP30" s="75">
        <v>144.91995539057601</v>
      </c>
      <c r="BQ30" s="75">
        <v>121.959576125046</v>
      </c>
      <c r="BR30" s="75">
        <v>3.2095748525383399</v>
      </c>
      <c r="BS30" s="75">
        <v>383.19721657478902</v>
      </c>
      <c r="BT30" s="75">
        <v>6666.6863748580499</v>
      </c>
      <c r="BU30" s="75">
        <v>0</v>
      </c>
      <c r="BV30" s="75">
        <v>3402.3701912249198</v>
      </c>
      <c r="BW30" s="75">
        <v>3595.3371027796502</v>
      </c>
      <c r="BX30" s="75">
        <v>1362.10380560115</v>
      </c>
      <c r="BY30" s="75">
        <v>165914.36255725101</v>
      </c>
      <c r="BZ30" s="75">
        <v>2641.67321552159</v>
      </c>
      <c r="CA30" s="89"/>
      <c r="CB30" s="23">
        <f t="shared" si="0"/>
        <v>3.3562634068422595E-3</v>
      </c>
      <c r="CC30" s="68">
        <f t="shared" si="1"/>
        <v>-6.7998069426686875E-2</v>
      </c>
      <c r="CD30" s="68">
        <f t="shared" si="2"/>
        <v>-4.7557874552692E-3</v>
      </c>
      <c r="CE30" s="68">
        <f t="shared" si="3"/>
        <v>-2.3992200977804082E-2</v>
      </c>
      <c r="CF30" s="68">
        <f t="shared" si="4"/>
        <v>-3.7317521402142222E-2</v>
      </c>
      <c r="CG30" s="68">
        <f t="shared" si="5"/>
        <v>-5.0977116741022399E-2</v>
      </c>
      <c r="CH30" s="68">
        <f t="shared" si="6"/>
        <v>-4.3580468512275303E-2</v>
      </c>
      <c r="CI30" s="68">
        <f t="shared" si="7"/>
        <v>-1.3050538240181061E-2</v>
      </c>
    </row>
    <row r="31" spans="1:87" x14ac:dyDescent="0.25">
      <c r="A31" s="89" t="s">
        <v>445</v>
      </c>
      <c r="B31" s="75">
        <v>95957.407668</v>
      </c>
      <c r="C31" s="75">
        <v>2.7621705527999998</v>
      </c>
      <c r="D31" s="75">
        <v>9883.0234242000006</v>
      </c>
      <c r="E31" s="75">
        <v>12165.086246999999</v>
      </c>
      <c r="F31" s="75">
        <v>10488.995281</v>
      </c>
      <c r="G31" s="75">
        <v>520.29779458999997</v>
      </c>
      <c r="H31" s="75">
        <v>60627.14013</v>
      </c>
      <c r="I31" s="89"/>
      <c r="J31" s="89" t="s">
        <v>445</v>
      </c>
      <c r="K31" s="75">
        <v>7.00699044480496</v>
      </c>
      <c r="L31" s="75">
        <v>3224.52612781786</v>
      </c>
      <c r="M31" s="75">
        <v>2606.1324862910501</v>
      </c>
      <c r="N31" s="75">
        <v>2606.1324862910501</v>
      </c>
      <c r="O31" s="75">
        <v>1015.89886138262</v>
      </c>
      <c r="P31" s="75">
        <v>201.18156110549401</v>
      </c>
      <c r="Q31" s="75">
        <v>1221.8825104652201</v>
      </c>
      <c r="R31" s="75">
        <v>6191.8229637504101</v>
      </c>
      <c r="S31" s="75">
        <v>95966.705130706498</v>
      </c>
      <c r="T31" s="75">
        <v>1817.35719508747</v>
      </c>
      <c r="U31" s="75">
        <v>877.34541248908795</v>
      </c>
      <c r="V31" s="75">
        <v>1057.8242948377599</v>
      </c>
      <c r="W31" s="75">
        <v>1.7749313650143701</v>
      </c>
      <c r="X31" s="75">
        <v>3295.8687454132901</v>
      </c>
      <c r="Y31" s="75">
        <v>4.0478468604190301</v>
      </c>
      <c r="Z31" s="75">
        <v>1798.3980623708801</v>
      </c>
      <c r="AA31" s="75">
        <v>1798.3980623708801</v>
      </c>
      <c r="AB31" s="75">
        <v>991.09000193653105</v>
      </c>
      <c r="AC31" s="75">
        <v>0</v>
      </c>
      <c r="AD31" s="75">
        <v>50.287525824016001</v>
      </c>
      <c r="AE31" s="75">
        <v>213.69389322442601</v>
      </c>
      <c r="AF31" s="75">
        <v>60.411988950407697</v>
      </c>
      <c r="AG31" s="75">
        <v>5.5261043604368501E-3</v>
      </c>
      <c r="AH31" s="75">
        <v>4044.7732069848498</v>
      </c>
      <c r="AI31" s="75">
        <v>542.01136890199803</v>
      </c>
      <c r="AJ31" s="75">
        <v>239.57198710274699</v>
      </c>
      <c r="AK31" s="75">
        <v>1390.30099179533</v>
      </c>
      <c r="AL31" s="75">
        <v>348.86691166731498</v>
      </c>
      <c r="AM31" s="75">
        <v>2.76215781762264</v>
      </c>
      <c r="AN31" s="75">
        <v>0</v>
      </c>
      <c r="AO31" s="75">
        <v>66551.743342978501</v>
      </c>
      <c r="AP31" s="75">
        <v>8895.0346054442998</v>
      </c>
      <c r="AQ31" s="75">
        <v>938.04965857239699</v>
      </c>
      <c r="AR31" s="75">
        <v>9883.3717898407194</v>
      </c>
      <c r="AS31" s="75">
        <v>4.1573545808852801</v>
      </c>
      <c r="AT31" s="75">
        <v>846.65967201871695</v>
      </c>
      <c r="AU31" s="75">
        <v>0.22403483597350801</v>
      </c>
      <c r="AV31" s="75">
        <v>15.9335930020888</v>
      </c>
      <c r="AW31" s="75">
        <v>15706.9473871955</v>
      </c>
      <c r="AX31" s="75">
        <v>16.6448928518438</v>
      </c>
      <c r="AY31" s="75">
        <v>27.270579957781401</v>
      </c>
      <c r="AZ31" s="75">
        <v>877.47060489315697</v>
      </c>
      <c r="BA31" s="75">
        <v>13.371037311132699</v>
      </c>
      <c r="BB31" s="75">
        <v>25.486930871255499</v>
      </c>
      <c r="BC31" s="75">
        <v>78.216186131825296</v>
      </c>
      <c r="BD31" s="75">
        <v>12165.607998261399</v>
      </c>
      <c r="BE31" s="75">
        <v>10489.708264194</v>
      </c>
      <c r="BF31" s="75">
        <v>1675.89973406747</v>
      </c>
      <c r="BG31" s="75">
        <v>2.80335332484553</v>
      </c>
      <c r="BH31" s="75">
        <v>0.27093998065444103</v>
      </c>
      <c r="BI31" s="75">
        <v>1778.72437188666</v>
      </c>
      <c r="BJ31" s="75">
        <v>8.70944128540485</v>
      </c>
      <c r="BK31" s="75">
        <v>2957.7470991032701</v>
      </c>
      <c r="BL31" s="75">
        <v>14.601275595385699</v>
      </c>
      <c r="BM31" s="75">
        <v>19.671491619680602</v>
      </c>
      <c r="BN31" s="75">
        <v>4458.0653709000899</v>
      </c>
      <c r="BO31" s="75">
        <v>14304.333028073601</v>
      </c>
      <c r="BP31" s="75">
        <v>50.004144798469902</v>
      </c>
      <c r="BQ31" s="75">
        <v>143.65141531991799</v>
      </c>
      <c r="BR31" s="75">
        <v>1.06553536054939</v>
      </c>
      <c r="BS31" s="75">
        <v>520.32212364710597</v>
      </c>
      <c r="BT31" s="75">
        <v>2189.1209496062202</v>
      </c>
      <c r="BU31" s="75">
        <v>0</v>
      </c>
      <c r="BV31" s="75">
        <v>589.00028338985999</v>
      </c>
      <c r="BW31" s="75">
        <v>1837.1922966342199</v>
      </c>
      <c r="BX31" s="75">
        <v>474.54216737598199</v>
      </c>
      <c r="BY31" s="75">
        <v>60629.140925169602</v>
      </c>
      <c r="BZ31" s="75">
        <v>1391.26880365703</v>
      </c>
      <c r="CA31" s="89"/>
      <c r="CB31" s="23">
        <f t="shared" si="0"/>
        <v>5.0880941133578904E-3</v>
      </c>
      <c r="CC31" s="68">
        <f t="shared" si="1"/>
        <v>9.6891557748889504E-5</v>
      </c>
      <c r="CD31" s="68">
        <f t="shared" si="2"/>
        <v>-4.6105687959311128E-6</v>
      </c>
      <c r="CE31" s="68">
        <f t="shared" si="3"/>
        <v>3.5248893558808725E-5</v>
      </c>
      <c r="CF31" s="68">
        <f t="shared" si="4"/>
        <v>4.2889236525436148E-5</v>
      </c>
      <c r="CG31" s="68">
        <f t="shared" si="5"/>
        <v>6.7974403162486926E-5</v>
      </c>
      <c r="CH31" s="68">
        <f t="shared" si="6"/>
        <v>4.6759869749540405E-5</v>
      </c>
      <c r="CI31" s="68">
        <f t="shared" si="7"/>
        <v>3.3001641926574204E-5</v>
      </c>
    </row>
    <row r="32" spans="1:87" x14ac:dyDescent="0.25">
      <c r="A32" s="89" t="s">
        <v>470</v>
      </c>
      <c r="B32" s="75">
        <v>16763.633903999998</v>
      </c>
      <c r="C32" s="75">
        <v>0.77308449680000002</v>
      </c>
      <c r="D32" s="75">
        <v>3081.8548655</v>
      </c>
      <c r="E32" s="75">
        <v>2262.2744742999998</v>
      </c>
      <c r="F32" s="75">
        <v>1682.1830640000001</v>
      </c>
      <c r="G32" s="75">
        <v>47.431153602999998</v>
      </c>
      <c r="H32" s="75">
        <v>25764.087718999999</v>
      </c>
      <c r="I32" s="89"/>
      <c r="J32" s="89" t="s">
        <v>470</v>
      </c>
      <c r="K32" s="75">
        <v>12.5014451811623</v>
      </c>
      <c r="L32" s="75">
        <v>880.53719327835802</v>
      </c>
      <c r="M32" s="75">
        <v>408.46508018660302</v>
      </c>
      <c r="N32" s="75">
        <v>408.46508018660302</v>
      </c>
      <c r="O32" s="75">
        <v>161.432060279105</v>
      </c>
      <c r="P32" s="75">
        <v>175.34175462467201</v>
      </c>
      <c r="Q32" s="75">
        <v>392.43998458102902</v>
      </c>
      <c r="R32" s="75">
        <v>930.76479093003104</v>
      </c>
      <c r="S32" s="75">
        <v>16765.0191870456</v>
      </c>
      <c r="T32" s="75">
        <v>293.23356367631999</v>
      </c>
      <c r="U32" s="75">
        <v>216.18500360980499</v>
      </c>
      <c r="V32" s="75">
        <v>157.26781604154399</v>
      </c>
      <c r="W32" s="75">
        <v>0.570078980520071</v>
      </c>
      <c r="X32" s="75">
        <v>2913.1765257553898</v>
      </c>
      <c r="Y32" s="75">
        <v>17.5576558083159</v>
      </c>
      <c r="Z32" s="75">
        <v>291.68803247798797</v>
      </c>
      <c r="AA32" s="75">
        <v>291.68803247798797</v>
      </c>
      <c r="AB32" s="75">
        <v>143.60772554718201</v>
      </c>
      <c r="AC32" s="75">
        <v>0</v>
      </c>
      <c r="AD32" s="75">
        <v>16.593605000743999</v>
      </c>
      <c r="AE32" s="75">
        <v>31.091319451278299</v>
      </c>
      <c r="AF32" s="75">
        <v>8.5848392731622507</v>
      </c>
      <c r="AG32" s="75">
        <v>1.66163472821485E-4</v>
      </c>
      <c r="AH32" s="75">
        <v>1497.52336906797</v>
      </c>
      <c r="AI32" s="75">
        <v>141.13602092966599</v>
      </c>
      <c r="AJ32" s="75">
        <v>126.75913121857999</v>
      </c>
      <c r="AK32" s="75">
        <v>199.85739254725101</v>
      </c>
      <c r="AL32" s="75">
        <v>51.872699583248497</v>
      </c>
      <c r="AM32" s="75">
        <v>0.77307849721941901</v>
      </c>
      <c r="AN32" s="75">
        <v>0</v>
      </c>
      <c r="AO32" s="75">
        <v>27813.158024438198</v>
      </c>
      <c r="AP32" s="75">
        <v>2773.7326082772502</v>
      </c>
      <c r="AQ32" s="75">
        <v>291.59882576982602</v>
      </c>
      <c r="AR32" s="75">
        <v>3081.9250390478201</v>
      </c>
      <c r="AS32" s="75">
        <v>0.91513551526987302</v>
      </c>
      <c r="AT32" s="75">
        <v>192.461339415168</v>
      </c>
      <c r="AU32" s="75">
        <v>8.5388363394320408E-3</v>
      </c>
      <c r="AV32" s="75">
        <v>6.10659089160424</v>
      </c>
      <c r="AW32" s="75">
        <v>7999.5116187569201</v>
      </c>
      <c r="AX32" s="75">
        <v>7.1311485694758998</v>
      </c>
      <c r="AY32" s="75">
        <v>5.79286288463764</v>
      </c>
      <c r="AZ32" s="75">
        <v>285.68756130227001</v>
      </c>
      <c r="BA32" s="75">
        <v>5.4416869866675404</v>
      </c>
      <c r="BB32" s="75">
        <v>0.91401117203216498</v>
      </c>
      <c r="BC32" s="75">
        <v>12.707254531324899</v>
      </c>
      <c r="BD32" s="75">
        <v>2262.32276187866</v>
      </c>
      <c r="BE32" s="75">
        <v>1682.28274005291</v>
      </c>
      <c r="BF32" s="75">
        <v>580.04002182575698</v>
      </c>
      <c r="BG32" s="75">
        <v>0.88058657815109398</v>
      </c>
      <c r="BH32" s="75">
        <v>0.111436130006558</v>
      </c>
      <c r="BI32" s="75">
        <v>131.06152968799</v>
      </c>
      <c r="BJ32" s="75">
        <v>1.6559198641952799</v>
      </c>
      <c r="BK32" s="75">
        <v>454.017680847897</v>
      </c>
      <c r="BL32" s="75">
        <v>3.8010045723860002</v>
      </c>
      <c r="BM32" s="75">
        <v>3.6214025198829298</v>
      </c>
      <c r="BN32" s="75">
        <v>730.79292040763403</v>
      </c>
      <c r="BO32" s="75">
        <v>7092.29896768046</v>
      </c>
      <c r="BP32" s="75">
        <v>19.210527424946299</v>
      </c>
      <c r="BQ32" s="75">
        <v>12.9263074025694</v>
      </c>
      <c r="BR32" s="75">
        <v>0.42230827923742098</v>
      </c>
      <c r="BS32" s="75">
        <v>47.434448003439201</v>
      </c>
      <c r="BT32" s="75">
        <v>1332.9611872829601</v>
      </c>
      <c r="BU32" s="75">
        <v>0</v>
      </c>
      <c r="BV32" s="75">
        <v>622.43530118335696</v>
      </c>
      <c r="BW32" s="75">
        <v>575.05902202673894</v>
      </c>
      <c r="BX32" s="75">
        <v>269.57211101876601</v>
      </c>
      <c r="BY32" s="75">
        <v>25764.363963248899</v>
      </c>
      <c r="BZ32" s="75">
        <v>472.18942878328602</v>
      </c>
      <c r="CA32" s="89"/>
      <c r="CB32" s="23">
        <f t="shared" si="0"/>
        <v>5.3841689173175665E-3</v>
      </c>
      <c r="CC32" s="68">
        <f t="shared" si="1"/>
        <v>8.2636202480605185E-5</v>
      </c>
      <c r="CD32" s="68">
        <f t="shared" si="2"/>
        <v>-7.7605754685811334E-6</v>
      </c>
      <c r="CE32" s="68">
        <f t="shared" si="3"/>
        <v>2.2769906722625461E-5</v>
      </c>
      <c r="CF32" s="68">
        <f t="shared" si="4"/>
        <v>2.1344703840636582E-5</v>
      </c>
      <c r="CG32" s="68">
        <f t="shared" si="5"/>
        <v>5.9253986705158758E-5</v>
      </c>
      <c r="CH32" s="68">
        <f t="shared" si="6"/>
        <v>6.9456468775277284E-5</v>
      </c>
      <c r="CI32" s="68">
        <f t="shared" si="7"/>
        <v>1.0722065997953615E-5</v>
      </c>
    </row>
    <row r="33" spans="1:87" x14ac:dyDescent="0.25">
      <c r="A33" s="89" t="s">
        <v>446</v>
      </c>
      <c r="B33" s="75">
        <v>12789.579936</v>
      </c>
      <c r="C33" s="75">
        <v>5.6604792500000001E-2</v>
      </c>
      <c r="D33" s="75">
        <v>3385.5491523999999</v>
      </c>
      <c r="E33" s="75">
        <v>1717.7084679</v>
      </c>
      <c r="F33" s="75">
        <v>1340.3564447000001</v>
      </c>
      <c r="G33" s="75">
        <v>94.099831386000005</v>
      </c>
      <c r="H33" s="75">
        <v>15428.154167000001</v>
      </c>
      <c r="I33" s="89"/>
      <c r="J33" s="89" t="s">
        <v>446</v>
      </c>
      <c r="K33" s="75">
        <v>1.71999073857834</v>
      </c>
      <c r="L33" s="75">
        <v>486.40428209760898</v>
      </c>
      <c r="M33" s="75">
        <v>349.454767337428</v>
      </c>
      <c r="N33" s="75">
        <v>349.454767337428</v>
      </c>
      <c r="O33" s="75">
        <v>137.24639624001699</v>
      </c>
      <c r="P33" s="75">
        <v>52.6560505009748</v>
      </c>
      <c r="Q33" s="75">
        <v>285.499444141796</v>
      </c>
      <c r="R33" s="75">
        <v>771.73334801366798</v>
      </c>
      <c r="S33" s="75">
        <v>12788.184574480299</v>
      </c>
      <c r="T33" s="75">
        <v>267.65766338258499</v>
      </c>
      <c r="U33" s="75">
        <v>154.422028459518</v>
      </c>
      <c r="V33" s="75">
        <v>135.58577200609801</v>
      </c>
      <c r="W33" s="75">
        <v>0.72113473114496995</v>
      </c>
      <c r="X33" s="75">
        <v>833.59281007397794</v>
      </c>
      <c r="Y33" s="75">
        <v>0.93366245680800197</v>
      </c>
      <c r="Z33" s="75">
        <v>253.133034322117</v>
      </c>
      <c r="AA33" s="75">
        <v>253.133034322117</v>
      </c>
      <c r="AB33" s="75">
        <v>121.990918146467</v>
      </c>
      <c r="AC33" s="75">
        <v>0</v>
      </c>
      <c r="AD33" s="75">
        <v>22.256672010890799</v>
      </c>
      <c r="AE33" s="75">
        <v>26.397276526139599</v>
      </c>
      <c r="AF33" s="75">
        <v>7.3035454291673698</v>
      </c>
      <c r="AG33" s="75">
        <v>1.7426188431943299E-4</v>
      </c>
      <c r="AH33" s="75">
        <v>821.12538858330595</v>
      </c>
      <c r="AI33" s="75">
        <v>98.582424329833401</v>
      </c>
      <c r="AJ33" s="75">
        <v>64.2008468359397</v>
      </c>
      <c r="AK33" s="75">
        <v>169.929535183045</v>
      </c>
      <c r="AL33" s="75">
        <v>49.059693653208498</v>
      </c>
      <c r="AM33" s="75">
        <v>5.6602295342184798E-2</v>
      </c>
      <c r="AN33" s="75">
        <v>0</v>
      </c>
      <c r="AO33" s="75">
        <v>16954.737265056101</v>
      </c>
      <c r="AP33" s="75">
        <v>3047.0648192154799</v>
      </c>
      <c r="AQ33" s="75">
        <v>316.30594786730302</v>
      </c>
      <c r="AR33" s="75">
        <v>3385.6274390936701</v>
      </c>
      <c r="AS33" s="75">
        <v>1.13025742599998</v>
      </c>
      <c r="AT33" s="75">
        <v>158.73977531143001</v>
      </c>
      <c r="AU33" s="75">
        <v>7.8681153558199293E-3</v>
      </c>
      <c r="AV33" s="75">
        <v>3.68742896873295</v>
      </c>
      <c r="AW33" s="75">
        <v>5032.24892467467</v>
      </c>
      <c r="AX33" s="75">
        <v>4.4136243610729897</v>
      </c>
      <c r="AY33" s="75">
        <v>3.8475245390962098</v>
      </c>
      <c r="AZ33" s="75">
        <v>217.30035957384601</v>
      </c>
      <c r="BA33" s="75">
        <v>3.2557374692041798</v>
      </c>
      <c r="BB33" s="75">
        <v>0.87680012378952399</v>
      </c>
      <c r="BC33" s="75">
        <v>10.193353149578099</v>
      </c>
      <c r="BD33" s="75">
        <v>1717.58401855442</v>
      </c>
      <c r="BE33" s="75">
        <v>1340.24531718701</v>
      </c>
      <c r="BF33" s="75">
        <v>377.338701367417</v>
      </c>
      <c r="BG33" s="75">
        <v>0.58539258486416701</v>
      </c>
      <c r="BH33" s="75">
        <v>6.8839925373545593E-2</v>
      </c>
      <c r="BI33" s="75">
        <v>104.515971659584</v>
      </c>
      <c r="BJ33" s="75">
        <v>1.2394923146877399</v>
      </c>
      <c r="BK33" s="75">
        <v>374.23954838318502</v>
      </c>
      <c r="BL33" s="75">
        <v>2.25114568472803</v>
      </c>
      <c r="BM33" s="75">
        <v>2.6116277076891601</v>
      </c>
      <c r="BN33" s="75">
        <v>589.64492247997896</v>
      </c>
      <c r="BO33" s="75">
        <v>4248.7547987940698</v>
      </c>
      <c r="BP33" s="75">
        <v>11.606890743343399</v>
      </c>
      <c r="BQ33" s="75">
        <v>9.6512888010714395</v>
      </c>
      <c r="BR33" s="75">
        <v>0.25536871718557902</v>
      </c>
      <c r="BS33" s="75">
        <v>94.099539370690593</v>
      </c>
      <c r="BT33" s="75">
        <v>965.79085723835897</v>
      </c>
      <c r="BU33" s="75">
        <v>0</v>
      </c>
      <c r="BV33" s="75">
        <v>153.386765162464</v>
      </c>
      <c r="BW33" s="75">
        <v>458.235529847517</v>
      </c>
      <c r="BX33" s="75">
        <v>261.66285569734902</v>
      </c>
      <c r="BY33" s="75">
        <v>15427.819755066501</v>
      </c>
      <c r="BZ33" s="75">
        <v>410.02343214407199</v>
      </c>
      <c r="CA33" s="89"/>
      <c r="CB33" s="23">
        <f t="shared" si="0"/>
        <v>6.5738692195999255E-3</v>
      </c>
      <c r="CC33" s="68">
        <f t="shared" si="1"/>
        <v>-1.0910143465876846E-4</v>
      </c>
      <c r="CD33" s="68">
        <f t="shared" si="2"/>
        <v>-4.411566061658982E-5</v>
      </c>
      <c r="CE33" s="68">
        <f t="shared" si="3"/>
        <v>2.3123779967773414E-5</v>
      </c>
      <c r="CF33" s="68">
        <f t="shared" si="4"/>
        <v>-7.2450795874622187E-5</v>
      </c>
      <c r="CG33" s="68">
        <f t="shared" si="5"/>
        <v>-8.2908925778339595E-5</v>
      </c>
      <c r="CH33" s="68">
        <f t="shared" si="6"/>
        <v>-3.1032500814428547E-6</v>
      </c>
      <c r="CI33" s="68">
        <f t="shared" si="7"/>
        <v>-2.1675433747934175E-5</v>
      </c>
    </row>
    <row r="34" spans="1:87" x14ac:dyDescent="0.25">
      <c r="A34" s="89" t="s">
        <v>471</v>
      </c>
      <c r="B34" s="75">
        <v>12882.268410999999</v>
      </c>
      <c r="C34" s="75">
        <v>6383.7519203000002</v>
      </c>
      <c r="D34" s="75">
        <v>11117.178163</v>
      </c>
      <c r="E34" s="75">
        <v>12405.229987000001</v>
      </c>
      <c r="F34" s="75">
        <v>4006.1879484999999</v>
      </c>
      <c r="G34" s="75">
        <v>392.80350055000002</v>
      </c>
      <c r="H34" s="75">
        <v>76736.816659000004</v>
      </c>
      <c r="I34" s="89"/>
      <c r="J34" s="89" t="s">
        <v>471</v>
      </c>
      <c r="K34" s="75">
        <v>46.591757242393598</v>
      </c>
      <c r="L34" s="75">
        <v>6779.3833612567496</v>
      </c>
      <c r="M34" s="75">
        <v>461.72055302706502</v>
      </c>
      <c r="N34" s="75">
        <v>461.72055302706502</v>
      </c>
      <c r="O34" s="75">
        <v>178.40563010849999</v>
      </c>
      <c r="P34" s="75">
        <v>340.02259416042602</v>
      </c>
      <c r="Q34" s="75">
        <v>182.64412390077899</v>
      </c>
      <c r="R34" s="75">
        <v>221781.43268180301</v>
      </c>
      <c r="S34" s="75">
        <v>12884.5036037544</v>
      </c>
      <c r="T34" s="75">
        <v>402.882964879094</v>
      </c>
      <c r="U34" s="75">
        <v>1796.09906329966</v>
      </c>
      <c r="V34" s="75">
        <v>181.696971391391</v>
      </c>
      <c r="W34" s="75">
        <v>0</v>
      </c>
      <c r="X34" s="75">
        <v>9371.6704903351892</v>
      </c>
      <c r="Y34" s="75">
        <v>68.940513870562</v>
      </c>
      <c r="Z34" s="75">
        <v>468.00629586705901</v>
      </c>
      <c r="AA34" s="75">
        <v>468.00629586705901</v>
      </c>
      <c r="AB34" s="75">
        <v>146.775542340133</v>
      </c>
      <c r="AC34" s="75">
        <v>0</v>
      </c>
      <c r="AD34" s="75">
        <v>78.498353967691301</v>
      </c>
      <c r="AE34" s="75">
        <v>136.194827290219</v>
      </c>
      <c r="AF34" s="75">
        <v>7.9843749455336201</v>
      </c>
      <c r="AG34" s="75">
        <v>1.1199500932985E-3</v>
      </c>
      <c r="AH34" s="75">
        <v>6467.2563126345303</v>
      </c>
      <c r="AI34" s="75">
        <v>345.14675024979402</v>
      </c>
      <c r="AJ34" s="75">
        <v>657.10814343546303</v>
      </c>
      <c r="AK34" s="75">
        <v>189.483501332933</v>
      </c>
      <c r="AL34" s="75">
        <v>64.957287433572802</v>
      </c>
      <c r="AM34" s="75">
        <v>6383.7615243638302</v>
      </c>
      <c r="AN34" s="75">
        <v>0</v>
      </c>
      <c r="AO34" s="75">
        <v>90615.883474594506</v>
      </c>
      <c r="AP34" s="75">
        <v>10005.505809394899</v>
      </c>
      <c r="AQ34" s="75">
        <v>1033.2247811238001</v>
      </c>
      <c r="AR34" s="75">
        <v>11117.2289444864</v>
      </c>
      <c r="AS34" s="75">
        <v>0.76461338089058895</v>
      </c>
      <c r="AT34" s="75">
        <v>246.03554013194099</v>
      </c>
      <c r="AU34" s="75">
        <v>1.7882858316394401</v>
      </c>
      <c r="AV34" s="75">
        <v>125.22542505001699</v>
      </c>
      <c r="AW34" s="75">
        <v>26071.601996776</v>
      </c>
      <c r="AX34" s="75">
        <v>118.023349442506</v>
      </c>
      <c r="AY34" s="75">
        <v>12.829363424880199</v>
      </c>
      <c r="AZ34" s="75">
        <v>466.066342537629</v>
      </c>
      <c r="BA34" s="75">
        <v>98.980467017201505</v>
      </c>
      <c r="BB34" s="75">
        <v>4.2607013130728504</v>
      </c>
      <c r="BC34" s="75">
        <v>47.660697603796301</v>
      </c>
      <c r="BD34" s="75">
        <v>12403.382862189101</v>
      </c>
      <c r="BE34" s="75">
        <v>4005.97372654431</v>
      </c>
      <c r="BF34" s="75">
        <v>8397.4091356448698</v>
      </c>
      <c r="BG34" s="75">
        <v>16.0428824300445</v>
      </c>
      <c r="BH34" s="75">
        <v>2.20639110291726</v>
      </c>
      <c r="BI34" s="75">
        <v>1242.63850683487</v>
      </c>
      <c r="BJ34" s="75">
        <v>8.6818200229280595</v>
      </c>
      <c r="BK34" s="75">
        <v>462.09926174925698</v>
      </c>
      <c r="BL34" s="75">
        <v>5.9669849263380597</v>
      </c>
      <c r="BM34" s="75">
        <v>6.2768614958360098</v>
      </c>
      <c r="BN34" s="75">
        <v>950.90604722300202</v>
      </c>
      <c r="BO34" s="75">
        <v>19618.0619028767</v>
      </c>
      <c r="BP34" s="75">
        <v>394.28362505552798</v>
      </c>
      <c r="BQ34" s="75">
        <v>35.104986614637497</v>
      </c>
      <c r="BR34" s="75">
        <v>8.7200126998351895</v>
      </c>
      <c r="BS34" s="75">
        <v>392.81338144171201</v>
      </c>
      <c r="BT34" s="75">
        <v>4905.4742194105502</v>
      </c>
      <c r="BU34" s="75">
        <v>7.8723126151799203E-3</v>
      </c>
      <c r="BV34" s="75">
        <v>1550.01114297707</v>
      </c>
      <c r="BW34" s="75">
        <v>2775.21492869245</v>
      </c>
      <c r="BX34" s="75">
        <v>998.74983496252196</v>
      </c>
      <c r="BY34" s="75">
        <v>76737.770289191205</v>
      </c>
      <c r="BZ34" s="75">
        <v>1721.7177543376499</v>
      </c>
      <c r="CA34" s="89"/>
      <c r="CB34" s="23">
        <f t="shared" si="0"/>
        <v>7.0609640549520779E-3</v>
      </c>
      <c r="CC34" s="68">
        <f t="shared" si="1"/>
        <v>1.7350925187150152E-4</v>
      </c>
      <c r="CD34" s="68">
        <f t="shared" si="2"/>
        <v>1.5044544258479993E-6</v>
      </c>
      <c r="CE34" s="68">
        <f t="shared" si="3"/>
        <v>4.5678395771789395E-6</v>
      </c>
      <c r="CF34" s="68">
        <f t="shared" si="4"/>
        <v>-1.4889887675082194E-4</v>
      </c>
      <c r="CG34" s="68">
        <f t="shared" si="5"/>
        <v>-5.3472767240025634E-5</v>
      </c>
      <c r="CH34" s="68">
        <f t="shared" si="6"/>
        <v>2.5154795459184216E-5</v>
      </c>
      <c r="CI34" s="68">
        <f t="shared" si="7"/>
        <v>1.2427283704495216E-5</v>
      </c>
    </row>
    <row r="35" spans="1:87" x14ac:dyDescent="0.25">
      <c r="A35" s="89" t="s">
        <v>447</v>
      </c>
      <c r="B35" s="75">
        <v>175367.6826</v>
      </c>
      <c r="C35" s="75">
        <v>0.44979285479999997</v>
      </c>
      <c r="D35" s="75">
        <v>9267.3058316000006</v>
      </c>
      <c r="E35" s="75">
        <v>16819.526281999999</v>
      </c>
      <c r="F35" s="75">
        <v>15854.09684</v>
      </c>
      <c r="G35" s="75">
        <v>598.27400838000005</v>
      </c>
      <c r="H35" s="75">
        <v>60187.861339000003</v>
      </c>
      <c r="I35" s="89"/>
      <c r="J35" s="89" t="s">
        <v>447</v>
      </c>
      <c r="K35" s="75">
        <v>3.7375358841538602</v>
      </c>
      <c r="L35" s="75">
        <v>3184.0986367310002</v>
      </c>
      <c r="M35" s="75">
        <v>4801.8024172744899</v>
      </c>
      <c r="N35" s="75">
        <v>4801.8024172744899</v>
      </c>
      <c r="O35" s="75">
        <v>1863.4742458497899</v>
      </c>
      <c r="P35" s="75">
        <v>118.05585343633</v>
      </c>
      <c r="Q35" s="75">
        <v>1466.0520836737201</v>
      </c>
      <c r="R35" s="75">
        <v>11541.392926026399</v>
      </c>
      <c r="S35" s="75">
        <v>175385.295552417</v>
      </c>
      <c r="T35" s="75">
        <v>3193.7369220555902</v>
      </c>
      <c r="U35" s="75">
        <v>1305.9915697673</v>
      </c>
      <c r="V35" s="75">
        <v>1963.3024003979999</v>
      </c>
      <c r="W35" s="75">
        <v>0.76755566389665897</v>
      </c>
      <c r="X35" s="75">
        <v>2100.3379317119602</v>
      </c>
      <c r="Y35" s="75">
        <v>1.66399854470589</v>
      </c>
      <c r="Z35" s="75">
        <v>3284.2837276497798</v>
      </c>
      <c r="AA35" s="75">
        <v>3284.2837276497798</v>
      </c>
      <c r="AB35" s="75">
        <v>1863.4636176143699</v>
      </c>
      <c r="AC35" s="75">
        <v>0</v>
      </c>
      <c r="AD35" s="75">
        <v>30.751085120675398</v>
      </c>
      <c r="AE35" s="75">
        <v>400.50965073273699</v>
      </c>
      <c r="AF35" s="75">
        <v>113.76663224875099</v>
      </c>
      <c r="AG35" s="75">
        <v>2.9628882577239701E-3</v>
      </c>
      <c r="AH35" s="75">
        <v>5418.3922517889996</v>
      </c>
      <c r="AI35" s="75">
        <v>678.82245131469494</v>
      </c>
      <c r="AJ35" s="75">
        <v>142.251608070125</v>
      </c>
      <c r="AK35" s="75">
        <v>2619.4507644744699</v>
      </c>
      <c r="AL35" s="75">
        <v>670.38513232365597</v>
      </c>
      <c r="AM35" s="75">
        <v>0.44978343370150498</v>
      </c>
      <c r="AN35" s="75">
        <v>0</v>
      </c>
      <c r="AO35" s="75">
        <v>65310.435102432202</v>
      </c>
      <c r="AP35" s="75">
        <v>8341.08413921172</v>
      </c>
      <c r="AQ35" s="75">
        <v>896.03605555250499</v>
      </c>
      <c r="AR35" s="75">
        <v>9267.8712798849101</v>
      </c>
      <c r="AS35" s="75">
        <v>4.0167154524880502</v>
      </c>
      <c r="AT35" s="75">
        <v>1279.31177856923</v>
      </c>
      <c r="AU35" s="75">
        <v>0.120305386110648</v>
      </c>
      <c r="AV35" s="75">
        <v>5.7145141805695596</v>
      </c>
      <c r="AW35" s="75">
        <v>11238.9089504313</v>
      </c>
      <c r="AX35" s="75">
        <v>5.7553479678345596</v>
      </c>
      <c r="AY35" s="75">
        <v>47.643330586815203</v>
      </c>
      <c r="AZ35" s="75">
        <v>1083.8831571763201</v>
      </c>
      <c r="BA35" s="75">
        <v>5.0530010109294103</v>
      </c>
      <c r="BB35" s="75">
        <v>13.6672223932847</v>
      </c>
      <c r="BC35" s="75">
        <v>139.18365585409799</v>
      </c>
      <c r="BD35" s="75">
        <v>16820.979175824599</v>
      </c>
      <c r="BE35" s="75">
        <v>15855.5399123227</v>
      </c>
      <c r="BF35" s="75">
        <v>965.43926350193101</v>
      </c>
      <c r="BG35" s="75">
        <v>2.2543866992950701</v>
      </c>
      <c r="BH35" s="75">
        <v>7.7129929555713406E-2</v>
      </c>
      <c r="BI35" s="75">
        <v>1175.2292412550901</v>
      </c>
      <c r="BJ35" s="75">
        <v>14.4936305845004</v>
      </c>
      <c r="BK35" s="75">
        <v>5357.85616392466</v>
      </c>
      <c r="BL35" s="75">
        <v>24.415507409183299</v>
      </c>
      <c r="BM35" s="75">
        <v>30.139368798976999</v>
      </c>
      <c r="BN35" s="75">
        <v>7812.2133893086802</v>
      </c>
      <c r="BO35" s="75">
        <v>7188.4074896993498</v>
      </c>
      <c r="BP35" s="75">
        <v>17.898494656988301</v>
      </c>
      <c r="BQ35" s="75">
        <v>119.749618883248</v>
      </c>
      <c r="BR35" s="75">
        <v>0.312751702684678</v>
      </c>
      <c r="BS35" s="75">
        <v>598.31776536552002</v>
      </c>
      <c r="BT35" s="75">
        <v>1261.1675283972099</v>
      </c>
      <c r="BU35" s="75">
        <v>0</v>
      </c>
      <c r="BV35" s="75">
        <v>339.52080099496499</v>
      </c>
      <c r="BW35" s="75">
        <v>1468.8018278120701</v>
      </c>
      <c r="BX35" s="75">
        <v>244.38083558481401</v>
      </c>
      <c r="BY35" s="75">
        <v>60191.742800641499</v>
      </c>
      <c r="BZ35" s="75">
        <v>958.90087502763004</v>
      </c>
      <c r="CA35" s="89"/>
      <c r="CB35" s="23">
        <f t="shared" si="0"/>
        <v>3.3180310981894938E-3</v>
      </c>
      <c r="CC35" s="68">
        <f t="shared" si="1"/>
        <v>1.0043442529356627E-4</v>
      </c>
      <c r="CD35" s="68">
        <f t="shared" ref="CD35:CD51" si="8">IF(AM35&lt;&gt;0,(AM35-C35)/C35,"")</f>
        <v>-2.0945416083117806E-5</v>
      </c>
      <c r="CE35" s="68">
        <f t="shared" ref="CE35:CE51" si="9">IF(AR35&lt;&gt;0,(AR35-D35)/D35,"")</f>
        <v>6.101539057677595E-5</v>
      </c>
      <c r="CF35" s="68">
        <f t="shared" ref="CF35:CF51" si="10">IF(BD35&lt;&gt;0,(BD35-E35)/E35,"")</f>
        <v>8.6381376041202095E-5</v>
      </c>
      <c r="CG35" s="68">
        <f t="shared" ref="CG35:CG51" si="11">IF(BE35&lt;&gt;0,(BE35-F35)/F35,"")</f>
        <v>9.1022045422277319E-5</v>
      </c>
      <c r="CH35" s="68">
        <f t="shared" ref="CH35:CH51" si="12">IF(BS35&lt;&gt;0,(BS35-G35)/G35,"")</f>
        <v>7.3138703849841898E-5</v>
      </c>
      <c r="CI35" s="68">
        <f t="shared" ref="CI35:CI51" si="13">IF(BY35&lt;&gt;0,(BY35-H35)/H35,"")</f>
        <v>6.4489110514074629E-5</v>
      </c>
    </row>
    <row r="36" spans="1:87" x14ac:dyDescent="0.25">
      <c r="A36" s="89" t="s">
        <v>472</v>
      </c>
      <c r="B36" s="75">
        <v>124374.21799999999</v>
      </c>
      <c r="C36" s="75">
        <v>1.1297573235</v>
      </c>
      <c r="D36" s="75">
        <v>8964.4372015000008</v>
      </c>
      <c r="E36" s="75">
        <v>26299.684861000002</v>
      </c>
      <c r="F36" s="75">
        <v>23499.124250000001</v>
      </c>
      <c r="G36" s="75">
        <v>1486.1812245000001</v>
      </c>
      <c r="H36" s="75">
        <v>76329.577474000005</v>
      </c>
      <c r="I36" s="89"/>
      <c r="J36" s="89" t="s">
        <v>472</v>
      </c>
      <c r="K36" s="75">
        <v>18.360936791946799</v>
      </c>
      <c r="L36" s="75">
        <v>3535.4167812094202</v>
      </c>
      <c r="M36" s="75">
        <v>3301.7415600587701</v>
      </c>
      <c r="N36" s="75">
        <v>3301.7415600587701</v>
      </c>
      <c r="O36" s="75">
        <v>1284.55366534827</v>
      </c>
      <c r="P36" s="75">
        <v>329.40111223433701</v>
      </c>
      <c r="Q36" s="75">
        <v>1375.7134681979601</v>
      </c>
      <c r="R36" s="75">
        <v>8063.2479621310904</v>
      </c>
      <c r="S36" s="75">
        <v>124386.270355616</v>
      </c>
      <c r="T36" s="75">
        <v>2296.4848387130701</v>
      </c>
      <c r="U36" s="75">
        <v>1099.37150521995</v>
      </c>
      <c r="V36" s="75">
        <v>1358.8275055102699</v>
      </c>
      <c r="W36" s="75">
        <v>1.6891274213067</v>
      </c>
      <c r="X36" s="75">
        <v>5469.0909909455204</v>
      </c>
      <c r="Y36" s="75">
        <v>18.180577988316699</v>
      </c>
      <c r="Z36" s="75">
        <v>2292.7446698342601</v>
      </c>
      <c r="AA36" s="75">
        <v>2292.7446698342601</v>
      </c>
      <c r="AB36" s="75">
        <v>1279.3384854887199</v>
      </c>
      <c r="AC36" s="75">
        <v>0</v>
      </c>
      <c r="AD36" s="75">
        <v>28.028276775674101</v>
      </c>
      <c r="AE36" s="75">
        <v>277.625329326859</v>
      </c>
      <c r="AF36" s="75">
        <v>79.387022430548299</v>
      </c>
      <c r="AG36" s="75">
        <v>3.6944396358296598E-2</v>
      </c>
      <c r="AH36" s="75">
        <v>5461.5141020047404</v>
      </c>
      <c r="AI36" s="75">
        <v>695.318953528272</v>
      </c>
      <c r="AJ36" s="75">
        <v>332.09185490870999</v>
      </c>
      <c r="AK36" s="75">
        <v>1796.63770609673</v>
      </c>
      <c r="AL36" s="75">
        <v>450.678988119476</v>
      </c>
      <c r="AM36" s="75">
        <v>1.1297390501220701</v>
      </c>
      <c r="AN36" s="75">
        <v>0</v>
      </c>
      <c r="AO36" s="75">
        <v>82997.750548454802</v>
      </c>
      <c r="AP36" s="75">
        <v>8068.3366500768798</v>
      </c>
      <c r="AQ36" s="75">
        <v>868.45382817859604</v>
      </c>
      <c r="AR36" s="75">
        <v>8964.8187550311595</v>
      </c>
      <c r="AS36" s="75">
        <v>4.0982549473000498</v>
      </c>
      <c r="AT36" s="75">
        <v>1028.1825370310801</v>
      </c>
      <c r="AU36" s="75">
        <v>1.4786118159924799</v>
      </c>
      <c r="AV36" s="75">
        <v>15.816660825741099</v>
      </c>
      <c r="AW36" s="75">
        <v>19655.164948225301</v>
      </c>
      <c r="AX36" s="75">
        <v>16.522967657644202</v>
      </c>
      <c r="AY36" s="75">
        <v>33.860338732452497</v>
      </c>
      <c r="AZ36" s="75">
        <v>1290.79209246184</v>
      </c>
      <c r="BA36" s="75">
        <v>13.5019789469623</v>
      </c>
      <c r="BB36" s="75">
        <v>170.19669774216899</v>
      </c>
      <c r="BC36" s="75">
        <v>99.573499227831107</v>
      </c>
      <c r="BD36" s="75">
        <v>26300.436824425102</v>
      </c>
      <c r="BE36" s="75">
        <v>23500.054368597401</v>
      </c>
      <c r="BF36" s="75">
        <v>2800.3824558276401</v>
      </c>
      <c r="BG36" s="75">
        <v>3.0877519673495399</v>
      </c>
      <c r="BH36" s="75">
        <v>0.25683145820091702</v>
      </c>
      <c r="BI36" s="75">
        <v>10171.2279326928</v>
      </c>
      <c r="BJ36" s="75">
        <v>11.0102797654282</v>
      </c>
      <c r="BK36" s="75">
        <v>4180.3470152725104</v>
      </c>
      <c r="BL36" s="75">
        <v>18.761933241290301</v>
      </c>
      <c r="BM36" s="75">
        <v>42.395196809911901</v>
      </c>
      <c r="BN36" s="75">
        <v>6624.3534624139402</v>
      </c>
      <c r="BO36" s="75">
        <v>16230.912090808701</v>
      </c>
      <c r="BP36" s="75">
        <v>49.479753482145298</v>
      </c>
      <c r="BQ36" s="75">
        <v>757.85864718662799</v>
      </c>
      <c r="BR36" s="75">
        <v>1.01132871253382</v>
      </c>
      <c r="BS36" s="75">
        <v>1486.2105406346</v>
      </c>
      <c r="BT36" s="75">
        <v>2756.4277797677501</v>
      </c>
      <c r="BU36" s="75">
        <v>0</v>
      </c>
      <c r="BV36" s="75">
        <v>1040.2014566879</v>
      </c>
      <c r="BW36" s="75">
        <v>1994.92900869546</v>
      </c>
      <c r="BX36" s="75">
        <v>589.51947220999102</v>
      </c>
      <c r="BY36" s="75">
        <v>76332.190154599099</v>
      </c>
      <c r="BZ36" s="75">
        <v>1462.6254581030901</v>
      </c>
      <c r="CA36" s="89"/>
      <c r="CB36" s="23">
        <f t="shared" si="0"/>
        <v>3.1264744487939935E-3</v>
      </c>
      <c r="CC36" s="68">
        <f t="shared" si="1"/>
        <v>9.690397101434806E-5</v>
      </c>
      <c r="CD36" s="68">
        <f t="shared" si="8"/>
        <v>-1.617460453658451E-5</v>
      </c>
      <c r="CE36" s="68">
        <f t="shared" si="9"/>
        <v>4.2563021256356273E-5</v>
      </c>
      <c r="CF36" s="68">
        <f t="shared" si="10"/>
        <v>2.8592107817054086E-5</v>
      </c>
      <c r="CG36" s="68">
        <f t="shared" si="11"/>
        <v>3.9580989806460397E-5</v>
      </c>
      <c r="CH36" s="68">
        <f t="shared" si="12"/>
        <v>1.972581413126776E-5</v>
      </c>
      <c r="CI36" s="68">
        <f t="shared" si="13"/>
        <v>3.4228940936865389E-5</v>
      </c>
    </row>
    <row r="37" spans="1:87" x14ac:dyDescent="0.25">
      <c r="A37" s="89" t="s">
        <v>473</v>
      </c>
      <c r="B37" s="75">
        <v>18682.018545999999</v>
      </c>
      <c r="C37" s="75">
        <v>1.3456434210999999</v>
      </c>
      <c r="D37" s="75">
        <v>2766.4891170999999</v>
      </c>
      <c r="E37" s="75">
        <v>5963.0158935999998</v>
      </c>
      <c r="F37" s="75">
        <v>4588.1053934000001</v>
      </c>
      <c r="G37" s="75">
        <v>328.81634639999999</v>
      </c>
      <c r="H37" s="75">
        <v>26142.185484000001</v>
      </c>
      <c r="I37" s="89"/>
      <c r="J37" s="89" t="s">
        <v>473</v>
      </c>
      <c r="K37" s="75">
        <v>12.599418825814301</v>
      </c>
      <c r="L37" s="75">
        <v>918.17455092079297</v>
      </c>
      <c r="M37" s="75">
        <v>485.65958321380202</v>
      </c>
      <c r="N37" s="75">
        <v>485.65958321380202</v>
      </c>
      <c r="O37" s="75">
        <v>190.65162452338799</v>
      </c>
      <c r="P37" s="75">
        <v>160.999400343986</v>
      </c>
      <c r="Q37" s="75">
        <v>545.07851856448303</v>
      </c>
      <c r="R37" s="75">
        <v>1164.2132963573699</v>
      </c>
      <c r="S37" s="75">
        <v>18683.693216708802</v>
      </c>
      <c r="T37" s="75">
        <v>350.79161458304498</v>
      </c>
      <c r="U37" s="75">
        <v>238.51127285146899</v>
      </c>
      <c r="V37" s="75">
        <v>194.97968067251401</v>
      </c>
      <c r="W37" s="75">
        <v>0.52421259345728799</v>
      </c>
      <c r="X37" s="75">
        <v>2714.2929452623798</v>
      </c>
      <c r="Y37" s="75">
        <v>17.57498384226</v>
      </c>
      <c r="Z37" s="75">
        <v>346.68506802411798</v>
      </c>
      <c r="AA37" s="75">
        <v>346.68506802411798</v>
      </c>
      <c r="AB37" s="75">
        <v>180.36236350758401</v>
      </c>
      <c r="AC37" s="75">
        <v>0</v>
      </c>
      <c r="AD37" s="75">
        <v>13.404047849776999</v>
      </c>
      <c r="AE37" s="75">
        <v>39.516398064976798</v>
      </c>
      <c r="AF37" s="75">
        <v>11.2111117807793</v>
      </c>
      <c r="AG37" s="75">
        <v>8.2350648703786705E-3</v>
      </c>
      <c r="AH37" s="75">
        <v>1527.7635020789901</v>
      </c>
      <c r="AI37" s="75">
        <v>177.93938918707801</v>
      </c>
      <c r="AJ37" s="75">
        <v>113.298577792529</v>
      </c>
      <c r="AK37" s="75">
        <v>252.11267898169999</v>
      </c>
      <c r="AL37" s="75">
        <v>64.891636547681799</v>
      </c>
      <c r="AM37" s="75">
        <v>1.3456228967630599</v>
      </c>
      <c r="AN37" s="75">
        <v>0</v>
      </c>
      <c r="AO37" s="75">
        <v>28215.062621405701</v>
      </c>
      <c r="AP37" s="75">
        <v>2489.8920260806699</v>
      </c>
      <c r="AQ37" s="75">
        <v>263.25089173652498</v>
      </c>
      <c r="AR37" s="75">
        <v>2766.5469656669802</v>
      </c>
      <c r="AS37" s="75">
        <v>1.0515847635857101</v>
      </c>
      <c r="AT37" s="75">
        <v>243.29511001669999</v>
      </c>
      <c r="AU37" s="75">
        <v>0.33020886328419802</v>
      </c>
      <c r="AV37" s="75">
        <v>6.05141343937564</v>
      </c>
      <c r="AW37" s="75">
        <v>8305.2482381024802</v>
      </c>
      <c r="AX37" s="75">
        <v>11.328146922623199</v>
      </c>
      <c r="AY37" s="75">
        <v>5.5375066981927503</v>
      </c>
      <c r="AZ37" s="75">
        <v>277.96029563980801</v>
      </c>
      <c r="BA37" s="75">
        <v>5.6696462684017002</v>
      </c>
      <c r="BB37" s="75">
        <v>37.978802546889497</v>
      </c>
      <c r="BC37" s="75">
        <v>15.630044636981401</v>
      </c>
      <c r="BD37" s="75">
        <v>5962.9528279748902</v>
      </c>
      <c r="BE37" s="75">
        <v>4588.2182538802999</v>
      </c>
      <c r="BF37" s="75">
        <v>1374.73457409458</v>
      </c>
      <c r="BG37" s="75">
        <v>0.55729211053974703</v>
      </c>
      <c r="BH37" s="75">
        <v>0.139946434079046</v>
      </c>
      <c r="BI37" s="75">
        <v>2287.3484601927898</v>
      </c>
      <c r="BJ37" s="75">
        <v>1.77772303113477</v>
      </c>
      <c r="BK37" s="75">
        <v>648.808983614147</v>
      </c>
      <c r="BL37" s="75">
        <v>3.3664861489111901</v>
      </c>
      <c r="BM37" s="75">
        <v>8.22964821728754</v>
      </c>
      <c r="BN37" s="75">
        <v>1091.77375595936</v>
      </c>
      <c r="BO37" s="75">
        <v>6638.6153211827695</v>
      </c>
      <c r="BP37" s="75">
        <v>18.891475222804601</v>
      </c>
      <c r="BQ37" s="75">
        <v>166.675660763791</v>
      </c>
      <c r="BR37" s="75">
        <v>0.49296603316853799</v>
      </c>
      <c r="BS37" s="75">
        <v>328.82064559709403</v>
      </c>
      <c r="BT37" s="75">
        <v>1390.02100387882</v>
      </c>
      <c r="BU37" s="75">
        <v>0</v>
      </c>
      <c r="BV37" s="75">
        <v>580.19657754118998</v>
      </c>
      <c r="BW37" s="75">
        <v>657.63703874453995</v>
      </c>
      <c r="BX37" s="75">
        <v>254.75911463952701</v>
      </c>
      <c r="BY37" s="75">
        <v>26142.539326487899</v>
      </c>
      <c r="BZ37" s="75">
        <v>506.70758219820601</v>
      </c>
      <c r="CA37" s="89"/>
      <c r="CB37" s="23">
        <f t="shared" si="0"/>
        <v>4.845046195174731E-3</v>
      </c>
      <c r="CC37" s="68">
        <f t="shared" si="1"/>
        <v>8.9640779698340413E-5</v>
      </c>
      <c r="CD37" s="68">
        <f t="shared" si="8"/>
        <v>-1.5252433607723502E-5</v>
      </c>
      <c r="CE37" s="68">
        <f t="shared" si="9"/>
        <v>2.0910462514641449E-5</v>
      </c>
      <c r="CF37" s="68">
        <f t="shared" si="10"/>
        <v>-1.057612896476043E-5</v>
      </c>
      <c r="CG37" s="68">
        <f t="shared" si="11"/>
        <v>2.4598493413454945E-5</v>
      </c>
      <c r="CH37" s="68">
        <f t="shared" si="12"/>
        <v>1.3074766936349698E-5</v>
      </c>
      <c r="CI37" s="68">
        <f t="shared" si="13"/>
        <v>1.35353063007536E-5</v>
      </c>
    </row>
    <row r="38" spans="1:87" x14ac:dyDescent="0.25">
      <c r="A38" s="89" t="s">
        <v>448</v>
      </c>
      <c r="B38" s="75">
        <v>21886.831148000001</v>
      </c>
      <c r="C38" s="75">
        <v>0.30384038819999998</v>
      </c>
      <c r="D38" s="75">
        <v>2838.9734109000001</v>
      </c>
      <c r="E38" s="75">
        <v>2818.2799255999998</v>
      </c>
      <c r="F38" s="75">
        <v>1795.7008022</v>
      </c>
      <c r="G38" s="75">
        <v>179.83425595</v>
      </c>
      <c r="H38" s="75">
        <v>21626.630065000001</v>
      </c>
      <c r="I38" s="89"/>
      <c r="J38" s="89" t="s">
        <v>448</v>
      </c>
      <c r="K38" s="75">
        <v>2.0052710318464202</v>
      </c>
      <c r="L38" s="75">
        <v>608.93556093353595</v>
      </c>
      <c r="M38" s="75">
        <v>585.48994391999395</v>
      </c>
      <c r="N38" s="75">
        <v>585.48994391999395</v>
      </c>
      <c r="O38" s="75">
        <v>233.87855905305901</v>
      </c>
      <c r="P38" s="75">
        <v>77.401889259315496</v>
      </c>
      <c r="Q38" s="75">
        <v>468.85663287019702</v>
      </c>
      <c r="R38" s="75">
        <v>1174.81773323948</v>
      </c>
      <c r="S38" s="75">
        <v>20720.935074102799</v>
      </c>
      <c r="T38" s="75">
        <v>417.720677424494</v>
      </c>
      <c r="U38" s="75">
        <v>230.09968268770899</v>
      </c>
      <c r="V38" s="75">
        <v>213.34480670530499</v>
      </c>
      <c r="W38" s="75">
        <v>1.06999717390058</v>
      </c>
      <c r="X38" s="75">
        <v>1161.1925508404299</v>
      </c>
      <c r="Y38" s="75">
        <v>0.32812639167038599</v>
      </c>
      <c r="Z38" s="75">
        <v>399.03166406489498</v>
      </c>
      <c r="AA38" s="75">
        <v>399.03166406489498</v>
      </c>
      <c r="AB38" s="75">
        <v>189.52008739819499</v>
      </c>
      <c r="AC38" s="75">
        <v>0</v>
      </c>
      <c r="AD38" s="75">
        <v>14.5319077120984</v>
      </c>
      <c r="AE38" s="75">
        <v>40.955707123877701</v>
      </c>
      <c r="AF38" s="75">
        <v>11.189451804689901</v>
      </c>
      <c r="AG38" s="75">
        <v>5.5245655350672903E-5</v>
      </c>
      <c r="AH38" s="75">
        <v>1155.23263222898</v>
      </c>
      <c r="AI38" s="75">
        <v>130.15509050352401</v>
      </c>
      <c r="AJ38" s="75">
        <v>97.702510762232507</v>
      </c>
      <c r="AK38" s="75">
        <v>262.60515358666902</v>
      </c>
      <c r="AL38" s="75">
        <v>70.428168251152997</v>
      </c>
      <c r="AM38" s="75">
        <v>0.29110753451611199</v>
      </c>
      <c r="AN38" s="75">
        <v>0</v>
      </c>
      <c r="AO38" s="75">
        <v>22085.970306387298</v>
      </c>
      <c r="AP38" s="75">
        <v>2473.3731909808898</v>
      </c>
      <c r="AQ38" s="75">
        <v>260.28749657456802</v>
      </c>
      <c r="AR38" s="75">
        <v>2748.1925952675501</v>
      </c>
      <c r="AS38" s="75">
        <v>0.59567328040385303</v>
      </c>
      <c r="AT38" s="75">
        <v>253.573217447378</v>
      </c>
      <c r="AU38" s="75">
        <v>3.6920269629656601E-3</v>
      </c>
      <c r="AV38" s="75">
        <v>4.8477223234511104</v>
      </c>
      <c r="AW38" s="75">
        <v>6168.4737926156104</v>
      </c>
      <c r="AX38" s="75">
        <v>7.39791191543069</v>
      </c>
      <c r="AY38" s="75">
        <v>5.3634388090631999</v>
      </c>
      <c r="AZ38" s="75">
        <v>113.38365554985999</v>
      </c>
      <c r="BA38" s="75">
        <v>4.3537945490721297</v>
      </c>
      <c r="BB38" s="75">
        <v>0.225505970006117</v>
      </c>
      <c r="BC38" s="75">
        <v>15.362741943484499</v>
      </c>
      <c r="BD38" s="75">
        <v>2354.8360124464102</v>
      </c>
      <c r="BE38" s="75">
        <v>1656.4884314127701</v>
      </c>
      <c r="BF38" s="75">
        <v>698.34758103363595</v>
      </c>
      <c r="BG38" s="75">
        <v>0.58292318545831201</v>
      </c>
      <c r="BH38" s="75">
        <v>9.8480975655461503E-2</v>
      </c>
      <c r="BI38" s="75">
        <v>92.135004326570595</v>
      </c>
      <c r="BJ38" s="75">
        <v>1.74458545831335</v>
      </c>
      <c r="BK38" s="75">
        <v>551.02606579694304</v>
      </c>
      <c r="BL38" s="75">
        <v>3.2274483054724201</v>
      </c>
      <c r="BM38" s="75">
        <v>3.4332969526612498</v>
      </c>
      <c r="BN38" s="75">
        <v>828.75890430286995</v>
      </c>
      <c r="BO38" s="75">
        <v>5961.7748496282402</v>
      </c>
      <c r="BP38" s="75">
        <v>15.1412766304557</v>
      </c>
      <c r="BQ38" s="75">
        <v>9.0430088680919507</v>
      </c>
      <c r="BR38" s="75">
        <v>0.36266554991539701</v>
      </c>
      <c r="BS38" s="75">
        <v>176.190336572143</v>
      </c>
      <c r="BT38" s="75">
        <v>978.76638237805503</v>
      </c>
      <c r="BU38" s="75">
        <v>0</v>
      </c>
      <c r="BV38" s="75">
        <v>218.19744826933999</v>
      </c>
      <c r="BW38" s="75">
        <v>511.49597395029599</v>
      </c>
      <c r="BX38" s="75">
        <v>219.80848437771701</v>
      </c>
      <c r="BY38" s="75">
        <v>20616.007411057199</v>
      </c>
      <c r="BZ38" s="75">
        <v>371.128489638855</v>
      </c>
      <c r="CA38" s="89"/>
      <c r="CB38" s="23">
        <f t="shared" si="0"/>
        <v>5.2878054242350677E-3</v>
      </c>
      <c r="CC38" s="68">
        <f t="shared" si="1"/>
        <v>-5.3269295404773133E-2</v>
      </c>
      <c r="CD38" s="68">
        <f t="shared" si="8"/>
        <v>-4.1906389599221792E-2</v>
      </c>
      <c r="CE38" s="68">
        <f t="shared" si="9"/>
        <v>-3.1976634682066636E-2</v>
      </c>
      <c r="CF38" s="68">
        <f t="shared" si="10"/>
        <v>-0.16444211554142352</v>
      </c>
      <c r="CG38" s="68">
        <f t="shared" si="11"/>
        <v>-7.7525370939676652E-2</v>
      </c>
      <c r="CH38" s="68">
        <f t="shared" si="12"/>
        <v>-2.0262654401451387E-2</v>
      </c>
      <c r="CI38" s="68">
        <f t="shared" si="13"/>
        <v>-4.6730473074414358E-2</v>
      </c>
    </row>
    <row r="39" spans="1:87" x14ac:dyDescent="0.25">
      <c r="A39" s="89" t="s">
        <v>474</v>
      </c>
      <c r="B39" s="75">
        <v>54980.501701000001</v>
      </c>
      <c r="C39" s="75">
        <v>7.1293015552999996</v>
      </c>
      <c r="D39" s="75">
        <v>7630.8446960000001</v>
      </c>
      <c r="E39" s="75">
        <v>12321.937148999999</v>
      </c>
      <c r="F39" s="75">
        <v>9901.5840662999999</v>
      </c>
      <c r="G39" s="75">
        <v>666.57968223</v>
      </c>
      <c r="H39" s="75">
        <v>36094.794392999996</v>
      </c>
      <c r="I39" s="89"/>
      <c r="J39" s="89" t="s">
        <v>474</v>
      </c>
      <c r="K39" s="75">
        <v>11.8438719914425</v>
      </c>
      <c r="L39" s="75">
        <v>1450.7029627606501</v>
      </c>
      <c r="M39" s="75">
        <v>1473.65817436671</v>
      </c>
      <c r="N39" s="75">
        <v>1473.65817436671</v>
      </c>
      <c r="O39" s="75">
        <v>576.22854579027398</v>
      </c>
      <c r="P39" s="75">
        <v>167.46675659298501</v>
      </c>
      <c r="Q39" s="75">
        <v>732.76084091665905</v>
      </c>
      <c r="R39" s="75">
        <v>3459.5433827033698</v>
      </c>
      <c r="S39" s="75">
        <v>54985.685969675404</v>
      </c>
      <c r="T39" s="75">
        <v>973.80856779871704</v>
      </c>
      <c r="U39" s="75">
        <v>487.03038476985</v>
      </c>
      <c r="V39" s="75">
        <v>587.41119088476603</v>
      </c>
      <c r="W39" s="75">
        <v>0.42355964805149998</v>
      </c>
      <c r="X39" s="75">
        <v>2801.7551792274098</v>
      </c>
      <c r="Y39" s="75">
        <v>15.0154878700093</v>
      </c>
      <c r="Z39" s="75">
        <v>1018.02089561583</v>
      </c>
      <c r="AA39" s="75">
        <v>1018.02089561583</v>
      </c>
      <c r="AB39" s="75">
        <v>552.29532935822704</v>
      </c>
      <c r="AC39" s="75">
        <v>0</v>
      </c>
      <c r="AD39" s="75">
        <v>41.9558561851441</v>
      </c>
      <c r="AE39" s="75">
        <v>119.80883460346701</v>
      </c>
      <c r="AF39" s="75">
        <v>34.032426142775797</v>
      </c>
      <c r="AG39" s="75">
        <v>1.42103692963327E-2</v>
      </c>
      <c r="AH39" s="75">
        <v>2555.2132018543898</v>
      </c>
      <c r="AI39" s="75">
        <v>299.99686747086798</v>
      </c>
      <c r="AJ39" s="75">
        <v>138.284064399633</v>
      </c>
      <c r="AK39" s="75">
        <v>773.94773742113205</v>
      </c>
      <c r="AL39" s="75">
        <v>205.40035812661401</v>
      </c>
      <c r="AM39" s="75">
        <v>7.1292680868400398</v>
      </c>
      <c r="AN39" s="75">
        <v>0</v>
      </c>
      <c r="AO39" s="75">
        <v>39111.717652077503</v>
      </c>
      <c r="AP39" s="75">
        <v>6867.9424684931901</v>
      </c>
      <c r="AQ39" s="75">
        <v>721.14815143548401</v>
      </c>
      <c r="AR39" s="75">
        <v>7631.0464761138301</v>
      </c>
      <c r="AS39" s="75">
        <v>1.6102589696387899</v>
      </c>
      <c r="AT39" s="75">
        <v>468.99650368293101</v>
      </c>
      <c r="AU39" s="75">
        <v>0.56915576188109296</v>
      </c>
      <c r="AV39" s="75">
        <v>11.6814975434999</v>
      </c>
      <c r="AW39" s="75">
        <v>9756.3375559516498</v>
      </c>
      <c r="AX39" s="75">
        <v>19.868453952060399</v>
      </c>
      <c r="AY39" s="75">
        <v>14.9430118751963</v>
      </c>
      <c r="AZ39" s="75">
        <v>727.59482571911997</v>
      </c>
      <c r="BA39" s="75">
        <v>10.5492532461405</v>
      </c>
      <c r="BB39" s="75">
        <v>65.674704893048101</v>
      </c>
      <c r="BC39" s="75">
        <v>44.839144601156299</v>
      </c>
      <c r="BD39" s="75">
        <v>12321.9747300832</v>
      </c>
      <c r="BE39" s="75">
        <v>9901.9556134532595</v>
      </c>
      <c r="BF39" s="75">
        <v>2420.0191166300101</v>
      </c>
      <c r="BG39" s="75">
        <v>1.28549606309628</v>
      </c>
      <c r="BH39" s="75">
        <v>0.25459411619460098</v>
      </c>
      <c r="BI39" s="75">
        <v>4006.3356593748699</v>
      </c>
      <c r="BJ39" s="75">
        <v>4.7548923078534102</v>
      </c>
      <c r="BK39" s="75">
        <v>1789.3465594117999</v>
      </c>
      <c r="BL39" s="75">
        <v>8.1527673151562201</v>
      </c>
      <c r="BM39" s="75">
        <v>17.5068722939643</v>
      </c>
      <c r="BN39" s="75">
        <v>2846.8069594404601</v>
      </c>
      <c r="BO39" s="75">
        <v>7568.7964915356397</v>
      </c>
      <c r="BP39" s="75">
        <v>36.513257312455501</v>
      </c>
      <c r="BQ39" s="75">
        <v>294.92609573901598</v>
      </c>
      <c r="BR39" s="75">
        <v>0.92156824815225102</v>
      </c>
      <c r="BS39" s="75">
        <v>666.59290805028695</v>
      </c>
      <c r="BT39" s="75">
        <v>1549.50404051447</v>
      </c>
      <c r="BU39" s="75">
        <v>0</v>
      </c>
      <c r="BV39" s="75">
        <v>578.42671550451905</v>
      </c>
      <c r="BW39" s="75">
        <v>894.570632592533</v>
      </c>
      <c r="BX39" s="75">
        <v>301.524075633922</v>
      </c>
      <c r="BY39" s="75">
        <v>36095.898027965603</v>
      </c>
      <c r="BZ39" s="75">
        <v>685.14822431771699</v>
      </c>
      <c r="CA39" s="89"/>
      <c r="CB39" s="23">
        <f t="shared" si="0"/>
        <v>5.4980475242119671E-3</v>
      </c>
      <c r="CC39" s="68">
        <f t="shared" si="1"/>
        <v>9.4292858650074312E-5</v>
      </c>
      <c r="CD39" s="68">
        <f t="shared" si="8"/>
        <v>-4.6944935208980801E-6</v>
      </c>
      <c r="CE39" s="68">
        <f t="shared" si="9"/>
        <v>2.644269695800852E-5</v>
      </c>
      <c r="CF39" s="68">
        <f t="shared" si="10"/>
        <v>3.0499330378523808E-6</v>
      </c>
      <c r="CG39" s="68">
        <f t="shared" si="11"/>
        <v>3.7524011387648327E-5</v>
      </c>
      <c r="CH39" s="68">
        <f t="shared" si="12"/>
        <v>1.9841319259389699E-5</v>
      </c>
      <c r="CI39" s="68">
        <f t="shared" si="13"/>
        <v>3.0576014745773592E-5</v>
      </c>
    </row>
    <row r="40" spans="1:87" x14ac:dyDescent="0.25">
      <c r="A40" s="89" t="s">
        <v>449</v>
      </c>
      <c r="B40" s="75">
        <v>23523.160631999999</v>
      </c>
      <c r="C40" s="75">
        <v>7.1596639086999998</v>
      </c>
      <c r="D40" s="75">
        <v>7806.2254562999997</v>
      </c>
      <c r="E40" s="75">
        <v>4465.5718580000002</v>
      </c>
      <c r="F40" s="75">
        <v>3040.8832760999999</v>
      </c>
      <c r="G40" s="75">
        <v>253.67329452000001</v>
      </c>
      <c r="H40" s="75">
        <v>36433.437209000003</v>
      </c>
      <c r="I40" s="89"/>
      <c r="J40" s="89" t="s">
        <v>449</v>
      </c>
      <c r="K40" s="75">
        <v>6.2455771903049397</v>
      </c>
      <c r="L40" s="75">
        <v>1014.82945517752</v>
      </c>
      <c r="M40" s="75">
        <v>647.11664211702498</v>
      </c>
      <c r="N40" s="75">
        <v>647.11664211702498</v>
      </c>
      <c r="O40" s="75">
        <v>256.10598440086602</v>
      </c>
      <c r="P40" s="75">
        <v>151.54927870574301</v>
      </c>
      <c r="Q40" s="75">
        <v>768.13074019749604</v>
      </c>
      <c r="R40" s="75">
        <v>1367.4252898458799</v>
      </c>
      <c r="S40" s="75">
        <v>23520.7172680324</v>
      </c>
      <c r="T40" s="75">
        <v>479.55365075014402</v>
      </c>
      <c r="U40" s="75">
        <v>330.20364071578501</v>
      </c>
      <c r="V40" s="75">
        <v>241.54138847449201</v>
      </c>
      <c r="W40" s="75">
        <v>1.2913740045073501</v>
      </c>
      <c r="X40" s="75">
        <v>2394.4058860032001</v>
      </c>
      <c r="Y40" s="75">
        <v>5.29363619059506</v>
      </c>
      <c r="Z40" s="75">
        <v>472.65401760862397</v>
      </c>
      <c r="AA40" s="75">
        <v>472.65401760862397</v>
      </c>
      <c r="AB40" s="75">
        <v>215.37799791422401</v>
      </c>
      <c r="AC40" s="75">
        <v>0</v>
      </c>
      <c r="AD40" s="75">
        <v>52.502785795179499</v>
      </c>
      <c r="AE40" s="75">
        <v>46.795151546541199</v>
      </c>
      <c r="AF40" s="75">
        <v>12.8331989647242</v>
      </c>
      <c r="AG40" s="75">
        <v>1.9244533095205899E-3</v>
      </c>
      <c r="AH40" s="75">
        <v>1898.97114718631</v>
      </c>
      <c r="AI40" s="75">
        <v>208.92599659359399</v>
      </c>
      <c r="AJ40" s="75">
        <v>169.017079657377</v>
      </c>
      <c r="AK40" s="75">
        <v>298.65550363935199</v>
      </c>
      <c r="AL40" s="75">
        <v>87.457563346534698</v>
      </c>
      <c r="AM40" s="75">
        <v>7.1596532619035704</v>
      </c>
      <c r="AN40" s="75">
        <v>0</v>
      </c>
      <c r="AO40" s="75">
        <v>40126.332117153601</v>
      </c>
      <c r="AP40" s="75">
        <v>7025.7338135220498</v>
      </c>
      <c r="AQ40" s="75">
        <v>728.13369530580803</v>
      </c>
      <c r="AR40" s="75">
        <v>7806.3702946230396</v>
      </c>
      <c r="AS40" s="75">
        <v>2.0804206427230398</v>
      </c>
      <c r="AT40" s="75">
        <v>345.55076833666698</v>
      </c>
      <c r="AU40" s="75">
        <v>7.9277460820291301E-2</v>
      </c>
      <c r="AV40" s="75">
        <v>10.0163618898019</v>
      </c>
      <c r="AW40" s="75">
        <v>12328.9163144165</v>
      </c>
      <c r="AX40" s="75">
        <v>15.1762617724058</v>
      </c>
      <c r="AY40" s="75">
        <v>7.3332599194210601</v>
      </c>
      <c r="AZ40" s="75">
        <v>439.65326124219399</v>
      </c>
      <c r="BA40" s="75">
        <v>9.03524592778761</v>
      </c>
      <c r="BB40" s="75">
        <v>8.4372970452553808</v>
      </c>
      <c r="BC40" s="75">
        <v>19.3457420151347</v>
      </c>
      <c r="BD40" s="75">
        <v>4465.2259804617597</v>
      </c>
      <c r="BE40" s="75">
        <v>3040.6745898413201</v>
      </c>
      <c r="BF40" s="75">
        <v>1424.5513906204301</v>
      </c>
      <c r="BG40" s="75">
        <v>1.2390720856275099</v>
      </c>
      <c r="BH40" s="75">
        <v>0.21489836703649101</v>
      </c>
      <c r="BI40" s="75">
        <v>623.18355351995501</v>
      </c>
      <c r="BJ40" s="75">
        <v>2.3764180249893898</v>
      </c>
      <c r="BK40" s="75">
        <v>690.92273758935505</v>
      </c>
      <c r="BL40" s="75">
        <v>4.2051712737754601</v>
      </c>
      <c r="BM40" s="75">
        <v>5.6240691678103101</v>
      </c>
      <c r="BN40" s="75">
        <v>1125.6253295634299</v>
      </c>
      <c r="BO40" s="75">
        <v>10367.1928494126</v>
      </c>
      <c r="BP40" s="75">
        <v>31.507204197600199</v>
      </c>
      <c r="BQ40" s="75">
        <v>46.013311750084</v>
      </c>
      <c r="BR40" s="75">
        <v>0.76539448965756696</v>
      </c>
      <c r="BS40" s="75">
        <v>253.67336110716101</v>
      </c>
      <c r="BT40" s="75">
        <v>2351.3364236365501</v>
      </c>
      <c r="BU40" s="75">
        <v>0</v>
      </c>
      <c r="BV40" s="75">
        <v>461.69218444710799</v>
      </c>
      <c r="BW40" s="75">
        <v>1042.11723777721</v>
      </c>
      <c r="BX40" s="75">
        <v>610.62608134413597</v>
      </c>
      <c r="BY40" s="75">
        <v>36432.752009237302</v>
      </c>
      <c r="BZ40" s="75">
        <v>941.82120364771902</v>
      </c>
      <c r="CA40" s="89"/>
      <c r="CB40" s="23">
        <f t="shared" si="0"/>
        <v>6.7256335292399548E-3</v>
      </c>
      <c r="CC40" s="68">
        <f t="shared" si="1"/>
        <v>-1.0387056424191314E-4</v>
      </c>
      <c r="CD40" s="68">
        <f t="shared" si="8"/>
        <v>-1.4870525439654486E-6</v>
      </c>
      <c r="CE40" s="68">
        <f t="shared" si="9"/>
        <v>1.8554207004494996E-5</v>
      </c>
      <c r="CF40" s="68">
        <f t="shared" si="10"/>
        <v>-7.7454254290163356E-5</v>
      </c>
      <c r="CG40" s="68">
        <f t="shared" si="11"/>
        <v>-6.8626855992787519E-5</v>
      </c>
      <c r="CH40" s="68">
        <f t="shared" si="12"/>
        <v>2.6249180516636066E-7</v>
      </c>
      <c r="CI40" s="68">
        <f t="shared" si="13"/>
        <v>-1.8806893205578513E-5</v>
      </c>
    </row>
    <row r="41" spans="1:87" x14ac:dyDescent="0.25">
      <c r="A41" s="89" t="s">
        <v>450</v>
      </c>
      <c r="B41" s="75">
        <v>15946.544889000001</v>
      </c>
      <c r="C41" s="75">
        <v>4385.1933012</v>
      </c>
      <c r="D41" s="75">
        <v>9043.4722904999999</v>
      </c>
      <c r="E41" s="75">
        <v>3786.0964115000002</v>
      </c>
      <c r="F41" s="75">
        <v>2528.9138926999999</v>
      </c>
      <c r="G41" s="75">
        <v>219.45687289</v>
      </c>
      <c r="H41" s="75">
        <v>49339.111145000003</v>
      </c>
      <c r="I41" s="89"/>
      <c r="J41" s="89" t="s">
        <v>450</v>
      </c>
      <c r="K41" s="75">
        <v>20.6282195880354</v>
      </c>
      <c r="L41" s="75">
        <v>3377.8156067651898</v>
      </c>
      <c r="M41" s="75">
        <v>346.44080628516798</v>
      </c>
      <c r="N41" s="75">
        <v>346.44080628516798</v>
      </c>
      <c r="O41" s="75">
        <v>133.015270487127</v>
      </c>
      <c r="P41" s="75">
        <v>146.05558960815199</v>
      </c>
      <c r="Q41" s="75">
        <v>121.42216369726999</v>
      </c>
      <c r="R41" s="75">
        <v>60294.392753145301</v>
      </c>
      <c r="S41" s="75">
        <v>15949.332735968899</v>
      </c>
      <c r="T41" s="75">
        <v>243.00628545485401</v>
      </c>
      <c r="U41" s="75">
        <v>726.85512751725298</v>
      </c>
      <c r="V41" s="75">
        <v>132.49956295015301</v>
      </c>
      <c r="W41" s="75">
        <v>0</v>
      </c>
      <c r="X41" s="75">
        <v>4534.8244788965603</v>
      </c>
      <c r="Y41" s="75">
        <v>29.1387359509826</v>
      </c>
      <c r="Z41" s="75">
        <v>303.26405922418002</v>
      </c>
      <c r="AA41" s="75">
        <v>303.26405922418002</v>
      </c>
      <c r="AB41" s="75">
        <v>117.099967939827</v>
      </c>
      <c r="AC41" s="75">
        <v>0</v>
      </c>
      <c r="AD41" s="75">
        <v>62.834036798888903</v>
      </c>
      <c r="AE41" s="75">
        <v>128.78992311732301</v>
      </c>
      <c r="AF41" s="75">
        <v>7.6858369415037897</v>
      </c>
      <c r="AG41" s="75">
        <v>6.1241064393166003E-3</v>
      </c>
      <c r="AH41" s="75">
        <v>3437.0448784191599</v>
      </c>
      <c r="AI41" s="75">
        <v>182.08233420666701</v>
      </c>
      <c r="AJ41" s="75">
        <v>338.05150918260699</v>
      </c>
      <c r="AK41" s="75">
        <v>159.569528296578</v>
      </c>
      <c r="AL41" s="75">
        <v>56.5701043630391</v>
      </c>
      <c r="AM41" s="75">
        <v>4385.1743375176902</v>
      </c>
      <c r="AN41" s="75">
        <v>0</v>
      </c>
      <c r="AO41" s="75">
        <v>56782.275687759298</v>
      </c>
      <c r="AP41" s="75">
        <v>8139.2474959131696</v>
      </c>
      <c r="AQ41" s="75">
        <v>841.52702741998598</v>
      </c>
      <c r="AR41" s="75">
        <v>9043.6085601320501</v>
      </c>
      <c r="AS41" s="75">
        <v>1.0650862938315799</v>
      </c>
      <c r="AT41" s="75">
        <v>147.417044486279</v>
      </c>
      <c r="AU41" s="75">
        <v>1.1526636329048501</v>
      </c>
      <c r="AV41" s="75">
        <v>18.993598864509401</v>
      </c>
      <c r="AW41" s="75">
        <v>16284.2200411881</v>
      </c>
      <c r="AX41" s="75">
        <v>17.497418957324001</v>
      </c>
      <c r="AY41" s="75">
        <v>9.6317644502499498</v>
      </c>
      <c r="AZ41" s="75">
        <v>323.518147897066</v>
      </c>
      <c r="BA41" s="75">
        <v>15.281885064347399</v>
      </c>
      <c r="BB41" s="75">
        <v>10.179473319973299</v>
      </c>
      <c r="BC41" s="75">
        <v>17.3987074460005</v>
      </c>
      <c r="BD41" s="75">
        <v>3786.2025264223198</v>
      </c>
      <c r="BE41" s="75">
        <v>2529.1128936682599</v>
      </c>
      <c r="BF41" s="75">
        <v>1257.0896327540599</v>
      </c>
      <c r="BG41" s="75">
        <v>2.8470820227406701</v>
      </c>
      <c r="BH41" s="75">
        <v>0.32535504220197597</v>
      </c>
      <c r="BI41" s="75">
        <v>754.33490056493395</v>
      </c>
      <c r="BJ41" s="75">
        <v>3.5681588832487301</v>
      </c>
      <c r="BK41" s="75">
        <v>440.09546045183703</v>
      </c>
      <c r="BL41" s="75">
        <v>4.8833432778319601</v>
      </c>
      <c r="BM41" s="75">
        <v>6.4753000236996803</v>
      </c>
      <c r="BN41" s="75">
        <v>783.89240289466795</v>
      </c>
      <c r="BO41" s="75">
        <v>16523.543759917298</v>
      </c>
      <c r="BP41" s="75">
        <v>59.684957418056896</v>
      </c>
      <c r="BQ41" s="75">
        <v>59.186444343766702</v>
      </c>
      <c r="BR41" s="75">
        <v>1.3184927458015701</v>
      </c>
      <c r="BS41" s="75">
        <v>219.46669238137699</v>
      </c>
      <c r="BT41" s="75">
        <v>2909.5289423812401</v>
      </c>
      <c r="BU41" s="75">
        <v>4.4147545779967597E-3</v>
      </c>
      <c r="BV41" s="75">
        <v>666.48592142262805</v>
      </c>
      <c r="BW41" s="75">
        <v>1250.8813212914599</v>
      </c>
      <c r="BX41" s="75">
        <v>682.53994227294595</v>
      </c>
      <c r="BY41" s="75">
        <v>49339.311486300998</v>
      </c>
      <c r="BZ41" s="75">
        <v>1081.42524728904</v>
      </c>
      <c r="CA41" s="89"/>
      <c r="CB41" s="23">
        <f t="shared" si="0"/>
        <v>6.9478943478256238E-3</v>
      </c>
      <c r="CC41" s="68">
        <f t="shared" si="1"/>
        <v>1.7482451454556717E-4</v>
      </c>
      <c r="CD41" s="68">
        <f t="shared" si="8"/>
        <v>-4.3244803608867797E-6</v>
      </c>
      <c r="CE41" s="68">
        <f t="shared" si="9"/>
        <v>1.5068286568798624E-5</v>
      </c>
      <c r="CF41" s="68">
        <f t="shared" si="10"/>
        <v>2.802752777169949E-5</v>
      </c>
      <c r="CG41" s="68">
        <f t="shared" si="11"/>
        <v>7.8690290260333178E-5</v>
      </c>
      <c r="CH41" s="68">
        <f t="shared" si="12"/>
        <v>4.4744515164531853E-5</v>
      </c>
      <c r="CI41" s="68">
        <f t="shared" si="13"/>
        <v>4.0604967610063645E-6</v>
      </c>
    </row>
    <row r="42" spans="1:87" x14ac:dyDescent="0.25">
      <c r="A42" s="89" t="s">
        <v>451</v>
      </c>
      <c r="B42" s="75">
        <v>61894.704541999999</v>
      </c>
      <c r="C42" s="75">
        <v>7.85936842E-2</v>
      </c>
      <c r="D42" s="75">
        <v>3488.6851857000001</v>
      </c>
      <c r="E42" s="75">
        <v>6869.6582188000002</v>
      </c>
      <c r="F42" s="75">
        <v>5457.3274809000004</v>
      </c>
      <c r="G42" s="75">
        <v>187.22942330000001</v>
      </c>
      <c r="H42" s="75">
        <v>31144.444377</v>
      </c>
      <c r="I42" s="89"/>
      <c r="J42" s="89" t="s">
        <v>451</v>
      </c>
      <c r="K42" s="75">
        <v>2.6201284389856498</v>
      </c>
      <c r="L42" s="75">
        <v>1223.00058045231</v>
      </c>
      <c r="M42" s="75">
        <v>1695.1439474814899</v>
      </c>
      <c r="N42" s="75">
        <v>1695.1439474814899</v>
      </c>
      <c r="O42" s="75">
        <v>657.55242223813104</v>
      </c>
      <c r="P42" s="75">
        <v>85.054359308390104</v>
      </c>
      <c r="Q42" s="75">
        <v>738.89939976985499</v>
      </c>
      <c r="R42" s="75">
        <v>4078.5642952339399</v>
      </c>
      <c r="S42" s="75">
        <v>61900.788281993198</v>
      </c>
      <c r="T42" s="75">
        <v>1174.81628144202</v>
      </c>
      <c r="U42" s="75">
        <v>527.56494886899497</v>
      </c>
      <c r="V42" s="75">
        <v>695.15176129780502</v>
      </c>
      <c r="W42" s="75">
        <v>0.90502834838814505</v>
      </c>
      <c r="X42" s="75">
        <v>1324.3972418810299</v>
      </c>
      <c r="Y42" s="75">
        <v>1.21832809792103</v>
      </c>
      <c r="Z42" s="75">
        <v>1175.81337634751</v>
      </c>
      <c r="AA42" s="75">
        <v>1175.81337634751</v>
      </c>
      <c r="AB42" s="75">
        <v>655.137600781331</v>
      </c>
      <c r="AC42" s="75">
        <v>0</v>
      </c>
      <c r="AD42" s="75">
        <v>11.6677276315194</v>
      </c>
      <c r="AE42" s="75">
        <v>140.77867762156001</v>
      </c>
      <c r="AF42" s="75">
        <v>39.913727596655697</v>
      </c>
      <c r="AG42" s="75">
        <v>1.1277229281862E-4</v>
      </c>
      <c r="AH42" s="75">
        <v>2322.7234679400399</v>
      </c>
      <c r="AI42" s="75">
        <v>281.21290380160599</v>
      </c>
      <c r="AJ42" s="75">
        <v>103.87023477162801</v>
      </c>
      <c r="AK42" s="75">
        <v>920.32110076328604</v>
      </c>
      <c r="AL42" s="75">
        <v>234.74315524414001</v>
      </c>
      <c r="AM42" s="75">
        <v>7.8585064237173097E-2</v>
      </c>
      <c r="AN42" s="75">
        <v>0</v>
      </c>
      <c r="AO42" s="75">
        <v>34002.929438207197</v>
      </c>
      <c r="AP42" s="75">
        <v>3139.9891008559398</v>
      </c>
      <c r="AQ42" s="75">
        <v>337.220062038062</v>
      </c>
      <c r="AR42" s="75">
        <v>3488.8768905255201</v>
      </c>
      <c r="AS42" s="75">
        <v>1.4942142157535601</v>
      </c>
      <c r="AT42" s="75">
        <v>527.63226635856995</v>
      </c>
      <c r="AU42" s="75">
        <v>6.0437430306486597E-3</v>
      </c>
      <c r="AV42" s="75">
        <v>8.8779081642663797</v>
      </c>
      <c r="AW42" s="75">
        <v>7806.2900463565802</v>
      </c>
      <c r="AX42" s="75">
        <v>14.093363453981199</v>
      </c>
      <c r="AY42" s="75">
        <v>18.160877362390199</v>
      </c>
      <c r="AZ42" s="75">
        <v>354.21722206606103</v>
      </c>
      <c r="BA42" s="75">
        <v>7.9328433109013003</v>
      </c>
      <c r="BB42" s="75">
        <v>0.84599049554390704</v>
      </c>
      <c r="BC42" s="75">
        <v>51.599190088019498</v>
      </c>
      <c r="BD42" s="75">
        <v>6869.9364054313</v>
      </c>
      <c r="BE42" s="75">
        <v>5457.7993420980201</v>
      </c>
      <c r="BF42" s="75">
        <v>1412.1370633332699</v>
      </c>
      <c r="BG42" s="75">
        <v>1.252233094683</v>
      </c>
      <c r="BH42" s="75">
        <v>0.188654413928801</v>
      </c>
      <c r="BI42" s="75">
        <v>257.43198641952802</v>
      </c>
      <c r="BJ42" s="75">
        <v>5.4656656867121898</v>
      </c>
      <c r="BK42" s="75">
        <v>1892.58145945975</v>
      </c>
      <c r="BL42" s="75">
        <v>9.5306907367295501</v>
      </c>
      <c r="BM42" s="75">
        <v>10.474969313866501</v>
      </c>
      <c r="BN42" s="75">
        <v>2769.9045508909398</v>
      </c>
      <c r="BO42" s="75">
        <v>6001.0237674952696</v>
      </c>
      <c r="BP42" s="75">
        <v>27.846655577418002</v>
      </c>
      <c r="BQ42" s="75">
        <v>26.710197379806701</v>
      </c>
      <c r="BR42" s="75">
        <v>0.68488418349068803</v>
      </c>
      <c r="BS42" s="75">
        <v>187.244233817799</v>
      </c>
      <c r="BT42" s="75">
        <v>1208.3806030995199</v>
      </c>
      <c r="BU42" s="75">
        <v>0</v>
      </c>
      <c r="BV42" s="75">
        <v>245.91406796667499</v>
      </c>
      <c r="BW42" s="75">
        <v>778.59429538482095</v>
      </c>
      <c r="BX42" s="75">
        <v>303.71641902743102</v>
      </c>
      <c r="BY42" s="75">
        <v>31145.774514680001</v>
      </c>
      <c r="BZ42" s="75">
        <v>563.57775299260902</v>
      </c>
      <c r="CA42" s="89"/>
      <c r="CB42" s="23">
        <f t="shared" si="0"/>
        <v>3.3442646437896869E-3</v>
      </c>
      <c r="CC42" s="68">
        <f t="shared" si="1"/>
        <v>9.8291768871286542E-5</v>
      </c>
      <c r="CD42" s="68">
        <f t="shared" si="8"/>
        <v>-1.0967755125166808E-4</v>
      </c>
      <c r="CE42" s="68">
        <f t="shared" si="9"/>
        <v>5.4950451335013837E-5</v>
      </c>
      <c r="CF42" s="68">
        <f t="shared" si="10"/>
        <v>4.0494974049586088E-5</v>
      </c>
      <c r="CG42" s="68">
        <f t="shared" si="11"/>
        <v>8.6463786472624576E-5</v>
      </c>
      <c r="CH42" s="68">
        <f t="shared" si="12"/>
        <v>7.9103580719045542E-5</v>
      </c>
      <c r="CI42" s="68">
        <f t="shared" si="13"/>
        <v>4.2708666235934394E-5</v>
      </c>
    </row>
    <row r="43" spans="1:87" x14ac:dyDescent="0.25">
      <c r="A43" s="89" t="s">
        <v>452</v>
      </c>
      <c r="B43" s="75">
        <v>17972.197236</v>
      </c>
      <c r="C43" s="75">
        <v>5694.2475881</v>
      </c>
      <c r="D43" s="75">
        <v>7877.4568225000003</v>
      </c>
      <c r="E43" s="75">
        <v>3927.7644957000002</v>
      </c>
      <c r="F43" s="75">
        <v>2685.3576833000002</v>
      </c>
      <c r="G43" s="75">
        <v>233.55631871</v>
      </c>
      <c r="H43" s="75">
        <v>57478.435111999999</v>
      </c>
      <c r="I43" s="89"/>
      <c r="J43" s="89" t="s">
        <v>452</v>
      </c>
      <c r="K43" s="75">
        <v>26.482952043679202</v>
      </c>
      <c r="L43" s="75">
        <v>4398.8427271965202</v>
      </c>
      <c r="M43" s="75">
        <v>841.19295220784795</v>
      </c>
      <c r="N43" s="75">
        <v>841.19295220784795</v>
      </c>
      <c r="O43" s="75">
        <v>326.26161046652498</v>
      </c>
      <c r="P43" s="75">
        <v>191.40189917869199</v>
      </c>
      <c r="Q43" s="75">
        <v>235.81977315103799</v>
      </c>
      <c r="R43" s="75">
        <v>123278.16306062001</v>
      </c>
      <c r="S43" s="75">
        <v>17977.795236473201</v>
      </c>
      <c r="T43" s="75">
        <v>583.07175727557205</v>
      </c>
      <c r="U43" s="75">
        <v>1258.5740612935899</v>
      </c>
      <c r="V43" s="75">
        <v>341.76336989127202</v>
      </c>
      <c r="W43" s="75">
        <v>0</v>
      </c>
      <c r="X43" s="75">
        <v>5530.7429934766296</v>
      </c>
      <c r="Y43" s="75">
        <v>38.267375571539702</v>
      </c>
      <c r="Z43" s="75">
        <v>625.15717110068101</v>
      </c>
      <c r="AA43" s="75">
        <v>625.15717110068101</v>
      </c>
      <c r="AB43" s="75">
        <v>313.22207812709502</v>
      </c>
      <c r="AC43" s="75">
        <v>0</v>
      </c>
      <c r="AD43" s="75">
        <v>51.718819134022198</v>
      </c>
      <c r="AE43" s="75">
        <v>167.541948924651</v>
      </c>
      <c r="AF43" s="75">
        <v>19.461003962692601</v>
      </c>
      <c r="AG43" s="75">
        <v>1.2771147921763399E-3</v>
      </c>
      <c r="AH43" s="75">
        <v>4549.47845284103</v>
      </c>
      <c r="AI43" s="75">
        <v>265.18830612647702</v>
      </c>
      <c r="AJ43" s="75">
        <v>415.43014219682198</v>
      </c>
      <c r="AK43" s="75">
        <v>434.86445344777701</v>
      </c>
      <c r="AL43" s="75">
        <v>117.626787165275</v>
      </c>
      <c r="AM43" s="75">
        <v>5694.2801229848301</v>
      </c>
      <c r="AN43" s="75">
        <v>0</v>
      </c>
      <c r="AO43" s="75">
        <v>66107.171618137407</v>
      </c>
      <c r="AP43" s="75">
        <v>7089.6010153408597</v>
      </c>
      <c r="AQ43" s="75">
        <v>736.01518740058498</v>
      </c>
      <c r="AR43" s="75">
        <v>7877.3350218754704</v>
      </c>
      <c r="AS43" s="75">
        <v>2.3380240025158998</v>
      </c>
      <c r="AT43" s="75">
        <v>276.045381222738</v>
      </c>
      <c r="AU43" s="75">
        <v>1.1725591294773501</v>
      </c>
      <c r="AV43" s="75">
        <v>17.1541983282351</v>
      </c>
      <c r="AW43" s="75">
        <v>17241.857797875899</v>
      </c>
      <c r="AX43" s="75">
        <v>16.875561559108601</v>
      </c>
      <c r="AY43" s="75">
        <v>14.783655529247</v>
      </c>
      <c r="AZ43" s="75">
        <v>356.29789976796297</v>
      </c>
      <c r="BA43" s="75">
        <v>13.838484521900099</v>
      </c>
      <c r="BB43" s="75">
        <v>1.71258306883381</v>
      </c>
      <c r="BC43" s="75">
        <v>25.9428199562382</v>
      </c>
      <c r="BD43" s="75">
        <v>3928.14987653656</v>
      </c>
      <c r="BE43" s="75">
        <v>2685.9354966912101</v>
      </c>
      <c r="BF43" s="75">
        <v>1242.2143798453401</v>
      </c>
      <c r="BG43" s="75">
        <v>2.5791400314158599</v>
      </c>
      <c r="BH43" s="75">
        <v>0.30212750631899699</v>
      </c>
      <c r="BI43" s="75">
        <v>272.20414490429101</v>
      </c>
      <c r="BJ43" s="75">
        <v>4.6189223122075402</v>
      </c>
      <c r="BK43" s="75">
        <v>710.87343839459402</v>
      </c>
      <c r="BL43" s="75">
        <v>5.7293286327485502</v>
      </c>
      <c r="BM43" s="75">
        <v>7.0064125501413699</v>
      </c>
      <c r="BN43" s="75">
        <v>1154.0649853227201</v>
      </c>
      <c r="BO43" s="75">
        <v>17541.271121228801</v>
      </c>
      <c r="BP43" s="75">
        <v>53.699578000077203</v>
      </c>
      <c r="BQ43" s="75">
        <v>27.036743219850401</v>
      </c>
      <c r="BR43" s="75">
        <v>1.21547308531335</v>
      </c>
      <c r="BS43" s="75">
        <v>233.568194909748</v>
      </c>
      <c r="BT43" s="75">
        <v>2731.7818161732398</v>
      </c>
      <c r="BU43" s="75">
        <v>4.8190636560569199E-3</v>
      </c>
      <c r="BV43" s="75">
        <v>874.21603761849599</v>
      </c>
      <c r="BW43" s="75">
        <v>1484.3750541202901</v>
      </c>
      <c r="BX43" s="75">
        <v>549.57391801747303</v>
      </c>
      <c r="BY43" s="75">
        <v>57480.860304678703</v>
      </c>
      <c r="BZ43" s="75">
        <v>1082.7182938061301</v>
      </c>
      <c r="CA43" s="89"/>
      <c r="CB43" s="23">
        <f t="shared" si="0"/>
        <v>6.5655223486621181E-3</v>
      </c>
      <c r="CC43" s="68">
        <f t="shared" si="1"/>
        <v>3.1148113943394931E-4</v>
      </c>
      <c r="CD43" s="68">
        <f t="shared" si="8"/>
        <v>5.7136407096257498E-6</v>
      </c>
      <c r="CE43" s="68">
        <f t="shared" si="9"/>
        <v>-1.5461922200830521E-5</v>
      </c>
      <c r="CF43" s="68">
        <f t="shared" si="10"/>
        <v>9.8117093573625664E-5</v>
      </c>
      <c r="CG43" s="68">
        <f t="shared" si="11"/>
        <v>2.1517185394083596E-4</v>
      </c>
      <c r="CH43" s="68">
        <f t="shared" si="12"/>
        <v>5.0849404604413484E-5</v>
      </c>
      <c r="CI43" s="68">
        <f t="shared" si="13"/>
        <v>4.2193088137805526E-5</v>
      </c>
    </row>
    <row r="44" spans="1:87" x14ac:dyDescent="0.25">
      <c r="A44" s="89" t="s">
        <v>475</v>
      </c>
      <c r="B44" s="75">
        <v>10502.697167</v>
      </c>
      <c r="C44" s="75">
        <v>3.3518336599999997E-2</v>
      </c>
      <c r="D44" s="75">
        <v>2984.7147120999998</v>
      </c>
      <c r="E44" s="75">
        <v>1550.2067443000001</v>
      </c>
      <c r="F44" s="75">
        <v>1167.7803773000001</v>
      </c>
      <c r="G44" s="75">
        <v>79.991449477000003</v>
      </c>
      <c r="H44" s="75">
        <v>14505.58763</v>
      </c>
      <c r="I44" s="89"/>
      <c r="J44" s="89" t="s">
        <v>475</v>
      </c>
      <c r="K44" s="75">
        <v>4.3012048315194802</v>
      </c>
      <c r="L44" s="75">
        <v>571.78497520295696</v>
      </c>
      <c r="M44" s="75">
        <v>279.59975306764198</v>
      </c>
      <c r="N44" s="75">
        <v>279.59975306764198</v>
      </c>
      <c r="O44" s="75">
        <v>111.01817164653799</v>
      </c>
      <c r="P44" s="75">
        <v>81.551252707491997</v>
      </c>
      <c r="Q44" s="75">
        <v>198.47881272818699</v>
      </c>
      <c r="R44" s="75">
        <v>623.95269303366001</v>
      </c>
      <c r="S44" s="75">
        <v>10503.6150434145</v>
      </c>
      <c r="T44" s="75">
        <v>196.651181279859</v>
      </c>
      <c r="U44" s="75">
        <v>132.15791759505899</v>
      </c>
      <c r="V44" s="75">
        <v>106.355583353754</v>
      </c>
      <c r="W44" s="75">
        <v>0.36154126299142297</v>
      </c>
      <c r="X44" s="75">
        <v>1407.29755073966</v>
      </c>
      <c r="Y44" s="75">
        <v>4.9586076130497103</v>
      </c>
      <c r="Z44" s="75">
        <v>195.65747668446801</v>
      </c>
      <c r="AA44" s="75">
        <v>195.65747668446801</v>
      </c>
      <c r="AB44" s="75">
        <v>97.055966117197599</v>
      </c>
      <c r="AC44" s="75">
        <v>0</v>
      </c>
      <c r="AD44" s="75">
        <v>19.140131316545101</v>
      </c>
      <c r="AE44" s="75">
        <v>21.042445629115299</v>
      </c>
      <c r="AF44" s="75">
        <v>5.7912862971154198</v>
      </c>
      <c r="AG44" s="75">
        <v>1.96321765362555E-4</v>
      </c>
      <c r="AH44" s="75">
        <v>847.42772843937098</v>
      </c>
      <c r="AI44" s="75">
        <v>107.75584886999</v>
      </c>
      <c r="AJ44" s="75">
        <v>77.5820539585972</v>
      </c>
      <c r="AK44" s="75">
        <v>134.93677320601799</v>
      </c>
      <c r="AL44" s="75">
        <v>37.256559204779798</v>
      </c>
      <c r="AM44" s="75">
        <v>3.35107163004238E-2</v>
      </c>
      <c r="AN44" s="75">
        <v>0</v>
      </c>
      <c r="AO44" s="75">
        <v>15753.8137028279</v>
      </c>
      <c r="AP44" s="75">
        <v>2686.29807322652</v>
      </c>
      <c r="AQ44" s="75">
        <v>279.33725645596002</v>
      </c>
      <c r="AR44" s="75">
        <v>2984.7754609990202</v>
      </c>
      <c r="AS44" s="75">
        <v>0.835577817409624</v>
      </c>
      <c r="AT44" s="75">
        <v>113.034982491355</v>
      </c>
      <c r="AU44" s="75">
        <v>9.1682240557548495E-3</v>
      </c>
      <c r="AV44" s="75">
        <v>4.0714508694477898</v>
      </c>
      <c r="AW44" s="75">
        <v>4405.5513229815297</v>
      </c>
      <c r="AX44" s="75">
        <v>4.5778018476936904</v>
      </c>
      <c r="AY44" s="75">
        <v>3.3876745713388101</v>
      </c>
      <c r="AZ44" s="75">
        <v>203.86429662086499</v>
      </c>
      <c r="BA44" s="75">
        <v>3.5245109662307001</v>
      </c>
      <c r="BB44" s="75">
        <v>0.99142676180051403</v>
      </c>
      <c r="BC44" s="75">
        <v>8.4867381114105598</v>
      </c>
      <c r="BD44" s="75">
        <v>1550.2083618065701</v>
      </c>
      <c r="BE44" s="75">
        <v>1167.8429784724101</v>
      </c>
      <c r="BF44" s="75">
        <v>382.36538333416001</v>
      </c>
      <c r="BG44" s="75">
        <v>0.58139185921283898</v>
      </c>
      <c r="BH44" s="75">
        <v>7.1496853542551905E-2</v>
      </c>
      <c r="BI44" s="75">
        <v>108.241008589207</v>
      </c>
      <c r="BJ44" s="75">
        <v>1.10409367637251</v>
      </c>
      <c r="BK44" s="75">
        <v>306.67779645827397</v>
      </c>
      <c r="BL44" s="75">
        <v>2.1344196287416501</v>
      </c>
      <c r="BM44" s="75">
        <v>2.3511997692862998</v>
      </c>
      <c r="BN44" s="75">
        <v>495.025236638612</v>
      </c>
      <c r="BO44" s="75">
        <v>4085.5459229838202</v>
      </c>
      <c r="BP44" s="75">
        <v>12.7589105497776</v>
      </c>
      <c r="BQ44" s="75">
        <v>9.7144346070536791</v>
      </c>
      <c r="BR44" s="75">
        <v>0.27909009354211101</v>
      </c>
      <c r="BS44" s="75">
        <v>79.994571451688401</v>
      </c>
      <c r="BT44" s="75">
        <v>700.16720761458703</v>
      </c>
      <c r="BU44" s="75">
        <v>0</v>
      </c>
      <c r="BV44" s="75">
        <v>266.602704713972</v>
      </c>
      <c r="BW44" s="75">
        <v>389.95609651511199</v>
      </c>
      <c r="BX44" s="75">
        <v>143.100057295325</v>
      </c>
      <c r="BY44" s="75">
        <v>14505.7823060346</v>
      </c>
      <c r="BZ44" s="75">
        <v>313.74473385333198</v>
      </c>
      <c r="CA44" s="89"/>
      <c r="CB44" s="23">
        <f t="shared" si="0"/>
        <v>6.4125866641033015E-3</v>
      </c>
      <c r="CC44" s="68">
        <f t="shared" si="1"/>
        <v>8.7394352127368629E-5</v>
      </c>
      <c r="CD44" s="68">
        <f t="shared" si="8"/>
        <v>-2.2734718811186569E-4</v>
      </c>
      <c r="CE44" s="68">
        <f t="shared" si="9"/>
        <v>2.0353335202894463E-5</v>
      </c>
      <c r="CF44" s="68">
        <f t="shared" si="10"/>
        <v>1.0434134517705997E-6</v>
      </c>
      <c r="CG44" s="68">
        <f t="shared" si="11"/>
        <v>5.360697407399467E-5</v>
      </c>
      <c r="CH44" s="68">
        <f t="shared" si="12"/>
        <v>3.9028855069007881E-5</v>
      </c>
      <c r="CI44" s="68">
        <f t="shared" si="13"/>
        <v>1.3420761679268775E-5</v>
      </c>
    </row>
    <row r="45" spans="1:87" x14ac:dyDescent="0.25">
      <c r="A45" s="89" t="s">
        <v>453</v>
      </c>
      <c r="B45" s="75">
        <v>241990.07508000001</v>
      </c>
      <c r="C45" s="75">
        <v>16.941707920999999</v>
      </c>
      <c r="D45" s="75">
        <v>16257.412979000001</v>
      </c>
      <c r="E45" s="75">
        <v>24094.076681999999</v>
      </c>
      <c r="F45" s="75">
        <v>21393.475362000001</v>
      </c>
      <c r="G45" s="75">
        <v>775.91837269999996</v>
      </c>
      <c r="H45" s="75">
        <v>112406.42623</v>
      </c>
      <c r="I45" s="89"/>
      <c r="J45" s="89" t="s">
        <v>453</v>
      </c>
      <c r="K45" s="75">
        <v>13.1237877304996</v>
      </c>
      <c r="L45" s="75">
        <v>4865.9877691017</v>
      </c>
      <c r="M45" s="75">
        <v>6550.1805872313298</v>
      </c>
      <c r="N45" s="75">
        <v>6550.1805872313298</v>
      </c>
      <c r="O45" s="75">
        <v>2543.4429081595099</v>
      </c>
      <c r="P45" s="75">
        <v>338.723473386053</v>
      </c>
      <c r="Q45" s="75">
        <v>2384.0226618069701</v>
      </c>
      <c r="R45" s="75">
        <v>15749.9420486955</v>
      </c>
      <c r="S45" s="75">
        <v>239520.66066789001</v>
      </c>
      <c r="T45" s="75">
        <v>4507.2540519141603</v>
      </c>
      <c r="U45" s="75">
        <v>1978.3428294154401</v>
      </c>
      <c r="V45" s="75">
        <v>2685.39116551183</v>
      </c>
      <c r="W45" s="75">
        <v>3.0675719678450499</v>
      </c>
      <c r="X45" s="75">
        <v>5511.7915459092001</v>
      </c>
      <c r="Y45" s="75">
        <v>10.501155047508901</v>
      </c>
      <c r="Z45" s="75">
        <v>4509.1338563423396</v>
      </c>
      <c r="AA45" s="75">
        <v>4509.1338563423396</v>
      </c>
      <c r="AB45" s="75">
        <v>2533.1005851240502</v>
      </c>
      <c r="AC45" s="75">
        <v>0</v>
      </c>
      <c r="AD45" s="75">
        <v>62.387106952606104</v>
      </c>
      <c r="AE45" s="75">
        <v>544.64007804555797</v>
      </c>
      <c r="AF45" s="75">
        <v>154.39821761723101</v>
      </c>
      <c r="AG45" s="75">
        <v>1.4327823786896301E-3</v>
      </c>
      <c r="AH45" s="75">
        <v>8662.2501315114496</v>
      </c>
      <c r="AI45" s="75">
        <v>1054.4548281965299</v>
      </c>
      <c r="AJ45" s="75">
        <v>377.30738838420302</v>
      </c>
      <c r="AK45" s="75">
        <v>3558.9291561821501</v>
      </c>
      <c r="AL45" s="75">
        <v>879.79681756106004</v>
      </c>
      <c r="AM45" s="75">
        <v>16.8614076707617</v>
      </c>
      <c r="AN45" s="75">
        <v>0</v>
      </c>
      <c r="AO45" s="75">
        <v>121038.44013007201</v>
      </c>
      <c r="AP45" s="75">
        <v>14451.900763482599</v>
      </c>
      <c r="AQ45" s="75">
        <v>1543.3795468355399</v>
      </c>
      <c r="AR45" s="75">
        <v>16057.667417270701</v>
      </c>
      <c r="AS45" s="75">
        <v>7.4531553210909003</v>
      </c>
      <c r="AT45" s="75">
        <v>1915.1500875038901</v>
      </c>
      <c r="AU45" s="75">
        <v>6.2875979692883402E-2</v>
      </c>
      <c r="AV45" s="75">
        <v>20.0886138624426</v>
      </c>
      <c r="AW45" s="75">
        <v>25383.644756652</v>
      </c>
      <c r="AX45" s="75">
        <v>24.6231813854946</v>
      </c>
      <c r="AY45" s="75">
        <v>65.5817881964538</v>
      </c>
      <c r="AZ45" s="75">
        <v>1513.9804151082701</v>
      </c>
      <c r="BA45" s="75">
        <v>17.399794780336901</v>
      </c>
      <c r="BB45" s="75">
        <v>7.1875592765973897</v>
      </c>
      <c r="BC45" s="75">
        <v>193.46775949999099</v>
      </c>
      <c r="BD45" s="75">
        <v>23869.049806658801</v>
      </c>
      <c r="BE45" s="75">
        <v>21180.304171303302</v>
      </c>
      <c r="BF45" s="75">
        <v>2688.7456353555199</v>
      </c>
      <c r="BG45" s="75">
        <v>4.3110120164023797</v>
      </c>
      <c r="BH45" s="75">
        <v>0.35027543337907902</v>
      </c>
      <c r="BI45" s="75">
        <v>1049.6960223769099</v>
      </c>
      <c r="BJ45" s="75">
        <v>20.5381330123403</v>
      </c>
      <c r="BK45" s="75">
        <v>7308.7475291809196</v>
      </c>
      <c r="BL45" s="75">
        <v>34.188572781736902</v>
      </c>
      <c r="BM45" s="75">
        <v>40.606615567497201</v>
      </c>
      <c r="BN45" s="75">
        <v>10697.075255763701</v>
      </c>
      <c r="BO45" s="75">
        <v>20729.885331599598</v>
      </c>
      <c r="BP45" s="75">
        <v>62.882433876221498</v>
      </c>
      <c r="BQ45" s="75">
        <v>118.234822960035</v>
      </c>
      <c r="BR45" s="75">
        <v>1.3443862246399501</v>
      </c>
      <c r="BS45" s="75">
        <v>766.91965393254998</v>
      </c>
      <c r="BT45" s="75">
        <v>3331.9156699668602</v>
      </c>
      <c r="BU45" s="75">
        <v>0</v>
      </c>
      <c r="BV45" s="75">
        <v>1022.74510195136</v>
      </c>
      <c r="BW45" s="75">
        <v>2604.6045429038099</v>
      </c>
      <c r="BX45" s="75">
        <v>786.58864691027998</v>
      </c>
      <c r="BY45" s="75">
        <v>111579.86949486499</v>
      </c>
      <c r="BZ45" s="75">
        <v>1829.4080922176299</v>
      </c>
      <c r="CA45" s="89"/>
      <c r="CB45" s="23">
        <f t="shared" si="0"/>
        <v>3.8851911259231917E-3</v>
      </c>
      <c r="CC45" s="68">
        <f t="shared" si="1"/>
        <v>-1.0204610297730711E-2</v>
      </c>
      <c r="CD45" s="68">
        <f t="shared" si="8"/>
        <v>-4.7397966375493381E-3</v>
      </c>
      <c r="CE45" s="68">
        <f t="shared" si="9"/>
        <v>-1.2286429703625965E-2</v>
      </c>
      <c r="CF45" s="68">
        <f t="shared" si="10"/>
        <v>-9.3395102170198332E-3</v>
      </c>
      <c r="CG45" s="68">
        <f t="shared" si="11"/>
        <v>-9.9643086076301127E-3</v>
      </c>
      <c r="CH45" s="68">
        <f t="shared" si="12"/>
        <v>-1.1597507011126336E-2</v>
      </c>
      <c r="CI45" s="68">
        <f t="shared" si="13"/>
        <v>-7.3532871994680064E-3</v>
      </c>
    </row>
    <row r="46" spans="1:87" x14ac:dyDescent="0.25">
      <c r="A46" s="89" t="s">
        <v>454</v>
      </c>
      <c r="B46" s="75">
        <v>60531.486332</v>
      </c>
      <c r="C46" s="75">
        <v>6.9473802302000003</v>
      </c>
      <c r="D46" s="75">
        <v>3626.3016993000001</v>
      </c>
      <c r="E46" s="75">
        <v>6175.097178</v>
      </c>
      <c r="F46" s="75">
        <v>5207.8291826000004</v>
      </c>
      <c r="G46" s="75">
        <v>174.72212160999999</v>
      </c>
      <c r="H46" s="75">
        <v>30668.117993</v>
      </c>
      <c r="I46" s="89"/>
      <c r="J46" s="89" t="s">
        <v>454</v>
      </c>
      <c r="K46" s="75">
        <v>5.6550446908070597</v>
      </c>
      <c r="L46" s="75">
        <v>1424.8303935328199</v>
      </c>
      <c r="M46" s="75">
        <v>1653.8627002210301</v>
      </c>
      <c r="N46" s="75">
        <v>1653.8627002210301</v>
      </c>
      <c r="O46" s="75">
        <v>642.86083377488001</v>
      </c>
      <c r="P46" s="75">
        <v>129.18590146392199</v>
      </c>
      <c r="Q46" s="75">
        <v>718.43117471846097</v>
      </c>
      <c r="R46" s="75">
        <v>3995.5745262768901</v>
      </c>
      <c r="S46" s="75">
        <v>60537.528019092002</v>
      </c>
      <c r="T46" s="75">
        <v>1130.2715564651901</v>
      </c>
      <c r="U46" s="75">
        <v>506.61547718362698</v>
      </c>
      <c r="V46" s="75">
        <v>679.044893413978</v>
      </c>
      <c r="W46" s="75">
        <v>0.63518719535510704</v>
      </c>
      <c r="X46" s="75">
        <v>2128.1524852071898</v>
      </c>
      <c r="Y46" s="75">
        <v>5.5097422384472203</v>
      </c>
      <c r="Z46" s="75">
        <v>1131.747563099</v>
      </c>
      <c r="AA46" s="75">
        <v>1131.747563099</v>
      </c>
      <c r="AB46" s="75">
        <v>641.79532369785602</v>
      </c>
      <c r="AC46" s="75">
        <v>0</v>
      </c>
      <c r="AD46" s="75">
        <v>11.296826211632601</v>
      </c>
      <c r="AE46" s="75">
        <v>137.95348959463601</v>
      </c>
      <c r="AF46" s="75">
        <v>39.116793209238899</v>
      </c>
      <c r="AG46" s="75">
        <v>5.7031839982204103E-5</v>
      </c>
      <c r="AH46" s="75">
        <v>2380.4305469238302</v>
      </c>
      <c r="AI46" s="75">
        <v>296.08034641109498</v>
      </c>
      <c r="AJ46" s="75">
        <v>130.74822186916501</v>
      </c>
      <c r="AK46" s="75">
        <v>901.78681724204898</v>
      </c>
      <c r="AL46" s="75">
        <v>229.903636882851</v>
      </c>
      <c r="AM46" s="75">
        <v>6.9473741325088101</v>
      </c>
      <c r="AN46" s="75">
        <v>0</v>
      </c>
      <c r="AO46" s="75">
        <v>32951.4643837806</v>
      </c>
      <c r="AP46" s="75">
        <v>3263.83525455778</v>
      </c>
      <c r="AQ46" s="75">
        <v>351.351465588385</v>
      </c>
      <c r="AR46" s="75">
        <v>3626.4835463577901</v>
      </c>
      <c r="AS46" s="75">
        <v>1.4090637288605401</v>
      </c>
      <c r="AT46" s="75">
        <v>506.71569779785801</v>
      </c>
      <c r="AU46" s="75">
        <v>4.3851083978065104E-3</v>
      </c>
      <c r="AV46" s="75">
        <v>6.8319818512210704</v>
      </c>
      <c r="AW46" s="75">
        <v>7199.22266920517</v>
      </c>
      <c r="AX46" s="75">
        <v>9.4346181338977093</v>
      </c>
      <c r="AY46" s="75">
        <v>16.776676990911401</v>
      </c>
      <c r="AZ46" s="75">
        <v>308.86149438096902</v>
      </c>
      <c r="BA46" s="75">
        <v>5.9762451680748701</v>
      </c>
      <c r="BB46" s="75">
        <v>0.33608746555553698</v>
      </c>
      <c r="BC46" s="75">
        <v>49.689145680318802</v>
      </c>
      <c r="BD46" s="75">
        <v>6175.4603877067802</v>
      </c>
      <c r="BE46" s="75">
        <v>5208.3038496908302</v>
      </c>
      <c r="BF46" s="75">
        <v>967.15653801595204</v>
      </c>
      <c r="BG46" s="75">
        <v>1.1999519026438901</v>
      </c>
      <c r="BH46" s="75">
        <v>0.13125992299255301</v>
      </c>
      <c r="BI46" s="75">
        <v>198.817890154709</v>
      </c>
      <c r="BJ46" s="75">
        <v>5.2531358610426704</v>
      </c>
      <c r="BK46" s="75">
        <v>1847.4343413967299</v>
      </c>
      <c r="BL46" s="75">
        <v>8.8416174085770702</v>
      </c>
      <c r="BM46" s="75">
        <v>10.0963372006812</v>
      </c>
      <c r="BN46" s="75">
        <v>2692.9384288761298</v>
      </c>
      <c r="BO46" s="75">
        <v>5455.9035612470598</v>
      </c>
      <c r="BP46" s="75">
        <v>21.409176325777</v>
      </c>
      <c r="BQ46" s="75">
        <v>23.7883086426693</v>
      </c>
      <c r="BR46" s="75">
        <v>0.48715232791547503</v>
      </c>
      <c r="BS46" s="75">
        <v>174.736881421981</v>
      </c>
      <c r="BT46" s="75">
        <v>847.38452129807501</v>
      </c>
      <c r="BU46" s="75">
        <v>0</v>
      </c>
      <c r="BV46" s="75">
        <v>402.56443524166798</v>
      </c>
      <c r="BW46" s="75">
        <v>729.32546114546994</v>
      </c>
      <c r="BX46" s="75">
        <v>130.75451225919701</v>
      </c>
      <c r="BY46" s="75">
        <v>30669.4268572562</v>
      </c>
      <c r="BZ46" s="75">
        <v>473.17997304882698</v>
      </c>
      <c r="CA46" s="89"/>
      <c r="CB46" s="23">
        <f t="shared" si="0"/>
        <v>3.1150909875155551E-3</v>
      </c>
      <c r="CC46" s="68">
        <f t="shared" si="1"/>
        <v>9.981065158163356E-5</v>
      </c>
      <c r="CD46" s="68">
        <f t="shared" si="8"/>
        <v>-8.7769648243699671E-7</v>
      </c>
      <c r="CE46" s="68">
        <f t="shared" si="9"/>
        <v>5.0146698446281995E-5</v>
      </c>
      <c r="CF46" s="68">
        <f t="shared" si="10"/>
        <v>5.8818460068006612E-5</v>
      </c>
      <c r="CG46" s="68">
        <f t="shared" si="11"/>
        <v>9.1144903987201982E-5</v>
      </c>
      <c r="CH46" s="68">
        <f t="shared" si="12"/>
        <v>8.4475920078134158E-5</v>
      </c>
      <c r="CI46" s="68">
        <f t="shared" si="13"/>
        <v>4.2678336391508887E-5</v>
      </c>
    </row>
    <row r="47" spans="1:87" x14ac:dyDescent="0.25">
      <c r="A47" s="89" t="s">
        <v>476</v>
      </c>
      <c r="B47" s="75">
        <v>17230.120675999999</v>
      </c>
      <c r="C47" s="75">
        <v>0.64647286950000005</v>
      </c>
      <c r="D47" s="75">
        <v>6634.8821728000003</v>
      </c>
      <c r="E47" s="75">
        <v>4044.3049491000002</v>
      </c>
      <c r="F47" s="75">
        <v>3396.7121947999999</v>
      </c>
      <c r="G47" s="75">
        <v>312.35956007999999</v>
      </c>
      <c r="H47" s="75">
        <v>18039.042622000001</v>
      </c>
      <c r="I47" s="89"/>
      <c r="J47" s="89" t="s">
        <v>476</v>
      </c>
      <c r="K47" s="75">
        <v>3.9162060933423701</v>
      </c>
      <c r="L47" s="75">
        <v>579.56796101485304</v>
      </c>
      <c r="M47" s="75">
        <v>451.01044299836201</v>
      </c>
      <c r="N47" s="75">
        <v>451.01044299836201</v>
      </c>
      <c r="O47" s="75">
        <v>181.34516121711599</v>
      </c>
      <c r="P47" s="75">
        <v>73.149350381796097</v>
      </c>
      <c r="Q47" s="75">
        <v>340.53535268939402</v>
      </c>
      <c r="R47" s="75">
        <v>882.69730931882896</v>
      </c>
      <c r="S47" s="75">
        <v>16939.875590535499</v>
      </c>
      <c r="T47" s="75">
        <v>271.00129404685902</v>
      </c>
      <c r="U47" s="75">
        <v>181.307756407162</v>
      </c>
      <c r="V47" s="75">
        <v>156.114072152641</v>
      </c>
      <c r="W47" s="75">
        <v>0.241672735981592</v>
      </c>
      <c r="X47" s="75">
        <v>1187.5929366861401</v>
      </c>
      <c r="Y47" s="75">
        <v>4.0531475755766397</v>
      </c>
      <c r="Z47" s="75">
        <v>308.10554614428997</v>
      </c>
      <c r="AA47" s="75">
        <v>308.10554614428997</v>
      </c>
      <c r="AB47" s="75">
        <v>141.52766760837599</v>
      </c>
      <c r="AC47" s="75">
        <v>0</v>
      </c>
      <c r="AD47" s="75">
        <v>47.003639120399903</v>
      </c>
      <c r="AE47" s="75">
        <v>31.053571845163798</v>
      </c>
      <c r="AF47" s="75">
        <v>8.4734972538642293</v>
      </c>
      <c r="AG47" s="75">
        <v>4.4997176442942996E-3</v>
      </c>
      <c r="AH47" s="75">
        <v>1070.456167353</v>
      </c>
      <c r="AI47" s="75">
        <v>117.788540424312</v>
      </c>
      <c r="AJ47" s="75">
        <v>75.861453884235004</v>
      </c>
      <c r="AK47" s="75">
        <v>195.43680096264299</v>
      </c>
      <c r="AL47" s="75">
        <v>63.275259219050099</v>
      </c>
      <c r="AM47" s="75">
        <v>0.64472403295909797</v>
      </c>
      <c r="AN47" s="75">
        <v>0</v>
      </c>
      <c r="AO47" s="75">
        <v>19523.809847385</v>
      </c>
      <c r="AP47" s="75">
        <v>5958.0727401709601</v>
      </c>
      <c r="AQ47" s="75">
        <v>615.00509942470296</v>
      </c>
      <c r="AR47" s="75">
        <v>6620.0814787160698</v>
      </c>
      <c r="AS47" s="75">
        <v>1.7724270749053499</v>
      </c>
      <c r="AT47" s="75">
        <v>169.26101944201</v>
      </c>
      <c r="AU47" s="75">
        <v>0.180628555471889</v>
      </c>
      <c r="AV47" s="75">
        <v>4.66039730044037</v>
      </c>
      <c r="AW47" s="75">
        <v>5411.9980158815397</v>
      </c>
      <c r="AX47" s="75">
        <v>5.8006729897429903</v>
      </c>
      <c r="AY47" s="75">
        <v>4.7698802780028302</v>
      </c>
      <c r="AZ47" s="75">
        <v>569.90435117423601</v>
      </c>
      <c r="BA47" s="75">
        <v>4.1358752903762701</v>
      </c>
      <c r="BB47" s="75">
        <v>20.796173326829699</v>
      </c>
      <c r="BC47" s="75">
        <v>11.8063090328874</v>
      </c>
      <c r="BD47" s="75">
        <v>4013.1925430096499</v>
      </c>
      <c r="BE47" s="75">
        <v>3371.6793234127599</v>
      </c>
      <c r="BF47" s="75">
        <v>641.51321959688505</v>
      </c>
      <c r="BG47" s="75">
        <v>0.67158235508744102</v>
      </c>
      <c r="BH47" s="75">
        <v>8.6014479417097903E-2</v>
      </c>
      <c r="BI47" s="75">
        <v>1266.22917614378</v>
      </c>
      <c r="BJ47" s="75">
        <v>1.48643871602815</v>
      </c>
      <c r="BK47" s="75">
        <v>495.62368899397501</v>
      </c>
      <c r="BL47" s="75">
        <v>2.6921043507112601</v>
      </c>
      <c r="BM47" s="75">
        <v>5.8077458135881797</v>
      </c>
      <c r="BN47" s="75">
        <v>867.77233530095805</v>
      </c>
      <c r="BO47" s="75">
        <v>5137.1794863070199</v>
      </c>
      <c r="BP47" s="75">
        <v>14.620044635879101</v>
      </c>
      <c r="BQ47" s="75">
        <v>94.485095465643695</v>
      </c>
      <c r="BR47" s="75">
        <v>0.33143776517468798</v>
      </c>
      <c r="BS47" s="75">
        <v>311.51590293754799</v>
      </c>
      <c r="BT47" s="75">
        <v>964.09267510936604</v>
      </c>
      <c r="BU47" s="75">
        <v>0</v>
      </c>
      <c r="BV47" s="75">
        <v>233.16660967495801</v>
      </c>
      <c r="BW47" s="75">
        <v>482.374602253408</v>
      </c>
      <c r="BX47" s="75">
        <v>204.48339631245199</v>
      </c>
      <c r="BY47" s="75">
        <v>17951.8374612675</v>
      </c>
      <c r="BZ47" s="75">
        <v>426.27793255214198</v>
      </c>
      <c r="CA47" s="89"/>
      <c r="CB47" s="23">
        <f t="shared" si="0"/>
        <v>7.1001602127585915E-3</v>
      </c>
      <c r="CC47" s="68">
        <f t="shared" si="1"/>
        <v>-1.6845214895609213E-2</v>
      </c>
      <c r="CD47" s="68">
        <f t="shared" si="8"/>
        <v>-2.7051971140794745E-3</v>
      </c>
      <c r="CE47" s="68">
        <f t="shared" si="9"/>
        <v>-2.230739551729582E-3</v>
      </c>
      <c r="CF47" s="68">
        <f t="shared" si="10"/>
        <v>-7.692893212039786E-3</v>
      </c>
      <c r="CG47" s="68">
        <f t="shared" si="11"/>
        <v>-7.3697357773091932E-3</v>
      </c>
      <c r="CH47" s="68">
        <f t="shared" si="12"/>
        <v>-2.7009166687132265E-3</v>
      </c>
      <c r="CI47" s="68">
        <f t="shared" si="13"/>
        <v>-4.8342455062525156E-3</v>
      </c>
    </row>
    <row r="48" spans="1:87" x14ac:dyDescent="0.25">
      <c r="A48" s="3"/>
      <c r="I48" s="89"/>
      <c r="J48" s="89"/>
      <c r="L48" s="75"/>
      <c r="M48" s="75"/>
      <c r="N48" s="75"/>
      <c r="O48" s="75"/>
      <c r="Q48" s="75"/>
      <c r="R48" s="75"/>
      <c r="S48" s="75"/>
      <c r="T48" s="75"/>
      <c r="U48" s="75"/>
      <c r="V48" s="75"/>
      <c r="X48" s="75"/>
      <c r="Z48" s="75"/>
      <c r="AA48" s="75"/>
      <c r="AD48" s="75"/>
      <c r="AE48" s="75"/>
      <c r="AF48" s="75"/>
      <c r="AI48" s="75"/>
      <c r="AJ48" s="75"/>
      <c r="AL48" s="75"/>
      <c r="AM48" s="75"/>
      <c r="AN48" s="75"/>
      <c r="AP48" s="75"/>
      <c r="AQ48" s="75"/>
      <c r="AR48" s="75"/>
      <c r="AS48" s="75"/>
      <c r="AT48" s="75"/>
      <c r="AV48" s="75"/>
      <c r="AW48" s="75"/>
      <c r="AX48" s="75"/>
      <c r="AY48" s="75"/>
      <c r="AZ48" s="75"/>
      <c r="BA48" s="75"/>
      <c r="BB48" s="75"/>
      <c r="BC48" s="75"/>
      <c r="BD48" s="75"/>
      <c r="BE48" s="75"/>
      <c r="BF48" s="75"/>
      <c r="BG48" s="75"/>
      <c r="BH48" s="75"/>
      <c r="BI48" s="75"/>
      <c r="BJ48" s="75"/>
      <c r="BK48" s="75"/>
      <c r="BL48" s="75"/>
      <c r="BM48" s="75"/>
      <c r="BN48" s="75"/>
      <c r="BO48" s="75"/>
      <c r="BP48" s="75"/>
      <c r="BQ48" s="75"/>
      <c r="BR48" s="75"/>
      <c r="BS48" s="75"/>
      <c r="BT48" s="75"/>
      <c r="BU48" s="75"/>
      <c r="BV48" s="75"/>
      <c r="BW48" s="75"/>
      <c r="BX48" s="75"/>
      <c r="BY48" s="75"/>
      <c r="BZ48" s="75"/>
      <c r="CA48" s="89"/>
      <c r="CB48" s="89"/>
      <c r="CC48" s="68"/>
      <c r="CD48" s="68" t="str">
        <f t="shared" si="8"/>
        <v/>
      </c>
      <c r="CE48" s="68" t="str">
        <f t="shared" si="9"/>
        <v/>
      </c>
      <c r="CF48" s="68" t="str">
        <f t="shared" si="10"/>
        <v/>
      </c>
      <c r="CG48" s="68" t="str">
        <f t="shared" si="11"/>
        <v/>
      </c>
      <c r="CH48" s="68" t="str">
        <f t="shared" si="12"/>
        <v/>
      </c>
      <c r="CI48" s="68" t="str">
        <f t="shared" si="13"/>
        <v/>
      </c>
    </row>
    <row r="49" spans="1:87" x14ac:dyDescent="0.25">
      <c r="A49" s="4" t="s">
        <v>353</v>
      </c>
      <c r="B49" s="1">
        <f>SUM(B3:B47)</f>
        <v>3841570.6472565983</v>
      </c>
      <c r="C49" s="1">
        <f t="shared" ref="C49:H49" si="14">SUM(C3:C47)</f>
        <v>35842.384876680801</v>
      </c>
      <c r="D49" s="1">
        <f t="shared" si="14"/>
        <v>573775.67474919977</v>
      </c>
      <c r="E49" s="1">
        <f>SUM(E3:E47)</f>
        <v>474511.94162665505</v>
      </c>
      <c r="F49" s="1">
        <f t="shared" si="14"/>
        <v>348591.58378238603</v>
      </c>
      <c r="G49" s="1">
        <f t="shared" si="14"/>
        <v>47350.935610431203</v>
      </c>
      <c r="H49" s="1">
        <f t="shared" si="14"/>
        <v>2375575.3125048503</v>
      </c>
      <c r="I49" s="89"/>
      <c r="J49" s="89"/>
      <c r="K49" s="1">
        <f>SUM(K3:K47)</f>
        <v>1686.9673203453071</v>
      </c>
      <c r="L49" s="1">
        <f>SUM(L3:L47)</f>
        <v>127398.47038547079</v>
      </c>
      <c r="M49" s="1">
        <f>SUM(M3:M47)</f>
        <v>59441.627499269467</v>
      </c>
      <c r="N49" s="1">
        <f>SUM(N3:N47)</f>
        <v>59441.627499269467</v>
      </c>
      <c r="O49" s="1">
        <f t="shared" ref="O49:V49" si="15">SUM(O3:O47)</f>
        <v>22741.654158913119</v>
      </c>
      <c r="P49" s="1">
        <f t="shared" si="15"/>
        <v>13565.34275965278</v>
      </c>
      <c r="Q49" s="1">
        <f t="shared" si="15"/>
        <v>36115.635611342994</v>
      </c>
      <c r="R49" s="1">
        <f t="shared" si="15"/>
        <v>2323529.582279765</v>
      </c>
      <c r="S49" s="1">
        <f t="shared" si="15"/>
        <v>3785627.8189473017</v>
      </c>
      <c r="T49" s="1">
        <f t="shared" si="15"/>
        <v>52789.251629850754</v>
      </c>
      <c r="U49" s="1">
        <f t="shared" si="15"/>
        <v>54724.502282604946</v>
      </c>
      <c r="V49" s="1">
        <f t="shared" si="15"/>
        <v>28695.832208387281</v>
      </c>
      <c r="W49" s="1">
        <f t="shared" ref="W49:BZ49" si="16">SUM(W3:W47)</f>
        <v>29.22404346442957</v>
      </c>
      <c r="X49" s="1">
        <f t="shared" si="16"/>
        <v>190695.52408418572</v>
      </c>
      <c r="Y49" s="1">
        <f t="shared" si="16"/>
        <v>1337.4062952935576</v>
      </c>
      <c r="Z49" s="1">
        <f t="shared" si="16"/>
        <v>44316.615407172918</v>
      </c>
      <c r="AA49" s="1">
        <f t="shared" si="16"/>
        <v>44316.615407172918</v>
      </c>
      <c r="AB49" s="1">
        <f t="shared" si="16"/>
        <v>21600.09887178893</v>
      </c>
      <c r="AC49" s="1">
        <f t="shared" si="16"/>
        <v>0</v>
      </c>
      <c r="AD49" s="1">
        <f t="shared" si="16"/>
        <v>3334.9503733437418</v>
      </c>
      <c r="AE49" s="1">
        <f t="shared" si="16"/>
        <v>9322.3591099205078</v>
      </c>
      <c r="AF49" s="1">
        <f t="shared" si="16"/>
        <v>1468.3005631173301</v>
      </c>
      <c r="AG49" s="1">
        <f t="shared" si="16"/>
        <v>3.054618371482861</v>
      </c>
      <c r="AH49" s="1">
        <f t="shared" si="16"/>
        <v>152587.33175917546</v>
      </c>
      <c r="AI49" s="1">
        <f t="shared" si="16"/>
        <v>15157.324189532892</v>
      </c>
      <c r="AJ49" s="1">
        <f t="shared" si="16"/>
        <v>12569.192723663064</v>
      </c>
      <c r="AK49" s="1">
        <f t="shared" si="16"/>
        <v>29939.875378152901</v>
      </c>
      <c r="AL49" s="1">
        <f t="shared" si="16"/>
        <v>8610.7872052963849</v>
      </c>
      <c r="AM49" s="1">
        <f t="shared" si="16"/>
        <v>35828.267870887154</v>
      </c>
      <c r="AN49" s="1">
        <f t="shared" si="16"/>
        <v>0</v>
      </c>
      <c r="AO49" s="1">
        <f t="shared" si="16"/>
        <v>2622759.2608942413</v>
      </c>
      <c r="AP49" s="1">
        <f t="shared" si="16"/>
        <v>512721.37283315323</v>
      </c>
      <c r="AQ49" s="1">
        <f t="shared" si="16"/>
        <v>53634.022919570729</v>
      </c>
      <c r="AR49" s="1">
        <f t="shared" si="16"/>
        <v>569690.34612606768</v>
      </c>
      <c r="AS49" s="1">
        <f t="shared" si="16"/>
        <v>93.428762058929038</v>
      </c>
      <c r="AT49" s="1">
        <f t="shared" si="16"/>
        <v>34105.338471408191</v>
      </c>
      <c r="AU49" s="1">
        <f t="shared" si="16"/>
        <v>165.02500033612409</v>
      </c>
      <c r="AV49" s="1">
        <f t="shared" si="16"/>
        <v>861.12745167252422</v>
      </c>
      <c r="AW49" s="1">
        <f t="shared" si="16"/>
        <v>826895.77708234568</v>
      </c>
      <c r="AX49" s="1">
        <f t="shared" si="16"/>
        <v>1339.9790748914843</v>
      </c>
      <c r="AY49" s="1">
        <f t="shared" si="16"/>
        <v>1187.3104422966278</v>
      </c>
      <c r="AZ49" s="1">
        <f t="shared" si="16"/>
        <v>32651.263729413939</v>
      </c>
      <c r="BA49" s="1">
        <f t="shared" si="16"/>
        <v>1430.0253610249949</v>
      </c>
      <c r="BB49" s="1">
        <f t="shared" si="16"/>
        <v>981.53817730730111</v>
      </c>
      <c r="BC49" s="1">
        <f t="shared" si="16"/>
        <v>2576.5239080500078</v>
      </c>
      <c r="BD49" s="1">
        <f t="shared" si="16"/>
        <v>468713.54976985703</v>
      </c>
      <c r="BE49" s="1">
        <f t="shared" si="16"/>
        <v>343669.71467140253</v>
      </c>
      <c r="BF49" s="1">
        <f t="shared" si="16"/>
        <v>125043.8350984547</v>
      </c>
      <c r="BG49" s="1">
        <f t="shared" si="16"/>
        <v>115.93683429169741</v>
      </c>
      <c r="BH49" s="1">
        <f t="shared" si="16"/>
        <v>61.923000165770688</v>
      </c>
      <c r="BI49" s="1">
        <f t="shared" si="16"/>
        <v>64372.268415244034</v>
      </c>
      <c r="BJ49" s="1">
        <f t="shared" si="16"/>
        <v>367.12347403360559</v>
      </c>
      <c r="BK49" s="1">
        <f t="shared" si="16"/>
        <v>86262.037946850178</v>
      </c>
      <c r="BL49" s="1">
        <f t="shared" si="16"/>
        <v>619.04617406843306</v>
      </c>
      <c r="BM49" s="1">
        <f t="shared" si="16"/>
        <v>863.33797249119345</v>
      </c>
      <c r="BN49" s="1">
        <f t="shared" si="16"/>
        <v>139106.11454501853</v>
      </c>
      <c r="BO49" s="1">
        <f t="shared" si="16"/>
        <v>433537.39203323727</v>
      </c>
      <c r="BP49" s="1">
        <f t="shared" si="16"/>
        <v>2819.8363744422677</v>
      </c>
      <c r="BQ49" s="1">
        <f t="shared" si="16"/>
        <v>7986.1469199043977</v>
      </c>
      <c r="BR49" s="1">
        <f t="shared" si="16"/>
        <v>68.174870235598547</v>
      </c>
      <c r="BS49" s="1">
        <f t="shared" si="16"/>
        <v>47095.351060719295</v>
      </c>
      <c r="BT49" s="1">
        <f t="shared" si="16"/>
        <v>101137.34349200781</v>
      </c>
      <c r="BU49" s="1">
        <f t="shared" si="16"/>
        <v>0.49675317930755197</v>
      </c>
      <c r="BV49" s="1">
        <f t="shared" si="16"/>
        <v>39503.0440760196</v>
      </c>
      <c r="BW49" s="1">
        <f t="shared" si="16"/>
        <v>86970.973685675417</v>
      </c>
      <c r="BX49" s="1">
        <f t="shared" si="16"/>
        <v>20686.557138916334</v>
      </c>
      <c r="BY49" s="1">
        <f t="shared" si="16"/>
        <v>2354299.9870996592</v>
      </c>
      <c r="BZ49" s="1">
        <f t="shared" si="16"/>
        <v>62068.457561939344</v>
      </c>
      <c r="CA49" s="89"/>
      <c r="CB49" s="89"/>
      <c r="CC49" s="68">
        <f>+(R49-B49)/B49</f>
        <v>-0.3951615639454451</v>
      </c>
      <c r="CD49" s="68">
        <f t="shared" si="8"/>
        <v>-3.9386346199389062E-4</v>
      </c>
      <c r="CE49" s="68">
        <f t="shared" si="9"/>
        <v>-7.120079855106788E-3</v>
      </c>
      <c r="CF49" s="68">
        <f t="shared" si="10"/>
        <v>-1.2219696383026311E-2</v>
      </c>
      <c r="CG49" s="68">
        <f t="shared" si="11"/>
        <v>-1.4119299891233353E-2</v>
      </c>
      <c r="CH49" s="68">
        <f t="shared" si="12"/>
        <v>-5.3976663062092461E-3</v>
      </c>
      <c r="CI49" s="68">
        <f t="shared" si="13"/>
        <v>-8.955862309731645E-3</v>
      </c>
    </row>
    <row r="50" spans="1:87" x14ac:dyDescent="0.25">
      <c r="A50" s="4" t="s">
        <v>477</v>
      </c>
      <c r="B50" s="1">
        <f>SUM(B3:B15)</f>
        <v>2201501.0127070998</v>
      </c>
      <c r="C50" s="1">
        <f t="shared" ref="C50:H50" si="17">SUM(C3:C15)</f>
        <v>6265.0597116362997</v>
      </c>
      <c r="D50" s="1">
        <f t="shared" si="17"/>
        <v>362797.14023939992</v>
      </c>
      <c r="E50" s="1">
        <f>SUM(E3:E15)</f>
        <v>193504.03199424502</v>
      </c>
      <c r="F50" s="1">
        <f t="shared" si="17"/>
        <v>140018.585680316</v>
      </c>
      <c r="G50" s="1">
        <f t="shared" si="17"/>
        <v>15169.9129845922</v>
      </c>
      <c r="H50" s="1">
        <f t="shared" si="17"/>
        <v>766119.00558885012</v>
      </c>
      <c r="I50" s="89"/>
      <c r="J50" s="89"/>
      <c r="K50" s="1">
        <f>SUM(K3:K15)</f>
        <v>1086.211791144781</v>
      </c>
      <c r="L50" s="1">
        <f>SUM(L3:L15)</f>
        <v>47719.585986410573</v>
      </c>
      <c r="M50" s="1">
        <f>SUM(M3:M15)</f>
        <v>16181.426430649768</v>
      </c>
      <c r="N50" s="1">
        <f>SUM(N3:N15)</f>
        <v>16181.426430649768</v>
      </c>
      <c r="O50" s="1">
        <f t="shared" ref="O50:V50" si="18">SUM(O3:O15)</f>
        <v>5853.6256932337465</v>
      </c>
      <c r="P50" s="1">
        <f t="shared" si="18"/>
        <v>5510.6478558413673</v>
      </c>
      <c r="Q50" s="1">
        <f t="shared" si="18"/>
        <v>14064.894005223701</v>
      </c>
      <c r="R50" s="1">
        <f t="shared" si="18"/>
        <v>1590776.2914518882</v>
      </c>
      <c r="S50" s="1">
        <f t="shared" si="18"/>
        <v>2190352.621838694</v>
      </c>
      <c r="T50" s="1">
        <f t="shared" si="18"/>
        <v>22614.303114386275</v>
      </c>
      <c r="U50" s="1">
        <f t="shared" si="18"/>
        <v>33840.460166115859</v>
      </c>
      <c r="V50" s="1">
        <f t="shared" si="18"/>
        <v>11298.193102774489</v>
      </c>
      <c r="W50" s="1">
        <f t="shared" ref="W50:BZ50" si="19">SUM(W3:W15)</f>
        <v>0</v>
      </c>
      <c r="X50" s="1">
        <f t="shared" si="19"/>
        <v>42327.364984569278</v>
      </c>
      <c r="Y50" s="1">
        <f t="shared" si="19"/>
        <v>541.22535458597736</v>
      </c>
      <c r="Z50" s="1">
        <f t="shared" si="19"/>
        <v>13816.131596398802</v>
      </c>
      <c r="AA50" s="1">
        <f t="shared" si="19"/>
        <v>13816.131596398802</v>
      </c>
      <c r="AB50" s="1">
        <f t="shared" si="19"/>
        <v>5389.7585914538731</v>
      </c>
      <c r="AC50" s="1">
        <f t="shared" si="19"/>
        <v>0</v>
      </c>
      <c r="AD50" s="1">
        <f t="shared" si="19"/>
        <v>2228.3323745496823</v>
      </c>
      <c r="AE50" s="1">
        <f t="shared" si="19"/>
        <v>5237.3272078106293</v>
      </c>
      <c r="AF50" s="1">
        <f t="shared" si="19"/>
        <v>478.41423130989835</v>
      </c>
      <c r="AG50" s="1">
        <f t="shared" si="19"/>
        <v>2.887283214783678</v>
      </c>
      <c r="AH50" s="1">
        <f t="shared" si="19"/>
        <v>42494.873792012673</v>
      </c>
      <c r="AI50" s="1">
        <f t="shared" si="19"/>
        <v>3138.4788714596693</v>
      </c>
      <c r="AJ50" s="1">
        <f t="shared" si="19"/>
        <v>4241.8168334608763</v>
      </c>
      <c r="AK50" s="1">
        <f t="shared" si="19"/>
        <v>7262.8083280453729</v>
      </c>
      <c r="AL50" s="1">
        <f t="shared" si="19"/>
        <v>2692.8093057233068</v>
      </c>
      <c r="AM50" s="1">
        <f t="shared" si="19"/>
        <v>6251.0655406225651</v>
      </c>
      <c r="AN50" s="1">
        <f t="shared" si="19"/>
        <v>0</v>
      </c>
      <c r="AO50" s="1">
        <f t="shared" si="19"/>
        <v>863809.852624789</v>
      </c>
      <c r="AP50" s="1">
        <f t="shared" si="19"/>
        <v>324800.34887774201</v>
      </c>
      <c r="AQ50" s="1">
        <f t="shared" si="19"/>
        <v>33860.523337742699</v>
      </c>
      <c r="AR50" s="1">
        <f t="shared" si="19"/>
        <v>360889.20459003444</v>
      </c>
      <c r="AS50" s="1">
        <f t="shared" si="19"/>
        <v>21.100392273257324</v>
      </c>
      <c r="AT50" s="1">
        <f t="shared" si="19"/>
        <v>19169.159451191153</v>
      </c>
      <c r="AU50" s="1">
        <f t="shared" si="19"/>
        <v>151.25101433749285</v>
      </c>
      <c r="AV50" s="1">
        <f t="shared" si="19"/>
        <v>224.58929967289902</v>
      </c>
      <c r="AW50" s="1">
        <f t="shared" si="19"/>
        <v>356772.76298857306</v>
      </c>
      <c r="AX50" s="1">
        <f t="shared" si="19"/>
        <v>569.34406713545695</v>
      </c>
      <c r="AY50" s="1">
        <f t="shared" si="19"/>
        <v>680.51312871816356</v>
      </c>
      <c r="AZ50" s="1">
        <f t="shared" si="19"/>
        <v>15570.677242480511</v>
      </c>
      <c r="BA50" s="1">
        <f t="shared" si="19"/>
        <v>893.76496201647728</v>
      </c>
      <c r="BB50" s="1">
        <f t="shared" si="19"/>
        <v>269.79311027561386</v>
      </c>
      <c r="BC50" s="1">
        <f t="shared" si="19"/>
        <v>1174.618490875718</v>
      </c>
      <c r="BD50" s="1">
        <f t="shared" si="19"/>
        <v>193113.25751711993</v>
      </c>
      <c r="BE50" s="1">
        <f t="shared" si="19"/>
        <v>139672.38445898017</v>
      </c>
      <c r="BF50" s="1">
        <f t="shared" si="19"/>
        <v>53440.873058139761</v>
      </c>
      <c r="BG50" s="1">
        <f t="shared" si="19"/>
        <v>31.012215827953035</v>
      </c>
      <c r="BH50" s="1">
        <f t="shared" si="19"/>
        <v>49.862633761908221</v>
      </c>
      <c r="BI50" s="1">
        <f t="shared" si="19"/>
        <v>14935.702072077338</v>
      </c>
      <c r="BJ50" s="1">
        <f t="shared" si="19"/>
        <v>197.17500542280214</v>
      </c>
      <c r="BK50" s="1">
        <f t="shared" si="19"/>
        <v>36821.850911241308</v>
      </c>
      <c r="BL50" s="1">
        <f t="shared" si="19"/>
        <v>344.89668074388442</v>
      </c>
      <c r="BM50" s="1">
        <f t="shared" si="19"/>
        <v>476.50300303898342</v>
      </c>
      <c r="BN50" s="1">
        <f t="shared" si="19"/>
        <v>62281.958872031784</v>
      </c>
      <c r="BO50" s="1">
        <f t="shared" si="19"/>
        <v>49126.400718126482</v>
      </c>
      <c r="BP50" s="1">
        <f t="shared" si="19"/>
        <v>821.38721573031785</v>
      </c>
      <c r="BQ50" s="1">
        <f t="shared" si="19"/>
        <v>4306.5625291232882</v>
      </c>
      <c r="BR50" s="1">
        <f t="shared" si="19"/>
        <v>22.173018805792587</v>
      </c>
      <c r="BS50" s="1">
        <f t="shared" si="19"/>
        <v>15098.213404010807</v>
      </c>
      <c r="BT50" s="1">
        <f t="shared" si="19"/>
        <v>24939.458508775806</v>
      </c>
      <c r="BU50" s="1">
        <f t="shared" si="19"/>
        <v>0.45809860370266436</v>
      </c>
      <c r="BV50" s="1">
        <f t="shared" si="19"/>
        <v>10724.638048699064</v>
      </c>
      <c r="BW50" s="1">
        <f t="shared" si="19"/>
        <v>45366.578691198236</v>
      </c>
      <c r="BX50" s="1">
        <f t="shared" si="19"/>
        <v>4762.0298575449997</v>
      </c>
      <c r="BY50" s="1">
        <f t="shared" si="19"/>
        <v>761902.97888752341</v>
      </c>
      <c r="BZ50" s="1">
        <f t="shared" si="19"/>
        <v>30348.468397070286</v>
      </c>
      <c r="CA50" s="89"/>
      <c r="CB50" s="89"/>
      <c r="CC50" s="68">
        <f>+(R50-B50)/B50</f>
        <v>-0.27741287318520347</v>
      </c>
      <c r="CD50" s="68">
        <f t="shared" si="8"/>
        <v>-2.2336851774521363E-3</v>
      </c>
      <c r="CE50" s="68">
        <f t="shared" si="9"/>
        <v>-5.2589600020178859E-3</v>
      </c>
      <c r="CF50" s="68">
        <f t="shared" si="10"/>
        <v>-2.0194642617922779E-3</v>
      </c>
      <c r="CG50" s="68">
        <f t="shared" si="11"/>
        <v>-2.4725376252996553E-3</v>
      </c>
      <c r="CH50" s="68">
        <f t="shared" si="12"/>
        <v>-4.7264332138369572E-3</v>
      </c>
      <c r="CI50" s="68">
        <f t="shared" si="13"/>
        <v>-5.5030963473960753E-3</v>
      </c>
    </row>
    <row r="51" spans="1:87" x14ac:dyDescent="0.25">
      <c r="A51" s="4" t="s">
        <v>478</v>
      </c>
      <c r="B51" s="1">
        <f>SUM(B16:B47)</f>
        <v>1640069.6345495002</v>
      </c>
      <c r="C51" s="1">
        <f t="shared" ref="C51:H51" si="20">SUM(C16:C47)</f>
        <v>29577.325165044498</v>
      </c>
      <c r="D51" s="1">
        <f t="shared" si="20"/>
        <v>210978.53450979994</v>
      </c>
      <c r="E51" s="1">
        <f>SUM(E16:E47)</f>
        <v>281007.90963241004</v>
      </c>
      <c r="F51" s="1">
        <f t="shared" si="20"/>
        <v>208572.99810207001</v>
      </c>
      <c r="G51" s="1">
        <f t="shared" si="20"/>
        <v>32181.022625838999</v>
      </c>
      <c r="H51" s="1">
        <f t="shared" si="20"/>
        <v>1609456.3069159996</v>
      </c>
      <c r="I51" s="89"/>
      <c r="J51" s="89"/>
      <c r="K51" s="1">
        <f>SUM(K16:K47)</f>
        <v>600.75552920052598</v>
      </c>
      <c r="L51" s="1">
        <f>SUM(L16:L47)</f>
        <v>79678.884399060189</v>
      </c>
      <c r="M51" s="1">
        <f>SUM(M16:M47)</f>
        <v>43260.201068619695</v>
      </c>
      <c r="N51" s="1">
        <f>SUM(N16:N47)</f>
        <v>43260.201068619695</v>
      </c>
      <c r="O51" s="1">
        <f t="shared" ref="O51:V51" si="21">SUM(O16:O47)</f>
        <v>16888.028465679377</v>
      </c>
      <c r="P51" s="1">
        <f t="shared" si="21"/>
        <v>8054.6949038114162</v>
      </c>
      <c r="Q51" s="1">
        <f t="shared" si="21"/>
        <v>22050.741606119289</v>
      </c>
      <c r="R51" s="1">
        <f t="shared" si="21"/>
        <v>732753.29082787654</v>
      </c>
      <c r="S51" s="1">
        <f t="shared" si="21"/>
        <v>1595275.1971086087</v>
      </c>
      <c r="T51" s="1">
        <f t="shared" si="21"/>
        <v>30174.948515464497</v>
      </c>
      <c r="U51" s="1">
        <f t="shared" si="21"/>
        <v>20884.042116489054</v>
      </c>
      <c r="V51" s="1">
        <f t="shared" si="21"/>
        <v>17397.639105612794</v>
      </c>
      <c r="W51" s="1">
        <f t="shared" ref="W51:BZ51" si="22">SUM(W16:W47)</f>
        <v>29.22404346442957</v>
      </c>
      <c r="X51" s="1">
        <f t="shared" si="22"/>
        <v>148368.15909961646</v>
      </c>
      <c r="Y51" s="1">
        <f t="shared" si="22"/>
        <v>796.18094070758002</v>
      </c>
      <c r="Z51" s="1">
        <f t="shared" si="22"/>
        <v>30500.483810774102</v>
      </c>
      <c r="AA51" s="1">
        <f t="shared" si="22"/>
        <v>30500.483810774102</v>
      </c>
      <c r="AB51" s="1">
        <f t="shared" si="22"/>
        <v>16210.340280335049</v>
      </c>
      <c r="AC51" s="1">
        <f t="shared" si="22"/>
        <v>0</v>
      </c>
      <c r="AD51" s="1">
        <f t="shared" si="22"/>
        <v>1106.6179987940591</v>
      </c>
      <c r="AE51" s="1">
        <f t="shared" si="22"/>
        <v>4085.0319021098762</v>
      </c>
      <c r="AF51" s="1">
        <f t="shared" si="22"/>
        <v>989.88633180743147</v>
      </c>
      <c r="AG51" s="1">
        <f t="shared" si="22"/>
        <v>0.16733515669918206</v>
      </c>
      <c r="AH51" s="1">
        <f t="shared" si="22"/>
        <v>110092.45796716285</v>
      </c>
      <c r="AI51" s="1">
        <f t="shared" si="22"/>
        <v>12018.845318073223</v>
      </c>
      <c r="AJ51" s="1">
        <f t="shared" si="22"/>
        <v>8327.3758902021891</v>
      </c>
      <c r="AK51" s="1">
        <f t="shared" si="22"/>
        <v>22677.067050107529</v>
      </c>
      <c r="AL51" s="1">
        <f t="shared" si="22"/>
        <v>5917.9778995730794</v>
      </c>
      <c r="AM51" s="1">
        <f t="shared" si="22"/>
        <v>29577.202330264598</v>
      </c>
      <c r="AN51" s="1">
        <f t="shared" si="22"/>
        <v>0</v>
      </c>
      <c r="AO51" s="1">
        <f t="shared" si="22"/>
        <v>1758949.4082694522</v>
      </c>
      <c r="AP51" s="1">
        <f t="shared" si="22"/>
        <v>187921.02395541116</v>
      </c>
      <c r="AQ51" s="1">
        <f t="shared" si="22"/>
        <v>19773.49958182804</v>
      </c>
      <c r="AR51" s="1">
        <f t="shared" si="22"/>
        <v>208801.14153603328</v>
      </c>
      <c r="AS51" s="1">
        <f t="shared" si="22"/>
        <v>72.328369785671711</v>
      </c>
      <c r="AT51" s="1">
        <f t="shared" si="22"/>
        <v>14936.179020217034</v>
      </c>
      <c r="AU51" s="1">
        <f t="shared" si="22"/>
        <v>13.773985998631309</v>
      </c>
      <c r="AV51" s="1">
        <f t="shared" si="22"/>
        <v>636.53815199962526</v>
      </c>
      <c r="AW51" s="1">
        <f t="shared" si="22"/>
        <v>470123.0140937728</v>
      </c>
      <c r="AX51" s="1">
        <f t="shared" si="22"/>
        <v>770.63500775602756</v>
      </c>
      <c r="AY51" s="1">
        <f t="shared" si="22"/>
        <v>506.79731357846424</v>
      </c>
      <c r="AZ51" s="1">
        <f t="shared" si="22"/>
        <v>17080.586486933418</v>
      </c>
      <c r="BA51" s="1">
        <f t="shared" si="22"/>
        <v>536.26039900851777</v>
      </c>
      <c r="BB51" s="1">
        <f t="shared" si="22"/>
        <v>711.7450670316872</v>
      </c>
      <c r="BC51" s="1">
        <f t="shared" si="22"/>
        <v>1401.9054171742896</v>
      </c>
      <c r="BD51" s="1">
        <f t="shared" si="22"/>
        <v>275600.29225273698</v>
      </c>
      <c r="BE51" s="1">
        <f t="shared" si="22"/>
        <v>203997.33021242236</v>
      </c>
      <c r="BF51" s="1">
        <f t="shared" si="22"/>
        <v>71602.962040314931</v>
      </c>
      <c r="BG51" s="1">
        <f t="shared" si="22"/>
        <v>84.924618463744395</v>
      </c>
      <c r="BH51" s="1">
        <f t="shared" si="22"/>
        <v>12.06036640386248</v>
      </c>
      <c r="BI51" s="1">
        <f t="shared" si="22"/>
        <v>49436.566343166705</v>
      </c>
      <c r="BJ51" s="1">
        <f t="shared" si="22"/>
        <v>169.94846861080342</v>
      </c>
      <c r="BK51" s="1">
        <f t="shared" si="22"/>
        <v>49440.187035608855</v>
      </c>
      <c r="BL51" s="1">
        <f t="shared" si="22"/>
        <v>274.1494933245487</v>
      </c>
      <c r="BM51" s="1">
        <f t="shared" si="22"/>
        <v>386.83496945221003</v>
      </c>
      <c r="BN51" s="1">
        <f t="shared" si="22"/>
        <v>76824.155672986788</v>
      </c>
      <c r="BO51" s="1">
        <f t="shared" si="22"/>
        <v>384410.99131511076</v>
      </c>
      <c r="BP51" s="1">
        <f t="shared" si="22"/>
        <v>1998.4491587119503</v>
      </c>
      <c r="BQ51" s="1">
        <f t="shared" si="22"/>
        <v>3679.5843907811095</v>
      </c>
      <c r="BR51" s="1">
        <f t="shared" si="22"/>
        <v>46.001851429805953</v>
      </c>
      <c r="BS51" s="1">
        <f t="shared" si="22"/>
        <v>31997.137656708474</v>
      </c>
      <c r="BT51" s="1">
        <f t="shared" si="22"/>
        <v>76197.884983232012</v>
      </c>
      <c r="BU51" s="1">
        <f t="shared" si="22"/>
        <v>3.8654575604887609E-2</v>
      </c>
      <c r="BV51" s="1">
        <f t="shared" si="22"/>
        <v>28778.406027320529</v>
      </c>
      <c r="BW51" s="1">
        <f t="shared" si="22"/>
        <v>41604.394994477167</v>
      </c>
      <c r="BX51" s="1">
        <f t="shared" si="22"/>
        <v>15924.527281371338</v>
      </c>
      <c r="BY51" s="1">
        <f t="shared" si="22"/>
        <v>1592397.0082121354</v>
      </c>
      <c r="BZ51" s="1">
        <f t="shared" si="22"/>
        <v>31719.989164869057</v>
      </c>
      <c r="CA51" s="89"/>
      <c r="CB51" s="89"/>
      <c r="CC51" s="68">
        <f>+(R51-B51)/B51</f>
        <v>-0.55321818330649619</v>
      </c>
      <c r="CD51" s="68">
        <f t="shared" si="8"/>
        <v>-4.1530050204051705E-6</v>
      </c>
      <c r="CE51" s="68">
        <f t="shared" si="9"/>
        <v>-1.0320447901611159E-2</v>
      </c>
      <c r="CF51" s="68">
        <f t="shared" si="10"/>
        <v>-1.9243648289995929E-2</v>
      </c>
      <c r="CG51" s="68">
        <f t="shared" si="11"/>
        <v>-2.1937968631051862E-2</v>
      </c>
      <c r="CH51" s="68">
        <f t="shared" si="12"/>
        <v>-5.7140809746325377E-3</v>
      </c>
      <c r="CI51" s="68">
        <f t="shared" si="13"/>
        <v>-1.0599417101637771E-2</v>
      </c>
    </row>
    <row r="52" spans="1:87" x14ac:dyDescent="0.25">
      <c r="A52" s="67"/>
      <c r="I52" s="89"/>
      <c r="J52" s="89"/>
      <c r="L52" s="75"/>
      <c r="M52" s="75"/>
      <c r="N52" s="75"/>
      <c r="O52" s="75"/>
      <c r="Q52" s="75"/>
      <c r="R52" s="75"/>
      <c r="S52" s="75"/>
      <c r="T52" s="75"/>
      <c r="U52" s="75"/>
      <c r="V52" s="75"/>
      <c r="X52" s="75"/>
      <c r="Z52" s="75"/>
      <c r="AA52" s="75"/>
      <c r="AD52" s="75"/>
      <c r="AE52" s="75"/>
      <c r="AF52" s="75"/>
      <c r="AI52" s="75"/>
      <c r="AJ52" s="75"/>
      <c r="AL52" s="75"/>
      <c r="AM52" s="75"/>
      <c r="AN52" s="75"/>
      <c r="AP52" s="75"/>
      <c r="AQ52" s="75"/>
      <c r="AR52" s="75"/>
      <c r="AS52" s="75"/>
      <c r="AT52" s="75"/>
      <c r="AV52" s="75"/>
      <c r="AW52" s="75"/>
      <c r="AX52" s="75"/>
      <c r="AY52" s="75"/>
      <c r="AZ52" s="75"/>
      <c r="BA52" s="75"/>
      <c r="BB52" s="75"/>
      <c r="BC52" s="75"/>
      <c r="BD52" s="75"/>
      <c r="BE52" s="75"/>
      <c r="BF52" s="75"/>
      <c r="BG52" s="75"/>
      <c r="BH52" s="75"/>
      <c r="BI52" s="75"/>
      <c r="BJ52" s="75"/>
      <c r="BK52" s="75"/>
      <c r="BL52" s="75"/>
      <c r="BM52" s="75"/>
      <c r="BN52" s="75"/>
      <c r="BO52" s="75"/>
      <c r="BP52" s="75"/>
      <c r="BQ52" s="75"/>
      <c r="BR52" s="75"/>
      <c r="BS52" s="75"/>
      <c r="BT52" s="75"/>
      <c r="BU52" s="75"/>
      <c r="BV52" s="75"/>
      <c r="BW52" s="75"/>
      <c r="BX52" s="75"/>
      <c r="BY52" s="75"/>
      <c r="BZ52" s="75"/>
      <c r="CA52" s="89"/>
      <c r="CB52" s="89"/>
      <c r="CC52" s="89"/>
      <c r="CD52" s="89"/>
      <c r="CE52" s="89"/>
      <c r="CF52" s="89"/>
      <c r="CG52" s="89"/>
      <c r="CH52" s="89"/>
      <c r="CI52" s="89"/>
    </row>
    <row r="53" spans="1:87" x14ac:dyDescent="0.25">
      <c r="A53" s="67"/>
      <c r="I53" s="89"/>
      <c r="J53" s="89"/>
      <c r="L53" s="75"/>
      <c r="M53" s="75"/>
      <c r="N53" s="75"/>
      <c r="O53" s="75"/>
      <c r="Q53" s="75"/>
      <c r="R53" s="75"/>
      <c r="S53" s="75"/>
      <c r="T53" s="75"/>
      <c r="U53" s="75"/>
      <c r="V53" s="75"/>
      <c r="X53" s="75"/>
      <c r="Z53" s="75"/>
      <c r="AA53" s="75"/>
      <c r="AD53" s="75"/>
      <c r="AE53" s="75"/>
      <c r="AF53" s="75"/>
      <c r="AI53" s="75"/>
      <c r="AJ53" s="75"/>
      <c r="AL53" s="75"/>
      <c r="AM53" s="75"/>
      <c r="AN53" s="75"/>
      <c r="AP53" s="75"/>
      <c r="AQ53" s="75"/>
      <c r="AR53" s="75"/>
      <c r="AS53" s="75"/>
      <c r="AT53" s="75"/>
      <c r="AV53" s="75"/>
      <c r="AW53" s="75"/>
      <c r="AX53" s="75"/>
      <c r="AY53" s="75"/>
      <c r="AZ53" s="75"/>
      <c r="BA53" s="75"/>
      <c r="BB53" s="75"/>
      <c r="BC53" s="75"/>
      <c r="BD53" s="75"/>
      <c r="BE53" s="75"/>
      <c r="BF53" s="75"/>
      <c r="BG53" s="75"/>
      <c r="BH53" s="75"/>
      <c r="BI53" s="75"/>
      <c r="BJ53" s="75"/>
      <c r="BK53" s="75"/>
      <c r="BL53" s="75"/>
      <c r="BM53" s="75"/>
      <c r="BN53" s="75"/>
      <c r="BO53" s="75"/>
      <c r="BP53" s="75"/>
      <c r="BQ53" s="75"/>
      <c r="BR53" s="75"/>
      <c r="BS53" s="75"/>
      <c r="BT53" s="75"/>
      <c r="BU53" s="75"/>
      <c r="BV53" s="75"/>
      <c r="BW53" s="75"/>
      <c r="BX53" s="75"/>
      <c r="BY53" s="75"/>
      <c r="BZ53" s="75"/>
      <c r="CA53" s="89"/>
      <c r="CB53" s="89"/>
      <c r="CC53" s="89"/>
      <c r="CD53" s="89"/>
      <c r="CE53" s="89"/>
      <c r="CF53" s="89"/>
      <c r="CG53" s="89"/>
      <c r="CH53" s="89"/>
      <c r="CI53" s="89"/>
    </row>
    <row r="54" spans="1:87" x14ac:dyDescent="0.25">
      <c r="A54" s="67"/>
      <c r="I54" s="89"/>
      <c r="J54" s="89"/>
      <c r="L54" s="75"/>
      <c r="M54" s="75"/>
      <c r="N54" s="75"/>
      <c r="O54" s="75"/>
      <c r="Q54" s="75"/>
      <c r="R54" s="75"/>
      <c r="S54" s="75"/>
      <c r="T54" s="75"/>
      <c r="U54" s="75"/>
      <c r="V54" s="75"/>
      <c r="X54" s="75"/>
      <c r="Z54" s="75"/>
      <c r="AA54" s="75"/>
      <c r="AD54" s="75"/>
      <c r="AE54" s="75"/>
      <c r="AF54" s="75"/>
      <c r="AI54" s="75"/>
      <c r="AJ54" s="75"/>
      <c r="AL54" s="75"/>
      <c r="AM54" s="75"/>
      <c r="AN54" s="75"/>
      <c r="AP54" s="75"/>
      <c r="AQ54" s="75"/>
      <c r="AR54" s="75"/>
      <c r="AS54" s="75"/>
      <c r="AT54" s="75"/>
      <c r="AV54" s="75"/>
      <c r="AW54" s="75"/>
      <c r="AX54" s="75"/>
      <c r="AY54" s="75"/>
      <c r="AZ54" s="75"/>
      <c r="BA54" s="75"/>
      <c r="BB54" s="75"/>
      <c r="BC54" s="75"/>
      <c r="BD54" s="75"/>
      <c r="BE54" s="75"/>
      <c r="BF54" s="75"/>
      <c r="BG54" s="75"/>
      <c r="BH54" s="75"/>
      <c r="BI54" s="75"/>
      <c r="BJ54" s="75"/>
      <c r="BK54" s="75"/>
      <c r="BL54" s="75"/>
      <c r="BM54" s="75"/>
      <c r="BN54" s="75"/>
      <c r="BO54" s="75"/>
      <c r="BP54" s="75"/>
      <c r="BQ54" s="75"/>
      <c r="BR54" s="75"/>
      <c r="BS54" s="75"/>
      <c r="BT54" s="75"/>
      <c r="BU54" s="75"/>
      <c r="BV54" s="75"/>
      <c r="BW54" s="75"/>
      <c r="BX54" s="75"/>
      <c r="BY54" s="75"/>
      <c r="BZ54" s="75"/>
      <c r="CA54" s="89"/>
      <c r="CB54" s="89"/>
      <c r="CC54" s="89"/>
      <c r="CD54" s="89"/>
      <c r="CE54" s="89"/>
      <c r="CF54" s="89"/>
      <c r="CG54" s="89"/>
      <c r="CH54" s="89"/>
      <c r="CI54" s="89"/>
    </row>
    <row r="55" spans="1:87" x14ac:dyDescent="0.25">
      <c r="A55" s="9"/>
      <c r="I55" s="89"/>
      <c r="J55" s="89"/>
      <c r="L55" s="75"/>
      <c r="M55" s="75"/>
      <c r="N55" s="75"/>
      <c r="O55" s="75"/>
      <c r="Q55" s="75"/>
      <c r="R55" s="75"/>
      <c r="S55" s="75"/>
      <c r="T55" s="75"/>
      <c r="U55" s="75"/>
      <c r="V55" s="75"/>
      <c r="X55" s="75"/>
      <c r="Z55" s="75"/>
      <c r="AA55" s="75"/>
      <c r="AD55" s="75"/>
      <c r="AE55" s="75"/>
      <c r="AF55" s="75"/>
      <c r="AI55" s="75"/>
      <c r="AJ55" s="75"/>
      <c r="AL55" s="75"/>
      <c r="AM55" s="75"/>
      <c r="AN55" s="75"/>
      <c r="AP55" s="75"/>
      <c r="AQ55" s="75"/>
      <c r="AR55" s="75"/>
      <c r="AS55" s="75"/>
      <c r="AT55" s="75"/>
      <c r="AV55" s="75"/>
      <c r="AW55" s="75"/>
      <c r="AX55" s="75"/>
      <c r="AY55" s="75"/>
      <c r="AZ55" s="75"/>
      <c r="BA55" s="75"/>
      <c r="BB55" s="75"/>
      <c r="BC55" s="75"/>
      <c r="BD55" s="75"/>
      <c r="BE55" s="75"/>
      <c r="BF55" s="75"/>
      <c r="BG55" s="75"/>
      <c r="BH55" s="75"/>
      <c r="BI55" s="75"/>
      <c r="BJ55" s="75"/>
      <c r="BK55" s="75"/>
      <c r="BL55" s="75"/>
      <c r="BM55" s="75"/>
      <c r="BN55" s="75"/>
      <c r="BO55" s="75"/>
      <c r="BP55" s="75"/>
      <c r="BQ55" s="75"/>
      <c r="BR55" s="75"/>
      <c r="BS55" s="75"/>
      <c r="BT55" s="75"/>
      <c r="BU55" s="75"/>
      <c r="BV55" s="75"/>
      <c r="BW55" s="75"/>
      <c r="BX55" s="75"/>
      <c r="BY55" s="75"/>
      <c r="BZ55" s="75"/>
      <c r="CA55" s="89"/>
      <c r="CB55" s="89"/>
      <c r="CC55" s="89"/>
      <c r="CD55" s="89"/>
      <c r="CE55" s="89"/>
      <c r="CF55" s="89"/>
      <c r="CG55" s="89"/>
      <c r="CH55" s="89"/>
      <c r="CI55" s="89"/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22790B-BE1B-4A0A-BCEC-A35B3CB3A927}">
  <dimension ref="A1:CA52"/>
  <sheetViews>
    <sheetView zoomScale="85" zoomScaleNormal="85" workbookViewId="0">
      <pane xSplit="1" ySplit="2" topLeftCell="F11" activePane="bottomRight" state="frozen"/>
      <selection pane="topRight" activeCell="B1" sqref="B1"/>
      <selection pane="bottomLeft" activeCell="A3" sqref="A3"/>
      <selection pane="bottomRight" activeCell="AG47" sqref="AG47"/>
    </sheetView>
  </sheetViews>
  <sheetFormatPr defaultColWidth="9.140625" defaultRowHeight="15" x14ac:dyDescent="0.25"/>
  <cols>
    <col min="1" max="1" width="17.85546875" style="89" customWidth="1"/>
    <col min="2" max="7" width="9.140625" style="75"/>
    <col min="8" max="8" width="9.85546875" style="75" customWidth="1"/>
    <col min="9" max="9" width="9.140625" style="89"/>
    <col min="10" max="10" width="20.7109375" style="89" customWidth="1"/>
    <col min="11" max="12" width="7.7109375" style="75" bestFit="1" customWidth="1"/>
    <col min="13" max="13" width="6.7109375" style="75" bestFit="1" customWidth="1"/>
    <col min="14" max="14" width="14.5703125" style="75" bestFit="1" customWidth="1"/>
    <col min="15" max="15" width="6.7109375" style="75" bestFit="1" customWidth="1"/>
    <col min="16" max="16" width="6.7109375" style="75" customWidth="1"/>
    <col min="17" max="17" width="6.7109375" style="75" bestFit="1" customWidth="1"/>
    <col min="18" max="18" width="9.28515625" style="75" bestFit="1" customWidth="1"/>
    <col min="19" max="19" width="6.7109375" style="75" bestFit="1" customWidth="1"/>
    <col min="20" max="20" width="7.7109375" style="75" bestFit="1" customWidth="1"/>
    <col min="21" max="22" width="6.7109375" style="75" bestFit="1" customWidth="1"/>
    <col min="23" max="23" width="6.7109375" style="75" customWidth="1"/>
    <col min="24" max="24" width="6.7109375" style="75" bestFit="1" customWidth="1"/>
    <col min="25" max="25" width="15.42578125" style="75" bestFit="1" customWidth="1"/>
    <col min="26" max="26" width="4.28515625" style="75" bestFit="1" customWidth="1"/>
    <col min="27" max="27" width="5.7109375" style="75" bestFit="1" customWidth="1"/>
    <col min="28" max="28" width="6.7109375" style="75" bestFit="1" customWidth="1"/>
    <col min="29" max="29" width="5.140625" style="75" bestFit="1" customWidth="1"/>
    <col min="30" max="30" width="5.140625" style="75" customWidth="1"/>
    <col min="31" max="31" width="7.7109375" style="75" bestFit="1" customWidth="1"/>
    <col min="32" max="32" width="5.7109375" style="75" bestFit="1" customWidth="1"/>
    <col min="33" max="33" width="6.7109375" style="75" bestFit="1" customWidth="1"/>
    <col min="34" max="35" width="6.7109375" style="75" customWidth="1"/>
    <col min="36" max="36" width="7.7109375" style="75" bestFit="1" customWidth="1"/>
    <col min="37" max="37" width="10" style="75" bestFit="1" customWidth="1"/>
    <col min="38" max="38" width="10" style="75" customWidth="1"/>
    <col min="39" max="39" width="6" style="75" bestFit="1" customWidth="1"/>
    <col min="40" max="40" width="6.7109375" style="75" bestFit="1" customWidth="1"/>
    <col min="41" max="41" width="6.7109375" style="75" customWidth="1"/>
    <col min="42" max="42" width="5.7109375" style="75" bestFit="1" customWidth="1"/>
    <col min="43" max="43" width="7.7109375" style="75" bestFit="1" customWidth="1"/>
    <col min="44" max="44" width="4.5703125" style="75" bestFit="1" customWidth="1"/>
    <col min="45" max="45" width="5.7109375" style="75" bestFit="1" customWidth="1"/>
    <col min="46" max="46" width="6.7109375" style="75" bestFit="1" customWidth="1"/>
    <col min="47" max="47" width="5.7109375" style="75" bestFit="1" customWidth="1"/>
    <col min="48" max="48" width="5.85546875" style="75" bestFit="1" customWidth="1"/>
    <col min="49" max="49" width="5.7109375" style="75" bestFit="1" customWidth="1"/>
    <col min="50" max="51" width="7.7109375" style="75" bestFit="1" customWidth="1"/>
    <col min="52" max="52" width="6.7109375" style="75" bestFit="1" customWidth="1"/>
    <col min="53" max="53" width="5.140625" style="75" bestFit="1" customWidth="1"/>
    <col min="54" max="54" width="5.28515625" style="75" bestFit="1" customWidth="1"/>
    <col min="55" max="55" width="8.7109375" style="75" bestFit="1" customWidth="1"/>
    <col min="56" max="56" width="4.85546875" style="75" bestFit="1" customWidth="1"/>
    <col min="57" max="57" width="7.85546875" style="75" bestFit="1" customWidth="1"/>
    <col min="58" max="58" width="5.85546875" style="75" bestFit="1" customWidth="1"/>
    <col min="59" max="59" width="6" style="75" bestFit="1" customWidth="1"/>
    <col min="60" max="61" width="6.7109375" style="75" bestFit="1" customWidth="1"/>
    <col min="62" max="63" width="5.7109375" style="75" bestFit="1" customWidth="1"/>
    <col min="64" max="64" width="3.85546875" style="75" bestFit="1" customWidth="1"/>
    <col min="65" max="65" width="7.7109375" style="75" bestFit="1" customWidth="1"/>
    <col min="66" max="66" width="6.7109375" style="75" bestFit="1" customWidth="1"/>
    <col min="67" max="68" width="7.7109375" style="75" bestFit="1" customWidth="1"/>
    <col min="69" max="69" width="9.28515625" style="75" bestFit="1" customWidth="1"/>
    <col min="70" max="70" width="6.7109375" style="75" bestFit="1" customWidth="1"/>
    <col min="71" max="71" width="9.140625" style="89"/>
    <col min="72" max="72" width="8.5703125" style="89" customWidth="1"/>
    <col min="73" max="73" width="10.28515625" style="89" bestFit="1" customWidth="1"/>
    <col min="74" max="77" width="9.140625" style="89"/>
    <col min="78" max="78" width="8.5703125" style="89" customWidth="1"/>
    <col min="79" max="16384" width="9.140625" style="89"/>
  </cols>
  <sheetData>
    <row r="1" spans="1:79" x14ac:dyDescent="0.25">
      <c r="B1" s="75" t="s">
        <v>329</v>
      </c>
      <c r="J1" s="89" t="s">
        <v>352</v>
      </c>
      <c r="BU1" s="89" t="s">
        <v>372</v>
      </c>
    </row>
    <row r="2" spans="1:79" x14ac:dyDescent="0.25">
      <c r="A2" s="67" t="s">
        <v>162</v>
      </c>
      <c r="B2" s="75" t="s">
        <v>54</v>
      </c>
      <c r="C2" s="75" t="s">
        <v>82</v>
      </c>
      <c r="D2" s="75" t="s">
        <v>163</v>
      </c>
      <c r="E2" s="75" t="s">
        <v>164</v>
      </c>
      <c r="F2" s="75" t="s">
        <v>165</v>
      </c>
      <c r="G2" s="75" t="s">
        <v>140</v>
      </c>
      <c r="H2" s="75" t="s">
        <v>166</v>
      </c>
      <c r="J2" s="89" t="s">
        <v>336</v>
      </c>
      <c r="K2" s="75" t="s">
        <v>358</v>
      </c>
      <c r="L2" s="75" t="s">
        <v>36</v>
      </c>
      <c r="M2" s="75" t="s">
        <v>40</v>
      </c>
      <c r="N2" s="75" t="s">
        <v>42</v>
      </c>
      <c r="O2" s="75" t="s">
        <v>44</v>
      </c>
      <c r="P2" s="75" t="s">
        <v>359</v>
      </c>
      <c r="Q2" s="75" t="s">
        <v>46</v>
      </c>
      <c r="R2" s="75" t="s">
        <v>50</v>
      </c>
      <c r="S2" s="75" t="s">
        <v>56</v>
      </c>
      <c r="T2" s="75" t="s">
        <v>58</v>
      </c>
      <c r="U2" s="75" t="s">
        <v>60</v>
      </c>
      <c r="V2" s="75" t="s">
        <v>62</v>
      </c>
      <c r="W2" s="75" t="s">
        <v>360</v>
      </c>
      <c r="X2" s="75" t="s">
        <v>64</v>
      </c>
      <c r="Y2" s="75" t="s">
        <v>66</v>
      </c>
      <c r="Z2" s="75" t="s">
        <v>361</v>
      </c>
      <c r="AA2" s="75" t="s">
        <v>362</v>
      </c>
      <c r="AB2" s="75" t="s">
        <v>72</v>
      </c>
      <c r="AC2" s="75" t="s">
        <v>74</v>
      </c>
      <c r="AD2" s="75" t="s">
        <v>363</v>
      </c>
      <c r="AE2" s="75" t="s">
        <v>364</v>
      </c>
      <c r="AF2" s="75" t="s">
        <v>76</v>
      </c>
      <c r="AG2" s="75" t="s">
        <v>78</v>
      </c>
      <c r="AH2" s="75" t="s">
        <v>365</v>
      </c>
      <c r="AI2" s="75" t="s">
        <v>80</v>
      </c>
      <c r="AJ2" s="75" t="s">
        <v>82</v>
      </c>
      <c r="AK2" s="75" t="s">
        <v>84</v>
      </c>
      <c r="AL2" s="75" t="s">
        <v>366</v>
      </c>
      <c r="AM2" s="75" t="s">
        <v>92</v>
      </c>
      <c r="AN2" s="75" t="s">
        <v>94</v>
      </c>
      <c r="AO2" s="75" t="s">
        <v>367</v>
      </c>
      <c r="AP2" s="75" t="s">
        <v>96</v>
      </c>
      <c r="AQ2" s="75" t="s">
        <v>98</v>
      </c>
      <c r="AR2" s="75" t="s">
        <v>100</v>
      </c>
      <c r="AS2" s="75" t="s">
        <v>102</v>
      </c>
      <c r="AT2" s="75" t="s">
        <v>104</v>
      </c>
      <c r="AU2" s="75" t="s">
        <v>106</v>
      </c>
      <c r="AV2" s="75" t="s">
        <v>108</v>
      </c>
      <c r="AW2" s="75" t="s">
        <v>110</v>
      </c>
      <c r="AX2" s="75" t="s">
        <v>164</v>
      </c>
      <c r="AY2" s="75" t="s">
        <v>165</v>
      </c>
      <c r="AZ2" s="75" t="s">
        <v>112</v>
      </c>
      <c r="BA2" s="75" t="s">
        <v>114</v>
      </c>
      <c r="BB2" s="75" t="s">
        <v>116</v>
      </c>
      <c r="BC2" s="75" t="s">
        <v>118</v>
      </c>
      <c r="BD2" s="75" t="s">
        <v>120</v>
      </c>
      <c r="BE2" s="75" t="s">
        <v>122</v>
      </c>
      <c r="BF2" s="75" t="s">
        <v>124</v>
      </c>
      <c r="BG2" s="75" t="s">
        <v>126</v>
      </c>
      <c r="BH2" s="75" t="s">
        <v>128</v>
      </c>
      <c r="BI2" s="75" t="s">
        <v>130</v>
      </c>
      <c r="BJ2" s="75" t="s">
        <v>132</v>
      </c>
      <c r="BK2" s="75" t="s">
        <v>134</v>
      </c>
      <c r="BL2" s="75" t="s">
        <v>136</v>
      </c>
      <c r="BM2" s="75" t="s">
        <v>142</v>
      </c>
      <c r="BN2" s="75" t="s">
        <v>146</v>
      </c>
      <c r="BO2" s="75" t="s">
        <v>148</v>
      </c>
      <c r="BP2" s="75" t="s">
        <v>152</v>
      </c>
      <c r="BQ2" s="75" t="s">
        <v>154</v>
      </c>
      <c r="BR2" s="75" t="s">
        <v>156</v>
      </c>
      <c r="BT2" s="75" t="s">
        <v>366</v>
      </c>
      <c r="BU2" s="75" t="s">
        <v>54</v>
      </c>
      <c r="BV2" s="75" t="s">
        <v>82</v>
      </c>
      <c r="BW2" s="75" t="s">
        <v>163</v>
      </c>
      <c r="BX2" s="75" t="s">
        <v>164</v>
      </c>
      <c r="BY2" s="75" t="s">
        <v>165</v>
      </c>
      <c r="BZ2" s="75" t="s">
        <v>140</v>
      </c>
      <c r="CA2" s="75" t="s">
        <v>166</v>
      </c>
    </row>
    <row r="3" spans="1:79" x14ac:dyDescent="0.25">
      <c r="A3" s="18" t="s">
        <v>429</v>
      </c>
      <c r="C3" s="75">
        <v>791.55948215000001</v>
      </c>
      <c r="H3" s="75">
        <v>724.75126449000004</v>
      </c>
      <c r="J3" s="89" t="s">
        <v>429</v>
      </c>
      <c r="K3" s="75">
        <v>18.788935196811899</v>
      </c>
      <c r="L3" s="75">
        <v>22.6925261619735</v>
      </c>
      <c r="M3" s="75">
        <v>2.6450446310640001</v>
      </c>
      <c r="N3" s="75">
        <v>2.6450446310640001</v>
      </c>
      <c r="O3" s="75">
        <v>2.99198608277252E-3</v>
      </c>
      <c r="P3" s="75">
        <v>2.35920733074289E-2</v>
      </c>
      <c r="Q3" s="75">
        <v>0.13963534820280199</v>
      </c>
      <c r="R3" s="75">
        <v>18281.719098179899</v>
      </c>
      <c r="S3" s="75">
        <v>0</v>
      </c>
      <c r="T3" s="75">
        <v>64.896368661849607</v>
      </c>
      <c r="U3" s="75">
        <v>0</v>
      </c>
      <c r="V3" s="75">
        <v>69.124616915517706</v>
      </c>
      <c r="W3" s="75">
        <v>0</v>
      </c>
      <c r="X3" s="75">
        <v>0</v>
      </c>
      <c r="Y3" s="75">
        <v>0</v>
      </c>
      <c r="Z3" s="75">
        <v>0</v>
      </c>
      <c r="AA3" s="75">
        <v>0</v>
      </c>
      <c r="AB3" s="75">
        <v>0.13859768405231501</v>
      </c>
      <c r="AC3" s="75">
        <v>1.24353730237339</v>
      </c>
      <c r="AD3" s="75">
        <v>0</v>
      </c>
      <c r="AE3" s="75">
        <v>3.9289492405372601</v>
      </c>
      <c r="AF3" s="75">
        <v>0.35892393086305402</v>
      </c>
      <c r="AG3" s="75">
        <v>67.958525343783506</v>
      </c>
      <c r="AH3" s="75">
        <v>0</v>
      </c>
      <c r="AI3" s="75">
        <v>0</v>
      </c>
      <c r="AJ3" s="75">
        <v>258.92191537558398</v>
      </c>
      <c r="AK3" s="75">
        <v>7.3022835364341097</v>
      </c>
      <c r="AL3" s="75">
        <v>296.07572667096503</v>
      </c>
      <c r="AM3" s="75">
        <v>0</v>
      </c>
      <c r="AN3" s="75">
        <v>0.17038212326041499</v>
      </c>
      <c r="AO3" s="75">
        <v>1.3709151858372299</v>
      </c>
      <c r="AP3" s="75">
        <v>0</v>
      </c>
      <c r="AQ3" s="75">
        <v>29.795719532399598</v>
      </c>
      <c r="AR3" s="75">
        <v>0</v>
      </c>
      <c r="AS3" s="75">
        <v>0</v>
      </c>
      <c r="AT3" s="75">
        <v>0</v>
      </c>
      <c r="AU3" s="75">
        <v>0</v>
      </c>
      <c r="AV3" s="75">
        <v>0</v>
      </c>
      <c r="AW3" s="75">
        <v>0</v>
      </c>
      <c r="AX3" s="75">
        <v>0</v>
      </c>
      <c r="AY3" s="75">
        <v>0</v>
      </c>
      <c r="AZ3" s="75">
        <v>0</v>
      </c>
      <c r="BA3" s="75">
        <v>0</v>
      </c>
      <c r="BB3" s="75">
        <v>0</v>
      </c>
      <c r="BC3" s="75">
        <v>0</v>
      </c>
      <c r="BD3" s="75">
        <v>0</v>
      </c>
      <c r="BE3" s="75">
        <v>0</v>
      </c>
      <c r="BF3" s="75">
        <v>0</v>
      </c>
      <c r="BG3" s="75">
        <v>0</v>
      </c>
      <c r="BH3" s="75">
        <v>0</v>
      </c>
      <c r="BI3" s="75">
        <v>0</v>
      </c>
      <c r="BJ3" s="75">
        <v>0</v>
      </c>
      <c r="BK3" s="75">
        <v>0</v>
      </c>
      <c r="BL3" s="75">
        <v>0</v>
      </c>
      <c r="BM3" s="75">
        <v>6.6272117016551099E-2</v>
      </c>
      <c r="BN3" s="75">
        <v>6.3784245661469396E-2</v>
      </c>
      <c r="BO3" s="75">
        <v>0.44750497841322301</v>
      </c>
      <c r="BP3" s="75">
        <v>1.5280321533094099</v>
      </c>
      <c r="BQ3" s="75">
        <v>208.40963871757</v>
      </c>
      <c r="BR3" s="75">
        <v>0.86644651624365698</v>
      </c>
      <c r="BT3" s="91">
        <f t="shared" ref="BT3:BT44" si="0">AL3/BQ3</f>
        <v>1.4206431549559819</v>
      </c>
      <c r="BU3" s="68"/>
      <c r="BV3" s="68">
        <f t="shared" ref="BV3:BV48" si="1">IF(AJ3&lt;&gt;0,(AJ3-C3)/C3,"")</f>
        <v>-0.6728964516067556</v>
      </c>
      <c r="BW3" s="68"/>
      <c r="BX3" s="68" t="str">
        <f t="shared" ref="BX3:BY48" si="2">IF(AX3&lt;&gt;0,(AX3-E3)/E3,"")</f>
        <v/>
      </c>
      <c r="BY3" s="68" t="str">
        <f t="shared" si="2"/>
        <v/>
      </c>
      <c r="BZ3" s="68"/>
      <c r="CA3" s="68">
        <f t="shared" ref="CA3:CA48" si="3">IF(BQ3&lt;&gt;0,(BQ3-H3)/H3,"")</f>
        <v>-0.71243977219656773</v>
      </c>
    </row>
    <row r="4" spans="1:79" x14ac:dyDescent="0.25">
      <c r="A4" s="67" t="s">
        <v>430</v>
      </c>
      <c r="C4" s="75">
        <v>2657.4126452</v>
      </c>
      <c r="H4" s="75">
        <v>916.85237514999994</v>
      </c>
      <c r="J4" s="89" t="s">
        <v>430</v>
      </c>
      <c r="K4" s="75">
        <v>72.078485623108804</v>
      </c>
      <c r="L4" s="75">
        <v>102.396416915844</v>
      </c>
      <c r="M4" s="75">
        <v>11.7021572643264</v>
      </c>
      <c r="N4" s="75">
        <v>11.7021572643264</v>
      </c>
      <c r="O4" s="75">
        <v>0.460761130805734</v>
      </c>
      <c r="P4" s="75">
        <v>1.2043113532035801</v>
      </c>
      <c r="Q4" s="75">
        <v>0.53275095042611897</v>
      </c>
      <c r="R4" s="75">
        <v>78205.629627889502</v>
      </c>
      <c r="S4" s="75">
        <v>0</v>
      </c>
      <c r="T4" s="75">
        <v>343.67205918814801</v>
      </c>
      <c r="U4" s="75">
        <v>0</v>
      </c>
      <c r="V4" s="75">
        <v>317.021371538815</v>
      </c>
      <c r="W4" s="75">
        <v>0</v>
      </c>
      <c r="X4" s="75">
        <v>0</v>
      </c>
      <c r="Y4" s="75">
        <v>0</v>
      </c>
      <c r="Z4" s="75">
        <v>0</v>
      </c>
      <c r="AA4" s="75">
        <v>0</v>
      </c>
      <c r="AB4" s="75">
        <v>0.46245264708080203</v>
      </c>
      <c r="AC4" s="75">
        <v>5.3059916174076802</v>
      </c>
      <c r="AD4" s="75">
        <v>0</v>
      </c>
      <c r="AE4" s="75">
        <v>19.6822520409264</v>
      </c>
      <c r="AF4" s="75">
        <v>1.1639834377331999</v>
      </c>
      <c r="AG4" s="75">
        <v>287.97021006630399</v>
      </c>
      <c r="AH4" s="75">
        <v>0</v>
      </c>
      <c r="AI4" s="75">
        <v>0</v>
      </c>
      <c r="AJ4" s="75">
        <v>2654.6778778308599</v>
      </c>
      <c r="AK4" s="75">
        <v>1012.02621978979</v>
      </c>
      <c r="AL4" s="75">
        <v>1363.20056846177</v>
      </c>
      <c r="AM4" s="75">
        <v>0</v>
      </c>
      <c r="AN4" s="75">
        <v>0.58236306651895897</v>
      </c>
      <c r="AO4" s="75">
        <v>5.2814967025083304</v>
      </c>
      <c r="AP4" s="75">
        <v>0</v>
      </c>
      <c r="AQ4" s="75">
        <v>145.32104118123601</v>
      </c>
      <c r="AR4" s="75">
        <v>0</v>
      </c>
      <c r="AS4" s="75">
        <v>0</v>
      </c>
      <c r="AT4" s="75">
        <v>0</v>
      </c>
      <c r="AU4" s="75">
        <v>0</v>
      </c>
      <c r="AV4" s="75">
        <v>0</v>
      </c>
      <c r="AW4" s="75">
        <v>0</v>
      </c>
      <c r="AX4" s="75">
        <v>0</v>
      </c>
      <c r="AY4" s="75">
        <v>0</v>
      </c>
      <c r="AZ4" s="75">
        <v>0</v>
      </c>
      <c r="BA4" s="75">
        <v>0</v>
      </c>
      <c r="BB4" s="75">
        <v>0</v>
      </c>
      <c r="BC4" s="75">
        <v>0</v>
      </c>
      <c r="BD4" s="75">
        <v>0</v>
      </c>
      <c r="BE4" s="75">
        <v>0</v>
      </c>
      <c r="BF4" s="75">
        <v>0</v>
      </c>
      <c r="BG4" s="75">
        <v>0</v>
      </c>
      <c r="BH4" s="75">
        <v>0</v>
      </c>
      <c r="BI4" s="75">
        <v>0</v>
      </c>
      <c r="BJ4" s="75">
        <v>0</v>
      </c>
      <c r="BK4" s="75">
        <v>0</v>
      </c>
      <c r="BL4" s="75">
        <v>0</v>
      </c>
      <c r="BM4" s="75">
        <v>0.23137445147803401</v>
      </c>
      <c r="BN4" s="75">
        <v>0.19957890176755599</v>
      </c>
      <c r="BO4" s="75">
        <v>2.2731903120311698</v>
      </c>
      <c r="BP4" s="75">
        <v>4.78472544982555</v>
      </c>
      <c r="BQ4" s="75">
        <v>916.72863572479503</v>
      </c>
      <c r="BR4" s="75">
        <v>3.8884805288667699</v>
      </c>
      <c r="BT4" s="91">
        <f t="shared" si="0"/>
        <v>1.4870273659379909</v>
      </c>
      <c r="BU4" s="68"/>
      <c r="BV4" s="68">
        <f t="shared" si="1"/>
        <v>-1.029109037348752E-3</v>
      </c>
      <c r="BW4" s="68"/>
      <c r="BX4" s="68" t="str">
        <f t="shared" si="2"/>
        <v/>
      </c>
      <c r="BY4" s="68" t="str">
        <f t="shared" si="2"/>
        <v/>
      </c>
      <c r="BZ4" s="68"/>
      <c r="CA4" s="68">
        <f t="shared" si="3"/>
        <v>-1.3496112194143897E-4</v>
      </c>
    </row>
    <row r="5" spans="1:79" x14ac:dyDescent="0.25">
      <c r="A5" s="67" t="s">
        <v>431</v>
      </c>
      <c r="C5" s="75">
        <v>2966.1016070999999</v>
      </c>
      <c r="E5" s="75">
        <v>179.60193638999999</v>
      </c>
      <c r="F5" s="75">
        <v>51.314832877999997</v>
      </c>
      <c r="H5" s="75">
        <v>2387.0791829999998</v>
      </c>
      <c r="J5" s="89" t="s">
        <v>431</v>
      </c>
      <c r="K5" s="75">
        <v>267.20720205955803</v>
      </c>
      <c r="L5" s="75">
        <v>293.53694531358002</v>
      </c>
      <c r="M5" s="75">
        <v>15.598907247255999</v>
      </c>
      <c r="N5" s="75">
        <v>15.598907247255999</v>
      </c>
      <c r="O5" s="75">
        <v>0.33490529320921197</v>
      </c>
      <c r="P5" s="75">
        <v>1.1335591458218499</v>
      </c>
      <c r="Q5" s="75">
        <v>3.95886076920296</v>
      </c>
      <c r="R5" s="75">
        <v>115793.85609431801</v>
      </c>
      <c r="S5" s="75">
        <v>0</v>
      </c>
      <c r="T5" s="75">
        <v>3042.7324396163999</v>
      </c>
      <c r="U5" s="75">
        <v>0</v>
      </c>
      <c r="V5" s="75">
        <v>597.88091911387301</v>
      </c>
      <c r="W5" s="75">
        <v>0</v>
      </c>
      <c r="X5" s="75">
        <v>0</v>
      </c>
      <c r="Y5" s="75">
        <v>0</v>
      </c>
      <c r="Z5" s="75">
        <v>0</v>
      </c>
      <c r="AA5" s="75">
        <v>0</v>
      </c>
      <c r="AB5" s="75">
        <v>3.90311040026014</v>
      </c>
      <c r="AC5" s="75">
        <v>7.9532124776864999</v>
      </c>
      <c r="AD5" s="75">
        <v>0</v>
      </c>
      <c r="AE5" s="75">
        <v>52.162989603676202</v>
      </c>
      <c r="AF5" s="75">
        <v>10.1088345607566</v>
      </c>
      <c r="AG5" s="75">
        <v>432.26727236782</v>
      </c>
      <c r="AH5" s="75">
        <v>0</v>
      </c>
      <c r="AI5" s="75">
        <v>0</v>
      </c>
      <c r="AJ5" s="75">
        <v>2964.6904651201198</v>
      </c>
      <c r="AK5" s="75">
        <v>249.62379790230099</v>
      </c>
      <c r="AL5" s="75">
        <v>5725.0818752514597</v>
      </c>
      <c r="AM5" s="75">
        <v>0</v>
      </c>
      <c r="AN5" s="75">
        <v>4.8480788290150301</v>
      </c>
      <c r="AO5" s="75">
        <v>19.0566371438929</v>
      </c>
      <c r="AP5" s="75">
        <v>1.0809571366369599</v>
      </c>
      <c r="AQ5" s="75">
        <v>701.61023524198094</v>
      </c>
      <c r="AR5" s="75">
        <v>12.1722397305951</v>
      </c>
      <c r="AS5" s="75">
        <v>0.157858489723705</v>
      </c>
      <c r="AT5" s="75">
        <v>0.56849208265128004</v>
      </c>
      <c r="AU5" s="75">
        <v>2.3834822775949802</v>
      </c>
      <c r="AV5" s="75">
        <v>0.33127162045227598</v>
      </c>
      <c r="AW5" s="75">
        <v>0.29933999680329898</v>
      </c>
      <c r="AX5" s="75">
        <v>179.09360036486399</v>
      </c>
      <c r="AY5" s="75">
        <v>51.1696360136024</v>
      </c>
      <c r="AZ5" s="75">
        <v>127.923964351262</v>
      </c>
      <c r="BA5" s="75">
        <v>4.4517260536715002E-2</v>
      </c>
      <c r="BB5" s="75">
        <v>9.0314947888247704E-2</v>
      </c>
      <c r="BC5" s="75">
        <v>28.3466942244414</v>
      </c>
      <c r="BD5" s="75">
        <v>6.2426677028389797E-2</v>
      </c>
      <c r="BE5" s="75">
        <v>0.61178508242530305</v>
      </c>
      <c r="BF5" s="75">
        <v>1.5350739595561999E-2</v>
      </c>
      <c r="BG5" s="75">
        <v>1.7909307693579499E-2</v>
      </c>
      <c r="BH5" s="75">
        <v>1.5294659413460301</v>
      </c>
      <c r="BI5" s="75">
        <v>0</v>
      </c>
      <c r="BJ5" s="75">
        <v>1.7968200642647301</v>
      </c>
      <c r="BK5" s="75">
        <v>1.3649527825085199</v>
      </c>
      <c r="BL5" s="75">
        <v>0.29575765141619398</v>
      </c>
      <c r="BM5" s="75">
        <v>1.8701460919122399</v>
      </c>
      <c r="BN5" s="75">
        <v>1.7907777854395699</v>
      </c>
      <c r="BO5" s="75">
        <v>5.1069108869613098</v>
      </c>
      <c r="BP5" s="75">
        <v>42.906183012285098</v>
      </c>
      <c r="BQ5" s="75">
        <v>2385.56207961992</v>
      </c>
      <c r="BR5" s="75">
        <v>5.1616236698854197</v>
      </c>
      <c r="BT5" s="91">
        <f t="shared" si="0"/>
        <v>2.3998880281344888</v>
      </c>
      <c r="BU5" s="68"/>
      <c r="BV5" s="68">
        <f t="shared" si="1"/>
        <v>-4.7575645301638165E-4</v>
      </c>
      <c r="BW5" s="68"/>
      <c r="BX5" s="68">
        <f t="shared" si="2"/>
        <v>-2.8303482431958171E-3</v>
      </c>
      <c r="BY5" s="68">
        <f t="shared" si="2"/>
        <v>-2.8295301037577197E-3</v>
      </c>
      <c r="BZ5" s="68"/>
      <c r="CA5" s="68">
        <f t="shared" si="3"/>
        <v>-6.3554799140476967E-4</v>
      </c>
    </row>
    <row r="6" spans="1:79" x14ac:dyDescent="0.25">
      <c r="A6" s="67" t="s">
        <v>432</v>
      </c>
      <c r="C6" s="75">
        <v>2738.9820788000002</v>
      </c>
      <c r="H6" s="75">
        <v>1476.3443751</v>
      </c>
      <c r="J6" s="89" t="s">
        <v>432</v>
      </c>
      <c r="K6" s="75">
        <v>186.26422742307199</v>
      </c>
      <c r="L6" s="75">
        <v>137.85040422626099</v>
      </c>
      <c r="M6" s="75">
        <v>13.993884538289301</v>
      </c>
      <c r="N6" s="75">
        <v>13.993884538289301</v>
      </c>
      <c r="O6" s="75">
        <v>0.50962872005158599</v>
      </c>
      <c r="P6" s="75">
        <v>1.5321682800751699</v>
      </c>
      <c r="Q6" s="75">
        <v>2.5806813242782898</v>
      </c>
      <c r="R6" s="75">
        <v>96741.354995655798</v>
      </c>
      <c r="S6" s="75">
        <v>0</v>
      </c>
      <c r="T6" s="75">
        <v>1190.2947317068699</v>
      </c>
      <c r="U6" s="75">
        <v>0</v>
      </c>
      <c r="V6" s="75">
        <v>407.09253432797101</v>
      </c>
      <c r="W6" s="75">
        <v>0</v>
      </c>
      <c r="X6" s="75">
        <v>0</v>
      </c>
      <c r="Y6" s="75">
        <v>0</v>
      </c>
      <c r="Z6" s="75">
        <v>0</v>
      </c>
      <c r="AA6" s="75">
        <v>0</v>
      </c>
      <c r="AB6" s="75">
        <v>2.49647667299394</v>
      </c>
      <c r="AC6" s="75">
        <v>6.8095693563142898</v>
      </c>
      <c r="AD6" s="75">
        <v>0</v>
      </c>
      <c r="AE6" s="75">
        <v>40.030592275768697</v>
      </c>
      <c r="AF6" s="75">
        <v>6.43493637306611</v>
      </c>
      <c r="AG6" s="75">
        <v>369.29548934561399</v>
      </c>
      <c r="AH6" s="75">
        <v>0</v>
      </c>
      <c r="AI6" s="75">
        <v>0</v>
      </c>
      <c r="AJ6" s="75">
        <v>2736.8672002954199</v>
      </c>
      <c r="AK6" s="75">
        <v>615.36946807982804</v>
      </c>
      <c r="AL6" s="75">
        <v>2805.5898964378798</v>
      </c>
      <c r="AM6" s="75">
        <v>0</v>
      </c>
      <c r="AN6" s="75">
        <v>3.0912546691138001</v>
      </c>
      <c r="AO6" s="75">
        <v>13.339961896583899</v>
      </c>
      <c r="AP6" s="75">
        <v>0</v>
      </c>
      <c r="AQ6" s="75">
        <v>237.31585778204001</v>
      </c>
      <c r="AR6" s="75">
        <v>0</v>
      </c>
      <c r="AS6" s="75">
        <v>0</v>
      </c>
      <c r="AT6" s="75">
        <v>0</v>
      </c>
      <c r="AU6" s="75">
        <v>0</v>
      </c>
      <c r="AV6" s="75">
        <v>0</v>
      </c>
      <c r="AW6" s="75">
        <v>0</v>
      </c>
      <c r="AX6" s="75">
        <v>0</v>
      </c>
      <c r="AY6" s="75">
        <v>0</v>
      </c>
      <c r="AZ6" s="75">
        <v>0</v>
      </c>
      <c r="BA6" s="75">
        <v>0</v>
      </c>
      <c r="BB6" s="75">
        <v>0</v>
      </c>
      <c r="BC6" s="75">
        <v>0</v>
      </c>
      <c r="BD6" s="75">
        <v>0</v>
      </c>
      <c r="BE6" s="75">
        <v>0</v>
      </c>
      <c r="BF6" s="75">
        <v>0</v>
      </c>
      <c r="BG6" s="75">
        <v>0</v>
      </c>
      <c r="BH6" s="75">
        <v>0</v>
      </c>
      <c r="BI6" s="75">
        <v>0</v>
      </c>
      <c r="BJ6" s="75">
        <v>0</v>
      </c>
      <c r="BK6" s="75">
        <v>0</v>
      </c>
      <c r="BL6" s="75">
        <v>0</v>
      </c>
      <c r="BM6" s="75">
        <v>1.2037343393283599</v>
      </c>
      <c r="BN6" s="75">
        <v>1.1358971022794699</v>
      </c>
      <c r="BO6" s="75">
        <v>4.0580214461085404</v>
      </c>
      <c r="BP6" s="75">
        <v>27.2161998578019</v>
      </c>
      <c r="BQ6" s="75">
        <v>1476.14862789838</v>
      </c>
      <c r="BR6" s="75">
        <v>4.6490113239967501</v>
      </c>
      <c r="BT6" s="91">
        <f t="shared" si="0"/>
        <v>1.9006147778169531</v>
      </c>
      <c r="BU6" s="68"/>
      <c r="BV6" s="68">
        <f t="shared" si="1"/>
        <v>-7.7214032211076573E-4</v>
      </c>
      <c r="BW6" s="68"/>
      <c r="BX6" s="68" t="str">
        <f t="shared" si="2"/>
        <v/>
      </c>
      <c r="BY6" s="68" t="str">
        <f t="shared" si="2"/>
        <v/>
      </c>
      <c r="BZ6" s="68"/>
      <c r="CA6" s="68">
        <f t="shared" si="3"/>
        <v>-1.3258912007348749E-4</v>
      </c>
    </row>
    <row r="7" spans="1:79" x14ac:dyDescent="0.25">
      <c r="A7" s="67" t="s">
        <v>433</v>
      </c>
      <c r="C7" s="75">
        <v>75090.676298000006</v>
      </c>
      <c r="E7" s="75">
        <v>483.34177841000002</v>
      </c>
      <c r="F7" s="75">
        <v>138.09766772</v>
      </c>
      <c r="H7" s="75">
        <v>27402.200992999999</v>
      </c>
      <c r="J7" s="89" t="s">
        <v>433</v>
      </c>
      <c r="K7" s="75">
        <v>2641.2855810376</v>
      </c>
      <c r="L7" s="75">
        <v>2507.9892495353201</v>
      </c>
      <c r="M7" s="75">
        <v>314.18311794897397</v>
      </c>
      <c r="N7" s="75">
        <v>314.18311794897397</v>
      </c>
      <c r="O7" s="75">
        <v>45.270860232477403</v>
      </c>
      <c r="P7" s="75">
        <v>128.27059157834299</v>
      </c>
      <c r="Q7" s="75">
        <v>39.307106088484801</v>
      </c>
      <c r="R7" s="75">
        <v>1892644.83607477</v>
      </c>
      <c r="S7" s="75">
        <v>0</v>
      </c>
      <c r="T7" s="75">
        <v>19660.172451398601</v>
      </c>
      <c r="U7" s="75">
        <v>0</v>
      </c>
      <c r="V7" s="75">
        <v>8952.8841004861606</v>
      </c>
      <c r="W7" s="75">
        <v>0</v>
      </c>
      <c r="X7" s="75">
        <v>0</v>
      </c>
      <c r="Y7" s="75">
        <v>0</v>
      </c>
      <c r="Z7" s="75">
        <v>0</v>
      </c>
      <c r="AA7" s="75">
        <v>0</v>
      </c>
      <c r="AB7" s="75">
        <v>31.671841625467799</v>
      </c>
      <c r="AC7" s="75">
        <v>132.85593561798299</v>
      </c>
      <c r="AD7" s="75">
        <v>0</v>
      </c>
      <c r="AE7" s="75">
        <v>992.08120438995502</v>
      </c>
      <c r="AF7" s="75">
        <v>77.240379752751593</v>
      </c>
      <c r="AG7" s="75">
        <v>7037.9999559553698</v>
      </c>
      <c r="AH7" s="75">
        <v>0</v>
      </c>
      <c r="AI7" s="75">
        <v>0</v>
      </c>
      <c r="AJ7" s="75">
        <v>75021.6248465307</v>
      </c>
      <c r="AK7" s="75">
        <v>10924.755050182701</v>
      </c>
      <c r="AL7" s="75">
        <v>49580.4984782596</v>
      </c>
      <c r="AM7" s="75">
        <v>0</v>
      </c>
      <c r="AN7" s="75">
        <v>37.201276211577301</v>
      </c>
      <c r="AO7" s="75">
        <v>190.64701866962099</v>
      </c>
      <c r="AP7" s="75">
        <v>2.90965931976389</v>
      </c>
      <c r="AQ7" s="75">
        <v>4035.6565044395702</v>
      </c>
      <c r="AR7" s="75">
        <v>32.764626729939202</v>
      </c>
      <c r="AS7" s="75">
        <v>0.424915191498978</v>
      </c>
      <c r="AT7" s="75">
        <v>1.5302396865027501</v>
      </c>
      <c r="AU7" s="75">
        <v>6.4157345524893001</v>
      </c>
      <c r="AV7" s="75">
        <v>0.89170214454604202</v>
      </c>
      <c r="AW7" s="75">
        <v>0.80575432794854296</v>
      </c>
      <c r="AX7" s="75">
        <v>482.07406953355598</v>
      </c>
      <c r="AY7" s="75">
        <v>137.7360248128</v>
      </c>
      <c r="AZ7" s="75">
        <v>344.33804472075599</v>
      </c>
      <c r="BA7" s="75">
        <v>0.119830312450051</v>
      </c>
      <c r="BB7" s="75">
        <v>0.24310459939262599</v>
      </c>
      <c r="BC7" s="75">
        <v>76.302389038619495</v>
      </c>
      <c r="BD7" s="75">
        <v>0.16803775304926699</v>
      </c>
      <c r="BE7" s="75">
        <v>1.6467666242276899</v>
      </c>
      <c r="BF7" s="75">
        <v>4.1320580807663099E-2</v>
      </c>
      <c r="BG7" s="75">
        <v>4.8207332242045403E-2</v>
      </c>
      <c r="BH7" s="75">
        <v>4.1169324228244504</v>
      </c>
      <c r="BI7" s="75">
        <v>0</v>
      </c>
      <c r="BJ7" s="75">
        <v>4.8365863302413299</v>
      </c>
      <c r="BK7" s="75">
        <v>3.6741070123513899</v>
      </c>
      <c r="BL7" s="75">
        <v>0.79611085390521497</v>
      </c>
      <c r="BM7" s="75">
        <v>16.2982087146348</v>
      </c>
      <c r="BN7" s="75">
        <v>13.128747671533301</v>
      </c>
      <c r="BO7" s="75">
        <v>104.286391008889</v>
      </c>
      <c r="BP7" s="75">
        <v>314.55948386712703</v>
      </c>
      <c r="BQ7" s="75">
        <v>27393.261780122</v>
      </c>
      <c r="BR7" s="75">
        <v>107.848390231595</v>
      </c>
      <c r="BT7" s="91">
        <f t="shared" si="0"/>
        <v>1.8099523479981428</v>
      </c>
      <c r="BU7" s="68"/>
      <c r="BV7" s="68">
        <f t="shared" si="1"/>
        <v>-9.1957423842172858E-4</v>
      </c>
      <c r="BW7" s="68"/>
      <c r="BX7" s="68">
        <f t="shared" si="2"/>
        <v>-2.6228001241984191E-3</v>
      </c>
      <c r="BY7" s="68">
        <f t="shared" si="2"/>
        <v>-2.6187473921229186E-3</v>
      </c>
      <c r="BZ7" s="68"/>
      <c r="CA7" s="68">
        <f t="shared" si="3"/>
        <v>-3.2622244031717647E-4</v>
      </c>
    </row>
    <row r="8" spans="1:79" x14ac:dyDescent="0.25">
      <c r="A8" s="67" t="s">
        <v>434</v>
      </c>
      <c r="C8" s="75">
        <v>102915.33964000001</v>
      </c>
      <c r="E8" s="75">
        <v>936.58897408999997</v>
      </c>
      <c r="F8" s="75">
        <v>267.59684672999998</v>
      </c>
      <c r="H8" s="75">
        <v>32776.751386999997</v>
      </c>
      <c r="J8" s="89" t="s">
        <v>434</v>
      </c>
      <c r="K8" s="75">
        <v>3634.3156167683401</v>
      </c>
      <c r="L8" s="75">
        <v>3055.4217298400999</v>
      </c>
      <c r="M8" s="75">
        <v>318.51384857461301</v>
      </c>
      <c r="N8" s="75">
        <v>318.51384857461301</v>
      </c>
      <c r="O8" s="75">
        <v>41.740940111443699</v>
      </c>
      <c r="P8" s="75">
        <v>113.559929571807</v>
      </c>
      <c r="Q8" s="75">
        <v>56.292970914589503</v>
      </c>
      <c r="R8" s="75">
        <v>2005121.6103843099</v>
      </c>
      <c r="S8" s="75">
        <v>0</v>
      </c>
      <c r="T8" s="75">
        <v>29801.443324386899</v>
      </c>
      <c r="U8" s="75">
        <v>0</v>
      </c>
      <c r="V8" s="75">
        <v>9749.5264467356592</v>
      </c>
      <c r="W8" s="75">
        <v>0</v>
      </c>
      <c r="X8" s="75">
        <v>0</v>
      </c>
      <c r="Y8" s="75">
        <v>0</v>
      </c>
      <c r="Z8" s="75">
        <v>0</v>
      </c>
      <c r="AA8" s="75">
        <v>0</v>
      </c>
      <c r="AB8" s="75">
        <v>49.648479686171903</v>
      </c>
      <c r="AC8" s="75">
        <v>141.696334881198</v>
      </c>
      <c r="AD8" s="75">
        <v>0</v>
      </c>
      <c r="AE8" s="75">
        <v>1103.14371582286</v>
      </c>
      <c r="AF8" s="75">
        <v>125.090046085418</v>
      </c>
      <c r="AG8" s="75">
        <v>7539.1760908800097</v>
      </c>
      <c r="AH8" s="75">
        <v>0</v>
      </c>
      <c r="AI8" s="75">
        <v>0</v>
      </c>
      <c r="AJ8" s="75">
        <v>102821.695778148</v>
      </c>
      <c r="AK8" s="75">
        <v>15648.322205393601</v>
      </c>
      <c r="AL8" s="75">
        <v>65651.382525063702</v>
      </c>
      <c r="AM8" s="75">
        <v>0</v>
      </c>
      <c r="AN8" s="75">
        <v>61.325535083803103</v>
      </c>
      <c r="AO8" s="75">
        <v>260.55830960606198</v>
      </c>
      <c r="AP8" s="75">
        <v>5.6379467583789502</v>
      </c>
      <c r="AQ8" s="75">
        <v>5694.9004170273802</v>
      </c>
      <c r="AR8" s="75">
        <v>63.486481698881597</v>
      </c>
      <c r="AS8" s="75">
        <v>0.82333796303951201</v>
      </c>
      <c r="AT8" s="75">
        <v>2.9650839024013802</v>
      </c>
      <c r="AU8" s="75">
        <v>12.431492584202701</v>
      </c>
      <c r="AV8" s="75">
        <v>1.7278060483804301</v>
      </c>
      <c r="AW8" s="75">
        <v>1.5612786587079699</v>
      </c>
      <c r="AX8" s="75">
        <v>934.09750587630799</v>
      </c>
      <c r="AY8" s="75">
        <v>266.88443301906301</v>
      </c>
      <c r="AZ8" s="75">
        <v>667.21307285724401</v>
      </c>
      <c r="BA8" s="75">
        <v>0.232191322607847</v>
      </c>
      <c r="BB8" s="75">
        <v>0.47105156280141203</v>
      </c>
      <c r="BC8" s="75">
        <v>147.84719290993499</v>
      </c>
      <c r="BD8" s="75">
        <v>0.32560167110346799</v>
      </c>
      <c r="BE8" s="75">
        <v>3.19087125558733</v>
      </c>
      <c r="BF8" s="75">
        <v>8.0065901001449405E-2</v>
      </c>
      <c r="BG8" s="75">
        <v>9.3410004574590394E-2</v>
      </c>
      <c r="BH8" s="75">
        <v>7.9771771358653201</v>
      </c>
      <c r="BI8" s="75">
        <v>0</v>
      </c>
      <c r="BJ8" s="75">
        <v>9.3716772764099705</v>
      </c>
      <c r="BK8" s="75">
        <v>7.1191707534846698</v>
      </c>
      <c r="BL8" s="75">
        <v>1.54259561169993</v>
      </c>
      <c r="BM8" s="75">
        <v>24.709211732436</v>
      </c>
      <c r="BN8" s="75">
        <v>21.6128062391683</v>
      </c>
      <c r="BO8" s="75">
        <v>114.291999804009</v>
      </c>
      <c r="BP8" s="75">
        <v>517.959082755998</v>
      </c>
      <c r="BQ8" s="75">
        <v>32765.850356873099</v>
      </c>
      <c r="BR8" s="75">
        <v>109.292966117495</v>
      </c>
      <c r="BT8" s="91">
        <f t="shared" si="0"/>
        <v>2.0036526386470661</v>
      </c>
      <c r="BU8" s="68"/>
      <c r="BV8" s="68">
        <f t="shared" si="1"/>
        <v>-9.0991160481588423E-4</v>
      </c>
      <c r="BW8" s="68"/>
      <c r="BX8" s="68">
        <f t="shared" si="2"/>
        <v>-2.6601511256447484E-3</v>
      </c>
      <c r="BY8" s="68">
        <f t="shared" si="2"/>
        <v>-2.6622649692721635E-3</v>
      </c>
      <c r="BZ8" s="68"/>
      <c r="CA8" s="68">
        <f t="shared" si="3"/>
        <v>-3.3258421489631935E-4</v>
      </c>
    </row>
    <row r="9" spans="1:79" x14ac:dyDescent="0.25">
      <c r="A9" s="67" t="s">
        <v>435</v>
      </c>
      <c r="C9" s="75">
        <v>67390.956437000001</v>
      </c>
      <c r="E9" s="75">
        <v>1216.1538085</v>
      </c>
      <c r="F9" s="75">
        <v>347.47253463999999</v>
      </c>
      <c r="H9" s="75">
        <v>10635.321206000001</v>
      </c>
      <c r="J9" s="89" t="s">
        <v>435</v>
      </c>
      <c r="K9" s="75">
        <v>827.85465596719405</v>
      </c>
      <c r="L9" s="75">
        <v>872.853902563426</v>
      </c>
      <c r="M9" s="75">
        <v>126.57377840374301</v>
      </c>
      <c r="N9" s="75">
        <v>126.57377840374301</v>
      </c>
      <c r="O9" s="75">
        <v>37.433635857074201</v>
      </c>
      <c r="P9" s="75">
        <v>103.24638572419001</v>
      </c>
      <c r="Q9" s="75">
        <v>17.345772273088699</v>
      </c>
      <c r="R9" s="75">
        <v>634818.59498459904</v>
      </c>
      <c r="S9" s="75">
        <v>0</v>
      </c>
      <c r="T9" s="75">
        <v>9790.4678849134307</v>
      </c>
      <c r="U9" s="75">
        <v>0</v>
      </c>
      <c r="V9" s="75">
        <v>3831.71343510203</v>
      </c>
      <c r="W9" s="75">
        <v>0</v>
      </c>
      <c r="X9" s="75">
        <v>0</v>
      </c>
      <c r="Y9" s="75">
        <v>0</v>
      </c>
      <c r="Z9" s="75">
        <v>0</v>
      </c>
      <c r="AA9" s="75">
        <v>0</v>
      </c>
      <c r="AB9" s="75">
        <v>11.170135120730601</v>
      </c>
      <c r="AC9" s="75">
        <v>45.539469295501902</v>
      </c>
      <c r="AD9" s="75">
        <v>0</v>
      </c>
      <c r="AE9" s="75">
        <v>550.89297391831803</v>
      </c>
      <c r="AF9" s="75">
        <v>25.084262320695299</v>
      </c>
      <c r="AG9" s="75">
        <v>2307.49781054294</v>
      </c>
      <c r="AH9" s="75">
        <v>0</v>
      </c>
      <c r="AI9" s="75">
        <v>0</v>
      </c>
      <c r="AJ9" s="75">
        <v>67212.844235629993</v>
      </c>
      <c r="AK9" s="75">
        <v>29909.324200135499</v>
      </c>
      <c r="AL9" s="75">
        <v>21304.995768228</v>
      </c>
      <c r="AM9" s="75">
        <v>0</v>
      </c>
      <c r="AN9" s="75">
        <v>12.5956351323048</v>
      </c>
      <c r="AO9" s="75">
        <v>59.838285660063598</v>
      </c>
      <c r="AP9" s="75">
        <v>7.3022664947061502</v>
      </c>
      <c r="AQ9" s="75">
        <v>1582.5413504621399</v>
      </c>
      <c r="AR9" s="75">
        <v>82.227652904314198</v>
      </c>
      <c r="AS9" s="75">
        <v>1.0663906865743999</v>
      </c>
      <c r="AT9" s="75">
        <v>3.8403785203679499</v>
      </c>
      <c r="AU9" s="75">
        <v>16.101269244971999</v>
      </c>
      <c r="AV9" s="75">
        <v>2.2378622926966401</v>
      </c>
      <c r="AW9" s="75">
        <v>2.0221651074477598</v>
      </c>
      <c r="AX9" s="75">
        <v>1209.8383836820501</v>
      </c>
      <c r="AY9" s="75">
        <v>345.66850719599603</v>
      </c>
      <c r="AZ9" s="75">
        <v>864.16987648605402</v>
      </c>
      <c r="BA9" s="75">
        <v>0.30073308156550099</v>
      </c>
      <c r="BB9" s="75">
        <v>0.610108911633236</v>
      </c>
      <c r="BC9" s="75">
        <v>191.491570517589</v>
      </c>
      <c r="BD9" s="75">
        <v>0.42171622480530402</v>
      </c>
      <c r="BE9" s="75">
        <v>4.1328119005495001</v>
      </c>
      <c r="BF9" s="75">
        <v>0.10370176446920901</v>
      </c>
      <c r="BG9" s="75">
        <v>0.120983316964015</v>
      </c>
      <c r="BH9" s="75">
        <v>10.332057187894399</v>
      </c>
      <c r="BI9" s="75">
        <v>0</v>
      </c>
      <c r="BJ9" s="75">
        <v>12.1381311088697</v>
      </c>
      <c r="BK9" s="75">
        <v>9.2207362996522093</v>
      </c>
      <c r="BL9" s="75">
        <v>1.9979716309242299</v>
      </c>
      <c r="BM9" s="75">
        <v>6.2891404637179704</v>
      </c>
      <c r="BN9" s="75">
        <v>3.9467756504351401</v>
      </c>
      <c r="BO9" s="75">
        <v>58.11400725411</v>
      </c>
      <c r="BP9" s="75">
        <v>94.624565340035204</v>
      </c>
      <c r="BQ9" s="75">
        <v>10632.240822985301</v>
      </c>
      <c r="BR9" s="75">
        <v>45.607870077161799</v>
      </c>
      <c r="BT9" s="91">
        <f t="shared" si="0"/>
        <v>2.0038104970468513</v>
      </c>
      <c r="BU9" s="68"/>
      <c r="BV9" s="68">
        <f t="shared" si="1"/>
        <v>-2.6429688905886782E-3</v>
      </c>
      <c r="BW9" s="68"/>
      <c r="BX9" s="68">
        <f t="shared" si="2"/>
        <v>-5.1929490939466652E-3</v>
      </c>
      <c r="BY9" s="68">
        <f t="shared" si="2"/>
        <v>-5.1918562308040607E-3</v>
      </c>
      <c r="BZ9" s="68"/>
      <c r="CA9" s="68">
        <f t="shared" si="3"/>
        <v>-2.8963704574920307E-4</v>
      </c>
    </row>
    <row r="10" spans="1:79" x14ac:dyDescent="0.25">
      <c r="A10" s="67" t="s">
        <v>461</v>
      </c>
      <c r="C10" s="75">
        <v>106410.79772</v>
      </c>
      <c r="E10" s="75">
        <v>2106.862384</v>
      </c>
      <c r="F10" s="75">
        <v>601.96071283000003</v>
      </c>
      <c r="H10" s="75">
        <v>13550.753654</v>
      </c>
      <c r="J10" s="89" t="s">
        <v>461</v>
      </c>
      <c r="K10" s="75">
        <v>1004.49665561489</v>
      </c>
      <c r="L10" s="75">
        <v>1441.5984376188901</v>
      </c>
      <c r="M10" s="75">
        <v>180.10529306132699</v>
      </c>
      <c r="N10" s="75">
        <v>180.10529306132699</v>
      </c>
      <c r="O10" s="75">
        <v>12.8308443277832</v>
      </c>
      <c r="P10" s="75">
        <v>30.338616577633001</v>
      </c>
      <c r="Q10" s="75">
        <v>7.5202991426379304</v>
      </c>
      <c r="R10" s="75">
        <v>1170329.13362939</v>
      </c>
      <c r="S10" s="75">
        <v>0</v>
      </c>
      <c r="T10" s="75">
        <v>4551.2812279991304</v>
      </c>
      <c r="U10" s="75">
        <v>0</v>
      </c>
      <c r="V10" s="75">
        <v>4904.5842711320602</v>
      </c>
      <c r="W10" s="75">
        <v>0</v>
      </c>
      <c r="X10" s="75">
        <v>0</v>
      </c>
      <c r="Y10" s="75">
        <v>0</v>
      </c>
      <c r="Z10" s="75">
        <v>0</v>
      </c>
      <c r="AA10" s="75">
        <v>0</v>
      </c>
      <c r="AB10" s="75">
        <v>5.7545226240513303</v>
      </c>
      <c r="AC10" s="75">
        <v>79.693406004122593</v>
      </c>
      <c r="AD10" s="75">
        <v>0</v>
      </c>
      <c r="AE10" s="75">
        <v>331.00303024014897</v>
      </c>
      <c r="AF10" s="75">
        <v>14.2525023859521</v>
      </c>
      <c r="AG10" s="75">
        <v>4301.9170019285903</v>
      </c>
      <c r="AH10" s="75">
        <v>0</v>
      </c>
      <c r="AI10" s="75">
        <v>0</v>
      </c>
      <c r="AJ10" s="75">
        <v>105961.47469612</v>
      </c>
      <c r="AK10" s="75">
        <v>62129.735111140602</v>
      </c>
      <c r="AL10" s="75">
        <v>19538.231502945899</v>
      </c>
      <c r="AM10" s="75">
        <v>0</v>
      </c>
      <c r="AN10" s="75">
        <v>8.1007320695338105</v>
      </c>
      <c r="AO10" s="75">
        <v>73.842684018584805</v>
      </c>
      <c r="AP10" s="75">
        <v>12.648712114948999</v>
      </c>
      <c r="AQ10" s="75">
        <v>1904.00525493807</v>
      </c>
      <c r="AR10" s="75">
        <v>142.432481026472</v>
      </c>
      <c r="AS10" s="75">
        <v>1.8471486741954499</v>
      </c>
      <c r="AT10" s="75">
        <v>6.6521676394561098</v>
      </c>
      <c r="AU10" s="75">
        <v>27.8900732485655</v>
      </c>
      <c r="AV10" s="75">
        <v>3.8763335262377598</v>
      </c>
      <c r="AW10" s="75">
        <v>3.5027247584561101</v>
      </c>
      <c r="AX10" s="75">
        <v>2095.64584277517</v>
      </c>
      <c r="AY10" s="75">
        <v>598.75399193990199</v>
      </c>
      <c r="AZ10" s="75">
        <v>1496.8918508352699</v>
      </c>
      <c r="BA10" s="75">
        <v>0.52091565446959698</v>
      </c>
      <c r="BB10" s="75">
        <v>1.05680508165368</v>
      </c>
      <c r="BC10" s="75">
        <v>331.69333994719898</v>
      </c>
      <c r="BD10" s="75">
        <v>0.73048208909979795</v>
      </c>
      <c r="BE10" s="75">
        <v>7.1586997359965201</v>
      </c>
      <c r="BF10" s="75">
        <v>0.179628416475139</v>
      </c>
      <c r="BG10" s="75">
        <v>0.20956410544706899</v>
      </c>
      <c r="BH10" s="75">
        <v>17.896838461835099</v>
      </c>
      <c r="BI10" s="75">
        <v>0</v>
      </c>
      <c r="BJ10" s="75">
        <v>21.025414441376402</v>
      </c>
      <c r="BK10" s="75">
        <v>15.971849512502899</v>
      </c>
      <c r="BL10" s="75">
        <v>3.4608135055143099</v>
      </c>
      <c r="BM10" s="75">
        <v>3.0123761726959799</v>
      </c>
      <c r="BN10" s="75">
        <v>2.3035775276046202</v>
      </c>
      <c r="BO10" s="75">
        <v>39.098483561500601</v>
      </c>
      <c r="BP10" s="75">
        <v>55.335886625109502</v>
      </c>
      <c r="BQ10" s="75">
        <v>13541.5624949707</v>
      </c>
      <c r="BR10" s="75">
        <v>60.6797143745762</v>
      </c>
      <c r="BT10" s="91">
        <f t="shared" si="0"/>
        <v>1.4428343487099324</v>
      </c>
      <c r="BU10" s="68"/>
      <c r="BV10" s="68">
        <f t="shared" si="1"/>
        <v>-4.2225322383383631E-3</v>
      </c>
      <c r="BW10" s="68"/>
      <c r="BX10" s="68">
        <f t="shared" si="2"/>
        <v>-5.3238129409927575E-3</v>
      </c>
      <c r="BY10" s="68">
        <f t="shared" si="2"/>
        <v>-5.3271265412360089E-3</v>
      </c>
      <c r="BZ10" s="68"/>
      <c r="CA10" s="68">
        <f t="shared" si="3"/>
        <v>-6.7827659361124502E-4</v>
      </c>
    </row>
    <row r="11" spans="1:79" x14ac:dyDescent="0.25">
      <c r="A11" s="67" t="s">
        <v>456</v>
      </c>
      <c r="C11" s="75">
        <v>144310.11963</v>
      </c>
      <c r="E11" s="75">
        <v>1909.2166827000001</v>
      </c>
      <c r="F11" s="75">
        <v>545.49060949</v>
      </c>
      <c r="H11" s="75">
        <v>27717.934014999999</v>
      </c>
      <c r="J11" s="89" t="s">
        <v>456</v>
      </c>
      <c r="K11" s="75">
        <v>2069.2272972176602</v>
      </c>
      <c r="L11" s="75">
        <v>2850.9822285712398</v>
      </c>
      <c r="M11" s="75">
        <v>349.61936377082901</v>
      </c>
      <c r="N11" s="75">
        <v>349.61936377082901</v>
      </c>
      <c r="O11" s="75">
        <v>21.4312004332082</v>
      </c>
      <c r="P11" s="75">
        <v>45.076124874815903</v>
      </c>
      <c r="Q11" s="75">
        <v>15.216425929240399</v>
      </c>
      <c r="R11" s="75">
        <v>2311154.9897231301</v>
      </c>
      <c r="S11" s="75">
        <v>0</v>
      </c>
      <c r="T11" s="75">
        <v>9060.3326281059399</v>
      </c>
      <c r="U11" s="75">
        <v>0</v>
      </c>
      <c r="V11" s="75">
        <v>9595.2202473703892</v>
      </c>
      <c r="W11" s="75">
        <v>0</v>
      </c>
      <c r="X11" s="75">
        <v>0</v>
      </c>
      <c r="Y11" s="75">
        <v>0</v>
      </c>
      <c r="Z11" s="75">
        <v>0</v>
      </c>
      <c r="AA11" s="75">
        <v>0</v>
      </c>
      <c r="AB11" s="75">
        <v>12.659248138913201</v>
      </c>
      <c r="AC11" s="75">
        <v>157.29672984352601</v>
      </c>
      <c r="AD11" s="75">
        <v>0</v>
      </c>
      <c r="AE11" s="75">
        <v>613.33929220478797</v>
      </c>
      <c r="AF11" s="75">
        <v>32.453397348942197</v>
      </c>
      <c r="AG11" s="75">
        <v>8512.94192434465</v>
      </c>
      <c r="AH11" s="75">
        <v>0</v>
      </c>
      <c r="AI11" s="75">
        <v>0</v>
      </c>
      <c r="AJ11" s="75">
        <v>135038.674686199</v>
      </c>
      <c r="AK11" s="75">
        <v>38303.605175019402</v>
      </c>
      <c r="AL11" s="75">
        <v>38685.8440604727</v>
      </c>
      <c r="AM11" s="75">
        <v>0</v>
      </c>
      <c r="AN11" s="75">
        <v>18.876134740433201</v>
      </c>
      <c r="AO11" s="75">
        <v>151.82652676788601</v>
      </c>
      <c r="AP11" s="75">
        <v>10.020330693298501</v>
      </c>
      <c r="AQ11" s="75">
        <v>3768.0510477554199</v>
      </c>
      <c r="AR11" s="75">
        <v>112.834867309313</v>
      </c>
      <c r="AS11" s="75">
        <v>1.4633198961623</v>
      </c>
      <c r="AT11" s="75">
        <v>5.2698772135782797</v>
      </c>
      <c r="AU11" s="75">
        <v>22.094584456312599</v>
      </c>
      <c r="AV11" s="75">
        <v>3.0708402806483699</v>
      </c>
      <c r="AW11" s="75">
        <v>2.7748611804648502</v>
      </c>
      <c r="AX11" s="75">
        <v>1660.16532333647</v>
      </c>
      <c r="AY11" s="75">
        <v>474.33516763504599</v>
      </c>
      <c r="AZ11" s="75">
        <v>1185.8301557014199</v>
      </c>
      <c r="BA11" s="75">
        <v>0.41267064821397897</v>
      </c>
      <c r="BB11" s="75">
        <v>0.83720267641109303</v>
      </c>
      <c r="BC11" s="75">
        <v>262.76978223846203</v>
      </c>
      <c r="BD11" s="75">
        <v>0.57869195588551103</v>
      </c>
      <c r="BE11" s="75">
        <v>5.6711375739237102</v>
      </c>
      <c r="BF11" s="75">
        <v>0.14230099924491699</v>
      </c>
      <c r="BG11" s="75">
        <v>0.16601628664495</v>
      </c>
      <c r="BH11" s="75">
        <v>14.177892822301899</v>
      </c>
      <c r="BI11" s="75">
        <v>0</v>
      </c>
      <c r="BJ11" s="75">
        <v>16.656328753231101</v>
      </c>
      <c r="BK11" s="75">
        <v>12.6528157983211</v>
      </c>
      <c r="BL11" s="75">
        <v>2.7416468526265301</v>
      </c>
      <c r="BM11" s="75">
        <v>6.4155528608502097</v>
      </c>
      <c r="BN11" s="75">
        <v>5.3232770424709397</v>
      </c>
      <c r="BO11" s="75">
        <v>73.759409045035099</v>
      </c>
      <c r="BP11" s="75">
        <v>127.92702372724401</v>
      </c>
      <c r="BQ11" s="75">
        <v>26766.273060070402</v>
      </c>
      <c r="BR11" s="75">
        <v>117.659428382965</v>
      </c>
      <c r="BT11" s="91">
        <f t="shared" si="0"/>
        <v>1.4453205335554828</v>
      </c>
      <c r="BU11" s="68"/>
      <c r="BV11" s="68">
        <f t="shared" si="1"/>
        <v>-6.4246672150035447E-2</v>
      </c>
      <c r="BW11" s="68"/>
      <c r="BX11" s="68">
        <f t="shared" si="2"/>
        <v>-0.13044687992738649</v>
      </c>
      <c r="BY11" s="68">
        <f t="shared" si="2"/>
        <v>-0.13044301884771206</v>
      </c>
      <c r="BZ11" s="68"/>
      <c r="CA11" s="68">
        <f t="shared" si="3"/>
        <v>-3.4333762192181816E-2</v>
      </c>
    </row>
    <row r="12" spans="1:79" x14ac:dyDescent="0.25">
      <c r="A12" s="10" t="s">
        <v>436</v>
      </c>
      <c r="C12" s="75">
        <v>19580.060259000002</v>
      </c>
      <c r="E12" s="75">
        <v>47.018160815000002</v>
      </c>
      <c r="F12" s="75">
        <v>13.433762133</v>
      </c>
      <c r="H12" s="75">
        <v>10101.950806000001</v>
      </c>
      <c r="J12" s="89" t="s">
        <v>436</v>
      </c>
      <c r="K12" s="75">
        <v>1116.5075218765701</v>
      </c>
      <c r="L12" s="75">
        <v>758.46184193885597</v>
      </c>
      <c r="M12" s="75">
        <v>64.711731758196606</v>
      </c>
      <c r="N12" s="75">
        <v>64.711731758196606</v>
      </c>
      <c r="O12" s="75">
        <v>2.2045706074835998</v>
      </c>
      <c r="P12" s="75">
        <v>4.5294723090284696</v>
      </c>
      <c r="Q12" s="75">
        <v>16.5276383801672</v>
      </c>
      <c r="R12" s="75">
        <v>466050.41153481498</v>
      </c>
      <c r="S12" s="75">
        <v>0</v>
      </c>
      <c r="T12" s="75">
        <v>8184.0245272904303</v>
      </c>
      <c r="U12" s="75">
        <v>0</v>
      </c>
      <c r="V12" s="75">
        <v>2078.0469643300999</v>
      </c>
      <c r="W12" s="75">
        <v>0</v>
      </c>
      <c r="X12" s="75">
        <v>0</v>
      </c>
      <c r="Y12" s="75">
        <v>0</v>
      </c>
      <c r="Z12" s="75">
        <v>0</v>
      </c>
      <c r="AA12" s="75">
        <v>0</v>
      </c>
      <c r="AB12" s="75">
        <v>16.326777625401501</v>
      </c>
      <c r="AC12" s="75">
        <v>33.1388737588913</v>
      </c>
      <c r="AD12" s="75">
        <v>0</v>
      </c>
      <c r="AE12" s="75">
        <v>218.21035794089499</v>
      </c>
      <c r="AF12" s="75">
        <v>42.5040906011454</v>
      </c>
      <c r="AG12" s="75">
        <v>1799.7302390244499</v>
      </c>
      <c r="AH12" s="75">
        <v>0</v>
      </c>
      <c r="AI12" s="75">
        <v>0</v>
      </c>
      <c r="AJ12" s="75">
        <v>11395.8300189046</v>
      </c>
      <c r="AK12" s="75">
        <v>221.02454846585701</v>
      </c>
      <c r="AL12" s="75">
        <v>17098.613394180898</v>
      </c>
      <c r="AM12" s="75">
        <v>0</v>
      </c>
      <c r="AN12" s="75">
        <v>20.899693765880201</v>
      </c>
      <c r="AO12" s="75">
        <v>79.621632686469397</v>
      </c>
      <c r="AP12" s="75">
        <v>1.9326019940805801E-2</v>
      </c>
      <c r="AQ12" s="75">
        <v>1491.8407029382099</v>
      </c>
      <c r="AR12" s="75">
        <v>0.21762173095895501</v>
      </c>
      <c r="AS12" s="75">
        <v>2.8222746187381701E-3</v>
      </c>
      <c r="AT12" s="75">
        <v>1.01638982126027E-2</v>
      </c>
      <c r="AU12" s="75">
        <v>4.2613182537189202E-2</v>
      </c>
      <c r="AV12" s="75">
        <v>5.92275489563872E-3</v>
      </c>
      <c r="AW12" s="75">
        <v>5.3517738939687096E-3</v>
      </c>
      <c r="AX12" s="75">
        <v>3.2019257287102301</v>
      </c>
      <c r="AY12" s="75">
        <v>0.91483985317217598</v>
      </c>
      <c r="AZ12" s="75">
        <v>2.2870858755380601</v>
      </c>
      <c r="BA12" s="75">
        <v>7.9591450475922899E-4</v>
      </c>
      <c r="BB12" s="75">
        <v>1.61469744318963E-3</v>
      </c>
      <c r="BC12" s="75">
        <v>0.50679917547137598</v>
      </c>
      <c r="BD12" s="75">
        <v>1.11610443294366E-3</v>
      </c>
      <c r="BE12" s="75">
        <v>1.0937723397102E-2</v>
      </c>
      <c r="BF12" s="75">
        <v>2.7445173806886101E-4</v>
      </c>
      <c r="BG12" s="75">
        <v>3.2019025887773699E-4</v>
      </c>
      <c r="BH12" s="75">
        <v>2.7344344317862299E-2</v>
      </c>
      <c r="BI12" s="75">
        <v>0</v>
      </c>
      <c r="BJ12" s="75">
        <v>3.2124640508826602E-2</v>
      </c>
      <c r="BK12" s="75">
        <v>2.44032275665933E-2</v>
      </c>
      <c r="BL12" s="75">
        <v>5.2877484746771501E-3</v>
      </c>
      <c r="BM12" s="75">
        <v>7.8145016698953196</v>
      </c>
      <c r="BN12" s="75">
        <v>7.4939477861384196</v>
      </c>
      <c r="BO12" s="75">
        <v>21.968680734227299</v>
      </c>
      <c r="BP12" s="75">
        <v>179.609670854347</v>
      </c>
      <c r="BQ12" s="75">
        <v>8147.8942112138102</v>
      </c>
      <c r="BR12" s="75">
        <v>21.637045720939</v>
      </c>
      <c r="BT12" s="91">
        <f t="shared" si="0"/>
        <v>2.0985315899963899</v>
      </c>
      <c r="BU12" s="68"/>
      <c r="BV12" s="68">
        <f t="shared" si="1"/>
        <v>-0.4179880006412906</v>
      </c>
      <c r="BW12" s="68"/>
      <c r="BX12" s="68">
        <f t="shared" si="2"/>
        <v>-0.93190023443688741</v>
      </c>
      <c r="BY12" s="68">
        <f t="shared" si="2"/>
        <v>-0.93189995147190574</v>
      </c>
      <c r="BZ12" s="68"/>
      <c r="CA12" s="68">
        <f t="shared" si="3"/>
        <v>-0.19343358845358749</v>
      </c>
    </row>
    <row r="13" spans="1:79" x14ac:dyDescent="0.25">
      <c r="A13" s="89" t="s">
        <v>463</v>
      </c>
      <c r="C13" s="75">
        <v>47046.103479999998</v>
      </c>
      <c r="E13" s="75">
        <v>1210.7107745999999</v>
      </c>
      <c r="F13" s="75">
        <v>250.13614709000001</v>
      </c>
      <c r="J13" s="89" t="s">
        <v>463</v>
      </c>
      <c r="K13" s="75">
        <v>0</v>
      </c>
      <c r="L13" s="75">
        <v>0</v>
      </c>
      <c r="M13" s="75">
        <v>0</v>
      </c>
      <c r="N13" s="75">
        <v>0</v>
      </c>
      <c r="O13" s="75">
        <v>0</v>
      </c>
      <c r="P13" s="75">
        <v>0</v>
      </c>
      <c r="Q13" s="75">
        <v>0</v>
      </c>
      <c r="R13" s="75">
        <v>0</v>
      </c>
      <c r="S13" s="75">
        <v>0</v>
      </c>
      <c r="T13" s="75">
        <v>0</v>
      </c>
      <c r="U13" s="75">
        <v>0</v>
      </c>
      <c r="V13" s="75">
        <v>0</v>
      </c>
      <c r="W13" s="75">
        <v>0</v>
      </c>
      <c r="X13" s="75">
        <v>0</v>
      </c>
      <c r="Y13" s="75">
        <v>0</v>
      </c>
      <c r="Z13" s="75">
        <v>0</v>
      </c>
      <c r="AA13" s="75">
        <v>0</v>
      </c>
      <c r="AB13" s="75">
        <v>0</v>
      </c>
      <c r="AC13" s="75">
        <v>0</v>
      </c>
      <c r="AD13" s="75">
        <v>0</v>
      </c>
      <c r="AE13" s="75">
        <v>0</v>
      </c>
      <c r="AF13" s="75">
        <v>0</v>
      </c>
      <c r="AG13" s="75">
        <v>0</v>
      </c>
      <c r="AH13" s="75">
        <v>0</v>
      </c>
      <c r="AI13" s="75">
        <v>0</v>
      </c>
      <c r="AJ13" s="75">
        <v>0</v>
      </c>
      <c r="AK13" s="75">
        <v>0</v>
      </c>
      <c r="AL13" s="75">
        <v>0</v>
      </c>
      <c r="AM13" s="75">
        <v>0</v>
      </c>
      <c r="AN13" s="75">
        <v>0</v>
      </c>
      <c r="AO13" s="75">
        <v>0</v>
      </c>
      <c r="AP13" s="75">
        <v>0</v>
      </c>
      <c r="AQ13" s="75">
        <v>0</v>
      </c>
      <c r="AR13" s="75">
        <v>0</v>
      </c>
      <c r="AS13" s="75">
        <v>0</v>
      </c>
      <c r="AT13" s="75">
        <v>0</v>
      </c>
      <c r="AU13" s="75">
        <v>0</v>
      </c>
      <c r="AV13" s="75">
        <v>0</v>
      </c>
      <c r="AW13" s="75">
        <v>0</v>
      </c>
      <c r="AX13" s="75">
        <v>0</v>
      </c>
      <c r="AY13" s="75">
        <v>0</v>
      </c>
      <c r="AZ13" s="75">
        <v>0</v>
      </c>
      <c r="BA13" s="75">
        <v>0</v>
      </c>
      <c r="BB13" s="75">
        <v>0</v>
      </c>
      <c r="BC13" s="75">
        <v>0</v>
      </c>
      <c r="BD13" s="75">
        <v>0</v>
      </c>
      <c r="BE13" s="75">
        <v>0</v>
      </c>
      <c r="BF13" s="75">
        <v>0</v>
      </c>
      <c r="BG13" s="75">
        <v>0</v>
      </c>
      <c r="BH13" s="75">
        <v>0</v>
      </c>
      <c r="BI13" s="75">
        <v>0</v>
      </c>
      <c r="BJ13" s="75">
        <v>0</v>
      </c>
      <c r="BK13" s="75">
        <v>0</v>
      </c>
      <c r="BL13" s="75">
        <v>0</v>
      </c>
      <c r="BM13" s="75">
        <v>0</v>
      </c>
      <c r="BN13" s="75">
        <v>0</v>
      </c>
      <c r="BO13" s="75">
        <v>0</v>
      </c>
      <c r="BP13" s="75">
        <v>0</v>
      </c>
      <c r="BQ13" s="75">
        <v>0</v>
      </c>
      <c r="BR13" s="75">
        <v>0</v>
      </c>
      <c r="BT13" s="91" t="e">
        <f t="shared" si="0"/>
        <v>#DIV/0!</v>
      </c>
      <c r="BU13" s="68"/>
      <c r="BV13" s="68" t="str">
        <f t="shared" si="1"/>
        <v/>
      </c>
      <c r="BW13" s="68"/>
      <c r="BX13" s="68" t="str">
        <f t="shared" si="2"/>
        <v/>
      </c>
      <c r="BY13" s="68" t="str">
        <f t="shared" si="2"/>
        <v/>
      </c>
      <c r="BZ13" s="68"/>
      <c r="CA13" s="68" t="str">
        <f t="shared" si="3"/>
        <v/>
      </c>
    </row>
    <row r="14" spans="1:79" x14ac:dyDescent="0.25">
      <c r="A14" s="89" t="s">
        <v>439</v>
      </c>
      <c r="C14" s="75">
        <v>4172.3242023000003</v>
      </c>
      <c r="E14" s="75">
        <v>598.46524796000006</v>
      </c>
      <c r="F14" s="75">
        <v>68.344731312999997</v>
      </c>
      <c r="J14" s="89" t="s">
        <v>439</v>
      </c>
      <c r="K14" s="75">
        <v>0</v>
      </c>
      <c r="L14" s="75">
        <v>0</v>
      </c>
      <c r="M14" s="75">
        <v>0</v>
      </c>
      <c r="N14" s="75">
        <v>0</v>
      </c>
      <c r="O14" s="75">
        <v>0</v>
      </c>
      <c r="P14" s="75">
        <v>0</v>
      </c>
      <c r="Q14" s="75">
        <v>0</v>
      </c>
      <c r="R14" s="75">
        <v>0</v>
      </c>
      <c r="S14" s="75">
        <v>0</v>
      </c>
      <c r="T14" s="75">
        <v>0</v>
      </c>
      <c r="U14" s="75">
        <v>0</v>
      </c>
      <c r="V14" s="75">
        <v>0</v>
      </c>
      <c r="W14" s="75">
        <v>0</v>
      </c>
      <c r="X14" s="75">
        <v>0</v>
      </c>
      <c r="Y14" s="75">
        <v>0</v>
      </c>
      <c r="Z14" s="75">
        <v>0</v>
      </c>
      <c r="AA14" s="75">
        <v>0</v>
      </c>
      <c r="AB14" s="75">
        <v>0</v>
      </c>
      <c r="AC14" s="75">
        <v>0</v>
      </c>
      <c r="AD14" s="75">
        <v>0</v>
      </c>
      <c r="AE14" s="75">
        <v>0</v>
      </c>
      <c r="AF14" s="75">
        <v>0</v>
      </c>
      <c r="AG14" s="75">
        <v>0</v>
      </c>
      <c r="AH14" s="75">
        <v>0</v>
      </c>
      <c r="AI14" s="75">
        <v>0</v>
      </c>
      <c r="AJ14" s="75">
        <v>4172.3216511516403</v>
      </c>
      <c r="AK14" s="75">
        <v>1048.4094701191</v>
      </c>
      <c r="AL14" s="75">
        <v>0</v>
      </c>
      <c r="AM14" s="75">
        <v>0</v>
      </c>
      <c r="AN14" s="75">
        <v>0</v>
      </c>
      <c r="AO14" s="75">
        <v>0</v>
      </c>
      <c r="AP14" s="75">
        <v>0.88164545533712102</v>
      </c>
      <c r="AQ14" s="75">
        <v>0</v>
      </c>
      <c r="AR14" s="75">
        <v>1.4625814682782401</v>
      </c>
      <c r="AS14" s="75">
        <v>0.266545357451897</v>
      </c>
      <c r="AT14" s="75">
        <v>3.52658580730502</v>
      </c>
      <c r="AU14" s="75">
        <v>0.81330029762396905</v>
      </c>
      <c r="AV14" s="75">
        <v>1.2777690848062899</v>
      </c>
      <c r="AW14" s="75">
        <v>1.4010694389788201</v>
      </c>
      <c r="AX14" s="75">
        <v>598.46504704247798</v>
      </c>
      <c r="AY14" s="75">
        <v>68.344700200322904</v>
      </c>
      <c r="AZ14" s="75">
        <v>530.12034684215598</v>
      </c>
      <c r="BA14" s="75">
        <v>0</v>
      </c>
      <c r="BB14" s="75">
        <v>2.7337812320529901E-2</v>
      </c>
      <c r="BC14" s="75">
        <v>13.4764804984649</v>
      </c>
      <c r="BD14" s="75">
        <v>0.341720910949805</v>
      </c>
      <c r="BE14" s="75">
        <v>8.7016501440169307</v>
      </c>
      <c r="BF14" s="75">
        <v>2.2758784063889901</v>
      </c>
      <c r="BG14" s="75">
        <v>6.3287157106874297</v>
      </c>
      <c r="BH14" s="75">
        <v>21.754118166636399</v>
      </c>
      <c r="BI14" s="75">
        <v>0</v>
      </c>
      <c r="BJ14" s="75">
        <v>2.7269519741838599</v>
      </c>
      <c r="BK14" s="75">
        <v>3.0481775394213799</v>
      </c>
      <c r="BL14" s="75">
        <v>3.4172127471243499E-2</v>
      </c>
      <c r="BM14" s="75">
        <v>0</v>
      </c>
      <c r="BN14" s="75">
        <v>0</v>
      </c>
      <c r="BO14" s="75">
        <v>0</v>
      </c>
      <c r="BP14" s="75">
        <v>0</v>
      </c>
      <c r="BQ14" s="75">
        <v>0</v>
      </c>
      <c r="BR14" s="75">
        <v>0</v>
      </c>
      <c r="BT14" s="91" t="e">
        <f t="shared" si="0"/>
        <v>#DIV/0!</v>
      </c>
      <c r="BU14" s="68"/>
      <c r="BV14" s="68">
        <f t="shared" si="1"/>
        <v>-6.1144538063273081E-7</v>
      </c>
      <c r="BW14" s="68"/>
      <c r="BX14" s="68">
        <f t="shared" si="2"/>
        <v>-3.35721285010369E-7</v>
      </c>
      <c r="BY14" s="68">
        <f t="shared" si="2"/>
        <v>-4.5523153716048733E-7</v>
      </c>
      <c r="BZ14" s="68"/>
      <c r="CA14" s="68" t="str">
        <f t="shared" si="3"/>
        <v/>
      </c>
    </row>
    <row r="15" spans="1:79" x14ac:dyDescent="0.25">
      <c r="A15" s="89" t="s">
        <v>440</v>
      </c>
      <c r="C15" s="75">
        <v>800.51222602999997</v>
      </c>
      <c r="E15" s="75">
        <v>431.16482318999999</v>
      </c>
      <c r="F15" s="75">
        <v>92.912786459000003</v>
      </c>
      <c r="J15" s="89" t="s">
        <v>440</v>
      </c>
      <c r="K15" s="75">
        <v>0</v>
      </c>
      <c r="L15" s="75">
        <v>0</v>
      </c>
      <c r="M15" s="75">
        <v>0</v>
      </c>
      <c r="N15" s="75">
        <v>0</v>
      </c>
      <c r="O15" s="75">
        <v>0</v>
      </c>
      <c r="P15" s="75">
        <v>0</v>
      </c>
      <c r="Q15" s="75">
        <v>0</v>
      </c>
      <c r="R15" s="75">
        <v>0</v>
      </c>
      <c r="S15" s="75">
        <v>0</v>
      </c>
      <c r="T15" s="75">
        <v>0</v>
      </c>
      <c r="U15" s="75">
        <v>0</v>
      </c>
      <c r="V15" s="75">
        <v>0</v>
      </c>
      <c r="W15" s="75">
        <v>0</v>
      </c>
      <c r="X15" s="75">
        <v>0</v>
      </c>
      <c r="Y15" s="75">
        <v>0</v>
      </c>
      <c r="Z15" s="75">
        <v>0</v>
      </c>
      <c r="AA15" s="75">
        <v>0</v>
      </c>
      <c r="AB15" s="75">
        <v>0</v>
      </c>
      <c r="AC15" s="75">
        <v>0</v>
      </c>
      <c r="AD15" s="75">
        <v>0</v>
      </c>
      <c r="AE15" s="75">
        <v>0</v>
      </c>
      <c r="AF15" s="75">
        <v>0</v>
      </c>
      <c r="AG15" s="75">
        <v>0</v>
      </c>
      <c r="AH15" s="75">
        <v>0</v>
      </c>
      <c r="AI15" s="75">
        <v>0</v>
      </c>
      <c r="AJ15" s="75">
        <v>633.43304441762098</v>
      </c>
      <c r="AK15" s="75">
        <v>0</v>
      </c>
      <c r="AL15" s="75">
        <v>0</v>
      </c>
      <c r="AM15" s="75">
        <v>0</v>
      </c>
      <c r="AN15" s="75">
        <v>0</v>
      </c>
      <c r="AO15" s="75">
        <v>0</v>
      </c>
      <c r="AP15" s="75">
        <v>7.8385163412093304</v>
      </c>
      <c r="AQ15" s="75">
        <v>0</v>
      </c>
      <c r="AR15" s="75">
        <v>2.1868783335262401</v>
      </c>
      <c r="AS15" s="75">
        <v>0.125495400827835</v>
      </c>
      <c r="AT15" s="75">
        <v>0.11675336342642301</v>
      </c>
      <c r="AU15" s="75">
        <v>5.0615811383565701</v>
      </c>
      <c r="AV15" s="75">
        <v>7.0590905493366801E-2</v>
      </c>
      <c r="AW15" s="75">
        <v>1.8291217700909901</v>
      </c>
      <c r="AX15" s="75">
        <v>411.07986017747101</v>
      </c>
      <c r="AY15" s="75">
        <v>89.325360047950298</v>
      </c>
      <c r="AZ15" s="75">
        <v>321.75450012952098</v>
      </c>
      <c r="BA15" s="75">
        <v>6.6948190280923595E-2</v>
      </c>
      <c r="BB15" s="75">
        <v>0.11439136647982499</v>
      </c>
      <c r="BC15" s="75">
        <v>44.739630626608502</v>
      </c>
      <c r="BD15" s="75">
        <v>0.131981704503492</v>
      </c>
      <c r="BE15" s="75">
        <v>1.32245409370745</v>
      </c>
      <c r="BF15" s="75">
        <v>0.112137035334579</v>
      </c>
      <c r="BG15" s="75">
        <v>0.22762385334854399</v>
      </c>
      <c r="BH15" s="75">
        <v>3.3061435264030998</v>
      </c>
      <c r="BI15" s="75">
        <v>0</v>
      </c>
      <c r="BJ15" s="75">
        <v>21.437676185122001</v>
      </c>
      <c r="BK15" s="75">
        <v>0.181992567668116</v>
      </c>
      <c r="BL15" s="75">
        <v>0.45544364556292199</v>
      </c>
      <c r="BM15" s="75">
        <v>0</v>
      </c>
      <c r="BN15" s="75">
        <v>0</v>
      </c>
      <c r="BO15" s="75">
        <v>0</v>
      </c>
      <c r="BP15" s="75">
        <v>0</v>
      </c>
      <c r="BQ15" s="75">
        <v>0</v>
      </c>
      <c r="BR15" s="75">
        <v>0</v>
      </c>
      <c r="BT15" s="91" t="e">
        <f t="shared" si="0"/>
        <v>#DIV/0!</v>
      </c>
      <c r="BU15" s="68"/>
      <c r="BV15" s="68">
        <f t="shared" si="1"/>
        <v>-0.20871534022781751</v>
      </c>
      <c r="BW15" s="68"/>
      <c r="BX15" s="68">
        <f t="shared" si="2"/>
        <v>-4.6583027956522818E-2</v>
      </c>
      <c r="BY15" s="68">
        <f t="shared" si="2"/>
        <v>-3.861068586757694E-2</v>
      </c>
      <c r="BZ15" s="68"/>
      <c r="CA15" s="68" t="str">
        <f t="shared" si="3"/>
        <v/>
      </c>
    </row>
    <row r="16" spans="1:79" x14ac:dyDescent="0.25">
      <c r="A16" s="89" t="s">
        <v>441</v>
      </c>
      <c r="C16" s="75">
        <v>4296.9800569999998</v>
      </c>
      <c r="E16" s="75">
        <v>2576.3841547000002</v>
      </c>
      <c r="F16" s="75">
        <v>559.52957822999997</v>
      </c>
      <c r="J16" s="89" t="s">
        <v>441</v>
      </c>
      <c r="K16" s="75">
        <v>0</v>
      </c>
      <c r="L16" s="75">
        <v>0</v>
      </c>
      <c r="M16" s="75">
        <v>0</v>
      </c>
      <c r="N16" s="75">
        <v>0</v>
      </c>
      <c r="O16" s="75">
        <v>0</v>
      </c>
      <c r="P16" s="75">
        <v>0</v>
      </c>
      <c r="Q16" s="75">
        <v>0</v>
      </c>
      <c r="R16" s="75">
        <v>0</v>
      </c>
      <c r="S16" s="75">
        <v>0</v>
      </c>
      <c r="T16" s="75">
        <v>0</v>
      </c>
      <c r="U16" s="75">
        <v>0</v>
      </c>
      <c r="V16" s="75">
        <v>0</v>
      </c>
      <c r="W16" s="75">
        <v>0</v>
      </c>
      <c r="X16" s="75">
        <v>0</v>
      </c>
      <c r="Y16" s="75">
        <v>0</v>
      </c>
      <c r="Z16" s="75">
        <v>0</v>
      </c>
      <c r="AA16" s="75">
        <v>0</v>
      </c>
      <c r="AB16" s="75">
        <v>0</v>
      </c>
      <c r="AC16" s="75">
        <v>0</v>
      </c>
      <c r="AD16" s="75">
        <v>0</v>
      </c>
      <c r="AE16" s="75">
        <v>0</v>
      </c>
      <c r="AF16" s="75">
        <v>0</v>
      </c>
      <c r="AG16" s="75">
        <v>0</v>
      </c>
      <c r="AH16" s="75">
        <v>0</v>
      </c>
      <c r="AI16" s="75">
        <v>0</v>
      </c>
      <c r="AJ16" s="75">
        <v>0</v>
      </c>
      <c r="AK16" s="75">
        <v>0</v>
      </c>
      <c r="AL16" s="75">
        <v>0</v>
      </c>
      <c r="AM16" s="75">
        <v>0</v>
      </c>
      <c r="AN16" s="75">
        <v>0</v>
      </c>
      <c r="AO16" s="75">
        <v>0</v>
      </c>
      <c r="AP16" s="75">
        <v>0</v>
      </c>
      <c r="AQ16" s="75">
        <v>0</v>
      </c>
      <c r="AR16" s="75">
        <v>0</v>
      </c>
      <c r="AS16" s="75">
        <v>0</v>
      </c>
      <c r="AT16" s="75">
        <v>0</v>
      </c>
      <c r="AU16" s="75">
        <v>0</v>
      </c>
      <c r="AV16" s="75">
        <v>0</v>
      </c>
      <c r="AW16" s="75">
        <v>0</v>
      </c>
      <c r="AX16" s="75">
        <v>0</v>
      </c>
      <c r="AY16" s="75">
        <v>0</v>
      </c>
      <c r="AZ16" s="75">
        <v>0</v>
      </c>
      <c r="BA16" s="75">
        <v>0</v>
      </c>
      <c r="BB16" s="75">
        <v>0</v>
      </c>
      <c r="BC16" s="75">
        <v>0</v>
      </c>
      <c r="BD16" s="75">
        <v>0</v>
      </c>
      <c r="BE16" s="75">
        <v>0</v>
      </c>
      <c r="BF16" s="75">
        <v>0</v>
      </c>
      <c r="BG16" s="75">
        <v>0</v>
      </c>
      <c r="BH16" s="75">
        <v>0</v>
      </c>
      <c r="BI16" s="75">
        <v>0</v>
      </c>
      <c r="BJ16" s="75">
        <v>0</v>
      </c>
      <c r="BK16" s="75">
        <v>0</v>
      </c>
      <c r="BL16" s="75">
        <v>0</v>
      </c>
      <c r="BM16" s="75">
        <v>0</v>
      </c>
      <c r="BN16" s="75">
        <v>0</v>
      </c>
      <c r="BO16" s="75">
        <v>0</v>
      </c>
      <c r="BP16" s="75">
        <v>0</v>
      </c>
      <c r="BQ16" s="75">
        <v>0</v>
      </c>
      <c r="BR16" s="75">
        <v>0</v>
      </c>
      <c r="BT16" s="91" t="e">
        <f t="shared" si="0"/>
        <v>#DIV/0!</v>
      </c>
      <c r="BU16" s="68"/>
      <c r="BV16" s="68" t="str">
        <f t="shared" si="1"/>
        <v/>
      </c>
      <c r="BW16" s="68"/>
      <c r="BX16" s="68" t="str">
        <f t="shared" si="2"/>
        <v/>
      </c>
      <c r="BY16" s="68" t="str">
        <f t="shared" si="2"/>
        <v/>
      </c>
      <c r="BZ16" s="68"/>
      <c r="CA16" s="68" t="str">
        <f t="shared" si="3"/>
        <v/>
      </c>
    </row>
    <row r="17" spans="1:79" x14ac:dyDescent="0.25">
      <c r="A17" s="89" t="s">
        <v>464</v>
      </c>
      <c r="C17" s="75">
        <v>12667.004637</v>
      </c>
      <c r="E17" s="75">
        <v>2218.7326807999998</v>
      </c>
      <c r="F17" s="75">
        <v>459.06736694</v>
      </c>
      <c r="J17" s="89" t="s">
        <v>464</v>
      </c>
      <c r="K17" s="75">
        <v>0</v>
      </c>
      <c r="L17" s="75">
        <v>0</v>
      </c>
      <c r="M17" s="75">
        <v>0</v>
      </c>
      <c r="N17" s="75">
        <v>0</v>
      </c>
      <c r="O17" s="75">
        <v>0</v>
      </c>
      <c r="P17" s="75">
        <v>0</v>
      </c>
      <c r="Q17" s="75">
        <v>0</v>
      </c>
      <c r="R17" s="75">
        <v>0</v>
      </c>
      <c r="S17" s="75">
        <v>0</v>
      </c>
      <c r="T17" s="75">
        <v>0</v>
      </c>
      <c r="U17" s="75">
        <v>0</v>
      </c>
      <c r="V17" s="75">
        <v>0</v>
      </c>
      <c r="W17" s="75">
        <v>0</v>
      </c>
      <c r="X17" s="75">
        <v>0</v>
      </c>
      <c r="Y17" s="75">
        <v>0</v>
      </c>
      <c r="Z17" s="75">
        <v>0</v>
      </c>
      <c r="AA17" s="75">
        <v>0</v>
      </c>
      <c r="AB17" s="75">
        <v>0</v>
      </c>
      <c r="AC17" s="75">
        <v>0</v>
      </c>
      <c r="AD17" s="75">
        <v>0</v>
      </c>
      <c r="AE17" s="75">
        <v>0</v>
      </c>
      <c r="AF17" s="75">
        <v>0</v>
      </c>
      <c r="AG17" s="75">
        <v>0</v>
      </c>
      <c r="AH17" s="75">
        <v>0</v>
      </c>
      <c r="AI17" s="75">
        <v>0</v>
      </c>
      <c r="AJ17" s="75">
        <v>12666.998379106701</v>
      </c>
      <c r="AK17" s="75">
        <v>845.31449203855698</v>
      </c>
      <c r="AL17" s="75">
        <v>0</v>
      </c>
      <c r="AM17" s="75">
        <v>0</v>
      </c>
      <c r="AN17" s="75">
        <v>0</v>
      </c>
      <c r="AO17" s="75">
        <v>0</v>
      </c>
      <c r="AP17" s="75">
        <v>38.3729421127995</v>
      </c>
      <c r="AQ17" s="75">
        <v>0</v>
      </c>
      <c r="AR17" s="75">
        <v>11.160260825190001</v>
      </c>
      <c r="AS17" s="75">
        <v>0.70866439744925203</v>
      </c>
      <c r="AT17" s="75">
        <v>1.88420856032672</v>
      </c>
      <c r="AU17" s="75">
        <v>24.869858757475001</v>
      </c>
      <c r="AV17" s="75">
        <v>0.81999116596945398</v>
      </c>
      <c r="AW17" s="75">
        <v>9.4009151021015498</v>
      </c>
      <c r="AX17" s="75">
        <v>2218.7319164774499</v>
      </c>
      <c r="AY17" s="75">
        <v>459.06723694681801</v>
      </c>
      <c r="AZ17" s="75">
        <v>1759.6646795306301</v>
      </c>
      <c r="BA17" s="75">
        <v>0.32493440764562898</v>
      </c>
      <c r="BB17" s="75">
        <v>0.56540266737214595</v>
      </c>
      <c r="BC17" s="75">
        <v>222.17498533705901</v>
      </c>
      <c r="BD17" s="75">
        <v>0.76823034529891898</v>
      </c>
      <c r="BE17" s="75">
        <v>9.6694175278471395</v>
      </c>
      <c r="BF17" s="75">
        <v>1.39452873504301</v>
      </c>
      <c r="BG17" s="75">
        <v>3.4691978984440799</v>
      </c>
      <c r="BH17" s="75">
        <v>24.173547279771999</v>
      </c>
      <c r="BI17" s="75">
        <v>0</v>
      </c>
      <c r="BJ17" s="75">
        <v>105.0648036729</v>
      </c>
      <c r="BK17" s="75">
        <v>2.0220970398540499</v>
      </c>
      <c r="BL17" s="75">
        <v>2.22325111427106</v>
      </c>
      <c r="BM17" s="75">
        <v>0</v>
      </c>
      <c r="BN17" s="75">
        <v>0</v>
      </c>
      <c r="BO17" s="75">
        <v>0</v>
      </c>
      <c r="BP17" s="75">
        <v>0</v>
      </c>
      <c r="BQ17" s="75">
        <v>0</v>
      </c>
      <c r="BR17" s="75">
        <v>0</v>
      </c>
      <c r="BT17" s="91" t="e">
        <f t="shared" si="0"/>
        <v>#DIV/0!</v>
      </c>
      <c r="BU17" s="68"/>
      <c r="BV17" s="68">
        <f t="shared" si="1"/>
        <v>-4.9403102617137557E-7</v>
      </c>
      <c r="BW17" s="68"/>
      <c r="BX17" s="68">
        <f t="shared" si="2"/>
        <v>-3.4448609177953474E-7</v>
      </c>
      <c r="BY17" s="68">
        <f t="shared" si="2"/>
        <v>-2.8316798654695121E-7</v>
      </c>
      <c r="BZ17" s="68"/>
      <c r="CA17" s="68" t="str">
        <f t="shared" si="3"/>
        <v/>
      </c>
    </row>
    <row r="18" spans="1:79" x14ac:dyDescent="0.25">
      <c r="A18" s="89" t="s">
        <v>442</v>
      </c>
      <c r="C18" s="75">
        <v>2987.8241830000002</v>
      </c>
      <c r="E18" s="75">
        <v>642.56806033999999</v>
      </c>
      <c r="F18" s="75">
        <v>137.04577065000001</v>
      </c>
      <c r="J18" s="89" t="s">
        <v>442</v>
      </c>
      <c r="K18" s="75">
        <v>0</v>
      </c>
      <c r="L18" s="75">
        <v>0</v>
      </c>
      <c r="M18" s="75">
        <v>0</v>
      </c>
      <c r="N18" s="75">
        <v>0</v>
      </c>
      <c r="O18" s="75">
        <v>0</v>
      </c>
      <c r="P18" s="75">
        <v>0</v>
      </c>
      <c r="Q18" s="75">
        <v>0</v>
      </c>
      <c r="R18" s="75">
        <v>0</v>
      </c>
      <c r="S18" s="75">
        <v>0</v>
      </c>
      <c r="T18" s="75">
        <v>0</v>
      </c>
      <c r="U18" s="75">
        <v>0</v>
      </c>
      <c r="V18" s="75">
        <v>0</v>
      </c>
      <c r="W18" s="75">
        <v>0</v>
      </c>
      <c r="X18" s="75">
        <v>0</v>
      </c>
      <c r="Y18" s="75">
        <v>0</v>
      </c>
      <c r="Z18" s="75">
        <v>0</v>
      </c>
      <c r="AA18" s="75">
        <v>0</v>
      </c>
      <c r="AB18" s="75">
        <v>0</v>
      </c>
      <c r="AC18" s="75">
        <v>0</v>
      </c>
      <c r="AD18" s="75">
        <v>0</v>
      </c>
      <c r="AE18" s="75">
        <v>0</v>
      </c>
      <c r="AF18" s="75">
        <v>0</v>
      </c>
      <c r="AG18" s="75">
        <v>0</v>
      </c>
      <c r="AH18" s="75">
        <v>0</v>
      </c>
      <c r="AI18" s="75">
        <v>0</v>
      </c>
      <c r="AJ18" s="75">
        <v>0</v>
      </c>
      <c r="AK18" s="75">
        <v>0</v>
      </c>
      <c r="AL18" s="75">
        <v>0</v>
      </c>
      <c r="AM18" s="75">
        <v>0</v>
      </c>
      <c r="AN18" s="75">
        <v>0</v>
      </c>
      <c r="AO18" s="75">
        <v>0</v>
      </c>
      <c r="AP18" s="75">
        <v>0</v>
      </c>
      <c r="AQ18" s="75">
        <v>0</v>
      </c>
      <c r="AR18" s="75">
        <v>0</v>
      </c>
      <c r="AS18" s="75">
        <v>0</v>
      </c>
      <c r="AT18" s="75">
        <v>0</v>
      </c>
      <c r="AU18" s="75">
        <v>0</v>
      </c>
      <c r="AV18" s="75">
        <v>0</v>
      </c>
      <c r="AW18" s="75">
        <v>0</v>
      </c>
      <c r="AX18" s="75">
        <v>0</v>
      </c>
      <c r="AY18" s="75">
        <v>0</v>
      </c>
      <c r="AZ18" s="75">
        <v>0</v>
      </c>
      <c r="BA18" s="75">
        <v>0</v>
      </c>
      <c r="BB18" s="75">
        <v>0</v>
      </c>
      <c r="BC18" s="75">
        <v>0</v>
      </c>
      <c r="BD18" s="75">
        <v>0</v>
      </c>
      <c r="BE18" s="75">
        <v>0</v>
      </c>
      <c r="BF18" s="75">
        <v>0</v>
      </c>
      <c r="BG18" s="75">
        <v>0</v>
      </c>
      <c r="BH18" s="75">
        <v>0</v>
      </c>
      <c r="BI18" s="75">
        <v>0</v>
      </c>
      <c r="BJ18" s="75">
        <v>0</v>
      </c>
      <c r="BK18" s="75">
        <v>0</v>
      </c>
      <c r="BL18" s="75">
        <v>0</v>
      </c>
      <c r="BM18" s="75">
        <v>0</v>
      </c>
      <c r="BN18" s="75">
        <v>0</v>
      </c>
      <c r="BO18" s="75">
        <v>0</v>
      </c>
      <c r="BP18" s="75">
        <v>0</v>
      </c>
      <c r="BQ18" s="75">
        <v>0</v>
      </c>
      <c r="BR18" s="75">
        <v>0</v>
      </c>
      <c r="BT18" s="91" t="e">
        <f t="shared" si="0"/>
        <v>#DIV/0!</v>
      </c>
      <c r="BU18" s="68"/>
      <c r="BV18" s="68" t="str">
        <f t="shared" si="1"/>
        <v/>
      </c>
      <c r="BW18" s="68"/>
      <c r="BX18" s="68" t="str">
        <f t="shared" si="2"/>
        <v/>
      </c>
      <c r="BY18" s="68" t="str">
        <f t="shared" si="2"/>
        <v/>
      </c>
      <c r="BZ18" s="68"/>
      <c r="CA18" s="68" t="str">
        <f t="shared" si="3"/>
        <v/>
      </c>
    </row>
    <row r="19" spans="1:79" x14ac:dyDescent="0.25">
      <c r="A19" s="89" t="s">
        <v>459</v>
      </c>
      <c r="C19" s="75">
        <v>29140.066565000001</v>
      </c>
      <c r="E19" s="75">
        <v>4545.9375968000004</v>
      </c>
      <c r="F19" s="75">
        <v>942.51009161000002</v>
      </c>
      <c r="J19" s="89" t="s">
        <v>459</v>
      </c>
      <c r="K19" s="75">
        <v>0</v>
      </c>
      <c r="L19" s="75">
        <v>0</v>
      </c>
      <c r="M19" s="75">
        <v>0</v>
      </c>
      <c r="N19" s="75">
        <v>0</v>
      </c>
      <c r="O19" s="75">
        <v>0</v>
      </c>
      <c r="P19" s="75">
        <v>0</v>
      </c>
      <c r="Q19" s="75">
        <v>0</v>
      </c>
      <c r="R19" s="75">
        <v>0</v>
      </c>
      <c r="S19" s="75">
        <v>0</v>
      </c>
      <c r="T19" s="75">
        <v>0</v>
      </c>
      <c r="U19" s="75">
        <v>0</v>
      </c>
      <c r="V19" s="75">
        <v>0</v>
      </c>
      <c r="W19" s="75">
        <v>0</v>
      </c>
      <c r="X19" s="75">
        <v>0</v>
      </c>
      <c r="Y19" s="75">
        <v>0</v>
      </c>
      <c r="Z19" s="75">
        <v>0</v>
      </c>
      <c r="AA19" s="75">
        <v>0</v>
      </c>
      <c r="AB19" s="75">
        <v>0</v>
      </c>
      <c r="AC19" s="75">
        <v>0</v>
      </c>
      <c r="AD19" s="75">
        <v>0</v>
      </c>
      <c r="AE19" s="75">
        <v>0</v>
      </c>
      <c r="AF19" s="75">
        <v>0</v>
      </c>
      <c r="AG19" s="75">
        <v>0</v>
      </c>
      <c r="AH19" s="75">
        <v>0</v>
      </c>
      <c r="AI19" s="75">
        <v>0</v>
      </c>
      <c r="AJ19" s="75">
        <v>0</v>
      </c>
      <c r="AK19" s="75">
        <v>0</v>
      </c>
      <c r="AL19" s="75">
        <v>0</v>
      </c>
      <c r="AM19" s="75">
        <v>0</v>
      </c>
      <c r="AN19" s="75">
        <v>0</v>
      </c>
      <c r="AO19" s="75">
        <v>0</v>
      </c>
      <c r="AP19" s="75">
        <v>0</v>
      </c>
      <c r="AQ19" s="75">
        <v>0</v>
      </c>
      <c r="AR19" s="75">
        <v>0</v>
      </c>
      <c r="AS19" s="75">
        <v>0</v>
      </c>
      <c r="AT19" s="75">
        <v>0</v>
      </c>
      <c r="AU19" s="75">
        <v>0</v>
      </c>
      <c r="AV19" s="75">
        <v>0</v>
      </c>
      <c r="AW19" s="75">
        <v>0</v>
      </c>
      <c r="AX19" s="75">
        <v>0</v>
      </c>
      <c r="AY19" s="75">
        <v>0</v>
      </c>
      <c r="AZ19" s="75">
        <v>0</v>
      </c>
      <c r="BA19" s="75">
        <v>0</v>
      </c>
      <c r="BB19" s="75">
        <v>0</v>
      </c>
      <c r="BC19" s="75">
        <v>0</v>
      </c>
      <c r="BD19" s="75">
        <v>0</v>
      </c>
      <c r="BE19" s="75">
        <v>0</v>
      </c>
      <c r="BF19" s="75">
        <v>0</v>
      </c>
      <c r="BG19" s="75">
        <v>0</v>
      </c>
      <c r="BH19" s="75">
        <v>0</v>
      </c>
      <c r="BI19" s="75">
        <v>0</v>
      </c>
      <c r="BJ19" s="75">
        <v>0</v>
      </c>
      <c r="BK19" s="75">
        <v>0</v>
      </c>
      <c r="BL19" s="75">
        <v>0</v>
      </c>
      <c r="BM19" s="75">
        <v>0</v>
      </c>
      <c r="BN19" s="75">
        <v>0</v>
      </c>
      <c r="BO19" s="75">
        <v>0</v>
      </c>
      <c r="BP19" s="75">
        <v>0</v>
      </c>
      <c r="BQ19" s="75">
        <v>0</v>
      </c>
      <c r="BR19" s="75">
        <v>0</v>
      </c>
      <c r="BT19" s="91" t="e">
        <f t="shared" si="0"/>
        <v>#DIV/0!</v>
      </c>
      <c r="BU19" s="68"/>
      <c r="BV19" s="68" t="str">
        <f t="shared" si="1"/>
        <v/>
      </c>
      <c r="BW19" s="68"/>
      <c r="BX19" s="68" t="str">
        <f t="shared" si="2"/>
        <v/>
      </c>
      <c r="BY19" s="68" t="str">
        <f t="shared" si="2"/>
        <v/>
      </c>
      <c r="BZ19" s="68"/>
      <c r="CA19" s="68" t="str">
        <f t="shared" si="3"/>
        <v/>
      </c>
    </row>
    <row r="20" spans="1:79" x14ac:dyDescent="0.25">
      <c r="A20" s="89" t="s">
        <v>460</v>
      </c>
      <c r="C20" s="75">
        <v>21361.534656</v>
      </c>
      <c r="E20" s="75">
        <v>9716.6527301999995</v>
      </c>
      <c r="F20" s="75">
        <v>2086.5602838</v>
      </c>
      <c r="J20" s="89" t="s">
        <v>460</v>
      </c>
      <c r="K20" s="75">
        <v>0</v>
      </c>
      <c r="L20" s="75">
        <v>0</v>
      </c>
      <c r="M20" s="75">
        <v>0</v>
      </c>
      <c r="N20" s="75">
        <v>0</v>
      </c>
      <c r="O20" s="75">
        <v>0</v>
      </c>
      <c r="P20" s="75">
        <v>0</v>
      </c>
      <c r="Q20" s="75">
        <v>0</v>
      </c>
      <c r="R20" s="75">
        <v>0</v>
      </c>
      <c r="S20" s="75">
        <v>0</v>
      </c>
      <c r="T20" s="75">
        <v>0</v>
      </c>
      <c r="U20" s="75">
        <v>0</v>
      </c>
      <c r="V20" s="75">
        <v>0</v>
      </c>
      <c r="W20" s="75">
        <v>0</v>
      </c>
      <c r="X20" s="75">
        <v>0</v>
      </c>
      <c r="Y20" s="75">
        <v>0</v>
      </c>
      <c r="Z20" s="75">
        <v>0</v>
      </c>
      <c r="AA20" s="75">
        <v>0</v>
      </c>
      <c r="AB20" s="75">
        <v>0</v>
      </c>
      <c r="AC20" s="75">
        <v>0</v>
      </c>
      <c r="AD20" s="75">
        <v>0</v>
      </c>
      <c r="AE20" s="75">
        <v>0</v>
      </c>
      <c r="AF20" s="75">
        <v>0</v>
      </c>
      <c r="AG20" s="75">
        <v>0</v>
      </c>
      <c r="AH20" s="75">
        <v>0</v>
      </c>
      <c r="AI20" s="75">
        <v>0</v>
      </c>
      <c r="AJ20" s="75">
        <v>21361.527160468901</v>
      </c>
      <c r="AK20" s="75">
        <v>9817.09788113779</v>
      </c>
      <c r="AL20" s="75">
        <v>0</v>
      </c>
      <c r="AM20" s="75">
        <v>0</v>
      </c>
      <c r="AN20" s="75">
        <v>0</v>
      </c>
      <c r="AO20" s="75">
        <v>0</v>
      </c>
      <c r="AP20" s="75">
        <v>181.04288193764199</v>
      </c>
      <c r="AQ20" s="75">
        <v>0</v>
      </c>
      <c r="AR20" s="75">
        <v>50.998729496078496</v>
      </c>
      <c r="AS20" s="75">
        <v>3.0000362558463798</v>
      </c>
      <c r="AT20" s="75">
        <v>4.1096853371693696</v>
      </c>
      <c r="AU20" s="75">
        <v>117.003570370652</v>
      </c>
      <c r="AV20" s="75">
        <v>2.14112089628907</v>
      </c>
      <c r="AW20" s="75">
        <v>42.727097084828301</v>
      </c>
      <c r="AX20" s="75">
        <v>9716.6487422505597</v>
      </c>
      <c r="AY20" s="75">
        <v>2086.5589838661099</v>
      </c>
      <c r="AZ20" s="75">
        <v>7630.0897583844499</v>
      </c>
      <c r="BA20" s="75">
        <v>1.54328553773486</v>
      </c>
      <c r="BB20" s="75">
        <v>2.6478719381382998</v>
      </c>
      <c r="BC20" s="75">
        <v>1036.72994198316</v>
      </c>
      <c r="BD20" s="75">
        <v>3.1797915335570899</v>
      </c>
      <c r="BE20" s="75">
        <v>33.984064212701902</v>
      </c>
      <c r="BF20" s="75">
        <v>3.5002355488682002</v>
      </c>
      <c r="BG20" s="75">
        <v>7.7923605702254699</v>
      </c>
      <c r="BH20" s="75">
        <v>84.960245118470795</v>
      </c>
      <c r="BI20" s="75">
        <v>0</v>
      </c>
      <c r="BJ20" s="75">
        <v>495.26449701901998</v>
      </c>
      <c r="BK20" s="75">
        <v>5.4210892843245704</v>
      </c>
      <c r="BL20" s="75">
        <v>10.512479741397801</v>
      </c>
      <c r="BM20" s="75">
        <v>0</v>
      </c>
      <c r="BN20" s="75">
        <v>0</v>
      </c>
      <c r="BO20" s="75">
        <v>0</v>
      </c>
      <c r="BP20" s="75">
        <v>0</v>
      </c>
      <c r="BQ20" s="75">
        <v>0</v>
      </c>
      <c r="BR20" s="75">
        <v>0</v>
      </c>
      <c r="BT20" s="91" t="e">
        <f t="shared" si="0"/>
        <v>#DIV/0!</v>
      </c>
      <c r="BU20" s="68"/>
      <c r="BV20" s="68">
        <f t="shared" si="1"/>
        <v>-3.5088916690547968E-7</v>
      </c>
      <c r="BW20" s="68"/>
      <c r="BX20" s="68">
        <f t="shared" si="2"/>
        <v>-4.1042420167659026E-7</v>
      </c>
      <c r="BY20" s="68">
        <f t="shared" si="2"/>
        <v>-6.2300327490562828E-7</v>
      </c>
      <c r="BZ20" s="68"/>
      <c r="CA20" s="68" t="str">
        <f t="shared" si="3"/>
        <v/>
      </c>
    </row>
    <row r="21" spans="1:79" x14ac:dyDescent="0.25">
      <c r="A21" s="89" t="s">
        <v>465</v>
      </c>
      <c r="C21" s="75">
        <v>312.62144520999999</v>
      </c>
      <c r="E21" s="75">
        <v>177.47523709999999</v>
      </c>
      <c r="F21" s="75">
        <v>39.131997706</v>
      </c>
      <c r="J21" s="89" t="s">
        <v>465</v>
      </c>
      <c r="K21" s="75">
        <v>0</v>
      </c>
      <c r="L21" s="75">
        <v>0</v>
      </c>
      <c r="M21" s="75">
        <v>0</v>
      </c>
      <c r="N21" s="75">
        <v>0</v>
      </c>
      <c r="O21" s="75">
        <v>0</v>
      </c>
      <c r="P21" s="75">
        <v>0</v>
      </c>
      <c r="Q21" s="75">
        <v>0</v>
      </c>
      <c r="R21" s="75">
        <v>0</v>
      </c>
      <c r="S21" s="75">
        <v>0</v>
      </c>
      <c r="T21" s="75">
        <v>0</v>
      </c>
      <c r="U21" s="75">
        <v>0</v>
      </c>
      <c r="V21" s="75">
        <v>0</v>
      </c>
      <c r="W21" s="75">
        <v>0</v>
      </c>
      <c r="X21" s="75">
        <v>0</v>
      </c>
      <c r="Y21" s="75">
        <v>0</v>
      </c>
      <c r="Z21" s="75">
        <v>0</v>
      </c>
      <c r="AA21" s="75">
        <v>0</v>
      </c>
      <c r="AB21" s="75">
        <v>0</v>
      </c>
      <c r="AC21" s="75">
        <v>0</v>
      </c>
      <c r="AD21" s="75">
        <v>0</v>
      </c>
      <c r="AE21" s="75">
        <v>0</v>
      </c>
      <c r="AF21" s="75">
        <v>0</v>
      </c>
      <c r="AG21" s="75">
        <v>0</v>
      </c>
      <c r="AH21" s="75">
        <v>0</v>
      </c>
      <c r="AI21" s="75">
        <v>0</v>
      </c>
      <c r="AJ21" s="75">
        <v>0</v>
      </c>
      <c r="AK21" s="75">
        <v>0</v>
      </c>
      <c r="AL21" s="75">
        <v>0</v>
      </c>
      <c r="AM21" s="75">
        <v>0</v>
      </c>
      <c r="AN21" s="75">
        <v>0</v>
      </c>
      <c r="AO21" s="75">
        <v>0</v>
      </c>
      <c r="AP21" s="75">
        <v>0</v>
      </c>
      <c r="AQ21" s="75">
        <v>0</v>
      </c>
      <c r="AR21" s="75">
        <v>0</v>
      </c>
      <c r="AS21" s="75">
        <v>0</v>
      </c>
      <c r="AT21" s="75">
        <v>0</v>
      </c>
      <c r="AU21" s="75">
        <v>0</v>
      </c>
      <c r="AV21" s="75">
        <v>0</v>
      </c>
      <c r="AW21" s="75">
        <v>0</v>
      </c>
      <c r="AX21" s="75">
        <v>0</v>
      </c>
      <c r="AY21" s="75">
        <v>0</v>
      </c>
      <c r="AZ21" s="75">
        <v>0</v>
      </c>
      <c r="BA21" s="75">
        <v>0</v>
      </c>
      <c r="BB21" s="75">
        <v>0</v>
      </c>
      <c r="BC21" s="75">
        <v>0</v>
      </c>
      <c r="BD21" s="75">
        <v>0</v>
      </c>
      <c r="BE21" s="75">
        <v>0</v>
      </c>
      <c r="BF21" s="75">
        <v>0</v>
      </c>
      <c r="BG21" s="75">
        <v>0</v>
      </c>
      <c r="BH21" s="75">
        <v>0</v>
      </c>
      <c r="BI21" s="75">
        <v>0</v>
      </c>
      <c r="BJ21" s="75">
        <v>0</v>
      </c>
      <c r="BK21" s="75">
        <v>0</v>
      </c>
      <c r="BL21" s="75">
        <v>0</v>
      </c>
      <c r="BM21" s="75">
        <v>0</v>
      </c>
      <c r="BN21" s="75">
        <v>0</v>
      </c>
      <c r="BO21" s="75">
        <v>0</v>
      </c>
      <c r="BP21" s="75">
        <v>0</v>
      </c>
      <c r="BQ21" s="75">
        <v>0</v>
      </c>
      <c r="BR21" s="75">
        <v>0</v>
      </c>
      <c r="BT21" s="91" t="e">
        <f t="shared" si="0"/>
        <v>#DIV/0!</v>
      </c>
      <c r="BU21" s="68"/>
      <c r="BV21" s="68" t="str">
        <f t="shared" si="1"/>
        <v/>
      </c>
      <c r="BW21" s="68"/>
      <c r="BX21" s="68" t="str">
        <f t="shared" si="2"/>
        <v/>
      </c>
      <c r="BY21" s="68" t="str">
        <f t="shared" si="2"/>
        <v/>
      </c>
      <c r="BZ21" s="68"/>
      <c r="CA21" s="68" t="str">
        <f t="shared" si="3"/>
        <v/>
      </c>
    </row>
    <row r="22" spans="1:79" x14ac:dyDescent="0.25">
      <c r="A22" s="89" t="s">
        <v>466</v>
      </c>
      <c r="C22" s="75">
        <v>35246.644249999998</v>
      </c>
      <c r="E22" s="75">
        <v>7560.6726596999997</v>
      </c>
      <c r="F22" s="75">
        <v>1634.7535072999999</v>
      </c>
      <c r="J22" s="89" t="s">
        <v>466</v>
      </c>
      <c r="K22" s="75">
        <v>0</v>
      </c>
      <c r="L22" s="75">
        <v>0</v>
      </c>
      <c r="M22" s="75">
        <v>0</v>
      </c>
      <c r="N22" s="75">
        <v>0</v>
      </c>
      <c r="O22" s="75">
        <v>0</v>
      </c>
      <c r="P22" s="75">
        <v>0</v>
      </c>
      <c r="Q22" s="75">
        <v>0</v>
      </c>
      <c r="R22" s="75">
        <v>0</v>
      </c>
      <c r="S22" s="75">
        <v>0</v>
      </c>
      <c r="T22" s="75">
        <v>0</v>
      </c>
      <c r="U22" s="75">
        <v>0</v>
      </c>
      <c r="V22" s="75">
        <v>0</v>
      </c>
      <c r="W22" s="75">
        <v>0</v>
      </c>
      <c r="X22" s="75">
        <v>0</v>
      </c>
      <c r="Y22" s="75">
        <v>0</v>
      </c>
      <c r="Z22" s="75">
        <v>0</v>
      </c>
      <c r="AA22" s="75">
        <v>0</v>
      </c>
      <c r="AB22" s="75">
        <v>0</v>
      </c>
      <c r="AC22" s="75">
        <v>0</v>
      </c>
      <c r="AD22" s="75">
        <v>0</v>
      </c>
      <c r="AE22" s="75">
        <v>0</v>
      </c>
      <c r="AF22" s="75">
        <v>0</v>
      </c>
      <c r="AG22" s="75">
        <v>0</v>
      </c>
      <c r="AH22" s="75">
        <v>0</v>
      </c>
      <c r="AI22" s="75">
        <v>0</v>
      </c>
      <c r="AJ22" s="75">
        <v>34251.659782073097</v>
      </c>
      <c r="AK22" s="75">
        <v>0</v>
      </c>
      <c r="AL22" s="75">
        <v>0</v>
      </c>
      <c r="AM22" s="75">
        <v>0</v>
      </c>
      <c r="AN22" s="75">
        <v>0</v>
      </c>
      <c r="AO22" s="75">
        <v>0</v>
      </c>
      <c r="AP22" s="75">
        <v>108.13595275495</v>
      </c>
      <c r="AQ22" s="75">
        <v>0</v>
      </c>
      <c r="AR22" s="75">
        <v>30.396035273951799</v>
      </c>
      <c r="AS22" s="75">
        <v>1.7783689721501099</v>
      </c>
      <c r="AT22" s="75">
        <v>2.26628274872269</v>
      </c>
      <c r="AU22" s="75">
        <v>69.872544398331002</v>
      </c>
      <c r="AV22" s="75">
        <v>1.2107832728715699</v>
      </c>
      <c r="AW22" s="75">
        <v>25.4565610873195</v>
      </c>
      <c r="AX22" s="75">
        <v>5774.0879217345901</v>
      </c>
      <c r="AY22" s="75">
        <v>1243.16429546211</v>
      </c>
      <c r="AZ22" s="75">
        <v>4530.9236262724698</v>
      </c>
      <c r="BA22" s="75">
        <v>0.92219474638579901</v>
      </c>
      <c r="BB22" s="75">
        <v>1.5807852819435899</v>
      </c>
      <c r="BC22" s="75">
        <v>618.78039639103304</v>
      </c>
      <c r="BD22" s="75">
        <v>1.8817438240270701</v>
      </c>
      <c r="BE22" s="75">
        <v>19.839855035081001</v>
      </c>
      <c r="BF22" s="75">
        <v>1.9692993854616101</v>
      </c>
      <c r="BG22" s="75">
        <v>4.3163276057253999</v>
      </c>
      <c r="BH22" s="75">
        <v>49.5996724923803</v>
      </c>
      <c r="BI22" s="75">
        <v>0</v>
      </c>
      <c r="BJ22" s="75">
        <v>295.80191449373501</v>
      </c>
      <c r="BK22" s="75">
        <v>3.0756238892838801</v>
      </c>
      <c r="BL22" s="75">
        <v>6.2799538087600597</v>
      </c>
      <c r="BM22" s="75">
        <v>0</v>
      </c>
      <c r="BN22" s="75">
        <v>0</v>
      </c>
      <c r="BO22" s="75">
        <v>0</v>
      </c>
      <c r="BP22" s="75">
        <v>0</v>
      </c>
      <c r="BQ22" s="75">
        <v>0</v>
      </c>
      <c r="BR22" s="75">
        <v>0</v>
      </c>
      <c r="BT22" s="91" t="e">
        <f t="shared" si="0"/>
        <v>#DIV/0!</v>
      </c>
      <c r="BU22" s="68"/>
      <c r="BV22" s="68">
        <f t="shared" si="1"/>
        <v>-2.8229197107945983E-2</v>
      </c>
      <c r="BW22" s="68"/>
      <c r="BX22" s="68">
        <f t="shared" si="2"/>
        <v>-0.23629970749670037</v>
      </c>
      <c r="BY22" s="68">
        <f t="shared" si="2"/>
        <v>-0.23954021819757312</v>
      </c>
      <c r="BZ22" s="68"/>
      <c r="CA22" s="68" t="str">
        <f t="shared" si="3"/>
        <v/>
      </c>
    </row>
    <row r="23" spans="1:79" x14ac:dyDescent="0.25">
      <c r="A23" s="89" t="s">
        <v>467</v>
      </c>
      <c r="C23" s="75">
        <v>33723.752503999996</v>
      </c>
      <c r="E23" s="75">
        <v>9538.2755235000004</v>
      </c>
      <c r="F23" s="75">
        <v>2086.8247285000002</v>
      </c>
      <c r="J23" s="89" t="s">
        <v>467</v>
      </c>
      <c r="K23" s="75">
        <v>0</v>
      </c>
      <c r="L23" s="75">
        <v>0</v>
      </c>
      <c r="M23" s="75">
        <v>0</v>
      </c>
      <c r="N23" s="75">
        <v>0</v>
      </c>
      <c r="O23" s="75">
        <v>0</v>
      </c>
      <c r="P23" s="75">
        <v>0</v>
      </c>
      <c r="Q23" s="75">
        <v>0</v>
      </c>
      <c r="R23" s="75">
        <v>0</v>
      </c>
      <c r="S23" s="75">
        <v>0</v>
      </c>
      <c r="T23" s="75">
        <v>0</v>
      </c>
      <c r="U23" s="75">
        <v>0</v>
      </c>
      <c r="V23" s="75">
        <v>0</v>
      </c>
      <c r="W23" s="75">
        <v>0</v>
      </c>
      <c r="X23" s="75">
        <v>0</v>
      </c>
      <c r="Y23" s="75">
        <v>0</v>
      </c>
      <c r="Z23" s="75">
        <v>0</v>
      </c>
      <c r="AA23" s="75">
        <v>0</v>
      </c>
      <c r="AB23" s="75">
        <v>0</v>
      </c>
      <c r="AC23" s="75">
        <v>0</v>
      </c>
      <c r="AD23" s="75">
        <v>0</v>
      </c>
      <c r="AE23" s="75">
        <v>0</v>
      </c>
      <c r="AF23" s="75">
        <v>0</v>
      </c>
      <c r="AG23" s="75">
        <v>0</v>
      </c>
      <c r="AH23" s="75">
        <v>0</v>
      </c>
      <c r="AI23" s="75">
        <v>0</v>
      </c>
      <c r="AJ23" s="75">
        <v>0</v>
      </c>
      <c r="AK23" s="75">
        <v>0</v>
      </c>
      <c r="AL23" s="75">
        <v>0</v>
      </c>
      <c r="AM23" s="75">
        <v>0</v>
      </c>
      <c r="AN23" s="75">
        <v>0</v>
      </c>
      <c r="AO23" s="75">
        <v>0</v>
      </c>
      <c r="AP23" s="75">
        <v>0</v>
      </c>
      <c r="AQ23" s="75">
        <v>0</v>
      </c>
      <c r="AR23" s="75">
        <v>0</v>
      </c>
      <c r="AS23" s="75">
        <v>0</v>
      </c>
      <c r="AT23" s="75">
        <v>0</v>
      </c>
      <c r="AU23" s="75">
        <v>0</v>
      </c>
      <c r="AV23" s="75">
        <v>0</v>
      </c>
      <c r="AW23" s="75">
        <v>0</v>
      </c>
      <c r="AX23" s="75">
        <v>0</v>
      </c>
      <c r="AY23" s="75">
        <v>0</v>
      </c>
      <c r="AZ23" s="75">
        <v>0</v>
      </c>
      <c r="BA23" s="75">
        <v>0</v>
      </c>
      <c r="BB23" s="75">
        <v>0</v>
      </c>
      <c r="BC23" s="75">
        <v>0</v>
      </c>
      <c r="BD23" s="75">
        <v>0</v>
      </c>
      <c r="BE23" s="75">
        <v>0</v>
      </c>
      <c r="BF23" s="75">
        <v>0</v>
      </c>
      <c r="BG23" s="75">
        <v>0</v>
      </c>
      <c r="BH23" s="75">
        <v>0</v>
      </c>
      <c r="BI23" s="75">
        <v>0</v>
      </c>
      <c r="BJ23" s="75">
        <v>0</v>
      </c>
      <c r="BK23" s="75">
        <v>0</v>
      </c>
      <c r="BL23" s="75">
        <v>0</v>
      </c>
      <c r="BM23" s="75">
        <v>0</v>
      </c>
      <c r="BN23" s="75">
        <v>0</v>
      </c>
      <c r="BO23" s="75">
        <v>0</v>
      </c>
      <c r="BP23" s="75">
        <v>0</v>
      </c>
      <c r="BQ23" s="75">
        <v>0</v>
      </c>
      <c r="BR23" s="75">
        <v>0</v>
      </c>
      <c r="BT23" s="91" t="e">
        <f t="shared" si="0"/>
        <v>#DIV/0!</v>
      </c>
      <c r="BU23" s="68"/>
      <c r="BV23" s="68" t="str">
        <f t="shared" si="1"/>
        <v/>
      </c>
      <c r="BW23" s="68"/>
      <c r="BX23" s="68" t="str">
        <f t="shared" si="2"/>
        <v/>
      </c>
      <c r="BY23" s="68" t="str">
        <f t="shared" si="2"/>
        <v/>
      </c>
      <c r="BZ23" s="68"/>
      <c r="CA23" s="68" t="str">
        <f t="shared" si="3"/>
        <v/>
      </c>
    </row>
    <row r="24" spans="1:79" x14ac:dyDescent="0.25">
      <c r="A24" s="89" t="s">
        <v>443</v>
      </c>
      <c r="C24" s="75">
        <v>10357.570008999999</v>
      </c>
      <c r="E24" s="75">
        <v>5138.8707737000004</v>
      </c>
      <c r="F24" s="75">
        <v>1111.0408052</v>
      </c>
      <c r="J24" s="89" t="s">
        <v>443</v>
      </c>
      <c r="K24" s="75">
        <v>0</v>
      </c>
      <c r="L24" s="75">
        <v>0</v>
      </c>
      <c r="M24" s="75">
        <v>0</v>
      </c>
      <c r="N24" s="75">
        <v>0</v>
      </c>
      <c r="O24" s="75">
        <v>0</v>
      </c>
      <c r="P24" s="75">
        <v>0</v>
      </c>
      <c r="Q24" s="75">
        <v>0</v>
      </c>
      <c r="R24" s="75">
        <v>0</v>
      </c>
      <c r="S24" s="75">
        <v>0</v>
      </c>
      <c r="T24" s="75">
        <v>0</v>
      </c>
      <c r="U24" s="75">
        <v>0</v>
      </c>
      <c r="V24" s="75">
        <v>0</v>
      </c>
      <c r="W24" s="75">
        <v>0</v>
      </c>
      <c r="X24" s="75">
        <v>0</v>
      </c>
      <c r="Y24" s="75">
        <v>0</v>
      </c>
      <c r="Z24" s="75">
        <v>0</v>
      </c>
      <c r="AA24" s="75">
        <v>0</v>
      </c>
      <c r="AB24" s="75">
        <v>0</v>
      </c>
      <c r="AC24" s="75">
        <v>0</v>
      </c>
      <c r="AD24" s="75">
        <v>0</v>
      </c>
      <c r="AE24" s="75">
        <v>0</v>
      </c>
      <c r="AF24" s="75">
        <v>0</v>
      </c>
      <c r="AG24" s="75">
        <v>0</v>
      </c>
      <c r="AH24" s="75">
        <v>0</v>
      </c>
      <c r="AI24" s="75">
        <v>0</v>
      </c>
      <c r="AJ24" s="75">
        <v>0</v>
      </c>
      <c r="AK24" s="75">
        <v>0</v>
      </c>
      <c r="AL24" s="75">
        <v>0</v>
      </c>
      <c r="AM24" s="75">
        <v>0</v>
      </c>
      <c r="AN24" s="75">
        <v>0</v>
      </c>
      <c r="AO24" s="75">
        <v>0</v>
      </c>
      <c r="AP24" s="75">
        <v>0</v>
      </c>
      <c r="AQ24" s="75">
        <v>0</v>
      </c>
      <c r="AR24" s="75">
        <v>0</v>
      </c>
      <c r="AS24" s="75">
        <v>0</v>
      </c>
      <c r="AT24" s="75">
        <v>0</v>
      </c>
      <c r="AU24" s="75">
        <v>0</v>
      </c>
      <c r="AV24" s="75">
        <v>0</v>
      </c>
      <c r="AW24" s="75">
        <v>0</v>
      </c>
      <c r="AX24" s="75">
        <v>0</v>
      </c>
      <c r="AY24" s="75">
        <v>0</v>
      </c>
      <c r="AZ24" s="75">
        <v>0</v>
      </c>
      <c r="BA24" s="75">
        <v>0</v>
      </c>
      <c r="BB24" s="75">
        <v>0</v>
      </c>
      <c r="BC24" s="75">
        <v>0</v>
      </c>
      <c r="BD24" s="75">
        <v>0</v>
      </c>
      <c r="BE24" s="75">
        <v>0</v>
      </c>
      <c r="BF24" s="75">
        <v>0</v>
      </c>
      <c r="BG24" s="75">
        <v>0</v>
      </c>
      <c r="BH24" s="75">
        <v>0</v>
      </c>
      <c r="BI24" s="75">
        <v>0</v>
      </c>
      <c r="BJ24" s="75">
        <v>0</v>
      </c>
      <c r="BK24" s="75">
        <v>0</v>
      </c>
      <c r="BL24" s="75">
        <v>0</v>
      </c>
      <c r="BM24" s="75">
        <v>0</v>
      </c>
      <c r="BN24" s="75">
        <v>0</v>
      </c>
      <c r="BO24" s="75">
        <v>0</v>
      </c>
      <c r="BP24" s="75">
        <v>0</v>
      </c>
      <c r="BQ24" s="75">
        <v>0</v>
      </c>
      <c r="BR24" s="75">
        <v>0</v>
      </c>
      <c r="BT24" s="91" t="e">
        <f t="shared" si="0"/>
        <v>#DIV/0!</v>
      </c>
      <c r="BU24" s="68"/>
      <c r="BV24" s="68" t="str">
        <f t="shared" si="1"/>
        <v/>
      </c>
      <c r="BW24" s="68"/>
      <c r="BX24" s="68" t="str">
        <f t="shared" si="2"/>
        <v/>
      </c>
      <c r="BY24" s="68" t="str">
        <f t="shared" si="2"/>
        <v/>
      </c>
      <c r="BZ24" s="68"/>
      <c r="CA24" s="68" t="str">
        <f t="shared" si="3"/>
        <v/>
      </c>
    </row>
    <row r="25" spans="1:79" x14ac:dyDescent="0.25">
      <c r="A25" s="89" t="s">
        <v>468</v>
      </c>
      <c r="C25" s="75">
        <v>13093.851231000001</v>
      </c>
      <c r="E25" s="75">
        <v>5087.5054147000001</v>
      </c>
      <c r="F25" s="75">
        <v>1112.1810244999999</v>
      </c>
      <c r="J25" s="89" t="s">
        <v>468</v>
      </c>
      <c r="K25" s="75">
        <v>0</v>
      </c>
      <c r="L25" s="75">
        <v>0</v>
      </c>
      <c r="M25" s="75">
        <v>0</v>
      </c>
      <c r="N25" s="75">
        <v>0</v>
      </c>
      <c r="O25" s="75">
        <v>0</v>
      </c>
      <c r="P25" s="75">
        <v>0</v>
      </c>
      <c r="Q25" s="75">
        <v>0</v>
      </c>
      <c r="R25" s="75">
        <v>0</v>
      </c>
      <c r="S25" s="75">
        <v>0</v>
      </c>
      <c r="T25" s="75">
        <v>0</v>
      </c>
      <c r="U25" s="75">
        <v>0</v>
      </c>
      <c r="V25" s="75">
        <v>0</v>
      </c>
      <c r="W25" s="75">
        <v>0</v>
      </c>
      <c r="X25" s="75">
        <v>0</v>
      </c>
      <c r="Y25" s="75">
        <v>0</v>
      </c>
      <c r="Z25" s="75">
        <v>0</v>
      </c>
      <c r="AA25" s="75">
        <v>0</v>
      </c>
      <c r="AB25" s="75">
        <v>0</v>
      </c>
      <c r="AC25" s="75">
        <v>0</v>
      </c>
      <c r="AD25" s="75">
        <v>0</v>
      </c>
      <c r="AE25" s="75">
        <v>0</v>
      </c>
      <c r="AF25" s="75">
        <v>0</v>
      </c>
      <c r="AG25" s="75">
        <v>0</v>
      </c>
      <c r="AH25" s="75">
        <v>0</v>
      </c>
      <c r="AI25" s="75">
        <v>0</v>
      </c>
      <c r="AJ25" s="75">
        <v>0</v>
      </c>
      <c r="AK25" s="75">
        <v>0</v>
      </c>
      <c r="AL25" s="75">
        <v>0</v>
      </c>
      <c r="AM25" s="75">
        <v>0</v>
      </c>
      <c r="AN25" s="75">
        <v>0</v>
      </c>
      <c r="AO25" s="75">
        <v>0</v>
      </c>
      <c r="AP25" s="75">
        <v>0</v>
      </c>
      <c r="AQ25" s="75">
        <v>0</v>
      </c>
      <c r="AR25" s="75">
        <v>0</v>
      </c>
      <c r="AS25" s="75">
        <v>0</v>
      </c>
      <c r="AT25" s="75">
        <v>0</v>
      </c>
      <c r="AU25" s="75">
        <v>0</v>
      </c>
      <c r="AV25" s="75">
        <v>0</v>
      </c>
      <c r="AW25" s="75">
        <v>0</v>
      </c>
      <c r="AX25" s="75">
        <v>0</v>
      </c>
      <c r="AY25" s="75">
        <v>0</v>
      </c>
      <c r="AZ25" s="75">
        <v>0</v>
      </c>
      <c r="BA25" s="75">
        <v>0</v>
      </c>
      <c r="BB25" s="75">
        <v>0</v>
      </c>
      <c r="BC25" s="75">
        <v>0</v>
      </c>
      <c r="BD25" s="75">
        <v>0</v>
      </c>
      <c r="BE25" s="75">
        <v>0</v>
      </c>
      <c r="BF25" s="75">
        <v>0</v>
      </c>
      <c r="BG25" s="75">
        <v>0</v>
      </c>
      <c r="BH25" s="75">
        <v>0</v>
      </c>
      <c r="BI25" s="75">
        <v>0</v>
      </c>
      <c r="BJ25" s="75">
        <v>0</v>
      </c>
      <c r="BK25" s="75">
        <v>0</v>
      </c>
      <c r="BL25" s="75">
        <v>0</v>
      </c>
      <c r="BM25" s="75">
        <v>0</v>
      </c>
      <c r="BN25" s="75">
        <v>0</v>
      </c>
      <c r="BO25" s="75">
        <v>0</v>
      </c>
      <c r="BP25" s="75">
        <v>0</v>
      </c>
      <c r="BQ25" s="75">
        <v>0</v>
      </c>
      <c r="BR25" s="75">
        <v>0</v>
      </c>
      <c r="BT25" s="91" t="e">
        <f t="shared" si="0"/>
        <v>#DIV/0!</v>
      </c>
      <c r="BU25" s="68"/>
      <c r="BV25" s="68" t="str">
        <f t="shared" si="1"/>
        <v/>
      </c>
      <c r="BW25" s="68"/>
      <c r="BX25" s="68" t="str">
        <f t="shared" si="2"/>
        <v/>
      </c>
      <c r="BY25" s="68" t="str">
        <f t="shared" si="2"/>
        <v/>
      </c>
      <c r="BZ25" s="68"/>
      <c r="CA25" s="68" t="str">
        <f t="shared" si="3"/>
        <v/>
      </c>
    </row>
    <row r="26" spans="1:79" x14ac:dyDescent="0.25">
      <c r="A26" s="89" t="s">
        <v>444</v>
      </c>
      <c r="C26" s="75">
        <v>66504.396267999997</v>
      </c>
      <c r="E26" s="75">
        <v>10654.699135999999</v>
      </c>
      <c r="F26" s="75">
        <v>2259.5158614000002</v>
      </c>
      <c r="J26" s="89" t="s">
        <v>444</v>
      </c>
      <c r="K26" s="75">
        <v>0</v>
      </c>
      <c r="L26" s="75">
        <v>0</v>
      </c>
      <c r="M26" s="75">
        <v>0</v>
      </c>
      <c r="N26" s="75">
        <v>0</v>
      </c>
      <c r="O26" s="75">
        <v>0</v>
      </c>
      <c r="P26" s="75">
        <v>0</v>
      </c>
      <c r="Q26" s="75">
        <v>0</v>
      </c>
      <c r="R26" s="75">
        <v>0</v>
      </c>
      <c r="S26" s="75">
        <v>0</v>
      </c>
      <c r="T26" s="75">
        <v>0</v>
      </c>
      <c r="U26" s="75">
        <v>0</v>
      </c>
      <c r="V26" s="75">
        <v>0</v>
      </c>
      <c r="W26" s="75">
        <v>0</v>
      </c>
      <c r="X26" s="75">
        <v>0</v>
      </c>
      <c r="Y26" s="75">
        <v>0</v>
      </c>
      <c r="Z26" s="75">
        <v>0</v>
      </c>
      <c r="AA26" s="75">
        <v>0</v>
      </c>
      <c r="AB26" s="75">
        <v>0</v>
      </c>
      <c r="AC26" s="75">
        <v>0</v>
      </c>
      <c r="AD26" s="75">
        <v>0</v>
      </c>
      <c r="AE26" s="75">
        <v>0</v>
      </c>
      <c r="AF26" s="75">
        <v>0</v>
      </c>
      <c r="AG26" s="75">
        <v>0</v>
      </c>
      <c r="AH26" s="75">
        <v>0</v>
      </c>
      <c r="AI26" s="75">
        <v>0</v>
      </c>
      <c r="AJ26" s="75">
        <v>0</v>
      </c>
      <c r="AK26" s="75">
        <v>0</v>
      </c>
      <c r="AL26" s="75">
        <v>0</v>
      </c>
      <c r="AM26" s="75">
        <v>0</v>
      </c>
      <c r="AN26" s="75">
        <v>0</v>
      </c>
      <c r="AO26" s="75">
        <v>0</v>
      </c>
      <c r="AP26" s="75">
        <v>0</v>
      </c>
      <c r="AQ26" s="75">
        <v>0</v>
      </c>
      <c r="AR26" s="75">
        <v>0</v>
      </c>
      <c r="AS26" s="75">
        <v>0</v>
      </c>
      <c r="AT26" s="75">
        <v>0</v>
      </c>
      <c r="AU26" s="75">
        <v>0</v>
      </c>
      <c r="AV26" s="75">
        <v>0</v>
      </c>
      <c r="AW26" s="75">
        <v>0</v>
      </c>
      <c r="AX26" s="75">
        <v>0</v>
      </c>
      <c r="AY26" s="75">
        <v>0</v>
      </c>
      <c r="AZ26" s="75">
        <v>0</v>
      </c>
      <c r="BA26" s="75">
        <v>0</v>
      </c>
      <c r="BB26" s="75">
        <v>0</v>
      </c>
      <c r="BC26" s="75">
        <v>0</v>
      </c>
      <c r="BD26" s="75">
        <v>0</v>
      </c>
      <c r="BE26" s="75">
        <v>0</v>
      </c>
      <c r="BF26" s="75">
        <v>0</v>
      </c>
      <c r="BG26" s="75">
        <v>0</v>
      </c>
      <c r="BH26" s="75">
        <v>0</v>
      </c>
      <c r="BI26" s="75">
        <v>0</v>
      </c>
      <c r="BJ26" s="75">
        <v>0</v>
      </c>
      <c r="BK26" s="75">
        <v>0</v>
      </c>
      <c r="BL26" s="75">
        <v>0</v>
      </c>
      <c r="BM26" s="75">
        <v>0</v>
      </c>
      <c r="BN26" s="75">
        <v>0</v>
      </c>
      <c r="BO26" s="75">
        <v>0</v>
      </c>
      <c r="BP26" s="75">
        <v>0</v>
      </c>
      <c r="BQ26" s="75">
        <v>0</v>
      </c>
      <c r="BR26" s="75">
        <v>0</v>
      </c>
      <c r="BT26" s="91" t="e">
        <f t="shared" si="0"/>
        <v>#DIV/0!</v>
      </c>
      <c r="BU26" s="68"/>
      <c r="BV26" s="68" t="str">
        <f t="shared" si="1"/>
        <v/>
      </c>
      <c r="BW26" s="68"/>
      <c r="BX26" s="68" t="str">
        <f t="shared" si="2"/>
        <v/>
      </c>
      <c r="BY26" s="68" t="str">
        <f t="shared" si="2"/>
        <v/>
      </c>
      <c r="BZ26" s="68"/>
      <c r="CA26" s="68" t="str">
        <f t="shared" si="3"/>
        <v/>
      </c>
    </row>
    <row r="27" spans="1:79" x14ac:dyDescent="0.25">
      <c r="A27" s="89" t="s">
        <v>469</v>
      </c>
      <c r="C27" s="75">
        <v>22371.002665</v>
      </c>
      <c r="E27" s="75">
        <v>7068.9066913999995</v>
      </c>
      <c r="F27" s="75">
        <v>1543.5148383999999</v>
      </c>
      <c r="J27" s="89" t="s">
        <v>469</v>
      </c>
      <c r="K27" s="75">
        <v>0</v>
      </c>
      <c r="L27" s="75">
        <v>0</v>
      </c>
      <c r="M27" s="75">
        <v>0</v>
      </c>
      <c r="N27" s="75">
        <v>0</v>
      </c>
      <c r="O27" s="75">
        <v>0</v>
      </c>
      <c r="P27" s="75">
        <v>0</v>
      </c>
      <c r="Q27" s="75">
        <v>0</v>
      </c>
      <c r="R27" s="75">
        <v>0</v>
      </c>
      <c r="S27" s="75">
        <v>0</v>
      </c>
      <c r="T27" s="75">
        <v>0</v>
      </c>
      <c r="U27" s="75">
        <v>0</v>
      </c>
      <c r="V27" s="75">
        <v>0</v>
      </c>
      <c r="W27" s="75">
        <v>0</v>
      </c>
      <c r="X27" s="75">
        <v>0</v>
      </c>
      <c r="Y27" s="75">
        <v>0</v>
      </c>
      <c r="Z27" s="75">
        <v>0</v>
      </c>
      <c r="AA27" s="75">
        <v>0</v>
      </c>
      <c r="AB27" s="75">
        <v>0</v>
      </c>
      <c r="AC27" s="75">
        <v>0</v>
      </c>
      <c r="AD27" s="75">
        <v>0</v>
      </c>
      <c r="AE27" s="75">
        <v>0</v>
      </c>
      <c r="AF27" s="75">
        <v>0</v>
      </c>
      <c r="AG27" s="75">
        <v>0</v>
      </c>
      <c r="AH27" s="75">
        <v>0</v>
      </c>
      <c r="AI27" s="75">
        <v>0</v>
      </c>
      <c r="AJ27" s="75">
        <v>0</v>
      </c>
      <c r="AK27" s="75">
        <v>0</v>
      </c>
      <c r="AL27" s="75">
        <v>0</v>
      </c>
      <c r="AM27" s="75">
        <v>0</v>
      </c>
      <c r="AN27" s="75">
        <v>0</v>
      </c>
      <c r="AO27" s="75">
        <v>0</v>
      </c>
      <c r="AP27" s="75">
        <v>0</v>
      </c>
      <c r="AQ27" s="75">
        <v>0</v>
      </c>
      <c r="AR27" s="75">
        <v>0</v>
      </c>
      <c r="AS27" s="75">
        <v>0</v>
      </c>
      <c r="AT27" s="75">
        <v>0</v>
      </c>
      <c r="AU27" s="75">
        <v>0</v>
      </c>
      <c r="AV27" s="75">
        <v>0</v>
      </c>
      <c r="AW27" s="75">
        <v>0</v>
      </c>
      <c r="AX27" s="75">
        <v>0</v>
      </c>
      <c r="AY27" s="75">
        <v>0</v>
      </c>
      <c r="AZ27" s="75">
        <v>0</v>
      </c>
      <c r="BA27" s="75">
        <v>0</v>
      </c>
      <c r="BB27" s="75">
        <v>0</v>
      </c>
      <c r="BC27" s="75">
        <v>0</v>
      </c>
      <c r="BD27" s="75">
        <v>0</v>
      </c>
      <c r="BE27" s="75">
        <v>0</v>
      </c>
      <c r="BF27" s="75">
        <v>0</v>
      </c>
      <c r="BG27" s="75">
        <v>0</v>
      </c>
      <c r="BH27" s="75">
        <v>0</v>
      </c>
      <c r="BI27" s="75">
        <v>0</v>
      </c>
      <c r="BJ27" s="75">
        <v>0</v>
      </c>
      <c r="BK27" s="75">
        <v>0</v>
      </c>
      <c r="BL27" s="75">
        <v>0</v>
      </c>
      <c r="BM27" s="75">
        <v>0</v>
      </c>
      <c r="BN27" s="75">
        <v>0</v>
      </c>
      <c r="BO27" s="75">
        <v>0</v>
      </c>
      <c r="BP27" s="75">
        <v>0</v>
      </c>
      <c r="BQ27" s="75">
        <v>0</v>
      </c>
      <c r="BR27" s="75">
        <v>0</v>
      </c>
      <c r="BT27" s="91" t="e">
        <f t="shared" si="0"/>
        <v>#DIV/0!</v>
      </c>
      <c r="BU27" s="68"/>
      <c r="BV27" s="68" t="str">
        <f t="shared" si="1"/>
        <v/>
      </c>
      <c r="BW27" s="68"/>
      <c r="BX27" s="68" t="str">
        <f t="shared" si="2"/>
        <v/>
      </c>
      <c r="BY27" s="68" t="str">
        <f t="shared" si="2"/>
        <v/>
      </c>
      <c r="BZ27" s="68"/>
      <c r="CA27" s="68" t="str">
        <f t="shared" si="3"/>
        <v/>
      </c>
    </row>
    <row r="28" spans="1:79" x14ac:dyDescent="0.25">
      <c r="A28" s="89" t="s">
        <v>445</v>
      </c>
      <c r="C28" s="75">
        <v>15698.281207</v>
      </c>
      <c r="E28" s="75">
        <v>8434.8726330000009</v>
      </c>
      <c r="F28" s="75">
        <v>1827.0046464</v>
      </c>
      <c r="J28" s="89" t="s">
        <v>445</v>
      </c>
      <c r="K28" s="75">
        <v>0</v>
      </c>
      <c r="L28" s="75">
        <v>0</v>
      </c>
      <c r="M28" s="75">
        <v>0</v>
      </c>
      <c r="N28" s="75">
        <v>0</v>
      </c>
      <c r="O28" s="75">
        <v>0</v>
      </c>
      <c r="P28" s="75">
        <v>0</v>
      </c>
      <c r="Q28" s="75">
        <v>0</v>
      </c>
      <c r="R28" s="75">
        <v>0</v>
      </c>
      <c r="S28" s="75">
        <v>0</v>
      </c>
      <c r="T28" s="75">
        <v>0</v>
      </c>
      <c r="U28" s="75">
        <v>0</v>
      </c>
      <c r="V28" s="75">
        <v>0</v>
      </c>
      <c r="W28" s="75">
        <v>0</v>
      </c>
      <c r="X28" s="75">
        <v>0</v>
      </c>
      <c r="Y28" s="75">
        <v>0</v>
      </c>
      <c r="Z28" s="75">
        <v>0</v>
      </c>
      <c r="AA28" s="75">
        <v>0</v>
      </c>
      <c r="AB28" s="75">
        <v>0</v>
      </c>
      <c r="AC28" s="75">
        <v>0</v>
      </c>
      <c r="AD28" s="75">
        <v>0</v>
      </c>
      <c r="AE28" s="75">
        <v>0</v>
      </c>
      <c r="AF28" s="75">
        <v>0</v>
      </c>
      <c r="AG28" s="75">
        <v>0</v>
      </c>
      <c r="AH28" s="75">
        <v>0</v>
      </c>
      <c r="AI28" s="75">
        <v>0</v>
      </c>
      <c r="AJ28" s="75">
        <v>0</v>
      </c>
      <c r="AK28" s="75">
        <v>0</v>
      </c>
      <c r="AL28" s="75">
        <v>0</v>
      </c>
      <c r="AM28" s="75">
        <v>0</v>
      </c>
      <c r="AN28" s="75">
        <v>0</v>
      </c>
      <c r="AO28" s="75">
        <v>0</v>
      </c>
      <c r="AP28" s="75">
        <v>0</v>
      </c>
      <c r="AQ28" s="75">
        <v>0</v>
      </c>
      <c r="AR28" s="75">
        <v>0</v>
      </c>
      <c r="AS28" s="75">
        <v>0</v>
      </c>
      <c r="AT28" s="75">
        <v>0</v>
      </c>
      <c r="AU28" s="75">
        <v>0</v>
      </c>
      <c r="AV28" s="75">
        <v>0</v>
      </c>
      <c r="AW28" s="75">
        <v>0</v>
      </c>
      <c r="AX28" s="75">
        <v>0</v>
      </c>
      <c r="AY28" s="75">
        <v>0</v>
      </c>
      <c r="AZ28" s="75">
        <v>0</v>
      </c>
      <c r="BA28" s="75">
        <v>0</v>
      </c>
      <c r="BB28" s="75">
        <v>0</v>
      </c>
      <c r="BC28" s="75">
        <v>0</v>
      </c>
      <c r="BD28" s="75">
        <v>0</v>
      </c>
      <c r="BE28" s="75">
        <v>0</v>
      </c>
      <c r="BF28" s="75">
        <v>0</v>
      </c>
      <c r="BG28" s="75">
        <v>0</v>
      </c>
      <c r="BH28" s="75">
        <v>0</v>
      </c>
      <c r="BI28" s="75">
        <v>0</v>
      </c>
      <c r="BJ28" s="75">
        <v>0</v>
      </c>
      <c r="BK28" s="75">
        <v>0</v>
      </c>
      <c r="BL28" s="75">
        <v>0</v>
      </c>
      <c r="BM28" s="75">
        <v>0</v>
      </c>
      <c r="BN28" s="75">
        <v>0</v>
      </c>
      <c r="BO28" s="75">
        <v>0</v>
      </c>
      <c r="BP28" s="75">
        <v>0</v>
      </c>
      <c r="BQ28" s="75">
        <v>0</v>
      </c>
      <c r="BR28" s="75">
        <v>0</v>
      </c>
      <c r="BT28" s="91" t="e">
        <f t="shared" si="0"/>
        <v>#DIV/0!</v>
      </c>
      <c r="BU28" s="68"/>
      <c r="BV28" s="68" t="str">
        <f t="shared" si="1"/>
        <v/>
      </c>
      <c r="BW28" s="68"/>
      <c r="BX28" s="68" t="str">
        <f t="shared" si="2"/>
        <v/>
      </c>
      <c r="BY28" s="68" t="str">
        <f t="shared" si="2"/>
        <v/>
      </c>
      <c r="BZ28" s="68"/>
      <c r="CA28" s="68" t="str">
        <f t="shared" si="3"/>
        <v/>
      </c>
    </row>
    <row r="29" spans="1:79" x14ac:dyDescent="0.25">
      <c r="A29" s="89" t="s">
        <v>470</v>
      </c>
      <c r="C29" s="75">
        <v>7440.7726997</v>
      </c>
      <c r="E29" s="75">
        <v>1306.4381409</v>
      </c>
      <c r="F29" s="75">
        <v>286.08075566999997</v>
      </c>
      <c r="J29" s="89" t="s">
        <v>470</v>
      </c>
      <c r="K29" s="75">
        <v>0</v>
      </c>
      <c r="L29" s="75">
        <v>0</v>
      </c>
      <c r="M29" s="75">
        <v>0</v>
      </c>
      <c r="N29" s="75">
        <v>0</v>
      </c>
      <c r="O29" s="75">
        <v>0</v>
      </c>
      <c r="P29" s="75">
        <v>0</v>
      </c>
      <c r="Q29" s="75">
        <v>0</v>
      </c>
      <c r="R29" s="75">
        <v>0</v>
      </c>
      <c r="S29" s="75">
        <v>0</v>
      </c>
      <c r="T29" s="75">
        <v>0</v>
      </c>
      <c r="U29" s="75">
        <v>0</v>
      </c>
      <c r="V29" s="75">
        <v>0</v>
      </c>
      <c r="W29" s="75">
        <v>0</v>
      </c>
      <c r="X29" s="75">
        <v>0</v>
      </c>
      <c r="Y29" s="75">
        <v>0</v>
      </c>
      <c r="Z29" s="75">
        <v>0</v>
      </c>
      <c r="AA29" s="75">
        <v>0</v>
      </c>
      <c r="AB29" s="75">
        <v>0</v>
      </c>
      <c r="AC29" s="75">
        <v>0</v>
      </c>
      <c r="AD29" s="75">
        <v>0</v>
      </c>
      <c r="AE29" s="75">
        <v>0</v>
      </c>
      <c r="AF29" s="75">
        <v>0</v>
      </c>
      <c r="AG29" s="75">
        <v>0</v>
      </c>
      <c r="AH29" s="75">
        <v>0</v>
      </c>
      <c r="AI29" s="75">
        <v>0</v>
      </c>
      <c r="AJ29" s="75">
        <v>0</v>
      </c>
      <c r="AK29" s="75">
        <v>0</v>
      </c>
      <c r="AL29" s="75">
        <v>0</v>
      </c>
      <c r="AM29" s="75">
        <v>0</v>
      </c>
      <c r="AN29" s="75">
        <v>0</v>
      </c>
      <c r="AO29" s="75">
        <v>0</v>
      </c>
      <c r="AP29" s="75">
        <v>0</v>
      </c>
      <c r="AQ29" s="75">
        <v>0</v>
      </c>
      <c r="AR29" s="75">
        <v>0</v>
      </c>
      <c r="AS29" s="75">
        <v>0</v>
      </c>
      <c r="AT29" s="75">
        <v>0</v>
      </c>
      <c r="AU29" s="75">
        <v>0</v>
      </c>
      <c r="AV29" s="75">
        <v>0</v>
      </c>
      <c r="AW29" s="75">
        <v>0</v>
      </c>
      <c r="AX29" s="75">
        <v>0</v>
      </c>
      <c r="AY29" s="75">
        <v>0</v>
      </c>
      <c r="AZ29" s="75">
        <v>0</v>
      </c>
      <c r="BA29" s="75">
        <v>0</v>
      </c>
      <c r="BB29" s="75">
        <v>0</v>
      </c>
      <c r="BC29" s="75">
        <v>0</v>
      </c>
      <c r="BD29" s="75">
        <v>0</v>
      </c>
      <c r="BE29" s="75">
        <v>0</v>
      </c>
      <c r="BF29" s="75">
        <v>0</v>
      </c>
      <c r="BG29" s="75">
        <v>0</v>
      </c>
      <c r="BH29" s="75">
        <v>0</v>
      </c>
      <c r="BI29" s="75">
        <v>0</v>
      </c>
      <c r="BJ29" s="75">
        <v>0</v>
      </c>
      <c r="BK29" s="75">
        <v>0</v>
      </c>
      <c r="BL29" s="75">
        <v>0</v>
      </c>
      <c r="BM29" s="75">
        <v>0</v>
      </c>
      <c r="BN29" s="75">
        <v>0</v>
      </c>
      <c r="BO29" s="75">
        <v>0</v>
      </c>
      <c r="BP29" s="75">
        <v>0</v>
      </c>
      <c r="BQ29" s="75">
        <v>0</v>
      </c>
      <c r="BR29" s="75">
        <v>0</v>
      </c>
      <c r="BT29" s="91" t="e">
        <f t="shared" si="0"/>
        <v>#DIV/0!</v>
      </c>
      <c r="BU29" s="68"/>
      <c r="BV29" s="68" t="str">
        <f t="shared" si="1"/>
        <v/>
      </c>
      <c r="BW29" s="68"/>
      <c r="BX29" s="68" t="str">
        <f t="shared" si="2"/>
        <v/>
      </c>
      <c r="BY29" s="68" t="str">
        <f t="shared" si="2"/>
        <v/>
      </c>
      <c r="BZ29" s="68"/>
      <c r="CA29" s="68" t="str">
        <f t="shared" si="3"/>
        <v/>
      </c>
    </row>
    <row r="30" spans="1:79" x14ac:dyDescent="0.25">
      <c r="A30" s="89" t="s">
        <v>446</v>
      </c>
      <c r="C30" s="75">
        <v>5324.6586348000001</v>
      </c>
      <c r="E30" s="75">
        <v>2745.7074342999999</v>
      </c>
      <c r="F30" s="75">
        <v>597.98598060999996</v>
      </c>
      <c r="J30" s="89" t="s">
        <v>446</v>
      </c>
      <c r="K30" s="75">
        <v>0</v>
      </c>
      <c r="L30" s="75">
        <v>0</v>
      </c>
      <c r="M30" s="75">
        <v>0</v>
      </c>
      <c r="N30" s="75">
        <v>0</v>
      </c>
      <c r="O30" s="75">
        <v>0</v>
      </c>
      <c r="P30" s="75">
        <v>0</v>
      </c>
      <c r="Q30" s="75">
        <v>0</v>
      </c>
      <c r="R30" s="75">
        <v>0</v>
      </c>
      <c r="S30" s="75">
        <v>0</v>
      </c>
      <c r="T30" s="75">
        <v>0</v>
      </c>
      <c r="U30" s="75">
        <v>0</v>
      </c>
      <c r="V30" s="75">
        <v>0</v>
      </c>
      <c r="W30" s="75">
        <v>0</v>
      </c>
      <c r="X30" s="75">
        <v>0</v>
      </c>
      <c r="Y30" s="75">
        <v>0</v>
      </c>
      <c r="Z30" s="75">
        <v>0</v>
      </c>
      <c r="AA30" s="75">
        <v>0</v>
      </c>
      <c r="AB30" s="75">
        <v>0</v>
      </c>
      <c r="AC30" s="75">
        <v>0</v>
      </c>
      <c r="AD30" s="75">
        <v>0</v>
      </c>
      <c r="AE30" s="75">
        <v>0</v>
      </c>
      <c r="AF30" s="75">
        <v>0</v>
      </c>
      <c r="AG30" s="75">
        <v>0</v>
      </c>
      <c r="AH30" s="75">
        <v>0</v>
      </c>
      <c r="AI30" s="75">
        <v>0</v>
      </c>
      <c r="AJ30" s="75">
        <v>0</v>
      </c>
      <c r="AK30" s="75">
        <v>0</v>
      </c>
      <c r="AL30" s="75">
        <v>0</v>
      </c>
      <c r="AM30" s="75">
        <v>0</v>
      </c>
      <c r="AN30" s="75">
        <v>0</v>
      </c>
      <c r="AO30" s="75">
        <v>0</v>
      </c>
      <c r="AP30" s="75">
        <v>0</v>
      </c>
      <c r="AQ30" s="75">
        <v>0</v>
      </c>
      <c r="AR30" s="75">
        <v>0</v>
      </c>
      <c r="AS30" s="75">
        <v>0</v>
      </c>
      <c r="AT30" s="75">
        <v>0</v>
      </c>
      <c r="AU30" s="75">
        <v>0</v>
      </c>
      <c r="AV30" s="75">
        <v>0</v>
      </c>
      <c r="AW30" s="75">
        <v>0</v>
      </c>
      <c r="AX30" s="75">
        <v>0</v>
      </c>
      <c r="AY30" s="75">
        <v>0</v>
      </c>
      <c r="AZ30" s="75">
        <v>0</v>
      </c>
      <c r="BA30" s="75">
        <v>0</v>
      </c>
      <c r="BB30" s="75">
        <v>0</v>
      </c>
      <c r="BC30" s="75">
        <v>0</v>
      </c>
      <c r="BD30" s="75">
        <v>0</v>
      </c>
      <c r="BE30" s="75">
        <v>0</v>
      </c>
      <c r="BF30" s="75">
        <v>0</v>
      </c>
      <c r="BG30" s="75">
        <v>0</v>
      </c>
      <c r="BH30" s="75">
        <v>0</v>
      </c>
      <c r="BI30" s="75">
        <v>0</v>
      </c>
      <c r="BJ30" s="75">
        <v>0</v>
      </c>
      <c r="BK30" s="75">
        <v>0</v>
      </c>
      <c r="BL30" s="75">
        <v>0</v>
      </c>
      <c r="BM30" s="75">
        <v>0</v>
      </c>
      <c r="BN30" s="75">
        <v>0</v>
      </c>
      <c r="BO30" s="75">
        <v>0</v>
      </c>
      <c r="BP30" s="75">
        <v>0</v>
      </c>
      <c r="BQ30" s="75">
        <v>0</v>
      </c>
      <c r="BR30" s="75">
        <v>0</v>
      </c>
      <c r="BT30" s="91" t="e">
        <f t="shared" si="0"/>
        <v>#DIV/0!</v>
      </c>
      <c r="BU30" s="68"/>
      <c r="BV30" s="68" t="str">
        <f t="shared" si="1"/>
        <v/>
      </c>
      <c r="BW30" s="68"/>
      <c r="BX30" s="68" t="str">
        <f t="shared" si="2"/>
        <v/>
      </c>
      <c r="BY30" s="68" t="str">
        <f t="shared" si="2"/>
        <v/>
      </c>
      <c r="BZ30" s="68"/>
      <c r="CA30" s="68" t="str">
        <f t="shared" si="3"/>
        <v/>
      </c>
    </row>
    <row r="31" spans="1:79" x14ac:dyDescent="0.25">
      <c r="A31" s="89" t="s">
        <v>471</v>
      </c>
      <c r="C31" s="75">
        <v>15101.585943</v>
      </c>
      <c r="E31" s="75">
        <v>2057.3082374000001</v>
      </c>
      <c r="F31" s="75">
        <v>417.43245545000002</v>
      </c>
      <c r="J31" s="89" t="s">
        <v>471</v>
      </c>
      <c r="K31" s="75">
        <v>0</v>
      </c>
      <c r="L31" s="75">
        <v>0</v>
      </c>
      <c r="M31" s="75">
        <v>0</v>
      </c>
      <c r="N31" s="75">
        <v>0</v>
      </c>
      <c r="O31" s="75">
        <v>0</v>
      </c>
      <c r="P31" s="75">
        <v>0</v>
      </c>
      <c r="Q31" s="75">
        <v>0</v>
      </c>
      <c r="R31" s="75">
        <v>0</v>
      </c>
      <c r="S31" s="75">
        <v>0</v>
      </c>
      <c r="T31" s="75">
        <v>0</v>
      </c>
      <c r="U31" s="75">
        <v>0</v>
      </c>
      <c r="V31" s="75">
        <v>0</v>
      </c>
      <c r="W31" s="75">
        <v>0</v>
      </c>
      <c r="X31" s="75">
        <v>0</v>
      </c>
      <c r="Y31" s="75">
        <v>0</v>
      </c>
      <c r="Z31" s="75">
        <v>0</v>
      </c>
      <c r="AA31" s="75">
        <v>0</v>
      </c>
      <c r="AB31" s="75">
        <v>0</v>
      </c>
      <c r="AC31" s="75">
        <v>0</v>
      </c>
      <c r="AD31" s="75">
        <v>0</v>
      </c>
      <c r="AE31" s="75">
        <v>0</v>
      </c>
      <c r="AF31" s="75">
        <v>0</v>
      </c>
      <c r="AG31" s="75">
        <v>0</v>
      </c>
      <c r="AH31" s="75">
        <v>0</v>
      </c>
      <c r="AI31" s="75">
        <v>0</v>
      </c>
      <c r="AJ31" s="75">
        <v>13887.4506790905</v>
      </c>
      <c r="AK31" s="75">
        <v>791.89113151176696</v>
      </c>
      <c r="AL31" s="75">
        <v>0</v>
      </c>
      <c r="AM31" s="75">
        <v>0</v>
      </c>
      <c r="AN31" s="75">
        <v>0</v>
      </c>
      <c r="AO31" s="75">
        <v>0</v>
      </c>
      <c r="AP31" s="75">
        <v>26.019846660229199</v>
      </c>
      <c r="AQ31" s="75">
        <v>0</v>
      </c>
      <c r="AR31" s="75">
        <v>7.8614551990938901</v>
      </c>
      <c r="AS31" s="75">
        <v>0.54151387680572205</v>
      </c>
      <c r="AT31" s="75">
        <v>2.1264636168477198</v>
      </c>
      <c r="AU31" s="75">
        <v>16.9226559444655</v>
      </c>
      <c r="AV31" s="75">
        <v>0.86280333792996899</v>
      </c>
      <c r="AW31" s="75">
        <v>6.6633401593831403</v>
      </c>
      <c r="AX31" s="75">
        <v>1637.88886659177</v>
      </c>
      <c r="AY31" s="75">
        <v>325.36789871091798</v>
      </c>
      <c r="AZ31" s="75">
        <v>1312.5209678808501</v>
      </c>
      <c r="BA31" s="75">
        <v>0.21851154290470001</v>
      </c>
      <c r="BB31" s="75">
        <v>0.386884582392786</v>
      </c>
      <c r="BC31" s="75">
        <v>152.69216786884701</v>
      </c>
      <c r="BD31" s="75">
        <v>0.59989220253862197</v>
      </c>
      <c r="BE31" s="75">
        <v>8.6229536983084998</v>
      </c>
      <c r="BF31" s="75">
        <v>1.49238780873801</v>
      </c>
      <c r="BG31" s="75">
        <v>3.8751823101682699</v>
      </c>
      <c r="BH31" s="75">
        <v>21.557353585211299</v>
      </c>
      <c r="BI31" s="75">
        <v>0</v>
      </c>
      <c r="BJ31" s="75">
        <v>71.318449393122606</v>
      </c>
      <c r="BK31" s="75">
        <v>2.1026165732458</v>
      </c>
      <c r="BL31" s="75">
        <v>1.5034203506848001</v>
      </c>
      <c r="BM31" s="75">
        <v>0</v>
      </c>
      <c r="BN31" s="75">
        <v>0</v>
      </c>
      <c r="BO31" s="75">
        <v>0</v>
      </c>
      <c r="BP31" s="75">
        <v>0</v>
      </c>
      <c r="BQ31" s="75">
        <v>0</v>
      </c>
      <c r="BR31" s="75">
        <v>0</v>
      </c>
      <c r="BT31" s="91" t="e">
        <f t="shared" si="0"/>
        <v>#DIV/0!</v>
      </c>
      <c r="BU31" s="68"/>
      <c r="BV31" s="68">
        <f t="shared" si="1"/>
        <v>-8.039786473368947E-2</v>
      </c>
      <c r="BW31" s="68"/>
      <c r="BX31" s="68">
        <f t="shared" si="2"/>
        <v>-0.20386802676602653</v>
      </c>
      <c r="BY31" s="68">
        <f t="shared" si="2"/>
        <v>-0.22054958960925719</v>
      </c>
      <c r="BZ31" s="68"/>
      <c r="CA31" s="68" t="str">
        <f t="shared" si="3"/>
        <v/>
      </c>
    </row>
    <row r="32" spans="1:79" x14ac:dyDescent="0.25">
      <c r="A32" s="89" t="s">
        <v>447</v>
      </c>
      <c r="C32" s="75">
        <v>11991.596512</v>
      </c>
      <c r="E32" s="75">
        <v>5576.0250367999997</v>
      </c>
      <c r="F32" s="75">
        <v>1199.6275163</v>
      </c>
      <c r="J32" s="89" t="s">
        <v>447</v>
      </c>
      <c r="K32" s="75">
        <v>0</v>
      </c>
      <c r="L32" s="75">
        <v>0</v>
      </c>
      <c r="M32" s="75">
        <v>0</v>
      </c>
      <c r="N32" s="75">
        <v>0</v>
      </c>
      <c r="O32" s="75">
        <v>0</v>
      </c>
      <c r="P32" s="75">
        <v>0</v>
      </c>
      <c r="Q32" s="75">
        <v>0</v>
      </c>
      <c r="R32" s="75">
        <v>0</v>
      </c>
      <c r="S32" s="75">
        <v>0</v>
      </c>
      <c r="T32" s="75">
        <v>0</v>
      </c>
      <c r="U32" s="75">
        <v>0</v>
      </c>
      <c r="V32" s="75">
        <v>0</v>
      </c>
      <c r="W32" s="75">
        <v>0</v>
      </c>
      <c r="X32" s="75">
        <v>0</v>
      </c>
      <c r="Y32" s="75">
        <v>0</v>
      </c>
      <c r="Z32" s="75">
        <v>0</v>
      </c>
      <c r="AA32" s="75">
        <v>0</v>
      </c>
      <c r="AB32" s="75">
        <v>0</v>
      </c>
      <c r="AC32" s="75">
        <v>0</v>
      </c>
      <c r="AD32" s="75">
        <v>0</v>
      </c>
      <c r="AE32" s="75">
        <v>0</v>
      </c>
      <c r="AF32" s="75">
        <v>0</v>
      </c>
      <c r="AG32" s="75">
        <v>0</v>
      </c>
      <c r="AH32" s="75">
        <v>0</v>
      </c>
      <c r="AI32" s="75">
        <v>0</v>
      </c>
      <c r="AJ32" s="75">
        <v>0</v>
      </c>
      <c r="AK32" s="75">
        <v>0</v>
      </c>
      <c r="AL32" s="75">
        <v>0</v>
      </c>
      <c r="AM32" s="75">
        <v>0</v>
      </c>
      <c r="AN32" s="75">
        <v>0</v>
      </c>
      <c r="AO32" s="75">
        <v>0</v>
      </c>
      <c r="AP32" s="75">
        <v>0</v>
      </c>
      <c r="AQ32" s="75">
        <v>0</v>
      </c>
      <c r="AR32" s="75">
        <v>0</v>
      </c>
      <c r="AS32" s="75">
        <v>0</v>
      </c>
      <c r="AT32" s="75">
        <v>0</v>
      </c>
      <c r="AU32" s="75">
        <v>0</v>
      </c>
      <c r="AV32" s="75">
        <v>0</v>
      </c>
      <c r="AW32" s="75">
        <v>0</v>
      </c>
      <c r="AX32" s="75">
        <v>0</v>
      </c>
      <c r="AY32" s="75">
        <v>0</v>
      </c>
      <c r="AZ32" s="75">
        <v>0</v>
      </c>
      <c r="BA32" s="75">
        <v>0</v>
      </c>
      <c r="BB32" s="75">
        <v>0</v>
      </c>
      <c r="BC32" s="75">
        <v>0</v>
      </c>
      <c r="BD32" s="75">
        <v>0</v>
      </c>
      <c r="BE32" s="75">
        <v>0</v>
      </c>
      <c r="BF32" s="75">
        <v>0</v>
      </c>
      <c r="BG32" s="75">
        <v>0</v>
      </c>
      <c r="BH32" s="75">
        <v>0</v>
      </c>
      <c r="BI32" s="75">
        <v>0</v>
      </c>
      <c r="BJ32" s="75">
        <v>0</v>
      </c>
      <c r="BK32" s="75">
        <v>0</v>
      </c>
      <c r="BL32" s="75">
        <v>0</v>
      </c>
      <c r="BM32" s="75">
        <v>0</v>
      </c>
      <c r="BN32" s="75">
        <v>0</v>
      </c>
      <c r="BO32" s="75">
        <v>0</v>
      </c>
      <c r="BP32" s="75">
        <v>0</v>
      </c>
      <c r="BQ32" s="75">
        <v>0</v>
      </c>
      <c r="BR32" s="75">
        <v>0</v>
      </c>
      <c r="BT32" s="91" t="e">
        <f t="shared" si="0"/>
        <v>#DIV/0!</v>
      </c>
      <c r="BU32" s="68"/>
      <c r="BV32" s="68" t="str">
        <f t="shared" si="1"/>
        <v/>
      </c>
      <c r="BW32" s="68"/>
      <c r="BX32" s="68" t="str">
        <f t="shared" si="2"/>
        <v/>
      </c>
      <c r="BY32" s="68" t="str">
        <f t="shared" si="2"/>
        <v/>
      </c>
      <c r="BZ32" s="68"/>
      <c r="CA32" s="68" t="str">
        <f t="shared" si="3"/>
        <v/>
      </c>
    </row>
    <row r="33" spans="1:79" x14ac:dyDescent="0.25">
      <c r="A33" s="89" t="s">
        <v>472</v>
      </c>
      <c r="C33" s="75">
        <v>35417.670363999998</v>
      </c>
      <c r="E33" s="75">
        <v>6914.5173459999996</v>
      </c>
      <c r="F33" s="75">
        <v>1512.8164257000001</v>
      </c>
      <c r="J33" s="89" t="s">
        <v>472</v>
      </c>
      <c r="K33" s="75">
        <v>0</v>
      </c>
      <c r="L33" s="75">
        <v>0</v>
      </c>
      <c r="M33" s="75">
        <v>0</v>
      </c>
      <c r="N33" s="75">
        <v>0</v>
      </c>
      <c r="O33" s="75">
        <v>0</v>
      </c>
      <c r="P33" s="75">
        <v>0</v>
      </c>
      <c r="Q33" s="75">
        <v>0</v>
      </c>
      <c r="R33" s="75">
        <v>0</v>
      </c>
      <c r="S33" s="75">
        <v>0</v>
      </c>
      <c r="T33" s="75">
        <v>0</v>
      </c>
      <c r="U33" s="75">
        <v>0</v>
      </c>
      <c r="V33" s="75">
        <v>0</v>
      </c>
      <c r="W33" s="75">
        <v>0</v>
      </c>
      <c r="X33" s="75">
        <v>0</v>
      </c>
      <c r="Y33" s="75">
        <v>0</v>
      </c>
      <c r="Z33" s="75">
        <v>0</v>
      </c>
      <c r="AA33" s="75">
        <v>0</v>
      </c>
      <c r="AB33" s="75">
        <v>0</v>
      </c>
      <c r="AC33" s="75">
        <v>0</v>
      </c>
      <c r="AD33" s="75">
        <v>0</v>
      </c>
      <c r="AE33" s="75">
        <v>0</v>
      </c>
      <c r="AF33" s="75">
        <v>0</v>
      </c>
      <c r="AG33" s="75">
        <v>0</v>
      </c>
      <c r="AH33" s="75">
        <v>0</v>
      </c>
      <c r="AI33" s="75">
        <v>0</v>
      </c>
      <c r="AJ33" s="75">
        <v>0</v>
      </c>
      <c r="AK33" s="75">
        <v>0</v>
      </c>
      <c r="AL33" s="75">
        <v>0</v>
      </c>
      <c r="AM33" s="75">
        <v>0</v>
      </c>
      <c r="AN33" s="75">
        <v>0</v>
      </c>
      <c r="AO33" s="75">
        <v>0</v>
      </c>
      <c r="AP33" s="75">
        <v>0</v>
      </c>
      <c r="AQ33" s="75">
        <v>0</v>
      </c>
      <c r="AR33" s="75">
        <v>0</v>
      </c>
      <c r="AS33" s="75">
        <v>0</v>
      </c>
      <c r="AT33" s="75">
        <v>0</v>
      </c>
      <c r="AU33" s="75">
        <v>0</v>
      </c>
      <c r="AV33" s="75">
        <v>0</v>
      </c>
      <c r="AW33" s="75">
        <v>0</v>
      </c>
      <c r="AX33" s="75">
        <v>0</v>
      </c>
      <c r="AY33" s="75">
        <v>0</v>
      </c>
      <c r="AZ33" s="75">
        <v>0</v>
      </c>
      <c r="BA33" s="75">
        <v>0</v>
      </c>
      <c r="BB33" s="75">
        <v>0</v>
      </c>
      <c r="BC33" s="75">
        <v>0</v>
      </c>
      <c r="BD33" s="75">
        <v>0</v>
      </c>
      <c r="BE33" s="75">
        <v>0</v>
      </c>
      <c r="BF33" s="75">
        <v>0</v>
      </c>
      <c r="BG33" s="75">
        <v>0</v>
      </c>
      <c r="BH33" s="75">
        <v>0</v>
      </c>
      <c r="BI33" s="75">
        <v>0</v>
      </c>
      <c r="BJ33" s="75">
        <v>0</v>
      </c>
      <c r="BK33" s="75">
        <v>0</v>
      </c>
      <c r="BL33" s="75">
        <v>0</v>
      </c>
      <c r="BM33" s="75">
        <v>0</v>
      </c>
      <c r="BN33" s="75">
        <v>0</v>
      </c>
      <c r="BO33" s="75">
        <v>0</v>
      </c>
      <c r="BP33" s="75">
        <v>0</v>
      </c>
      <c r="BQ33" s="75">
        <v>0</v>
      </c>
      <c r="BR33" s="75">
        <v>0</v>
      </c>
      <c r="BT33" s="91" t="e">
        <f t="shared" si="0"/>
        <v>#DIV/0!</v>
      </c>
      <c r="BU33" s="68"/>
      <c r="BV33" s="68" t="str">
        <f t="shared" si="1"/>
        <v/>
      </c>
      <c r="BW33" s="68"/>
      <c r="BX33" s="68" t="str">
        <f t="shared" si="2"/>
        <v/>
      </c>
      <c r="BY33" s="68" t="str">
        <f t="shared" si="2"/>
        <v/>
      </c>
      <c r="BZ33" s="68"/>
      <c r="CA33" s="68" t="str">
        <f t="shared" si="3"/>
        <v/>
      </c>
    </row>
    <row r="34" spans="1:79" x14ac:dyDescent="0.25">
      <c r="A34" s="89" t="s">
        <v>473</v>
      </c>
      <c r="C34" s="75">
        <v>34801.933060000003</v>
      </c>
      <c r="E34" s="75">
        <v>1526.4288256</v>
      </c>
      <c r="F34" s="75">
        <v>322.07933736000001</v>
      </c>
      <c r="J34" s="89" t="s">
        <v>473</v>
      </c>
      <c r="K34" s="75">
        <v>0</v>
      </c>
      <c r="L34" s="75">
        <v>0</v>
      </c>
      <c r="M34" s="75">
        <v>0</v>
      </c>
      <c r="N34" s="75">
        <v>0</v>
      </c>
      <c r="O34" s="75">
        <v>0</v>
      </c>
      <c r="P34" s="75">
        <v>0</v>
      </c>
      <c r="Q34" s="75">
        <v>0</v>
      </c>
      <c r="R34" s="75">
        <v>0</v>
      </c>
      <c r="S34" s="75">
        <v>0</v>
      </c>
      <c r="T34" s="75">
        <v>0</v>
      </c>
      <c r="U34" s="75">
        <v>0</v>
      </c>
      <c r="V34" s="75">
        <v>0</v>
      </c>
      <c r="W34" s="75">
        <v>0</v>
      </c>
      <c r="X34" s="75">
        <v>0</v>
      </c>
      <c r="Y34" s="75">
        <v>0</v>
      </c>
      <c r="Z34" s="75">
        <v>0</v>
      </c>
      <c r="AA34" s="75">
        <v>0</v>
      </c>
      <c r="AB34" s="75">
        <v>0</v>
      </c>
      <c r="AC34" s="75">
        <v>0</v>
      </c>
      <c r="AD34" s="75">
        <v>0</v>
      </c>
      <c r="AE34" s="75">
        <v>0</v>
      </c>
      <c r="AF34" s="75">
        <v>0</v>
      </c>
      <c r="AG34" s="75">
        <v>0</v>
      </c>
      <c r="AH34" s="75">
        <v>0</v>
      </c>
      <c r="AI34" s="75">
        <v>0</v>
      </c>
      <c r="AJ34" s="75">
        <v>0</v>
      </c>
      <c r="AK34" s="75">
        <v>0</v>
      </c>
      <c r="AL34" s="75">
        <v>0</v>
      </c>
      <c r="AM34" s="75">
        <v>0</v>
      </c>
      <c r="AN34" s="75">
        <v>0</v>
      </c>
      <c r="AO34" s="75">
        <v>0</v>
      </c>
      <c r="AP34" s="75">
        <v>0</v>
      </c>
      <c r="AQ34" s="75">
        <v>0</v>
      </c>
      <c r="AR34" s="75">
        <v>0</v>
      </c>
      <c r="AS34" s="75">
        <v>0</v>
      </c>
      <c r="AT34" s="75">
        <v>0</v>
      </c>
      <c r="AU34" s="75">
        <v>0</v>
      </c>
      <c r="AV34" s="75">
        <v>0</v>
      </c>
      <c r="AW34" s="75">
        <v>0</v>
      </c>
      <c r="AX34" s="75">
        <v>0</v>
      </c>
      <c r="AY34" s="75">
        <v>0</v>
      </c>
      <c r="AZ34" s="75">
        <v>0</v>
      </c>
      <c r="BA34" s="75">
        <v>0</v>
      </c>
      <c r="BB34" s="75">
        <v>0</v>
      </c>
      <c r="BC34" s="75">
        <v>0</v>
      </c>
      <c r="BD34" s="75">
        <v>0</v>
      </c>
      <c r="BE34" s="75">
        <v>0</v>
      </c>
      <c r="BF34" s="75">
        <v>0</v>
      </c>
      <c r="BG34" s="75">
        <v>0</v>
      </c>
      <c r="BH34" s="75">
        <v>0</v>
      </c>
      <c r="BI34" s="75">
        <v>0</v>
      </c>
      <c r="BJ34" s="75">
        <v>0</v>
      </c>
      <c r="BK34" s="75">
        <v>0</v>
      </c>
      <c r="BL34" s="75">
        <v>0</v>
      </c>
      <c r="BM34" s="75">
        <v>0</v>
      </c>
      <c r="BN34" s="75">
        <v>0</v>
      </c>
      <c r="BO34" s="75">
        <v>0</v>
      </c>
      <c r="BP34" s="75">
        <v>0</v>
      </c>
      <c r="BQ34" s="75">
        <v>0</v>
      </c>
      <c r="BR34" s="75">
        <v>0</v>
      </c>
      <c r="BT34" s="91" t="e">
        <f t="shared" si="0"/>
        <v>#DIV/0!</v>
      </c>
      <c r="BU34" s="68"/>
      <c r="BV34" s="68" t="str">
        <f t="shared" si="1"/>
        <v/>
      </c>
      <c r="BW34" s="68"/>
      <c r="BX34" s="68" t="str">
        <f t="shared" si="2"/>
        <v/>
      </c>
      <c r="BY34" s="68" t="str">
        <f t="shared" si="2"/>
        <v/>
      </c>
      <c r="BZ34" s="68"/>
      <c r="CA34" s="68" t="str">
        <f t="shared" si="3"/>
        <v/>
      </c>
    </row>
    <row r="35" spans="1:79" x14ac:dyDescent="0.25">
      <c r="A35" s="89" t="s">
        <v>448</v>
      </c>
      <c r="C35" s="75">
        <v>999.67660740999997</v>
      </c>
      <c r="E35" s="75">
        <v>624.00688180999998</v>
      </c>
      <c r="F35" s="75">
        <v>136.19220349</v>
      </c>
      <c r="J35" s="89" t="s">
        <v>448</v>
      </c>
      <c r="K35" s="75">
        <v>0</v>
      </c>
      <c r="L35" s="75">
        <v>0</v>
      </c>
      <c r="M35" s="75">
        <v>0</v>
      </c>
      <c r="N35" s="75">
        <v>0</v>
      </c>
      <c r="O35" s="75">
        <v>0</v>
      </c>
      <c r="P35" s="75">
        <v>0</v>
      </c>
      <c r="Q35" s="75">
        <v>0</v>
      </c>
      <c r="R35" s="75">
        <v>0</v>
      </c>
      <c r="S35" s="75">
        <v>0</v>
      </c>
      <c r="T35" s="75">
        <v>0</v>
      </c>
      <c r="U35" s="75">
        <v>0</v>
      </c>
      <c r="V35" s="75">
        <v>0</v>
      </c>
      <c r="W35" s="75">
        <v>0</v>
      </c>
      <c r="X35" s="75">
        <v>0</v>
      </c>
      <c r="Y35" s="75">
        <v>0</v>
      </c>
      <c r="Z35" s="75">
        <v>0</v>
      </c>
      <c r="AA35" s="75">
        <v>0</v>
      </c>
      <c r="AB35" s="75">
        <v>0</v>
      </c>
      <c r="AC35" s="75">
        <v>0</v>
      </c>
      <c r="AD35" s="75">
        <v>0</v>
      </c>
      <c r="AE35" s="75">
        <v>0</v>
      </c>
      <c r="AF35" s="75">
        <v>0</v>
      </c>
      <c r="AG35" s="75">
        <v>0</v>
      </c>
      <c r="AH35" s="75">
        <v>0</v>
      </c>
      <c r="AI35" s="75">
        <v>0</v>
      </c>
      <c r="AJ35" s="75">
        <v>0</v>
      </c>
      <c r="AK35" s="75">
        <v>0</v>
      </c>
      <c r="AL35" s="75">
        <v>0</v>
      </c>
      <c r="AM35" s="75">
        <v>0</v>
      </c>
      <c r="AN35" s="75">
        <v>0</v>
      </c>
      <c r="AO35" s="75">
        <v>0</v>
      </c>
      <c r="AP35" s="75">
        <v>0</v>
      </c>
      <c r="AQ35" s="75">
        <v>0</v>
      </c>
      <c r="AR35" s="75">
        <v>0</v>
      </c>
      <c r="AS35" s="75">
        <v>0</v>
      </c>
      <c r="AT35" s="75">
        <v>0</v>
      </c>
      <c r="AU35" s="75">
        <v>0</v>
      </c>
      <c r="AV35" s="75">
        <v>0</v>
      </c>
      <c r="AW35" s="75">
        <v>0</v>
      </c>
      <c r="AX35" s="75">
        <v>0</v>
      </c>
      <c r="AY35" s="75">
        <v>0</v>
      </c>
      <c r="AZ35" s="75">
        <v>0</v>
      </c>
      <c r="BA35" s="75">
        <v>0</v>
      </c>
      <c r="BB35" s="75">
        <v>0</v>
      </c>
      <c r="BC35" s="75">
        <v>0</v>
      </c>
      <c r="BD35" s="75">
        <v>0</v>
      </c>
      <c r="BE35" s="75">
        <v>0</v>
      </c>
      <c r="BF35" s="75">
        <v>0</v>
      </c>
      <c r="BG35" s="75">
        <v>0</v>
      </c>
      <c r="BH35" s="75">
        <v>0</v>
      </c>
      <c r="BI35" s="75">
        <v>0</v>
      </c>
      <c r="BJ35" s="75">
        <v>0</v>
      </c>
      <c r="BK35" s="75">
        <v>0</v>
      </c>
      <c r="BL35" s="75">
        <v>0</v>
      </c>
      <c r="BM35" s="75">
        <v>0</v>
      </c>
      <c r="BN35" s="75">
        <v>0</v>
      </c>
      <c r="BO35" s="75">
        <v>0</v>
      </c>
      <c r="BP35" s="75">
        <v>0</v>
      </c>
      <c r="BQ35" s="75">
        <v>0</v>
      </c>
      <c r="BR35" s="75">
        <v>0</v>
      </c>
      <c r="BT35" s="91" t="e">
        <f t="shared" si="0"/>
        <v>#DIV/0!</v>
      </c>
      <c r="BU35" s="68"/>
      <c r="BV35" s="68" t="str">
        <f t="shared" si="1"/>
        <v/>
      </c>
      <c r="BW35" s="68"/>
      <c r="BX35" s="68" t="str">
        <f t="shared" si="2"/>
        <v/>
      </c>
      <c r="BY35" s="68" t="str">
        <f t="shared" si="2"/>
        <v/>
      </c>
      <c r="BZ35" s="68"/>
      <c r="CA35" s="68" t="str">
        <f t="shared" si="3"/>
        <v/>
      </c>
    </row>
    <row r="36" spans="1:79" x14ac:dyDescent="0.25">
      <c r="A36" s="89" t="s">
        <v>474</v>
      </c>
      <c r="C36" s="75">
        <v>17079.35916</v>
      </c>
      <c r="E36" s="75">
        <v>5454.2448618999997</v>
      </c>
      <c r="F36" s="75">
        <v>1163.0379149</v>
      </c>
      <c r="J36" s="89" t="s">
        <v>474</v>
      </c>
      <c r="K36" s="75">
        <v>0</v>
      </c>
      <c r="L36" s="75">
        <v>0</v>
      </c>
      <c r="M36" s="75">
        <v>0</v>
      </c>
      <c r="N36" s="75">
        <v>0</v>
      </c>
      <c r="O36" s="75">
        <v>0</v>
      </c>
      <c r="P36" s="75">
        <v>0</v>
      </c>
      <c r="Q36" s="75">
        <v>0</v>
      </c>
      <c r="R36" s="75">
        <v>0</v>
      </c>
      <c r="S36" s="75">
        <v>0</v>
      </c>
      <c r="T36" s="75">
        <v>0</v>
      </c>
      <c r="U36" s="75">
        <v>0</v>
      </c>
      <c r="V36" s="75">
        <v>0</v>
      </c>
      <c r="W36" s="75">
        <v>0</v>
      </c>
      <c r="X36" s="75">
        <v>0</v>
      </c>
      <c r="Y36" s="75">
        <v>0</v>
      </c>
      <c r="Z36" s="75">
        <v>0</v>
      </c>
      <c r="AA36" s="75">
        <v>0</v>
      </c>
      <c r="AB36" s="75">
        <v>0</v>
      </c>
      <c r="AC36" s="75">
        <v>0</v>
      </c>
      <c r="AD36" s="75">
        <v>0</v>
      </c>
      <c r="AE36" s="75">
        <v>0</v>
      </c>
      <c r="AF36" s="75">
        <v>0</v>
      </c>
      <c r="AG36" s="75">
        <v>0</v>
      </c>
      <c r="AH36" s="75">
        <v>0</v>
      </c>
      <c r="AI36" s="75">
        <v>0</v>
      </c>
      <c r="AJ36" s="75">
        <v>6.6131674355285594E-2</v>
      </c>
      <c r="AK36" s="75">
        <v>0</v>
      </c>
      <c r="AL36" s="75">
        <v>0</v>
      </c>
      <c r="AM36" s="75">
        <v>0</v>
      </c>
      <c r="AN36" s="75">
        <v>0</v>
      </c>
      <c r="AO36" s="75">
        <v>0</v>
      </c>
      <c r="AP36" s="75">
        <v>5.3907802708378001E-4</v>
      </c>
      <c r="AQ36" s="75">
        <v>0</v>
      </c>
      <c r="AR36" s="75">
        <v>1.5096810463135999E-4</v>
      </c>
      <c r="AS36" s="75">
        <v>8.7490313442131395E-6</v>
      </c>
      <c r="AT36" s="75">
        <v>9.67031200912715E-6</v>
      </c>
      <c r="AU36" s="75">
        <v>3.4821938193422598E-4</v>
      </c>
      <c r="AV36" s="75">
        <v>5.4469364021671603E-6</v>
      </c>
      <c r="AW36" s="75">
        <v>1.2635151595319599E-4</v>
      </c>
      <c r="AX36" s="75">
        <v>2.8529174611573199E-2</v>
      </c>
      <c r="AY36" s="75">
        <v>6.1704186797621298E-3</v>
      </c>
      <c r="AZ36" s="75">
        <v>2.2358755931811101E-2</v>
      </c>
      <c r="BA36" s="75">
        <v>4.6028097907262303E-6</v>
      </c>
      <c r="BB36" s="75">
        <v>7.87357595198334E-6</v>
      </c>
      <c r="BC36" s="75">
        <v>3.0808313629524398E-3</v>
      </c>
      <c r="BD36" s="75">
        <v>9.2295948455937899E-6</v>
      </c>
      <c r="BE36" s="75">
        <v>9.4942597154934903E-5</v>
      </c>
      <c r="BF36" s="75">
        <v>8.76909230201119E-6</v>
      </c>
      <c r="BG36" s="75">
        <v>1.8597077773552099E-5</v>
      </c>
      <c r="BH36" s="75">
        <v>2.3735820146937901E-4</v>
      </c>
      <c r="BI36" s="75">
        <v>0</v>
      </c>
      <c r="BJ36" s="75">
        <v>1.4744859097097099E-3</v>
      </c>
      <c r="BK36" s="75">
        <v>1.39300142749274E-5</v>
      </c>
      <c r="BL36" s="75">
        <v>3.1315134178805701E-5</v>
      </c>
      <c r="BM36" s="75">
        <v>0</v>
      </c>
      <c r="BN36" s="75">
        <v>0</v>
      </c>
      <c r="BO36" s="75">
        <v>0</v>
      </c>
      <c r="BP36" s="75">
        <v>0</v>
      </c>
      <c r="BQ36" s="75">
        <v>0</v>
      </c>
      <c r="BR36" s="75">
        <v>0</v>
      </c>
      <c r="BT36" s="91" t="e">
        <f t="shared" si="0"/>
        <v>#DIV/0!</v>
      </c>
      <c r="BU36" s="68"/>
      <c r="BV36" s="68">
        <f t="shared" si="1"/>
        <v>-0.99999612797683246</v>
      </c>
      <c r="BW36" s="68"/>
      <c r="BX36" s="68">
        <f t="shared" si="2"/>
        <v>-0.99999476936306786</v>
      </c>
      <c r="BY36" s="68">
        <f t="shared" si="2"/>
        <v>-0.99999469456790635</v>
      </c>
      <c r="BZ36" s="68"/>
      <c r="CA36" s="68" t="str">
        <f t="shared" si="3"/>
        <v/>
      </c>
    </row>
    <row r="37" spans="1:79" x14ac:dyDescent="0.25">
      <c r="A37" s="89" t="s">
        <v>449</v>
      </c>
      <c r="C37" s="75">
        <v>21547.604359000001</v>
      </c>
      <c r="E37" s="75">
        <v>13828.832023999999</v>
      </c>
      <c r="F37" s="75">
        <v>3021.9784487000002</v>
      </c>
      <c r="J37" s="89" t="s">
        <v>449</v>
      </c>
      <c r="K37" s="75">
        <v>0</v>
      </c>
      <c r="L37" s="75">
        <v>0</v>
      </c>
      <c r="M37" s="75">
        <v>0</v>
      </c>
      <c r="N37" s="75">
        <v>0</v>
      </c>
      <c r="O37" s="75">
        <v>0</v>
      </c>
      <c r="P37" s="75">
        <v>0</v>
      </c>
      <c r="Q37" s="75">
        <v>0</v>
      </c>
      <c r="R37" s="75">
        <v>0</v>
      </c>
      <c r="S37" s="75">
        <v>0</v>
      </c>
      <c r="T37" s="75">
        <v>0</v>
      </c>
      <c r="U37" s="75">
        <v>0</v>
      </c>
      <c r="V37" s="75">
        <v>0</v>
      </c>
      <c r="W37" s="75">
        <v>0</v>
      </c>
      <c r="X37" s="75">
        <v>0</v>
      </c>
      <c r="Y37" s="75">
        <v>0</v>
      </c>
      <c r="Z37" s="75">
        <v>0</v>
      </c>
      <c r="AA37" s="75">
        <v>0</v>
      </c>
      <c r="AB37" s="75">
        <v>0</v>
      </c>
      <c r="AC37" s="75">
        <v>0</v>
      </c>
      <c r="AD37" s="75">
        <v>0</v>
      </c>
      <c r="AE37" s="75">
        <v>0</v>
      </c>
      <c r="AF37" s="75">
        <v>0</v>
      </c>
      <c r="AG37" s="75">
        <v>0</v>
      </c>
      <c r="AH37" s="75">
        <v>0</v>
      </c>
      <c r="AI37" s="75">
        <v>0</v>
      </c>
      <c r="AJ37" s="75">
        <v>19217.732009678199</v>
      </c>
      <c r="AK37" s="75">
        <v>0</v>
      </c>
      <c r="AL37" s="75">
        <v>0</v>
      </c>
      <c r="AM37" s="75">
        <v>0</v>
      </c>
      <c r="AN37" s="75">
        <v>0</v>
      </c>
      <c r="AO37" s="75">
        <v>0</v>
      </c>
      <c r="AP37" s="75">
        <v>245.20879464497301</v>
      </c>
      <c r="AQ37" s="75">
        <v>0</v>
      </c>
      <c r="AR37" s="75">
        <v>68.129136278708202</v>
      </c>
      <c r="AS37" s="75">
        <v>3.8672903689985998</v>
      </c>
      <c r="AT37" s="75">
        <v>2.8379103241345498</v>
      </c>
      <c r="AU37" s="75">
        <v>158.28297700138299</v>
      </c>
      <c r="AV37" s="75">
        <v>1.91390029112033</v>
      </c>
      <c r="AW37" s="75">
        <v>56.942357590789001</v>
      </c>
      <c r="AX37" s="75">
        <v>12731.6284542352</v>
      </c>
      <c r="AY37" s="75">
        <v>2780.8138573228098</v>
      </c>
      <c r="AZ37" s="75">
        <v>9950.8145969124198</v>
      </c>
      <c r="BA37" s="75">
        <v>2.0960945931645698</v>
      </c>
      <c r="BB37" s="75">
        <v>3.5750966304557399</v>
      </c>
      <c r="BC37" s="75">
        <v>1397.61395824445</v>
      </c>
      <c r="BD37" s="75">
        <v>4.0529514996389802</v>
      </c>
      <c r="BE37" s="75">
        <v>39.387136827659099</v>
      </c>
      <c r="BF37" s="75">
        <v>2.98327726913474</v>
      </c>
      <c r="BG37" s="75">
        <v>5.6595132159372197</v>
      </c>
      <c r="BH37" s="75">
        <v>98.467833104603798</v>
      </c>
      <c r="BI37" s="75">
        <v>0</v>
      </c>
      <c r="BJ37" s="75">
        <v>670.55275728765196</v>
      </c>
      <c r="BK37" s="75">
        <v>4.9912999933861304</v>
      </c>
      <c r="BL37" s="75">
        <v>14.2515721566163</v>
      </c>
      <c r="BM37" s="75">
        <v>0</v>
      </c>
      <c r="BN37" s="75">
        <v>0</v>
      </c>
      <c r="BO37" s="75">
        <v>0</v>
      </c>
      <c r="BP37" s="75">
        <v>0</v>
      </c>
      <c r="BQ37" s="75">
        <v>0</v>
      </c>
      <c r="BR37" s="75">
        <v>0</v>
      </c>
      <c r="BT37" s="91" t="e">
        <f t="shared" si="0"/>
        <v>#DIV/0!</v>
      </c>
      <c r="BU37" s="68"/>
      <c r="BV37" s="68">
        <f t="shared" si="1"/>
        <v>-0.10812674627324227</v>
      </c>
      <c r="BW37" s="68"/>
      <c r="BX37" s="68">
        <f t="shared" si="2"/>
        <v>-7.9341738178654364E-2</v>
      </c>
      <c r="BY37" s="68">
        <f t="shared" si="2"/>
        <v>-7.9803544423334649E-2</v>
      </c>
      <c r="BZ37" s="68"/>
      <c r="CA37" s="68" t="str">
        <f t="shared" si="3"/>
        <v/>
      </c>
    </row>
    <row r="38" spans="1:79" x14ac:dyDescent="0.25">
      <c r="A38" s="89" t="s">
        <v>450</v>
      </c>
      <c r="C38" s="75">
        <v>25978.167006</v>
      </c>
      <c r="E38" s="75">
        <v>8464.3431357000009</v>
      </c>
      <c r="F38" s="75">
        <v>1815.8083546</v>
      </c>
      <c r="J38" s="89" t="s">
        <v>450</v>
      </c>
      <c r="K38" s="75">
        <v>0</v>
      </c>
      <c r="L38" s="75">
        <v>0</v>
      </c>
      <c r="M38" s="75">
        <v>0</v>
      </c>
      <c r="N38" s="75">
        <v>0</v>
      </c>
      <c r="O38" s="75">
        <v>0</v>
      </c>
      <c r="P38" s="75">
        <v>0</v>
      </c>
      <c r="Q38" s="75">
        <v>0</v>
      </c>
      <c r="R38" s="75">
        <v>0</v>
      </c>
      <c r="S38" s="75">
        <v>0</v>
      </c>
      <c r="T38" s="75">
        <v>0</v>
      </c>
      <c r="U38" s="75">
        <v>0</v>
      </c>
      <c r="V38" s="75">
        <v>0</v>
      </c>
      <c r="W38" s="75">
        <v>0</v>
      </c>
      <c r="X38" s="75">
        <v>0</v>
      </c>
      <c r="Y38" s="75">
        <v>0</v>
      </c>
      <c r="Z38" s="75">
        <v>0</v>
      </c>
      <c r="AA38" s="75">
        <v>0</v>
      </c>
      <c r="AB38" s="75">
        <v>0</v>
      </c>
      <c r="AC38" s="75">
        <v>0</v>
      </c>
      <c r="AD38" s="75">
        <v>0</v>
      </c>
      <c r="AE38" s="75">
        <v>0</v>
      </c>
      <c r="AF38" s="75">
        <v>0</v>
      </c>
      <c r="AG38" s="75">
        <v>0</v>
      </c>
      <c r="AH38" s="75">
        <v>0</v>
      </c>
      <c r="AI38" s="75">
        <v>0</v>
      </c>
      <c r="AJ38" s="75">
        <v>25978.1538775222</v>
      </c>
      <c r="AK38" s="75">
        <v>4733.7320830425897</v>
      </c>
      <c r="AL38" s="75">
        <v>0</v>
      </c>
      <c r="AM38" s="75">
        <v>0</v>
      </c>
      <c r="AN38" s="75">
        <v>0</v>
      </c>
      <c r="AO38" s="75">
        <v>0</v>
      </c>
      <c r="AP38" s="75">
        <v>157.397289949238</v>
      </c>
      <c r="AQ38" s="75">
        <v>0</v>
      </c>
      <c r="AR38" s="75">
        <v>44.374854184427598</v>
      </c>
      <c r="AS38" s="75">
        <v>2.6158689017124299</v>
      </c>
      <c r="AT38" s="75">
        <v>3.6795909505778801</v>
      </c>
      <c r="AU38" s="75">
        <v>101.729380027998</v>
      </c>
      <c r="AV38" s="75">
        <v>1.9000202020535999</v>
      </c>
      <c r="AW38" s="75">
        <v>37.1829089393012</v>
      </c>
      <c r="AX38" s="75">
        <v>8464.3385524560199</v>
      </c>
      <c r="AY38" s="75">
        <v>1815.8072670952699</v>
      </c>
      <c r="AZ38" s="75">
        <v>6648.5312853607502</v>
      </c>
      <c r="BA38" s="75">
        <v>1.34148361866653</v>
      </c>
      <c r="BB38" s="75">
        <v>2.3024808406664601</v>
      </c>
      <c r="BC38" s="75">
        <v>901.58089269575396</v>
      </c>
      <c r="BD38" s="75">
        <v>2.7744147140880799</v>
      </c>
      <c r="BE38" s="75">
        <v>29.805134549953902</v>
      </c>
      <c r="BF38" s="75">
        <v>3.1117912164553001</v>
      </c>
      <c r="BG38" s="75">
        <v>6.9659629052508603</v>
      </c>
      <c r="BH38" s="75">
        <v>74.512808364335697</v>
      </c>
      <c r="BI38" s="75">
        <v>0</v>
      </c>
      <c r="BJ38" s="75">
        <v>430.588473681663</v>
      </c>
      <c r="BK38" s="75">
        <v>4.80496712897589</v>
      </c>
      <c r="BL38" s="75">
        <v>9.1389442241549492</v>
      </c>
      <c r="BM38" s="75">
        <v>0</v>
      </c>
      <c r="BN38" s="75">
        <v>0</v>
      </c>
      <c r="BO38" s="75">
        <v>0</v>
      </c>
      <c r="BP38" s="75">
        <v>0</v>
      </c>
      <c r="BQ38" s="75">
        <v>0</v>
      </c>
      <c r="BR38" s="75">
        <v>0</v>
      </c>
      <c r="BT38" s="91" t="e">
        <f t="shared" si="0"/>
        <v>#DIV/0!</v>
      </c>
      <c r="BU38" s="68"/>
      <c r="BV38" s="68">
        <f t="shared" si="1"/>
        <v>-5.0536582495900093E-7</v>
      </c>
      <c r="BW38" s="68"/>
      <c r="BX38" s="68">
        <f t="shared" si="2"/>
        <v>-5.4147662818977524E-7</v>
      </c>
      <c r="BY38" s="68">
        <f t="shared" si="2"/>
        <v>-5.9890942088642831E-7</v>
      </c>
      <c r="BZ38" s="68"/>
      <c r="CA38" s="68" t="str">
        <f t="shared" si="3"/>
        <v/>
      </c>
    </row>
    <row r="39" spans="1:79" x14ac:dyDescent="0.25">
      <c r="A39" s="89" t="s">
        <v>451</v>
      </c>
      <c r="C39" s="75">
        <v>6064.3736092999998</v>
      </c>
      <c r="E39" s="75">
        <v>1491.000143</v>
      </c>
      <c r="F39" s="75">
        <v>294.02130728999998</v>
      </c>
      <c r="J39" s="89" t="s">
        <v>451</v>
      </c>
      <c r="K39" s="75">
        <v>0</v>
      </c>
      <c r="L39" s="75">
        <v>0</v>
      </c>
      <c r="M39" s="75">
        <v>0</v>
      </c>
      <c r="N39" s="75">
        <v>0</v>
      </c>
      <c r="O39" s="75">
        <v>0</v>
      </c>
      <c r="P39" s="75">
        <v>0</v>
      </c>
      <c r="Q39" s="75">
        <v>0</v>
      </c>
      <c r="R39" s="75">
        <v>0</v>
      </c>
      <c r="S39" s="75">
        <v>0</v>
      </c>
      <c r="T39" s="75">
        <v>0</v>
      </c>
      <c r="U39" s="75">
        <v>0</v>
      </c>
      <c r="V39" s="75">
        <v>0</v>
      </c>
      <c r="W39" s="75">
        <v>0</v>
      </c>
      <c r="X39" s="75">
        <v>0</v>
      </c>
      <c r="Y39" s="75">
        <v>0</v>
      </c>
      <c r="Z39" s="75">
        <v>0</v>
      </c>
      <c r="AA39" s="75">
        <v>0</v>
      </c>
      <c r="AB39" s="75">
        <v>0</v>
      </c>
      <c r="AC39" s="75">
        <v>0</v>
      </c>
      <c r="AD39" s="75">
        <v>0</v>
      </c>
      <c r="AE39" s="75">
        <v>0</v>
      </c>
      <c r="AF39" s="75">
        <v>0</v>
      </c>
      <c r="AG39" s="75">
        <v>0</v>
      </c>
      <c r="AH39" s="75">
        <v>0</v>
      </c>
      <c r="AI39" s="75">
        <v>0</v>
      </c>
      <c r="AJ39" s="75">
        <v>0</v>
      </c>
      <c r="AK39" s="75">
        <v>0</v>
      </c>
      <c r="AL39" s="75">
        <v>0</v>
      </c>
      <c r="AM39" s="75">
        <v>0</v>
      </c>
      <c r="AN39" s="75">
        <v>0</v>
      </c>
      <c r="AO39" s="75">
        <v>0</v>
      </c>
      <c r="AP39" s="75">
        <v>0</v>
      </c>
      <c r="AQ39" s="75">
        <v>0</v>
      </c>
      <c r="AR39" s="75">
        <v>0</v>
      </c>
      <c r="AS39" s="75">
        <v>0</v>
      </c>
      <c r="AT39" s="75">
        <v>0</v>
      </c>
      <c r="AU39" s="75">
        <v>0</v>
      </c>
      <c r="AV39" s="75">
        <v>0</v>
      </c>
      <c r="AW39" s="75">
        <v>0</v>
      </c>
      <c r="AX39" s="75">
        <v>0</v>
      </c>
      <c r="AY39" s="75">
        <v>0</v>
      </c>
      <c r="AZ39" s="75">
        <v>0</v>
      </c>
      <c r="BA39" s="75">
        <v>0</v>
      </c>
      <c r="BB39" s="75">
        <v>0</v>
      </c>
      <c r="BC39" s="75">
        <v>0</v>
      </c>
      <c r="BD39" s="75">
        <v>0</v>
      </c>
      <c r="BE39" s="75">
        <v>0</v>
      </c>
      <c r="BF39" s="75">
        <v>0</v>
      </c>
      <c r="BG39" s="75">
        <v>0</v>
      </c>
      <c r="BH39" s="75">
        <v>0</v>
      </c>
      <c r="BI39" s="75">
        <v>0</v>
      </c>
      <c r="BJ39" s="75">
        <v>0</v>
      </c>
      <c r="BK39" s="75">
        <v>0</v>
      </c>
      <c r="BL39" s="75">
        <v>0</v>
      </c>
      <c r="BM39" s="75">
        <v>0</v>
      </c>
      <c r="BN39" s="75">
        <v>0</v>
      </c>
      <c r="BO39" s="75">
        <v>0</v>
      </c>
      <c r="BP39" s="75">
        <v>0</v>
      </c>
      <c r="BQ39" s="75">
        <v>0</v>
      </c>
      <c r="BR39" s="75">
        <v>0</v>
      </c>
      <c r="BT39" s="91" t="e">
        <f t="shared" si="0"/>
        <v>#DIV/0!</v>
      </c>
      <c r="BU39" s="68"/>
      <c r="BV39" s="68" t="str">
        <f t="shared" si="1"/>
        <v/>
      </c>
      <c r="BW39" s="68"/>
      <c r="BX39" s="68" t="str">
        <f t="shared" si="2"/>
        <v/>
      </c>
      <c r="BY39" s="68" t="str">
        <f t="shared" si="2"/>
        <v/>
      </c>
      <c r="BZ39" s="68"/>
      <c r="CA39" s="68" t="str">
        <f t="shared" si="3"/>
        <v/>
      </c>
    </row>
    <row r="40" spans="1:79" x14ac:dyDescent="0.25">
      <c r="A40" s="89" t="s">
        <v>452</v>
      </c>
      <c r="C40" s="75">
        <v>9380.8674818</v>
      </c>
      <c r="E40" s="75">
        <v>16470.397574999999</v>
      </c>
      <c r="F40" s="75">
        <v>3621.0920387000001</v>
      </c>
      <c r="J40" s="89" t="s">
        <v>452</v>
      </c>
      <c r="K40" s="75">
        <v>0</v>
      </c>
      <c r="L40" s="75">
        <v>0</v>
      </c>
      <c r="M40" s="75">
        <v>0</v>
      </c>
      <c r="N40" s="75">
        <v>0</v>
      </c>
      <c r="O40" s="75">
        <v>0</v>
      </c>
      <c r="P40" s="75">
        <v>0</v>
      </c>
      <c r="Q40" s="75">
        <v>0</v>
      </c>
      <c r="R40" s="75">
        <v>0</v>
      </c>
      <c r="S40" s="75">
        <v>0</v>
      </c>
      <c r="T40" s="75">
        <v>0</v>
      </c>
      <c r="U40" s="75">
        <v>0</v>
      </c>
      <c r="V40" s="75">
        <v>0</v>
      </c>
      <c r="W40" s="75">
        <v>0</v>
      </c>
      <c r="X40" s="75">
        <v>0</v>
      </c>
      <c r="Y40" s="75">
        <v>0</v>
      </c>
      <c r="Z40" s="75">
        <v>0</v>
      </c>
      <c r="AA40" s="75">
        <v>0</v>
      </c>
      <c r="AB40" s="75">
        <v>0</v>
      </c>
      <c r="AC40" s="75">
        <v>0</v>
      </c>
      <c r="AD40" s="75">
        <v>0</v>
      </c>
      <c r="AE40" s="75">
        <v>0</v>
      </c>
      <c r="AF40" s="75">
        <v>0</v>
      </c>
      <c r="AG40" s="75">
        <v>0</v>
      </c>
      <c r="AH40" s="75">
        <v>0</v>
      </c>
      <c r="AI40" s="75">
        <v>0</v>
      </c>
      <c r="AJ40" s="75">
        <v>4849.9827678830598</v>
      </c>
      <c r="AK40" s="75">
        <v>3691.6100372740898</v>
      </c>
      <c r="AL40" s="75">
        <v>0</v>
      </c>
      <c r="AM40" s="75">
        <v>0</v>
      </c>
      <c r="AN40" s="75">
        <v>0</v>
      </c>
      <c r="AO40" s="75">
        <v>0</v>
      </c>
      <c r="AP40" s="75">
        <v>246.26100506170201</v>
      </c>
      <c r="AQ40" s="75">
        <v>0</v>
      </c>
      <c r="AR40" s="75">
        <v>67.729103468311195</v>
      </c>
      <c r="AS40" s="75">
        <v>3.7402283450233398</v>
      </c>
      <c r="AT40" s="75">
        <v>0.85046989070586398</v>
      </c>
      <c r="AU40" s="75">
        <v>158.82333132315799</v>
      </c>
      <c r="AV40" s="75">
        <v>1.1994143643248001</v>
      </c>
      <c r="AW40" s="75">
        <v>56.506444057276099</v>
      </c>
      <c r="AX40" s="75">
        <v>12471.972031895801</v>
      </c>
      <c r="AY40" s="75">
        <v>2759.5682656849599</v>
      </c>
      <c r="AZ40" s="75">
        <v>9712.4037662108494</v>
      </c>
      <c r="BA40" s="75">
        <v>2.10937341777035</v>
      </c>
      <c r="BB40" s="75">
        <v>3.5822055830442499</v>
      </c>
      <c r="BC40" s="75">
        <v>1398.8059158024</v>
      </c>
      <c r="BD40" s="75">
        <v>3.8843073624122999</v>
      </c>
      <c r="BE40" s="75">
        <v>34.688446021594203</v>
      </c>
      <c r="BF40" s="75">
        <v>1.7079821551282199</v>
      </c>
      <c r="BG40" s="75">
        <v>2.0964950605444299</v>
      </c>
      <c r="BH40" s="75">
        <v>86.721126986557294</v>
      </c>
      <c r="BI40" s="75">
        <v>0</v>
      </c>
      <c r="BJ40" s="75">
        <v>673.25040010527005</v>
      </c>
      <c r="BK40" s="75">
        <v>3.28956501386156</v>
      </c>
      <c r="BL40" s="75">
        <v>14.322451665875199</v>
      </c>
      <c r="BM40" s="75">
        <v>0</v>
      </c>
      <c r="BN40" s="75">
        <v>0</v>
      </c>
      <c r="BO40" s="75">
        <v>0</v>
      </c>
      <c r="BP40" s="75">
        <v>0</v>
      </c>
      <c r="BQ40" s="75">
        <v>0</v>
      </c>
      <c r="BR40" s="75">
        <v>0</v>
      </c>
      <c r="BT40" s="91" t="e">
        <f t="shared" si="0"/>
        <v>#DIV/0!</v>
      </c>
      <c r="BU40" s="68"/>
      <c r="BV40" s="68">
        <f t="shared" si="1"/>
        <v>-0.48299208177787356</v>
      </c>
      <c r="BW40" s="68"/>
      <c r="BX40" s="68">
        <f t="shared" si="2"/>
        <v>-0.24276436102388371</v>
      </c>
      <c r="BY40" s="68">
        <f t="shared" si="2"/>
        <v>-0.23791822019645043</v>
      </c>
      <c r="BZ40" s="68"/>
      <c r="CA40" s="68" t="str">
        <f t="shared" si="3"/>
        <v/>
      </c>
    </row>
    <row r="41" spans="1:79" x14ac:dyDescent="0.25">
      <c r="A41" s="89" t="s">
        <v>475</v>
      </c>
      <c r="C41" s="75">
        <v>6975.0454057999996</v>
      </c>
      <c r="E41" s="75">
        <v>2541.7613296</v>
      </c>
      <c r="F41" s="75">
        <v>557.25483530999998</v>
      </c>
      <c r="J41" s="89" t="s">
        <v>475</v>
      </c>
      <c r="K41" s="75">
        <v>0</v>
      </c>
      <c r="L41" s="75">
        <v>0</v>
      </c>
      <c r="M41" s="75">
        <v>0</v>
      </c>
      <c r="N41" s="75">
        <v>0</v>
      </c>
      <c r="O41" s="75">
        <v>0</v>
      </c>
      <c r="P41" s="75">
        <v>0</v>
      </c>
      <c r="Q41" s="75">
        <v>0</v>
      </c>
      <c r="R41" s="75">
        <v>0</v>
      </c>
      <c r="S41" s="75">
        <v>0</v>
      </c>
      <c r="T41" s="75">
        <v>0</v>
      </c>
      <c r="U41" s="75">
        <v>0</v>
      </c>
      <c r="V41" s="75">
        <v>0</v>
      </c>
      <c r="W41" s="75">
        <v>0</v>
      </c>
      <c r="X41" s="75">
        <v>0</v>
      </c>
      <c r="Y41" s="75">
        <v>0</v>
      </c>
      <c r="Z41" s="75">
        <v>0</v>
      </c>
      <c r="AA41" s="75">
        <v>0</v>
      </c>
      <c r="AB41" s="75">
        <v>0</v>
      </c>
      <c r="AC41" s="75">
        <v>0</v>
      </c>
      <c r="AD41" s="75">
        <v>0</v>
      </c>
      <c r="AE41" s="75">
        <v>0</v>
      </c>
      <c r="AF41" s="75">
        <v>0</v>
      </c>
      <c r="AG41" s="75">
        <v>0</v>
      </c>
      <c r="AH41" s="75">
        <v>0</v>
      </c>
      <c r="AI41" s="75">
        <v>0</v>
      </c>
      <c r="AJ41" s="75">
        <v>0</v>
      </c>
      <c r="AK41" s="75">
        <v>0</v>
      </c>
      <c r="AL41" s="75">
        <v>0</v>
      </c>
      <c r="AM41" s="75">
        <v>0</v>
      </c>
      <c r="AN41" s="75">
        <v>0</v>
      </c>
      <c r="AO41" s="75">
        <v>0</v>
      </c>
      <c r="AP41" s="75">
        <v>0</v>
      </c>
      <c r="AQ41" s="75">
        <v>0</v>
      </c>
      <c r="AR41" s="75">
        <v>0</v>
      </c>
      <c r="AS41" s="75">
        <v>0</v>
      </c>
      <c r="AT41" s="75">
        <v>0</v>
      </c>
      <c r="AU41" s="75">
        <v>0</v>
      </c>
      <c r="AV41" s="75">
        <v>0</v>
      </c>
      <c r="AW41" s="75">
        <v>0</v>
      </c>
      <c r="AX41" s="75">
        <v>0</v>
      </c>
      <c r="AY41" s="75">
        <v>0</v>
      </c>
      <c r="AZ41" s="75">
        <v>0</v>
      </c>
      <c r="BA41" s="75">
        <v>0</v>
      </c>
      <c r="BB41" s="75">
        <v>0</v>
      </c>
      <c r="BC41" s="75">
        <v>0</v>
      </c>
      <c r="BD41" s="75">
        <v>0</v>
      </c>
      <c r="BE41" s="75">
        <v>0</v>
      </c>
      <c r="BF41" s="75">
        <v>0</v>
      </c>
      <c r="BG41" s="75">
        <v>0</v>
      </c>
      <c r="BH41" s="75">
        <v>0</v>
      </c>
      <c r="BI41" s="75">
        <v>0</v>
      </c>
      <c r="BJ41" s="75">
        <v>0</v>
      </c>
      <c r="BK41" s="75">
        <v>0</v>
      </c>
      <c r="BL41" s="75">
        <v>0</v>
      </c>
      <c r="BM41" s="75">
        <v>0</v>
      </c>
      <c r="BN41" s="75">
        <v>0</v>
      </c>
      <c r="BO41" s="75">
        <v>0</v>
      </c>
      <c r="BP41" s="75">
        <v>0</v>
      </c>
      <c r="BQ41" s="75">
        <v>0</v>
      </c>
      <c r="BR41" s="75">
        <v>0</v>
      </c>
      <c r="BT41" s="91" t="e">
        <f t="shared" si="0"/>
        <v>#DIV/0!</v>
      </c>
      <c r="BU41" s="68"/>
      <c r="BV41" s="68" t="str">
        <f t="shared" si="1"/>
        <v/>
      </c>
      <c r="BW41" s="68"/>
      <c r="BX41" s="68" t="str">
        <f t="shared" si="2"/>
        <v/>
      </c>
      <c r="BY41" s="68" t="str">
        <f t="shared" si="2"/>
        <v/>
      </c>
      <c r="BZ41" s="68"/>
      <c r="CA41" s="68" t="str">
        <f t="shared" si="3"/>
        <v/>
      </c>
    </row>
    <row r="42" spans="1:79" x14ac:dyDescent="0.25">
      <c r="A42" s="89" t="s">
        <v>453</v>
      </c>
      <c r="C42" s="75">
        <v>58520.032906</v>
      </c>
      <c r="E42" s="75">
        <v>8681.7112520999999</v>
      </c>
      <c r="F42" s="75">
        <v>1792.5829421999999</v>
      </c>
      <c r="J42" s="89" t="s">
        <v>453</v>
      </c>
      <c r="K42" s="75">
        <v>0</v>
      </c>
      <c r="L42" s="75">
        <v>0</v>
      </c>
      <c r="M42" s="75">
        <v>0</v>
      </c>
      <c r="N42" s="75">
        <v>0</v>
      </c>
      <c r="O42" s="75">
        <v>0</v>
      </c>
      <c r="P42" s="75">
        <v>0</v>
      </c>
      <c r="Q42" s="75">
        <v>0</v>
      </c>
      <c r="R42" s="75">
        <v>0</v>
      </c>
      <c r="S42" s="75">
        <v>0</v>
      </c>
      <c r="T42" s="75">
        <v>0</v>
      </c>
      <c r="U42" s="75">
        <v>0</v>
      </c>
      <c r="V42" s="75">
        <v>0</v>
      </c>
      <c r="W42" s="75">
        <v>0</v>
      </c>
      <c r="X42" s="75">
        <v>0</v>
      </c>
      <c r="Y42" s="75">
        <v>0</v>
      </c>
      <c r="Z42" s="75">
        <v>0</v>
      </c>
      <c r="AA42" s="75">
        <v>0</v>
      </c>
      <c r="AB42" s="75">
        <v>0</v>
      </c>
      <c r="AC42" s="75">
        <v>0</v>
      </c>
      <c r="AD42" s="75">
        <v>0</v>
      </c>
      <c r="AE42" s="75">
        <v>0</v>
      </c>
      <c r="AF42" s="75">
        <v>0</v>
      </c>
      <c r="AG42" s="75">
        <v>0</v>
      </c>
      <c r="AH42" s="75">
        <v>0</v>
      </c>
      <c r="AI42" s="75">
        <v>0</v>
      </c>
      <c r="AJ42" s="75">
        <v>0</v>
      </c>
      <c r="AK42" s="75">
        <v>0</v>
      </c>
      <c r="AL42" s="75">
        <v>0</v>
      </c>
      <c r="AM42" s="75">
        <v>0</v>
      </c>
      <c r="AN42" s="75">
        <v>0</v>
      </c>
      <c r="AO42" s="75">
        <v>0</v>
      </c>
      <c r="AP42" s="75">
        <v>0</v>
      </c>
      <c r="AQ42" s="75">
        <v>0</v>
      </c>
      <c r="AR42" s="75">
        <v>0</v>
      </c>
      <c r="AS42" s="75">
        <v>0</v>
      </c>
      <c r="AT42" s="75">
        <v>0</v>
      </c>
      <c r="AU42" s="75">
        <v>0</v>
      </c>
      <c r="AV42" s="75">
        <v>0</v>
      </c>
      <c r="AW42" s="75">
        <v>0</v>
      </c>
      <c r="AX42" s="75">
        <v>0</v>
      </c>
      <c r="AY42" s="75">
        <v>0</v>
      </c>
      <c r="AZ42" s="75">
        <v>0</v>
      </c>
      <c r="BA42" s="75">
        <v>0</v>
      </c>
      <c r="BB42" s="75">
        <v>0</v>
      </c>
      <c r="BC42" s="75">
        <v>0</v>
      </c>
      <c r="BD42" s="75">
        <v>0</v>
      </c>
      <c r="BE42" s="75">
        <v>0</v>
      </c>
      <c r="BF42" s="75">
        <v>0</v>
      </c>
      <c r="BG42" s="75">
        <v>0</v>
      </c>
      <c r="BH42" s="75">
        <v>0</v>
      </c>
      <c r="BI42" s="75">
        <v>0</v>
      </c>
      <c r="BJ42" s="75">
        <v>0</v>
      </c>
      <c r="BK42" s="75">
        <v>0</v>
      </c>
      <c r="BL42" s="75">
        <v>0</v>
      </c>
      <c r="BM42" s="75">
        <v>0</v>
      </c>
      <c r="BN42" s="75">
        <v>0</v>
      </c>
      <c r="BO42" s="75">
        <v>0</v>
      </c>
      <c r="BP42" s="75">
        <v>0</v>
      </c>
      <c r="BQ42" s="75">
        <v>0</v>
      </c>
      <c r="BR42" s="75">
        <v>0</v>
      </c>
      <c r="BT42" s="91" t="e">
        <f t="shared" si="0"/>
        <v>#DIV/0!</v>
      </c>
      <c r="BU42" s="68"/>
      <c r="BV42" s="68" t="str">
        <f t="shared" si="1"/>
        <v/>
      </c>
      <c r="BW42" s="68"/>
      <c r="BX42" s="68" t="str">
        <f t="shared" si="2"/>
        <v/>
      </c>
      <c r="BY42" s="68" t="str">
        <f t="shared" si="2"/>
        <v/>
      </c>
      <c r="BZ42" s="68"/>
      <c r="CA42" s="68" t="str">
        <f t="shared" si="3"/>
        <v/>
      </c>
    </row>
    <row r="43" spans="1:79" x14ac:dyDescent="0.25">
      <c r="A43" s="89" t="s">
        <v>454</v>
      </c>
      <c r="C43" s="75">
        <v>24184.188244000001</v>
      </c>
      <c r="E43" s="75">
        <v>643.62902638000003</v>
      </c>
      <c r="F43" s="75">
        <v>122.64025119</v>
      </c>
      <c r="J43" s="89" t="s">
        <v>454</v>
      </c>
      <c r="K43" s="75">
        <v>0</v>
      </c>
      <c r="L43" s="75">
        <v>0</v>
      </c>
      <c r="M43" s="75">
        <v>0</v>
      </c>
      <c r="N43" s="75">
        <v>0</v>
      </c>
      <c r="O43" s="75">
        <v>0</v>
      </c>
      <c r="P43" s="75">
        <v>0</v>
      </c>
      <c r="Q43" s="75">
        <v>0</v>
      </c>
      <c r="R43" s="75">
        <v>0</v>
      </c>
      <c r="S43" s="75">
        <v>0</v>
      </c>
      <c r="T43" s="75">
        <v>0</v>
      </c>
      <c r="U43" s="75">
        <v>0</v>
      </c>
      <c r="V43" s="75">
        <v>0</v>
      </c>
      <c r="W43" s="75">
        <v>0</v>
      </c>
      <c r="X43" s="75">
        <v>0</v>
      </c>
      <c r="Y43" s="75">
        <v>0</v>
      </c>
      <c r="Z43" s="75">
        <v>0</v>
      </c>
      <c r="AA43" s="75">
        <v>0</v>
      </c>
      <c r="AB43" s="75">
        <v>0</v>
      </c>
      <c r="AC43" s="75">
        <v>0</v>
      </c>
      <c r="AD43" s="75">
        <v>0</v>
      </c>
      <c r="AE43" s="75">
        <v>0</v>
      </c>
      <c r="AF43" s="75">
        <v>0</v>
      </c>
      <c r="AG43" s="75">
        <v>0</v>
      </c>
      <c r="AH43" s="75">
        <v>0</v>
      </c>
      <c r="AI43" s="75">
        <v>0</v>
      </c>
      <c r="AJ43" s="75">
        <v>0</v>
      </c>
      <c r="AK43" s="75">
        <v>0</v>
      </c>
      <c r="AL43" s="75">
        <v>0</v>
      </c>
      <c r="AM43" s="75">
        <v>0</v>
      </c>
      <c r="AN43" s="75">
        <v>0</v>
      </c>
      <c r="AO43" s="75">
        <v>0</v>
      </c>
      <c r="AP43" s="75">
        <v>0</v>
      </c>
      <c r="AQ43" s="75">
        <v>0</v>
      </c>
      <c r="AR43" s="75">
        <v>0</v>
      </c>
      <c r="AS43" s="75">
        <v>0</v>
      </c>
      <c r="AT43" s="75">
        <v>0</v>
      </c>
      <c r="AU43" s="75">
        <v>0</v>
      </c>
      <c r="AV43" s="75">
        <v>0</v>
      </c>
      <c r="AW43" s="75">
        <v>0</v>
      </c>
      <c r="AX43" s="75">
        <v>0</v>
      </c>
      <c r="AY43" s="75">
        <v>0</v>
      </c>
      <c r="AZ43" s="75">
        <v>0</v>
      </c>
      <c r="BA43" s="75">
        <v>0</v>
      </c>
      <c r="BB43" s="75">
        <v>0</v>
      </c>
      <c r="BC43" s="75">
        <v>0</v>
      </c>
      <c r="BD43" s="75">
        <v>0</v>
      </c>
      <c r="BE43" s="75">
        <v>0</v>
      </c>
      <c r="BF43" s="75">
        <v>0</v>
      </c>
      <c r="BG43" s="75">
        <v>0</v>
      </c>
      <c r="BH43" s="75">
        <v>0</v>
      </c>
      <c r="BI43" s="75">
        <v>0</v>
      </c>
      <c r="BJ43" s="75">
        <v>0</v>
      </c>
      <c r="BK43" s="75">
        <v>0</v>
      </c>
      <c r="BL43" s="75">
        <v>0</v>
      </c>
      <c r="BM43" s="75">
        <v>0</v>
      </c>
      <c r="BN43" s="75">
        <v>0</v>
      </c>
      <c r="BO43" s="75">
        <v>0</v>
      </c>
      <c r="BP43" s="75">
        <v>0</v>
      </c>
      <c r="BQ43" s="75">
        <v>0</v>
      </c>
      <c r="BR43" s="75">
        <v>0</v>
      </c>
      <c r="BT43" s="91" t="e">
        <f t="shared" si="0"/>
        <v>#DIV/0!</v>
      </c>
      <c r="BU43" s="68"/>
      <c r="BV43" s="68" t="str">
        <f t="shared" si="1"/>
        <v/>
      </c>
      <c r="BW43" s="68"/>
      <c r="BX43" s="68" t="str">
        <f t="shared" si="2"/>
        <v/>
      </c>
      <c r="BY43" s="68" t="str">
        <f t="shared" si="2"/>
        <v/>
      </c>
      <c r="BZ43" s="68"/>
      <c r="CA43" s="68" t="str">
        <f t="shared" si="3"/>
        <v/>
      </c>
    </row>
    <row r="44" spans="1:79" x14ac:dyDescent="0.25">
      <c r="A44" s="89" t="s">
        <v>476</v>
      </c>
      <c r="C44" s="75">
        <v>6256.0198461</v>
      </c>
      <c r="E44" s="75">
        <v>11098.395885</v>
      </c>
      <c r="F44" s="75">
        <v>2432.2804077000001</v>
      </c>
      <c r="J44" s="89" t="s">
        <v>476</v>
      </c>
      <c r="K44" s="75">
        <v>0</v>
      </c>
      <c r="L44" s="75">
        <v>0</v>
      </c>
      <c r="M44" s="75">
        <v>0</v>
      </c>
      <c r="N44" s="75">
        <v>0</v>
      </c>
      <c r="O44" s="75">
        <v>0</v>
      </c>
      <c r="P44" s="75">
        <v>0</v>
      </c>
      <c r="Q44" s="75">
        <v>0</v>
      </c>
      <c r="R44" s="75">
        <v>0</v>
      </c>
      <c r="S44" s="75">
        <v>0</v>
      </c>
      <c r="T44" s="75">
        <v>0</v>
      </c>
      <c r="U44" s="75">
        <v>0</v>
      </c>
      <c r="V44" s="75">
        <v>0</v>
      </c>
      <c r="W44" s="75">
        <v>0</v>
      </c>
      <c r="X44" s="75">
        <v>0</v>
      </c>
      <c r="Y44" s="75">
        <v>0</v>
      </c>
      <c r="Z44" s="75">
        <v>0</v>
      </c>
      <c r="AA44" s="75">
        <v>0</v>
      </c>
      <c r="AB44" s="75">
        <v>0</v>
      </c>
      <c r="AC44" s="75">
        <v>0</v>
      </c>
      <c r="AD44" s="75">
        <v>0</v>
      </c>
      <c r="AE44" s="75">
        <v>0</v>
      </c>
      <c r="AF44" s="75">
        <v>0</v>
      </c>
      <c r="AG44" s="75">
        <v>0</v>
      </c>
      <c r="AH44" s="75">
        <v>0</v>
      </c>
      <c r="AI44" s="75">
        <v>0</v>
      </c>
      <c r="AJ44" s="75">
        <v>435.121397124071</v>
      </c>
      <c r="AK44" s="75">
        <v>0</v>
      </c>
      <c r="AL44" s="75">
        <v>0</v>
      </c>
      <c r="AM44" s="75">
        <v>0</v>
      </c>
      <c r="AN44" s="75">
        <v>0</v>
      </c>
      <c r="AO44" s="75">
        <v>0</v>
      </c>
      <c r="AP44" s="75">
        <v>5.4390152725188399</v>
      </c>
      <c r="AQ44" s="75">
        <v>0</v>
      </c>
      <c r="AR44" s="75">
        <v>1.5064950302308799</v>
      </c>
      <c r="AS44" s="75">
        <v>8.4807387026902006E-2</v>
      </c>
      <c r="AT44" s="75">
        <v>4.9397424340129101E-2</v>
      </c>
      <c r="AU44" s="75">
        <v>3.5099586743607998</v>
      </c>
      <c r="AV44" s="75">
        <v>3.7555151044164098E-2</v>
      </c>
      <c r="AW44" s="75">
        <v>1.2584392521922201</v>
      </c>
      <c r="AX44" s="75">
        <v>280.27245542992802</v>
      </c>
      <c r="AY44" s="75">
        <v>61.456854753109802</v>
      </c>
      <c r="AZ44" s="75">
        <v>218.81560067681801</v>
      </c>
      <c r="BA44" s="75">
        <v>4.6523262068927297E-2</v>
      </c>
      <c r="BB44" s="75">
        <v>7.9244028836455593E-2</v>
      </c>
      <c r="BC44" s="75">
        <v>30.968136929071701</v>
      </c>
      <c r="BD44" s="75">
        <v>8.8637869563539806E-2</v>
      </c>
      <c r="BE44" s="75">
        <v>0.84066978841140205</v>
      </c>
      <c r="BF44" s="75">
        <v>5.7443625059938198E-2</v>
      </c>
      <c r="BG44" s="75">
        <v>0.101224511097515</v>
      </c>
      <c r="BH44" s="75">
        <v>2.10165257251828</v>
      </c>
      <c r="BI44" s="75">
        <v>0</v>
      </c>
      <c r="BJ44" s="75">
        <v>14.8724350490804</v>
      </c>
      <c r="BK44" s="75">
        <v>9.9035412953256505E-2</v>
      </c>
      <c r="BL44" s="75">
        <v>0.316183512734447</v>
      </c>
      <c r="BM44" s="75">
        <v>0</v>
      </c>
      <c r="BN44" s="75">
        <v>0</v>
      </c>
      <c r="BO44" s="75">
        <v>0</v>
      </c>
      <c r="BP44" s="75">
        <v>0</v>
      </c>
      <c r="BQ44" s="75">
        <v>0</v>
      </c>
      <c r="BR44" s="75">
        <v>0</v>
      </c>
      <c r="BT44" s="91" t="e">
        <f t="shared" si="0"/>
        <v>#DIV/0!</v>
      </c>
      <c r="BU44" s="68"/>
      <c r="BV44" s="68">
        <f t="shared" si="1"/>
        <v>-0.93044756765032866</v>
      </c>
      <c r="BW44" s="68"/>
      <c r="BX44" s="68">
        <f t="shared" si="2"/>
        <v>-0.97474657974593171</v>
      </c>
      <c r="BY44" s="68">
        <f t="shared" si="2"/>
        <v>-0.97473282498245162</v>
      </c>
      <c r="BZ44" s="68"/>
      <c r="CA44" s="68" t="str">
        <f t="shared" si="3"/>
        <v/>
      </c>
    </row>
    <row r="45" spans="1:79" x14ac:dyDescent="0.25">
      <c r="A45" s="3"/>
      <c r="BU45" s="68"/>
      <c r="BV45" s="68" t="str">
        <f t="shared" si="1"/>
        <v/>
      </c>
      <c r="BW45" s="68"/>
      <c r="BX45" s="68" t="str">
        <f t="shared" si="2"/>
        <v/>
      </c>
      <c r="BY45" s="68" t="str">
        <f t="shared" si="2"/>
        <v/>
      </c>
      <c r="BZ45" s="68"/>
      <c r="CA45" s="68" t="str">
        <f t="shared" si="3"/>
        <v/>
      </c>
    </row>
    <row r="46" spans="1:79" x14ac:dyDescent="0.25">
      <c r="A46" s="4" t="s">
        <v>353</v>
      </c>
      <c r="B46" s="1">
        <f t="shared" ref="B46:H46" si="4">SUM(B3:B44)</f>
        <v>0</v>
      </c>
      <c r="C46" s="1">
        <f t="shared" si="4"/>
        <v>1131696.0272216999</v>
      </c>
      <c r="D46" s="1">
        <f t="shared" si="4"/>
        <v>0</v>
      </c>
      <c r="E46" s="1">
        <f t="shared" si="4"/>
        <v>171905.42499808501</v>
      </c>
      <c r="F46" s="1">
        <f t="shared" si="4"/>
        <v>37468.352307089008</v>
      </c>
      <c r="G46" s="1">
        <f t="shared" si="4"/>
        <v>0</v>
      </c>
      <c r="H46" s="1">
        <f t="shared" si="4"/>
        <v>127689.93925873999</v>
      </c>
      <c r="K46" s="1">
        <f>SUM(K3:K44)</f>
        <v>11838.026178784805</v>
      </c>
      <c r="L46" s="1">
        <f>SUM(L3:L44)</f>
        <v>12043.783682685491</v>
      </c>
      <c r="M46" s="1">
        <f>SUM(M3:M44)</f>
        <v>1397.6471271986184</v>
      </c>
      <c r="N46" s="1">
        <f>SUM(N3:N44)</f>
        <v>1397.6471271986184</v>
      </c>
      <c r="O46" s="1">
        <f t="shared" ref="O46:BR46" si="5">SUM(O3:O44)</f>
        <v>162.22033869961962</v>
      </c>
      <c r="P46" s="1">
        <f t="shared" si="5"/>
        <v>428.91475148822536</v>
      </c>
      <c r="Q46" s="1">
        <f t="shared" si="5"/>
        <v>159.42214112031868</v>
      </c>
      <c r="R46" s="1">
        <f t="shared" si="5"/>
        <v>8789142.1361470576</v>
      </c>
      <c r="S46" s="1">
        <f t="shared" si="5"/>
        <v>0</v>
      </c>
      <c r="T46" s="1">
        <f t="shared" si="5"/>
        <v>85689.317643267699</v>
      </c>
      <c r="U46" s="1">
        <f t="shared" si="5"/>
        <v>0</v>
      </c>
      <c r="V46" s="1">
        <f t="shared" si="5"/>
        <v>40503.094907052568</v>
      </c>
      <c r="W46" s="1">
        <f t="shared" si="5"/>
        <v>0</v>
      </c>
      <c r="X46" s="1">
        <f t="shared" si="5"/>
        <v>0</v>
      </c>
      <c r="Y46" s="1">
        <f t="shared" si="5"/>
        <v>0</v>
      </c>
      <c r="Z46" s="1">
        <f t="shared" si="5"/>
        <v>0</v>
      </c>
      <c r="AA46" s="1">
        <f t="shared" si="5"/>
        <v>0</v>
      </c>
      <c r="AB46" s="1">
        <f t="shared" si="5"/>
        <v>134.23164222512352</v>
      </c>
      <c r="AC46" s="1">
        <f t="shared" si="5"/>
        <v>611.5330601550047</v>
      </c>
      <c r="AD46" s="1">
        <f t="shared" si="5"/>
        <v>0</v>
      </c>
      <c r="AE46" s="1">
        <f t="shared" si="5"/>
        <v>3924.475357677873</v>
      </c>
      <c r="AF46" s="1">
        <f t="shared" si="5"/>
        <v>334.69135679732352</v>
      </c>
      <c r="AG46" s="1">
        <f t="shared" si="5"/>
        <v>32656.754519799531</v>
      </c>
      <c r="AH46" s="1">
        <f t="shared" si="5"/>
        <v>0</v>
      </c>
      <c r="AI46" s="1">
        <f t="shared" si="5"/>
        <v>0</v>
      </c>
      <c r="AJ46" s="1">
        <f t="shared" si="5"/>
        <v>643521.74860034452</v>
      </c>
      <c r="AK46" s="1">
        <f t="shared" si="5"/>
        <v>179949.14315476993</v>
      </c>
      <c r="AL46" s="1">
        <f t="shared" si="5"/>
        <v>222049.51379597289</v>
      </c>
      <c r="AM46" s="1">
        <f t="shared" si="5"/>
        <v>0</v>
      </c>
      <c r="AN46" s="1">
        <f t="shared" si="5"/>
        <v>167.69108569144061</v>
      </c>
      <c r="AO46" s="1">
        <f t="shared" si="5"/>
        <v>855.38346833750904</v>
      </c>
      <c r="AP46" s="1">
        <f t="shared" si="5"/>
        <v>1056.2176278063005</v>
      </c>
      <c r="AQ46" s="1">
        <f t="shared" si="5"/>
        <v>19591.038131298446</v>
      </c>
      <c r="AR46" s="1">
        <f t="shared" si="5"/>
        <v>731.94165165637537</v>
      </c>
      <c r="AS46" s="1">
        <f t="shared" si="5"/>
        <v>22.514621188136896</v>
      </c>
      <c r="AT46" s="1">
        <f t="shared" si="5"/>
        <v>42.283760637038732</v>
      </c>
      <c r="AU46" s="1">
        <f t="shared" si="5"/>
        <v>744.24875569985988</v>
      </c>
      <c r="AV46" s="1">
        <f t="shared" si="5"/>
        <v>23.57569278669617</v>
      </c>
      <c r="AW46" s="1">
        <f t="shared" si="5"/>
        <v>250.33985663749928</v>
      </c>
      <c r="AX46" s="1">
        <f t="shared" si="5"/>
        <v>60869.259028763001</v>
      </c>
      <c r="AY46" s="1">
        <f t="shared" si="5"/>
        <v>13564.94349097864</v>
      </c>
      <c r="AZ46" s="1">
        <f t="shared" si="5"/>
        <v>47304.315537784387</v>
      </c>
      <c r="BA46" s="1">
        <f t="shared" si="5"/>
        <v>10.301008113780528</v>
      </c>
      <c r="BB46" s="1">
        <f t="shared" si="5"/>
        <v>18.171911082449519</v>
      </c>
      <c r="BC46" s="1">
        <f t="shared" si="5"/>
        <v>6856.5233552599293</v>
      </c>
      <c r="BD46" s="1">
        <f t="shared" si="5"/>
        <v>19.991753671577428</v>
      </c>
      <c r="BE46" s="1">
        <f t="shared" si="5"/>
        <v>209.2848867379858</v>
      </c>
      <c r="BF46" s="1">
        <f t="shared" si="5"/>
        <v>19.167612808036914</v>
      </c>
      <c r="BG46" s="1">
        <f t="shared" si="5"/>
        <v>41.489032782332117</v>
      </c>
      <c r="BH46" s="1">
        <f t="shared" si="5"/>
        <v>523.21244687147555</v>
      </c>
      <c r="BI46" s="1">
        <f t="shared" si="5"/>
        <v>0</v>
      </c>
      <c r="BJ46" s="1">
        <f t="shared" si="5"/>
        <v>2846.7369159625605</v>
      </c>
      <c r="BK46" s="1">
        <f t="shared" si="5"/>
        <v>79.064513759376311</v>
      </c>
      <c r="BL46" s="1">
        <f t="shared" si="5"/>
        <v>69.878087517224046</v>
      </c>
      <c r="BM46" s="1">
        <f t="shared" si="5"/>
        <v>67.910518613965465</v>
      </c>
      <c r="BN46" s="1">
        <f t="shared" si="5"/>
        <v>56.999169952498796</v>
      </c>
      <c r="BO46" s="1">
        <f t="shared" si="5"/>
        <v>423.40459903128522</v>
      </c>
      <c r="BP46" s="1">
        <f t="shared" si="5"/>
        <v>1366.4508536430828</v>
      </c>
      <c r="BQ46" s="1">
        <f t="shared" si="5"/>
        <v>124233.93170819597</v>
      </c>
      <c r="BR46" s="1">
        <f t="shared" si="5"/>
        <v>477.29097694372462</v>
      </c>
      <c r="BU46" s="68" t="e">
        <f>+(R46-B46)/B46</f>
        <v>#DIV/0!</v>
      </c>
      <c r="BV46" s="68">
        <f t="shared" si="1"/>
        <v>-0.43136519602336804</v>
      </c>
      <c r="BW46" s="68"/>
      <c r="BX46" s="68">
        <f t="shared" si="2"/>
        <v>-0.64591426344199976</v>
      </c>
      <c r="BY46" s="68">
        <f t="shared" si="2"/>
        <v>-0.63796263631234851</v>
      </c>
      <c r="BZ46" s="68"/>
      <c r="CA46" s="68">
        <f t="shared" si="3"/>
        <v>-2.706562138416449E-2</v>
      </c>
    </row>
    <row r="47" spans="1:79" x14ac:dyDescent="0.25">
      <c r="A47" s="4" t="s">
        <v>477</v>
      </c>
      <c r="B47" s="1">
        <f t="shared" ref="B47:H47" si="6">SUM(B3:B12)</f>
        <v>0</v>
      </c>
      <c r="C47" s="1">
        <f t="shared" si="6"/>
        <v>524852.00579725008</v>
      </c>
      <c r="D47" s="1">
        <f t="shared" si="6"/>
        <v>0</v>
      </c>
      <c r="E47" s="1">
        <f t="shared" si="6"/>
        <v>6878.7837249049999</v>
      </c>
      <c r="F47" s="1">
        <f t="shared" si="6"/>
        <v>1965.3669664209999</v>
      </c>
      <c r="G47" s="1">
        <f t="shared" si="6"/>
        <v>0</v>
      </c>
      <c r="H47" s="1">
        <f t="shared" si="6"/>
        <v>127689.93925873999</v>
      </c>
      <c r="K47" s="1">
        <f>SUM(K3:K12)</f>
        <v>11838.026178784805</v>
      </c>
      <c r="L47" s="1">
        <f>SUM(L3:L12)</f>
        <v>12043.783682685491</v>
      </c>
      <c r="M47" s="1">
        <f>SUM(M3:M12)</f>
        <v>1397.6471271986184</v>
      </c>
      <c r="N47" s="1">
        <f>SUM(N3:N12)</f>
        <v>1397.6471271986184</v>
      </c>
      <c r="O47" s="1">
        <f t="shared" ref="O47:BR47" si="7">SUM(O3:O12)</f>
        <v>162.22033869961962</v>
      </c>
      <c r="P47" s="1">
        <f t="shared" si="7"/>
        <v>428.91475148822536</v>
      </c>
      <c r="Q47" s="1">
        <f t="shared" si="7"/>
        <v>159.42214112031868</v>
      </c>
      <c r="R47" s="1">
        <f t="shared" si="7"/>
        <v>8789142.1361470576</v>
      </c>
      <c r="S47" s="1">
        <f t="shared" si="7"/>
        <v>0</v>
      </c>
      <c r="T47" s="1">
        <f t="shared" si="7"/>
        <v>85689.317643267699</v>
      </c>
      <c r="U47" s="1">
        <f t="shared" si="7"/>
        <v>0</v>
      </c>
      <c r="V47" s="1">
        <f t="shared" si="7"/>
        <v>40503.094907052568</v>
      </c>
      <c r="W47" s="1">
        <f t="shared" si="7"/>
        <v>0</v>
      </c>
      <c r="X47" s="1">
        <f t="shared" si="7"/>
        <v>0</v>
      </c>
      <c r="Y47" s="1">
        <f t="shared" si="7"/>
        <v>0</v>
      </c>
      <c r="Z47" s="1">
        <f t="shared" si="7"/>
        <v>0</v>
      </c>
      <c r="AA47" s="1">
        <f t="shared" si="7"/>
        <v>0</v>
      </c>
      <c r="AB47" s="1">
        <f t="shared" si="7"/>
        <v>134.23164222512352</v>
      </c>
      <c r="AC47" s="1">
        <f t="shared" si="7"/>
        <v>611.5330601550047</v>
      </c>
      <c r="AD47" s="1">
        <f t="shared" si="7"/>
        <v>0</v>
      </c>
      <c r="AE47" s="1">
        <f t="shared" si="7"/>
        <v>3924.475357677873</v>
      </c>
      <c r="AF47" s="1">
        <f t="shared" si="7"/>
        <v>334.69135679732352</v>
      </c>
      <c r="AG47" s="1">
        <f t="shared" si="7"/>
        <v>32656.754519799531</v>
      </c>
      <c r="AH47" s="1">
        <f t="shared" si="7"/>
        <v>0</v>
      </c>
      <c r="AI47" s="1">
        <f t="shared" si="7"/>
        <v>0</v>
      </c>
      <c r="AJ47" s="1">
        <f t="shared" si="7"/>
        <v>506067.3017201543</v>
      </c>
      <c r="AK47" s="1">
        <f t="shared" si="7"/>
        <v>159021.08805964602</v>
      </c>
      <c r="AL47" s="1">
        <f t="shared" si="7"/>
        <v>222049.51379597289</v>
      </c>
      <c r="AM47" s="1">
        <f t="shared" si="7"/>
        <v>0</v>
      </c>
      <c r="AN47" s="1">
        <f t="shared" si="7"/>
        <v>167.69108569144061</v>
      </c>
      <c r="AO47" s="1">
        <f t="shared" si="7"/>
        <v>855.38346833750904</v>
      </c>
      <c r="AP47" s="1">
        <f t="shared" si="7"/>
        <v>39.619198537674251</v>
      </c>
      <c r="AQ47" s="1">
        <f t="shared" si="7"/>
        <v>19591.038131298446</v>
      </c>
      <c r="AR47" s="1">
        <f t="shared" si="7"/>
        <v>446.13597113047405</v>
      </c>
      <c r="AS47" s="1">
        <f t="shared" si="7"/>
        <v>5.7857931758130832</v>
      </c>
      <c r="AT47" s="1">
        <f t="shared" si="7"/>
        <v>20.836402943170352</v>
      </c>
      <c r="AU47" s="1">
        <f t="shared" si="7"/>
        <v>87.359249546674278</v>
      </c>
      <c r="AV47" s="1">
        <f t="shared" si="7"/>
        <v>12.141738667857158</v>
      </c>
      <c r="AW47" s="1">
        <f t="shared" si="7"/>
        <v>10.9714758037225</v>
      </c>
      <c r="AX47" s="1">
        <f t="shared" si="7"/>
        <v>6564.1166512971286</v>
      </c>
      <c r="AY47" s="1">
        <f t="shared" si="7"/>
        <v>1875.4626004695815</v>
      </c>
      <c r="AZ47" s="1">
        <f t="shared" si="7"/>
        <v>4688.6540508275439</v>
      </c>
      <c r="BA47" s="1">
        <f t="shared" si="7"/>
        <v>1.631654194348449</v>
      </c>
      <c r="BB47" s="1">
        <f t="shared" si="7"/>
        <v>3.3102024772234842</v>
      </c>
      <c r="BC47" s="1">
        <f t="shared" si="7"/>
        <v>1038.9577680517173</v>
      </c>
      <c r="BD47" s="1">
        <f t="shared" si="7"/>
        <v>2.2880724754046815</v>
      </c>
      <c r="BE47" s="1">
        <f t="shared" si="7"/>
        <v>22.423009896107157</v>
      </c>
      <c r="BF47" s="1">
        <f t="shared" si="7"/>
        <v>0.56264285333200836</v>
      </c>
      <c r="BG47" s="1">
        <f t="shared" si="7"/>
        <v>0.65641054382512698</v>
      </c>
      <c r="BH47" s="1">
        <f t="shared" si="7"/>
        <v>56.057708316385053</v>
      </c>
      <c r="BI47" s="1">
        <f t="shared" si="7"/>
        <v>0</v>
      </c>
      <c r="BJ47" s="1">
        <f t="shared" si="7"/>
        <v>65.857082614902069</v>
      </c>
      <c r="BK47" s="1">
        <f t="shared" si="7"/>
        <v>50.028035386387387</v>
      </c>
      <c r="BL47" s="1">
        <f t="shared" si="7"/>
        <v>10.840183854561086</v>
      </c>
      <c r="BM47" s="1">
        <f t="shared" si="7"/>
        <v>67.910518613965465</v>
      </c>
      <c r="BN47" s="1">
        <f t="shared" si="7"/>
        <v>56.999169952498796</v>
      </c>
      <c r="BO47" s="1">
        <f t="shared" si="7"/>
        <v>423.40459903128522</v>
      </c>
      <c r="BP47" s="1">
        <f t="shared" si="7"/>
        <v>1366.4508536430828</v>
      </c>
      <c r="BQ47" s="1">
        <f t="shared" si="7"/>
        <v>124233.93170819597</v>
      </c>
      <c r="BR47" s="1">
        <f t="shared" si="7"/>
        <v>477.29097694372462</v>
      </c>
      <c r="BU47" s="68" t="e">
        <f>+(R47-B47)/B47</f>
        <v>#DIV/0!</v>
      </c>
      <c r="BV47" s="68">
        <f t="shared" si="1"/>
        <v>-3.5790477829196483E-2</v>
      </c>
      <c r="BW47" s="68"/>
      <c r="BX47" s="68">
        <f t="shared" si="2"/>
        <v>-4.5744580174632114E-2</v>
      </c>
      <c r="BY47" s="68">
        <f t="shared" si="2"/>
        <v>-4.5744315177504651E-2</v>
      </c>
      <c r="BZ47" s="68"/>
      <c r="CA47" s="68">
        <f t="shared" si="3"/>
        <v>-2.706562138416449E-2</v>
      </c>
    </row>
    <row r="48" spans="1:79" x14ac:dyDescent="0.25">
      <c r="A48" s="4" t="s">
        <v>478</v>
      </c>
      <c r="B48" s="1">
        <f>SUM(B13:B44)</f>
        <v>0</v>
      </c>
      <c r="C48" s="1">
        <f t="shared" ref="C48:H48" si="8">SUM(C13:C44)</f>
        <v>606844.0214244501</v>
      </c>
      <c r="D48" s="1">
        <f t="shared" si="8"/>
        <v>0</v>
      </c>
      <c r="E48" s="1">
        <f>SUM(E13:E44)</f>
        <v>165026.64127317999</v>
      </c>
      <c r="F48" s="1">
        <f t="shared" si="8"/>
        <v>35502.985340668005</v>
      </c>
      <c r="G48" s="1">
        <f t="shared" si="8"/>
        <v>0</v>
      </c>
      <c r="H48" s="1">
        <f t="shared" si="8"/>
        <v>0</v>
      </c>
      <c r="K48" s="1">
        <f>SUM(K13:K44)</f>
        <v>0</v>
      </c>
      <c r="L48" s="1">
        <f>SUM(L13:L44)</f>
        <v>0</v>
      </c>
      <c r="M48" s="1">
        <f>SUM(M13:M44)</f>
        <v>0</v>
      </c>
      <c r="N48" s="1">
        <f>SUM(N13:N44)</f>
        <v>0</v>
      </c>
      <c r="O48" s="1">
        <f t="shared" ref="O48:BR48" si="9">SUM(O13:O44)</f>
        <v>0</v>
      </c>
      <c r="P48" s="1">
        <f t="shared" si="9"/>
        <v>0</v>
      </c>
      <c r="Q48" s="1">
        <f t="shared" si="9"/>
        <v>0</v>
      </c>
      <c r="R48" s="1">
        <f t="shared" si="9"/>
        <v>0</v>
      </c>
      <c r="S48" s="1">
        <f t="shared" si="9"/>
        <v>0</v>
      </c>
      <c r="T48" s="1">
        <f t="shared" si="9"/>
        <v>0</v>
      </c>
      <c r="U48" s="1">
        <f t="shared" si="9"/>
        <v>0</v>
      </c>
      <c r="V48" s="1">
        <f t="shared" si="9"/>
        <v>0</v>
      </c>
      <c r="W48" s="1">
        <f t="shared" si="9"/>
        <v>0</v>
      </c>
      <c r="X48" s="1">
        <f t="shared" si="9"/>
        <v>0</v>
      </c>
      <c r="Y48" s="1">
        <f t="shared" si="9"/>
        <v>0</v>
      </c>
      <c r="Z48" s="1">
        <f t="shared" si="9"/>
        <v>0</v>
      </c>
      <c r="AA48" s="1">
        <f t="shared" si="9"/>
        <v>0</v>
      </c>
      <c r="AB48" s="1">
        <f t="shared" si="9"/>
        <v>0</v>
      </c>
      <c r="AC48" s="1">
        <f t="shared" si="9"/>
        <v>0</v>
      </c>
      <c r="AD48" s="1">
        <f t="shared" si="9"/>
        <v>0</v>
      </c>
      <c r="AE48" s="1">
        <f t="shared" si="9"/>
        <v>0</v>
      </c>
      <c r="AF48" s="1">
        <f t="shared" si="9"/>
        <v>0</v>
      </c>
      <c r="AG48" s="1">
        <f t="shared" si="9"/>
        <v>0</v>
      </c>
      <c r="AH48" s="1">
        <f t="shared" si="9"/>
        <v>0</v>
      </c>
      <c r="AI48" s="1">
        <f t="shared" si="9"/>
        <v>0</v>
      </c>
      <c r="AJ48" s="1">
        <f t="shared" si="9"/>
        <v>137454.44688019034</v>
      </c>
      <c r="AK48" s="1">
        <f t="shared" si="9"/>
        <v>20928.055095123895</v>
      </c>
      <c r="AL48" s="1">
        <f t="shared" si="9"/>
        <v>0</v>
      </c>
      <c r="AM48" s="1">
        <f t="shared" si="9"/>
        <v>0</v>
      </c>
      <c r="AN48" s="1">
        <f t="shared" si="9"/>
        <v>0</v>
      </c>
      <c r="AO48" s="1">
        <f t="shared" si="9"/>
        <v>0</v>
      </c>
      <c r="AP48" s="1">
        <f t="shared" si="9"/>
        <v>1016.5984292686262</v>
      </c>
      <c r="AQ48" s="1">
        <f t="shared" si="9"/>
        <v>0</v>
      </c>
      <c r="AR48" s="1">
        <f t="shared" si="9"/>
        <v>285.80568052590115</v>
      </c>
      <c r="AS48" s="1">
        <f t="shared" si="9"/>
        <v>16.728828012323813</v>
      </c>
      <c r="AT48" s="1">
        <f t="shared" si="9"/>
        <v>21.447357693868369</v>
      </c>
      <c r="AU48" s="1">
        <f t="shared" si="9"/>
        <v>656.88950615318572</v>
      </c>
      <c r="AV48" s="1">
        <f t="shared" si="9"/>
        <v>11.433954118839019</v>
      </c>
      <c r="AW48" s="1">
        <f t="shared" si="9"/>
        <v>239.36838083377677</v>
      </c>
      <c r="AX48" s="1">
        <f t="shared" si="9"/>
        <v>54305.142377465876</v>
      </c>
      <c r="AY48" s="1">
        <f t="shared" si="9"/>
        <v>11689.480890509058</v>
      </c>
      <c r="AZ48" s="1">
        <f t="shared" si="9"/>
        <v>42615.661486956844</v>
      </c>
      <c r="BA48" s="1">
        <f t="shared" si="9"/>
        <v>8.6693539194320781</v>
      </c>
      <c r="BB48" s="1">
        <f t="shared" si="9"/>
        <v>14.861708605226033</v>
      </c>
      <c r="BC48" s="1">
        <f t="shared" si="9"/>
        <v>5817.5655872082116</v>
      </c>
      <c r="BD48" s="1">
        <f t="shared" si="9"/>
        <v>17.703681196172745</v>
      </c>
      <c r="BE48" s="1">
        <f t="shared" si="9"/>
        <v>186.86187684187865</v>
      </c>
      <c r="BF48" s="1">
        <f t="shared" si="9"/>
        <v>18.604969954704902</v>
      </c>
      <c r="BG48" s="1">
        <f t="shared" si="9"/>
        <v>40.832622238506993</v>
      </c>
      <c r="BH48" s="1">
        <f t="shared" si="9"/>
        <v>467.15473855509043</v>
      </c>
      <c r="BI48" s="1">
        <f t="shared" si="9"/>
        <v>0</v>
      </c>
      <c r="BJ48" s="1">
        <f t="shared" si="9"/>
        <v>2780.879833347658</v>
      </c>
      <c r="BK48" s="1">
        <f t="shared" si="9"/>
        <v>29.036478372988906</v>
      </c>
      <c r="BL48" s="1">
        <f t="shared" si="9"/>
        <v>59.037903662662956</v>
      </c>
      <c r="BM48" s="1">
        <f t="shared" si="9"/>
        <v>0</v>
      </c>
      <c r="BN48" s="1">
        <f t="shared" si="9"/>
        <v>0</v>
      </c>
      <c r="BO48" s="1">
        <f t="shared" si="9"/>
        <v>0</v>
      </c>
      <c r="BP48" s="1">
        <f t="shared" si="9"/>
        <v>0</v>
      </c>
      <c r="BQ48" s="1">
        <f t="shared" si="9"/>
        <v>0</v>
      </c>
      <c r="BR48" s="1">
        <f t="shared" si="9"/>
        <v>0</v>
      </c>
      <c r="BU48" s="68" t="e">
        <f>+(R48-B48)/B48</f>
        <v>#DIV/0!</v>
      </c>
      <c r="BV48" s="68">
        <f t="shared" si="1"/>
        <v>-0.77349295366288295</v>
      </c>
      <c r="BW48" s="68"/>
      <c r="BX48" s="68">
        <f t="shared" si="2"/>
        <v>-0.67093105720081392</v>
      </c>
      <c r="BY48" s="68">
        <f t="shared" si="2"/>
        <v>-0.67074653642945969</v>
      </c>
      <c r="BZ48" s="68"/>
      <c r="CA48" s="68" t="str">
        <f t="shared" si="3"/>
        <v/>
      </c>
    </row>
    <row r="49" spans="1:1" x14ac:dyDescent="0.25">
      <c r="A49" s="67"/>
    </row>
    <row r="50" spans="1:1" x14ac:dyDescent="0.25">
      <c r="A50" s="67"/>
    </row>
    <row r="51" spans="1:1" x14ac:dyDescent="0.25">
      <c r="A51" s="67"/>
    </row>
    <row r="52" spans="1:1" x14ac:dyDescent="0.25">
      <c r="A52" s="9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7C8480-3EAB-4DBF-9FD5-EA3FF61103BC}">
  <dimension ref="A1:CA52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ColWidth="9.140625" defaultRowHeight="15" x14ac:dyDescent="0.25"/>
  <cols>
    <col min="1" max="1" width="17.85546875" style="89" customWidth="1"/>
    <col min="2" max="7" width="9.140625" style="75"/>
    <col min="8" max="8" width="9.85546875" style="75" customWidth="1"/>
    <col min="9" max="9" width="9.140625" style="89"/>
    <col min="10" max="10" width="20.7109375" style="89" customWidth="1"/>
    <col min="11" max="12" width="7.7109375" style="75" bestFit="1" customWidth="1"/>
    <col min="13" max="13" width="6.7109375" style="75" bestFit="1" customWidth="1"/>
    <col min="14" max="14" width="14.5703125" style="75" bestFit="1" customWidth="1"/>
    <col min="15" max="15" width="6.7109375" style="75" bestFit="1" customWidth="1"/>
    <col min="16" max="16" width="6.7109375" style="75" customWidth="1"/>
    <col min="17" max="17" width="6.7109375" style="75" bestFit="1" customWidth="1"/>
    <col min="18" max="18" width="9.28515625" style="75" bestFit="1" customWidth="1"/>
    <col min="19" max="19" width="6.7109375" style="75" bestFit="1" customWidth="1"/>
    <col min="20" max="20" width="7.7109375" style="75" bestFit="1" customWidth="1"/>
    <col min="21" max="22" width="6.7109375" style="75" bestFit="1" customWidth="1"/>
    <col min="23" max="23" width="6.7109375" style="75" customWidth="1"/>
    <col min="24" max="24" width="6.7109375" style="75" bestFit="1" customWidth="1"/>
    <col min="25" max="25" width="15.42578125" style="75" bestFit="1" customWidth="1"/>
    <col min="26" max="26" width="4.28515625" style="75" bestFit="1" customWidth="1"/>
    <col min="27" max="27" width="5.7109375" style="75" bestFit="1" customWidth="1"/>
    <col min="28" max="28" width="6.7109375" style="75" bestFit="1" customWidth="1"/>
    <col min="29" max="29" width="5.140625" style="75" bestFit="1" customWidth="1"/>
    <col min="30" max="30" width="5.140625" style="75" customWidth="1"/>
    <col min="31" max="31" width="7.7109375" style="75" bestFit="1" customWidth="1"/>
    <col min="32" max="32" width="5.7109375" style="75" bestFit="1" customWidth="1"/>
    <col min="33" max="33" width="6.7109375" style="75" bestFit="1" customWidth="1"/>
    <col min="34" max="35" width="6.7109375" style="75" customWidth="1"/>
    <col min="36" max="36" width="7.7109375" style="75" bestFit="1" customWidth="1"/>
    <col min="37" max="37" width="10" style="75" bestFit="1" customWidth="1"/>
    <col min="38" max="38" width="10" style="75" customWidth="1"/>
    <col min="39" max="39" width="6" style="75" bestFit="1" customWidth="1"/>
    <col min="40" max="40" width="6.7109375" style="75" bestFit="1" customWidth="1"/>
    <col min="41" max="41" width="6.7109375" style="75" customWidth="1"/>
    <col min="42" max="42" width="5.7109375" style="75" bestFit="1" customWidth="1"/>
    <col min="43" max="43" width="7.7109375" style="75" bestFit="1" customWidth="1"/>
    <col min="44" max="44" width="4.5703125" style="75" bestFit="1" customWidth="1"/>
    <col min="45" max="45" width="5.7109375" style="75" bestFit="1" customWidth="1"/>
    <col min="46" max="46" width="6.7109375" style="75" bestFit="1" customWidth="1"/>
    <col min="47" max="47" width="5.7109375" style="75" bestFit="1" customWidth="1"/>
    <col min="48" max="48" width="5.85546875" style="75" bestFit="1" customWidth="1"/>
    <col min="49" max="49" width="5.7109375" style="75" bestFit="1" customWidth="1"/>
    <col min="50" max="51" width="7.7109375" style="75" bestFit="1" customWidth="1"/>
    <col min="52" max="52" width="6.7109375" style="75" bestFit="1" customWidth="1"/>
    <col min="53" max="53" width="5.140625" style="75" bestFit="1" customWidth="1"/>
    <col min="54" max="54" width="5.28515625" style="75" bestFit="1" customWidth="1"/>
    <col min="55" max="55" width="8.7109375" style="75" bestFit="1" customWidth="1"/>
    <col min="56" max="56" width="4.85546875" style="75" bestFit="1" customWidth="1"/>
    <col min="57" max="57" width="7.85546875" style="75" bestFit="1" customWidth="1"/>
    <col min="58" max="58" width="5.85546875" style="75" bestFit="1" customWidth="1"/>
    <col min="59" max="59" width="6" style="75" bestFit="1" customWidth="1"/>
    <col min="60" max="61" width="6.7109375" style="75" bestFit="1" customWidth="1"/>
    <col min="62" max="63" width="5.7109375" style="75" bestFit="1" customWidth="1"/>
    <col min="64" max="64" width="3.85546875" style="75" bestFit="1" customWidth="1"/>
    <col min="65" max="65" width="7.7109375" style="75" bestFit="1" customWidth="1"/>
    <col min="66" max="66" width="6.7109375" style="75" bestFit="1" customWidth="1"/>
    <col min="67" max="68" width="7.7109375" style="75" bestFit="1" customWidth="1"/>
    <col min="69" max="69" width="9.28515625" style="75" bestFit="1" customWidth="1"/>
    <col min="70" max="70" width="6.7109375" style="75" bestFit="1" customWidth="1"/>
    <col min="71" max="71" width="9.140625" style="89"/>
    <col min="72" max="72" width="8.5703125" style="89" customWidth="1"/>
    <col min="73" max="73" width="10.28515625" style="89" bestFit="1" customWidth="1"/>
    <col min="74" max="77" width="9.140625" style="89"/>
    <col min="78" max="78" width="8.5703125" style="89" customWidth="1"/>
    <col min="79" max="16384" width="9.140625" style="89"/>
  </cols>
  <sheetData>
    <row r="1" spans="1:79" x14ac:dyDescent="0.25">
      <c r="B1" s="75" t="s">
        <v>329</v>
      </c>
      <c r="J1" s="89" t="s">
        <v>352</v>
      </c>
      <c r="BU1" s="89" t="s">
        <v>372</v>
      </c>
    </row>
    <row r="2" spans="1:79" x14ac:dyDescent="0.25">
      <c r="A2" s="67" t="s">
        <v>162</v>
      </c>
      <c r="B2" s="75" t="s">
        <v>54</v>
      </c>
      <c r="C2" s="75" t="s">
        <v>82</v>
      </c>
      <c r="D2" s="75" t="s">
        <v>163</v>
      </c>
      <c r="E2" s="75" t="s">
        <v>164</v>
      </c>
      <c r="F2" s="75" t="s">
        <v>165</v>
      </c>
      <c r="G2" s="75" t="s">
        <v>140</v>
      </c>
      <c r="H2" s="75" t="s">
        <v>166</v>
      </c>
      <c r="J2" s="89" t="s">
        <v>336</v>
      </c>
      <c r="K2" s="75" t="s">
        <v>358</v>
      </c>
      <c r="L2" s="75" t="s">
        <v>36</v>
      </c>
      <c r="M2" s="75" t="s">
        <v>40</v>
      </c>
      <c r="N2" s="75" t="s">
        <v>42</v>
      </c>
      <c r="O2" s="75" t="s">
        <v>44</v>
      </c>
      <c r="P2" s="75" t="s">
        <v>359</v>
      </c>
      <c r="Q2" s="75" t="s">
        <v>46</v>
      </c>
      <c r="R2" s="75" t="s">
        <v>50</v>
      </c>
      <c r="S2" s="75" t="s">
        <v>56</v>
      </c>
      <c r="T2" s="75" t="s">
        <v>58</v>
      </c>
      <c r="U2" s="75" t="s">
        <v>60</v>
      </c>
      <c r="V2" s="75" t="s">
        <v>62</v>
      </c>
      <c r="W2" s="75" t="s">
        <v>360</v>
      </c>
      <c r="X2" s="75" t="s">
        <v>64</v>
      </c>
      <c r="Y2" s="75" t="s">
        <v>66</v>
      </c>
      <c r="Z2" s="75" t="s">
        <v>361</v>
      </c>
      <c r="AA2" s="75" t="s">
        <v>362</v>
      </c>
      <c r="AB2" s="75" t="s">
        <v>72</v>
      </c>
      <c r="AC2" s="75" t="s">
        <v>74</v>
      </c>
      <c r="AD2" s="75" t="s">
        <v>363</v>
      </c>
      <c r="AE2" s="75" t="s">
        <v>364</v>
      </c>
      <c r="AF2" s="75" t="s">
        <v>76</v>
      </c>
      <c r="AG2" s="75" t="s">
        <v>78</v>
      </c>
      <c r="AH2" s="75" t="s">
        <v>365</v>
      </c>
      <c r="AI2" s="75" t="s">
        <v>80</v>
      </c>
      <c r="AJ2" s="75" t="s">
        <v>82</v>
      </c>
      <c r="AK2" s="75" t="s">
        <v>84</v>
      </c>
      <c r="AL2" s="75" t="s">
        <v>366</v>
      </c>
      <c r="AM2" s="75" t="s">
        <v>92</v>
      </c>
      <c r="AN2" s="75" t="s">
        <v>94</v>
      </c>
      <c r="AO2" s="75" t="s">
        <v>367</v>
      </c>
      <c r="AP2" s="75" t="s">
        <v>96</v>
      </c>
      <c r="AQ2" s="75" t="s">
        <v>98</v>
      </c>
      <c r="AR2" s="75" t="s">
        <v>100</v>
      </c>
      <c r="AS2" s="75" t="s">
        <v>102</v>
      </c>
      <c r="AT2" s="75" t="s">
        <v>104</v>
      </c>
      <c r="AU2" s="75" t="s">
        <v>106</v>
      </c>
      <c r="AV2" s="75" t="s">
        <v>108</v>
      </c>
      <c r="AW2" s="75" t="s">
        <v>110</v>
      </c>
      <c r="AX2" s="75" t="s">
        <v>164</v>
      </c>
      <c r="AY2" s="75" t="s">
        <v>165</v>
      </c>
      <c r="AZ2" s="75" t="s">
        <v>112</v>
      </c>
      <c r="BA2" s="75" t="s">
        <v>114</v>
      </c>
      <c r="BB2" s="75" t="s">
        <v>116</v>
      </c>
      <c r="BC2" s="75" t="s">
        <v>118</v>
      </c>
      <c r="BD2" s="75" t="s">
        <v>120</v>
      </c>
      <c r="BE2" s="75" t="s">
        <v>122</v>
      </c>
      <c r="BF2" s="75" t="s">
        <v>124</v>
      </c>
      <c r="BG2" s="75" t="s">
        <v>126</v>
      </c>
      <c r="BH2" s="75" t="s">
        <v>128</v>
      </c>
      <c r="BI2" s="75" t="s">
        <v>130</v>
      </c>
      <c r="BJ2" s="75" t="s">
        <v>132</v>
      </c>
      <c r="BK2" s="75" t="s">
        <v>134</v>
      </c>
      <c r="BL2" s="75" t="s">
        <v>136</v>
      </c>
      <c r="BM2" s="75" t="s">
        <v>142</v>
      </c>
      <c r="BN2" s="75" t="s">
        <v>146</v>
      </c>
      <c r="BO2" s="75" t="s">
        <v>148</v>
      </c>
      <c r="BP2" s="75" t="s">
        <v>152</v>
      </c>
      <c r="BQ2" s="75" t="s">
        <v>154</v>
      </c>
      <c r="BR2" s="75" t="s">
        <v>156</v>
      </c>
      <c r="BT2" s="75" t="s">
        <v>366</v>
      </c>
      <c r="BU2" s="75" t="s">
        <v>54</v>
      </c>
      <c r="BV2" s="75" t="s">
        <v>82</v>
      </c>
      <c r="BW2" s="75" t="s">
        <v>163</v>
      </c>
      <c r="BX2" s="75" t="s">
        <v>164</v>
      </c>
      <c r="BY2" s="75" t="s">
        <v>165</v>
      </c>
      <c r="BZ2" s="75" t="s">
        <v>140</v>
      </c>
      <c r="CA2" s="75" t="s">
        <v>166</v>
      </c>
    </row>
    <row r="3" spans="1:79" x14ac:dyDescent="0.25">
      <c r="A3" s="18" t="s">
        <v>429</v>
      </c>
      <c r="C3" s="75">
        <v>791.55948215000001</v>
      </c>
      <c r="H3" s="75">
        <v>724.75126449000004</v>
      </c>
      <c r="J3" s="89" t="s">
        <v>429</v>
      </c>
      <c r="K3" s="75">
        <v>93.865396368767094</v>
      </c>
      <c r="L3" s="75">
        <v>78.794991872231293</v>
      </c>
      <c r="M3" s="75">
        <v>4.9853041827139801</v>
      </c>
      <c r="N3" s="75">
        <v>4.9853041827139801</v>
      </c>
      <c r="O3" s="75">
        <v>1.8106677359083299E-2</v>
      </c>
      <c r="P3" s="75">
        <v>0.22376349464971401</v>
      </c>
      <c r="Q3" s="75">
        <v>1.4135373289276101</v>
      </c>
      <c r="R3" s="75">
        <v>36994.136619049103</v>
      </c>
      <c r="S3" s="75">
        <v>0</v>
      </c>
      <c r="T3" s="75">
        <v>857.78564852229704</v>
      </c>
      <c r="U3" s="75">
        <v>0</v>
      </c>
      <c r="V3" s="75">
        <v>173.987115880972</v>
      </c>
      <c r="W3" s="75">
        <v>0</v>
      </c>
      <c r="X3" s="75">
        <v>0</v>
      </c>
      <c r="Y3" s="75">
        <v>0</v>
      </c>
      <c r="Z3" s="75">
        <v>0</v>
      </c>
      <c r="AA3" s="75">
        <v>0</v>
      </c>
      <c r="AB3" s="75">
        <v>1.40378952420951</v>
      </c>
      <c r="AC3" s="75">
        <v>2.5975725674763299</v>
      </c>
      <c r="AD3" s="75">
        <v>0</v>
      </c>
      <c r="AE3" s="75">
        <v>17.488608919097</v>
      </c>
      <c r="AF3" s="75">
        <v>3.6343777280268101</v>
      </c>
      <c r="AG3" s="75">
        <v>141.480968260498</v>
      </c>
      <c r="AH3" s="75">
        <v>0</v>
      </c>
      <c r="AI3" s="75">
        <v>0</v>
      </c>
      <c r="AJ3" s="75">
        <v>791.39262157112501</v>
      </c>
      <c r="AK3" s="75">
        <v>8.5490219745696994</v>
      </c>
      <c r="AL3" s="75">
        <v>1661.8695026923799</v>
      </c>
      <c r="AM3" s="75">
        <v>0</v>
      </c>
      <c r="AN3" s="75">
        <v>1.7212306578040899</v>
      </c>
      <c r="AO3" s="75">
        <v>6.6857922644471701</v>
      </c>
      <c r="AP3" s="75">
        <v>0</v>
      </c>
      <c r="AQ3" s="75">
        <v>177.87316851799699</v>
      </c>
      <c r="AR3" s="75">
        <v>0</v>
      </c>
      <c r="AS3" s="75">
        <v>0</v>
      </c>
      <c r="AT3" s="75">
        <v>0</v>
      </c>
      <c r="AU3" s="75">
        <v>0</v>
      </c>
      <c r="AV3" s="75">
        <v>0</v>
      </c>
      <c r="AW3" s="75">
        <v>0</v>
      </c>
      <c r="AX3" s="75">
        <v>0</v>
      </c>
      <c r="AY3" s="75">
        <v>0</v>
      </c>
      <c r="AZ3" s="75">
        <v>0</v>
      </c>
      <c r="BA3" s="75">
        <v>0</v>
      </c>
      <c r="BB3" s="75">
        <v>0</v>
      </c>
      <c r="BC3" s="75">
        <v>0</v>
      </c>
      <c r="BD3" s="75">
        <v>0</v>
      </c>
      <c r="BE3" s="75">
        <v>0</v>
      </c>
      <c r="BF3" s="75">
        <v>0</v>
      </c>
      <c r="BG3" s="75">
        <v>0</v>
      </c>
      <c r="BH3" s="75">
        <v>0</v>
      </c>
      <c r="BI3" s="75">
        <v>0</v>
      </c>
      <c r="BJ3" s="75">
        <v>0</v>
      </c>
      <c r="BK3" s="75">
        <v>0</v>
      </c>
      <c r="BL3" s="75">
        <v>0</v>
      </c>
      <c r="BM3" s="75">
        <v>0.671142483910381</v>
      </c>
      <c r="BN3" s="75">
        <v>0.64620511294322602</v>
      </c>
      <c r="BO3" s="75">
        <v>1.6646567996230099</v>
      </c>
      <c r="BP3" s="75">
        <v>15.480295817721901</v>
      </c>
      <c r="BQ3" s="75">
        <v>724.337941323986</v>
      </c>
      <c r="BR3" s="75">
        <v>1.6352274583155599</v>
      </c>
      <c r="BT3" s="91">
        <f t="shared" ref="BT3:BT44" si="0">AL3/BQ3</f>
        <v>2.2943289421712749</v>
      </c>
      <c r="BU3" s="68"/>
      <c r="BV3" s="68">
        <f t="shared" ref="BV3:BV48" si="1">IF(AJ3&lt;&gt;0,(AJ3-C3)/C3,"")</f>
        <v>-2.1079979791510206E-4</v>
      </c>
      <c r="BW3" s="68"/>
      <c r="BX3" s="68" t="str">
        <f t="shared" ref="BX3:BX48" si="2">IF(AX3&lt;&gt;0,(AX3-E3)/E3,"")</f>
        <v/>
      </c>
      <c r="BY3" s="68" t="str">
        <f t="shared" ref="BY3:BY48" si="3">IF(AY3&lt;&gt;0,(AY3-F3)/F3,"")</f>
        <v/>
      </c>
      <c r="BZ3" s="68"/>
      <c r="CA3" s="68">
        <f t="shared" ref="CA3:CA48" si="4">IF(BQ3&lt;&gt;0,(BQ3-H3)/H3,"")</f>
        <v>-5.7029657796442673E-4</v>
      </c>
    </row>
    <row r="4" spans="1:79" x14ac:dyDescent="0.25">
      <c r="A4" s="67" t="s">
        <v>430</v>
      </c>
      <c r="C4" s="75">
        <v>2657.4126452</v>
      </c>
      <c r="H4" s="75">
        <v>916.85237514999994</v>
      </c>
      <c r="J4" s="89" t="s">
        <v>430</v>
      </c>
      <c r="K4" s="75">
        <v>72.078485623108804</v>
      </c>
      <c r="L4" s="75">
        <v>102.397146756615</v>
      </c>
      <c r="M4" s="75">
        <v>11.702172317822599</v>
      </c>
      <c r="N4" s="75">
        <v>11.702172317822599</v>
      </c>
      <c r="O4" s="75">
        <v>0.460761130805734</v>
      </c>
      <c r="P4" s="75">
        <v>1.2043113532035801</v>
      </c>
      <c r="Q4" s="75">
        <v>0.53275361963449397</v>
      </c>
      <c r="R4" s="75">
        <v>78206.493853648295</v>
      </c>
      <c r="S4" s="75">
        <v>0</v>
      </c>
      <c r="T4" s="75">
        <v>343.67392195902499</v>
      </c>
      <c r="U4" s="75">
        <v>0</v>
      </c>
      <c r="V4" s="75">
        <v>317.024281330446</v>
      </c>
      <c r="W4" s="75">
        <v>0</v>
      </c>
      <c r="X4" s="75">
        <v>0</v>
      </c>
      <c r="Y4" s="75">
        <v>0</v>
      </c>
      <c r="Z4" s="75">
        <v>0</v>
      </c>
      <c r="AA4" s="75">
        <v>0</v>
      </c>
      <c r="AB4" s="75">
        <v>0.46245450260089999</v>
      </c>
      <c r="AC4" s="75">
        <v>5.3060466555322003</v>
      </c>
      <c r="AD4" s="75">
        <v>0</v>
      </c>
      <c r="AE4" s="75">
        <v>19.682379762910301</v>
      </c>
      <c r="AF4" s="75">
        <v>1.1639834377331999</v>
      </c>
      <c r="AG4" s="75">
        <v>287.97128026984501</v>
      </c>
      <c r="AH4" s="75">
        <v>0</v>
      </c>
      <c r="AI4" s="75">
        <v>0</v>
      </c>
      <c r="AJ4" s="75">
        <v>2654.69953295081</v>
      </c>
      <c r="AK4" s="75">
        <v>1012.02603239692</v>
      </c>
      <c r="AL4" s="75">
        <v>1363.21425508578</v>
      </c>
      <c r="AM4" s="75">
        <v>0</v>
      </c>
      <c r="AN4" s="75">
        <v>0.58236306651895897</v>
      </c>
      <c r="AO4" s="75">
        <v>5.2815544173845597</v>
      </c>
      <c r="AP4" s="75">
        <v>0</v>
      </c>
      <c r="AQ4" s="75">
        <v>145.32276701995701</v>
      </c>
      <c r="AR4" s="75">
        <v>0</v>
      </c>
      <c r="AS4" s="75">
        <v>0</v>
      </c>
      <c r="AT4" s="75">
        <v>0</v>
      </c>
      <c r="AU4" s="75">
        <v>0</v>
      </c>
      <c r="AV4" s="75">
        <v>0</v>
      </c>
      <c r="AW4" s="75">
        <v>0</v>
      </c>
      <c r="AX4" s="75">
        <v>0</v>
      </c>
      <c r="AY4" s="75">
        <v>0</v>
      </c>
      <c r="AZ4" s="75">
        <v>0</v>
      </c>
      <c r="BA4" s="75">
        <v>0</v>
      </c>
      <c r="BB4" s="75">
        <v>0</v>
      </c>
      <c r="BC4" s="75">
        <v>0</v>
      </c>
      <c r="BD4" s="75">
        <v>0</v>
      </c>
      <c r="BE4" s="75">
        <v>0</v>
      </c>
      <c r="BF4" s="75">
        <v>0</v>
      </c>
      <c r="BG4" s="75">
        <v>0</v>
      </c>
      <c r="BH4" s="75">
        <v>0</v>
      </c>
      <c r="BI4" s="75">
        <v>0</v>
      </c>
      <c r="BJ4" s="75">
        <v>0</v>
      </c>
      <c r="BK4" s="75">
        <v>0</v>
      </c>
      <c r="BL4" s="75">
        <v>0</v>
      </c>
      <c r="BM4" s="75">
        <v>0.23137445147803401</v>
      </c>
      <c r="BN4" s="75">
        <v>0.19957890176755599</v>
      </c>
      <c r="BO4" s="75">
        <v>2.2732312426175398</v>
      </c>
      <c r="BP4" s="75">
        <v>4.7847451736966304</v>
      </c>
      <c r="BQ4" s="75">
        <v>916.73832107012004</v>
      </c>
      <c r="BR4" s="75">
        <v>3.88855308551177</v>
      </c>
      <c r="BT4" s="91">
        <f t="shared" si="0"/>
        <v>1.4870265851813449</v>
      </c>
      <c r="BU4" s="68"/>
      <c r="BV4" s="68">
        <f t="shared" si="1"/>
        <v>-1.0209600884118234E-3</v>
      </c>
      <c r="BW4" s="68"/>
      <c r="BX4" s="68" t="str">
        <f t="shared" si="2"/>
        <v/>
      </c>
      <c r="BY4" s="68" t="str">
        <f t="shared" si="3"/>
        <v/>
      </c>
      <c r="BZ4" s="68"/>
      <c r="CA4" s="68">
        <f t="shared" si="4"/>
        <v>-1.2439743078731399E-4</v>
      </c>
    </row>
    <row r="5" spans="1:79" x14ac:dyDescent="0.25">
      <c r="A5" s="67" t="s">
        <v>431</v>
      </c>
      <c r="C5" s="75">
        <v>2966.1016070999999</v>
      </c>
      <c r="E5" s="75">
        <v>179.60193638999999</v>
      </c>
      <c r="F5" s="75">
        <v>51.314832877999997</v>
      </c>
      <c r="H5" s="75">
        <v>2387.0791829999998</v>
      </c>
      <c r="J5" s="89" t="s">
        <v>431</v>
      </c>
      <c r="K5" s="75">
        <v>267.21650259472898</v>
      </c>
      <c r="L5" s="75">
        <v>293.55314265701099</v>
      </c>
      <c r="M5" s="75">
        <v>15.599501617559801</v>
      </c>
      <c r="N5" s="75">
        <v>15.599501617559801</v>
      </c>
      <c r="O5" s="75">
        <v>0.334911889895665</v>
      </c>
      <c r="P5" s="75">
        <v>1.1335804852965901</v>
      </c>
      <c r="Q5" s="75">
        <v>3.9589865664105801</v>
      </c>
      <c r="R5" s="75">
        <v>115804.09647770099</v>
      </c>
      <c r="S5" s="75">
        <v>0</v>
      </c>
      <c r="T5" s="75">
        <v>3042.87552163296</v>
      </c>
      <c r="U5" s="75">
        <v>0</v>
      </c>
      <c r="V5" s="75">
        <v>597.926104673954</v>
      </c>
      <c r="W5" s="75">
        <v>0</v>
      </c>
      <c r="X5" s="75">
        <v>0</v>
      </c>
      <c r="Y5" s="75">
        <v>0</v>
      </c>
      <c r="Z5" s="75">
        <v>0</v>
      </c>
      <c r="AA5" s="75">
        <v>0</v>
      </c>
      <c r="AB5" s="75">
        <v>3.9032713975539401</v>
      </c>
      <c r="AC5" s="75">
        <v>7.9537395822351398</v>
      </c>
      <c r="AD5" s="75">
        <v>0</v>
      </c>
      <c r="AE5" s="75">
        <v>52.16659636144</v>
      </c>
      <c r="AF5" s="75">
        <v>10.1092809096269</v>
      </c>
      <c r="AG5" s="75">
        <v>432.28411306249501</v>
      </c>
      <c r="AH5" s="75">
        <v>0</v>
      </c>
      <c r="AI5" s="75">
        <v>0</v>
      </c>
      <c r="AJ5" s="75">
        <v>2964.9862272854998</v>
      </c>
      <c r="AK5" s="75">
        <v>249.62419330125499</v>
      </c>
      <c r="AL5" s="75">
        <v>5725.5206396710701</v>
      </c>
      <c r="AM5" s="75">
        <v>0</v>
      </c>
      <c r="AN5" s="75">
        <v>4.8482086691247996</v>
      </c>
      <c r="AO5" s="75">
        <v>19.057331118735402</v>
      </c>
      <c r="AP5" s="75">
        <v>1.0809600026455399</v>
      </c>
      <c r="AQ5" s="75">
        <v>701.66899647150206</v>
      </c>
      <c r="AR5" s="75">
        <v>12.1722549424869</v>
      </c>
      <c r="AS5" s="75">
        <v>0.157858743255233</v>
      </c>
      <c r="AT5" s="75">
        <v>0.56849523526072498</v>
      </c>
      <c r="AU5" s="75">
        <v>2.3834822775949802</v>
      </c>
      <c r="AV5" s="75">
        <v>0.33127162045227598</v>
      </c>
      <c r="AW5" s="75">
        <v>0.29933999680329898</v>
      </c>
      <c r="AX5" s="75">
        <v>179.094049116332</v>
      </c>
      <c r="AY5" s="75">
        <v>51.1697092077139</v>
      </c>
      <c r="AZ5" s="75">
        <v>127.92433990861799</v>
      </c>
      <c r="BA5" s="75">
        <v>4.4517289196800897E-2</v>
      </c>
      <c r="BB5" s="75">
        <v>9.03149567067357E-2</v>
      </c>
      <c r="BC5" s="75">
        <v>28.3467405215032</v>
      </c>
      <c r="BD5" s="75">
        <v>6.24269691408035E-2</v>
      </c>
      <c r="BE5" s="75">
        <v>0.61178562255769098</v>
      </c>
      <c r="BF5" s="75">
        <v>1.5351059375981701E-2</v>
      </c>
      <c r="BG5" s="75">
        <v>1.79093369048209E-2</v>
      </c>
      <c r="BH5" s="75">
        <v>1.5294630753374401</v>
      </c>
      <c r="BI5" s="75">
        <v>0</v>
      </c>
      <c r="BJ5" s="75">
        <v>1.79682396644565</v>
      </c>
      <c r="BK5" s="75">
        <v>1.3649559351179701</v>
      </c>
      <c r="BL5" s="75">
        <v>0.29575765692774902</v>
      </c>
      <c r="BM5" s="75">
        <v>1.87019929022834</v>
      </c>
      <c r="BN5" s="75">
        <v>1.79078709611821</v>
      </c>
      <c r="BO5" s="75">
        <v>5.10720847162154</v>
      </c>
      <c r="BP5" s="75">
        <v>42.907057861406301</v>
      </c>
      <c r="BQ5" s="75">
        <v>2385.7444996334798</v>
      </c>
      <c r="BR5" s="75">
        <v>5.1619048853982603</v>
      </c>
      <c r="BT5" s="91">
        <f t="shared" si="0"/>
        <v>2.3998884375718683</v>
      </c>
      <c r="BU5" s="68"/>
      <c r="BV5" s="68">
        <f t="shared" si="1"/>
        <v>-3.7604234859325158E-4</v>
      </c>
      <c r="BW5" s="68"/>
      <c r="BX5" s="68">
        <f t="shared" si="2"/>
        <v>-2.8278496539431985E-3</v>
      </c>
      <c r="BY5" s="68">
        <f t="shared" si="3"/>
        <v>-2.8281037303799742E-3</v>
      </c>
      <c r="BZ5" s="68"/>
      <c r="CA5" s="68">
        <f t="shared" si="4"/>
        <v>-5.5912823337626134E-4</v>
      </c>
    </row>
    <row r="6" spans="1:79" x14ac:dyDescent="0.25">
      <c r="A6" s="67" t="s">
        <v>432</v>
      </c>
      <c r="C6" s="75">
        <v>2738.9820788000002</v>
      </c>
      <c r="H6" s="75">
        <v>1476.3443751</v>
      </c>
      <c r="J6" s="89" t="s">
        <v>432</v>
      </c>
      <c r="K6" s="75">
        <v>186.273514719047</v>
      </c>
      <c r="L6" s="75">
        <v>137.85879739512799</v>
      </c>
      <c r="M6" s="75">
        <v>13.9944468592139</v>
      </c>
      <c r="N6" s="75">
        <v>13.9944468592139</v>
      </c>
      <c r="O6" s="75">
        <v>0.509640508440944</v>
      </c>
      <c r="P6" s="75">
        <v>1.53222339328582</v>
      </c>
      <c r="Q6" s="75">
        <v>2.5807099106389599</v>
      </c>
      <c r="R6" s="75">
        <v>96750.482278896801</v>
      </c>
      <c r="S6" s="75">
        <v>0</v>
      </c>
      <c r="T6" s="75">
        <v>1190.3636774311699</v>
      </c>
      <c r="U6" s="75">
        <v>0</v>
      </c>
      <c r="V6" s="75">
        <v>407.12880262085503</v>
      </c>
      <c r="W6" s="75">
        <v>0</v>
      </c>
      <c r="X6" s="75">
        <v>0</v>
      </c>
      <c r="Y6" s="75">
        <v>0</v>
      </c>
      <c r="Z6" s="75">
        <v>0</v>
      </c>
      <c r="AA6" s="75">
        <v>0</v>
      </c>
      <c r="AB6" s="75">
        <v>2.496572788935</v>
      </c>
      <c r="AC6" s="75">
        <v>6.8100645492628002</v>
      </c>
      <c r="AD6" s="75">
        <v>0</v>
      </c>
      <c r="AE6" s="75">
        <v>40.033682592466803</v>
      </c>
      <c r="AF6" s="75">
        <v>6.4352378571074</v>
      </c>
      <c r="AG6" s="75">
        <v>369.31156005886299</v>
      </c>
      <c r="AH6" s="75">
        <v>0</v>
      </c>
      <c r="AI6" s="75">
        <v>0</v>
      </c>
      <c r="AJ6" s="75">
        <v>2737.2610045360002</v>
      </c>
      <c r="AK6" s="75">
        <v>615.369779151991</v>
      </c>
      <c r="AL6" s="75">
        <v>2805.8549405027502</v>
      </c>
      <c r="AM6" s="75">
        <v>0</v>
      </c>
      <c r="AN6" s="75">
        <v>3.0913939576822802</v>
      </c>
      <c r="AO6" s="75">
        <v>13.3405562667207</v>
      </c>
      <c r="AP6" s="75">
        <v>0</v>
      </c>
      <c r="AQ6" s="75">
        <v>237.336976639825</v>
      </c>
      <c r="AR6" s="75">
        <v>0</v>
      </c>
      <c r="AS6" s="75">
        <v>0</v>
      </c>
      <c r="AT6" s="75">
        <v>0</v>
      </c>
      <c r="AU6" s="75">
        <v>0</v>
      </c>
      <c r="AV6" s="75">
        <v>0</v>
      </c>
      <c r="AW6" s="75">
        <v>0</v>
      </c>
      <c r="AX6" s="75">
        <v>0</v>
      </c>
      <c r="AY6" s="75">
        <v>0</v>
      </c>
      <c r="AZ6" s="75">
        <v>0</v>
      </c>
      <c r="BA6" s="75">
        <v>0</v>
      </c>
      <c r="BB6" s="75">
        <v>0</v>
      </c>
      <c r="BC6" s="75">
        <v>0</v>
      </c>
      <c r="BD6" s="75">
        <v>0</v>
      </c>
      <c r="BE6" s="75">
        <v>0</v>
      </c>
      <c r="BF6" s="75">
        <v>0</v>
      </c>
      <c r="BG6" s="75">
        <v>0</v>
      </c>
      <c r="BH6" s="75">
        <v>0</v>
      </c>
      <c r="BI6" s="75">
        <v>0</v>
      </c>
      <c r="BJ6" s="75">
        <v>0</v>
      </c>
      <c r="BK6" s="75">
        <v>0</v>
      </c>
      <c r="BL6" s="75">
        <v>0</v>
      </c>
      <c r="BM6" s="75">
        <v>1.2037530196531001</v>
      </c>
      <c r="BN6" s="75">
        <v>1.1359029740138999</v>
      </c>
      <c r="BO6" s="75">
        <v>4.0583781414419402</v>
      </c>
      <c r="BP6" s="75">
        <v>27.216880649481599</v>
      </c>
      <c r="BQ6" s="75">
        <v>1476.2873036921801</v>
      </c>
      <c r="BR6" s="75">
        <v>4.6493299881005603</v>
      </c>
      <c r="BT6" s="91">
        <f t="shared" si="0"/>
        <v>1.900615776810743</v>
      </c>
      <c r="BU6" s="68"/>
      <c r="BV6" s="68">
        <f t="shared" si="1"/>
        <v>-6.283627327543581E-4</v>
      </c>
      <c r="BW6" s="68"/>
      <c r="BX6" s="68" t="str">
        <f t="shared" si="2"/>
        <v/>
      </c>
      <c r="BY6" s="68" t="str">
        <f t="shared" si="3"/>
        <v/>
      </c>
      <c r="BZ6" s="68"/>
      <c r="CA6" s="68">
        <f t="shared" si="4"/>
        <v>-3.8657246088677965E-5</v>
      </c>
    </row>
    <row r="7" spans="1:79" x14ac:dyDescent="0.25">
      <c r="A7" s="67" t="s">
        <v>433</v>
      </c>
      <c r="C7" s="75">
        <v>75090.676298000006</v>
      </c>
      <c r="E7" s="75">
        <v>483.34177841000002</v>
      </c>
      <c r="F7" s="75">
        <v>138.09766772</v>
      </c>
      <c r="H7" s="75">
        <v>27402.200992999999</v>
      </c>
      <c r="J7" s="89" t="s">
        <v>433</v>
      </c>
      <c r="K7" s="75">
        <v>2641.6213005691302</v>
      </c>
      <c r="L7" s="75">
        <v>2508.4988320442799</v>
      </c>
      <c r="M7" s="75">
        <v>314.218867574596</v>
      </c>
      <c r="N7" s="75">
        <v>314.218867574596</v>
      </c>
      <c r="O7" s="75">
        <v>45.274093619272598</v>
      </c>
      <c r="P7" s="75">
        <v>128.28119373821099</v>
      </c>
      <c r="Q7" s="75">
        <v>39.309916506593503</v>
      </c>
      <c r="R7" s="75">
        <v>1893185.48672638</v>
      </c>
      <c r="S7" s="75">
        <v>0</v>
      </c>
      <c r="T7" s="75">
        <v>19663.499920345799</v>
      </c>
      <c r="U7" s="75">
        <v>0</v>
      </c>
      <c r="V7" s="75">
        <v>8955.4615207864699</v>
      </c>
      <c r="W7" s="75">
        <v>0</v>
      </c>
      <c r="X7" s="75">
        <v>0</v>
      </c>
      <c r="Y7" s="75">
        <v>0</v>
      </c>
      <c r="Z7" s="75">
        <v>0</v>
      </c>
      <c r="AA7" s="75">
        <v>0</v>
      </c>
      <c r="AB7" s="75">
        <v>31.6745741880653</v>
      </c>
      <c r="AC7" s="75">
        <v>132.88348471469399</v>
      </c>
      <c r="AD7" s="75">
        <v>0</v>
      </c>
      <c r="AE7" s="75">
        <v>992.25512841330203</v>
      </c>
      <c r="AF7" s="75">
        <v>77.246587337753795</v>
      </c>
      <c r="AG7" s="75">
        <v>7038.8865542472404</v>
      </c>
      <c r="AH7" s="75">
        <v>0</v>
      </c>
      <c r="AI7" s="75">
        <v>0</v>
      </c>
      <c r="AJ7" s="75">
        <v>75055.896747962106</v>
      </c>
      <c r="AK7" s="75">
        <v>10925.0234173845</v>
      </c>
      <c r="AL7" s="75">
        <v>49594.346440913301</v>
      </c>
      <c r="AM7" s="75">
        <v>0</v>
      </c>
      <c r="AN7" s="75">
        <v>37.204625842578999</v>
      </c>
      <c r="AO7" s="75">
        <v>190.67146371236299</v>
      </c>
      <c r="AP7" s="75">
        <v>2.9097278063459999</v>
      </c>
      <c r="AQ7" s="75">
        <v>4036.8048313960098</v>
      </c>
      <c r="AR7" s="75">
        <v>32.765268826093902</v>
      </c>
      <c r="AS7" s="75">
        <v>0.42492323726693099</v>
      </c>
      <c r="AT7" s="75">
        <v>1.5302782784106801</v>
      </c>
      <c r="AU7" s="75">
        <v>6.4158683730440904</v>
      </c>
      <c r="AV7" s="75">
        <v>0.89172226172170199</v>
      </c>
      <c r="AW7" s="75">
        <v>0.80577283575015002</v>
      </c>
      <c r="AX7" s="75">
        <v>482.08572505222298</v>
      </c>
      <c r="AY7" s="75">
        <v>137.73871336221401</v>
      </c>
      <c r="AZ7" s="75">
        <v>344.34701169000903</v>
      </c>
      <c r="BA7" s="75">
        <v>0.119831921824104</v>
      </c>
      <c r="BB7" s="75">
        <v>0.24311041739005701</v>
      </c>
      <c r="BC7" s="75">
        <v>76.303826231695098</v>
      </c>
      <c r="BD7" s="75">
        <v>0.16804234748149499</v>
      </c>
      <c r="BE7" s="75">
        <v>1.6468022288728299</v>
      </c>
      <c r="BF7" s="75">
        <v>4.1321561313293398E-2</v>
      </c>
      <c r="BG7" s="75">
        <v>4.82087511367583E-2</v>
      </c>
      <c r="BH7" s="75">
        <v>4.11700919878525</v>
      </c>
      <c r="BI7" s="75">
        <v>0</v>
      </c>
      <c r="BJ7" s="75">
        <v>4.8366935079393896</v>
      </c>
      <c r="BK7" s="75">
        <v>3.6741803160325501</v>
      </c>
      <c r="BL7" s="75">
        <v>0.79612526110992299</v>
      </c>
      <c r="BM7" s="75">
        <v>16.298454401514601</v>
      </c>
      <c r="BN7" s="75">
        <v>13.128932383383701</v>
      </c>
      <c r="BO7" s="75">
        <v>104.306246913694</v>
      </c>
      <c r="BP7" s="75">
        <v>314.580155756544</v>
      </c>
      <c r="BQ7" s="75">
        <v>27400.6306012555</v>
      </c>
      <c r="BR7" s="75">
        <v>107.86580499666501</v>
      </c>
      <c r="BT7" s="91">
        <f t="shared" si="0"/>
        <v>1.8099709879903598</v>
      </c>
      <c r="BU7" s="68"/>
      <c r="BV7" s="68">
        <f t="shared" si="1"/>
        <v>-4.6316735648878533E-4</v>
      </c>
      <c r="BW7" s="68"/>
      <c r="BX7" s="68">
        <f t="shared" si="2"/>
        <v>-2.5986856793322201E-3</v>
      </c>
      <c r="BY7" s="68">
        <f t="shared" si="3"/>
        <v>-2.5992789285463388E-3</v>
      </c>
      <c r="BZ7" s="68"/>
      <c r="CA7" s="68">
        <f t="shared" si="4"/>
        <v>-5.7308963790904351E-5</v>
      </c>
    </row>
    <row r="8" spans="1:79" x14ac:dyDescent="0.25">
      <c r="A8" s="67" t="s">
        <v>434</v>
      </c>
      <c r="C8" s="75">
        <v>102915.33964000001</v>
      </c>
      <c r="E8" s="75">
        <v>936.58897408999997</v>
      </c>
      <c r="F8" s="75">
        <v>267.59684672999998</v>
      </c>
      <c r="H8" s="75">
        <v>32776.751386999997</v>
      </c>
      <c r="J8" s="89" t="s">
        <v>434</v>
      </c>
      <c r="K8" s="75">
        <v>3634.69970570237</v>
      </c>
      <c r="L8" s="75">
        <v>3055.9723882998301</v>
      </c>
      <c r="M8" s="75">
        <v>318.53742914810101</v>
      </c>
      <c r="N8" s="75">
        <v>318.53742914810101</v>
      </c>
      <c r="O8" s="75">
        <v>41.743706774252097</v>
      </c>
      <c r="P8" s="75">
        <v>113.571853247353</v>
      </c>
      <c r="Q8" s="75">
        <v>56.297933920097798</v>
      </c>
      <c r="R8" s="75">
        <v>2005614.05516057</v>
      </c>
      <c r="S8" s="75">
        <v>0</v>
      </c>
      <c r="T8" s="75">
        <v>29806.698413167302</v>
      </c>
      <c r="U8" s="75">
        <v>0</v>
      </c>
      <c r="V8" s="75">
        <v>9752.0353574393794</v>
      </c>
      <c r="W8" s="75">
        <v>0</v>
      </c>
      <c r="X8" s="75">
        <v>0</v>
      </c>
      <c r="Y8" s="75">
        <v>0</v>
      </c>
      <c r="Z8" s="75">
        <v>0</v>
      </c>
      <c r="AA8" s="75">
        <v>0</v>
      </c>
      <c r="AB8" s="75">
        <v>49.652232784823298</v>
      </c>
      <c r="AC8" s="75">
        <v>141.71882317355301</v>
      </c>
      <c r="AD8" s="75">
        <v>0</v>
      </c>
      <c r="AE8" s="75">
        <v>1103.36324492416</v>
      </c>
      <c r="AF8" s="75">
        <v>125.10178458418</v>
      </c>
      <c r="AG8" s="75">
        <v>7539.8249909608103</v>
      </c>
      <c r="AH8" s="75">
        <v>0</v>
      </c>
      <c r="AI8" s="75">
        <v>0</v>
      </c>
      <c r="AJ8" s="75">
        <v>102864.067001769</v>
      </c>
      <c r="AK8" s="75">
        <v>15649.144267927701</v>
      </c>
      <c r="AL8" s="75">
        <v>65669.727158187103</v>
      </c>
      <c r="AM8" s="75">
        <v>0</v>
      </c>
      <c r="AN8" s="75">
        <v>61.331673534064301</v>
      </c>
      <c r="AO8" s="75">
        <v>260.58587311389101</v>
      </c>
      <c r="AP8" s="75">
        <v>5.6382471822175502</v>
      </c>
      <c r="AQ8" s="75">
        <v>5696.37186553019</v>
      </c>
      <c r="AR8" s="75">
        <v>63.489948356729698</v>
      </c>
      <c r="AS8" s="75">
        <v>0.82338470102570105</v>
      </c>
      <c r="AT8" s="75">
        <v>2.9652512111642002</v>
      </c>
      <c r="AU8" s="75">
        <v>12.432192220991301</v>
      </c>
      <c r="AV8" s="75">
        <v>1.7279088939962599</v>
      </c>
      <c r="AW8" s="75">
        <v>1.5613665790329401</v>
      </c>
      <c r="AX8" s="75">
        <v>934.14781577506199</v>
      </c>
      <c r="AY8" s="75">
        <v>266.89943953427297</v>
      </c>
      <c r="AZ8" s="75">
        <v>667.24837624078896</v>
      </c>
      <c r="BA8" s="75">
        <v>0.232202498939025</v>
      </c>
      <c r="BB8" s="75">
        <v>0.47107830266153</v>
      </c>
      <c r="BC8" s="75">
        <v>147.855685885458</v>
      </c>
      <c r="BD8" s="75">
        <v>0.32561729305488801</v>
      </c>
      <c r="BE8" s="75">
        <v>3.1910545368364902</v>
      </c>
      <c r="BF8" s="75">
        <v>8.00688535414497E-2</v>
      </c>
      <c r="BG8" s="75">
        <v>9.3415271416524406E-2</v>
      </c>
      <c r="BH8" s="75">
        <v>7.9776133754416101</v>
      </c>
      <c r="BI8" s="75">
        <v>0</v>
      </c>
      <c r="BJ8" s="75">
        <v>9.3721705054647302</v>
      </c>
      <c r="BK8" s="75">
        <v>7.1195554159294803</v>
      </c>
      <c r="BL8" s="75">
        <v>1.5426784503712001</v>
      </c>
      <c r="BM8" s="75">
        <v>24.709733563246701</v>
      </c>
      <c r="BN8" s="75">
        <v>21.613079552637899</v>
      </c>
      <c r="BO8" s="75">
        <v>114.314943276619</v>
      </c>
      <c r="BP8" s="75">
        <v>517.99830144678106</v>
      </c>
      <c r="BQ8" s="75">
        <v>32774.2772157828</v>
      </c>
      <c r="BR8" s="75">
        <v>109.30841366127</v>
      </c>
      <c r="BT8" s="91">
        <f t="shared" si="0"/>
        <v>2.0036971898975442</v>
      </c>
      <c r="BU8" s="68"/>
      <c r="BV8" s="68">
        <f t="shared" si="1"/>
        <v>-4.9820209902973959E-4</v>
      </c>
      <c r="BW8" s="68"/>
      <c r="BX8" s="68">
        <f t="shared" si="2"/>
        <v>-2.6064350344395582E-3</v>
      </c>
      <c r="BY8" s="68">
        <f t="shared" si="3"/>
        <v>-2.6061861499835988E-3</v>
      </c>
      <c r="BZ8" s="68"/>
      <c r="CA8" s="68">
        <f t="shared" si="4"/>
        <v>-7.5485553402878847E-5</v>
      </c>
    </row>
    <row r="9" spans="1:79" x14ac:dyDescent="0.25">
      <c r="A9" s="67" t="s">
        <v>435</v>
      </c>
      <c r="C9" s="75">
        <v>67390.956437000001</v>
      </c>
      <c r="E9" s="75">
        <v>1216.1538085</v>
      </c>
      <c r="F9" s="75">
        <v>347.47253463999999</v>
      </c>
      <c r="H9" s="75">
        <v>10635.321206000001</v>
      </c>
      <c r="J9" s="89" t="s">
        <v>435</v>
      </c>
      <c r="K9" s="75">
        <v>827.93674560183194</v>
      </c>
      <c r="L9" s="75">
        <v>872.96834031592198</v>
      </c>
      <c r="M9" s="75">
        <v>126.583587456141</v>
      </c>
      <c r="N9" s="75">
        <v>126.583587456141</v>
      </c>
      <c r="O9" s="75">
        <v>37.435392086509303</v>
      </c>
      <c r="P9" s="75">
        <v>103.255576265039</v>
      </c>
      <c r="Q9" s="75">
        <v>17.346770212607002</v>
      </c>
      <c r="R9" s="75">
        <v>634950.44493387302</v>
      </c>
      <c r="S9" s="75">
        <v>0</v>
      </c>
      <c r="T9" s="75">
        <v>9791.6158887302809</v>
      </c>
      <c r="U9" s="75">
        <v>0</v>
      </c>
      <c r="V9" s="75">
        <v>3832.6172732578698</v>
      </c>
      <c r="W9" s="75">
        <v>0</v>
      </c>
      <c r="X9" s="75">
        <v>0</v>
      </c>
      <c r="Y9" s="75">
        <v>0</v>
      </c>
      <c r="Z9" s="75">
        <v>0</v>
      </c>
      <c r="AA9" s="75">
        <v>0</v>
      </c>
      <c r="AB9" s="75">
        <v>11.170508698777001</v>
      </c>
      <c r="AC9" s="75">
        <v>45.545284715344501</v>
      </c>
      <c r="AD9" s="75">
        <v>0</v>
      </c>
      <c r="AE9" s="75">
        <v>550.98457279332104</v>
      </c>
      <c r="AF9" s="75">
        <v>25.0862729555713</v>
      </c>
      <c r="AG9" s="75">
        <v>2307.7148887926801</v>
      </c>
      <c r="AH9" s="75">
        <v>0</v>
      </c>
      <c r="AI9" s="75">
        <v>0</v>
      </c>
      <c r="AJ9" s="75">
        <v>67230.877844100105</v>
      </c>
      <c r="AK9" s="75">
        <v>29909.484259880799</v>
      </c>
      <c r="AL9" s="75">
        <v>21309.761920666599</v>
      </c>
      <c r="AM9" s="75">
        <v>0</v>
      </c>
      <c r="AN9" s="75">
        <v>12.596340109239</v>
      </c>
      <c r="AO9" s="75">
        <v>59.844122309644398</v>
      </c>
      <c r="AP9" s="75">
        <v>7.3023087132172702</v>
      </c>
      <c r="AQ9" s="75">
        <v>1582.8330378842199</v>
      </c>
      <c r="AR9" s="75">
        <v>82.228248152251098</v>
      </c>
      <c r="AS9" s="75">
        <v>1.0663959677463699</v>
      </c>
      <c r="AT9" s="75">
        <v>3.84041000677921</v>
      </c>
      <c r="AU9" s="75">
        <v>16.1013624453667</v>
      </c>
      <c r="AV9" s="75">
        <v>2.2378766117164601</v>
      </c>
      <c r="AW9" s="75">
        <v>2.0221754030324499</v>
      </c>
      <c r="AX9" s="75">
        <v>1209.84972246388</v>
      </c>
      <c r="AY9" s="75">
        <v>345.67120826887498</v>
      </c>
      <c r="AZ9" s="75">
        <v>864.17851419500903</v>
      </c>
      <c r="BA9" s="75">
        <v>0.30073338106339798</v>
      </c>
      <c r="BB9" s="75">
        <v>0.61010953554126102</v>
      </c>
      <c r="BC9" s="75">
        <v>191.49324294383101</v>
      </c>
      <c r="BD9" s="75">
        <v>0.42172068519651401</v>
      </c>
      <c r="BE9" s="75">
        <v>4.1328406311832904</v>
      </c>
      <c r="BF9" s="75">
        <v>0.103702325545506</v>
      </c>
      <c r="BG9" s="75">
        <v>0.120986190358085</v>
      </c>
      <c r="BH9" s="75">
        <v>10.3321096909671</v>
      </c>
      <c r="BI9" s="75">
        <v>0</v>
      </c>
      <c r="BJ9" s="75">
        <v>12.138233678907699</v>
      </c>
      <c r="BK9" s="75">
        <v>9.2207728963772606</v>
      </c>
      <c r="BL9" s="75">
        <v>1.99797900979403</v>
      </c>
      <c r="BM9" s="75">
        <v>6.2892249312733197</v>
      </c>
      <c r="BN9" s="75">
        <v>3.9468031319543502</v>
      </c>
      <c r="BO9" s="75">
        <v>58.124180993159897</v>
      </c>
      <c r="BP9" s="75">
        <v>94.628834603746498</v>
      </c>
      <c r="BQ9" s="75">
        <v>10634.590943412801</v>
      </c>
      <c r="BR9" s="75">
        <v>45.614659974812</v>
      </c>
      <c r="BT9" s="91">
        <f t="shared" si="0"/>
        <v>2.0038158528200025</v>
      </c>
      <c r="BU9" s="68"/>
      <c r="BV9" s="68">
        <f t="shared" si="1"/>
        <v>-2.3753720285828585E-3</v>
      </c>
      <c r="BW9" s="68"/>
      <c r="BX9" s="68">
        <f t="shared" si="2"/>
        <v>-5.1836256171375527E-3</v>
      </c>
      <c r="BY9" s="68">
        <f t="shared" si="3"/>
        <v>-5.1840827448168944E-3</v>
      </c>
      <c r="BZ9" s="68"/>
      <c r="CA9" s="68">
        <f t="shared" si="4"/>
        <v>-6.8663895810485554E-5</v>
      </c>
    </row>
    <row r="10" spans="1:79" x14ac:dyDescent="0.25">
      <c r="A10" s="67" t="s">
        <v>461</v>
      </c>
      <c r="C10" s="75">
        <v>106410.79772</v>
      </c>
      <c r="E10" s="75">
        <v>2106.862384</v>
      </c>
      <c r="F10" s="75">
        <v>601.96071283000003</v>
      </c>
      <c r="H10" s="75">
        <v>13550.753654</v>
      </c>
      <c r="J10" s="89" t="s">
        <v>461</v>
      </c>
      <c r="K10" s="75">
        <v>1004.81815624994</v>
      </c>
      <c r="L10" s="75">
        <v>1442.28645339219</v>
      </c>
      <c r="M10" s="75">
        <v>180.16213700557199</v>
      </c>
      <c r="N10" s="75">
        <v>180.16213700557199</v>
      </c>
      <c r="O10" s="75">
        <v>12.8323816299872</v>
      </c>
      <c r="P10" s="75">
        <v>30.345261699079899</v>
      </c>
      <c r="Q10" s="75">
        <v>7.5213745753027199</v>
      </c>
      <c r="R10" s="75">
        <v>1171528.6693275401</v>
      </c>
      <c r="S10" s="75">
        <v>0</v>
      </c>
      <c r="T10" s="75">
        <v>4552.2414698146404</v>
      </c>
      <c r="U10" s="75">
        <v>0</v>
      </c>
      <c r="V10" s="75">
        <v>4908.3076770648404</v>
      </c>
      <c r="W10" s="75">
        <v>0</v>
      </c>
      <c r="X10" s="75">
        <v>0</v>
      </c>
      <c r="Y10" s="75">
        <v>0</v>
      </c>
      <c r="Z10" s="75">
        <v>0</v>
      </c>
      <c r="AA10" s="75">
        <v>0</v>
      </c>
      <c r="AB10" s="75">
        <v>5.7552376177957001</v>
      </c>
      <c r="AC10" s="75">
        <v>79.746768206496299</v>
      </c>
      <c r="AD10" s="75">
        <v>0</v>
      </c>
      <c r="AE10" s="75">
        <v>331.15150704647903</v>
      </c>
      <c r="AF10" s="75">
        <v>14.2548253061944</v>
      </c>
      <c r="AG10" s="75">
        <v>4303.9157748139496</v>
      </c>
      <c r="AH10" s="75">
        <v>0</v>
      </c>
      <c r="AI10" s="75">
        <v>0</v>
      </c>
      <c r="AJ10" s="75">
        <v>106064.493300043</v>
      </c>
      <c r="AK10" s="75">
        <v>62130.104185144402</v>
      </c>
      <c r="AL10" s="75">
        <v>19548.946515870499</v>
      </c>
      <c r="AM10" s="75">
        <v>0</v>
      </c>
      <c r="AN10" s="75">
        <v>8.1020618638976902</v>
      </c>
      <c r="AO10" s="75">
        <v>73.866863759073496</v>
      </c>
      <c r="AP10" s="75">
        <v>12.6487874027899</v>
      </c>
      <c r="AQ10" s="75">
        <v>1904.93486643297</v>
      </c>
      <c r="AR10" s="75">
        <v>142.43296361822499</v>
      </c>
      <c r="AS10" s="75">
        <v>1.8471693976421599</v>
      </c>
      <c r="AT10" s="75">
        <v>6.65221748595929</v>
      </c>
      <c r="AU10" s="75">
        <v>27.890239256601401</v>
      </c>
      <c r="AV10" s="75">
        <v>3.8763680726643299</v>
      </c>
      <c r="AW10" s="75">
        <v>3.5027453716717201</v>
      </c>
      <c r="AX10" s="75">
        <v>2095.6599174743801</v>
      </c>
      <c r="AY10" s="75">
        <v>598.75992122224102</v>
      </c>
      <c r="AZ10" s="75">
        <v>1496.89999625214</v>
      </c>
      <c r="BA10" s="75">
        <v>0.52091782712456702</v>
      </c>
      <c r="BB10" s="75">
        <v>1.05680608255206</v>
      </c>
      <c r="BC10" s="75">
        <v>331.69822847599801</v>
      </c>
      <c r="BD10" s="75">
        <v>0.73048657660785699</v>
      </c>
      <c r="BE10" s="75">
        <v>7.1587643314208202</v>
      </c>
      <c r="BF10" s="75">
        <v>0.17962873614532801</v>
      </c>
      <c r="BG10" s="75">
        <v>0.209564707308872</v>
      </c>
      <c r="BH10" s="75">
        <v>17.8968767120267</v>
      </c>
      <c r="BI10" s="75">
        <v>0</v>
      </c>
      <c r="BJ10" s="75">
        <v>21.025419071082599</v>
      </c>
      <c r="BK10" s="75">
        <v>15.971902754123899</v>
      </c>
      <c r="BL10" s="75">
        <v>3.4608353422951299</v>
      </c>
      <c r="BM10" s="75">
        <v>3.0124567823581798</v>
      </c>
      <c r="BN10" s="75">
        <v>2.30358218294394</v>
      </c>
      <c r="BO10" s="75">
        <v>39.118661426500502</v>
      </c>
      <c r="BP10" s="75">
        <v>55.343248082805403</v>
      </c>
      <c r="BQ10" s="75">
        <v>13549.104443415599</v>
      </c>
      <c r="BR10" s="75">
        <v>60.704574387638601</v>
      </c>
      <c r="BT10" s="91">
        <f t="shared" si="0"/>
        <v>1.442822040195477</v>
      </c>
      <c r="BU10" s="68"/>
      <c r="BV10" s="68">
        <f t="shared" si="1"/>
        <v>-3.2544105239041099E-3</v>
      </c>
      <c r="BW10" s="68"/>
      <c r="BX10" s="68">
        <f t="shared" si="2"/>
        <v>-5.3171325335219007E-3</v>
      </c>
      <c r="BY10" s="68">
        <f t="shared" si="3"/>
        <v>-5.3172765922066944E-3</v>
      </c>
      <c r="BZ10" s="68"/>
      <c r="CA10" s="68">
        <f t="shared" si="4"/>
        <v>-1.2170618893319171E-4</v>
      </c>
    </row>
    <row r="11" spans="1:79" x14ac:dyDescent="0.25">
      <c r="A11" s="67" t="s">
        <v>456</v>
      </c>
      <c r="C11" s="75">
        <v>144310.11963</v>
      </c>
      <c r="E11" s="75">
        <v>1909.2166827000001</v>
      </c>
      <c r="F11" s="75">
        <v>545.49060949</v>
      </c>
      <c r="H11" s="75">
        <v>27717.934014999999</v>
      </c>
      <c r="J11" s="89" t="s">
        <v>456</v>
      </c>
      <c r="K11" s="75">
        <v>2142.21873793636</v>
      </c>
      <c r="L11" s="75">
        <v>2950.1935371342101</v>
      </c>
      <c r="M11" s="75">
        <v>361.12518799543602</v>
      </c>
      <c r="N11" s="75">
        <v>361.12518799543602</v>
      </c>
      <c r="O11" s="75">
        <v>22.657584589692199</v>
      </c>
      <c r="P11" s="75">
        <v>47.791959730109902</v>
      </c>
      <c r="Q11" s="75">
        <v>15.9521975230829</v>
      </c>
      <c r="R11" s="75">
        <v>2385925.5003663199</v>
      </c>
      <c r="S11" s="75">
        <v>0</v>
      </c>
      <c r="T11" s="75">
        <v>9560.9858682127306</v>
      </c>
      <c r="U11" s="75">
        <v>0</v>
      </c>
      <c r="V11" s="75">
        <v>9933.5606820964495</v>
      </c>
      <c r="W11" s="75">
        <v>0</v>
      </c>
      <c r="X11" s="75">
        <v>0</v>
      </c>
      <c r="Y11" s="75">
        <v>0</v>
      </c>
      <c r="Z11" s="75">
        <v>0</v>
      </c>
      <c r="AA11" s="75">
        <v>0</v>
      </c>
      <c r="AB11" s="75">
        <v>13.239317739380599</v>
      </c>
      <c r="AC11" s="75">
        <v>162.37186063118301</v>
      </c>
      <c r="AD11" s="75">
        <v>0</v>
      </c>
      <c r="AE11" s="75">
        <v>639.02387775284899</v>
      </c>
      <c r="AF11" s="75">
        <v>33.918339756499499</v>
      </c>
      <c r="AG11" s="75">
        <v>8784.0079268629997</v>
      </c>
      <c r="AH11" s="75">
        <v>0</v>
      </c>
      <c r="AI11" s="75">
        <v>0</v>
      </c>
      <c r="AJ11" s="75">
        <v>144076.251936154</v>
      </c>
      <c r="AK11" s="75">
        <v>43835.195450542102</v>
      </c>
      <c r="AL11" s="75">
        <v>40237.447265993098</v>
      </c>
      <c r="AM11" s="75">
        <v>0</v>
      </c>
      <c r="AN11" s="75">
        <v>19.738818641732301</v>
      </c>
      <c r="AO11" s="75">
        <v>157.15715186246399</v>
      </c>
      <c r="AP11" s="75">
        <v>11.4674393866741</v>
      </c>
      <c r="AQ11" s="75">
        <v>3919.3801105044799</v>
      </c>
      <c r="AR11" s="75">
        <v>129.13040173724201</v>
      </c>
      <c r="AS11" s="75">
        <v>1.6746551916092001</v>
      </c>
      <c r="AT11" s="75">
        <v>6.0309201541030601</v>
      </c>
      <c r="AU11" s="75">
        <v>25.2853659396925</v>
      </c>
      <c r="AV11" s="75">
        <v>3.51432761785082</v>
      </c>
      <c r="AW11" s="75">
        <v>3.17559245357891</v>
      </c>
      <c r="AX11" s="75">
        <v>1899.9309966037799</v>
      </c>
      <c r="AY11" s="75">
        <v>542.83793080132398</v>
      </c>
      <c r="AZ11" s="75">
        <v>1357.0930658024499</v>
      </c>
      <c r="BA11" s="75">
        <v>0.47226916229875798</v>
      </c>
      <c r="BB11" s="75">
        <v>0.95810700132828197</v>
      </c>
      <c r="BC11" s="75">
        <v>300.718599183187</v>
      </c>
      <c r="BD11" s="75">
        <v>0.66226336414292597</v>
      </c>
      <c r="BE11" s="75">
        <v>6.4901604413653002</v>
      </c>
      <c r="BF11" s="75">
        <v>0.16285206655753801</v>
      </c>
      <c r="BG11" s="75">
        <v>0.189993267084443</v>
      </c>
      <c r="BH11" s="75">
        <v>16.2254543450344</v>
      </c>
      <c r="BI11" s="75">
        <v>0</v>
      </c>
      <c r="BJ11" s="75">
        <v>19.061736801203701</v>
      </c>
      <c r="BK11" s="75">
        <v>14.4801911407265</v>
      </c>
      <c r="BL11" s="75">
        <v>3.1376015476446399</v>
      </c>
      <c r="BM11" s="75">
        <v>6.7149469940290301</v>
      </c>
      <c r="BN11" s="75">
        <v>5.55904324831429</v>
      </c>
      <c r="BO11" s="75">
        <v>76.780343278228898</v>
      </c>
      <c r="BP11" s="75">
        <v>133.60535442715599</v>
      </c>
      <c r="BQ11" s="75">
        <v>27715.337837375999</v>
      </c>
      <c r="BR11" s="75">
        <v>121.613111355732</v>
      </c>
      <c r="BT11" s="91">
        <f t="shared" si="0"/>
        <v>1.4518115385095609</v>
      </c>
      <c r="BU11" s="68"/>
      <c r="BV11" s="68">
        <f t="shared" si="1"/>
        <v>-1.6205910884532302E-3</v>
      </c>
      <c r="BW11" s="68"/>
      <c r="BX11" s="68">
        <f t="shared" si="2"/>
        <v>-4.863610390774719E-3</v>
      </c>
      <c r="BY11" s="68">
        <f t="shared" si="3"/>
        <v>-4.8629227387729183E-3</v>
      </c>
      <c r="BZ11" s="68"/>
      <c r="CA11" s="68">
        <f t="shared" si="4"/>
        <v>-9.3664182279788868E-5</v>
      </c>
    </row>
    <row r="12" spans="1:79" x14ac:dyDescent="0.25">
      <c r="A12" s="10" t="s">
        <v>436</v>
      </c>
      <c r="C12" s="75">
        <v>19580.060259000002</v>
      </c>
      <c r="E12" s="75">
        <v>47.018160815000002</v>
      </c>
      <c r="F12" s="75">
        <v>13.433762133</v>
      </c>
      <c r="H12" s="75">
        <v>10101.950806000001</v>
      </c>
      <c r="J12" s="89" t="s">
        <v>436</v>
      </c>
      <c r="K12" s="75">
        <v>1248.39327434249</v>
      </c>
      <c r="L12" s="75">
        <v>978.50129916279604</v>
      </c>
      <c r="M12" s="75">
        <v>92.071359226177705</v>
      </c>
      <c r="N12" s="75">
        <v>92.071359226177705</v>
      </c>
      <c r="O12" s="75">
        <v>3.0806811063344299</v>
      </c>
      <c r="P12" s="75">
        <v>5.55085270438554</v>
      </c>
      <c r="Q12" s="75">
        <v>16.8386605673088</v>
      </c>
      <c r="R12" s="75">
        <v>651855.76371760503</v>
      </c>
      <c r="S12" s="75">
        <v>0</v>
      </c>
      <c r="T12" s="75">
        <v>8461.3276510332507</v>
      </c>
      <c r="U12" s="75">
        <v>0</v>
      </c>
      <c r="V12" s="75">
        <v>2810.2849119430298</v>
      </c>
      <c r="W12" s="75">
        <v>0</v>
      </c>
      <c r="X12" s="75">
        <v>0</v>
      </c>
      <c r="Y12" s="75">
        <v>0</v>
      </c>
      <c r="Z12" s="75">
        <v>0</v>
      </c>
      <c r="AA12" s="75">
        <v>0</v>
      </c>
      <c r="AB12" s="75">
        <v>16.5880682545456</v>
      </c>
      <c r="AC12" s="75">
        <v>45.653777398171201</v>
      </c>
      <c r="AD12" s="75">
        <v>0</v>
      </c>
      <c r="AE12" s="75">
        <v>252.30685217944401</v>
      </c>
      <c r="AF12" s="75">
        <v>43.267779222540099</v>
      </c>
      <c r="AG12" s="75">
        <v>2481.3086529600801</v>
      </c>
      <c r="AH12" s="75">
        <v>0</v>
      </c>
      <c r="AI12" s="75">
        <v>0</v>
      </c>
      <c r="AJ12" s="75">
        <v>19568.044572826901</v>
      </c>
      <c r="AK12" s="75">
        <v>3236.4540615199699</v>
      </c>
      <c r="AL12" s="75">
        <v>19549.629561776201</v>
      </c>
      <c r="AM12" s="75">
        <v>0</v>
      </c>
      <c r="AN12" s="75">
        <v>21.5703868152581</v>
      </c>
      <c r="AO12" s="75">
        <v>89.412905587146099</v>
      </c>
      <c r="AP12" s="75">
        <v>0.282987031311144</v>
      </c>
      <c r="AQ12" s="75">
        <v>1752.58117084937</v>
      </c>
      <c r="AR12" s="75">
        <v>3.18660978741933</v>
      </c>
      <c r="AS12" s="75">
        <v>4.1326533176805097E-2</v>
      </c>
      <c r="AT12" s="75">
        <v>0.14882742990679901</v>
      </c>
      <c r="AU12" s="75">
        <v>0.62398002612477099</v>
      </c>
      <c r="AV12" s="75">
        <v>8.6726056978455798E-2</v>
      </c>
      <c r="AW12" s="75">
        <v>7.8364878167077101E-2</v>
      </c>
      <c r="AX12" s="75">
        <v>46.885580978741899</v>
      </c>
      <c r="AY12" s="75">
        <v>13.3958729258089</v>
      </c>
      <c r="AZ12" s="75">
        <v>33.489708052932897</v>
      </c>
      <c r="BA12" s="75">
        <v>1.16544261644537E-2</v>
      </c>
      <c r="BB12" s="75">
        <v>2.3643537977369601E-2</v>
      </c>
      <c r="BC12" s="75">
        <v>7.4209820488654401</v>
      </c>
      <c r="BD12" s="75">
        <v>1.63431073044638E-2</v>
      </c>
      <c r="BE12" s="75">
        <v>0.160162544574701</v>
      </c>
      <c r="BF12" s="75">
        <v>4.01876893908078E-3</v>
      </c>
      <c r="BG12" s="75">
        <v>4.6885661689732303E-3</v>
      </c>
      <c r="BH12" s="75">
        <v>0.40039998456764703</v>
      </c>
      <c r="BI12" s="75">
        <v>0</v>
      </c>
      <c r="BJ12" s="75">
        <v>0.47039505723749803</v>
      </c>
      <c r="BK12" s="75">
        <v>0.35733528442379497</v>
      </c>
      <c r="BL12" s="75">
        <v>7.7427856501154801E-2</v>
      </c>
      <c r="BM12" s="75">
        <v>7.9447106399840903</v>
      </c>
      <c r="BN12" s="75">
        <v>7.6027161851904603</v>
      </c>
      <c r="BO12" s="75">
        <v>26.503097033041801</v>
      </c>
      <c r="BP12" s="75">
        <v>182.25576495643099</v>
      </c>
      <c r="BQ12" s="75">
        <v>10100.506318997701</v>
      </c>
      <c r="BR12" s="75">
        <v>30.7699027627771</v>
      </c>
      <c r="BT12" s="91">
        <f t="shared" si="0"/>
        <v>1.9355098590459732</v>
      </c>
      <c r="BU12" s="68"/>
      <c r="BV12" s="68">
        <f t="shared" si="1"/>
        <v>-6.1366951961131498E-4</v>
      </c>
      <c r="BW12" s="68"/>
      <c r="BX12" s="68">
        <f t="shared" si="2"/>
        <v>-2.8197580245590162E-3</v>
      </c>
      <c r="BY12" s="68">
        <f t="shared" si="3"/>
        <v>-2.820446485204985E-3</v>
      </c>
      <c r="BZ12" s="68"/>
      <c r="CA12" s="68">
        <f t="shared" si="4"/>
        <v>-1.4299089651495037E-4</v>
      </c>
    </row>
    <row r="13" spans="1:79" x14ac:dyDescent="0.25">
      <c r="A13" s="89" t="s">
        <v>463</v>
      </c>
      <c r="C13" s="75">
        <v>47046.103479999998</v>
      </c>
      <c r="E13" s="75">
        <v>1210.7107745999999</v>
      </c>
      <c r="F13" s="75">
        <v>250.13614709000001</v>
      </c>
      <c r="J13" s="89" t="s">
        <v>463</v>
      </c>
      <c r="K13" s="75">
        <v>0</v>
      </c>
      <c r="L13" s="75">
        <v>0</v>
      </c>
      <c r="M13" s="75">
        <v>0</v>
      </c>
      <c r="N13" s="75">
        <v>0</v>
      </c>
      <c r="O13" s="75">
        <v>0</v>
      </c>
      <c r="P13" s="75">
        <v>0</v>
      </c>
      <c r="Q13" s="75">
        <v>0</v>
      </c>
      <c r="R13" s="75">
        <v>0</v>
      </c>
      <c r="S13" s="75">
        <v>0</v>
      </c>
      <c r="T13" s="75">
        <v>0</v>
      </c>
      <c r="U13" s="75">
        <v>0</v>
      </c>
      <c r="V13" s="75">
        <v>0</v>
      </c>
      <c r="W13" s="75">
        <v>0</v>
      </c>
      <c r="X13" s="75">
        <v>0</v>
      </c>
      <c r="Y13" s="75">
        <v>0</v>
      </c>
      <c r="Z13" s="75">
        <v>0</v>
      </c>
      <c r="AA13" s="75">
        <v>0</v>
      </c>
      <c r="AB13" s="75">
        <v>0</v>
      </c>
      <c r="AC13" s="75">
        <v>0</v>
      </c>
      <c r="AD13" s="75">
        <v>0</v>
      </c>
      <c r="AE13" s="75">
        <v>0</v>
      </c>
      <c r="AF13" s="75">
        <v>0</v>
      </c>
      <c r="AG13" s="75">
        <v>0</v>
      </c>
      <c r="AH13" s="75">
        <v>0</v>
      </c>
      <c r="AI13" s="75">
        <v>0</v>
      </c>
      <c r="AJ13" s="75">
        <v>47046.085041419297</v>
      </c>
      <c r="AK13" s="75">
        <v>0</v>
      </c>
      <c r="AL13" s="75">
        <v>0</v>
      </c>
      <c r="AM13" s="75">
        <v>0</v>
      </c>
      <c r="AN13" s="75">
        <v>0</v>
      </c>
      <c r="AO13" s="75">
        <v>0</v>
      </c>
      <c r="AP13" s="75">
        <v>20.876721727100801</v>
      </c>
      <c r="AQ13" s="75">
        <v>0</v>
      </c>
      <c r="AR13" s="75">
        <v>6.0796740576618804</v>
      </c>
      <c r="AS13" s="75">
        <v>0.38719873234235602</v>
      </c>
      <c r="AT13" s="75">
        <v>1.04809240143961</v>
      </c>
      <c r="AU13" s="75">
        <v>13.5319898477157</v>
      </c>
      <c r="AV13" s="75">
        <v>0.45442472152868502</v>
      </c>
      <c r="AW13" s="75">
        <v>5.12237724389181</v>
      </c>
      <c r="AX13" s="75">
        <v>1210.7103833762601</v>
      </c>
      <c r="AY13" s="75">
        <v>250.13610624425999</v>
      </c>
      <c r="AZ13" s="75">
        <v>960.57427713200696</v>
      </c>
      <c r="BA13" s="75">
        <v>0.17673019284930799</v>
      </c>
      <c r="BB13" s="75">
        <v>0.30770110727139399</v>
      </c>
      <c r="BC13" s="75">
        <v>120.929118757474</v>
      </c>
      <c r="BD13" s="75">
        <v>0.42009324338475501</v>
      </c>
      <c r="BE13" s="75">
        <v>5.3165989627253598</v>
      </c>
      <c r="BF13" s="75">
        <v>0.77350282467192399</v>
      </c>
      <c r="BG13" s="75">
        <v>1.92865980478072</v>
      </c>
      <c r="BH13" s="75">
        <v>13.291498801236701</v>
      </c>
      <c r="BI13" s="75">
        <v>0</v>
      </c>
      <c r="BJ13" s="75">
        <v>57.162345497335103</v>
      </c>
      <c r="BK13" s="75">
        <v>1.1199347101197601</v>
      </c>
      <c r="BL13" s="75">
        <v>1.20944361072989</v>
      </c>
      <c r="BM13" s="75">
        <v>0</v>
      </c>
      <c r="BN13" s="75">
        <v>0</v>
      </c>
      <c r="BO13" s="75">
        <v>0</v>
      </c>
      <c r="BP13" s="75">
        <v>0</v>
      </c>
      <c r="BQ13" s="75">
        <v>0</v>
      </c>
      <c r="BR13" s="75">
        <v>0</v>
      </c>
      <c r="BT13" s="91" t="e">
        <f t="shared" si="0"/>
        <v>#DIV/0!</v>
      </c>
      <c r="BU13" s="68"/>
      <c r="BV13" s="68">
        <f t="shared" si="1"/>
        <v>-3.9192577783710177E-7</v>
      </c>
      <c r="BW13" s="68"/>
      <c r="BX13" s="68">
        <f t="shared" si="2"/>
        <v>-3.231355894677802E-7</v>
      </c>
      <c r="BY13" s="68">
        <f t="shared" si="3"/>
        <v>-1.63294032038687E-7</v>
      </c>
      <c r="BZ13" s="68"/>
      <c r="CA13" s="68" t="str">
        <f t="shared" si="4"/>
        <v/>
      </c>
    </row>
    <row r="14" spans="1:79" x14ac:dyDescent="0.25">
      <c r="A14" s="89" t="s">
        <v>439</v>
      </c>
      <c r="C14" s="75">
        <v>4172.3242023000003</v>
      </c>
      <c r="E14" s="75">
        <v>598.46524796000006</v>
      </c>
      <c r="F14" s="75">
        <v>68.344731312999997</v>
      </c>
      <c r="J14" s="89" t="s">
        <v>439</v>
      </c>
      <c r="K14" s="75">
        <v>0</v>
      </c>
      <c r="L14" s="75">
        <v>0</v>
      </c>
      <c r="M14" s="75">
        <v>0</v>
      </c>
      <c r="N14" s="75">
        <v>0</v>
      </c>
      <c r="O14" s="75">
        <v>0</v>
      </c>
      <c r="P14" s="75">
        <v>0</v>
      </c>
      <c r="Q14" s="75">
        <v>0</v>
      </c>
      <c r="R14" s="75">
        <v>0</v>
      </c>
      <c r="S14" s="75">
        <v>0</v>
      </c>
      <c r="T14" s="75">
        <v>0</v>
      </c>
      <c r="U14" s="75">
        <v>0</v>
      </c>
      <c r="V14" s="75">
        <v>0</v>
      </c>
      <c r="W14" s="75">
        <v>0</v>
      </c>
      <c r="X14" s="75">
        <v>0</v>
      </c>
      <c r="Y14" s="75">
        <v>0</v>
      </c>
      <c r="Z14" s="75">
        <v>0</v>
      </c>
      <c r="AA14" s="75">
        <v>0</v>
      </c>
      <c r="AB14" s="75">
        <v>0</v>
      </c>
      <c r="AC14" s="75">
        <v>0</v>
      </c>
      <c r="AD14" s="75">
        <v>0</v>
      </c>
      <c r="AE14" s="75">
        <v>0</v>
      </c>
      <c r="AF14" s="75">
        <v>0</v>
      </c>
      <c r="AG14" s="75">
        <v>0</v>
      </c>
      <c r="AH14" s="75">
        <v>0</v>
      </c>
      <c r="AI14" s="75">
        <v>0</v>
      </c>
      <c r="AJ14" s="75">
        <v>4172.3229104317197</v>
      </c>
      <c r="AK14" s="75">
        <v>1048.4090616026399</v>
      </c>
      <c r="AL14" s="75">
        <v>0</v>
      </c>
      <c r="AM14" s="75">
        <v>0</v>
      </c>
      <c r="AN14" s="75">
        <v>0</v>
      </c>
      <c r="AO14" s="75">
        <v>0</v>
      </c>
      <c r="AP14" s="75">
        <v>0.88164879313481403</v>
      </c>
      <c r="AQ14" s="75">
        <v>0</v>
      </c>
      <c r="AR14" s="75">
        <v>1.4625814682782401</v>
      </c>
      <c r="AS14" s="75">
        <v>0.26654539162353802</v>
      </c>
      <c r="AT14" s="75">
        <v>3.5265854766117202</v>
      </c>
      <c r="AU14" s="75">
        <v>0.81330029762396905</v>
      </c>
      <c r="AV14" s="75">
        <v>1.27777239173927</v>
      </c>
      <c r="AW14" s="75">
        <v>1.4010691645033799</v>
      </c>
      <c r="AX14" s="75">
        <v>598.46505243167496</v>
      </c>
      <c r="AY14" s="75">
        <v>68.344712423849501</v>
      </c>
      <c r="AZ14" s="75">
        <v>530.12034000782501</v>
      </c>
      <c r="BA14" s="75">
        <v>0</v>
      </c>
      <c r="BB14" s="75">
        <v>2.7337812320529901E-2</v>
      </c>
      <c r="BC14" s="75">
        <v>13.4764839046059</v>
      </c>
      <c r="BD14" s="75">
        <v>0.341720910949805</v>
      </c>
      <c r="BE14" s="75">
        <v>8.7016492820097309</v>
      </c>
      <c r="BF14" s="75">
        <v>2.2758784063889901</v>
      </c>
      <c r="BG14" s="75">
        <v>6.3287223245534303</v>
      </c>
      <c r="BH14" s="75">
        <v>21.754114749472201</v>
      </c>
      <c r="BI14" s="75">
        <v>0</v>
      </c>
      <c r="BJ14" s="75">
        <v>2.7269516666390898</v>
      </c>
      <c r="BK14" s="75">
        <v>3.0481782889928599</v>
      </c>
      <c r="BL14" s="75">
        <v>3.4172094401913697E-2</v>
      </c>
      <c r="BM14" s="75">
        <v>0</v>
      </c>
      <c r="BN14" s="75">
        <v>0</v>
      </c>
      <c r="BO14" s="75">
        <v>0</v>
      </c>
      <c r="BP14" s="75">
        <v>0</v>
      </c>
      <c r="BQ14" s="75">
        <v>0</v>
      </c>
      <c r="BR14" s="75">
        <v>0</v>
      </c>
      <c r="BT14" s="91" t="e">
        <f t="shared" si="0"/>
        <v>#DIV/0!</v>
      </c>
      <c r="BU14" s="68"/>
      <c r="BV14" s="68">
        <f t="shared" si="1"/>
        <v>-3.0962797181962201E-7</v>
      </c>
      <c r="BW14" s="68"/>
      <c r="BX14" s="68">
        <f t="shared" si="2"/>
        <v>-3.2671625588974498E-7</v>
      </c>
      <c r="BY14" s="68">
        <f t="shared" si="3"/>
        <v>-2.763804924433151E-7</v>
      </c>
      <c r="BZ14" s="68"/>
      <c r="CA14" s="68" t="str">
        <f t="shared" si="4"/>
        <v/>
      </c>
    </row>
    <row r="15" spans="1:79" x14ac:dyDescent="0.25">
      <c r="A15" s="89" t="s">
        <v>440</v>
      </c>
      <c r="C15" s="75">
        <v>800.51222602999997</v>
      </c>
      <c r="E15" s="75">
        <v>431.16482318999999</v>
      </c>
      <c r="F15" s="75">
        <v>92.912786459000003</v>
      </c>
      <c r="J15" s="89" t="s">
        <v>440</v>
      </c>
      <c r="K15" s="75">
        <v>0</v>
      </c>
      <c r="L15" s="75">
        <v>0</v>
      </c>
      <c r="M15" s="75">
        <v>0</v>
      </c>
      <c r="N15" s="75">
        <v>0</v>
      </c>
      <c r="O15" s="75">
        <v>0</v>
      </c>
      <c r="P15" s="75">
        <v>0</v>
      </c>
      <c r="Q15" s="75">
        <v>0</v>
      </c>
      <c r="R15" s="75">
        <v>0</v>
      </c>
      <c r="S15" s="75">
        <v>0</v>
      </c>
      <c r="T15" s="75">
        <v>0</v>
      </c>
      <c r="U15" s="75">
        <v>0</v>
      </c>
      <c r="V15" s="75">
        <v>0</v>
      </c>
      <c r="W15" s="75">
        <v>0</v>
      </c>
      <c r="X15" s="75">
        <v>0</v>
      </c>
      <c r="Y15" s="75">
        <v>0</v>
      </c>
      <c r="Z15" s="75">
        <v>0</v>
      </c>
      <c r="AA15" s="75">
        <v>0</v>
      </c>
      <c r="AB15" s="75">
        <v>0</v>
      </c>
      <c r="AC15" s="75">
        <v>0</v>
      </c>
      <c r="AD15" s="75">
        <v>0</v>
      </c>
      <c r="AE15" s="75">
        <v>0</v>
      </c>
      <c r="AF15" s="75">
        <v>0</v>
      </c>
      <c r="AG15" s="75">
        <v>0</v>
      </c>
      <c r="AH15" s="75">
        <v>0</v>
      </c>
      <c r="AI15" s="75">
        <v>0</v>
      </c>
      <c r="AJ15" s="75">
        <v>800.51158583971301</v>
      </c>
      <c r="AK15" s="75">
        <v>0</v>
      </c>
      <c r="AL15" s="75">
        <v>0</v>
      </c>
      <c r="AM15" s="75">
        <v>0</v>
      </c>
      <c r="AN15" s="75">
        <v>0</v>
      </c>
      <c r="AO15" s="75">
        <v>0</v>
      </c>
      <c r="AP15" s="75">
        <v>8.0888896818179195</v>
      </c>
      <c r="AQ15" s="75">
        <v>0</v>
      </c>
      <c r="AR15" s="75">
        <v>2.27205130926989</v>
      </c>
      <c r="AS15" s="75">
        <v>0.13268302485160099</v>
      </c>
      <c r="AT15" s="75">
        <v>0.16472568660196099</v>
      </c>
      <c r="AU15" s="75">
        <v>5.2263353064700198</v>
      </c>
      <c r="AV15" s="75">
        <v>8.8835815076307501E-2</v>
      </c>
      <c r="AW15" s="75">
        <v>1.9025962168686501</v>
      </c>
      <c r="AX15" s="75">
        <v>431.16472665420901</v>
      </c>
      <c r="AY15" s="75">
        <v>92.912761068359899</v>
      </c>
      <c r="AZ15" s="75">
        <v>338.25196558584901</v>
      </c>
      <c r="BA15" s="75">
        <v>6.8991692984341296E-2</v>
      </c>
      <c r="BB15" s="75">
        <v>0.11822740730942401</v>
      </c>
      <c r="BC15" s="75">
        <v>46.275098915877301</v>
      </c>
      <c r="BD15" s="75">
        <v>0.14031356206286499</v>
      </c>
      <c r="BE15" s="75">
        <v>1.4723954154885599</v>
      </c>
      <c r="BF15" s="75">
        <v>0.14421887409955</v>
      </c>
      <c r="BG15" s="75">
        <v>0.31426617327226503</v>
      </c>
      <c r="BH15" s="75">
        <v>3.68099292316341</v>
      </c>
      <c r="BI15" s="75">
        <v>0</v>
      </c>
      <c r="BJ15" s="75">
        <v>22.1264273218802</v>
      </c>
      <c r="BK15" s="75">
        <v>0.225931487513572</v>
      </c>
      <c r="BL15" s="75">
        <v>0.46978025375199001</v>
      </c>
      <c r="BM15" s="75">
        <v>0</v>
      </c>
      <c r="BN15" s="75">
        <v>0</v>
      </c>
      <c r="BO15" s="75">
        <v>0</v>
      </c>
      <c r="BP15" s="75">
        <v>0</v>
      </c>
      <c r="BQ15" s="75">
        <v>0</v>
      </c>
      <c r="BR15" s="75">
        <v>0</v>
      </c>
      <c r="BT15" s="91" t="e">
        <f t="shared" si="0"/>
        <v>#DIV/0!</v>
      </c>
      <c r="BU15" s="68"/>
      <c r="BV15" s="68">
        <f t="shared" si="1"/>
        <v>-7.9972580822818651E-7</v>
      </c>
      <c r="BW15" s="68"/>
      <c r="BX15" s="68">
        <f t="shared" si="2"/>
        <v>-2.2389533142673109E-7</v>
      </c>
      <c r="BY15" s="68">
        <f t="shared" si="3"/>
        <v>-2.7327390633591764E-7</v>
      </c>
      <c r="BZ15" s="68"/>
      <c r="CA15" s="68" t="str">
        <f t="shared" si="4"/>
        <v/>
      </c>
    </row>
    <row r="16" spans="1:79" x14ac:dyDescent="0.25">
      <c r="A16" s="89" t="s">
        <v>441</v>
      </c>
      <c r="C16" s="75">
        <v>4296.9800569999998</v>
      </c>
      <c r="E16" s="75">
        <v>2576.3841547000002</v>
      </c>
      <c r="F16" s="75">
        <v>559.52957822999997</v>
      </c>
      <c r="J16" s="89" t="s">
        <v>441</v>
      </c>
      <c r="K16" s="75">
        <v>0</v>
      </c>
      <c r="L16" s="75">
        <v>0</v>
      </c>
      <c r="M16" s="75">
        <v>0</v>
      </c>
      <c r="N16" s="75">
        <v>0</v>
      </c>
      <c r="O16" s="75">
        <v>0</v>
      </c>
      <c r="P16" s="75">
        <v>0</v>
      </c>
      <c r="Q16" s="75">
        <v>0</v>
      </c>
      <c r="R16" s="75">
        <v>0</v>
      </c>
      <c r="S16" s="75">
        <v>0</v>
      </c>
      <c r="T16" s="75">
        <v>0</v>
      </c>
      <c r="U16" s="75">
        <v>0</v>
      </c>
      <c r="V16" s="75">
        <v>0</v>
      </c>
      <c r="W16" s="75">
        <v>0</v>
      </c>
      <c r="X16" s="75">
        <v>0</v>
      </c>
      <c r="Y16" s="75">
        <v>0</v>
      </c>
      <c r="Z16" s="75">
        <v>0</v>
      </c>
      <c r="AA16" s="75">
        <v>0</v>
      </c>
      <c r="AB16" s="75">
        <v>0</v>
      </c>
      <c r="AC16" s="75">
        <v>0</v>
      </c>
      <c r="AD16" s="75">
        <v>0</v>
      </c>
      <c r="AE16" s="75">
        <v>0</v>
      </c>
      <c r="AF16" s="75">
        <v>0</v>
      </c>
      <c r="AG16" s="75">
        <v>0</v>
      </c>
      <c r="AH16" s="75">
        <v>0</v>
      </c>
      <c r="AI16" s="75">
        <v>0</v>
      </c>
      <c r="AJ16" s="75">
        <v>4296.9775951983402</v>
      </c>
      <c r="AK16" s="75">
        <v>0</v>
      </c>
      <c r="AL16" s="75">
        <v>0</v>
      </c>
      <c r="AM16" s="75">
        <v>0</v>
      </c>
      <c r="AN16" s="75">
        <v>0</v>
      </c>
      <c r="AO16" s="75">
        <v>0</v>
      </c>
      <c r="AP16" s="75">
        <v>49.074763030693802</v>
      </c>
      <c r="AQ16" s="75">
        <v>0</v>
      </c>
      <c r="AR16" s="75">
        <v>13.697465731906901</v>
      </c>
      <c r="AS16" s="75">
        <v>0.786935779361431</v>
      </c>
      <c r="AT16" s="75">
        <v>0.74829855652375199</v>
      </c>
      <c r="AU16" s="75">
        <v>31.690424224386401</v>
      </c>
      <c r="AV16" s="75">
        <v>0.448216099252081</v>
      </c>
      <c r="AW16" s="75">
        <v>11.457508126787699</v>
      </c>
      <c r="AX16" s="75">
        <v>2576.3829860513501</v>
      </c>
      <c r="AY16" s="75">
        <v>559.52939025777505</v>
      </c>
      <c r="AZ16" s="75">
        <v>2016.8535957935801</v>
      </c>
      <c r="BA16" s="75">
        <v>0.41911721423965298</v>
      </c>
      <c r="BB16" s="75">
        <v>0.71624461824214403</v>
      </c>
      <c r="BC16" s="75">
        <v>280.14433682214701</v>
      </c>
      <c r="BD16" s="75">
        <v>0.82791312356355196</v>
      </c>
      <c r="BE16" s="75">
        <v>8.3217138951812508</v>
      </c>
      <c r="BF16" s="75">
        <v>0.71322530134426798</v>
      </c>
      <c r="BG16" s="75">
        <v>1.4561838048468601</v>
      </c>
      <c r="BH16" s="75">
        <v>20.804327022602799</v>
      </c>
      <c r="BI16" s="75">
        <v>0</v>
      </c>
      <c r="BJ16" s="75">
        <v>134.21701439066999</v>
      </c>
      <c r="BK16" s="75">
        <v>1.1543357385759201</v>
      </c>
      <c r="BL16" s="75">
        <v>2.85136677744892</v>
      </c>
      <c r="BM16" s="75">
        <v>0</v>
      </c>
      <c r="BN16" s="75">
        <v>0</v>
      </c>
      <c r="BO16" s="75">
        <v>0</v>
      </c>
      <c r="BP16" s="75">
        <v>0</v>
      </c>
      <c r="BQ16" s="75">
        <v>0</v>
      </c>
      <c r="BR16" s="75">
        <v>0</v>
      </c>
      <c r="BT16" s="91" t="e">
        <f t="shared" si="0"/>
        <v>#DIV/0!</v>
      </c>
      <c r="BU16" s="68"/>
      <c r="BV16" s="68">
        <f t="shared" si="1"/>
        <v>-5.7291437868833265E-7</v>
      </c>
      <c r="BW16" s="68"/>
      <c r="BX16" s="68">
        <f t="shared" si="2"/>
        <v>-4.5360030952865025E-7</v>
      </c>
      <c r="BY16" s="68">
        <f t="shared" si="3"/>
        <v>-3.359468958120526E-7</v>
      </c>
      <c r="BZ16" s="68"/>
      <c r="CA16" s="68" t="str">
        <f t="shared" si="4"/>
        <v/>
      </c>
    </row>
    <row r="17" spans="1:79" x14ac:dyDescent="0.25">
      <c r="A17" s="89" t="s">
        <v>464</v>
      </c>
      <c r="C17" s="75">
        <v>12667.004637</v>
      </c>
      <c r="E17" s="75">
        <v>2218.7326807999998</v>
      </c>
      <c r="F17" s="75">
        <v>459.06736694</v>
      </c>
      <c r="J17" s="89" t="s">
        <v>464</v>
      </c>
      <c r="K17" s="75">
        <v>0</v>
      </c>
      <c r="L17" s="75">
        <v>0</v>
      </c>
      <c r="M17" s="75">
        <v>0</v>
      </c>
      <c r="N17" s="75">
        <v>0</v>
      </c>
      <c r="O17" s="75">
        <v>0</v>
      </c>
      <c r="P17" s="75">
        <v>0</v>
      </c>
      <c r="Q17" s="75">
        <v>0</v>
      </c>
      <c r="R17" s="75">
        <v>0</v>
      </c>
      <c r="S17" s="75">
        <v>0</v>
      </c>
      <c r="T17" s="75">
        <v>0</v>
      </c>
      <c r="U17" s="75">
        <v>0</v>
      </c>
      <c r="V17" s="75">
        <v>0</v>
      </c>
      <c r="W17" s="75">
        <v>0</v>
      </c>
      <c r="X17" s="75">
        <v>0</v>
      </c>
      <c r="Y17" s="75">
        <v>0</v>
      </c>
      <c r="Z17" s="75">
        <v>0</v>
      </c>
      <c r="AA17" s="75">
        <v>0</v>
      </c>
      <c r="AB17" s="75">
        <v>0</v>
      </c>
      <c r="AC17" s="75">
        <v>0</v>
      </c>
      <c r="AD17" s="75">
        <v>0</v>
      </c>
      <c r="AE17" s="75">
        <v>0</v>
      </c>
      <c r="AF17" s="75">
        <v>0</v>
      </c>
      <c r="AG17" s="75">
        <v>0</v>
      </c>
      <c r="AH17" s="75">
        <v>0</v>
      </c>
      <c r="AI17" s="75">
        <v>0</v>
      </c>
      <c r="AJ17" s="75">
        <v>12667.0010475812</v>
      </c>
      <c r="AK17" s="75">
        <v>845.31520356928104</v>
      </c>
      <c r="AL17" s="75">
        <v>0</v>
      </c>
      <c r="AM17" s="75">
        <v>0</v>
      </c>
      <c r="AN17" s="75">
        <v>0</v>
      </c>
      <c r="AO17" s="75">
        <v>0</v>
      </c>
      <c r="AP17" s="75">
        <v>38.372938409034496</v>
      </c>
      <c r="AQ17" s="75">
        <v>0</v>
      </c>
      <c r="AR17" s="75">
        <v>11.1602614292564</v>
      </c>
      <c r="AS17" s="75">
        <v>0.708664399764105</v>
      </c>
      <c r="AT17" s="75">
        <v>1.88420964830767</v>
      </c>
      <c r="AU17" s="75">
        <v>24.869862174639099</v>
      </c>
      <c r="AV17" s="75">
        <v>0.81999088708477197</v>
      </c>
      <c r="AW17" s="75">
        <v>9.4009214635382996</v>
      </c>
      <c r="AX17" s="75">
        <v>2218.7320508704302</v>
      </c>
      <c r="AY17" s="75">
        <v>459.06731842887501</v>
      </c>
      <c r="AZ17" s="75">
        <v>1759.6647324415601</v>
      </c>
      <c r="BA17" s="75">
        <v>0.32493440764562898</v>
      </c>
      <c r="BB17" s="75">
        <v>0.565402711244123</v>
      </c>
      <c r="BC17" s="75">
        <v>222.17506546404499</v>
      </c>
      <c r="BD17" s="75">
        <v>0.76823031575698497</v>
      </c>
      <c r="BE17" s="75">
        <v>9.6694158313905092</v>
      </c>
      <c r="BF17" s="75">
        <v>1.3945288364556201</v>
      </c>
      <c r="BG17" s="75">
        <v>3.46919960934098</v>
      </c>
      <c r="BH17" s="75">
        <v>24.173548315944299</v>
      </c>
      <c r="BI17" s="75">
        <v>0</v>
      </c>
      <c r="BJ17" s="75">
        <v>105.064795397851</v>
      </c>
      <c r="BK17" s="75">
        <v>2.0220966784062702</v>
      </c>
      <c r="BL17" s="75">
        <v>2.2232524491696801</v>
      </c>
      <c r="BM17" s="75">
        <v>0</v>
      </c>
      <c r="BN17" s="75">
        <v>0</v>
      </c>
      <c r="BO17" s="75">
        <v>0</v>
      </c>
      <c r="BP17" s="75">
        <v>0</v>
      </c>
      <c r="BQ17" s="75">
        <v>0</v>
      </c>
      <c r="BR17" s="75">
        <v>0</v>
      </c>
      <c r="BT17" s="91" t="e">
        <f t="shared" si="0"/>
        <v>#DIV/0!</v>
      </c>
      <c r="BU17" s="68"/>
      <c r="BV17" s="68">
        <f t="shared" si="1"/>
        <v>-2.8336760767558244E-7</v>
      </c>
      <c r="BW17" s="68"/>
      <c r="BX17" s="68">
        <f t="shared" si="2"/>
        <v>-2.8391413489870118E-7</v>
      </c>
      <c r="BY17" s="68">
        <f t="shared" si="3"/>
        <v>-1.0567321591737539E-7</v>
      </c>
      <c r="BZ17" s="68"/>
      <c r="CA17" s="68" t="str">
        <f t="shared" si="4"/>
        <v/>
      </c>
    </row>
    <row r="18" spans="1:79" x14ac:dyDescent="0.25">
      <c r="A18" s="89" t="s">
        <v>442</v>
      </c>
      <c r="C18" s="75">
        <v>2987.8241830000002</v>
      </c>
      <c r="E18" s="75">
        <v>642.56806033999999</v>
      </c>
      <c r="F18" s="75">
        <v>137.04577065000001</v>
      </c>
      <c r="J18" s="89" t="s">
        <v>442</v>
      </c>
      <c r="K18" s="75">
        <v>0</v>
      </c>
      <c r="L18" s="75">
        <v>0</v>
      </c>
      <c r="M18" s="75">
        <v>0</v>
      </c>
      <c r="N18" s="75">
        <v>0</v>
      </c>
      <c r="O18" s="75">
        <v>0</v>
      </c>
      <c r="P18" s="75">
        <v>0</v>
      </c>
      <c r="Q18" s="75">
        <v>0</v>
      </c>
      <c r="R18" s="75">
        <v>0</v>
      </c>
      <c r="S18" s="75">
        <v>0</v>
      </c>
      <c r="T18" s="75">
        <v>0</v>
      </c>
      <c r="U18" s="75">
        <v>0</v>
      </c>
      <c r="V18" s="75">
        <v>0</v>
      </c>
      <c r="W18" s="75">
        <v>0</v>
      </c>
      <c r="X18" s="75">
        <v>0</v>
      </c>
      <c r="Y18" s="75">
        <v>0</v>
      </c>
      <c r="Z18" s="75">
        <v>0</v>
      </c>
      <c r="AA18" s="75">
        <v>0</v>
      </c>
      <c r="AB18" s="75">
        <v>0</v>
      </c>
      <c r="AC18" s="75">
        <v>0</v>
      </c>
      <c r="AD18" s="75">
        <v>0</v>
      </c>
      <c r="AE18" s="75">
        <v>0</v>
      </c>
      <c r="AF18" s="75">
        <v>0</v>
      </c>
      <c r="AG18" s="75">
        <v>0</v>
      </c>
      <c r="AH18" s="75">
        <v>0</v>
      </c>
      <c r="AI18" s="75">
        <v>0</v>
      </c>
      <c r="AJ18" s="75">
        <v>2987.8228386712699</v>
      </c>
      <c r="AK18" s="75">
        <v>0</v>
      </c>
      <c r="AL18" s="75">
        <v>0</v>
      </c>
      <c r="AM18" s="75">
        <v>0</v>
      </c>
      <c r="AN18" s="75">
        <v>0</v>
      </c>
      <c r="AO18" s="75">
        <v>0</v>
      </c>
      <c r="AP18" s="75">
        <v>11.8120726753639</v>
      </c>
      <c r="AQ18" s="75">
        <v>0</v>
      </c>
      <c r="AR18" s="75">
        <v>3.34636364137413</v>
      </c>
      <c r="AS18" s="75">
        <v>0.199672212503513</v>
      </c>
      <c r="AT18" s="75">
        <v>0.32289945799368303</v>
      </c>
      <c r="AU18" s="75">
        <v>7.6376669477559798</v>
      </c>
      <c r="AV18" s="75">
        <v>0.15948952639208</v>
      </c>
      <c r="AW18" s="75">
        <v>2.80634403126153</v>
      </c>
      <c r="AX18" s="75">
        <v>642.56779276498105</v>
      </c>
      <c r="AY18" s="75">
        <v>137.04567566648399</v>
      </c>
      <c r="AZ18" s="75">
        <v>505.52211709849598</v>
      </c>
      <c r="BA18" s="75">
        <v>0.10057356658234</v>
      </c>
      <c r="BB18" s="75">
        <v>0.17298557460716399</v>
      </c>
      <c r="BC18" s="75">
        <v>67.772811058383695</v>
      </c>
      <c r="BD18" s="75">
        <v>0.21255980775696201</v>
      </c>
      <c r="BE18" s="75">
        <v>2.3506039231248299</v>
      </c>
      <c r="BF18" s="75">
        <v>0.26364915987367499</v>
      </c>
      <c r="BG18" s="75">
        <v>0.60665746975534096</v>
      </c>
      <c r="BH18" s="75">
        <v>5.8764946730821102</v>
      </c>
      <c r="BI18" s="75">
        <v>0</v>
      </c>
      <c r="BJ18" s="75">
        <v>32.318322282665598</v>
      </c>
      <c r="BK18" s="75">
        <v>0.40089190528943902</v>
      </c>
      <c r="BL18" s="75">
        <v>0.68561775271857395</v>
      </c>
      <c r="BM18" s="75">
        <v>0</v>
      </c>
      <c r="BN18" s="75">
        <v>0</v>
      </c>
      <c r="BO18" s="75">
        <v>0</v>
      </c>
      <c r="BP18" s="75">
        <v>0</v>
      </c>
      <c r="BQ18" s="75">
        <v>0</v>
      </c>
      <c r="BR18" s="75">
        <v>0</v>
      </c>
      <c r="BT18" s="91" t="e">
        <f t="shared" si="0"/>
        <v>#DIV/0!</v>
      </c>
      <c r="BU18" s="68"/>
      <c r="BV18" s="68">
        <f t="shared" si="1"/>
        <v>-4.4993568829530104E-7</v>
      </c>
      <c r="BW18" s="68"/>
      <c r="BX18" s="68">
        <f t="shared" si="2"/>
        <v>-4.1641506239304616E-7</v>
      </c>
      <c r="BY18" s="68">
        <f t="shared" si="3"/>
        <v>-6.9307878361242736E-7</v>
      </c>
      <c r="BZ18" s="68"/>
      <c r="CA18" s="68" t="str">
        <f t="shared" si="4"/>
        <v/>
      </c>
    </row>
    <row r="19" spans="1:79" x14ac:dyDescent="0.25">
      <c r="A19" s="89" t="s">
        <v>459</v>
      </c>
      <c r="C19" s="75">
        <v>29140.066565000001</v>
      </c>
      <c r="E19" s="75">
        <v>4545.9375968000004</v>
      </c>
      <c r="F19" s="75">
        <v>942.51009161000002</v>
      </c>
      <c r="J19" s="89" t="s">
        <v>459</v>
      </c>
      <c r="K19" s="75">
        <v>0</v>
      </c>
      <c r="L19" s="75">
        <v>0</v>
      </c>
      <c r="M19" s="75">
        <v>0</v>
      </c>
      <c r="N19" s="75">
        <v>0</v>
      </c>
      <c r="O19" s="75">
        <v>0</v>
      </c>
      <c r="P19" s="75">
        <v>0</v>
      </c>
      <c r="Q19" s="75">
        <v>0</v>
      </c>
      <c r="R19" s="75">
        <v>0</v>
      </c>
      <c r="S19" s="75">
        <v>0</v>
      </c>
      <c r="T19" s="75">
        <v>0</v>
      </c>
      <c r="U19" s="75">
        <v>0</v>
      </c>
      <c r="V19" s="75">
        <v>0</v>
      </c>
      <c r="W19" s="75">
        <v>0</v>
      </c>
      <c r="X19" s="75">
        <v>0</v>
      </c>
      <c r="Y19" s="75">
        <v>0</v>
      </c>
      <c r="Z19" s="75">
        <v>0</v>
      </c>
      <c r="AA19" s="75">
        <v>0</v>
      </c>
      <c r="AB19" s="75">
        <v>0</v>
      </c>
      <c r="AC19" s="75">
        <v>0</v>
      </c>
      <c r="AD19" s="75">
        <v>0</v>
      </c>
      <c r="AE19" s="75">
        <v>0</v>
      </c>
      <c r="AF19" s="75">
        <v>0</v>
      </c>
      <c r="AG19" s="75">
        <v>0</v>
      </c>
      <c r="AH19" s="75">
        <v>0</v>
      </c>
      <c r="AI19" s="75">
        <v>0</v>
      </c>
      <c r="AJ19" s="75">
        <v>28086.077281228401</v>
      </c>
      <c r="AK19" s="75">
        <v>0</v>
      </c>
      <c r="AL19" s="75">
        <v>0</v>
      </c>
      <c r="AM19" s="75">
        <v>0</v>
      </c>
      <c r="AN19" s="75">
        <v>0</v>
      </c>
      <c r="AO19" s="75">
        <v>0</v>
      </c>
      <c r="AP19" s="75">
        <v>64.784318531622503</v>
      </c>
      <c r="AQ19" s="75">
        <v>0</v>
      </c>
      <c r="AR19" s="75">
        <v>18.9695688557041</v>
      </c>
      <c r="AS19" s="75">
        <v>1.2229628922237401</v>
      </c>
      <c r="AT19" s="75">
        <v>3.5504752349789999</v>
      </c>
      <c r="AU19" s="75">
        <v>42.012966463356399</v>
      </c>
      <c r="AV19" s="75">
        <v>1.51788285997949</v>
      </c>
      <c r="AW19" s="75">
        <v>15.9970672467302</v>
      </c>
      <c r="AX19" s="75">
        <v>3803.90557760615</v>
      </c>
      <c r="AY19" s="75">
        <v>781.16432741231597</v>
      </c>
      <c r="AZ19" s="75">
        <v>3022.7412501938402</v>
      </c>
      <c r="BA19" s="75">
        <v>0.54778931701251599</v>
      </c>
      <c r="BB19" s="75">
        <v>0.95608099058339802</v>
      </c>
      <c r="BC19" s="75">
        <v>375.98200649316198</v>
      </c>
      <c r="BD19" s="75">
        <v>1.3313584212251</v>
      </c>
      <c r="BE19" s="75">
        <v>17.2239385783991</v>
      </c>
      <c r="BF19" s="75">
        <v>2.5923101835971698</v>
      </c>
      <c r="BG19" s="75">
        <v>6.51966960646042</v>
      </c>
      <c r="BH19" s="75">
        <v>43.059791181465698</v>
      </c>
      <c r="BI19" s="75">
        <v>0</v>
      </c>
      <c r="BJ19" s="75">
        <v>177.412257746997</v>
      </c>
      <c r="BK19" s="75">
        <v>3.7321942019809602</v>
      </c>
      <c r="BL19" s="75">
        <v>3.75168860683653</v>
      </c>
      <c r="BM19" s="75">
        <v>0</v>
      </c>
      <c r="BN19" s="75">
        <v>0</v>
      </c>
      <c r="BO19" s="75">
        <v>0</v>
      </c>
      <c r="BP19" s="75">
        <v>0</v>
      </c>
      <c r="BQ19" s="75">
        <v>0</v>
      </c>
      <c r="BR19" s="75">
        <v>0</v>
      </c>
      <c r="BT19" s="91" t="e">
        <f t="shared" si="0"/>
        <v>#DIV/0!</v>
      </c>
      <c r="BU19" s="68"/>
      <c r="BV19" s="68">
        <f t="shared" si="1"/>
        <v>-3.6169762392977554E-2</v>
      </c>
      <c r="BW19" s="68"/>
      <c r="BX19" s="68">
        <f t="shared" si="2"/>
        <v>-0.16322969759113837</v>
      </c>
      <c r="BY19" s="68">
        <f t="shared" si="3"/>
        <v>-0.17118730678211888</v>
      </c>
      <c r="BZ19" s="68"/>
      <c r="CA19" s="68" t="str">
        <f t="shared" si="4"/>
        <v/>
      </c>
    </row>
    <row r="20" spans="1:79" x14ac:dyDescent="0.25">
      <c r="A20" s="89" t="s">
        <v>460</v>
      </c>
      <c r="C20" s="75">
        <v>21361.534656</v>
      </c>
      <c r="E20" s="75">
        <v>9716.6527301999995</v>
      </c>
      <c r="F20" s="75">
        <v>2086.5602838</v>
      </c>
      <c r="J20" s="89" t="s">
        <v>460</v>
      </c>
      <c r="K20" s="75">
        <v>0</v>
      </c>
      <c r="L20" s="75">
        <v>0</v>
      </c>
      <c r="M20" s="75">
        <v>0</v>
      </c>
      <c r="N20" s="75">
        <v>0</v>
      </c>
      <c r="O20" s="75">
        <v>0</v>
      </c>
      <c r="P20" s="75">
        <v>0</v>
      </c>
      <c r="Q20" s="75">
        <v>0</v>
      </c>
      <c r="R20" s="75">
        <v>0</v>
      </c>
      <c r="S20" s="75">
        <v>0</v>
      </c>
      <c r="T20" s="75">
        <v>0</v>
      </c>
      <c r="U20" s="75">
        <v>0</v>
      </c>
      <c r="V20" s="75">
        <v>0</v>
      </c>
      <c r="W20" s="75">
        <v>0</v>
      </c>
      <c r="X20" s="75">
        <v>0</v>
      </c>
      <c r="Y20" s="75">
        <v>0</v>
      </c>
      <c r="Z20" s="75">
        <v>0</v>
      </c>
      <c r="AA20" s="75">
        <v>0</v>
      </c>
      <c r="AB20" s="75">
        <v>0</v>
      </c>
      <c r="AC20" s="75">
        <v>0</v>
      </c>
      <c r="AD20" s="75">
        <v>0</v>
      </c>
      <c r="AE20" s="75">
        <v>0</v>
      </c>
      <c r="AF20" s="75">
        <v>0</v>
      </c>
      <c r="AG20" s="75">
        <v>0</v>
      </c>
      <c r="AH20" s="75">
        <v>0</v>
      </c>
      <c r="AI20" s="75">
        <v>0</v>
      </c>
      <c r="AJ20" s="75">
        <v>21361.527908166401</v>
      </c>
      <c r="AK20" s="75">
        <v>9817.0965131698304</v>
      </c>
      <c r="AL20" s="75">
        <v>0</v>
      </c>
      <c r="AM20" s="75">
        <v>0</v>
      </c>
      <c r="AN20" s="75">
        <v>0</v>
      </c>
      <c r="AO20" s="75">
        <v>0</v>
      </c>
      <c r="AP20" s="75">
        <v>181.04297575643301</v>
      </c>
      <c r="AQ20" s="75">
        <v>0</v>
      </c>
      <c r="AR20" s="75">
        <v>50.998733353064601</v>
      </c>
      <c r="AS20" s="75">
        <v>3.0000389894674102</v>
      </c>
      <c r="AT20" s="75">
        <v>4.1096893968705404</v>
      </c>
      <c r="AU20" s="75">
        <v>117.00361152763701</v>
      </c>
      <c r="AV20" s="75">
        <v>2.1411212369031598</v>
      </c>
      <c r="AW20" s="75">
        <v>42.727095285856798</v>
      </c>
      <c r="AX20" s="75">
        <v>9716.6503297087893</v>
      </c>
      <c r="AY20" s="75">
        <v>2086.5595115625501</v>
      </c>
      <c r="AZ20" s="75">
        <v>7630.0908181462401</v>
      </c>
      <c r="BA20" s="75">
        <v>1.54328151429973</v>
      </c>
      <c r="BB20" s="75">
        <v>2.6478750552533299</v>
      </c>
      <c r="BC20" s="75">
        <v>1036.7301686183</v>
      </c>
      <c r="BD20" s="75">
        <v>3.1797930744776299</v>
      </c>
      <c r="BE20" s="75">
        <v>33.9840618691887</v>
      </c>
      <c r="BF20" s="75">
        <v>3.5002346715388799</v>
      </c>
      <c r="BG20" s="75">
        <v>7.7923606836532704</v>
      </c>
      <c r="BH20" s="75">
        <v>84.9602563289736</v>
      </c>
      <c r="BI20" s="75">
        <v>0</v>
      </c>
      <c r="BJ20" s="75">
        <v>495.26462343204503</v>
      </c>
      <c r="BK20" s="75">
        <v>5.4210915783439804</v>
      </c>
      <c r="BL20" s="75">
        <v>10.5124991902423</v>
      </c>
      <c r="BM20" s="75">
        <v>0</v>
      </c>
      <c r="BN20" s="75">
        <v>0</v>
      </c>
      <c r="BO20" s="75">
        <v>0</v>
      </c>
      <c r="BP20" s="75">
        <v>0</v>
      </c>
      <c r="BQ20" s="75">
        <v>0</v>
      </c>
      <c r="BR20" s="75">
        <v>0</v>
      </c>
      <c r="BT20" s="91" t="e">
        <f t="shared" si="0"/>
        <v>#DIV/0!</v>
      </c>
      <c r="BU20" s="68"/>
      <c r="BV20" s="68">
        <f t="shared" si="1"/>
        <v>-3.1588711706827819E-7</v>
      </c>
      <c r="BW20" s="68"/>
      <c r="BX20" s="68">
        <f t="shared" si="2"/>
        <v>-2.4704919243940201E-7</v>
      </c>
      <c r="BY20" s="68">
        <f t="shared" si="3"/>
        <v>-3.7010071352011852E-7</v>
      </c>
      <c r="BZ20" s="68"/>
      <c r="CA20" s="68" t="str">
        <f t="shared" si="4"/>
        <v/>
      </c>
    </row>
    <row r="21" spans="1:79" x14ac:dyDescent="0.25">
      <c r="A21" s="89" t="s">
        <v>465</v>
      </c>
      <c r="C21" s="75">
        <v>312.62144520999999</v>
      </c>
      <c r="E21" s="75">
        <v>177.47523709999999</v>
      </c>
      <c r="F21" s="75">
        <v>39.131997706</v>
      </c>
      <c r="J21" s="89" t="s">
        <v>465</v>
      </c>
      <c r="K21" s="75">
        <v>0</v>
      </c>
      <c r="L21" s="75">
        <v>0</v>
      </c>
      <c r="M21" s="75">
        <v>0</v>
      </c>
      <c r="N21" s="75">
        <v>0</v>
      </c>
      <c r="O21" s="75">
        <v>0</v>
      </c>
      <c r="P21" s="75">
        <v>0</v>
      </c>
      <c r="Q21" s="75">
        <v>0</v>
      </c>
      <c r="R21" s="75">
        <v>0</v>
      </c>
      <c r="S21" s="75">
        <v>0</v>
      </c>
      <c r="T21" s="75">
        <v>0</v>
      </c>
      <c r="U21" s="75">
        <v>0</v>
      </c>
      <c r="V21" s="75">
        <v>0</v>
      </c>
      <c r="W21" s="75">
        <v>0</v>
      </c>
      <c r="X21" s="75">
        <v>0</v>
      </c>
      <c r="Y21" s="75">
        <v>0</v>
      </c>
      <c r="Z21" s="75">
        <v>0</v>
      </c>
      <c r="AA21" s="75">
        <v>0</v>
      </c>
      <c r="AB21" s="75">
        <v>0</v>
      </c>
      <c r="AC21" s="75">
        <v>0</v>
      </c>
      <c r="AD21" s="75">
        <v>0</v>
      </c>
      <c r="AE21" s="75">
        <v>0</v>
      </c>
      <c r="AF21" s="75">
        <v>0</v>
      </c>
      <c r="AG21" s="75">
        <v>0</v>
      </c>
      <c r="AH21" s="75">
        <v>0</v>
      </c>
      <c r="AI21" s="75">
        <v>0</v>
      </c>
      <c r="AJ21" s="75">
        <v>312.62081977325499</v>
      </c>
      <c r="AK21" s="75">
        <v>0</v>
      </c>
      <c r="AL21" s="75">
        <v>0</v>
      </c>
      <c r="AM21" s="75">
        <v>0</v>
      </c>
      <c r="AN21" s="75">
        <v>0</v>
      </c>
      <c r="AO21" s="75">
        <v>0</v>
      </c>
      <c r="AP21" s="75">
        <v>3.4736104316319198</v>
      </c>
      <c r="AQ21" s="75">
        <v>0</v>
      </c>
      <c r="AR21" s="75">
        <v>0.95966921982836895</v>
      </c>
      <c r="AS21" s="75">
        <v>5.3654965363183899E-2</v>
      </c>
      <c r="AT21" s="75">
        <v>2.4492092263430201E-2</v>
      </c>
      <c r="AU21" s="75">
        <v>2.2411281710676398</v>
      </c>
      <c r="AV21" s="75">
        <v>2.1434422118972399E-2</v>
      </c>
      <c r="AW21" s="75">
        <v>0.80129446574844199</v>
      </c>
      <c r="AX21" s="75">
        <v>177.47516915090699</v>
      </c>
      <c r="AY21" s="75">
        <v>39.131992487822899</v>
      </c>
      <c r="AZ21" s="75">
        <v>138.34317666308399</v>
      </c>
      <c r="BA21" s="75">
        <v>2.9726426252638601E-2</v>
      </c>
      <c r="BB21" s="75">
        <v>5.0579833404212099E-2</v>
      </c>
      <c r="BC21" s="75">
        <v>19.760661767665798</v>
      </c>
      <c r="BD21" s="75">
        <v>5.59519669846835E-2</v>
      </c>
      <c r="BE21" s="75">
        <v>0.51971232515969501</v>
      </c>
      <c r="BF21" s="75">
        <v>3.21412593131499E-2</v>
      </c>
      <c r="BG21" s="75">
        <v>5.1989500487772497E-2</v>
      </c>
      <c r="BH21" s="75">
        <v>1.29926583728787</v>
      </c>
      <c r="BI21" s="75">
        <v>0</v>
      </c>
      <c r="BJ21" s="75">
        <v>9.4975492052447592</v>
      </c>
      <c r="BK21" s="75">
        <v>5.71687869949348E-2</v>
      </c>
      <c r="BL21" s="75">
        <v>0.20196181100536201</v>
      </c>
      <c r="BM21" s="75">
        <v>0</v>
      </c>
      <c r="BN21" s="75">
        <v>0</v>
      </c>
      <c r="BO21" s="75">
        <v>0</v>
      </c>
      <c r="BP21" s="75">
        <v>0</v>
      </c>
      <c r="BQ21" s="75">
        <v>0</v>
      </c>
      <c r="BR21" s="75">
        <v>0</v>
      </c>
      <c r="BT21" s="91" t="e">
        <f t="shared" si="0"/>
        <v>#DIV/0!</v>
      </c>
      <c r="BU21" s="68"/>
      <c r="BV21" s="68">
        <f t="shared" si="1"/>
        <v>-2.0006200936624872E-6</v>
      </c>
      <c r="BW21" s="68"/>
      <c r="BX21" s="68">
        <f t="shared" si="2"/>
        <v>-3.8286520477066023E-7</v>
      </c>
      <c r="BY21" s="68">
        <f t="shared" si="3"/>
        <v>-1.3334808869941711E-7</v>
      </c>
      <c r="BZ21" s="68"/>
      <c r="CA21" s="68" t="str">
        <f t="shared" si="4"/>
        <v/>
      </c>
    </row>
    <row r="22" spans="1:79" x14ac:dyDescent="0.25">
      <c r="A22" s="89" t="s">
        <v>466</v>
      </c>
      <c r="C22" s="75">
        <v>35246.644249999998</v>
      </c>
      <c r="E22" s="75">
        <v>7560.6726596999997</v>
      </c>
      <c r="F22" s="75">
        <v>1634.7535072999999</v>
      </c>
      <c r="J22" s="89" t="s">
        <v>466</v>
      </c>
      <c r="K22" s="75">
        <v>0</v>
      </c>
      <c r="L22" s="75">
        <v>0</v>
      </c>
      <c r="M22" s="75">
        <v>0</v>
      </c>
      <c r="N22" s="75">
        <v>0</v>
      </c>
      <c r="O22" s="75">
        <v>0</v>
      </c>
      <c r="P22" s="75">
        <v>0</v>
      </c>
      <c r="Q22" s="75">
        <v>0</v>
      </c>
      <c r="R22" s="75">
        <v>0</v>
      </c>
      <c r="S22" s="75">
        <v>0</v>
      </c>
      <c r="T22" s="75">
        <v>0</v>
      </c>
      <c r="U22" s="75">
        <v>0</v>
      </c>
      <c r="V22" s="75">
        <v>0</v>
      </c>
      <c r="W22" s="75">
        <v>0</v>
      </c>
      <c r="X22" s="75">
        <v>0</v>
      </c>
      <c r="Y22" s="75">
        <v>0</v>
      </c>
      <c r="Z22" s="75">
        <v>0</v>
      </c>
      <c r="AA22" s="75">
        <v>0</v>
      </c>
      <c r="AB22" s="75">
        <v>0</v>
      </c>
      <c r="AC22" s="75">
        <v>0</v>
      </c>
      <c r="AD22" s="75">
        <v>0</v>
      </c>
      <c r="AE22" s="75">
        <v>0</v>
      </c>
      <c r="AF22" s="75">
        <v>0</v>
      </c>
      <c r="AG22" s="75">
        <v>0</v>
      </c>
      <c r="AH22" s="75">
        <v>0</v>
      </c>
      <c r="AI22" s="75">
        <v>0</v>
      </c>
      <c r="AJ22" s="75">
        <v>35246.613913699999</v>
      </c>
      <c r="AK22" s="75">
        <v>0</v>
      </c>
      <c r="AL22" s="75">
        <v>0</v>
      </c>
      <c r="AM22" s="75">
        <v>0</v>
      </c>
      <c r="AN22" s="75">
        <v>0</v>
      </c>
      <c r="AO22" s="75">
        <v>0</v>
      </c>
      <c r="AP22" s="75">
        <v>142.77848189729701</v>
      </c>
      <c r="AQ22" s="75">
        <v>0</v>
      </c>
      <c r="AR22" s="75">
        <v>39.994498002061299</v>
      </c>
      <c r="AS22" s="75">
        <v>2.3191976895561499</v>
      </c>
      <c r="AT22" s="75">
        <v>2.5901360218698399</v>
      </c>
      <c r="AU22" s="75">
        <v>92.229078523123604</v>
      </c>
      <c r="AV22" s="75">
        <v>1.4533183015592199</v>
      </c>
      <c r="AW22" s="75">
        <v>33.475033052795197</v>
      </c>
      <c r="AX22" s="75">
        <v>7560.6700250030599</v>
      </c>
      <c r="AY22" s="75">
        <v>1634.7528194716599</v>
      </c>
      <c r="AZ22" s="75">
        <v>5925.9172055313902</v>
      </c>
      <c r="BA22" s="75">
        <v>1.21849354652028</v>
      </c>
      <c r="BB22" s="75">
        <v>2.0855514630422598</v>
      </c>
      <c r="BC22" s="75">
        <v>816.04710538644201</v>
      </c>
      <c r="BD22" s="75">
        <v>2.4471656156131298</v>
      </c>
      <c r="BE22" s="75">
        <v>25.216743067841701</v>
      </c>
      <c r="BF22" s="75">
        <v>2.34111783263611</v>
      </c>
      <c r="BG22" s="75">
        <v>4.9776044489271802</v>
      </c>
      <c r="BH22" s="75">
        <v>63.0418705886892</v>
      </c>
      <c r="BI22" s="75">
        <v>0</v>
      </c>
      <c r="BJ22" s="75">
        <v>390.52930118994402</v>
      </c>
      <c r="BK22" s="75">
        <v>3.7143620386139502</v>
      </c>
      <c r="BL22" s="75">
        <v>8.2937608051279508</v>
      </c>
      <c r="BM22" s="75">
        <v>0</v>
      </c>
      <c r="BN22" s="75">
        <v>0</v>
      </c>
      <c r="BO22" s="75">
        <v>0</v>
      </c>
      <c r="BP22" s="75">
        <v>0</v>
      </c>
      <c r="BQ22" s="75">
        <v>0</v>
      </c>
      <c r="BR22" s="75">
        <v>0</v>
      </c>
      <c r="BT22" s="91" t="e">
        <f t="shared" si="0"/>
        <v>#DIV/0!</v>
      </c>
      <c r="BU22" s="68"/>
      <c r="BV22" s="68">
        <f t="shared" si="1"/>
        <v>-8.6068619137984712E-7</v>
      </c>
      <c r="BW22" s="68"/>
      <c r="BX22" s="68">
        <f t="shared" si="2"/>
        <v>-3.4847388035529913E-7</v>
      </c>
      <c r="BY22" s="68">
        <f t="shared" si="3"/>
        <v>-4.2075354904215213E-7</v>
      </c>
      <c r="BZ22" s="68"/>
      <c r="CA22" s="68" t="str">
        <f t="shared" si="4"/>
        <v/>
      </c>
    </row>
    <row r="23" spans="1:79" x14ac:dyDescent="0.25">
      <c r="A23" s="89" t="s">
        <v>467</v>
      </c>
      <c r="C23" s="75">
        <v>33723.752503999996</v>
      </c>
      <c r="E23" s="75">
        <v>9538.2755235000004</v>
      </c>
      <c r="F23" s="75">
        <v>2086.8247285000002</v>
      </c>
      <c r="J23" s="89" t="s">
        <v>467</v>
      </c>
      <c r="K23" s="75">
        <v>0</v>
      </c>
      <c r="L23" s="75">
        <v>0</v>
      </c>
      <c r="M23" s="75">
        <v>0</v>
      </c>
      <c r="N23" s="75">
        <v>0</v>
      </c>
      <c r="O23" s="75">
        <v>0</v>
      </c>
      <c r="P23" s="75">
        <v>0</v>
      </c>
      <c r="Q23" s="75">
        <v>0</v>
      </c>
      <c r="R23" s="75">
        <v>0</v>
      </c>
      <c r="S23" s="75">
        <v>0</v>
      </c>
      <c r="T23" s="75">
        <v>0</v>
      </c>
      <c r="U23" s="75">
        <v>0</v>
      </c>
      <c r="V23" s="75">
        <v>0</v>
      </c>
      <c r="W23" s="75">
        <v>0</v>
      </c>
      <c r="X23" s="75">
        <v>0</v>
      </c>
      <c r="Y23" s="75">
        <v>0</v>
      </c>
      <c r="Z23" s="75">
        <v>0</v>
      </c>
      <c r="AA23" s="75">
        <v>0</v>
      </c>
      <c r="AB23" s="75">
        <v>0</v>
      </c>
      <c r="AC23" s="75">
        <v>0</v>
      </c>
      <c r="AD23" s="75">
        <v>0</v>
      </c>
      <c r="AE23" s="75">
        <v>0</v>
      </c>
      <c r="AF23" s="75">
        <v>0</v>
      </c>
      <c r="AG23" s="75">
        <v>0</v>
      </c>
      <c r="AH23" s="75">
        <v>0</v>
      </c>
      <c r="AI23" s="75">
        <v>0</v>
      </c>
      <c r="AJ23" s="75">
        <v>33723.739758042699</v>
      </c>
      <c r="AK23" s="75">
        <v>0</v>
      </c>
      <c r="AL23" s="75">
        <v>0</v>
      </c>
      <c r="AM23" s="75">
        <v>0</v>
      </c>
      <c r="AN23" s="75">
        <v>0</v>
      </c>
      <c r="AO23" s="75">
        <v>0</v>
      </c>
      <c r="AP23" s="75">
        <v>184.301928515132</v>
      </c>
      <c r="AQ23" s="75">
        <v>0</v>
      </c>
      <c r="AR23" s="75">
        <v>51.138462527488898</v>
      </c>
      <c r="AS23" s="75">
        <v>2.89255029282891</v>
      </c>
      <c r="AT23" s="75">
        <v>1.93594164034899</v>
      </c>
      <c r="AU23" s="75">
        <v>118.953738344439</v>
      </c>
      <c r="AV23" s="75">
        <v>1.3672886065135501</v>
      </c>
      <c r="AW23" s="75">
        <v>42.731549560453402</v>
      </c>
      <c r="AX23" s="75">
        <v>9538.2730656938693</v>
      </c>
      <c r="AY23" s="75">
        <v>2086.82410599987</v>
      </c>
      <c r="AZ23" s="75">
        <v>7451.4489596939902</v>
      </c>
      <c r="BA23" s="75">
        <v>1.5758814899937701</v>
      </c>
      <c r="BB23" s="75">
        <v>2.68628594652689</v>
      </c>
      <c r="BC23" s="75">
        <v>1049.9901317812701</v>
      </c>
      <c r="BD23" s="75">
        <v>3.02791310581634</v>
      </c>
      <c r="BE23" s="75">
        <v>29.1241377050987</v>
      </c>
      <c r="BF23" s="75">
        <v>2.1153268184548799</v>
      </c>
      <c r="BG23" s="75">
        <v>3.9002211253492902</v>
      </c>
      <c r="BH23" s="75">
        <v>72.810334157862002</v>
      </c>
      <c r="BI23" s="75">
        <v>0</v>
      </c>
      <c r="BJ23" s="75">
        <v>503.97806532294902</v>
      </c>
      <c r="BK23" s="75">
        <v>3.5817147686524802</v>
      </c>
      <c r="BL23" s="75">
        <v>10.712634290690399</v>
      </c>
      <c r="BM23" s="75">
        <v>0</v>
      </c>
      <c r="BN23" s="75">
        <v>0</v>
      </c>
      <c r="BO23" s="75">
        <v>0</v>
      </c>
      <c r="BP23" s="75">
        <v>0</v>
      </c>
      <c r="BQ23" s="75">
        <v>0</v>
      </c>
      <c r="BR23" s="75">
        <v>0</v>
      </c>
      <c r="BT23" s="91" t="e">
        <f t="shared" si="0"/>
        <v>#DIV/0!</v>
      </c>
      <c r="BU23" s="68"/>
      <c r="BV23" s="68">
        <f t="shared" si="1"/>
        <v>-3.7795192857695286E-7</v>
      </c>
      <c r="BW23" s="68"/>
      <c r="BX23" s="68">
        <f t="shared" si="2"/>
        <v>-2.5767824855527315E-7</v>
      </c>
      <c r="BY23" s="68">
        <f t="shared" si="3"/>
        <v>-2.9830015034165188E-7</v>
      </c>
      <c r="BZ23" s="68"/>
      <c r="CA23" s="68" t="str">
        <f t="shared" si="4"/>
        <v/>
      </c>
    </row>
    <row r="24" spans="1:79" x14ac:dyDescent="0.25">
      <c r="A24" s="89" t="s">
        <v>443</v>
      </c>
      <c r="C24" s="75">
        <v>10357.570008999999</v>
      </c>
      <c r="E24" s="75">
        <v>5138.8707737000004</v>
      </c>
      <c r="F24" s="75">
        <v>1111.0408052</v>
      </c>
      <c r="J24" s="89" t="s">
        <v>443</v>
      </c>
      <c r="K24" s="75">
        <v>0</v>
      </c>
      <c r="L24" s="75">
        <v>0</v>
      </c>
      <c r="M24" s="75">
        <v>0</v>
      </c>
      <c r="N24" s="75">
        <v>0</v>
      </c>
      <c r="O24" s="75">
        <v>0</v>
      </c>
      <c r="P24" s="75">
        <v>0</v>
      </c>
      <c r="Q24" s="75">
        <v>0</v>
      </c>
      <c r="R24" s="75">
        <v>0</v>
      </c>
      <c r="S24" s="75">
        <v>0</v>
      </c>
      <c r="T24" s="75">
        <v>0</v>
      </c>
      <c r="U24" s="75">
        <v>0</v>
      </c>
      <c r="V24" s="75">
        <v>0</v>
      </c>
      <c r="W24" s="75">
        <v>0</v>
      </c>
      <c r="X24" s="75">
        <v>0</v>
      </c>
      <c r="Y24" s="75">
        <v>0</v>
      </c>
      <c r="Z24" s="75">
        <v>0</v>
      </c>
      <c r="AA24" s="75">
        <v>0</v>
      </c>
      <c r="AB24" s="75">
        <v>0</v>
      </c>
      <c r="AC24" s="75">
        <v>0</v>
      </c>
      <c r="AD24" s="75">
        <v>0</v>
      </c>
      <c r="AE24" s="75">
        <v>0</v>
      </c>
      <c r="AF24" s="75">
        <v>0</v>
      </c>
      <c r="AG24" s="75">
        <v>0</v>
      </c>
      <c r="AH24" s="75">
        <v>0</v>
      </c>
      <c r="AI24" s="75">
        <v>0</v>
      </c>
      <c r="AJ24" s="75">
        <v>10134.8386627865</v>
      </c>
      <c r="AK24" s="75">
        <v>0</v>
      </c>
      <c r="AL24" s="75">
        <v>0</v>
      </c>
      <c r="AM24" s="75">
        <v>0</v>
      </c>
      <c r="AN24" s="75">
        <v>0</v>
      </c>
      <c r="AO24" s="75">
        <v>0</v>
      </c>
      <c r="AP24" s="75">
        <v>94.434948296102803</v>
      </c>
      <c r="AQ24" s="75">
        <v>0</v>
      </c>
      <c r="AR24" s="75">
        <v>26.458241780893601</v>
      </c>
      <c r="AS24" s="75">
        <v>1.53508663745542</v>
      </c>
      <c r="AT24" s="75">
        <v>1.7291871988624099</v>
      </c>
      <c r="AU24" s="75">
        <v>61.002142980759103</v>
      </c>
      <c r="AV24" s="75">
        <v>0.96703784057275999</v>
      </c>
      <c r="AW24" s="75">
        <v>22.146147211428701</v>
      </c>
      <c r="AX24" s="75">
        <v>5003.2115459819097</v>
      </c>
      <c r="AY24" s="75">
        <v>1081.50524980197</v>
      </c>
      <c r="AZ24" s="75">
        <v>3921.7062961799402</v>
      </c>
      <c r="BA24" s="75">
        <v>0.80588743442627497</v>
      </c>
      <c r="BB24" s="75">
        <v>1.37946704575141</v>
      </c>
      <c r="BC24" s="75">
        <v>539.77883783351797</v>
      </c>
      <c r="BD24" s="75">
        <v>1.62007082326096</v>
      </c>
      <c r="BE24" s="75">
        <v>16.717626533727898</v>
      </c>
      <c r="BF24" s="75">
        <v>1.5587783965784201</v>
      </c>
      <c r="BG24" s="75">
        <v>3.32102273295965</v>
      </c>
      <c r="BH24" s="75">
        <v>41.794047597788698</v>
      </c>
      <c r="BI24" s="75">
        <v>0</v>
      </c>
      <c r="BJ24" s="75">
        <v>258.30068817275401</v>
      </c>
      <c r="BK24" s="75">
        <v>2.4705445784487101</v>
      </c>
      <c r="BL24" s="75">
        <v>5.4854867066805504</v>
      </c>
      <c r="BM24" s="75">
        <v>0</v>
      </c>
      <c r="BN24" s="75">
        <v>0</v>
      </c>
      <c r="BO24" s="75">
        <v>0</v>
      </c>
      <c r="BP24" s="75">
        <v>0</v>
      </c>
      <c r="BQ24" s="75">
        <v>0</v>
      </c>
      <c r="BR24" s="75">
        <v>0</v>
      </c>
      <c r="BT24" s="91" t="e">
        <f t="shared" si="0"/>
        <v>#DIV/0!</v>
      </c>
      <c r="BU24" s="68"/>
      <c r="BV24" s="68">
        <f t="shared" si="1"/>
        <v>-2.1504208614565101E-2</v>
      </c>
      <c r="BW24" s="68"/>
      <c r="BX24" s="68">
        <f t="shared" si="2"/>
        <v>-2.6398645479153729E-2</v>
      </c>
      <c r="BY24" s="68">
        <f t="shared" si="3"/>
        <v>-2.6583681949209164E-2</v>
      </c>
      <c r="BZ24" s="68"/>
      <c r="CA24" s="68" t="str">
        <f t="shared" si="4"/>
        <v/>
      </c>
    </row>
    <row r="25" spans="1:79" x14ac:dyDescent="0.25">
      <c r="A25" s="89" t="s">
        <v>468</v>
      </c>
      <c r="C25" s="75">
        <v>13093.851231000001</v>
      </c>
      <c r="E25" s="75">
        <v>5087.5054147000001</v>
      </c>
      <c r="F25" s="75">
        <v>1112.1810244999999</v>
      </c>
      <c r="J25" s="89" t="s">
        <v>468</v>
      </c>
      <c r="K25" s="75">
        <v>0</v>
      </c>
      <c r="L25" s="75">
        <v>0</v>
      </c>
      <c r="M25" s="75">
        <v>0</v>
      </c>
      <c r="N25" s="75">
        <v>0</v>
      </c>
      <c r="O25" s="75">
        <v>0</v>
      </c>
      <c r="P25" s="75">
        <v>0</v>
      </c>
      <c r="Q25" s="75">
        <v>0</v>
      </c>
      <c r="R25" s="75">
        <v>0</v>
      </c>
      <c r="S25" s="75">
        <v>0</v>
      </c>
      <c r="T25" s="75">
        <v>0</v>
      </c>
      <c r="U25" s="75">
        <v>0</v>
      </c>
      <c r="V25" s="75">
        <v>0</v>
      </c>
      <c r="W25" s="75">
        <v>0</v>
      </c>
      <c r="X25" s="75">
        <v>0</v>
      </c>
      <c r="Y25" s="75">
        <v>0</v>
      </c>
      <c r="Z25" s="75">
        <v>0</v>
      </c>
      <c r="AA25" s="75">
        <v>0</v>
      </c>
      <c r="AB25" s="75">
        <v>0</v>
      </c>
      <c r="AC25" s="75">
        <v>0</v>
      </c>
      <c r="AD25" s="75">
        <v>0</v>
      </c>
      <c r="AE25" s="75">
        <v>0</v>
      </c>
      <c r="AF25" s="75">
        <v>0</v>
      </c>
      <c r="AG25" s="75">
        <v>0</v>
      </c>
      <c r="AH25" s="75">
        <v>0</v>
      </c>
      <c r="AI25" s="75">
        <v>0</v>
      </c>
      <c r="AJ25" s="75">
        <v>13093.8433471673</v>
      </c>
      <c r="AK25" s="75">
        <v>0</v>
      </c>
      <c r="AL25" s="75">
        <v>0</v>
      </c>
      <c r="AM25" s="75">
        <v>0</v>
      </c>
      <c r="AN25" s="75">
        <v>0</v>
      </c>
      <c r="AO25" s="75">
        <v>0</v>
      </c>
      <c r="AP25" s="75">
        <v>98.151457398435795</v>
      </c>
      <c r="AQ25" s="75">
        <v>0</v>
      </c>
      <c r="AR25" s="75">
        <v>27.251452246234201</v>
      </c>
      <c r="AS25" s="75">
        <v>1.5440241515236599</v>
      </c>
      <c r="AT25" s="75">
        <v>1.0807439826496199</v>
      </c>
      <c r="AU25" s="75">
        <v>63.3532871024101</v>
      </c>
      <c r="AV25" s="75">
        <v>0.74613997762308604</v>
      </c>
      <c r="AW25" s="75">
        <v>22.7739609495307</v>
      </c>
      <c r="AX25" s="75">
        <v>5087.5037854060602</v>
      </c>
      <c r="AY25" s="75">
        <v>1112.1806558349101</v>
      </c>
      <c r="AZ25" s="75">
        <v>3975.3231295711398</v>
      </c>
      <c r="BA25" s="75">
        <v>0.83914090841448996</v>
      </c>
      <c r="BB25" s="75">
        <v>1.4308047764237699</v>
      </c>
      <c r="BC25" s="75">
        <v>559.30045503397901</v>
      </c>
      <c r="BD25" s="75">
        <v>1.617167806346</v>
      </c>
      <c r="BE25" s="75">
        <v>15.631398863517299</v>
      </c>
      <c r="BF25" s="75">
        <v>1.1585784721969601</v>
      </c>
      <c r="BG25" s="75">
        <v>2.1663365033592901</v>
      </c>
      <c r="BH25" s="75">
        <v>39.078451423910202</v>
      </c>
      <c r="BI25" s="75">
        <v>0</v>
      </c>
      <c r="BJ25" s="75">
        <v>268.40206246796299</v>
      </c>
      <c r="BK25" s="75">
        <v>1.9503365924260201</v>
      </c>
      <c r="BL25" s="75">
        <v>5.7048571779736204</v>
      </c>
      <c r="BM25" s="75">
        <v>0</v>
      </c>
      <c r="BN25" s="75">
        <v>0</v>
      </c>
      <c r="BO25" s="75">
        <v>0</v>
      </c>
      <c r="BP25" s="75">
        <v>0</v>
      </c>
      <c r="BQ25" s="75">
        <v>0</v>
      </c>
      <c r="BR25" s="75">
        <v>0</v>
      </c>
      <c r="BT25" s="91" t="e">
        <f t="shared" si="0"/>
        <v>#DIV/0!</v>
      </c>
      <c r="BU25" s="68"/>
      <c r="BV25" s="68">
        <f t="shared" si="1"/>
        <v>-6.0210189971930359E-7</v>
      </c>
      <c r="BW25" s="68"/>
      <c r="BX25" s="68">
        <f t="shared" si="2"/>
        <v>-3.2025399623278812E-7</v>
      </c>
      <c r="BY25" s="68">
        <f t="shared" si="3"/>
        <v>-3.3147939201234621E-7</v>
      </c>
      <c r="BZ25" s="68"/>
      <c r="CA25" s="68" t="str">
        <f t="shared" si="4"/>
        <v/>
      </c>
    </row>
    <row r="26" spans="1:79" x14ac:dyDescent="0.25">
      <c r="A26" s="89" t="s">
        <v>444</v>
      </c>
      <c r="C26" s="75">
        <v>66504.396267999997</v>
      </c>
      <c r="E26" s="75">
        <v>10654.699135999999</v>
      </c>
      <c r="F26" s="75">
        <v>2259.5158614000002</v>
      </c>
      <c r="J26" s="89" t="s">
        <v>444</v>
      </c>
      <c r="K26" s="75">
        <v>0</v>
      </c>
      <c r="L26" s="75">
        <v>0</v>
      </c>
      <c r="M26" s="75">
        <v>0</v>
      </c>
      <c r="N26" s="75">
        <v>0</v>
      </c>
      <c r="O26" s="75">
        <v>0</v>
      </c>
      <c r="P26" s="75">
        <v>0</v>
      </c>
      <c r="Q26" s="75">
        <v>0</v>
      </c>
      <c r="R26" s="75">
        <v>0</v>
      </c>
      <c r="S26" s="75">
        <v>0</v>
      </c>
      <c r="T26" s="75">
        <v>0</v>
      </c>
      <c r="U26" s="75">
        <v>0</v>
      </c>
      <c r="V26" s="75">
        <v>0</v>
      </c>
      <c r="W26" s="75">
        <v>0</v>
      </c>
      <c r="X26" s="75">
        <v>0</v>
      </c>
      <c r="Y26" s="75">
        <v>0</v>
      </c>
      <c r="Z26" s="75">
        <v>0</v>
      </c>
      <c r="AA26" s="75">
        <v>0</v>
      </c>
      <c r="AB26" s="75">
        <v>0</v>
      </c>
      <c r="AC26" s="75">
        <v>0</v>
      </c>
      <c r="AD26" s="75">
        <v>0</v>
      </c>
      <c r="AE26" s="75">
        <v>0</v>
      </c>
      <c r="AF26" s="75">
        <v>0</v>
      </c>
      <c r="AG26" s="75">
        <v>0</v>
      </c>
      <c r="AH26" s="75">
        <v>0</v>
      </c>
      <c r="AI26" s="75">
        <v>0</v>
      </c>
      <c r="AJ26" s="75">
        <v>66503.5119342416</v>
      </c>
      <c r="AK26" s="75">
        <v>0</v>
      </c>
      <c r="AL26" s="75">
        <v>0</v>
      </c>
      <c r="AM26" s="75">
        <v>0</v>
      </c>
      <c r="AN26" s="75">
        <v>0</v>
      </c>
      <c r="AO26" s="75">
        <v>0</v>
      </c>
      <c r="AP26" s="75">
        <v>193.660099913468</v>
      </c>
      <c r="AQ26" s="75">
        <v>0</v>
      </c>
      <c r="AR26" s="75">
        <v>55.127628332699501</v>
      </c>
      <c r="AS26" s="75">
        <v>3.3283657960614401</v>
      </c>
      <c r="AT26" s="75">
        <v>6.0559116854886197</v>
      </c>
      <c r="AU26" s="75">
        <v>125.273066607141</v>
      </c>
      <c r="AV26" s="75">
        <v>2.89023014930802</v>
      </c>
      <c r="AW26" s="75">
        <v>46.2695122417147</v>
      </c>
      <c r="AX26" s="75">
        <v>10654.6957234524</v>
      </c>
      <c r="AY26" s="75">
        <v>2259.5152123108301</v>
      </c>
      <c r="AZ26" s="75">
        <v>8395.1805111415997</v>
      </c>
      <c r="BA26" s="75">
        <v>1.64727497258001</v>
      </c>
      <c r="BB26" s="75">
        <v>2.83924676785881</v>
      </c>
      <c r="BC26" s="75">
        <v>1112.9702880889699</v>
      </c>
      <c r="BD26" s="75">
        <v>3.5558182817176198</v>
      </c>
      <c r="BE26" s="75">
        <v>40.393030822820002</v>
      </c>
      <c r="BF26" s="75">
        <v>4.81338057077663</v>
      </c>
      <c r="BG26" s="75">
        <v>11.313120781097499</v>
      </c>
      <c r="BH26" s="75">
        <v>100.982584566543</v>
      </c>
      <c r="BI26" s="75">
        <v>0</v>
      </c>
      <c r="BJ26" s="75">
        <v>529.92935942503402</v>
      </c>
      <c r="BK26" s="75">
        <v>7.2292337518808099</v>
      </c>
      <c r="BL26" s="75">
        <v>11.2370595556584</v>
      </c>
      <c r="BM26" s="75">
        <v>0</v>
      </c>
      <c r="BN26" s="75">
        <v>0</v>
      </c>
      <c r="BO26" s="75">
        <v>0</v>
      </c>
      <c r="BP26" s="75">
        <v>0</v>
      </c>
      <c r="BQ26" s="75">
        <v>0</v>
      </c>
      <c r="BR26" s="75">
        <v>0</v>
      </c>
      <c r="BT26" s="91" t="e">
        <f t="shared" si="0"/>
        <v>#DIV/0!</v>
      </c>
      <c r="BU26" s="68"/>
      <c r="BV26" s="68">
        <f t="shared" si="1"/>
        <v>-1.3297372926039096E-5</v>
      </c>
      <c r="BW26" s="68"/>
      <c r="BX26" s="68">
        <f t="shared" si="2"/>
        <v>-3.202856838987995E-7</v>
      </c>
      <c r="BY26" s="68">
        <f t="shared" si="3"/>
        <v>-2.8726913636638579E-7</v>
      </c>
      <c r="BZ26" s="68"/>
      <c r="CA26" s="68" t="str">
        <f t="shared" si="4"/>
        <v/>
      </c>
    </row>
    <row r="27" spans="1:79" x14ac:dyDescent="0.25">
      <c r="A27" s="89" t="s">
        <v>469</v>
      </c>
      <c r="C27" s="75">
        <v>22371.002665</v>
      </c>
      <c r="E27" s="75">
        <v>7068.9066913999995</v>
      </c>
      <c r="F27" s="75">
        <v>1543.5148383999999</v>
      </c>
      <c r="J27" s="89" t="s">
        <v>469</v>
      </c>
      <c r="K27" s="75">
        <v>0</v>
      </c>
      <c r="L27" s="75">
        <v>0</v>
      </c>
      <c r="M27" s="75">
        <v>0</v>
      </c>
      <c r="N27" s="75">
        <v>0</v>
      </c>
      <c r="O27" s="75">
        <v>0</v>
      </c>
      <c r="P27" s="75">
        <v>0</v>
      </c>
      <c r="Q27" s="75">
        <v>0</v>
      </c>
      <c r="R27" s="75">
        <v>0</v>
      </c>
      <c r="S27" s="75">
        <v>0</v>
      </c>
      <c r="T27" s="75">
        <v>0</v>
      </c>
      <c r="U27" s="75">
        <v>0</v>
      </c>
      <c r="V27" s="75">
        <v>0</v>
      </c>
      <c r="W27" s="75">
        <v>0</v>
      </c>
      <c r="X27" s="75">
        <v>0</v>
      </c>
      <c r="Y27" s="75">
        <v>0</v>
      </c>
      <c r="Z27" s="75">
        <v>0</v>
      </c>
      <c r="AA27" s="75">
        <v>0</v>
      </c>
      <c r="AB27" s="75">
        <v>0</v>
      </c>
      <c r="AC27" s="75">
        <v>0</v>
      </c>
      <c r="AD27" s="75">
        <v>0</v>
      </c>
      <c r="AE27" s="75">
        <v>0</v>
      </c>
      <c r="AF27" s="75">
        <v>0</v>
      </c>
      <c r="AG27" s="75">
        <v>0</v>
      </c>
      <c r="AH27" s="75">
        <v>0</v>
      </c>
      <c r="AI27" s="75">
        <v>0</v>
      </c>
      <c r="AJ27" s="75">
        <v>22008.015762826701</v>
      </c>
      <c r="AK27" s="75">
        <v>0</v>
      </c>
      <c r="AL27" s="75">
        <v>0</v>
      </c>
      <c r="AM27" s="75">
        <v>0</v>
      </c>
      <c r="AN27" s="75">
        <v>0</v>
      </c>
      <c r="AO27" s="75">
        <v>0</v>
      </c>
      <c r="AP27" s="75">
        <v>129.68188621791501</v>
      </c>
      <c r="AQ27" s="75">
        <v>0</v>
      </c>
      <c r="AR27" s="75">
        <v>36.035443629799801</v>
      </c>
      <c r="AS27" s="75">
        <v>2.04619480462088</v>
      </c>
      <c r="AT27" s="75">
        <v>1.5137236812777899</v>
      </c>
      <c r="AU27" s="75">
        <v>83.710927325848701</v>
      </c>
      <c r="AV27" s="75">
        <v>1.0168402439965301</v>
      </c>
      <c r="AW27" s="75">
        <v>30.119094287934601</v>
      </c>
      <c r="AX27" s="75">
        <v>6735.30808974519</v>
      </c>
      <c r="AY27" s="75">
        <v>1470.88324956376</v>
      </c>
      <c r="AZ27" s="75">
        <v>5264.4248401814302</v>
      </c>
      <c r="BA27" s="75">
        <v>1.10852163197142</v>
      </c>
      <c r="BB27" s="75">
        <v>1.8907932402255301</v>
      </c>
      <c r="BC27" s="75">
        <v>739.17729593721197</v>
      </c>
      <c r="BD27" s="75">
        <v>2.1446531359645502</v>
      </c>
      <c r="BE27" s="75">
        <v>20.861732486648201</v>
      </c>
      <c r="BF27" s="75">
        <v>1.58603285191002</v>
      </c>
      <c r="BG27" s="75">
        <v>3.0161726138549398</v>
      </c>
      <c r="BH27" s="75">
        <v>52.154314322767597</v>
      </c>
      <c r="BI27" s="75">
        <v>0</v>
      </c>
      <c r="BJ27" s="75">
        <v>354.63173438604002</v>
      </c>
      <c r="BK27" s="75">
        <v>2.6508041062737999</v>
      </c>
      <c r="BL27" s="75">
        <v>7.5370846594983298</v>
      </c>
      <c r="BM27" s="75">
        <v>0</v>
      </c>
      <c r="BN27" s="75">
        <v>0</v>
      </c>
      <c r="BO27" s="75">
        <v>0</v>
      </c>
      <c r="BP27" s="75">
        <v>0</v>
      </c>
      <c r="BQ27" s="75">
        <v>0</v>
      </c>
      <c r="BR27" s="75">
        <v>0</v>
      </c>
      <c r="BT27" s="91" t="e">
        <f t="shared" si="0"/>
        <v>#DIV/0!</v>
      </c>
      <c r="BU27" s="68"/>
      <c r="BV27" s="68">
        <f t="shared" si="1"/>
        <v>-1.6225777074408986E-2</v>
      </c>
      <c r="BW27" s="68"/>
      <c r="BX27" s="68">
        <f t="shared" si="2"/>
        <v>-4.7192390028385024E-2</v>
      </c>
      <c r="BY27" s="68">
        <f t="shared" si="3"/>
        <v>-4.7055970586929653E-2</v>
      </c>
      <c r="BZ27" s="68"/>
      <c r="CA27" s="68" t="str">
        <f t="shared" si="4"/>
        <v/>
      </c>
    </row>
    <row r="28" spans="1:79" x14ac:dyDescent="0.25">
      <c r="A28" s="89" t="s">
        <v>445</v>
      </c>
      <c r="C28" s="75">
        <v>15698.281207</v>
      </c>
      <c r="E28" s="75">
        <v>8434.8726330000009</v>
      </c>
      <c r="F28" s="75">
        <v>1827.0046464</v>
      </c>
      <c r="J28" s="89" t="s">
        <v>445</v>
      </c>
      <c r="K28" s="75">
        <v>0</v>
      </c>
      <c r="L28" s="75">
        <v>0</v>
      </c>
      <c r="M28" s="75">
        <v>0</v>
      </c>
      <c r="N28" s="75">
        <v>0</v>
      </c>
      <c r="O28" s="75">
        <v>0</v>
      </c>
      <c r="P28" s="75">
        <v>0</v>
      </c>
      <c r="Q28" s="75">
        <v>0</v>
      </c>
      <c r="R28" s="75">
        <v>0</v>
      </c>
      <c r="S28" s="75">
        <v>0</v>
      </c>
      <c r="T28" s="75">
        <v>0</v>
      </c>
      <c r="U28" s="75">
        <v>0</v>
      </c>
      <c r="V28" s="75">
        <v>0</v>
      </c>
      <c r="W28" s="75">
        <v>0</v>
      </c>
      <c r="X28" s="75">
        <v>0</v>
      </c>
      <c r="Y28" s="75">
        <v>0</v>
      </c>
      <c r="Z28" s="75">
        <v>0</v>
      </c>
      <c r="AA28" s="75">
        <v>0</v>
      </c>
      <c r="AB28" s="75">
        <v>0</v>
      </c>
      <c r="AC28" s="75">
        <v>0</v>
      </c>
      <c r="AD28" s="75">
        <v>0</v>
      </c>
      <c r="AE28" s="75">
        <v>0</v>
      </c>
      <c r="AF28" s="75">
        <v>0</v>
      </c>
      <c r="AG28" s="75">
        <v>0</v>
      </c>
      <c r="AH28" s="75">
        <v>0</v>
      </c>
      <c r="AI28" s="75">
        <v>0</v>
      </c>
      <c r="AJ28" s="75">
        <v>15698.2745593236</v>
      </c>
      <c r="AK28" s="75">
        <v>0</v>
      </c>
      <c r="AL28" s="75">
        <v>0</v>
      </c>
      <c r="AM28" s="75">
        <v>0</v>
      </c>
      <c r="AN28" s="75">
        <v>0</v>
      </c>
      <c r="AO28" s="75">
        <v>0</v>
      </c>
      <c r="AP28" s="75">
        <v>159.839081102531</v>
      </c>
      <c r="AQ28" s="75">
        <v>0</v>
      </c>
      <c r="AR28" s="75">
        <v>44.709048319802399</v>
      </c>
      <c r="AS28" s="75">
        <v>2.58295766971455</v>
      </c>
      <c r="AT28" s="75">
        <v>2.7137178902869801</v>
      </c>
      <c r="AU28" s="75">
        <v>103.23661670993199</v>
      </c>
      <c r="AV28" s="75">
        <v>1.55977919630505</v>
      </c>
      <c r="AW28" s="75">
        <v>37.411761305577102</v>
      </c>
      <c r="AX28" s="75">
        <v>8434.8699156483999</v>
      </c>
      <c r="AY28" s="75">
        <v>1827.0041028318301</v>
      </c>
      <c r="AZ28" s="75">
        <v>6607.8658128165598</v>
      </c>
      <c r="BA28" s="75">
        <v>1.3644855409866701</v>
      </c>
      <c r="BB28" s="75">
        <v>2.3339860030754398</v>
      </c>
      <c r="BC28" s="75">
        <v>913.10943721512103</v>
      </c>
      <c r="BD28" s="75">
        <v>2.7222808494408501</v>
      </c>
      <c r="BE28" s="75">
        <v>27.7772829103214</v>
      </c>
      <c r="BF28" s="75">
        <v>2.5011012517843598</v>
      </c>
      <c r="BG28" s="75">
        <v>5.2388477597182499</v>
      </c>
      <c r="BH28" s="75">
        <v>69.443237101583406</v>
      </c>
      <c r="BI28" s="75">
        <v>0</v>
      </c>
      <c r="BJ28" s="75">
        <v>437.17681310868198</v>
      </c>
      <c r="BK28" s="75">
        <v>3.9979776223151799</v>
      </c>
      <c r="BL28" s="75">
        <v>9.2856912746573101</v>
      </c>
      <c r="BM28" s="75">
        <v>0</v>
      </c>
      <c r="BN28" s="75">
        <v>0</v>
      </c>
      <c r="BO28" s="75">
        <v>0</v>
      </c>
      <c r="BP28" s="75">
        <v>0</v>
      </c>
      <c r="BQ28" s="75">
        <v>0</v>
      </c>
      <c r="BR28" s="75">
        <v>0</v>
      </c>
      <c r="BT28" s="91" t="e">
        <f t="shared" si="0"/>
        <v>#DIV/0!</v>
      </c>
      <c r="BU28" s="68"/>
      <c r="BV28" s="68">
        <f t="shared" si="1"/>
        <v>-4.2346523882485149E-7</v>
      </c>
      <c r="BW28" s="68"/>
      <c r="BX28" s="68">
        <f t="shared" si="2"/>
        <v>-3.2215680297513849E-7</v>
      </c>
      <c r="BY28" s="68">
        <f t="shared" si="3"/>
        <v>-2.9751876708747119E-7</v>
      </c>
      <c r="BZ28" s="68"/>
      <c r="CA28" s="68" t="str">
        <f t="shared" si="4"/>
        <v/>
      </c>
    </row>
    <row r="29" spans="1:79" x14ac:dyDescent="0.25">
      <c r="A29" s="89" t="s">
        <v>470</v>
      </c>
      <c r="C29" s="75">
        <v>7440.7726997</v>
      </c>
      <c r="E29" s="75">
        <v>1306.4381409</v>
      </c>
      <c r="F29" s="75">
        <v>286.08075566999997</v>
      </c>
      <c r="J29" s="89" t="s">
        <v>470</v>
      </c>
      <c r="K29" s="75">
        <v>0</v>
      </c>
      <c r="L29" s="75">
        <v>0</v>
      </c>
      <c r="M29" s="75">
        <v>0</v>
      </c>
      <c r="N29" s="75">
        <v>0</v>
      </c>
      <c r="O29" s="75">
        <v>0</v>
      </c>
      <c r="P29" s="75">
        <v>0</v>
      </c>
      <c r="Q29" s="75">
        <v>0</v>
      </c>
      <c r="R29" s="75">
        <v>0</v>
      </c>
      <c r="S29" s="75">
        <v>0</v>
      </c>
      <c r="T29" s="75">
        <v>0</v>
      </c>
      <c r="U29" s="75">
        <v>0</v>
      </c>
      <c r="V29" s="75">
        <v>0</v>
      </c>
      <c r="W29" s="75">
        <v>0</v>
      </c>
      <c r="X29" s="75">
        <v>0</v>
      </c>
      <c r="Y29" s="75">
        <v>0</v>
      </c>
      <c r="Z29" s="75">
        <v>0</v>
      </c>
      <c r="AA29" s="75">
        <v>0</v>
      </c>
      <c r="AB29" s="75">
        <v>0</v>
      </c>
      <c r="AC29" s="75">
        <v>0</v>
      </c>
      <c r="AD29" s="75">
        <v>0</v>
      </c>
      <c r="AE29" s="75">
        <v>0</v>
      </c>
      <c r="AF29" s="75">
        <v>0</v>
      </c>
      <c r="AG29" s="75">
        <v>0</v>
      </c>
      <c r="AH29" s="75">
        <v>0</v>
      </c>
      <c r="AI29" s="75">
        <v>0</v>
      </c>
      <c r="AJ29" s="75">
        <v>7440.7702585470297</v>
      </c>
      <c r="AK29" s="75">
        <v>0</v>
      </c>
      <c r="AL29" s="75">
        <v>0</v>
      </c>
      <c r="AM29" s="75">
        <v>0</v>
      </c>
      <c r="AN29" s="75">
        <v>0</v>
      </c>
      <c r="AO29" s="75">
        <v>0</v>
      </c>
      <c r="AP29" s="75">
        <v>25.286569966434602</v>
      </c>
      <c r="AQ29" s="75">
        <v>0</v>
      </c>
      <c r="AR29" s="75">
        <v>7.0113792941902702</v>
      </c>
      <c r="AS29" s="75">
        <v>0.39584319185171701</v>
      </c>
      <c r="AT29" s="75">
        <v>0.25141802443823402</v>
      </c>
      <c r="AU29" s="75">
        <v>16.319691802664199</v>
      </c>
      <c r="AV29" s="75">
        <v>0.182463960934098</v>
      </c>
      <c r="AW29" s="75">
        <v>5.8580254391331401</v>
      </c>
      <c r="AX29" s="75">
        <v>1306.4376715307201</v>
      </c>
      <c r="AY29" s="75">
        <v>286.08062847996803</v>
      </c>
      <c r="AZ29" s="75">
        <v>1020.35704305075</v>
      </c>
      <c r="BA29" s="75">
        <v>0.21624366529428901</v>
      </c>
      <c r="BB29" s="75">
        <v>0.368504310587145</v>
      </c>
      <c r="BC29" s="75">
        <v>144.02649307473101</v>
      </c>
      <c r="BD29" s="75">
        <v>0.414113838191769</v>
      </c>
      <c r="BE29" s="75">
        <v>3.9613226067450298</v>
      </c>
      <c r="BF29" s="75">
        <v>0.28108208061200202</v>
      </c>
      <c r="BG29" s="75">
        <v>0.50964799693557505</v>
      </c>
      <c r="BH29" s="75">
        <v>9.9033128490880902</v>
      </c>
      <c r="BI29" s="75">
        <v>0</v>
      </c>
      <c r="BJ29" s="75">
        <v>69.145470383659301</v>
      </c>
      <c r="BK29" s="75">
        <v>0.47918335124588701</v>
      </c>
      <c r="BL29" s="75">
        <v>1.46986264323153</v>
      </c>
      <c r="BM29" s="75">
        <v>0</v>
      </c>
      <c r="BN29" s="75">
        <v>0</v>
      </c>
      <c r="BO29" s="75">
        <v>0</v>
      </c>
      <c r="BP29" s="75">
        <v>0</v>
      </c>
      <c r="BQ29" s="75">
        <v>0</v>
      </c>
      <c r="BR29" s="75">
        <v>0</v>
      </c>
      <c r="BT29" s="91" t="e">
        <f t="shared" si="0"/>
        <v>#DIV/0!</v>
      </c>
      <c r="BU29" s="68"/>
      <c r="BV29" s="68">
        <f t="shared" si="1"/>
        <v>-3.2807788502609345E-7</v>
      </c>
      <c r="BW29" s="68"/>
      <c r="BX29" s="68">
        <f t="shared" si="2"/>
        <v>-3.5927401782921119E-7</v>
      </c>
      <c r="BY29" s="68">
        <f t="shared" si="3"/>
        <v>-4.4459485451488244E-7</v>
      </c>
      <c r="BZ29" s="68"/>
      <c r="CA29" s="68" t="str">
        <f t="shared" si="4"/>
        <v/>
      </c>
    </row>
    <row r="30" spans="1:79" x14ac:dyDescent="0.25">
      <c r="A30" s="89" t="s">
        <v>446</v>
      </c>
      <c r="C30" s="75">
        <v>5324.6586348000001</v>
      </c>
      <c r="E30" s="75">
        <v>2745.7074342999999</v>
      </c>
      <c r="F30" s="75">
        <v>597.98598060999996</v>
      </c>
      <c r="J30" s="89" t="s">
        <v>446</v>
      </c>
      <c r="K30" s="75">
        <v>0</v>
      </c>
      <c r="L30" s="75">
        <v>0</v>
      </c>
      <c r="M30" s="75">
        <v>0</v>
      </c>
      <c r="N30" s="75">
        <v>0</v>
      </c>
      <c r="O30" s="75">
        <v>0</v>
      </c>
      <c r="P30" s="75">
        <v>0</v>
      </c>
      <c r="Q30" s="75">
        <v>0</v>
      </c>
      <c r="R30" s="75">
        <v>0</v>
      </c>
      <c r="S30" s="75">
        <v>0</v>
      </c>
      <c r="T30" s="75">
        <v>0</v>
      </c>
      <c r="U30" s="75">
        <v>0</v>
      </c>
      <c r="V30" s="75">
        <v>0</v>
      </c>
      <c r="W30" s="75">
        <v>0</v>
      </c>
      <c r="X30" s="75">
        <v>0</v>
      </c>
      <c r="Y30" s="75">
        <v>0</v>
      </c>
      <c r="Z30" s="75">
        <v>0</v>
      </c>
      <c r="AA30" s="75">
        <v>0</v>
      </c>
      <c r="AB30" s="75">
        <v>0</v>
      </c>
      <c r="AC30" s="75">
        <v>0</v>
      </c>
      <c r="AD30" s="75">
        <v>0</v>
      </c>
      <c r="AE30" s="75">
        <v>0</v>
      </c>
      <c r="AF30" s="75">
        <v>0</v>
      </c>
      <c r="AG30" s="75">
        <v>0</v>
      </c>
      <c r="AH30" s="75">
        <v>0</v>
      </c>
      <c r="AI30" s="75">
        <v>0</v>
      </c>
      <c r="AJ30" s="75">
        <v>5324.6517529500597</v>
      </c>
      <c r="AK30" s="75">
        <v>0</v>
      </c>
      <c r="AL30" s="75">
        <v>0</v>
      </c>
      <c r="AM30" s="75">
        <v>0</v>
      </c>
      <c r="AN30" s="75">
        <v>0</v>
      </c>
      <c r="AO30" s="75">
        <v>0</v>
      </c>
      <c r="AP30" s="75">
        <v>52.587310438333802</v>
      </c>
      <c r="AQ30" s="75">
        <v>0</v>
      </c>
      <c r="AR30" s="75">
        <v>14.6446148470267</v>
      </c>
      <c r="AS30" s="75">
        <v>0.83636742671009801</v>
      </c>
      <c r="AT30" s="75">
        <v>0.70589372961413499</v>
      </c>
      <c r="AU30" s="75">
        <v>33.952022432028699</v>
      </c>
      <c r="AV30" s="75">
        <v>0.44561281921548501</v>
      </c>
      <c r="AW30" s="75">
        <v>12.2449282560888</v>
      </c>
      <c r="AX30" s="75">
        <v>2745.7065686309802</v>
      </c>
      <c r="AY30" s="75">
        <v>597.98573230763202</v>
      </c>
      <c r="AZ30" s="75">
        <v>2147.7208363233499</v>
      </c>
      <c r="BA30" s="75">
        <v>0.44932512387219797</v>
      </c>
      <c r="BB30" s="75">
        <v>0.76711592244139704</v>
      </c>
      <c r="BC30" s="75">
        <v>299.96522837127998</v>
      </c>
      <c r="BD30" s="75">
        <v>0.87824398772025503</v>
      </c>
      <c r="BE30" s="75">
        <v>8.6837362246950693</v>
      </c>
      <c r="BF30" s="75">
        <v>0.70245757193957004</v>
      </c>
      <c r="BG30" s="75">
        <v>1.38825070189652</v>
      </c>
      <c r="BH30" s="75">
        <v>21.709359138433701</v>
      </c>
      <c r="BI30" s="75">
        <v>0</v>
      </c>
      <c r="BJ30" s="75">
        <v>143.81508986590299</v>
      </c>
      <c r="BK30" s="75">
        <v>1.15426390207068</v>
      </c>
      <c r="BL30" s="75">
        <v>3.0559115483611299</v>
      </c>
      <c r="BM30" s="75">
        <v>0</v>
      </c>
      <c r="BN30" s="75">
        <v>0</v>
      </c>
      <c r="BO30" s="75">
        <v>0</v>
      </c>
      <c r="BP30" s="75">
        <v>0</v>
      </c>
      <c r="BQ30" s="75">
        <v>0</v>
      </c>
      <c r="BR30" s="75">
        <v>0</v>
      </c>
      <c r="BT30" s="91" t="e">
        <f t="shared" si="0"/>
        <v>#DIV/0!</v>
      </c>
      <c r="BU30" s="68"/>
      <c r="BV30" s="68">
        <f t="shared" si="1"/>
        <v>-1.2924490398972404E-6</v>
      </c>
      <c r="BW30" s="68"/>
      <c r="BX30" s="68">
        <f t="shared" si="2"/>
        <v>-3.1528086675118833E-7</v>
      </c>
      <c r="BY30" s="68">
        <f t="shared" si="3"/>
        <v>-4.152310856564858E-7</v>
      </c>
      <c r="BZ30" s="68"/>
      <c r="CA30" s="68" t="str">
        <f t="shared" si="4"/>
        <v/>
      </c>
    </row>
    <row r="31" spans="1:79" x14ac:dyDescent="0.25">
      <c r="A31" s="89" t="s">
        <v>471</v>
      </c>
      <c r="C31" s="75">
        <v>15101.585943</v>
      </c>
      <c r="E31" s="75">
        <v>2057.3082374000001</v>
      </c>
      <c r="F31" s="75">
        <v>417.43245545000002</v>
      </c>
      <c r="J31" s="89" t="s">
        <v>471</v>
      </c>
      <c r="K31" s="75">
        <v>0</v>
      </c>
      <c r="L31" s="75">
        <v>0</v>
      </c>
      <c r="M31" s="75">
        <v>0</v>
      </c>
      <c r="N31" s="75">
        <v>0</v>
      </c>
      <c r="O31" s="75">
        <v>0</v>
      </c>
      <c r="P31" s="75">
        <v>0</v>
      </c>
      <c r="Q31" s="75">
        <v>0</v>
      </c>
      <c r="R31" s="75">
        <v>0</v>
      </c>
      <c r="S31" s="75">
        <v>0</v>
      </c>
      <c r="T31" s="75">
        <v>0</v>
      </c>
      <c r="U31" s="75">
        <v>0</v>
      </c>
      <c r="V31" s="75">
        <v>0</v>
      </c>
      <c r="W31" s="75">
        <v>0</v>
      </c>
      <c r="X31" s="75">
        <v>0</v>
      </c>
      <c r="Y31" s="75">
        <v>0</v>
      </c>
      <c r="Z31" s="75">
        <v>0</v>
      </c>
      <c r="AA31" s="75">
        <v>0</v>
      </c>
      <c r="AB31" s="75">
        <v>0</v>
      </c>
      <c r="AC31" s="75">
        <v>0</v>
      </c>
      <c r="AD31" s="75">
        <v>0</v>
      </c>
      <c r="AE31" s="75">
        <v>0</v>
      </c>
      <c r="AF31" s="75">
        <v>0</v>
      </c>
      <c r="AG31" s="75">
        <v>0</v>
      </c>
      <c r="AH31" s="75">
        <v>0</v>
      </c>
      <c r="AI31" s="75">
        <v>0</v>
      </c>
      <c r="AJ31" s="75">
        <v>15101.5809116495</v>
      </c>
      <c r="AK31" s="75">
        <v>830.29105854980105</v>
      </c>
      <c r="AL31" s="75">
        <v>0</v>
      </c>
      <c r="AM31" s="75">
        <v>0</v>
      </c>
      <c r="AN31" s="75">
        <v>0</v>
      </c>
      <c r="AO31" s="75">
        <v>0</v>
      </c>
      <c r="AP31" s="75">
        <v>34.175594519816698</v>
      </c>
      <c r="AQ31" s="75">
        <v>0</v>
      </c>
      <c r="AR31" s="75">
        <v>10.1185602857079</v>
      </c>
      <c r="AS31" s="75">
        <v>0.668296254270076</v>
      </c>
      <c r="AT31" s="75">
        <v>2.1951503913204</v>
      </c>
      <c r="AU31" s="75">
        <v>22.1854158180304</v>
      </c>
      <c r="AV31" s="75">
        <v>0.91717084510877001</v>
      </c>
      <c r="AW31" s="75">
        <v>8.5485218323605494</v>
      </c>
      <c r="AX31" s="75">
        <v>2057.3076610926801</v>
      </c>
      <c r="AY31" s="75">
        <v>417.43232039921702</v>
      </c>
      <c r="AZ31" s="75">
        <v>1639.87534069346</v>
      </c>
      <c r="BA31" s="75">
        <v>0.28828519050689799</v>
      </c>
      <c r="BB31" s="75">
        <v>0.50568811596091201</v>
      </c>
      <c r="BC31" s="75">
        <v>199.11554040035901</v>
      </c>
      <c r="BD31" s="75">
        <v>0.73230535035301403</v>
      </c>
      <c r="BE31" s="75">
        <v>9.8704185737197996</v>
      </c>
      <c r="BF31" s="75">
        <v>1.5750554264786101</v>
      </c>
      <c r="BG31" s="75">
        <v>4.0173079222540098</v>
      </c>
      <c r="BH31" s="75">
        <v>24.6759962159868</v>
      </c>
      <c r="BI31" s="75">
        <v>0</v>
      </c>
      <c r="BJ31" s="75">
        <v>93.618976352893796</v>
      </c>
      <c r="BK31" s="75">
        <v>2.2464784255692001</v>
      </c>
      <c r="BL31" s="75">
        <v>1.9775584785198099</v>
      </c>
      <c r="BM31" s="75">
        <v>0</v>
      </c>
      <c r="BN31" s="75">
        <v>0</v>
      </c>
      <c r="BO31" s="75">
        <v>0</v>
      </c>
      <c r="BP31" s="75">
        <v>0</v>
      </c>
      <c r="BQ31" s="75">
        <v>0</v>
      </c>
      <c r="BR31" s="75">
        <v>0</v>
      </c>
      <c r="BT31" s="91" t="e">
        <f t="shared" si="0"/>
        <v>#DIV/0!</v>
      </c>
      <c r="BU31" s="68"/>
      <c r="BV31" s="68">
        <f t="shared" si="1"/>
        <v>-3.3316702754525298E-7</v>
      </c>
      <c r="BW31" s="68"/>
      <c r="BX31" s="68">
        <f t="shared" si="2"/>
        <v>-2.8012687137102519E-7</v>
      </c>
      <c r="BY31" s="68">
        <f t="shared" si="3"/>
        <v>-3.2352727067076405E-7</v>
      </c>
      <c r="BZ31" s="68"/>
      <c r="CA31" s="68" t="str">
        <f t="shared" si="4"/>
        <v/>
      </c>
    </row>
    <row r="32" spans="1:79" x14ac:dyDescent="0.25">
      <c r="A32" s="89" t="s">
        <v>447</v>
      </c>
      <c r="C32" s="75">
        <v>11991.596512</v>
      </c>
      <c r="E32" s="75">
        <v>5576.0250367999997</v>
      </c>
      <c r="F32" s="75">
        <v>1199.6275163</v>
      </c>
      <c r="J32" s="89" t="s">
        <v>447</v>
      </c>
      <c r="K32" s="75">
        <v>0</v>
      </c>
      <c r="L32" s="75">
        <v>0</v>
      </c>
      <c r="M32" s="75">
        <v>0</v>
      </c>
      <c r="N32" s="75">
        <v>0</v>
      </c>
      <c r="O32" s="75">
        <v>0</v>
      </c>
      <c r="P32" s="75">
        <v>0</v>
      </c>
      <c r="Q32" s="75">
        <v>0</v>
      </c>
      <c r="R32" s="75">
        <v>0</v>
      </c>
      <c r="S32" s="75">
        <v>0</v>
      </c>
      <c r="T32" s="75">
        <v>0</v>
      </c>
      <c r="U32" s="75">
        <v>0</v>
      </c>
      <c r="V32" s="75">
        <v>0</v>
      </c>
      <c r="W32" s="75">
        <v>0</v>
      </c>
      <c r="X32" s="75">
        <v>0</v>
      </c>
      <c r="Y32" s="75">
        <v>0</v>
      </c>
      <c r="Z32" s="75">
        <v>0</v>
      </c>
      <c r="AA32" s="75">
        <v>0</v>
      </c>
      <c r="AB32" s="75">
        <v>0</v>
      </c>
      <c r="AC32" s="75">
        <v>0</v>
      </c>
      <c r="AD32" s="75">
        <v>0</v>
      </c>
      <c r="AE32" s="75">
        <v>0</v>
      </c>
      <c r="AF32" s="75">
        <v>0</v>
      </c>
      <c r="AG32" s="75">
        <v>0</v>
      </c>
      <c r="AH32" s="75">
        <v>0</v>
      </c>
      <c r="AI32" s="75">
        <v>0</v>
      </c>
      <c r="AJ32" s="75">
        <v>11991.5891382353</v>
      </c>
      <c r="AK32" s="75">
        <v>0</v>
      </c>
      <c r="AL32" s="75">
        <v>0</v>
      </c>
      <c r="AM32" s="75">
        <v>0</v>
      </c>
      <c r="AN32" s="75">
        <v>0</v>
      </c>
      <c r="AO32" s="75">
        <v>0</v>
      </c>
      <c r="AP32" s="75">
        <v>104.274173272485</v>
      </c>
      <c r="AQ32" s="75">
        <v>0</v>
      </c>
      <c r="AR32" s="75">
        <v>29.328441020960401</v>
      </c>
      <c r="AS32" s="75">
        <v>1.7185824757904899</v>
      </c>
      <c r="AT32" s="75">
        <v>2.2371722193488601</v>
      </c>
      <c r="AU32" s="75">
        <v>67.380769355864601</v>
      </c>
      <c r="AV32" s="75">
        <v>1.18627294164916</v>
      </c>
      <c r="AW32" s="75">
        <v>24.565080507724399</v>
      </c>
      <c r="AX32" s="75">
        <v>5576.0232038395798</v>
      </c>
      <c r="AY32" s="75">
        <v>1199.6270794107099</v>
      </c>
      <c r="AZ32" s="75">
        <v>4376.3961244288603</v>
      </c>
      <c r="BA32" s="75">
        <v>0.88914953554126097</v>
      </c>
      <c r="BB32" s="75">
        <v>1.52454337042609</v>
      </c>
      <c r="BC32" s="75">
        <v>596.80646249552206</v>
      </c>
      <c r="BD32" s="75">
        <v>1.81936231441216</v>
      </c>
      <c r="BE32" s="75">
        <v>19.2574664887536</v>
      </c>
      <c r="BF32" s="75">
        <v>1.9323586455022901</v>
      </c>
      <c r="BG32" s="75">
        <v>4.2551489007313803</v>
      </c>
      <c r="BH32" s="75">
        <v>48.143647211098099</v>
      </c>
      <c r="BI32" s="75">
        <v>0</v>
      </c>
      <c r="BJ32" s="75">
        <v>285.24256829202398</v>
      </c>
      <c r="BK32" s="75">
        <v>3.0104460436404898</v>
      </c>
      <c r="BL32" s="75">
        <v>6.0554343192402804</v>
      </c>
      <c r="BM32" s="75">
        <v>0</v>
      </c>
      <c r="BN32" s="75">
        <v>0</v>
      </c>
      <c r="BO32" s="75">
        <v>0</v>
      </c>
      <c r="BP32" s="75">
        <v>0</v>
      </c>
      <c r="BQ32" s="75">
        <v>0</v>
      </c>
      <c r="BR32" s="75">
        <v>0</v>
      </c>
      <c r="BT32" s="91" t="e">
        <f t="shared" si="0"/>
        <v>#DIV/0!</v>
      </c>
      <c r="BU32" s="68"/>
      <c r="BV32" s="68">
        <f t="shared" si="1"/>
        <v>-6.1491100809629531E-7</v>
      </c>
      <c r="BW32" s="68"/>
      <c r="BX32" s="68">
        <f t="shared" si="2"/>
        <v>-3.2872169831802568E-7</v>
      </c>
      <c r="BY32" s="68">
        <f t="shared" si="3"/>
        <v>-3.6418745331314766E-7</v>
      </c>
      <c r="BZ32" s="68"/>
      <c r="CA32" s="68" t="str">
        <f t="shared" si="4"/>
        <v/>
      </c>
    </row>
    <row r="33" spans="1:79" x14ac:dyDescent="0.25">
      <c r="A33" s="89" t="s">
        <v>472</v>
      </c>
      <c r="C33" s="75">
        <v>35417.670363999998</v>
      </c>
      <c r="E33" s="75">
        <v>6914.5173459999996</v>
      </c>
      <c r="F33" s="75">
        <v>1512.8164257000001</v>
      </c>
      <c r="J33" s="89" t="s">
        <v>472</v>
      </c>
      <c r="K33" s="75">
        <v>0</v>
      </c>
      <c r="L33" s="75">
        <v>0</v>
      </c>
      <c r="M33" s="75">
        <v>0</v>
      </c>
      <c r="N33" s="75">
        <v>0</v>
      </c>
      <c r="O33" s="75">
        <v>0</v>
      </c>
      <c r="P33" s="75">
        <v>0</v>
      </c>
      <c r="Q33" s="75">
        <v>0</v>
      </c>
      <c r="R33" s="75">
        <v>0</v>
      </c>
      <c r="S33" s="75">
        <v>0</v>
      </c>
      <c r="T33" s="75">
        <v>0</v>
      </c>
      <c r="U33" s="75">
        <v>0</v>
      </c>
      <c r="V33" s="75">
        <v>0</v>
      </c>
      <c r="W33" s="75">
        <v>0</v>
      </c>
      <c r="X33" s="75">
        <v>0</v>
      </c>
      <c r="Y33" s="75">
        <v>0</v>
      </c>
      <c r="Z33" s="75">
        <v>0</v>
      </c>
      <c r="AA33" s="75">
        <v>0</v>
      </c>
      <c r="AB33" s="75">
        <v>0</v>
      </c>
      <c r="AC33" s="75">
        <v>0</v>
      </c>
      <c r="AD33" s="75">
        <v>0</v>
      </c>
      <c r="AE33" s="75">
        <v>0</v>
      </c>
      <c r="AF33" s="75">
        <v>0</v>
      </c>
      <c r="AG33" s="75">
        <v>0</v>
      </c>
      <c r="AH33" s="75">
        <v>0</v>
      </c>
      <c r="AI33" s="75">
        <v>0</v>
      </c>
      <c r="AJ33" s="75">
        <v>35417.653968484898</v>
      </c>
      <c r="AK33" s="75">
        <v>0</v>
      </c>
      <c r="AL33" s="75">
        <v>0</v>
      </c>
      <c r="AM33" s="75">
        <v>0</v>
      </c>
      <c r="AN33" s="75">
        <v>0</v>
      </c>
      <c r="AO33" s="75">
        <v>0</v>
      </c>
      <c r="AP33" s="75">
        <v>133.60969748177001</v>
      </c>
      <c r="AQ33" s="75">
        <v>0</v>
      </c>
      <c r="AR33" s="75">
        <v>37.072252717361899</v>
      </c>
      <c r="AS33" s="75">
        <v>2.0968379918098301</v>
      </c>
      <c r="AT33" s="75">
        <v>1.4018450924563299</v>
      </c>
      <c r="AU33" s="75">
        <v>86.235369331503506</v>
      </c>
      <c r="AV33" s="75">
        <v>0.99063253790571904</v>
      </c>
      <c r="AW33" s="75">
        <v>30.977698523233901</v>
      </c>
      <c r="AX33" s="75">
        <v>6914.5152097601904</v>
      </c>
      <c r="AY33" s="75">
        <v>1512.81589914548</v>
      </c>
      <c r="AZ33" s="75">
        <v>5401.6993106147002</v>
      </c>
      <c r="BA33" s="75">
        <v>1.14243263997971</v>
      </c>
      <c r="BB33" s="75">
        <v>1.94741430094192</v>
      </c>
      <c r="BC33" s="75">
        <v>761.18621747493501</v>
      </c>
      <c r="BD33" s="75">
        <v>2.1949335231512799</v>
      </c>
      <c r="BE33" s="75">
        <v>21.109621489662999</v>
      </c>
      <c r="BF33" s="75">
        <v>1.53246722961689</v>
      </c>
      <c r="BG33" s="75">
        <v>2.8245671042841298</v>
      </c>
      <c r="BH33" s="75">
        <v>52.774021626239403</v>
      </c>
      <c r="BI33" s="75">
        <v>0</v>
      </c>
      <c r="BJ33" s="75">
        <v>365.35859213831702</v>
      </c>
      <c r="BK33" s="75">
        <v>2.5951693341490398</v>
      </c>
      <c r="BL33" s="75">
        <v>7.76612860816702</v>
      </c>
      <c r="BM33" s="75">
        <v>0</v>
      </c>
      <c r="BN33" s="75">
        <v>0</v>
      </c>
      <c r="BO33" s="75">
        <v>0</v>
      </c>
      <c r="BP33" s="75">
        <v>0</v>
      </c>
      <c r="BQ33" s="75">
        <v>0</v>
      </c>
      <c r="BR33" s="75">
        <v>0</v>
      </c>
      <c r="BT33" s="91" t="e">
        <f t="shared" si="0"/>
        <v>#DIV/0!</v>
      </c>
      <c r="BU33" s="68"/>
      <c r="BV33" s="68">
        <f t="shared" si="1"/>
        <v>-4.6291907208054096E-7</v>
      </c>
      <c r="BW33" s="68"/>
      <c r="BX33" s="68">
        <f t="shared" si="2"/>
        <v>-3.0894995302837546E-7</v>
      </c>
      <c r="BY33" s="68">
        <f t="shared" si="3"/>
        <v>-3.4806240277905187E-7</v>
      </c>
      <c r="BZ33" s="68"/>
      <c r="CA33" s="68" t="str">
        <f t="shared" si="4"/>
        <v/>
      </c>
    </row>
    <row r="34" spans="1:79" x14ac:dyDescent="0.25">
      <c r="A34" s="89" t="s">
        <v>473</v>
      </c>
      <c r="C34" s="75">
        <v>34801.933060000003</v>
      </c>
      <c r="E34" s="75">
        <v>1526.4288256</v>
      </c>
      <c r="F34" s="75">
        <v>322.07933736000001</v>
      </c>
      <c r="J34" s="89" t="s">
        <v>473</v>
      </c>
      <c r="K34" s="75">
        <v>0</v>
      </c>
      <c r="L34" s="75">
        <v>0</v>
      </c>
      <c r="M34" s="75">
        <v>0</v>
      </c>
      <c r="N34" s="75">
        <v>0</v>
      </c>
      <c r="O34" s="75">
        <v>0</v>
      </c>
      <c r="P34" s="75">
        <v>0</v>
      </c>
      <c r="Q34" s="75">
        <v>0</v>
      </c>
      <c r="R34" s="75">
        <v>0</v>
      </c>
      <c r="S34" s="75">
        <v>0</v>
      </c>
      <c r="T34" s="75">
        <v>0</v>
      </c>
      <c r="U34" s="75">
        <v>0</v>
      </c>
      <c r="V34" s="75">
        <v>0</v>
      </c>
      <c r="W34" s="75">
        <v>0</v>
      </c>
      <c r="X34" s="75">
        <v>0</v>
      </c>
      <c r="Y34" s="75">
        <v>0</v>
      </c>
      <c r="Z34" s="75">
        <v>0</v>
      </c>
      <c r="AA34" s="75">
        <v>0</v>
      </c>
      <c r="AB34" s="75">
        <v>0</v>
      </c>
      <c r="AC34" s="75">
        <v>0</v>
      </c>
      <c r="AD34" s="75">
        <v>0</v>
      </c>
      <c r="AE34" s="75">
        <v>0</v>
      </c>
      <c r="AF34" s="75">
        <v>0</v>
      </c>
      <c r="AG34" s="75">
        <v>0</v>
      </c>
      <c r="AH34" s="75">
        <v>0</v>
      </c>
      <c r="AI34" s="75">
        <v>0</v>
      </c>
      <c r="AJ34" s="75">
        <v>34801.915729977802</v>
      </c>
      <c r="AK34" s="75">
        <v>0</v>
      </c>
      <c r="AL34" s="75">
        <v>0</v>
      </c>
      <c r="AM34" s="75">
        <v>0</v>
      </c>
      <c r="AN34" s="75">
        <v>0</v>
      </c>
      <c r="AO34" s="75">
        <v>0</v>
      </c>
      <c r="AP34" s="75">
        <v>27.466791646687199</v>
      </c>
      <c r="AQ34" s="75">
        <v>0</v>
      </c>
      <c r="AR34" s="75">
        <v>7.8524009116111904</v>
      </c>
      <c r="AS34" s="75">
        <v>0.47904346676807902</v>
      </c>
      <c r="AT34" s="75">
        <v>0.95608394836775201</v>
      </c>
      <c r="AU34" s="75">
        <v>17.774206396710699</v>
      </c>
      <c r="AV34" s="75">
        <v>0.44504280020061998</v>
      </c>
      <c r="AW34" s="75">
        <v>6.5954778815787396</v>
      </c>
      <c r="AX34" s="75">
        <v>1526.4283678240899</v>
      </c>
      <c r="AY34" s="75">
        <v>322.07927331745998</v>
      </c>
      <c r="AZ34" s="75">
        <v>1204.3490945066301</v>
      </c>
      <c r="BA34" s="75">
        <v>0.23342409541603901</v>
      </c>
      <c r="BB34" s="75">
        <v>0.40309166211963299</v>
      </c>
      <c r="BC34" s="75">
        <v>158.086033940155</v>
      </c>
      <c r="BD34" s="75">
        <v>0.51336109239019601</v>
      </c>
      <c r="BE34" s="75">
        <v>5.9654918577798304</v>
      </c>
      <c r="BF34" s="75">
        <v>0.745278459079458</v>
      </c>
      <c r="BG34" s="75">
        <v>1.7788734480839099</v>
      </c>
      <c r="BH34" s="75">
        <v>14.913765935283299</v>
      </c>
      <c r="BI34" s="75">
        <v>0</v>
      </c>
      <c r="BJ34" s="75">
        <v>75.168565198939504</v>
      </c>
      <c r="BK34" s="75">
        <v>1.1090620774152999</v>
      </c>
      <c r="BL34" s="75">
        <v>1.5932784988728801</v>
      </c>
      <c r="BM34" s="75">
        <v>0</v>
      </c>
      <c r="BN34" s="75">
        <v>0</v>
      </c>
      <c r="BO34" s="75">
        <v>0</v>
      </c>
      <c r="BP34" s="75">
        <v>0</v>
      </c>
      <c r="BQ34" s="75">
        <v>0</v>
      </c>
      <c r="BR34" s="75">
        <v>0</v>
      </c>
      <c r="BT34" s="91" t="e">
        <f t="shared" si="0"/>
        <v>#DIV/0!</v>
      </c>
      <c r="BU34" s="68"/>
      <c r="BV34" s="68">
        <f t="shared" si="1"/>
        <v>-4.979614831012922E-7</v>
      </c>
      <c r="BW34" s="68"/>
      <c r="BX34" s="68">
        <f t="shared" si="2"/>
        <v>-2.9989993791932426E-7</v>
      </c>
      <c r="BY34" s="68">
        <f t="shared" si="3"/>
        <v>-1.988408836063357E-7</v>
      </c>
      <c r="BZ34" s="68"/>
      <c r="CA34" s="68" t="str">
        <f t="shared" si="4"/>
        <v/>
      </c>
    </row>
    <row r="35" spans="1:79" x14ac:dyDescent="0.25">
      <c r="A35" s="89" t="s">
        <v>448</v>
      </c>
      <c r="C35" s="75">
        <v>999.67660740999997</v>
      </c>
      <c r="E35" s="75">
        <v>624.00688180999998</v>
      </c>
      <c r="F35" s="75">
        <v>136.19220349</v>
      </c>
      <c r="J35" s="89" t="s">
        <v>448</v>
      </c>
      <c r="K35" s="75">
        <v>0</v>
      </c>
      <c r="L35" s="75">
        <v>0</v>
      </c>
      <c r="M35" s="75">
        <v>0</v>
      </c>
      <c r="N35" s="75">
        <v>0</v>
      </c>
      <c r="O35" s="75">
        <v>0</v>
      </c>
      <c r="P35" s="75">
        <v>0</v>
      </c>
      <c r="Q35" s="75">
        <v>0</v>
      </c>
      <c r="R35" s="75">
        <v>0</v>
      </c>
      <c r="S35" s="75">
        <v>0</v>
      </c>
      <c r="T35" s="75">
        <v>0</v>
      </c>
      <c r="U35" s="75">
        <v>0</v>
      </c>
      <c r="V35" s="75">
        <v>0</v>
      </c>
      <c r="W35" s="75">
        <v>0</v>
      </c>
      <c r="X35" s="75">
        <v>0</v>
      </c>
      <c r="Y35" s="75">
        <v>0</v>
      </c>
      <c r="Z35" s="75">
        <v>0</v>
      </c>
      <c r="AA35" s="75">
        <v>0</v>
      </c>
      <c r="AB35" s="75">
        <v>0</v>
      </c>
      <c r="AC35" s="75">
        <v>0</v>
      </c>
      <c r="AD35" s="75">
        <v>0</v>
      </c>
      <c r="AE35" s="75">
        <v>0</v>
      </c>
      <c r="AF35" s="75">
        <v>0</v>
      </c>
      <c r="AG35" s="75">
        <v>0</v>
      </c>
      <c r="AH35" s="75">
        <v>0</v>
      </c>
      <c r="AI35" s="75">
        <v>0</v>
      </c>
      <c r="AJ35" s="75">
        <v>883.40648986700705</v>
      </c>
      <c r="AK35" s="75">
        <v>0</v>
      </c>
      <c r="AL35" s="75">
        <v>0</v>
      </c>
      <c r="AM35" s="75">
        <v>0</v>
      </c>
      <c r="AN35" s="75">
        <v>0</v>
      </c>
      <c r="AO35" s="75">
        <v>0</v>
      </c>
      <c r="AP35" s="75">
        <v>9.48804914620505</v>
      </c>
      <c r="AQ35" s="75">
        <v>0</v>
      </c>
      <c r="AR35" s="75">
        <v>2.6279401801176099</v>
      </c>
      <c r="AS35" s="75">
        <v>0.14793259626757499</v>
      </c>
      <c r="AT35" s="75">
        <v>8.6037086239300606E-2</v>
      </c>
      <c r="AU35" s="75">
        <v>6.12290182137051</v>
      </c>
      <c r="AV35" s="75">
        <v>6.54641158749317E-2</v>
      </c>
      <c r="AW35" s="75">
        <v>2.1952287336540901</v>
      </c>
      <c r="AX35" s="75">
        <v>488.89779572637798</v>
      </c>
      <c r="AY35" s="75">
        <v>107.205659156659</v>
      </c>
      <c r="AZ35" s="75">
        <v>381.69213656971903</v>
      </c>
      <c r="BA35" s="75">
        <v>8.1156740821883303E-2</v>
      </c>
      <c r="BB35" s="75">
        <v>0.138237025260007</v>
      </c>
      <c r="BC35" s="75">
        <v>54.0217843556714</v>
      </c>
      <c r="BD35" s="75">
        <v>0.15461156444054899</v>
      </c>
      <c r="BE35" s="75">
        <v>1.4661617137628999</v>
      </c>
      <c r="BF35" s="75">
        <v>0.100120835143879</v>
      </c>
      <c r="BG35" s="75">
        <v>0.17633937642267</v>
      </c>
      <c r="BH35" s="75">
        <v>3.6654158457205499</v>
      </c>
      <c r="BI35" s="75">
        <v>0</v>
      </c>
      <c r="BJ35" s="75">
        <v>25.9440677750624</v>
      </c>
      <c r="BK35" s="75">
        <v>0.17264627564388599</v>
      </c>
      <c r="BL35" s="75">
        <v>0.55156396897986704</v>
      </c>
      <c r="BM35" s="75">
        <v>0</v>
      </c>
      <c r="BN35" s="75">
        <v>0</v>
      </c>
      <c r="BO35" s="75">
        <v>0</v>
      </c>
      <c r="BP35" s="75">
        <v>0</v>
      </c>
      <c r="BQ35" s="75">
        <v>0</v>
      </c>
      <c r="BR35" s="75">
        <v>0</v>
      </c>
      <c r="BT35" s="91" t="e">
        <f t="shared" si="0"/>
        <v>#DIV/0!</v>
      </c>
      <c r="BU35" s="68"/>
      <c r="BV35" s="68">
        <f t="shared" si="1"/>
        <v>-0.11630773060122908</v>
      </c>
      <c r="BW35" s="68"/>
      <c r="BX35" s="68">
        <f t="shared" si="2"/>
        <v>-0.21651858340363711</v>
      </c>
      <c r="BY35" s="68">
        <f t="shared" si="3"/>
        <v>-0.21283556320071845</v>
      </c>
      <c r="BZ35" s="68"/>
      <c r="CA35" s="68" t="str">
        <f t="shared" si="4"/>
        <v/>
      </c>
    </row>
    <row r="36" spans="1:79" x14ac:dyDescent="0.25">
      <c r="A36" s="89" t="s">
        <v>474</v>
      </c>
      <c r="C36" s="75">
        <v>17079.35916</v>
      </c>
      <c r="E36" s="75">
        <v>5454.2448618999997</v>
      </c>
      <c r="F36" s="75">
        <v>1163.0379149</v>
      </c>
      <c r="J36" s="89" t="s">
        <v>474</v>
      </c>
      <c r="K36" s="75">
        <v>0</v>
      </c>
      <c r="L36" s="75">
        <v>0</v>
      </c>
      <c r="M36" s="75">
        <v>0</v>
      </c>
      <c r="N36" s="75">
        <v>0</v>
      </c>
      <c r="O36" s="75">
        <v>0</v>
      </c>
      <c r="P36" s="75">
        <v>0</v>
      </c>
      <c r="Q36" s="75">
        <v>0</v>
      </c>
      <c r="R36" s="75">
        <v>0</v>
      </c>
      <c r="S36" s="75">
        <v>0</v>
      </c>
      <c r="T36" s="75">
        <v>0</v>
      </c>
      <c r="U36" s="75">
        <v>0</v>
      </c>
      <c r="V36" s="75">
        <v>0</v>
      </c>
      <c r="W36" s="75">
        <v>0</v>
      </c>
      <c r="X36" s="75">
        <v>0</v>
      </c>
      <c r="Y36" s="75">
        <v>0</v>
      </c>
      <c r="Z36" s="75">
        <v>0</v>
      </c>
      <c r="AA36" s="75">
        <v>0</v>
      </c>
      <c r="AB36" s="75">
        <v>0</v>
      </c>
      <c r="AC36" s="75">
        <v>0</v>
      </c>
      <c r="AD36" s="75">
        <v>0</v>
      </c>
      <c r="AE36" s="75">
        <v>0</v>
      </c>
      <c r="AF36" s="75">
        <v>0</v>
      </c>
      <c r="AG36" s="75">
        <v>0</v>
      </c>
      <c r="AH36" s="75">
        <v>0</v>
      </c>
      <c r="AI36" s="75">
        <v>0</v>
      </c>
      <c r="AJ36" s="75">
        <v>17079.351056950902</v>
      </c>
      <c r="AK36" s="75">
        <v>0</v>
      </c>
      <c r="AL36" s="75">
        <v>0</v>
      </c>
      <c r="AM36" s="75">
        <v>0</v>
      </c>
      <c r="AN36" s="75">
        <v>0</v>
      </c>
      <c r="AO36" s="75">
        <v>0</v>
      </c>
      <c r="AP36" s="75">
        <v>100.223525818879</v>
      </c>
      <c r="AQ36" s="75">
        <v>0</v>
      </c>
      <c r="AR36" s="75">
        <v>28.398059571090698</v>
      </c>
      <c r="AS36" s="75">
        <v>1.6951666910277401</v>
      </c>
      <c r="AT36" s="75">
        <v>2.7535507233915801</v>
      </c>
      <c r="AU36" s="75">
        <v>64.8052669003566</v>
      </c>
      <c r="AV36" s="75">
        <v>1.3582328531666601</v>
      </c>
      <c r="AW36" s="75">
        <v>23.816074196553</v>
      </c>
      <c r="AX36" s="75">
        <v>5454.2434700366402</v>
      </c>
      <c r="AY36" s="75">
        <v>1163.0375268166899</v>
      </c>
      <c r="AZ36" s="75">
        <v>4291.2059432199503</v>
      </c>
      <c r="BA36" s="75">
        <v>0.853317763741684</v>
      </c>
      <c r="BB36" s="75">
        <v>1.4678087342713999</v>
      </c>
      <c r="BC36" s="75">
        <v>575.07337470306504</v>
      </c>
      <c r="BD36" s="75">
        <v>1.80481653653885</v>
      </c>
      <c r="BE36" s="75">
        <v>19.978017787992499</v>
      </c>
      <c r="BF36" s="75">
        <v>2.2459128334352898</v>
      </c>
      <c r="BG36" s="75">
        <v>5.17214035582598</v>
      </c>
      <c r="BH36" s="75">
        <v>49.9450226392632</v>
      </c>
      <c r="BI36" s="75">
        <v>0</v>
      </c>
      <c r="BJ36" s="75">
        <v>274.21658828133098</v>
      </c>
      <c r="BK36" s="75">
        <v>3.41337725513538</v>
      </c>
      <c r="BL36" s="75">
        <v>5.8172731716243096</v>
      </c>
      <c r="BM36" s="75">
        <v>0</v>
      </c>
      <c r="BN36" s="75">
        <v>0</v>
      </c>
      <c r="BO36" s="75">
        <v>0</v>
      </c>
      <c r="BP36" s="75">
        <v>0</v>
      </c>
      <c r="BQ36" s="75">
        <v>0</v>
      </c>
      <c r="BR36" s="75">
        <v>0</v>
      </c>
      <c r="BT36" s="91" t="e">
        <f t="shared" si="0"/>
        <v>#DIV/0!</v>
      </c>
      <c r="BU36" s="68"/>
      <c r="BV36" s="68">
        <f t="shared" si="1"/>
        <v>-4.7443519527703345E-7</v>
      </c>
      <c r="BW36" s="68"/>
      <c r="BX36" s="68">
        <f t="shared" si="2"/>
        <v>-2.5518901235645159E-7</v>
      </c>
      <c r="BY36" s="68">
        <f t="shared" si="3"/>
        <v>-3.3368070389406579E-7</v>
      </c>
      <c r="BZ36" s="68"/>
      <c r="CA36" s="68" t="str">
        <f t="shared" si="4"/>
        <v/>
      </c>
    </row>
    <row r="37" spans="1:79" x14ac:dyDescent="0.25">
      <c r="A37" s="89" t="s">
        <v>449</v>
      </c>
      <c r="C37" s="75">
        <v>21547.604359000001</v>
      </c>
      <c r="E37" s="75">
        <v>13828.832023999999</v>
      </c>
      <c r="F37" s="75">
        <v>3021.9784487000002</v>
      </c>
      <c r="J37" s="89" t="s">
        <v>449</v>
      </c>
      <c r="K37" s="75">
        <v>0</v>
      </c>
      <c r="L37" s="75">
        <v>0</v>
      </c>
      <c r="M37" s="75">
        <v>0</v>
      </c>
      <c r="N37" s="75">
        <v>0</v>
      </c>
      <c r="O37" s="75">
        <v>0</v>
      </c>
      <c r="P37" s="75">
        <v>0</v>
      </c>
      <c r="Q37" s="75">
        <v>0</v>
      </c>
      <c r="R37" s="75">
        <v>0</v>
      </c>
      <c r="S37" s="75">
        <v>0</v>
      </c>
      <c r="T37" s="75">
        <v>0</v>
      </c>
      <c r="U37" s="75">
        <v>0</v>
      </c>
      <c r="V37" s="75">
        <v>0</v>
      </c>
      <c r="W37" s="75">
        <v>0</v>
      </c>
      <c r="X37" s="75">
        <v>0</v>
      </c>
      <c r="Y37" s="75">
        <v>0</v>
      </c>
      <c r="Z37" s="75">
        <v>0</v>
      </c>
      <c r="AA37" s="75">
        <v>0</v>
      </c>
      <c r="AB37" s="75">
        <v>0</v>
      </c>
      <c r="AC37" s="75">
        <v>0</v>
      </c>
      <c r="AD37" s="75">
        <v>0</v>
      </c>
      <c r="AE37" s="75">
        <v>0</v>
      </c>
      <c r="AF37" s="75">
        <v>0</v>
      </c>
      <c r="AG37" s="75">
        <v>0</v>
      </c>
      <c r="AH37" s="75">
        <v>0</v>
      </c>
      <c r="AI37" s="75">
        <v>0</v>
      </c>
      <c r="AJ37" s="75">
        <v>21547.591949933001</v>
      </c>
      <c r="AK37" s="75">
        <v>0</v>
      </c>
      <c r="AL37" s="75">
        <v>0</v>
      </c>
      <c r="AM37" s="75">
        <v>0</v>
      </c>
      <c r="AN37" s="75">
        <v>0</v>
      </c>
      <c r="AO37" s="75">
        <v>0</v>
      </c>
      <c r="AP37" s="75">
        <v>266.59929339660499</v>
      </c>
      <c r="AQ37" s="75">
        <v>0</v>
      </c>
      <c r="AR37" s="75">
        <v>74.042737054735099</v>
      </c>
      <c r="AS37" s="75">
        <v>4.1985119931436197</v>
      </c>
      <c r="AT37" s="75">
        <v>3.00005110743674</v>
      </c>
      <c r="AU37" s="75">
        <v>172.08466554341101</v>
      </c>
      <c r="AV37" s="75">
        <v>2.0499884182388302</v>
      </c>
      <c r="AW37" s="75">
        <v>61.880618352375699</v>
      </c>
      <c r="AX37" s="75">
        <v>13828.8274226352</v>
      </c>
      <c r="AY37" s="75">
        <v>3021.9771278222102</v>
      </c>
      <c r="AZ37" s="75">
        <v>10806.850294813001</v>
      </c>
      <c r="BA37" s="75">
        <v>2.2791324862073301</v>
      </c>
      <c r="BB37" s="75">
        <v>3.8866155525058201</v>
      </c>
      <c r="BC37" s="75">
        <v>1519.3275273731299</v>
      </c>
      <c r="BD37" s="75">
        <v>4.3985457413868101</v>
      </c>
      <c r="BE37" s="75">
        <v>42.615107880972303</v>
      </c>
      <c r="BF37" s="75">
        <v>3.1884955221922699</v>
      </c>
      <c r="BG37" s="75">
        <v>5.9999715550852404</v>
      </c>
      <c r="BH37" s="75">
        <v>106.537707474219</v>
      </c>
      <c r="BI37" s="75">
        <v>0</v>
      </c>
      <c r="BJ37" s="75">
        <v>729.03984051764405</v>
      </c>
      <c r="BK37" s="75">
        <v>5.3531002612477003</v>
      </c>
      <c r="BL37" s="75">
        <v>15.495217591670899</v>
      </c>
      <c r="BM37" s="75">
        <v>0</v>
      </c>
      <c r="BN37" s="75">
        <v>0</v>
      </c>
      <c r="BO37" s="75">
        <v>0</v>
      </c>
      <c r="BP37" s="75">
        <v>0</v>
      </c>
      <c r="BQ37" s="75">
        <v>0</v>
      </c>
      <c r="BR37" s="75">
        <v>0</v>
      </c>
      <c r="BT37" s="91" t="e">
        <f t="shared" si="0"/>
        <v>#DIV/0!</v>
      </c>
      <c r="BU37" s="68"/>
      <c r="BV37" s="68">
        <f t="shared" si="1"/>
        <v>-5.7589079476936587E-7</v>
      </c>
      <c r="BW37" s="68"/>
      <c r="BX37" s="68">
        <f t="shared" si="2"/>
        <v>-3.3273705189905231E-7</v>
      </c>
      <c r="BY37" s="68">
        <f t="shared" si="3"/>
        <v>-4.3709040697824491E-7</v>
      </c>
      <c r="BZ37" s="68"/>
      <c r="CA37" s="68" t="str">
        <f t="shared" si="4"/>
        <v/>
      </c>
    </row>
    <row r="38" spans="1:79" x14ac:dyDescent="0.25">
      <c r="A38" s="89" t="s">
        <v>450</v>
      </c>
      <c r="C38" s="75">
        <v>25978.167006</v>
      </c>
      <c r="E38" s="75">
        <v>8464.3431357000009</v>
      </c>
      <c r="F38" s="75">
        <v>1815.8083546</v>
      </c>
      <c r="J38" s="89" t="s">
        <v>450</v>
      </c>
      <c r="K38" s="75">
        <v>0</v>
      </c>
      <c r="L38" s="75">
        <v>0</v>
      </c>
      <c r="M38" s="75">
        <v>0</v>
      </c>
      <c r="N38" s="75">
        <v>0</v>
      </c>
      <c r="O38" s="75">
        <v>0</v>
      </c>
      <c r="P38" s="75">
        <v>0</v>
      </c>
      <c r="Q38" s="75">
        <v>0</v>
      </c>
      <c r="R38" s="75">
        <v>0</v>
      </c>
      <c r="S38" s="75">
        <v>0</v>
      </c>
      <c r="T38" s="75">
        <v>0</v>
      </c>
      <c r="U38" s="75">
        <v>0</v>
      </c>
      <c r="V38" s="75">
        <v>0</v>
      </c>
      <c r="W38" s="75">
        <v>0</v>
      </c>
      <c r="X38" s="75">
        <v>0</v>
      </c>
      <c r="Y38" s="75">
        <v>0</v>
      </c>
      <c r="Z38" s="75">
        <v>0</v>
      </c>
      <c r="AA38" s="75">
        <v>0</v>
      </c>
      <c r="AB38" s="75">
        <v>0</v>
      </c>
      <c r="AC38" s="75">
        <v>0</v>
      </c>
      <c r="AD38" s="75">
        <v>0</v>
      </c>
      <c r="AE38" s="75">
        <v>0</v>
      </c>
      <c r="AF38" s="75">
        <v>0</v>
      </c>
      <c r="AG38" s="75">
        <v>0</v>
      </c>
      <c r="AH38" s="75">
        <v>0</v>
      </c>
      <c r="AI38" s="75">
        <v>0</v>
      </c>
      <c r="AJ38" s="75">
        <v>25978.158152140899</v>
      </c>
      <c r="AK38" s="75">
        <v>4733.7300994890702</v>
      </c>
      <c r="AL38" s="75">
        <v>0</v>
      </c>
      <c r="AM38" s="75">
        <v>0</v>
      </c>
      <c r="AN38" s="75">
        <v>0</v>
      </c>
      <c r="AO38" s="75">
        <v>0</v>
      </c>
      <c r="AP38" s="75">
        <v>157.397308707154</v>
      </c>
      <c r="AQ38" s="75">
        <v>0</v>
      </c>
      <c r="AR38" s="75">
        <v>44.374837480998799</v>
      </c>
      <c r="AS38" s="75">
        <v>2.6158682591753499</v>
      </c>
      <c r="AT38" s="75">
        <v>3.6795927417230199</v>
      </c>
      <c r="AU38" s="75">
        <v>101.729423944068</v>
      </c>
      <c r="AV38" s="75">
        <v>1.9000240827394601</v>
      </c>
      <c r="AW38" s="75">
        <v>37.1829086571096</v>
      </c>
      <c r="AX38" s="75">
        <v>8464.3404101674205</v>
      </c>
      <c r="AY38" s="75">
        <v>1815.8076148610501</v>
      </c>
      <c r="AZ38" s="75">
        <v>6648.5327953063497</v>
      </c>
      <c r="BA38" s="75">
        <v>1.3414876421016599</v>
      </c>
      <c r="BB38" s="75">
        <v>2.30248112186599</v>
      </c>
      <c r="BC38" s="75">
        <v>901.58103027519098</v>
      </c>
      <c r="BD38" s="75">
        <v>2.7744154733599</v>
      </c>
      <c r="BE38" s="75">
        <v>29.805132365173499</v>
      </c>
      <c r="BF38" s="75">
        <v>3.11179026835761</v>
      </c>
      <c r="BG38" s="75">
        <v>6.9659574245605898</v>
      </c>
      <c r="BH38" s="75">
        <v>74.512809443498199</v>
      </c>
      <c r="BI38" s="75">
        <v>0</v>
      </c>
      <c r="BJ38" s="75">
        <v>430.58863286749602</v>
      </c>
      <c r="BK38" s="75">
        <v>4.8049699828590597</v>
      </c>
      <c r="BL38" s="75">
        <v>9.1389441236241797</v>
      </c>
      <c r="BM38" s="75">
        <v>0</v>
      </c>
      <c r="BN38" s="75">
        <v>0</v>
      </c>
      <c r="BO38" s="75">
        <v>0</v>
      </c>
      <c r="BP38" s="75">
        <v>0</v>
      </c>
      <c r="BQ38" s="75">
        <v>0</v>
      </c>
      <c r="BR38" s="75">
        <v>0</v>
      </c>
      <c r="BT38" s="91" t="e">
        <f t="shared" si="0"/>
        <v>#DIV/0!</v>
      </c>
      <c r="BU38" s="68"/>
      <c r="BV38" s="68">
        <f t="shared" si="1"/>
        <v>-3.4081923866056181E-7</v>
      </c>
      <c r="BW38" s="68"/>
      <c r="BX38" s="68">
        <f t="shared" si="2"/>
        <v>-3.2200166470984881E-7</v>
      </c>
      <c r="BY38" s="68">
        <f t="shared" si="3"/>
        <v>-4.0738822909706852E-7</v>
      </c>
      <c r="BZ38" s="68"/>
      <c r="CA38" s="68" t="str">
        <f t="shared" si="4"/>
        <v/>
      </c>
    </row>
    <row r="39" spans="1:79" x14ac:dyDescent="0.25">
      <c r="A39" s="89" t="s">
        <v>451</v>
      </c>
      <c r="C39" s="75">
        <v>6064.3736092999998</v>
      </c>
      <c r="E39" s="75">
        <v>1491.000143</v>
      </c>
      <c r="F39" s="75">
        <v>294.02130728999998</v>
      </c>
      <c r="J39" s="89" t="s">
        <v>451</v>
      </c>
      <c r="K39" s="75">
        <v>0</v>
      </c>
      <c r="L39" s="75">
        <v>0</v>
      </c>
      <c r="M39" s="75">
        <v>0</v>
      </c>
      <c r="N39" s="75">
        <v>0</v>
      </c>
      <c r="O39" s="75">
        <v>0</v>
      </c>
      <c r="P39" s="75">
        <v>0</v>
      </c>
      <c r="Q39" s="75">
        <v>0</v>
      </c>
      <c r="R39" s="75">
        <v>0</v>
      </c>
      <c r="S39" s="75">
        <v>0</v>
      </c>
      <c r="T39" s="75">
        <v>0</v>
      </c>
      <c r="U39" s="75">
        <v>0</v>
      </c>
      <c r="V39" s="75">
        <v>0</v>
      </c>
      <c r="W39" s="75">
        <v>0</v>
      </c>
      <c r="X39" s="75">
        <v>0</v>
      </c>
      <c r="Y39" s="75">
        <v>0</v>
      </c>
      <c r="Z39" s="75">
        <v>0</v>
      </c>
      <c r="AA39" s="75">
        <v>0</v>
      </c>
      <c r="AB39" s="75">
        <v>0</v>
      </c>
      <c r="AC39" s="75">
        <v>0</v>
      </c>
      <c r="AD39" s="75">
        <v>0</v>
      </c>
      <c r="AE39" s="75">
        <v>0</v>
      </c>
      <c r="AF39" s="75">
        <v>0</v>
      </c>
      <c r="AG39" s="75">
        <v>0</v>
      </c>
      <c r="AH39" s="75">
        <v>0</v>
      </c>
      <c r="AI39" s="75">
        <v>0</v>
      </c>
      <c r="AJ39" s="75">
        <v>6064.3707009044301</v>
      </c>
      <c r="AK39" s="75">
        <v>0</v>
      </c>
      <c r="AL39" s="75">
        <v>0</v>
      </c>
      <c r="AM39" s="75">
        <v>0</v>
      </c>
      <c r="AN39" s="75">
        <v>0</v>
      </c>
      <c r="AO39" s="75">
        <v>0</v>
      </c>
      <c r="AP39" s="75">
        <v>23.316485325484798</v>
      </c>
      <c r="AQ39" s="75">
        <v>0</v>
      </c>
      <c r="AR39" s="75">
        <v>7.0959695762165298</v>
      </c>
      <c r="AS39" s="75">
        <v>0.49589479378517098</v>
      </c>
      <c r="AT39" s="75">
        <v>2.0536565074378399</v>
      </c>
      <c r="AU39" s="75">
        <v>15.174738405066201</v>
      </c>
      <c r="AV39" s="75">
        <v>0.82669292217133294</v>
      </c>
      <c r="AW39" s="75">
        <v>6.0214342245517702</v>
      </c>
      <c r="AX39" s="75">
        <v>1490.9994852642999</v>
      </c>
      <c r="AY39" s="75">
        <v>294.02119329519297</v>
      </c>
      <c r="AZ39" s="75">
        <v>1196.9782919691099</v>
      </c>
      <c r="BA39" s="75">
        <v>0.195490585712946</v>
      </c>
      <c r="BB39" s="75">
        <v>0.34729892249100203</v>
      </c>
      <c r="BC39" s="75">
        <v>137.18408307015599</v>
      </c>
      <c r="BD39" s="75">
        <v>0.55134762248053004</v>
      </c>
      <c r="BE39" s="75">
        <v>8.0876218191438305</v>
      </c>
      <c r="BF39" s="75">
        <v>1.4327512646262901</v>
      </c>
      <c r="BG39" s="75">
        <v>3.7382858047697001</v>
      </c>
      <c r="BH39" s="75">
        <v>20.2190684149319</v>
      </c>
      <c r="BI39" s="75">
        <v>0</v>
      </c>
      <c r="BJ39" s="75">
        <v>63.922069434569501</v>
      </c>
      <c r="BK39" s="75">
        <v>2.0118026025562501</v>
      </c>
      <c r="BL39" s="75">
        <v>1.3465019990409799</v>
      </c>
      <c r="BM39" s="75">
        <v>0</v>
      </c>
      <c r="BN39" s="75">
        <v>0</v>
      </c>
      <c r="BO39" s="75">
        <v>0</v>
      </c>
      <c r="BP39" s="75">
        <v>0</v>
      </c>
      <c r="BQ39" s="75">
        <v>0</v>
      </c>
      <c r="BR39" s="75">
        <v>0</v>
      </c>
      <c r="BT39" s="91" t="e">
        <f t="shared" si="0"/>
        <v>#DIV/0!</v>
      </c>
      <c r="BU39" s="68"/>
      <c r="BV39" s="68">
        <f t="shared" si="1"/>
        <v>-4.7958713579052532E-7</v>
      </c>
      <c r="BW39" s="68"/>
      <c r="BX39" s="68">
        <f t="shared" si="2"/>
        <v>-4.4113724815911653E-7</v>
      </c>
      <c r="BY39" s="68">
        <f t="shared" si="3"/>
        <v>-3.8770934004652123E-7</v>
      </c>
      <c r="BZ39" s="68"/>
      <c r="CA39" s="68" t="str">
        <f t="shared" si="4"/>
        <v/>
      </c>
    </row>
    <row r="40" spans="1:79" x14ac:dyDescent="0.25">
      <c r="A40" s="89" t="s">
        <v>452</v>
      </c>
      <c r="C40" s="75">
        <v>9380.8674818</v>
      </c>
      <c r="E40" s="75">
        <v>16470.397574999999</v>
      </c>
      <c r="F40" s="75">
        <v>3621.0920387000001</v>
      </c>
      <c r="J40" s="89" t="s">
        <v>452</v>
      </c>
      <c r="K40" s="75">
        <v>0</v>
      </c>
      <c r="L40" s="75">
        <v>0</v>
      </c>
      <c r="M40" s="75">
        <v>0</v>
      </c>
      <c r="N40" s="75">
        <v>0</v>
      </c>
      <c r="O40" s="75">
        <v>0</v>
      </c>
      <c r="P40" s="75">
        <v>0</v>
      </c>
      <c r="Q40" s="75">
        <v>0</v>
      </c>
      <c r="R40" s="75">
        <v>0</v>
      </c>
      <c r="S40" s="75">
        <v>0</v>
      </c>
      <c r="T40" s="75">
        <v>0</v>
      </c>
      <c r="U40" s="75">
        <v>0</v>
      </c>
      <c r="V40" s="75">
        <v>0</v>
      </c>
      <c r="W40" s="75">
        <v>0</v>
      </c>
      <c r="X40" s="75">
        <v>0</v>
      </c>
      <c r="Y40" s="75">
        <v>0</v>
      </c>
      <c r="Z40" s="75">
        <v>0</v>
      </c>
      <c r="AA40" s="75">
        <v>0</v>
      </c>
      <c r="AB40" s="75">
        <v>0</v>
      </c>
      <c r="AC40" s="75">
        <v>0</v>
      </c>
      <c r="AD40" s="75">
        <v>0</v>
      </c>
      <c r="AE40" s="75">
        <v>0</v>
      </c>
      <c r="AF40" s="75">
        <v>0</v>
      </c>
      <c r="AG40" s="75">
        <v>0</v>
      </c>
      <c r="AH40" s="75">
        <v>0</v>
      </c>
      <c r="AI40" s="75">
        <v>0</v>
      </c>
      <c r="AJ40" s="75">
        <v>9380.8648161800502</v>
      </c>
      <c r="AK40" s="75">
        <v>6247.2411189718796</v>
      </c>
      <c r="AL40" s="75">
        <v>0</v>
      </c>
      <c r="AM40" s="75">
        <v>0</v>
      </c>
      <c r="AN40" s="75">
        <v>0</v>
      </c>
      <c r="AO40" s="75">
        <v>0</v>
      </c>
      <c r="AP40" s="75">
        <v>321.255419051903</v>
      </c>
      <c r="AQ40" s="75">
        <v>0</v>
      </c>
      <c r="AR40" s="75">
        <v>88.796058999652601</v>
      </c>
      <c r="AS40" s="75">
        <v>4.9708118506148002</v>
      </c>
      <c r="AT40" s="75">
        <v>2.3838968273284902</v>
      </c>
      <c r="AU40" s="75">
        <v>207.27867199678099</v>
      </c>
      <c r="AV40" s="75">
        <v>2.0252798079774199</v>
      </c>
      <c r="AW40" s="75">
        <v>74.148022214652897</v>
      </c>
      <c r="AX40" s="75">
        <v>16470.392562343401</v>
      </c>
      <c r="AY40" s="75">
        <v>3621.0907311513201</v>
      </c>
      <c r="AZ40" s="75">
        <v>12849.301831192</v>
      </c>
      <c r="BA40" s="75">
        <v>2.74902955571355</v>
      </c>
      <c r="BB40" s="75">
        <v>4.6783582959594803</v>
      </c>
      <c r="BC40" s="75">
        <v>1827.8491254496</v>
      </c>
      <c r="BD40" s="75">
        <v>5.18576934506192</v>
      </c>
      <c r="BE40" s="75">
        <v>48.354563100800803</v>
      </c>
      <c r="BF40" s="75">
        <v>3.04907300286049</v>
      </c>
      <c r="BG40" s="75">
        <v>5.0212721858275904</v>
      </c>
      <c r="BH40" s="75">
        <v>120.886416292376</v>
      </c>
      <c r="BI40" s="75">
        <v>0</v>
      </c>
      <c r="BJ40" s="75">
        <v>878.39147353869498</v>
      </c>
      <c r="BK40" s="75">
        <v>5.3895739482023997</v>
      </c>
      <c r="BL40" s="75">
        <v>18.677915687307401</v>
      </c>
      <c r="BM40" s="75">
        <v>0</v>
      </c>
      <c r="BN40" s="75">
        <v>0</v>
      </c>
      <c r="BO40" s="75">
        <v>0</v>
      </c>
      <c r="BP40" s="75">
        <v>0</v>
      </c>
      <c r="BQ40" s="75">
        <v>0</v>
      </c>
      <c r="BR40" s="75">
        <v>0</v>
      </c>
      <c r="BT40" s="91" t="e">
        <f t="shared" si="0"/>
        <v>#DIV/0!</v>
      </c>
      <c r="BU40" s="68"/>
      <c r="BV40" s="68">
        <f t="shared" si="1"/>
        <v>-2.8415495208072936E-7</v>
      </c>
      <c r="BW40" s="68"/>
      <c r="BX40" s="68">
        <f t="shared" si="2"/>
        <v>-3.0434338792274746E-7</v>
      </c>
      <c r="BY40" s="68">
        <f t="shared" si="3"/>
        <v>-3.6109236274208763E-7</v>
      </c>
      <c r="BZ40" s="68"/>
      <c r="CA40" s="68" t="str">
        <f t="shared" si="4"/>
        <v/>
      </c>
    </row>
    <row r="41" spans="1:79" x14ac:dyDescent="0.25">
      <c r="A41" s="89" t="s">
        <v>475</v>
      </c>
      <c r="C41" s="75">
        <v>6975.0454057999996</v>
      </c>
      <c r="E41" s="75">
        <v>2541.7613296</v>
      </c>
      <c r="F41" s="75">
        <v>557.25483530999998</v>
      </c>
      <c r="J41" s="89" t="s">
        <v>475</v>
      </c>
      <c r="K41" s="75">
        <v>0</v>
      </c>
      <c r="L41" s="75">
        <v>0</v>
      </c>
      <c r="M41" s="75">
        <v>0</v>
      </c>
      <c r="N41" s="75">
        <v>0</v>
      </c>
      <c r="O41" s="75">
        <v>0</v>
      </c>
      <c r="P41" s="75">
        <v>0</v>
      </c>
      <c r="Q41" s="75">
        <v>0</v>
      </c>
      <c r="R41" s="75">
        <v>0</v>
      </c>
      <c r="S41" s="75">
        <v>0</v>
      </c>
      <c r="T41" s="75">
        <v>0</v>
      </c>
      <c r="U41" s="75">
        <v>0</v>
      </c>
      <c r="V41" s="75">
        <v>0</v>
      </c>
      <c r="W41" s="75">
        <v>0</v>
      </c>
      <c r="X41" s="75">
        <v>0</v>
      </c>
      <c r="Y41" s="75">
        <v>0</v>
      </c>
      <c r="Z41" s="75">
        <v>0</v>
      </c>
      <c r="AA41" s="75">
        <v>0</v>
      </c>
      <c r="AB41" s="75">
        <v>0</v>
      </c>
      <c r="AC41" s="75">
        <v>0</v>
      </c>
      <c r="AD41" s="75">
        <v>0</v>
      </c>
      <c r="AE41" s="75">
        <v>0</v>
      </c>
      <c r="AF41" s="75">
        <v>0</v>
      </c>
      <c r="AG41" s="75">
        <v>0</v>
      </c>
      <c r="AH41" s="75">
        <v>0</v>
      </c>
      <c r="AI41" s="75">
        <v>0</v>
      </c>
      <c r="AJ41" s="75">
        <v>6975.0418782277002</v>
      </c>
      <c r="AK41" s="75">
        <v>0</v>
      </c>
      <c r="AL41" s="75">
        <v>0</v>
      </c>
      <c r="AM41" s="75">
        <v>0</v>
      </c>
      <c r="AN41" s="75">
        <v>0</v>
      </c>
      <c r="AO41" s="75">
        <v>0</v>
      </c>
      <c r="AP41" s="75">
        <v>49.310358352485899</v>
      </c>
      <c r="AQ41" s="75">
        <v>0</v>
      </c>
      <c r="AR41" s="75">
        <v>13.659671092445301</v>
      </c>
      <c r="AS41" s="75">
        <v>0.76923539917436901</v>
      </c>
      <c r="AT41" s="75">
        <v>0.45292207521067901</v>
      </c>
      <c r="AU41" s="75">
        <v>31.8217810821386</v>
      </c>
      <c r="AV41" s="75">
        <v>0.34231326631282399</v>
      </c>
      <c r="AW41" s="75">
        <v>11.4107733543874</v>
      </c>
      <c r="AX41" s="75">
        <v>2541.76050919305</v>
      </c>
      <c r="AY41" s="75">
        <v>557.254622190953</v>
      </c>
      <c r="AZ41" s="75">
        <v>1984.5058870021001</v>
      </c>
      <c r="BA41" s="75">
        <v>0.42176897986628897</v>
      </c>
      <c r="BB41" s="75">
        <v>0.71845265023120897</v>
      </c>
      <c r="BC41" s="75">
        <v>280.770603779824</v>
      </c>
      <c r="BD41" s="75">
        <v>0.80407186285046595</v>
      </c>
      <c r="BE41" s="75">
        <v>7.6338828561980199</v>
      </c>
      <c r="BF41" s="75">
        <v>0.52406238661353399</v>
      </c>
      <c r="BG41" s="75">
        <v>0.926824811918185</v>
      </c>
      <c r="BH41" s="75">
        <v>19.08472633917</v>
      </c>
      <c r="BI41" s="75">
        <v>0</v>
      </c>
      <c r="BJ41" s="75">
        <v>134.83442408108601</v>
      </c>
      <c r="BK41" s="75">
        <v>0.90224485193207604</v>
      </c>
      <c r="BL41" s="75">
        <v>2.86650496910773</v>
      </c>
      <c r="BM41" s="75">
        <v>0</v>
      </c>
      <c r="BN41" s="75">
        <v>0</v>
      </c>
      <c r="BO41" s="75">
        <v>0</v>
      </c>
      <c r="BP41" s="75">
        <v>0</v>
      </c>
      <c r="BQ41" s="75">
        <v>0</v>
      </c>
      <c r="BR41" s="75">
        <v>0</v>
      </c>
      <c r="BT41" s="91" t="e">
        <f t="shared" si="0"/>
        <v>#DIV/0!</v>
      </c>
      <c r="BU41" s="68"/>
      <c r="BV41" s="68">
        <f t="shared" si="1"/>
        <v>-5.0574184025481115E-7</v>
      </c>
      <c r="BW41" s="68"/>
      <c r="BX41" s="68">
        <f t="shared" si="2"/>
        <v>-3.2277104085884952E-7</v>
      </c>
      <c r="BY41" s="68">
        <f t="shared" si="3"/>
        <v>-3.8244450020222726E-7</v>
      </c>
      <c r="BZ41" s="68"/>
      <c r="CA41" s="68" t="str">
        <f t="shared" si="4"/>
        <v/>
      </c>
    </row>
    <row r="42" spans="1:79" x14ac:dyDescent="0.25">
      <c r="A42" s="89" t="s">
        <v>453</v>
      </c>
      <c r="C42" s="75">
        <v>58520.032906</v>
      </c>
      <c r="E42" s="75">
        <v>8681.7112520999999</v>
      </c>
      <c r="F42" s="75">
        <v>1792.5829421999999</v>
      </c>
      <c r="J42" s="89" t="s">
        <v>453</v>
      </c>
      <c r="K42" s="75">
        <v>0</v>
      </c>
      <c r="L42" s="75">
        <v>0</v>
      </c>
      <c r="M42" s="75">
        <v>0</v>
      </c>
      <c r="N42" s="75">
        <v>0</v>
      </c>
      <c r="O42" s="75">
        <v>0</v>
      </c>
      <c r="P42" s="75">
        <v>0</v>
      </c>
      <c r="Q42" s="75">
        <v>0</v>
      </c>
      <c r="R42" s="75">
        <v>0</v>
      </c>
      <c r="S42" s="75">
        <v>0</v>
      </c>
      <c r="T42" s="75">
        <v>0</v>
      </c>
      <c r="U42" s="75">
        <v>0</v>
      </c>
      <c r="V42" s="75">
        <v>0</v>
      </c>
      <c r="W42" s="75">
        <v>0</v>
      </c>
      <c r="X42" s="75">
        <v>0</v>
      </c>
      <c r="Y42" s="75">
        <v>0</v>
      </c>
      <c r="Z42" s="75">
        <v>0</v>
      </c>
      <c r="AA42" s="75">
        <v>0</v>
      </c>
      <c r="AB42" s="75">
        <v>0</v>
      </c>
      <c r="AC42" s="75">
        <v>0</v>
      </c>
      <c r="AD42" s="75">
        <v>0</v>
      </c>
      <c r="AE42" s="75">
        <v>0</v>
      </c>
      <c r="AF42" s="75">
        <v>0</v>
      </c>
      <c r="AG42" s="75">
        <v>0</v>
      </c>
      <c r="AH42" s="75">
        <v>0</v>
      </c>
      <c r="AI42" s="75">
        <v>0</v>
      </c>
      <c r="AJ42" s="75">
        <v>58451.172431372797</v>
      </c>
      <c r="AK42" s="75">
        <v>0</v>
      </c>
      <c r="AL42" s="75">
        <v>0</v>
      </c>
      <c r="AM42" s="75">
        <v>0</v>
      </c>
      <c r="AN42" s="75">
        <v>0</v>
      </c>
      <c r="AO42" s="75">
        <v>0</v>
      </c>
      <c r="AP42" s="75">
        <v>148.42403540567801</v>
      </c>
      <c r="AQ42" s="75">
        <v>0</v>
      </c>
      <c r="AR42" s="75">
        <v>43.255967474153501</v>
      </c>
      <c r="AS42" s="75">
        <v>2.7594938986733601</v>
      </c>
      <c r="AT42" s="75">
        <v>7.5445073645728202</v>
      </c>
      <c r="AU42" s="75">
        <v>96.212838777592196</v>
      </c>
      <c r="AV42" s="75">
        <v>3.2643776941748301</v>
      </c>
      <c r="AW42" s="75">
        <v>36.449401396440599</v>
      </c>
      <c r="AX42" s="75">
        <v>8622.2299985047102</v>
      </c>
      <c r="AY42" s="75">
        <v>1779.8986711657501</v>
      </c>
      <c r="AZ42" s="75">
        <v>6842.3313273389604</v>
      </c>
      <c r="BA42" s="75">
        <v>1.2562784437022201</v>
      </c>
      <c r="BB42" s="75">
        <v>2.1879979223054802</v>
      </c>
      <c r="BC42" s="75">
        <v>859.97506010747497</v>
      </c>
      <c r="BD42" s="75">
        <v>2.9953358030489898</v>
      </c>
      <c r="BE42" s="75">
        <v>38.025118517171201</v>
      </c>
      <c r="BF42" s="75">
        <v>5.5591830430286997</v>
      </c>
      <c r="BG42" s="75">
        <v>13.8788062273957</v>
      </c>
      <c r="BH42" s="75">
        <v>95.062772240061193</v>
      </c>
      <c r="BI42" s="75">
        <v>0</v>
      </c>
      <c r="BJ42" s="75">
        <v>406.40696333668399</v>
      </c>
      <c r="BK42" s="75">
        <v>8.0423864932511009</v>
      </c>
      <c r="BL42" s="75">
        <v>8.5981470203452393</v>
      </c>
      <c r="BM42" s="75">
        <v>0</v>
      </c>
      <c r="BN42" s="75">
        <v>0</v>
      </c>
      <c r="BO42" s="75">
        <v>0</v>
      </c>
      <c r="BP42" s="75">
        <v>0</v>
      </c>
      <c r="BQ42" s="75">
        <v>0</v>
      </c>
      <c r="BR42" s="75">
        <v>0</v>
      </c>
      <c r="BT42" s="91" t="e">
        <f t="shared" si="0"/>
        <v>#DIV/0!</v>
      </c>
      <c r="BU42" s="68"/>
      <c r="BV42" s="68">
        <f t="shared" si="1"/>
        <v>-1.1766991781739563E-3</v>
      </c>
      <c r="BW42" s="68"/>
      <c r="BX42" s="68">
        <f t="shared" si="2"/>
        <v>-6.8513282540814619E-3</v>
      </c>
      <c r="BY42" s="68">
        <f t="shared" si="3"/>
        <v>-7.0759744141505043E-3</v>
      </c>
      <c r="BZ42" s="68"/>
      <c r="CA42" s="68" t="str">
        <f t="shared" si="4"/>
        <v/>
      </c>
    </row>
    <row r="43" spans="1:79" x14ac:dyDescent="0.25">
      <c r="A43" s="89" t="s">
        <v>454</v>
      </c>
      <c r="C43" s="75">
        <v>24184.188244000001</v>
      </c>
      <c r="E43" s="75">
        <v>643.62902638000003</v>
      </c>
      <c r="F43" s="75">
        <v>122.64025119</v>
      </c>
      <c r="J43" s="89" t="s">
        <v>454</v>
      </c>
      <c r="K43" s="75">
        <v>0</v>
      </c>
      <c r="L43" s="75">
        <v>0</v>
      </c>
      <c r="M43" s="75">
        <v>0</v>
      </c>
      <c r="N43" s="75">
        <v>0</v>
      </c>
      <c r="O43" s="75">
        <v>0</v>
      </c>
      <c r="P43" s="75">
        <v>0</v>
      </c>
      <c r="Q43" s="75">
        <v>0</v>
      </c>
      <c r="R43" s="75">
        <v>0</v>
      </c>
      <c r="S43" s="75">
        <v>0</v>
      </c>
      <c r="T43" s="75">
        <v>0</v>
      </c>
      <c r="U43" s="75">
        <v>0</v>
      </c>
      <c r="V43" s="75">
        <v>0</v>
      </c>
      <c r="W43" s="75">
        <v>0</v>
      </c>
      <c r="X43" s="75">
        <v>0</v>
      </c>
      <c r="Y43" s="75">
        <v>0</v>
      </c>
      <c r="Z43" s="75">
        <v>0</v>
      </c>
      <c r="AA43" s="75">
        <v>0</v>
      </c>
      <c r="AB43" s="75">
        <v>0</v>
      </c>
      <c r="AC43" s="75">
        <v>0</v>
      </c>
      <c r="AD43" s="75">
        <v>0</v>
      </c>
      <c r="AE43" s="75">
        <v>0</v>
      </c>
      <c r="AF43" s="75">
        <v>0</v>
      </c>
      <c r="AG43" s="75">
        <v>0</v>
      </c>
      <c r="AH43" s="75">
        <v>0</v>
      </c>
      <c r="AI43" s="75">
        <v>0</v>
      </c>
      <c r="AJ43" s="75">
        <v>24184.178437545801</v>
      </c>
      <c r="AK43" s="75">
        <v>0</v>
      </c>
      <c r="AL43" s="75">
        <v>0</v>
      </c>
      <c r="AM43" s="75">
        <v>0</v>
      </c>
      <c r="AN43" s="75">
        <v>0</v>
      </c>
      <c r="AO43" s="75">
        <v>0</v>
      </c>
      <c r="AP43" s="75">
        <v>9.3344147033956695</v>
      </c>
      <c r="AQ43" s="75">
        <v>0</v>
      </c>
      <c r="AR43" s="75">
        <v>2.9437116028152999</v>
      </c>
      <c r="AS43" s="75">
        <v>0.21988472193653999</v>
      </c>
      <c r="AT43" s="75">
        <v>1.11945245920071</v>
      </c>
      <c r="AU43" s="75">
        <v>6.0956430417169596</v>
      </c>
      <c r="AV43" s="75">
        <v>0.43840631778523598</v>
      </c>
      <c r="AW43" s="75">
        <v>2.5117461578399101</v>
      </c>
      <c r="AX43" s="75">
        <v>643.62889294069498</v>
      </c>
      <c r="AY43" s="75">
        <v>122.64018618628501</v>
      </c>
      <c r="AZ43" s="75">
        <v>520.98870675441003</v>
      </c>
      <c r="BA43" s="75">
        <v>7.7625224750188695E-2</v>
      </c>
      <c r="BB43" s="75">
        <v>0.140260462419462</v>
      </c>
      <c r="BC43" s="75">
        <v>55.6342064725496</v>
      </c>
      <c r="BD43" s="75">
        <v>0.248383869078522</v>
      </c>
      <c r="BE43" s="75">
        <v>3.9614937033791202</v>
      </c>
      <c r="BF43" s="75">
        <v>0.765095102211789</v>
      </c>
      <c r="BG43" s="75">
        <v>2.02993036910883</v>
      </c>
      <c r="BH43" s="75">
        <v>9.9037447264890694</v>
      </c>
      <c r="BI43" s="75">
        <v>0</v>
      </c>
      <c r="BJ43" s="75">
        <v>25.616980927263999</v>
      </c>
      <c r="BK43" s="75">
        <v>1.0615961135821199</v>
      </c>
      <c r="BL43" s="75">
        <v>0.537610210761862</v>
      </c>
      <c r="BM43" s="75">
        <v>0</v>
      </c>
      <c r="BN43" s="75">
        <v>0</v>
      </c>
      <c r="BO43" s="75">
        <v>0</v>
      </c>
      <c r="BP43" s="75">
        <v>0</v>
      </c>
      <c r="BQ43" s="75">
        <v>0</v>
      </c>
      <c r="BR43" s="75">
        <v>0</v>
      </c>
      <c r="BT43" s="91" t="e">
        <f t="shared" si="0"/>
        <v>#DIV/0!</v>
      </c>
      <c r="BU43" s="68"/>
      <c r="BV43" s="68">
        <f t="shared" si="1"/>
        <v>-4.0549031875378235E-7</v>
      </c>
      <c r="BW43" s="68"/>
      <c r="BX43" s="68">
        <f t="shared" si="2"/>
        <v>-2.0732331758889629E-7</v>
      </c>
      <c r="BY43" s="68">
        <f t="shared" si="3"/>
        <v>-5.3003572940455767E-7</v>
      </c>
      <c r="BZ43" s="68"/>
      <c r="CA43" s="68" t="str">
        <f t="shared" si="4"/>
        <v/>
      </c>
    </row>
    <row r="44" spans="1:79" x14ac:dyDescent="0.25">
      <c r="A44" s="89" t="s">
        <v>476</v>
      </c>
      <c r="C44" s="75">
        <v>6256.0198461</v>
      </c>
      <c r="E44" s="75">
        <v>11098.395885</v>
      </c>
      <c r="F44" s="75">
        <v>2432.2804077000001</v>
      </c>
      <c r="J44" s="89" t="s">
        <v>476</v>
      </c>
      <c r="K44" s="75">
        <v>0</v>
      </c>
      <c r="L44" s="75">
        <v>0</v>
      </c>
      <c r="M44" s="75">
        <v>0</v>
      </c>
      <c r="N44" s="75">
        <v>0</v>
      </c>
      <c r="O44" s="75">
        <v>0</v>
      </c>
      <c r="P44" s="75">
        <v>0</v>
      </c>
      <c r="Q44" s="75">
        <v>0</v>
      </c>
      <c r="R44" s="75">
        <v>0</v>
      </c>
      <c r="S44" s="75">
        <v>0</v>
      </c>
      <c r="T44" s="75">
        <v>0</v>
      </c>
      <c r="U44" s="75">
        <v>0</v>
      </c>
      <c r="V44" s="75">
        <v>0</v>
      </c>
      <c r="W44" s="75">
        <v>0</v>
      </c>
      <c r="X44" s="75">
        <v>0</v>
      </c>
      <c r="Y44" s="75">
        <v>0</v>
      </c>
      <c r="Z44" s="75">
        <v>0</v>
      </c>
      <c r="AA44" s="75">
        <v>0</v>
      </c>
      <c r="AB44" s="75">
        <v>0</v>
      </c>
      <c r="AC44" s="75">
        <v>0</v>
      </c>
      <c r="AD44" s="75">
        <v>0</v>
      </c>
      <c r="AE44" s="75">
        <v>0</v>
      </c>
      <c r="AF44" s="75">
        <v>0</v>
      </c>
      <c r="AG44" s="75">
        <v>0</v>
      </c>
      <c r="AH44" s="75">
        <v>0</v>
      </c>
      <c r="AI44" s="75">
        <v>0</v>
      </c>
      <c r="AJ44" s="75">
        <v>6230.2313479610002</v>
      </c>
      <c r="AK44" s="75">
        <v>0</v>
      </c>
      <c r="AL44" s="75">
        <v>0</v>
      </c>
      <c r="AM44" s="75">
        <v>0</v>
      </c>
      <c r="AN44" s="75">
        <v>0</v>
      </c>
      <c r="AO44" s="75">
        <v>0</v>
      </c>
      <c r="AP44" s="75">
        <v>214.806670757342</v>
      </c>
      <c r="AQ44" s="75">
        <v>0</v>
      </c>
      <c r="AR44" s="75">
        <v>59.522006896057597</v>
      </c>
      <c r="AS44" s="75">
        <v>3.3545704822059399</v>
      </c>
      <c r="AT44" s="75">
        <v>2.02338644411007</v>
      </c>
      <c r="AU44" s="75">
        <v>138.62622706393901</v>
      </c>
      <c r="AV44" s="75">
        <v>1.50939137970755</v>
      </c>
      <c r="AW44" s="75">
        <v>49.7249918517171</v>
      </c>
      <c r="AX44" s="75">
        <v>11080.382430903001</v>
      </c>
      <c r="AY44" s="75">
        <v>2428.3592189892902</v>
      </c>
      <c r="AZ44" s="75">
        <v>8652.0232119137709</v>
      </c>
      <c r="BA44" s="75">
        <v>1.83720525140958</v>
      </c>
      <c r="BB44" s="75">
        <v>3.1299468239664399</v>
      </c>
      <c r="BC44" s="75">
        <v>1223.21950489701</v>
      </c>
      <c r="BD44" s="75">
        <v>3.5074012920187201</v>
      </c>
      <c r="BE44" s="75">
        <v>33.377457843769399</v>
      </c>
      <c r="BF44" s="75">
        <v>2.31536721308222</v>
      </c>
      <c r="BG44" s="75">
        <v>4.1277894023820902</v>
      </c>
      <c r="BH44" s="75">
        <v>83.443646627755101</v>
      </c>
      <c r="BI44" s="75">
        <v>0</v>
      </c>
      <c r="BJ44" s="75">
        <v>587.37302716645502</v>
      </c>
      <c r="BK44" s="75">
        <v>3.97376357876287</v>
      </c>
      <c r="BL44" s="75">
        <v>12.486864017592801</v>
      </c>
      <c r="BM44" s="75">
        <v>0</v>
      </c>
      <c r="BN44" s="75">
        <v>0</v>
      </c>
      <c r="BO44" s="75">
        <v>0</v>
      </c>
      <c r="BP44" s="75">
        <v>0</v>
      </c>
      <c r="BQ44" s="75">
        <v>0</v>
      </c>
      <c r="BR44" s="75">
        <v>0</v>
      </c>
      <c r="BT44" s="91" t="e">
        <f t="shared" si="0"/>
        <v>#DIV/0!</v>
      </c>
      <c r="BU44" s="68"/>
      <c r="BV44" s="68">
        <f t="shared" si="1"/>
        <v>-4.1221893110004E-3</v>
      </c>
      <c r="BW44" s="68"/>
      <c r="BX44" s="68">
        <f t="shared" si="2"/>
        <v>-1.6230682599226221E-3</v>
      </c>
      <c r="BY44" s="68">
        <f t="shared" si="3"/>
        <v>-1.6121450052783257E-3</v>
      </c>
      <c r="BZ44" s="68"/>
      <c r="CA44" s="68" t="str">
        <f t="shared" si="4"/>
        <v/>
      </c>
    </row>
    <row r="45" spans="1:79" x14ac:dyDescent="0.25">
      <c r="A45" s="3"/>
      <c r="BU45" s="68"/>
      <c r="BV45" s="68" t="str">
        <f t="shared" si="1"/>
        <v/>
      </c>
      <c r="BW45" s="68"/>
      <c r="BX45" s="68" t="str">
        <f t="shared" si="2"/>
        <v/>
      </c>
      <c r="BY45" s="68" t="str">
        <f t="shared" si="3"/>
        <v/>
      </c>
      <c r="BZ45" s="68"/>
      <c r="CA45" s="68" t="str">
        <f t="shared" si="4"/>
        <v/>
      </c>
    </row>
    <row r="46" spans="1:79" x14ac:dyDescent="0.25">
      <c r="A46" s="4" t="s">
        <v>353</v>
      </c>
      <c r="B46" s="1">
        <f t="shared" ref="B46:H46" si="5">SUM(B3:B44)</f>
        <v>0</v>
      </c>
      <c r="C46" s="1">
        <f t="shared" si="5"/>
        <v>1131696.0272216999</v>
      </c>
      <c r="D46" s="1">
        <f t="shared" si="5"/>
        <v>0</v>
      </c>
      <c r="E46" s="1">
        <f t="shared" si="5"/>
        <v>171905.42499808501</v>
      </c>
      <c r="F46" s="1">
        <f t="shared" si="5"/>
        <v>37468.352307089008</v>
      </c>
      <c r="G46" s="1">
        <f t="shared" si="5"/>
        <v>0</v>
      </c>
      <c r="H46" s="1">
        <f t="shared" si="5"/>
        <v>127689.93925873999</v>
      </c>
      <c r="K46" s="1">
        <f>SUM(K3:K44)</f>
        <v>12119.121819707774</v>
      </c>
      <c r="L46" s="1">
        <f>SUM(L3:L44)</f>
        <v>12421.024929030211</v>
      </c>
      <c r="M46" s="1">
        <f>SUM(M3:M44)</f>
        <v>1438.9799933833342</v>
      </c>
      <c r="N46" s="1">
        <f>SUM(N3:N44)</f>
        <v>1438.9799933833342</v>
      </c>
      <c r="O46" s="1">
        <f t="shared" ref="O46:BR46" si="6">SUM(O3:O44)</f>
        <v>164.34726001254924</v>
      </c>
      <c r="P46" s="1">
        <f t="shared" si="6"/>
        <v>432.89057611061401</v>
      </c>
      <c r="Q46" s="1">
        <f t="shared" si="6"/>
        <v>161.75284073060439</v>
      </c>
      <c r="R46" s="1">
        <f t="shared" si="6"/>
        <v>9070815.1294615828</v>
      </c>
      <c r="S46" s="1">
        <f t="shared" si="6"/>
        <v>0</v>
      </c>
      <c r="T46" s="1">
        <f t="shared" si="6"/>
        <v>87271.067980849461</v>
      </c>
      <c r="U46" s="1">
        <f t="shared" si="6"/>
        <v>0</v>
      </c>
      <c r="V46" s="1">
        <f t="shared" si="6"/>
        <v>41688.333727094272</v>
      </c>
      <c r="W46" s="1">
        <f t="shared" si="6"/>
        <v>0</v>
      </c>
      <c r="X46" s="1">
        <f t="shared" si="6"/>
        <v>0</v>
      </c>
      <c r="Y46" s="1">
        <f t="shared" si="6"/>
        <v>0</v>
      </c>
      <c r="Z46" s="1">
        <f t="shared" si="6"/>
        <v>0</v>
      </c>
      <c r="AA46" s="1">
        <f t="shared" si="6"/>
        <v>0</v>
      </c>
      <c r="AB46" s="1">
        <f t="shared" si="6"/>
        <v>136.34602749668684</v>
      </c>
      <c r="AC46" s="1">
        <f t="shared" si="6"/>
        <v>630.58742219394844</v>
      </c>
      <c r="AD46" s="1">
        <f t="shared" si="6"/>
        <v>0</v>
      </c>
      <c r="AE46" s="1">
        <f t="shared" si="6"/>
        <v>3998.4564507454688</v>
      </c>
      <c r="AF46" s="1">
        <f t="shared" si="6"/>
        <v>340.21846909523344</v>
      </c>
      <c r="AG46" s="1">
        <f t="shared" si="6"/>
        <v>33686.706710289458</v>
      </c>
      <c r="AH46" s="1">
        <f t="shared" si="6"/>
        <v>0</v>
      </c>
      <c r="AI46" s="1">
        <f t="shared" si="6"/>
        <v>0</v>
      </c>
      <c r="AJ46" s="1">
        <f t="shared" si="6"/>
        <v>1129000.2847765244</v>
      </c>
      <c r="AK46" s="1">
        <f t="shared" si="6"/>
        <v>191093.05772457668</v>
      </c>
      <c r="AL46" s="1">
        <f t="shared" si="6"/>
        <v>227466.31820135881</v>
      </c>
      <c r="AM46" s="1">
        <f t="shared" si="6"/>
        <v>0</v>
      </c>
      <c r="AN46" s="1">
        <f t="shared" si="6"/>
        <v>170.78710315790053</v>
      </c>
      <c r="AO46" s="1">
        <f t="shared" si="6"/>
        <v>875.90361441186974</v>
      </c>
      <c r="AP46" s="1">
        <f t="shared" si="6"/>
        <v>3100.141977893576</v>
      </c>
      <c r="AQ46" s="1">
        <f t="shared" si="6"/>
        <v>20155.107791246523</v>
      </c>
      <c r="AR46" s="1">
        <f t="shared" si="6"/>
        <v>1325.8114483309134</v>
      </c>
      <c r="AS46" s="1">
        <f t="shared" si="6"/>
        <v>56.464788694189025</v>
      </c>
      <c r="AT46" s="1">
        <f t="shared" si="6"/>
        <v>87.579846596156557</v>
      </c>
      <c r="AU46" s="1">
        <f t="shared" si="6"/>
        <v>2067.718266806964</v>
      </c>
      <c r="AV46" s="1">
        <f t="shared" si="6"/>
        <v>47.543370174496275</v>
      </c>
      <c r="AW46" s="1">
        <f t="shared" si="6"/>
        <v>732.11962095205934</v>
      </c>
      <c r="AX46" s="1">
        <f t="shared" si="6"/>
        <v>170450.36168740311</v>
      </c>
      <c r="AY46" s="1">
        <f t="shared" si="6"/>
        <v>37150.343471385437</v>
      </c>
      <c r="AZ46" s="1">
        <f t="shared" si="6"/>
        <v>133300.0182160176</v>
      </c>
      <c r="BA46" s="1">
        <f t="shared" si="6"/>
        <v>27.784309288007911</v>
      </c>
      <c r="BB46" s="1">
        <f t="shared" si="6"/>
        <v>48.175555381050508</v>
      </c>
      <c r="BC46" s="1">
        <f t="shared" si="6"/>
        <v>18591.278884609364</v>
      </c>
      <c r="BD46" s="1">
        <f t="shared" si="6"/>
        <v>55.776923603734666</v>
      </c>
      <c r="BE46" s="1">
        <f t="shared" si="6"/>
        <v>588.82622763917402</v>
      </c>
      <c r="BF46" s="1">
        <f t="shared" si="6"/>
        <v>57.411499967819672</v>
      </c>
      <c r="BG46" s="1">
        <f t="shared" si="6"/>
        <v>125.89691462027771</v>
      </c>
      <c r="BH46" s="1">
        <f t="shared" si="6"/>
        <v>1472.0654889941463</v>
      </c>
      <c r="BI46" s="1">
        <f t="shared" si="6"/>
        <v>0</v>
      </c>
      <c r="BJ46" s="1">
        <f t="shared" si="6"/>
        <v>8436.1231137609993</v>
      </c>
      <c r="BK46" s="1">
        <f t="shared" si="6"/>
        <v>140.68575507482353</v>
      </c>
      <c r="BL46" s="1">
        <f t="shared" si="6"/>
        <v>188.93947899768349</v>
      </c>
      <c r="BM46" s="1">
        <f t="shared" si="6"/>
        <v>68.94599655767577</v>
      </c>
      <c r="BN46" s="1">
        <f t="shared" si="6"/>
        <v>57.926630769267533</v>
      </c>
      <c r="BO46" s="1">
        <f t="shared" si="6"/>
        <v>432.25094757654813</v>
      </c>
      <c r="BP46" s="1">
        <f t="shared" si="6"/>
        <v>1388.8006387757703</v>
      </c>
      <c r="BQ46" s="1">
        <f t="shared" si="6"/>
        <v>127677.55542596016</v>
      </c>
      <c r="BR46" s="1">
        <f t="shared" si="6"/>
        <v>491.21148255622091</v>
      </c>
      <c r="BU46" s="68" t="e">
        <f>+(R46-B46)/B46</f>
        <v>#DIV/0!</v>
      </c>
      <c r="BV46" s="68">
        <f t="shared" si="1"/>
        <v>-2.3820375616176287E-3</v>
      </c>
      <c r="BW46" s="68"/>
      <c r="BX46" s="68">
        <f t="shared" si="2"/>
        <v>-8.4643245592633826E-3</v>
      </c>
      <c r="BY46" s="68">
        <f t="shared" si="3"/>
        <v>-8.4873984608979953E-3</v>
      </c>
      <c r="BZ46" s="68"/>
      <c r="CA46" s="68">
        <f t="shared" si="4"/>
        <v>-9.6983621824236663E-5</v>
      </c>
    </row>
    <row r="47" spans="1:79" x14ac:dyDescent="0.25">
      <c r="A47" s="4" t="s">
        <v>477</v>
      </c>
      <c r="B47" s="1">
        <f t="shared" ref="B47:H47" si="7">SUM(B3:B12)</f>
        <v>0</v>
      </c>
      <c r="C47" s="1">
        <f t="shared" si="7"/>
        <v>524852.00579725008</v>
      </c>
      <c r="D47" s="1">
        <f t="shared" si="7"/>
        <v>0</v>
      </c>
      <c r="E47" s="1">
        <f t="shared" si="7"/>
        <v>6878.7837249049999</v>
      </c>
      <c r="F47" s="1">
        <f t="shared" si="7"/>
        <v>1965.3669664209999</v>
      </c>
      <c r="G47" s="1">
        <f t="shared" si="7"/>
        <v>0</v>
      </c>
      <c r="H47" s="1">
        <f t="shared" si="7"/>
        <v>127689.93925873999</v>
      </c>
      <c r="K47" s="1">
        <f>SUM(K3:K12)</f>
        <v>12119.121819707774</v>
      </c>
      <c r="L47" s="1">
        <f>SUM(L3:L12)</f>
        <v>12421.024929030211</v>
      </c>
      <c r="M47" s="1">
        <f>SUM(M3:M12)</f>
        <v>1438.9799933833342</v>
      </c>
      <c r="N47" s="1">
        <f>SUM(N3:N12)</f>
        <v>1438.9799933833342</v>
      </c>
      <c r="O47" s="1">
        <f t="shared" ref="O47:BR47" si="8">SUM(O3:O12)</f>
        <v>164.34726001254924</v>
      </c>
      <c r="P47" s="1">
        <f t="shared" si="8"/>
        <v>432.89057611061401</v>
      </c>
      <c r="Q47" s="1">
        <f t="shared" si="8"/>
        <v>161.75284073060439</v>
      </c>
      <c r="R47" s="1">
        <f t="shared" si="8"/>
        <v>9070815.1294615828</v>
      </c>
      <c r="S47" s="1">
        <f t="shared" si="8"/>
        <v>0</v>
      </c>
      <c r="T47" s="1">
        <f t="shared" si="8"/>
        <v>87271.067980849461</v>
      </c>
      <c r="U47" s="1">
        <f t="shared" si="8"/>
        <v>0</v>
      </c>
      <c r="V47" s="1">
        <f t="shared" si="8"/>
        <v>41688.333727094272</v>
      </c>
      <c r="W47" s="1">
        <f t="shared" si="8"/>
        <v>0</v>
      </c>
      <c r="X47" s="1">
        <f t="shared" si="8"/>
        <v>0</v>
      </c>
      <c r="Y47" s="1">
        <f t="shared" si="8"/>
        <v>0</v>
      </c>
      <c r="Z47" s="1">
        <f t="shared" si="8"/>
        <v>0</v>
      </c>
      <c r="AA47" s="1">
        <f t="shared" si="8"/>
        <v>0</v>
      </c>
      <c r="AB47" s="1">
        <f t="shared" si="8"/>
        <v>136.34602749668684</v>
      </c>
      <c r="AC47" s="1">
        <f t="shared" si="8"/>
        <v>630.58742219394844</v>
      </c>
      <c r="AD47" s="1">
        <f t="shared" si="8"/>
        <v>0</v>
      </c>
      <c r="AE47" s="1">
        <f t="shared" si="8"/>
        <v>3998.4564507454688</v>
      </c>
      <c r="AF47" s="1">
        <f t="shared" si="8"/>
        <v>340.21846909523344</v>
      </c>
      <c r="AG47" s="1">
        <f t="shared" si="8"/>
        <v>33686.706710289458</v>
      </c>
      <c r="AH47" s="1">
        <f t="shared" si="8"/>
        <v>0</v>
      </c>
      <c r="AI47" s="1">
        <f t="shared" si="8"/>
        <v>0</v>
      </c>
      <c r="AJ47" s="1">
        <f t="shared" si="8"/>
        <v>524007.97078919847</v>
      </c>
      <c r="AK47" s="1">
        <f t="shared" si="8"/>
        <v>167570.9746692242</v>
      </c>
      <c r="AL47" s="1">
        <f t="shared" si="8"/>
        <v>227466.31820135881</v>
      </c>
      <c r="AM47" s="1">
        <f t="shared" si="8"/>
        <v>0</v>
      </c>
      <c r="AN47" s="1">
        <f t="shared" si="8"/>
        <v>170.78710315790053</v>
      </c>
      <c r="AO47" s="1">
        <f t="shared" si="8"/>
        <v>875.90361441186974</v>
      </c>
      <c r="AP47" s="1">
        <f t="shared" si="8"/>
        <v>41.330457525201503</v>
      </c>
      <c r="AQ47" s="1">
        <f t="shared" si="8"/>
        <v>20155.107791246523</v>
      </c>
      <c r="AR47" s="1">
        <f t="shared" si="8"/>
        <v>465.40569542044796</v>
      </c>
      <c r="AS47" s="1">
        <f t="shared" si="8"/>
        <v>6.0357137717224001</v>
      </c>
      <c r="AT47" s="1">
        <f t="shared" si="8"/>
        <v>21.736399801583964</v>
      </c>
      <c r="AU47" s="1">
        <f t="shared" si="8"/>
        <v>91.132490539415741</v>
      </c>
      <c r="AV47" s="1">
        <f t="shared" si="8"/>
        <v>12.666201135380305</v>
      </c>
      <c r="AW47" s="1">
        <f t="shared" si="8"/>
        <v>11.445357518036545</v>
      </c>
      <c r="AX47" s="1">
        <f t="shared" si="8"/>
        <v>6847.6538074643995</v>
      </c>
      <c r="AY47" s="1">
        <f t="shared" si="8"/>
        <v>1956.4727953224497</v>
      </c>
      <c r="AZ47" s="1">
        <f t="shared" si="8"/>
        <v>4891.1810121419476</v>
      </c>
      <c r="BA47" s="1">
        <f t="shared" si="8"/>
        <v>1.7021265066111066</v>
      </c>
      <c r="BB47" s="1">
        <f t="shared" si="8"/>
        <v>3.4531698341572952</v>
      </c>
      <c r="BC47" s="1">
        <f t="shared" si="8"/>
        <v>1083.8373052905376</v>
      </c>
      <c r="BD47" s="1">
        <f t="shared" si="8"/>
        <v>2.3869003429289473</v>
      </c>
      <c r="BE47" s="1">
        <f t="shared" si="8"/>
        <v>23.391570336811121</v>
      </c>
      <c r="BF47" s="1">
        <f t="shared" si="8"/>
        <v>0.58694337141817765</v>
      </c>
      <c r="BG47" s="1">
        <f t="shared" si="8"/>
        <v>0.68476609037847691</v>
      </c>
      <c r="BH47" s="1">
        <f t="shared" si="8"/>
        <v>58.478926382160154</v>
      </c>
      <c r="BI47" s="1">
        <f t="shared" si="8"/>
        <v>0</v>
      </c>
      <c r="BJ47" s="1">
        <f t="shared" si="8"/>
        <v>68.701472588281263</v>
      </c>
      <c r="BK47" s="1">
        <f t="shared" si="8"/>
        <v>52.188893742731466</v>
      </c>
      <c r="BL47" s="1">
        <f t="shared" si="8"/>
        <v>11.308405124643828</v>
      </c>
      <c r="BM47" s="1">
        <f t="shared" si="8"/>
        <v>68.94599655767577</v>
      </c>
      <c r="BN47" s="1">
        <f t="shared" si="8"/>
        <v>57.926630769267533</v>
      </c>
      <c r="BO47" s="1">
        <f t="shared" si="8"/>
        <v>432.25094757654813</v>
      </c>
      <c r="BP47" s="1">
        <f t="shared" si="8"/>
        <v>1388.8006387757703</v>
      </c>
      <c r="BQ47" s="1">
        <f t="shared" si="8"/>
        <v>127677.55542596016</v>
      </c>
      <c r="BR47" s="1">
        <f t="shared" si="8"/>
        <v>491.21148255622091</v>
      </c>
      <c r="BU47" s="68" t="e">
        <f>+(R47-B47)/B47</f>
        <v>#DIV/0!</v>
      </c>
      <c r="BV47" s="68">
        <f t="shared" si="1"/>
        <v>-1.6081390539215304E-3</v>
      </c>
      <c r="BW47" s="68"/>
      <c r="BX47" s="68">
        <f t="shared" si="2"/>
        <v>-4.5254973387072565E-3</v>
      </c>
      <c r="BY47" s="68">
        <f t="shared" si="3"/>
        <v>-4.5254505904039118E-3</v>
      </c>
      <c r="BZ47" s="68"/>
      <c r="CA47" s="68">
        <f t="shared" si="4"/>
        <v>-9.6983621824236663E-5</v>
      </c>
    </row>
    <row r="48" spans="1:79" x14ac:dyDescent="0.25">
      <c r="A48" s="4" t="s">
        <v>478</v>
      </c>
      <c r="B48" s="1">
        <f>SUM(B13:B44)</f>
        <v>0</v>
      </c>
      <c r="C48" s="1">
        <f t="shared" ref="C48:H48" si="9">SUM(C13:C44)</f>
        <v>606844.0214244501</v>
      </c>
      <c r="D48" s="1">
        <f t="shared" si="9"/>
        <v>0</v>
      </c>
      <c r="E48" s="1">
        <f>SUM(E13:E44)</f>
        <v>165026.64127317999</v>
      </c>
      <c r="F48" s="1">
        <f t="shared" si="9"/>
        <v>35502.985340668005</v>
      </c>
      <c r="G48" s="1">
        <f t="shared" si="9"/>
        <v>0</v>
      </c>
      <c r="H48" s="1">
        <f t="shared" si="9"/>
        <v>0</v>
      </c>
      <c r="K48" s="1">
        <f>SUM(K13:K44)</f>
        <v>0</v>
      </c>
      <c r="L48" s="1">
        <f>SUM(L13:L44)</f>
        <v>0</v>
      </c>
      <c r="M48" s="1">
        <f>SUM(M13:M44)</f>
        <v>0</v>
      </c>
      <c r="N48" s="1">
        <f>SUM(N13:N44)</f>
        <v>0</v>
      </c>
      <c r="O48" s="1">
        <f t="shared" ref="O48:BR48" si="10">SUM(O13:O44)</f>
        <v>0</v>
      </c>
      <c r="P48" s="1">
        <f t="shared" si="10"/>
        <v>0</v>
      </c>
      <c r="Q48" s="1">
        <f t="shared" si="10"/>
        <v>0</v>
      </c>
      <c r="R48" s="1">
        <f t="shared" si="10"/>
        <v>0</v>
      </c>
      <c r="S48" s="1">
        <f t="shared" si="10"/>
        <v>0</v>
      </c>
      <c r="T48" s="1">
        <f t="shared" si="10"/>
        <v>0</v>
      </c>
      <c r="U48" s="1">
        <f t="shared" si="10"/>
        <v>0</v>
      </c>
      <c r="V48" s="1">
        <f t="shared" si="10"/>
        <v>0</v>
      </c>
      <c r="W48" s="1">
        <f t="shared" si="10"/>
        <v>0</v>
      </c>
      <c r="X48" s="1">
        <f t="shared" si="10"/>
        <v>0</v>
      </c>
      <c r="Y48" s="1">
        <f t="shared" si="10"/>
        <v>0</v>
      </c>
      <c r="Z48" s="1">
        <f t="shared" si="10"/>
        <v>0</v>
      </c>
      <c r="AA48" s="1">
        <f t="shared" si="10"/>
        <v>0</v>
      </c>
      <c r="AB48" s="1">
        <f t="shared" si="10"/>
        <v>0</v>
      </c>
      <c r="AC48" s="1">
        <f t="shared" si="10"/>
        <v>0</v>
      </c>
      <c r="AD48" s="1">
        <f t="shared" si="10"/>
        <v>0</v>
      </c>
      <c r="AE48" s="1">
        <f t="shared" si="10"/>
        <v>0</v>
      </c>
      <c r="AF48" s="1">
        <f t="shared" si="10"/>
        <v>0</v>
      </c>
      <c r="AG48" s="1">
        <f t="shared" si="10"/>
        <v>0</v>
      </c>
      <c r="AH48" s="1">
        <f t="shared" si="10"/>
        <v>0</v>
      </c>
      <c r="AI48" s="1">
        <f t="shared" si="10"/>
        <v>0</v>
      </c>
      <c r="AJ48" s="1">
        <f t="shared" si="10"/>
        <v>604992.31398732623</v>
      </c>
      <c r="AK48" s="1">
        <f t="shared" si="10"/>
        <v>23522.083055352505</v>
      </c>
      <c r="AL48" s="1">
        <f t="shared" si="10"/>
        <v>0</v>
      </c>
      <c r="AM48" s="1">
        <f t="shared" si="10"/>
        <v>0</v>
      </c>
      <c r="AN48" s="1">
        <f t="shared" si="10"/>
        <v>0</v>
      </c>
      <c r="AO48" s="1">
        <f t="shared" si="10"/>
        <v>0</v>
      </c>
      <c r="AP48" s="1">
        <f t="shared" si="10"/>
        <v>3058.8115203683747</v>
      </c>
      <c r="AQ48" s="1">
        <f t="shared" si="10"/>
        <v>0</v>
      </c>
      <c r="AR48" s="1">
        <f t="shared" si="10"/>
        <v>860.40575291046548</v>
      </c>
      <c r="AS48" s="1">
        <f t="shared" si="10"/>
        <v>50.429074922466654</v>
      </c>
      <c r="AT48" s="1">
        <f t="shared" si="10"/>
        <v>65.843446794572586</v>
      </c>
      <c r="AU48" s="1">
        <f t="shared" si="10"/>
        <v>1976.585776267548</v>
      </c>
      <c r="AV48" s="1">
        <f t="shared" si="10"/>
        <v>34.877169039115962</v>
      </c>
      <c r="AW48" s="1">
        <f t="shared" si="10"/>
        <v>720.67426343402281</v>
      </c>
      <c r="AX48" s="1">
        <f t="shared" si="10"/>
        <v>163602.70787993871</v>
      </c>
      <c r="AY48" s="1">
        <f t="shared" si="10"/>
        <v>35193.870676062994</v>
      </c>
      <c r="AZ48" s="1">
        <f t="shared" si="10"/>
        <v>128408.83720387566</v>
      </c>
      <c r="BA48" s="1">
        <f t="shared" si="10"/>
        <v>26.082182781396803</v>
      </c>
      <c r="BB48" s="1">
        <f t="shared" si="10"/>
        <v>44.722385546893214</v>
      </c>
      <c r="BC48" s="1">
        <f t="shared" si="10"/>
        <v>17507.441579318827</v>
      </c>
      <c r="BD48" s="1">
        <f t="shared" si="10"/>
        <v>53.390023260805712</v>
      </c>
      <c r="BE48" s="1">
        <f t="shared" si="10"/>
        <v>565.43465730236289</v>
      </c>
      <c r="BF48" s="1">
        <f t="shared" si="10"/>
        <v>56.824556596401486</v>
      </c>
      <c r="BG48" s="1">
        <f t="shared" si="10"/>
        <v>125.21214852989924</v>
      </c>
      <c r="BH48" s="1">
        <f t="shared" si="10"/>
        <v>1413.5865626119862</v>
      </c>
      <c r="BI48" s="1">
        <f t="shared" si="10"/>
        <v>0</v>
      </c>
      <c r="BJ48" s="1">
        <f t="shared" si="10"/>
        <v>8367.4216411727175</v>
      </c>
      <c r="BK48" s="1">
        <f t="shared" si="10"/>
        <v>88.496861332092109</v>
      </c>
      <c r="BL48" s="1">
        <f t="shared" si="10"/>
        <v>177.63107387303964</v>
      </c>
      <c r="BM48" s="1">
        <f t="shared" si="10"/>
        <v>0</v>
      </c>
      <c r="BN48" s="1">
        <f t="shared" si="10"/>
        <v>0</v>
      </c>
      <c r="BO48" s="1">
        <f t="shared" si="10"/>
        <v>0</v>
      </c>
      <c r="BP48" s="1">
        <f t="shared" si="10"/>
        <v>0</v>
      </c>
      <c r="BQ48" s="1">
        <f t="shared" si="10"/>
        <v>0</v>
      </c>
      <c r="BR48" s="1">
        <f t="shared" si="10"/>
        <v>0</v>
      </c>
      <c r="BU48" s="68" t="e">
        <f>+(R48-B48)/B48</f>
        <v>#DIV/0!</v>
      </c>
      <c r="BV48" s="68">
        <f t="shared" si="1"/>
        <v>-3.0513729587008901E-3</v>
      </c>
      <c r="BW48" s="68"/>
      <c r="BX48" s="68">
        <f t="shared" si="2"/>
        <v>-8.6285061748554246E-3</v>
      </c>
      <c r="BY48" s="68">
        <f t="shared" si="3"/>
        <v>-8.7067231569094555E-3</v>
      </c>
      <c r="BZ48" s="68"/>
      <c r="CA48" s="68" t="str">
        <f t="shared" si="4"/>
        <v/>
      </c>
    </row>
    <row r="49" spans="1:1" x14ac:dyDescent="0.25">
      <c r="A49" s="67"/>
    </row>
    <row r="50" spans="1:1" x14ac:dyDescent="0.25">
      <c r="A50" s="67"/>
    </row>
    <row r="51" spans="1:1" x14ac:dyDescent="0.25">
      <c r="A51" s="67"/>
    </row>
    <row r="52" spans="1:1" x14ac:dyDescent="0.25">
      <c r="A52" s="9"/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CP51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F20" sqref="F20"/>
    </sheetView>
  </sheetViews>
  <sheetFormatPr defaultRowHeight="15" x14ac:dyDescent="0.25"/>
  <cols>
    <col min="1" max="1" width="18.85546875" style="89" customWidth="1"/>
    <col min="2" max="2" width="10.85546875" style="75" customWidth="1"/>
    <col min="3" max="8" width="9.140625" style="75"/>
    <col min="10" max="10" width="15.28515625" customWidth="1"/>
    <col min="11" max="11" width="6" style="74" bestFit="1" customWidth="1"/>
    <col min="12" max="12" width="5.42578125" style="19" bestFit="1" customWidth="1"/>
    <col min="13" max="13" width="5.7109375" style="19" bestFit="1" customWidth="1"/>
    <col min="14" max="14" width="14.5703125" style="19" bestFit="1" customWidth="1"/>
    <col min="15" max="15" width="5.7109375" style="19" bestFit="1" customWidth="1"/>
    <col min="16" max="16" width="5.7109375" style="75" customWidth="1"/>
    <col min="17" max="18" width="6.7109375" style="19" bestFit="1" customWidth="1"/>
    <col min="19" max="19" width="9.28515625" style="19" bestFit="1" customWidth="1"/>
    <col min="20" max="20" width="6.7109375" style="19" bestFit="1" customWidth="1"/>
    <col min="21" max="21" width="5.7109375" style="19" customWidth="1"/>
    <col min="22" max="22" width="5.7109375" style="19" bestFit="1" customWidth="1"/>
    <col min="23" max="23" width="5.85546875" style="19" bestFit="1" customWidth="1"/>
    <col min="24" max="24" width="5.85546875" style="75" customWidth="1"/>
    <col min="25" max="25" width="6.42578125" style="19" bestFit="1" customWidth="1"/>
    <col min="26" max="26" width="15.42578125" style="19" bestFit="1" customWidth="1"/>
    <col min="27" max="27" width="4.28515625" style="75" bestFit="1" customWidth="1"/>
    <col min="28" max="28" width="5.7109375" style="75" bestFit="1" customWidth="1"/>
    <col min="29" max="29" width="6.5703125" style="19" bestFit="1" customWidth="1"/>
    <col min="30" max="30" width="6.7109375" style="19" bestFit="1" customWidth="1"/>
    <col min="31" max="31" width="5.140625" style="19" bestFit="1" customWidth="1"/>
    <col min="32" max="33" width="5.140625" style="75" customWidth="1"/>
    <col min="34" max="34" width="4.140625" style="19" bestFit="1" customWidth="1"/>
    <col min="35" max="35" width="6.5703125" style="19" bestFit="1" customWidth="1"/>
    <col min="36" max="36" width="6.5703125" style="75" customWidth="1"/>
    <col min="37" max="37" width="6.140625" style="19" bestFit="1" customWidth="1"/>
    <col min="38" max="38" width="6.7109375" style="19" bestFit="1" customWidth="1"/>
    <col min="39" max="39" width="10" style="19" bestFit="1" customWidth="1"/>
    <col min="40" max="40" width="10" style="75" customWidth="1"/>
    <col min="41" max="41" width="7.7109375" style="19" bestFit="1" customWidth="1"/>
    <col min="42" max="42" width="6.7109375" style="19" bestFit="1" customWidth="1"/>
    <col min="43" max="43" width="7.7109375" style="19" bestFit="1" customWidth="1"/>
    <col min="44" max="44" width="6" style="19" bestFit="1" customWidth="1"/>
    <col min="45" max="45" width="6.7109375" style="19" bestFit="1" customWidth="1"/>
    <col min="46" max="46" width="6.7109375" style="75" customWidth="1"/>
    <col min="47" max="47" width="4.28515625" style="19" bestFit="1" customWidth="1"/>
    <col min="48" max="48" width="7.7109375" style="19" bestFit="1" customWidth="1"/>
    <col min="49" max="49" width="4.5703125" style="19" bestFit="1" customWidth="1"/>
    <col min="50" max="50" width="4.140625" style="19" bestFit="1" customWidth="1"/>
    <col min="51" max="51" width="6.7109375" style="19" bestFit="1" customWidth="1"/>
    <col min="52" max="52" width="4.140625" style="19" bestFit="1" customWidth="1"/>
    <col min="53" max="53" width="5.85546875" style="19" bestFit="1" customWidth="1"/>
    <col min="54" max="54" width="3.28515625" style="19" bestFit="1" customWidth="1"/>
    <col min="55" max="55" width="6.7109375" style="19" bestFit="1" customWidth="1"/>
    <col min="56" max="56" width="6.85546875" style="19" bestFit="1" customWidth="1"/>
    <col min="57" max="57" width="5.7109375" style="19" bestFit="1" customWidth="1"/>
    <col min="58" max="58" width="5.140625" style="19" bestFit="1" customWidth="1"/>
    <col min="59" max="59" width="5.28515625" style="19" bestFit="1" customWidth="1"/>
    <col min="60" max="60" width="8.7109375" style="19" bestFit="1" customWidth="1"/>
    <col min="61" max="61" width="4.85546875" style="19" bestFit="1" customWidth="1"/>
    <col min="62" max="62" width="7.85546875" style="19" bestFit="1" customWidth="1"/>
    <col min="63" max="63" width="5.85546875" style="19" bestFit="1" customWidth="1"/>
    <col min="64" max="64" width="6" style="19" bestFit="1" customWidth="1"/>
    <col min="65" max="66" width="5.7109375" style="19" bestFit="1" customWidth="1"/>
    <col min="67" max="67" width="4.140625" style="19" bestFit="1" customWidth="1"/>
    <col min="68" max="68" width="5.5703125" style="19" bestFit="1" customWidth="1"/>
    <col min="69" max="69" width="3.85546875" style="19" bestFit="1" customWidth="1"/>
    <col min="70" max="70" width="5.7109375" style="19" bestFit="1" customWidth="1"/>
    <col min="71" max="71" width="8" style="19" bestFit="1" customWidth="1"/>
    <col min="72" max="73" width="5.28515625" style="19" bestFit="1" customWidth="1"/>
    <col min="74" max="74" width="6.7109375" style="19" bestFit="1" customWidth="1"/>
    <col min="75" max="75" width="5.7109375" style="19" bestFit="1" customWidth="1"/>
    <col min="76" max="76" width="9.140625" style="19" bestFit="1" customWidth="1"/>
    <col min="77" max="77" width="6.7109375" style="19" bestFit="1" customWidth="1"/>
    <col min="78" max="78" width="6.7109375" style="19" customWidth="1"/>
    <col min="79" max="79" width="9" style="19" bestFit="1" customWidth="1"/>
    <col min="80" max="80" width="7.140625" style="19" customWidth="1"/>
    <col min="81" max="88" width="9.140625" style="21"/>
  </cols>
  <sheetData>
    <row r="1" spans="1:94" x14ac:dyDescent="0.25">
      <c r="B1" s="75" t="s">
        <v>329</v>
      </c>
      <c r="I1" s="89"/>
      <c r="J1" s="89" t="s">
        <v>479</v>
      </c>
      <c r="K1" s="89"/>
      <c r="L1" s="75"/>
      <c r="M1" s="75"/>
      <c r="N1" s="75"/>
      <c r="O1" s="75"/>
      <c r="Q1" s="75"/>
      <c r="R1" s="75"/>
      <c r="S1" s="75"/>
      <c r="T1" s="75"/>
      <c r="U1" s="75"/>
      <c r="V1" s="75"/>
      <c r="W1" s="75"/>
      <c r="Y1" s="75"/>
      <c r="Z1" s="75"/>
      <c r="AC1" s="75"/>
      <c r="AD1" s="75"/>
      <c r="AE1" s="75"/>
      <c r="AH1" s="75"/>
      <c r="AI1" s="75"/>
      <c r="AK1" s="75"/>
      <c r="AL1" s="75"/>
      <c r="AM1" s="75"/>
      <c r="AO1" s="75"/>
      <c r="AP1" s="75"/>
      <c r="AQ1" s="75"/>
      <c r="AR1" s="75"/>
      <c r="AS1" s="75"/>
      <c r="AU1" s="75"/>
      <c r="AV1" s="75"/>
      <c r="AW1" s="75"/>
      <c r="AX1" s="75"/>
      <c r="AY1" s="75"/>
      <c r="AZ1" s="75"/>
      <c r="BA1" s="75"/>
      <c r="BB1" s="75"/>
      <c r="BC1" s="75"/>
      <c r="BD1" s="75"/>
      <c r="BE1" s="75"/>
      <c r="BF1" s="75"/>
      <c r="BG1" s="75"/>
      <c r="BH1" s="75"/>
      <c r="BI1" s="75"/>
      <c r="BJ1" s="75"/>
      <c r="BK1" s="75"/>
      <c r="BL1" s="75"/>
      <c r="BM1" s="75"/>
      <c r="BN1" s="75"/>
      <c r="BO1" s="75"/>
      <c r="BP1" s="75"/>
      <c r="BQ1" s="75"/>
      <c r="BR1" s="75"/>
      <c r="BS1" s="75"/>
      <c r="BT1" s="75"/>
      <c r="BU1" s="75"/>
      <c r="BV1" s="75"/>
      <c r="BW1" s="75"/>
      <c r="BX1" s="75"/>
      <c r="BY1" s="75"/>
      <c r="BZ1" s="75"/>
      <c r="CA1" s="75"/>
      <c r="CB1" s="75"/>
      <c r="CC1" s="89"/>
      <c r="CD1" s="89" t="s">
        <v>372</v>
      </c>
      <c r="CE1" s="89"/>
      <c r="CF1" s="89"/>
      <c r="CG1" s="89"/>
      <c r="CH1" s="89"/>
      <c r="CI1" s="89"/>
      <c r="CJ1" s="89"/>
      <c r="CK1" s="89"/>
      <c r="CL1" s="89"/>
      <c r="CM1" s="89"/>
      <c r="CN1" s="89"/>
      <c r="CO1" s="89"/>
      <c r="CP1" s="89"/>
    </row>
    <row r="2" spans="1:94" x14ac:dyDescent="0.25">
      <c r="A2" s="6" t="s">
        <v>162</v>
      </c>
      <c r="B2" s="75" t="s">
        <v>54</v>
      </c>
      <c r="C2" s="75" t="s">
        <v>82</v>
      </c>
      <c r="D2" s="75" t="s">
        <v>163</v>
      </c>
      <c r="E2" s="75" t="s">
        <v>164</v>
      </c>
      <c r="F2" s="75" t="s">
        <v>165</v>
      </c>
      <c r="G2" s="75" t="s">
        <v>140</v>
      </c>
      <c r="H2" s="75" t="s">
        <v>166</v>
      </c>
      <c r="I2" s="89"/>
      <c r="J2" s="89" t="s">
        <v>336</v>
      </c>
      <c r="K2" s="75" t="s">
        <v>358</v>
      </c>
      <c r="L2" s="89" t="s">
        <v>36</v>
      </c>
      <c r="M2" s="89" t="s">
        <v>40</v>
      </c>
      <c r="N2" s="89" t="s">
        <v>42</v>
      </c>
      <c r="O2" s="89" t="s">
        <v>44</v>
      </c>
      <c r="P2" s="89" t="s">
        <v>359</v>
      </c>
      <c r="Q2" s="89" t="s">
        <v>46</v>
      </c>
      <c r="R2" s="89" t="s">
        <v>50</v>
      </c>
      <c r="S2" s="89" t="s">
        <v>54</v>
      </c>
      <c r="T2" s="89" t="s">
        <v>56</v>
      </c>
      <c r="U2" s="89" t="s">
        <v>58</v>
      </c>
      <c r="V2" s="89" t="s">
        <v>60</v>
      </c>
      <c r="W2" s="89" t="s">
        <v>62</v>
      </c>
      <c r="X2" s="89" t="s">
        <v>360</v>
      </c>
      <c r="Y2" s="89" t="s">
        <v>64</v>
      </c>
      <c r="Z2" s="89" t="s">
        <v>66</v>
      </c>
      <c r="AA2" s="89" t="s">
        <v>361</v>
      </c>
      <c r="AB2" s="89" t="s">
        <v>362</v>
      </c>
      <c r="AC2" s="89" t="s">
        <v>70</v>
      </c>
      <c r="AD2" s="89" t="s">
        <v>72</v>
      </c>
      <c r="AE2" s="89" t="s">
        <v>74</v>
      </c>
      <c r="AF2" s="89" t="s">
        <v>363</v>
      </c>
      <c r="AG2" s="89" t="s">
        <v>364</v>
      </c>
      <c r="AH2" s="89" t="s">
        <v>76</v>
      </c>
      <c r="AI2" s="89" t="s">
        <v>78</v>
      </c>
      <c r="AJ2" s="89" t="s">
        <v>365</v>
      </c>
      <c r="AK2" s="89" t="s">
        <v>80</v>
      </c>
      <c r="AL2" s="89" t="s">
        <v>82</v>
      </c>
      <c r="AM2" s="89" t="s">
        <v>84</v>
      </c>
      <c r="AN2" s="89" t="s">
        <v>366</v>
      </c>
      <c r="AO2" s="89" t="s">
        <v>86</v>
      </c>
      <c r="AP2" s="89" t="s">
        <v>88</v>
      </c>
      <c r="AQ2" s="89" t="s">
        <v>163</v>
      </c>
      <c r="AR2" s="89" t="s">
        <v>92</v>
      </c>
      <c r="AS2" s="89" t="s">
        <v>94</v>
      </c>
      <c r="AT2" s="89" t="s">
        <v>367</v>
      </c>
      <c r="AU2" s="89" t="s">
        <v>96</v>
      </c>
      <c r="AV2" s="89" t="s">
        <v>98</v>
      </c>
      <c r="AW2" s="89" t="s">
        <v>100</v>
      </c>
      <c r="AX2" s="89" t="s">
        <v>102</v>
      </c>
      <c r="AY2" s="89" t="s">
        <v>104</v>
      </c>
      <c r="AZ2" s="89" t="s">
        <v>106</v>
      </c>
      <c r="BA2" s="89" t="s">
        <v>108</v>
      </c>
      <c r="BB2" s="89" t="s">
        <v>110</v>
      </c>
      <c r="BC2" s="89" t="s">
        <v>164</v>
      </c>
      <c r="BD2" s="89" t="s">
        <v>165</v>
      </c>
      <c r="BE2" s="89" t="s">
        <v>112</v>
      </c>
      <c r="BF2" s="89" t="s">
        <v>114</v>
      </c>
      <c r="BG2" s="89" t="s">
        <v>116</v>
      </c>
      <c r="BH2" s="89" t="s">
        <v>118</v>
      </c>
      <c r="BI2" s="89" t="s">
        <v>120</v>
      </c>
      <c r="BJ2" s="89" t="s">
        <v>122</v>
      </c>
      <c r="BK2" s="89" t="s">
        <v>124</v>
      </c>
      <c r="BL2" s="89" t="s">
        <v>126</v>
      </c>
      <c r="BM2" s="89" t="s">
        <v>128</v>
      </c>
      <c r="BN2" s="89" t="s">
        <v>130</v>
      </c>
      <c r="BO2" s="89" t="s">
        <v>132</v>
      </c>
      <c r="BP2" s="89" t="s">
        <v>134</v>
      </c>
      <c r="BQ2" s="89" t="s">
        <v>136</v>
      </c>
      <c r="BR2" s="89" t="s">
        <v>140</v>
      </c>
      <c r="BS2" s="89" t="s">
        <v>142</v>
      </c>
      <c r="BT2" s="89" t="s">
        <v>144</v>
      </c>
      <c r="BU2" s="89" t="s">
        <v>146</v>
      </c>
      <c r="BV2" s="89" t="s">
        <v>148</v>
      </c>
      <c r="BW2" s="89" t="s">
        <v>152</v>
      </c>
      <c r="BX2" s="89" t="s">
        <v>154</v>
      </c>
      <c r="BY2" s="89" t="s">
        <v>156</v>
      </c>
      <c r="BZ2" s="89"/>
      <c r="CA2" s="89" t="s">
        <v>480</v>
      </c>
      <c r="CB2" s="75"/>
      <c r="CC2" s="75" t="s">
        <v>70</v>
      </c>
      <c r="CD2" s="75" t="s">
        <v>54</v>
      </c>
      <c r="CE2" s="75" t="s">
        <v>82</v>
      </c>
      <c r="CF2" s="75" t="s">
        <v>163</v>
      </c>
      <c r="CG2" s="75" t="s">
        <v>164</v>
      </c>
      <c r="CH2" s="75" t="s">
        <v>165</v>
      </c>
      <c r="CI2" s="75" t="s">
        <v>140</v>
      </c>
      <c r="CJ2" s="75" t="s">
        <v>166</v>
      </c>
      <c r="CK2" s="89" t="s">
        <v>355</v>
      </c>
      <c r="CL2" s="89" t="s">
        <v>356</v>
      </c>
      <c r="CM2" s="89" t="s">
        <v>374</v>
      </c>
      <c r="CN2" s="51" t="s">
        <v>375</v>
      </c>
      <c r="CO2" s="51" t="s">
        <v>376</v>
      </c>
      <c r="CP2" s="51" t="s">
        <v>377</v>
      </c>
    </row>
    <row r="3" spans="1:94" x14ac:dyDescent="0.25">
      <c r="A3" s="14" t="s">
        <v>481</v>
      </c>
      <c r="B3" s="75">
        <v>29560.788672999999</v>
      </c>
      <c r="C3" s="75">
        <v>124.45560577000001</v>
      </c>
      <c r="D3" s="75">
        <v>7973.0686476000001</v>
      </c>
      <c r="E3" s="75">
        <v>522.42601921999994</v>
      </c>
      <c r="F3" s="75">
        <v>278.50830020000001</v>
      </c>
      <c r="G3" s="75">
        <v>18.407088369</v>
      </c>
      <c r="H3" s="75">
        <v>2171.9422076999999</v>
      </c>
      <c r="I3" s="89"/>
      <c r="J3" s="89" t="s">
        <v>429</v>
      </c>
      <c r="K3" s="75">
        <v>0</v>
      </c>
      <c r="L3" s="75">
        <v>0.298920321265011</v>
      </c>
      <c r="M3" s="75">
        <v>10.250143147260999</v>
      </c>
      <c r="N3" s="75">
        <v>10.250143147260999</v>
      </c>
      <c r="O3" s="75">
        <v>1.7109560053902899</v>
      </c>
      <c r="P3" s="75">
        <v>9.7751989070586603E-2</v>
      </c>
      <c r="Q3" s="75">
        <v>23.797296273253998</v>
      </c>
      <c r="R3" s="75">
        <v>55.748900012015199</v>
      </c>
      <c r="S3" s="75">
        <v>7285.1229118647097</v>
      </c>
      <c r="T3" s="75">
        <v>45.8910850460489</v>
      </c>
      <c r="U3" s="75">
        <v>11.2091349356305</v>
      </c>
      <c r="V3" s="75">
        <v>20.188353651349999</v>
      </c>
      <c r="W3" s="75">
        <v>0</v>
      </c>
      <c r="X3" s="75">
        <v>0</v>
      </c>
      <c r="Y3" s="75">
        <v>15.0524647192799</v>
      </c>
      <c r="Z3" s="75">
        <v>15.0524647192799</v>
      </c>
      <c r="AA3" s="75">
        <v>0.84374460699857301</v>
      </c>
      <c r="AB3" s="75">
        <v>0</v>
      </c>
      <c r="AC3" s="75">
        <v>15.938321929925999</v>
      </c>
      <c r="AD3" s="75">
        <v>8.4770264470863204</v>
      </c>
      <c r="AE3" s="75">
        <v>0.17026344918092701</v>
      </c>
      <c r="AF3" s="75">
        <v>0</v>
      </c>
      <c r="AG3" s="75">
        <v>2.2386238891799302</v>
      </c>
      <c r="AH3" s="75">
        <v>1.40446683737054</v>
      </c>
      <c r="AI3" s="75">
        <v>0</v>
      </c>
      <c r="AJ3" s="75">
        <v>0</v>
      </c>
      <c r="AK3" s="75">
        <v>0.18981558181633301</v>
      </c>
      <c r="AL3" s="75">
        <v>31.246113747471501</v>
      </c>
      <c r="AM3" s="75">
        <v>0</v>
      </c>
      <c r="AN3" s="75">
        <v>542.84446006051598</v>
      </c>
      <c r="AO3" s="75">
        <v>1793.0160390659</v>
      </c>
      <c r="AP3" s="75">
        <v>183.285608999266</v>
      </c>
      <c r="AQ3" s="75">
        <v>1992.23996999509</v>
      </c>
      <c r="AR3" s="75">
        <v>0</v>
      </c>
      <c r="AS3" s="75">
        <v>22.444895919795801</v>
      </c>
      <c r="AT3" s="75">
        <v>0</v>
      </c>
      <c r="AU3" s="75">
        <v>2.6818344659578799E-2</v>
      </c>
      <c r="AV3" s="75">
        <v>241.908173051803</v>
      </c>
      <c r="AW3" s="75">
        <v>0.128447857934158</v>
      </c>
      <c r="AX3" s="75">
        <v>4.5102822467302697E-2</v>
      </c>
      <c r="AY3" s="75">
        <v>40.642661970821699</v>
      </c>
      <c r="AZ3" s="75">
        <v>0.80041722471160803</v>
      </c>
      <c r="BA3" s="75">
        <v>6.6432502741998495E-2</v>
      </c>
      <c r="BB3" s="75">
        <v>5.9958962063967102E-3</v>
      </c>
      <c r="BC3" s="75">
        <v>131.676160810749</v>
      </c>
      <c r="BD3" s="75">
        <v>69.708300451506403</v>
      </c>
      <c r="BE3" s="75">
        <v>61.967860359243197</v>
      </c>
      <c r="BF3" s="75">
        <v>0.70778496117109502</v>
      </c>
      <c r="BG3" s="75">
        <v>7.4418293953273E-3</v>
      </c>
      <c r="BH3" s="75">
        <v>4.1684287107921696</v>
      </c>
      <c r="BI3" s="75">
        <v>1.55764899110986E-2</v>
      </c>
      <c r="BJ3" s="75">
        <v>4.5235655351444199</v>
      </c>
      <c r="BK3" s="75">
        <v>0.209154119611766</v>
      </c>
      <c r="BL3" s="75">
        <v>8.9135214978201593E-2</v>
      </c>
      <c r="BM3" s="75">
        <v>17.100987780882502</v>
      </c>
      <c r="BN3" s="75">
        <v>3.4951669255554298</v>
      </c>
      <c r="BO3" s="75">
        <v>0.62036299101065395</v>
      </c>
      <c r="BP3" s="75">
        <v>0.52556520445113197</v>
      </c>
      <c r="BQ3" s="75">
        <v>2.44209946152108E-2</v>
      </c>
      <c r="BR3" s="75">
        <v>4.6456641148167099</v>
      </c>
      <c r="BS3" s="75">
        <v>6.6002409675755196</v>
      </c>
      <c r="BT3" s="75">
        <v>0</v>
      </c>
      <c r="BU3" s="75">
        <v>3.2603398609765299E-2</v>
      </c>
      <c r="BV3" s="75">
        <v>59.505404451131803</v>
      </c>
      <c r="BW3" s="75">
        <v>6.5811399990079204E-3</v>
      </c>
      <c r="BX3" s="75">
        <v>531.32935586456904</v>
      </c>
      <c r="BY3" s="75">
        <v>66.646344541631606</v>
      </c>
      <c r="BZ3" s="75"/>
      <c r="CA3" s="75"/>
      <c r="CB3" s="75"/>
      <c r="CC3" s="23">
        <f t="shared" ref="CC3:CC15" si="0">IF(AQ3&lt;&gt;0,AC3/AQ3,"")</f>
        <v>8.0002018682344186E-3</v>
      </c>
      <c r="CD3" s="68">
        <f t="shared" ref="CD3:CD15" si="1">IF(B3&lt;&gt;0,(S3-B3)/B3,"")</f>
        <v>-0.75355451464937606</v>
      </c>
      <c r="CE3" s="68">
        <f t="shared" ref="CE3:CE15" si="2">IF(C3&lt;&gt;0,(AL3-C3)/C3,"")</f>
        <v>-0.74893767497129993</v>
      </c>
      <c r="CF3" s="68">
        <f t="shared" ref="CF3:CF15" si="3">IF(D3&lt;&gt;0,(AQ3-D3)/D3,"")</f>
        <v>-0.7501288326929455</v>
      </c>
      <c r="CG3" s="68">
        <f t="shared" ref="CG3:CG15" si="4">IF(E3&lt;&gt;0,(BC3-E3)/E3,"")</f>
        <v>-0.74795252156976011</v>
      </c>
      <c r="CH3" s="68">
        <f t="shared" ref="CH3:CH15" si="5">IF(F3&lt;&gt;0,(BD3-F3)/F3,"")</f>
        <v>-0.74970835554470705</v>
      </c>
      <c r="CI3" s="68">
        <f t="shared" ref="CI3:CI15" si="6">IF(G3&lt;&gt;0,(BR3-G3)/G3,"")</f>
        <v>-0.74761548259633337</v>
      </c>
      <c r="CJ3" s="68">
        <f t="shared" ref="CJ3:CJ15" si="7">IF(H3&lt;&gt;0,(BX3-H3)/H3,"")</f>
        <v>-0.75536671556872326</v>
      </c>
      <c r="CK3" s="68"/>
      <c r="CL3" s="68"/>
      <c r="CM3" s="68"/>
      <c r="CN3" s="68"/>
      <c r="CO3" s="68"/>
      <c r="CP3" s="68"/>
    </row>
    <row r="4" spans="1:94" x14ac:dyDescent="0.25">
      <c r="A4" s="14" t="s">
        <v>430</v>
      </c>
      <c r="B4" s="75">
        <v>9243.8048147999998</v>
      </c>
      <c r="C4" s="75">
        <v>33.877788922000001</v>
      </c>
      <c r="D4" s="75">
        <v>2022.1603522</v>
      </c>
      <c r="E4" s="75">
        <v>132.40685083</v>
      </c>
      <c r="F4" s="75">
        <v>77.599802389000004</v>
      </c>
      <c r="G4" s="75">
        <v>4.4531006937999997</v>
      </c>
      <c r="H4" s="75">
        <v>736.88337273000002</v>
      </c>
      <c r="I4" s="89"/>
      <c r="J4" s="89" t="s">
        <v>430</v>
      </c>
      <c r="K4" s="75">
        <v>0</v>
      </c>
      <c r="L4" s="75">
        <v>0.45423701874259298</v>
      </c>
      <c r="M4" s="75">
        <v>11.3918561468476</v>
      </c>
      <c r="N4" s="75">
        <v>11.3918561468476</v>
      </c>
      <c r="O4" s="75">
        <v>1.6781788458803799</v>
      </c>
      <c r="P4" s="75">
        <v>8.1629768113670398E-2</v>
      </c>
      <c r="Q4" s="75">
        <v>34.011044508474001</v>
      </c>
      <c r="R4" s="75">
        <v>84.715692650782202</v>
      </c>
      <c r="S4" s="75">
        <v>9240.31014093046</v>
      </c>
      <c r="T4" s="75">
        <v>54.363555820698103</v>
      </c>
      <c r="U4" s="75">
        <v>15.6306569495527</v>
      </c>
      <c r="V4" s="75">
        <v>25.653444425006999</v>
      </c>
      <c r="W4" s="75">
        <v>0</v>
      </c>
      <c r="X4" s="75">
        <v>0</v>
      </c>
      <c r="Y4" s="75">
        <v>16.199815476865201</v>
      </c>
      <c r="Z4" s="75">
        <v>16.199815476865201</v>
      </c>
      <c r="AA4" s="75">
        <v>0.727021482467192</v>
      </c>
      <c r="AB4" s="75">
        <v>0</v>
      </c>
      <c r="AC4" s="75">
        <v>16.1659410153386</v>
      </c>
      <c r="AD4" s="75">
        <v>12.3689111981569</v>
      </c>
      <c r="AE4" s="75">
        <v>0.14415472196354601</v>
      </c>
      <c r="AF4" s="75">
        <v>0</v>
      </c>
      <c r="AG4" s="75">
        <v>3.2700898332564901</v>
      </c>
      <c r="AH4" s="75">
        <v>1.2217785638210401</v>
      </c>
      <c r="AI4" s="75">
        <v>0</v>
      </c>
      <c r="AJ4" s="75">
        <v>0</v>
      </c>
      <c r="AK4" s="75">
        <v>0.27937087312422398</v>
      </c>
      <c r="AL4" s="75">
        <v>33.8715459360549</v>
      </c>
      <c r="AM4" s="75">
        <v>0</v>
      </c>
      <c r="AN4" s="75">
        <v>752.68264620777404</v>
      </c>
      <c r="AO4" s="75">
        <v>1818.66758841911</v>
      </c>
      <c r="AP4" s="75">
        <v>185.90775883640001</v>
      </c>
      <c r="AQ4" s="75">
        <v>2020.74128827085</v>
      </c>
      <c r="AR4" s="75">
        <v>0</v>
      </c>
      <c r="AS4" s="75">
        <v>29.148543836152498</v>
      </c>
      <c r="AT4" s="75">
        <v>0</v>
      </c>
      <c r="AU4" s="75">
        <v>3.0933048937096599E-2</v>
      </c>
      <c r="AV4" s="75">
        <v>345.47947359579302</v>
      </c>
      <c r="AW4" s="75">
        <v>0.132174991870456</v>
      </c>
      <c r="AX4" s="75">
        <v>4.6011995348247597E-2</v>
      </c>
      <c r="AY4" s="75">
        <v>45.371212817672301</v>
      </c>
      <c r="AZ4" s="75">
        <v>0.70256331398777505</v>
      </c>
      <c r="BA4" s="75">
        <v>5.6881170874738797E-2</v>
      </c>
      <c r="BB4" s="75">
        <v>6.6024247534956998E-3</v>
      </c>
      <c r="BC4" s="75">
        <v>132.31392725706399</v>
      </c>
      <c r="BD4" s="75">
        <v>77.530591112838096</v>
      </c>
      <c r="BE4" s="75">
        <v>54.783336144226404</v>
      </c>
      <c r="BF4" s="75">
        <v>0.60074891009000397</v>
      </c>
      <c r="BG4" s="75">
        <v>6.5210083940982098E-3</v>
      </c>
      <c r="BH4" s="75">
        <v>4.0363304066976298</v>
      </c>
      <c r="BI4" s="75">
        <v>1.9284366474313301E-2</v>
      </c>
      <c r="BJ4" s="75">
        <v>5.1832789342857204</v>
      </c>
      <c r="BK4" s="75">
        <v>0.27116806384585301</v>
      </c>
      <c r="BL4" s="75">
        <v>9.8840302694598994E-2</v>
      </c>
      <c r="BM4" s="75">
        <v>19.8645565127289</v>
      </c>
      <c r="BN4" s="75">
        <v>3.6200663416612899</v>
      </c>
      <c r="BO4" s="75">
        <v>0.55104890402729301</v>
      </c>
      <c r="BP4" s="75">
        <v>0.53141129979000901</v>
      </c>
      <c r="BQ4" s="75">
        <v>2.1022640365526299E-2</v>
      </c>
      <c r="BR4" s="75">
        <v>4.4518676124495</v>
      </c>
      <c r="BS4" s="75">
        <v>8.3785134660427598</v>
      </c>
      <c r="BT4" s="75">
        <v>0</v>
      </c>
      <c r="BU4" s="75">
        <v>2.7226451662009401E-2</v>
      </c>
      <c r="BV4" s="75">
        <v>89.062162920462697</v>
      </c>
      <c r="BW4" s="75">
        <v>1.0630072163891601E-2</v>
      </c>
      <c r="BX4" s="75">
        <v>736.58202141790196</v>
      </c>
      <c r="BY4" s="75">
        <v>99.501140263562604</v>
      </c>
      <c r="BZ4" s="75"/>
      <c r="CA4" s="75"/>
      <c r="CB4" s="75"/>
      <c r="CC4" s="23">
        <f t="shared" si="0"/>
        <v>8.0000052996253707E-3</v>
      </c>
      <c r="CD4" s="68">
        <f t="shared" si="1"/>
        <v>-3.7805578325762702E-4</v>
      </c>
      <c r="CE4" s="68">
        <f t="shared" si="2"/>
        <v>-1.8427961634314146E-4</v>
      </c>
      <c r="CF4" s="68">
        <f t="shared" si="3"/>
        <v>-7.0175638030199041E-4</v>
      </c>
      <c r="CG4" s="68">
        <f t="shared" si="4"/>
        <v>-7.0180336103082912E-4</v>
      </c>
      <c r="CH4" s="68">
        <f t="shared" si="5"/>
        <v>-8.9190015993802945E-4</v>
      </c>
      <c r="CI4" s="68">
        <f t="shared" si="6"/>
        <v>-2.7690399011558718E-4</v>
      </c>
      <c r="CJ4" s="68">
        <f t="shared" si="7"/>
        <v>-4.0895387689590445E-4</v>
      </c>
      <c r="CK4" s="68"/>
      <c r="CL4" s="68"/>
      <c r="CM4" s="68"/>
      <c r="CN4" s="68"/>
      <c r="CO4" s="68"/>
      <c r="CP4" s="68"/>
    </row>
    <row r="5" spans="1:94" x14ac:dyDescent="0.25">
      <c r="A5" s="14" t="s">
        <v>482</v>
      </c>
      <c r="B5" s="75">
        <v>44653.252763999997</v>
      </c>
      <c r="C5" s="75">
        <v>186.15448653999999</v>
      </c>
      <c r="D5" s="75">
        <v>9194.9427653000002</v>
      </c>
      <c r="E5" s="75">
        <v>618.67260776000001</v>
      </c>
      <c r="F5" s="75">
        <v>297.11266671999999</v>
      </c>
      <c r="G5" s="75">
        <v>32.601117862000002</v>
      </c>
      <c r="H5" s="75">
        <v>3318.4623323000001</v>
      </c>
      <c r="I5" s="89"/>
      <c r="J5" s="89" t="s">
        <v>431</v>
      </c>
      <c r="K5" s="75">
        <v>0</v>
      </c>
      <c r="L5" s="75">
        <v>1.97282400973781</v>
      </c>
      <c r="M5" s="75">
        <v>50.974265561533699</v>
      </c>
      <c r="N5" s="75">
        <v>50.974265561533699</v>
      </c>
      <c r="O5" s="75">
        <v>7.6184708427718704</v>
      </c>
      <c r="P5" s="75">
        <v>0.37849125057623301</v>
      </c>
      <c r="Q5" s="75">
        <v>149.793003454532</v>
      </c>
      <c r="R5" s="75">
        <v>367.93392461405199</v>
      </c>
      <c r="S5" s="75">
        <v>44633.054427928102</v>
      </c>
      <c r="T5" s="75">
        <v>241.61161390697501</v>
      </c>
      <c r="U5" s="75">
        <v>68.611167999470894</v>
      </c>
      <c r="V5" s="75">
        <v>113.214912367267</v>
      </c>
      <c r="W5" s="75">
        <v>0</v>
      </c>
      <c r="X5" s="75">
        <v>0</v>
      </c>
      <c r="Y5" s="75">
        <v>72.747151074587805</v>
      </c>
      <c r="Z5" s="75">
        <v>72.747151074587805</v>
      </c>
      <c r="AA5" s="75">
        <v>3.3560580720889299</v>
      </c>
      <c r="AB5" s="75">
        <v>0</v>
      </c>
      <c r="AC5" s="75">
        <v>73.497000281089299</v>
      </c>
      <c r="AD5" s="75">
        <v>55.881690622089202</v>
      </c>
      <c r="AE5" s="75">
        <v>0.66788125882813298</v>
      </c>
      <c r="AF5" s="75">
        <v>0</v>
      </c>
      <c r="AG5" s="75">
        <v>14.4709660296003</v>
      </c>
      <c r="AH5" s="75">
        <v>5.6327314975445901</v>
      </c>
      <c r="AI5" s="75">
        <v>0</v>
      </c>
      <c r="AJ5" s="75">
        <v>0</v>
      </c>
      <c r="AK5" s="75">
        <v>1.35904429064303</v>
      </c>
      <c r="AL5" s="75">
        <v>186.098844557614</v>
      </c>
      <c r="AM5" s="75">
        <v>0</v>
      </c>
      <c r="AN5" s="75">
        <v>3387.34716513169</v>
      </c>
      <c r="AO5" s="75">
        <v>8268.6346227065005</v>
      </c>
      <c r="AP5" s="75">
        <v>845.22431345315397</v>
      </c>
      <c r="AQ5" s="75">
        <v>9187.3559364407392</v>
      </c>
      <c r="AR5" s="75">
        <v>0</v>
      </c>
      <c r="AS5" s="75">
        <v>129.197995585244</v>
      </c>
      <c r="AT5" s="75">
        <v>0</v>
      </c>
      <c r="AU5" s="75">
        <v>0.14699541989781501</v>
      </c>
      <c r="AV5" s="75">
        <v>1573.3645522081999</v>
      </c>
      <c r="AW5" s="75">
        <v>0.64293854065047296</v>
      </c>
      <c r="AX5" s="75">
        <v>0.229306315690845</v>
      </c>
      <c r="AY5" s="75">
        <v>157.655516129565</v>
      </c>
      <c r="AZ5" s="75">
        <v>4.1791560707022199</v>
      </c>
      <c r="BA5" s="75">
        <v>0.351489156015587</v>
      </c>
      <c r="BB5" s="75">
        <v>2.96599315464872E-2</v>
      </c>
      <c r="BC5" s="75">
        <v>618.06107751561001</v>
      </c>
      <c r="BD5" s="75">
        <v>296.73726583442101</v>
      </c>
      <c r="BE5" s="75">
        <v>321.323811681189</v>
      </c>
      <c r="BF5" s="75">
        <v>3.6956593197638798</v>
      </c>
      <c r="BG5" s="75">
        <v>3.9085501854638202E-2</v>
      </c>
      <c r="BH5" s="75">
        <v>21.862195583039799</v>
      </c>
      <c r="BI5" s="75">
        <v>8.6219260680015702E-2</v>
      </c>
      <c r="BJ5" s="75">
        <v>21.134402134074001</v>
      </c>
      <c r="BK5" s="75">
        <v>1.1602245407496801</v>
      </c>
      <c r="BL5" s="75">
        <v>0.38892870803639801</v>
      </c>
      <c r="BM5" s="75">
        <v>79.172517292503699</v>
      </c>
      <c r="BN5" s="75">
        <v>16.900777699454899</v>
      </c>
      <c r="BO5" s="75">
        <v>3.25617332738085</v>
      </c>
      <c r="BP5" s="75">
        <v>2.5791540865424398</v>
      </c>
      <c r="BQ5" s="75">
        <v>0.12764451572722199</v>
      </c>
      <c r="BR5" s="75">
        <v>32.585894696230604</v>
      </c>
      <c r="BS5" s="75">
        <v>44.442366682292999</v>
      </c>
      <c r="BT5" s="75">
        <v>0</v>
      </c>
      <c r="BU5" s="75">
        <v>0.12624065339418</v>
      </c>
      <c r="BV5" s="75">
        <v>393.97424110892501</v>
      </c>
      <c r="BW5" s="75">
        <v>4.8202793181104202E-2</v>
      </c>
      <c r="BX5" s="75">
        <v>3316.6982010284501</v>
      </c>
      <c r="BY5" s="75">
        <v>449.49528528965902</v>
      </c>
      <c r="BZ5" s="75"/>
      <c r="CA5" s="75"/>
      <c r="CB5" s="75"/>
      <c r="CC5" s="23">
        <f t="shared" si="0"/>
        <v>7.9997989399290294E-3</v>
      </c>
      <c r="CD5" s="68">
        <f t="shared" si="1"/>
        <v>-4.5233739585885614E-4</v>
      </c>
      <c r="CE5" s="68">
        <f t="shared" si="2"/>
        <v>-2.9890218291374094E-4</v>
      </c>
      <c r="CF5" s="68">
        <f t="shared" si="3"/>
        <v>-8.2510887266120693E-4</v>
      </c>
      <c r="CG5" s="68">
        <f t="shared" si="4"/>
        <v>-9.884553424858041E-4</v>
      </c>
      <c r="CH5" s="68">
        <f t="shared" si="5"/>
        <v>-1.2634967392109288E-3</v>
      </c>
      <c r="CI5" s="68">
        <f t="shared" si="6"/>
        <v>-4.6695226322723875E-4</v>
      </c>
      <c r="CJ5" s="68">
        <f t="shared" si="7"/>
        <v>-5.3161105804305092E-4</v>
      </c>
      <c r="CK5" s="68"/>
      <c r="CL5" s="68"/>
      <c r="CM5" s="68"/>
      <c r="CN5" s="68"/>
      <c r="CO5" s="68"/>
      <c r="CP5" s="68"/>
    </row>
    <row r="6" spans="1:94" x14ac:dyDescent="0.25">
      <c r="A6" s="14" t="s">
        <v>483</v>
      </c>
      <c r="B6" s="75">
        <v>38918.323624999997</v>
      </c>
      <c r="C6" s="75">
        <v>155.04274135</v>
      </c>
      <c r="D6" s="75">
        <v>7345.4819120000002</v>
      </c>
      <c r="E6" s="75">
        <v>491.27790585000002</v>
      </c>
      <c r="F6" s="75">
        <v>242.54429911</v>
      </c>
      <c r="G6" s="75">
        <v>21.317991890999998</v>
      </c>
      <c r="H6" s="75">
        <v>3048.4199266000001</v>
      </c>
      <c r="I6" s="89"/>
      <c r="J6" s="89" t="s">
        <v>432</v>
      </c>
      <c r="K6" s="75">
        <v>0</v>
      </c>
      <c r="L6" s="75">
        <v>1.93962400120482</v>
      </c>
      <c r="M6" s="75">
        <v>46.315140487111101</v>
      </c>
      <c r="N6" s="75">
        <v>46.315140487111101</v>
      </c>
      <c r="O6" s="75">
        <v>6.0670528844722904</v>
      </c>
      <c r="P6" s="75">
        <v>0.26884701700887897</v>
      </c>
      <c r="Q6" s="75">
        <v>138.561060714517</v>
      </c>
      <c r="R6" s="75">
        <v>361.74012836962601</v>
      </c>
      <c r="S6" s="75">
        <v>38898.5852971555</v>
      </c>
      <c r="T6" s="75">
        <v>213.796050978686</v>
      </c>
      <c r="U6" s="75">
        <v>65.095035496288006</v>
      </c>
      <c r="V6" s="75">
        <v>103.543129135732</v>
      </c>
      <c r="W6" s="75">
        <v>52.8089145376521</v>
      </c>
      <c r="X6" s="75">
        <v>0</v>
      </c>
      <c r="Y6" s="75">
        <v>61.3164193409281</v>
      </c>
      <c r="Z6" s="75">
        <v>61.3164193409281</v>
      </c>
      <c r="AA6" s="75">
        <v>2.4425078997866998</v>
      </c>
      <c r="AB6" s="75">
        <v>0</v>
      </c>
      <c r="AC6" s="75">
        <v>58.714753220126099</v>
      </c>
      <c r="AD6" s="75">
        <v>47.905446783180899</v>
      </c>
      <c r="AE6" s="75">
        <v>0.47418509160810601</v>
      </c>
      <c r="AF6" s="75">
        <v>0</v>
      </c>
      <c r="AG6" s="75">
        <v>13.4554221579325</v>
      </c>
      <c r="AH6" s="75">
        <v>4.1291397254143298</v>
      </c>
      <c r="AI6" s="75">
        <v>0</v>
      </c>
      <c r="AJ6" s="75">
        <v>0</v>
      </c>
      <c r="AK6" s="75">
        <v>1.0625905730848699</v>
      </c>
      <c r="AL6" s="75">
        <v>154.98661739336501</v>
      </c>
      <c r="AM6" s="75">
        <v>0</v>
      </c>
      <c r="AN6" s="75">
        <v>3113.6036095173499</v>
      </c>
      <c r="AO6" s="75">
        <v>6605.3576542822002</v>
      </c>
      <c r="AP6" s="75">
        <v>675.209852896597</v>
      </c>
      <c r="AQ6" s="75">
        <v>7339.2822603989198</v>
      </c>
      <c r="AR6" s="75">
        <v>0</v>
      </c>
      <c r="AS6" s="75">
        <v>117.55342858953701</v>
      </c>
      <c r="AT6" s="75">
        <v>0</v>
      </c>
      <c r="AU6" s="75">
        <v>0.13081707700193401</v>
      </c>
      <c r="AV6" s="75">
        <v>1419.16757179516</v>
      </c>
      <c r="AW6" s="75">
        <v>0.53087757182933903</v>
      </c>
      <c r="AX6" s="75">
        <v>0.18549471166300099</v>
      </c>
      <c r="AY6" s="75">
        <v>125.023399637339</v>
      </c>
      <c r="AZ6" s="75">
        <v>3.26949508644873</v>
      </c>
      <c r="BA6" s="75">
        <v>0.26980230052304599</v>
      </c>
      <c r="BB6" s="75">
        <v>2.5034377773001E-2</v>
      </c>
      <c r="BC6" s="75">
        <v>490.739937619118</v>
      </c>
      <c r="BD6" s="75">
        <v>242.214426064143</v>
      </c>
      <c r="BE6" s="75">
        <v>248.525511554975</v>
      </c>
      <c r="BF6" s="75">
        <v>2.8548033752762598</v>
      </c>
      <c r="BG6" s="75">
        <v>3.0594534742086701E-2</v>
      </c>
      <c r="BH6" s="75">
        <v>17.8241041242966</v>
      </c>
      <c r="BI6" s="75">
        <v>7.9286842264808005E-2</v>
      </c>
      <c r="BJ6" s="75">
        <v>17.983614367521401</v>
      </c>
      <c r="BK6" s="75">
        <v>1.0951838930317399</v>
      </c>
      <c r="BL6" s="75">
        <v>0.31958588380539699</v>
      </c>
      <c r="BM6" s="75">
        <v>67.841444247865596</v>
      </c>
      <c r="BN6" s="75">
        <v>13.9482776047663</v>
      </c>
      <c r="BO6" s="75">
        <v>2.5666449511400602</v>
      </c>
      <c r="BP6" s="75">
        <v>2.0852400557769299</v>
      </c>
      <c r="BQ6" s="75">
        <v>9.9003025843681494E-2</v>
      </c>
      <c r="BR6" s="75">
        <v>21.308251437137901</v>
      </c>
      <c r="BS6" s="75">
        <v>34.485404354582499</v>
      </c>
      <c r="BT6" s="75">
        <v>0</v>
      </c>
      <c r="BU6" s="75">
        <v>8.9670335030230794E-2</v>
      </c>
      <c r="BV6" s="75">
        <v>373.22648624988301</v>
      </c>
      <c r="BW6" s="75">
        <v>2.7506318914003201E-2</v>
      </c>
      <c r="BX6" s="75">
        <v>3046.5157139943799</v>
      </c>
      <c r="BY6" s="75">
        <v>397.51174929975599</v>
      </c>
      <c r="BZ6" s="75"/>
      <c r="CA6" s="75"/>
      <c r="CB6" s="75"/>
      <c r="CC6" s="23">
        <f t="shared" si="0"/>
        <v>8.0000674639449983E-3</v>
      </c>
      <c r="CD6" s="68">
        <f t="shared" si="1"/>
        <v>-5.0717312581825499E-4</v>
      </c>
      <c r="CE6" s="68">
        <f t="shared" si="2"/>
        <v>-3.6199022376864822E-4</v>
      </c>
      <c r="CF6" s="68">
        <f t="shared" si="3"/>
        <v>-8.4400883091854029E-4</v>
      </c>
      <c r="CG6" s="68">
        <f t="shared" si="4"/>
        <v>-1.0950385199009643E-3</v>
      </c>
      <c r="CH6" s="68">
        <f t="shared" si="5"/>
        <v>-1.3600527700195228E-3</v>
      </c>
      <c r="CI6" s="68">
        <f t="shared" si="6"/>
        <v>-4.5691235421706444E-4</v>
      </c>
      <c r="CJ6" s="68">
        <f t="shared" si="7"/>
        <v>-6.2465560896132462E-4</v>
      </c>
      <c r="CK6" s="68"/>
      <c r="CL6" s="68"/>
      <c r="CM6" s="68"/>
      <c r="CN6" s="68"/>
      <c r="CO6" s="68"/>
      <c r="CP6" s="68"/>
    </row>
    <row r="7" spans="1:94" x14ac:dyDescent="0.25">
      <c r="A7" s="14" t="s">
        <v>484</v>
      </c>
      <c r="B7" s="75">
        <v>310094.83405</v>
      </c>
      <c r="C7" s="75">
        <v>1444.3738482000001</v>
      </c>
      <c r="D7" s="75">
        <v>81093.281539000003</v>
      </c>
      <c r="E7" s="75">
        <v>5506.9536981000001</v>
      </c>
      <c r="F7" s="75">
        <v>2992.8624104</v>
      </c>
      <c r="G7" s="75">
        <v>177.97959033999999</v>
      </c>
      <c r="H7" s="75">
        <v>24885.153226999999</v>
      </c>
      <c r="I7" s="89"/>
      <c r="J7" s="89" t="s">
        <v>433</v>
      </c>
      <c r="K7" s="75">
        <v>0</v>
      </c>
      <c r="L7" s="75">
        <v>14.2543363612383</v>
      </c>
      <c r="M7" s="75">
        <v>444.39965791967398</v>
      </c>
      <c r="N7" s="75">
        <v>444.39965791967398</v>
      </c>
      <c r="O7" s="75">
        <v>68.758773739645093</v>
      </c>
      <c r="P7" s="75">
        <v>3.7321712655853001</v>
      </c>
      <c r="Q7" s="75">
        <v>1099.8960112039699</v>
      </c>
      <c r="R7" s="75">
        <v>2658.4123503783599</v>
      </c>
      <c r="S7" s="75">
        <v>308371.397251938</v>
      </c>
      <c r="T7" s="75">
        <v>1974.1986248575499</v>
      </c>
      <c r="U7" s="75">
        <v>514.99897560244005</v>
      </c>
      <c r="V7" s="75">
        <v>892.60197609781903</v>
      </c>
      <c r="W7" s="75">
        <v>287.448397476016</v>
      </c>
      <c r="X7" s="75">
        <v>0</v>
      </c>
      <c r="Y7" s="75">
        <v>625.41238260817704</v>
      </c>
      <c r="Z7" s="75">
        <v>625.41238260817704</v>
      </c>
      <c r="AA7" s="75">
        <v>32.509060024052403</v>
      </c>
      <c r="AB7" s="75">
        <v>0</v>
      </c>
      <c r="AC7" s="75">
        <v>643.89973335096897</v>
      </c>
      <c r="AD7" s="75">
        <v>391.216094694025</v>
      </c>
      <c r="AE7" s="75">
        <v>6.5138551446838404</v>
      </c>
      <c r="AF7" s="75">
        <v>0</v>
      </c>
      <c r="AG7" s="75">
        <v>103.238623650214</v>
      </c>
      <c r="AH7" s="75">
        <v>54.272242177725602</v>
      </c>
      <c r="AI7" s="75">
        <v>0</v>
      </c>
      <c r="AJ7" s="75">
        <v>0</v>
      </c>
      <c r="AK7" s="75">
        <v>8.34989372507812</v>
      </c>
      <c r="AL7" s="75">
        <v>1434.4476395663401</v>
      </c>
      <c r="AM7" s="75">
        <v>0</v>
      </c>
      <c r="AN7" s="75">
        <v>25275.688486912801</v>
      </c>
      <c r="AO7" s="75">
        <v>72440.964714363596</v>
      </c>
      <c r="AP7" s="75">
        <v>7405.3720378974504</v>
      </c>
      <c r="AQ7" s="75">
        <v>80490.236485611997</v>
      </c>
      <c r="AR7" s="75">
        <v>0</v>
      </c>
      <c r="AS7" s="75">
        <v>997.82527000005405</v>
      </c>
      <c r="AT7" s="75">
        <v>0</v>
      </c>
      <c r="AU7" s="75">
        <v>1.0920164023876</v>
      </c>
      <c r="AV7" s="75">
        <v>11390.968614474399</v>
      </c>
      <c r="AW7" s="75">
        <v>5.2440583783902897</v>
      </c>
      <c r="AX7" s="75">
        <v>1.8772771816112499</v>
      </c>
      <c r="AY7" s="75">
        <v>1754.9492149892201</v>
      </c>
      <c r="AZ7" s="75">
        <v>31.781385494689498</v>
      </c>
      <c r="BA7" s="75">
        <v>2.6662397416183099</v>
      </c>
      <c r="BB7" s="75">
        <v>0.24941471695409401</v>
      </c>
      <c r="BC7" s="75">
        <v>5466.0020536715101</v>
      </c>
      <c r="BD7" s="75">
        <v>2968.3702955405902</v>
      </c>
      <c r="BE7" s="75">
        <v>2497.6317581309199</v>
      </c>
      <c r="BF7" s="75">
        <v>27.982523300098698</v>
      </c>
      <c r="BG7" s="75">
        <v>0.29538385224623398</v>
      </c>
      <c r="BH7" s="75">
        <v>167.46783699024999</v>
      </c>
      <c r="BI7" s="75">
        <v>0.64194543560574702</v>
      </c>
      <c r="BJ7" s="75">
        <v>191.028805590921</v>
      </c>
      <c r="BK7" s="75">
        <v>8.6404380583894191</v>
      </c>
      <c r="BL7" s="75">
        <v>3.7842790610514898</v>
      </c>
      <c r="BM7" s="75">
        <v>723.37534196442698</v>
      </c>
      <c r="BN7" s="75">
        <v>148.929989881225</v>
      </c>
      <c r="BO7" s="75">
        <v>24.633505955235101</v>
      </c>
      <c r="BP7" s="75">
        <v>21.691963822153099</v>
      </c>
      <c r="BQ7" s="75">
        <v>0.96866460534510501</v>
      </c>
      <c r="BR7" s="75">
        <v>176.77574827626</v>
      </c>
      <c r="BS7" s="75">
        <v>292.26076691069602</v>
      </c>
      <c r="BT7" s="75">
        <v>0</v>
      </c>
      <c r="BU7" s="75">
        <v>1.24485245074819</v>
      </c>
      <c r="BV7" s="75">
        <v>2854.2649870423302</v>
      </c>
      <c r="BW7" s="75">
        <v>0.25922320276459598</v>
      </c>
      <c r="BX7" s="75">
        <v>24746.029786647701</v>
      </c>
      <c r="BY7" s="75">
        <v>3069.9374661133002</v>
      </c>
      <c r="BZ7" s="75"/>
      <c r="CA7" s="75"/>
      <c r="CB7" s="75"/>
      <c r="CC7" s="23">
        <f t="shared" si="0"/>
        <v>7.9997247053196201E-3</v>
      </c>
      <c r="CD7" s="68">
        <f t="shared" si="1"/>
        <v>-5.5577733287363058E-3</v>
      </c>
      <c r="CE7" s="68">
        <f t="shared" si="2"/>
        <v>-6.8723264728382059E-3</v>
      </c>
      <c r="CF7" s="68">
        <f t="shared" si="3"/>
        <v>-7.4364366806143559E-3</v>
      </c>
      <c r="CG7" s="68">
        <f t="shared" si="4"/>
        <v>-7.4363516879793392E-3</v>
      </c>
      <c r="CH7" s="68">
        <f t="shared" si="5"/>
        <v>-8.1835084614318987E-3</v>
      </c>
      <c r="CI7" s="68">
        <f t="shared" si="6"/>
        <v>-6.7639332208836228E-3</v>
      </c>
      <c r="CJ7" s="68">
        <f t="shared" si="7"/>
        <v>-5.5906202016610803E-3</v>
      </c>
      <c r="CK7" s="68"/>
      <c r="CL7" s="68"/>
      <c r="CM7" s="68"/>
      <c r="CN7" s="68"/>
      <c r="CO7" s="68"/>
      <c r="CP7" s="68"/>
    </row>
    <row r="8" spans="1:94" x14ac:dyDescent="0.25">
      <c r="A8" s="14" t="s">
        <v>485</v>
      </c>
      <c r="B8" s="75">
        <v>485300.42053</v>
      </c>
      <c r="C8" s="75">
        <v>2625.7452788999999</v>
      </c>
      <c r="D8" s="75">
        <v>59794.013133</v>
      </c>
      <c r="E8" s="75">
        <v>7227.8758741000001</v>
      </c>
      <c r="F8" s="75">
        <v>3116.4357319999999</v>
      </c>
      <c r="G8" s="75">
        <v>349.46477332000001</v>
      </c>
      <c r="H8" s="75">
        <v>13945.912942000001</v>
      </c>
      <c r="I8" s="89"/>
      <c r="J8" s="89" t="s">
        <v>434</v>
      </c>
      <c r="K8" s="75">
        <v>0</v>
      </c>
      <c r="L8" s="75">
        <v>4.8986018186334697</v>
      </c>
      <c r="M8" s="75">
        <v>348.32375790783499</v>
      </c>
      <c r="N8" s="75">
        <v>348.32375790783499</v>
      </c>
      <c r="O8" s="75">
        <v>65.304577901420302</v>
      </c>
      <c r="P8" s="75">
        <v>4.3068763734799296</v>
      </c>
      <c r="Q8" s="75">
        <v>539.49401655849601</v>
      </c>
      <c r="R8" s="75">
        <v>913.59595742698605</v>
      </c>
      <c r="S8" s="75">
        <v>484998.87683107599</v>
      </c>
      <c r="T8" s="75">
        <v>1373.70839292647</v>
      </c>
      <c r="U8" s="75">
        <v>240.72944384166399</v>
      </c>
      <c r="V8" s="75">
        <v>534.04653046478904</v>
      </c>
      <c r="W8" s="75">
        <v>410.52403687071501</v>
      </c>
      <c r="X8" s="75">
        <v>0</v>
      </c>
      <c r="Y8" s="75">
        <v>516.93312482944498</v>
      </c>
      <c r="Z8" s="75">
        <v>516.93312482944498</v>
      </c>
      <c r="AA8" s="75">
        <v>36.273708783456499</v>
      </c>
      <c r="AB8" s="75">
        <v>0</v>
      </c>
      <c r="AC8" s="75">
        <v>477.73054999807101</v>
      </c>
      <c r="AD8" s="75">
        <v>205.407689138378</v>
      </c>
      <c r="AE8" s="75">
        <v>7.4493272598003699</v>
      </c>
      <c r="AF8" s="75">
        <v>0</v>
      </c>
      <c r="AG8" s="75">
        <v>41.627079036071301</v>
      </c>
      <c r="AH8" s="75">
        <v>59.911211758130896</v>
      </c>
      <c r="AI8" s="75">
        <v>0</v>
      </c>
      <c r="AJ8" s="75">
        <v>0</v>
      </c>
      <c r="AK8" s="75">
        <v>3.2067865059617402</v>
      </c>
      <c r="AL8" s="75">
        <v>2624.80748447119</v>
      </c>
      <c r="AM8" s="75">
        <v>0</v>
      </c>
      <c r="AN8" s="75">
        <v>14173.3171393927</v>
      </c>
      <c r="AO8" s="75">
        <v>53744.656134085002</v>
      </c>
      <c r="AP8" s="75">
        <v>5494.0043830089799</v>
      </c>
      <c r="AQ8" s="75">
        <v>59716.391067092103</v>
      </c>
      <c r="AR8" s="75">
        <v>0</v>
      </c>
      <c r="AS8" s="75">
        <v>573.56858746562102</v>
      </c>
      <c r="AT8" s="75">
        <v>0</v>
      </c>
      <c r="AU8" s="75">
        <v>1.44418591577241</v>
      </c>
      <c r="AV8" s="75">
        <v>6237.85720952066</v>
      </c>
      <c r="AW8" s="75">
        <v>7.4226921741430898</v>
      </c>
      <c r="AX8" s="75">
        <v>2.7188754223228999</v>
      </c>
      <c r="AY8" s="75">
        <v>1651.4755393883199</v>
      </c>
      <c r="AZ8" s="75">
        <v>56.307249348258502</v>
      </c>
      <c r="BA8" s="75">
        <v>4.8668813968484796</v>
      </c>
      <c r="BB8" s="75">
        <v>0.31529141906005897</v>
      </c>
      <c r="BC8" s="75">
        <v>7221.28727976763</v>
      </c>
      <c r="BD8" s="75">
        <v>3112.12776676863</v>
      </c>
      <c r="BE8" s="75">
        <v>4109.1595129990001</v>
      </c>
      <c r="BF8" s="75">
        <v>51.1921751351708</v>
      </c>
      <c r="BG8" s="75">
        <v>0.52697460826622999</v>
      </c>
      <c r="BH8" s="75">
        <v>268.20373220456599</v>
      </c>
      <c r="BI8" s="75">
        <v>0.75472278531942105</v>
      </c>
      <c r="BJ8" s="75">
        <v>210.33644659027601</v>
      </c>
      <c r="BK8" s="75">
        <v>9.2334239432971206</v>
      </c>
      <c r="BL8" s="75">
        <v>4.0829525400001003</v>
      </c>
      <c r="BM8" s="75">
        <v>767.55520671086902</v>
      </c>
      <c r="BN8" s="75">
        <v>138.34158701512899</v>
      </c>
      <c r="BO8" s="75">
        <v>43.316600583122501</v>
      </c>
      <c r="BP8" s="75">
        <v>30.625223080187599</v>
      </c>
      <c r="BQ8" s="75">
        <v>1.7495935228205901</v>
      </c>
      <c r="BR8" s="75">
        <v>349.31595562095902</v>
      </c>
      <c r="BS8" s="75">
        <v>180.68791822907099</v>
      </c>
      <c r="BT8" s="75">
        <v>0</v>
      </c>
      <c r="BU8" s="75">
        <v>1.4364880521565</v>
      </c>
      <c r="BV8" s="75">
        <v>1366.02140146386</v>
      </c>
      <c r="BW8" s="75">
        <v>8.9719496281353894E-2</v>
      </c>
      <c r="BX8" s="75">
        <v>13927.485623329299</v>
      </c>
      <c r="BY8" s="75">
        <v>1294.91946156021</v>
      </c>
      <c r="BZ8" s="75"/>
      <c r="CA8" s="75"/>
      <c r="CB8" s="75"/>
      <c r="CC8" s="23">
        <f t="shared" si="0"/>
        <v>7.999990311895017E-3</v>
      </c>
      <c r="CD8" s="68">
        <f t="shared" si="1"/>
        <v>-6.2135470353537618E-4</v>
      </c>
      <c r="CE8" s="68">
        <f t="shared" si="2"/>
        <v>-3.5715361895375286E-4</v>
      </c>
      <c r="CF8" s="68">
        <f t="shared" si="3"/>
        <v>-1.2981578228449427E-3</v>
      </c>
      <c r="CG8" s="68">
        <f t="shared" si="4"/>
        <v>-9.115533314537612E-4</v>
      </c>
      <c r="CH8" s="68">
        <f t="shared" si="5"/>
        <v>-1.3823372602024711E-3</v>
      </c>
      <c r="CI8" s="68">
        <f t="shared" si="6"/>
        <v>-4.2584463557567058E-4</v>
      </c>
      <c r="CJ8" s="68">
        <f t="shared" si="7"/>
        <v>-1.3213418689288577E-3</v>
      </c>
      <c r="CK8" s="68"/>
      <c r="CL8" s="68"/>
      <c r="CM8" s="68"/>
      <c r="CN8" s="68"/>
      <c r="CO8" s="68"/>
      <c r="CP8" s="68"/>
    </row>
    <row r="9" spans="1:94" x14ac:dyDescent="0.25">
      <c r="A9" s="14" t="s">
        <v>486</v>
      </c>
      <c r="B9" s="75">
        <v>92865.067616999993</v>
      </c>
      <c r="C9" s="75">
        <v>337.36468102999999</v>
      </c>
      <c r="D9" s="75">
        <v>20364.201703999999</v>
      </c>
      <c r="E9" s="75">
        <v>1322.3916396</v>
      </c>
      <c r="F9" s="75">
        <v>762.40341608000006</v>
      </c>
      <c r="G9" s="75">
        <v>28.321249413</v>
      </c>
      <c r="H9" s="75">
        <v>8795.3486267999997</v>
      </c>
      <c r="I9" s="89"/>
      <c r="J9" s="89" t="s">
        <v>435</v>
      </c>
      <c r="K9" s="75">
        <v>0</v>
      </c>
      <c r="L9" s="75">
        <v>5.6846254122698197</v>
      </c>
      <c r="M9" s="75">
        <v>145.54483537174801</v>
      </c>
      <c r="N9" s="75">
        <v>145.54483537174801</v>
      </c>
      <c r="O9" s="75">
        <v>18.391904897567699</v>
      </c>
      <c r="P9" s="75">
        <v>0.833098200049601</v>
      </c>
      <c r="Q9" s="75">
        <v>389.06135884268298</v>
      </c>
      <c r="R9" s="75">
        <v>1060.1574154733601</v>
      </c>
      <c r="S9" s="75">
        <v>90976.294222236902</v>
      </c>
      <c r="T9" s="75">
        <v>636.65373200350496</v>
      </c>
      <c r="U9" s="75">
        <v>191.63909377767499</v>
      </c>
      <c r="V9" s="75">
        <v>306.717848970386</v>
      </c>
      <c r="W9" s="75">
        <v>270.03507700735798</v>
      </c>
      <c r="X9" s="75">
        <v>0</v>
      </c>
      <c r="Y9" s="75">
        <v>184.37999526381</v>
      </c>
      <c r="Z9" s="75">
        <v>184.37999526381</v>
      </c>
      <c r="AA9" s="75">
        <v>7.5285752554991499</v>
      </c>
      <c r="AB9" s="75">
        <v>0</v>
      </c>
      <c r="AC9" s="75">
        <v>158.09708934781699</v>
      </c>
      <c r="AD9" s="75">
        <v>123.858335414496</v>
      </c>
      <c r="AE9" s="75">
        <v>1.4511171706388399</v>
      </c>
      <c r="AF9" s="75">
        <v>0</v>
      </c>
      <c r="AG9" s="75">
        <v>38.413041939061998</v>
      </c>
      <c r="AH9" s="75">
        <v>12.709882567502699</v>
      </c>
      <c r="AI9" s="75">
        <v>0</v>
      </c>
      <c r="AJ9" s="75">
        <v>0</v>
      </c>
      <c r="AK9" s="75">
        <v>2.7289808520990699</v>
      </c>
      <c r="AL9" s="75">
        <v>327.26707055341501</v>
      </c>
      <c r="AM9" s="75">
        <v>0</v>
      </c>
      <c r="AN9" s="75">
        <v>8875.5731962058398</v>
      </c>
      <c r="AO9" s="75">
        <v>17786.292109327202</v>
      </c>
      <c r="AP9" s="75">
        <v>1818.15573868615</v>
      </c>
      <c r="AQ9" s="75">
        <v>19762.544937361101</v>
      </c>
      <c r="AR9" s="75">
        <v>0</v>
      </c>
      <c r="AS9" s="75">
        <v>344.09449903823298</v>
      </c>
      <c r="AT9" s="75">
        <v>0</v>
      </c>
      <c r="AU9" s="75">
        <v>0.38095871294168199</v>
      </c>
      <c r="AV9" s="75">
        <v>3938.1496739099598</v>
      </c>
      <c r="AW9" s="75">
        <v>1.4180684204434599</v>
      </c>
      <c r="AX9" s="75">
        <v>0.47552104587267102</v>
      </c>
      <c r="AY9" s="75">
        <v>398.65464949266101</v>
      </c>
      <c r="AZ9" s="75">
        <v>7.2625606684413704</v>
      </c>
      <c r="BA9" s="75">
        <v>0.56681631640734698</v>
      </c>
      <c r="BB9" s="75">
        <v>7.1421971262752404E-2</v>
      </c>
      <c r="BC9" s="75">
        <v>1286.3536176975999</v>
      </c>
      <c r="BD9" s="75">
        <v>740.55384389181802</v>
      </c>
      <c r="BE9" s="75">
        <v>545.79977380578305</v>
      </c>
      <c r="BF9" s="75">
        <v>6.09701240651024</v>
      </c>
      <c r="BG9" s="75">
        <v>6.7700446987108406E-2</v>
      </c>
      <c r="BH9" s="75">
        <v>44.184028505762299</v>
      </c>
      <c r="BI9" s="75">
        <v>0.24479585751527999</v>
      </c>
      <c r="BJ9" s="75">
        <v>54.728931695299103</v>
      </c>
      <c r="BK9" s="75">
        <v>3.5281510386525299</v>
      </c>
      <c r="BL9" s="75">
        <v>0.96672784492688901</v>
      </c>
      <c r="BM9" s="75">
        <v>210.44713250329301</v>
      </c>
      <c r="BN9" s="75">
        <v>42.196588806031798</v>
      </c>
      <c r="BO9" s="75">
        <v>5.7912177780717196</v>
      </c>
      <c r="BP9" s="75">
        <v>5.4537914537828502</v>
      </c>
      <c r="BQ9" s="75">
        <v>0.21435773298720701</v>
      </c>
      <c r="BR9" s="75">
        <v>27.471373446430398</v>
      </c>
      <c r="BS9" s="75">
        <v>99.835229068337895</v>
      </c>
      <c r="BT9" s="75">
        <v>0</v>
      </c>
      <c r="BU9" s="75">
        <v>0.27785753138114</v>
      </c>
      <c r="BV9" s="75">
        <v>1042.95806059403</v>
      </c>
      <c r="BW9" s="75">
        <v>2.6915849838787E-2</v>
      </c>
      <c r="BX9" s="75">
        <v>8678.1664136862892</v>
      </c>
      <c r="BY9" s="75">
        <v>1071.7856717946099</v>
      </c>
      <c r="BZ9" s="75"/>
      <c r="CA9" s="75"/>
      <c r="CB9" s="75"/>
      <c r="CC9" s="23">
        <f t="shared" si="0"/>
        <v>7.9998345278362581E-3</v>
      </c>
      <c r="CD9" s="68">
        <f t="shared" si="1"/>
        <v>-2.0338900764632944E-2</v>
      </c>
      <c r="CE9" s="68">
        <f t="shared" si="2"/>
        <v>-2.9930846482673301E-2</v>
      </c>
      <c r="CF9" s="68">
        <f t="shared" si="3"/>
        <v>-2.9544824559497414E-2</v>
      </c>
      <c r="CG9" s="68">
        <f t="shared" si="4"/>
        <v>-2.7252154976797113E-2</v>
      </c>
      <c r="CH9" s="68">
        <f t="shared" si="5"/>
        <v>-2.8658806777813978E-2</v>
      </c>
      <c r="CI9" s="68">
        <f t="shared" si="6"/>
        <v>-3.0008420680038665E-2</v>
      </c>
      <c r="CJ9" s="68">
        <f t="shared" si="7"/>
        <v>-1.3323202761587948E-2</v>
      </c>
      <c r="CK9" s="68"/>
      <c r="CL9" s="68"/>
      <c r="CM9" s="68"/>
      <c r="CN9" s="68"/>
      <c r="CO9" s="68"/>
      <c r="CP9" s="68"/>
    </row>
    <row r="10" spans="1:94" x14ac:dyDescent="0.25">
      <c r="A10" s="14" t="s">
        <v>487</v>
      </c>
      <c r="B10" s="75">
        <v>161137.79589000001</v>
      </c>
      <c r="C10" s="75">
        <v>465.0619107</v>
      </c>
      <c r="D10" s="75">
        <v>37819.321477999998</v>
      </c>
      <c r="E10" s="75">
        <v>2204.2595237999999</v>
      </c>
      <c r="F10" s="75">
        <v>1403.923305</v>
      </c>
      <c r="G10" s="75">
        <v>53.585107209999997</v>
      </c>
      <c r="H10" s="75">
        <v>13951.515148</v>
      </c>
      <c r="I10" s="89"/>
      <c r="J10" s="89" t="s">
        <v>461</v>
      </c>
      <c r="K10" s="75">
        <v>0</v>
      </c>
      <c r="L10" s="75">
        <v>8.6373729503574204</v>
      </c>
      <c r="M10" s="75">
        <v>237.86377119568701</v>
      </c>
      <c r="N10" s="75">
        <v>237.86377119568701</v>
      </c>
      <c r="O10" s="75">
        <v>32.378937131896897</v>
      </c>
      <c r="P10" s="75">
        <v>1.5873565768393401</v>
      </c>
      <c r="Q10" s="75">
        <v>606.86543006667796</v>
      </c>
      <c r="R10" s="75">
        <v>1610.8694462260701</v>
      </c>
      <c r="S10" s="75">
        <v>154003.65006035101</v>
      </c>
      <c r="T10" s="75">
        <v>1041.21829411928</v>
      </c>
      <c r="U10" s="75">
        <v>297.80167763025099</v>
      </c>
      <c r="V10" s="75">
        <v>490.15016929314203</v>
      </c>
      <c r="W10" s="75">
        <v>346.45313183956898</v>
      </c>
      <c r="X10" s="75">
        <v>0</v>
      </c>
      <c r="Y10" s="75">
        <v>312.10682973373599</v>
      </c>
      <c r="Z10" s="75">
        <v>312.10682973373599</v>
      </c>
      <c r="AA10" s="75">
        <v>14.100035834102099</v>
      </c>
      <c r="AB10" s="75">
        <v>0</v>
      </c>
      <c r="AC10" s="75">
        <v>282.80564824153799</v>
      </c>
      <c r="AD10" s="75">
        <v>196.21966697421101</v>
      </c>
      <c r="AE10" s="75">
        <v>2.7596785406548801</v>
      </c>
      <c r="AF10" s="75">
        <v>0</v>
      </c>
      <c r="AG10" s="75">
        <v>59.388796984051801</v>
      </c>
      <c r="AH10" s="75">
        <v>23.689243561125899</v>
      </c>
      <c r="AI10" s="75">
        <v>0</v>
      </c>
      <c r="AJ10" s="75">
        <v>0</v>
      </c>
      <c r="AK10" s="75">
        <v>4.33828430109625</v>
      </c>
      <c r="AL10" s="75">
        <v>433.798366926261</v>
      </c>
      <c r="AM10" s="75">
        <v>0</v>
      </c>
      <c r="AN10" s="75">
        <v>13862.0625649674</v>
      </c>
      <c r="AO10" s="75">
        <v>31816.0722619972</v>
      </c>
      <c r="AP10" s="75">
        <v>3252.1824150531602</v>
      </c>
      <c r="AQ10" s="75">
        <v>35351.060325291903</v>
      </c>
      <c r="AR10" s="75">
        <v>0</v>
      </c>
      <c r="AS10" s="75">
        <v>547.493816211688</v>
      </c>
      <c r="AT10" s="75">
        <v>0</v>
      </c>
      <c r="AU10" s="75">
        <v>0.67836132652105197</v>
      </c>
      <c r="AV10" s="75">
        <v>6134.4383108748398</v>
      </c>
      <c r="AW10" s="75">
        <v>2.34499269718965</v>
      </c>
      <c r="AX10" s="75">
        <v>0.76442524953565205</v>
      </c>
      <c r="AY10" s="75">
        <v>717.28816173106998</v>
      </c>
      <c r="AZ10" s="75">
        <v>10.1750842441178</v>
      </c>
      <c r="BA10" s="75">
        <v>0.74833016418922205</v>
      </c>
      <c r="BB10" s="75">
        <v>0.12397107535949101</v>
      </c>
      <c r="BC10" s="75">
        <v>2071.7779604601001</v>
      </c>
      <c r="BD10" s="75">
        <v>1316.3442279799599</v>
      </c>
      <c r="BE10" s="75">
        <v>755.43373248014404</v>
      </c>
      <c r="BF10" s="75">
        <v>8.1594038702139002</v>
      </c>
      <c r="BG10" s="75">
        <v>9.4598367477416498E-2</v>
      </c>
      <c r="BH10" s="75">
        <v>69.125495461234394</v>
      </c>
      <c r="BI10" s="75">
        <v>0.45241207691926</v>
      </c>
      <c r="BJ10" s="75">
        <v>98.342244635879098</v>
      </c>
      <c r="BK10" s="75">
        <v>6.6828413168207197</v>
      </c>
      <c r="BL10" s="75">
        <v>1.71107767434425</v>
      </c>
      <c r="BM10" s="75">
        <v>382.26499898036201</v>
      </c>
      <c r="BN10" s="75">
        <v>71.903138786465803</v>
      </c>
      <c r="BO10" s="75">
        <v>8.2617166289125006</v>
      </c>
      <c r="BP10" s="75">
        <v>8.8343441525157296</v>
      </c>
      <c r="BQ10" s="75">
        <v>0.29176832729817997</v>
      </c>
      <c r="BR10" s="75">
        <v>49.966448739782898</v>
      </c>
      <c r="BS10" s="75">
        <v>158.78436436832601</v>
      </c>
      <c r="BT10" s="75">
        <v>0</v>
      </c>
      <c r="BU10" s="75">
        <v>0.52943191800128897</v>
      </c>
      <c r="BV10" s="75">
        <v>1600.4821191926601</v>
      </c>
      <c r="BW10" s="75">
        <v>6.0973993353064602E-2</v>
      </c>
      <c r="BX10" s="75">
        <v>13555.802959705001</v>
      </c>
      <c r="BY10" s="75">
        <v>1669.55802108886</v>
      </c>
      <c r="BZ10" s="75"/>
      <c r="CA10" s="75"/>
      <c r="CB10" s="75"/>
      <c r="CC10" s="23">
        <f t="shared" si="0"/>
        <v>7.999919822467243E-3</v>
      </c>
      <c r="CD10" s="68">
        <f t="shared" si="1"/>
        <v>-4.4273572132754589E-2</v>
      </c>
      <c r="CE10" s="68">
        <f t="shared" si="2"/>
        <v>-6.7224477116781867E-2</v>
      </c>
      <c r="CF10" s="68">
        <f t="shared" si="3"/>
        <v>-6.5264554102164835E-2</v>
      </c>
      <c r="CG10" s="68">
        <f t="shared" si="4"/>
        <v>-6.0102525092648906E-2</v>
      </c>
      <c r="CH10" s="68">
        <f t="shared" si="5"/>
        <v>-6.2381667651026089E-2</v>
      </c>
      <c r="CI10" s="68">
        <f t="shared" si="6"/>
        <v>-6.7531048431714036E-2</v>
      </c>
      <c r="CJ10" s="68">
        <f t="shared" si="7"/>
        <v>-2.8363384485284835E-2</v>
      </c>
      <c r="CK10" s="68"/>
      <c r="CL10" s="68"/>
      <c r="CM10" s="68"/>
      <c r="CN10" s="68"/>
      <c r="CO10" s="68"/>
      <c r="CP10" s="68"/>
    </row>
    <row r="11" spans="1:94" x14ac:dyDescent="0.25">
      <c r="A11" s="14" t="s">
        <v>488</v>
      </c>
      <c r="B11" s="75">
        <v>319223.85759999999</v>
      </c>
      <c r="C11" s="75">
        <v>1154.8014665000001</v>
      </c>
      <c r="D11" s="75">
        <v>91085.507255000004</v>
      </c>
      <c r="E11" s="75">
        <v>5197.7970519</v>
      </c>
      <c r="F11" s="75">
        <v>3079.3838645000001</v>
      </c>
      <c r="G11" s="75">
        <v>112.52394359</v>
      </c>
      <c r="H11" s="75">
        <v>27766.134204999998</v>
      </c>
      <c r="I11" s="89"/>
      <c r="J11" s="89" t="s">
        <v>456</v>
      </c>
      <c r="K11" s="75">
        <v>0</v>
      </c>
      <c r="L11" s="75">
        <v>14.712096974398801</v>
      </c>
      <c r="M11" s="75">
        <v>465.15849723871003</v>
      </c>
      <c r="N11" s="75">
        <v>465.15849723871003</v>
      </c>
      <c r="O11" s="75">
        <v>70.963077448370498</v>
      </c>
      <c r="P11" s="75">
        <v>3.8527256322425898</v>
      </c>
      <c r="Q11" s="75">
        <v>1108.77749210039</v>
      </c>
      <c r="R11" s="75">
        <v>2743.7951002942</v>
      </c>
      <c r="S11" s="75">
        <v>290890.96235938597</v>
      </c>
      <c r="T11" s="75">
        <v>2037.2851628241101</v>
      </c>
      <c r="U11" s="75">
        <v>534.11301011855301</v>
      </c>
      <c r="V11" s="75">
        <v>921.07537584847603</v>
      </c>
      <c r="W11" s="75">
        <v>397.22950868094102</v>
      </c>
      <c r="X11" s="75">
        <v>0</v>
      </c>
      <c r="Y11" s="75">
        <v>645.69788247557005</v>
      </c>
      <c r="Z11" s="75">
        <v>645.69788247557005</v>
      </c>
      <c r="AA11" s="75">
        <v>33.550203543621201</v>
      </c>
      <c r="AB11" s="75">
        <v>0</v>
      </c>
      <c r="AC11" s="75">
        <v>648.41751814679299</v>
      </c>
      <c r="AD11" s="75">
        <v>385.74880472560699</v>
      </c>
      <c r="AE11" s="75">
        <v>6.6974331946956802</v>
      </c>
      <c r="AF11" s="75">
        <v>0</v>
      </c>
      <c r="AG11" s="75">
        <v>107.64723946519101</v>
      </c>
      <c r="AH11" s="75">
        <v>56.009660715289598</v>
      </c>
      <c r="AI11" s="75">
        <v>0</v>
      </c>
      <c r="AJ11" s="75">
        <v>0</v>
      </c>
      <c r="AK11" s="75">
        <v>9.7417901612956594</v>
      </c>
      <c r="AL11" s="75">
        <v>1037.75489530801</v>
      </c>
      <c r="AM11" s="75">
        <v>0</v>
      </c>
      <c r="AN11" s="75">
        <v>26171.901956050799</v>
      </c>
      <c r="AO11" s="75">
        <v>72950.964478469105</v>
      </c>
      <c r="AP11" s="75">
        <v>7457.3828749373097</v>
      </c>
      <c r="AQ11" s="75">
        <v>81056.764871553198</v>
      </c>
      <c r="AR11" s="75">
        <v>0</v>
      </c>
      <c r="AS11" s="75">
        <v>1031.91230679519</v>
      </c>
      <c r="AT11" s="75">
        <v>0</v>
      </c>
      <c r="AU11" s="75">
        <v>1.23809928515131</v>
      </c>
      <c r="AV11" s="75">
        <v>11804.1996489095</v>
      </c>
      <c r="AW11" s="75">
        <v>4.94514779234665</v>
      </c>
      <c r="AX11" s="75">
        <v>1.6565862530795701</v>
      </c>
      <c r="AY11" s="75">
        <v>1556.5215716750099</v>
      </c>
      <c r="AZ11" s="75">
        <v>25.778118906286998</v>
      </c>
      <c r="BA11" s="75">
        <v>2.0187073198961598</v>
      </c>
      <c r="BB11" s="75">
        <v>0.246717317856886</v>
      </c>
      <c r="BC11" s="75">
        <v>4705.84540380407</v>
      </c>
      <c r="BD11" s="75">
        <v>2754.1941988128101</v>
      </c>
      <c r="BE11" s="75">
        <v>1951.6512049912601</v>
      </c>
      <c r="BF11" s="75">
        <v>21.866219128402602</v>
      </c>
      <c r="BG11" s="75">
        <v>0.239466657848178</v>
      </c>
      <c r="BH11" s="75">
        <v>152.20170670811299</v>
      </c>
      <c r="BI11" s="75">
        <v>0.78385173917117101</v>
      </c>
      <c r="BJ11" s="75">
        <v>192.231498867375</v>
      </c>
      <c r="BK11" s="75">
        <v>11.2163428628118</v>
      </c>
      <c r="BL11" s="75">
        <v>3.5489934247149102</v>
      </c>
      <c r="BM11" s="75">
        <v>739.18319604049896</v>
      </c>
      <c r="BN11" s="75">
        <v>159.478105388426</v>
      </c>
      <c r="BO11" s="75">
        <v>20.392209968198301</v>
      </c>
      <c r="BP11" s="75">
        <v>19.3604817099048</v>
      </c>
      <c r="BQ11" s="75">
        <v>0.76528315613683995</v>
      </c>
      <c r="BR11" s="75">
        <v>101.145601834245</v>
      </c>
      <c r="BS11" s="75">
        <v>386.22380543970502</v>
      </c>
      <c r="BT11" s="75">
        <v>0</v>
      </c>
      <c r="BU11" s="75">
        <v>1.28510116294912</v>
      </c>
      <c r="BV11" s="75">
        <v>2885.22887406978</v>
      </c>
      <c r="BW11" s="75">
        <v>0.19115701436862401</v>
      </c>
      <c r="BX11" s="75">
        <v>25623.087118944801</v>
      </c>
      <c r="BY11" s="75">
        <v>3195.9079726362202</v>
      </c>
      <c r="BZ11" s="75"/>
      <c r="CA11" s="75"/>
      <c r="CB11" s="75"/>
      <c r="CC11" s="23">
        <f t="shared" si="0"/>
        <v>7.9995484543987101E-3</v>
      </c>
      <c r="CD11" s="68">
        <f t="shared" si="1"/>
        <v>-8.8755569378890994E-2</v>
      </c>
      <c r="CE11" s="68">
        <f t="shared" si="2"/>
        <v>-0.10135644488462389</v>
      </c>
      <c r="CF11" s="68">
        <f t="shared" si="3"/>
        <v>-0.110102503523098</v>
      </c>
      <c r="CG11" s="68">
        <f t="shared" si="4"/>
        <v>-9.4646182446869939E-2</v>
      </c>
      <c r="CH11" s="68">
        <f t="shared" si="5"/>
        <v>-0.1056021853709333</v>
      </c>
      <c r="CI11" s="68">
        <f t="shared" si="6"/>
        <v>-0.1011192941940776</v>
      </c>
      <c r="CJ11" s="68">
        <f t="shared" si="7"/>
        <v>-7.7182047390280478E-2</v>
      </c>
      <c r="CK11" s="68"/>
      <c r="CL11" s="68"/>
      <c r="CM11" s="68"/>
      <c r="CN11" s="68"/>
      <c r="CO11" s="68"/>
      <c r="CP11" s="68"/>
    </row>
    <row r="12" spans="1:94" x14ac:dyDescent="0.25">
      <c r="A12" s="14" t="s">
        <v>489</v>
      </c>
      <c r="B12" s="75">
        <v>320512.92540000001</v>
      </c>
      <c r="C12" s="75">
        <v>988.48777983000002</v>
      </c>
      <c r="D12" s="75">
        <v>70963.467273000002</v>
      </c>
      <c r="E12" s="75">
        <v>3786.0579781000001</v>
      </c>
      <c r="F12" s="75">
        <v>2220.2377532</v>
      </c>
      <c r="G12" s="75">
        <v>224.37681483</v>
      </c>
      <c r="H12" s="75">
        <v>28344.510214000002</v>
      </c>
      <c r="I12" s="89"/>
      <c r="J12" s="89" t="s">
        <v>436</v>
      </c>
      <c r="K12" s="75">
        <v>0</v>
      </c>
      <c r="L12" s="75">
        <v>15.418013693138599</v>
      </c>
      <c r="M12" s="75">
        <v>409.290048686717</v>
      </c>
      <c r="N12" s="75">
        <v>409.290048686717</v>
      </c>
      <c r="O12" s="75">
        <v>56.496154318027699</v>
      </c>
      <c r="P12" s="75">
        <v>2.7388315857887799</v>
      </c>
      <c r="Q12" s="75">
        <v>1156.4977974731</v>
      </c>
      <c r="R12" s="75">
        <v>2875.5221755774101</v>
      </c>
      <c r="S12" s="75">
        <v>285938.21083902399</v>
      </c>
      <c r="T12" s="75">
        <v>1837.1735927469001</v>
      </c>
      <c r="U12" s="75">
        <v>530.58930720845206</v>
      </c>
      <c r="V12" s="75">
        <v>867.994572241274</v>
      </c>
      <c r="W12" s="75">
        <v>572.50868376544895</v>
      </c>
      <c r="X12" s="75">
        <v>0</v>
      </c>
      <c r="Y12" s="75">
        <v>547.403680481268</v>
      </c>
      <c r="Z12" s="75">
        <v>547.403680481268</v>
      </c>
      <c r="AA12" s="75">
        <v>24.3998637557719</v>
      </c>
      <c r="AB12" s="75">
        <v>0</v>
      </c>
      <c r="AC12" s="75">
        <v>482.34107155651799</v>
      </c>
      <c r="AD12" s="75">
        <v>415.00926809746602</v>
      </c>
      <c r="AE12" s="75">
        <v>4.8195550618054703</v>
      </c>
      <c r="AF12" s="75">
        <v>0</v>
      </c>
      <c r="AG12" s="75">
        <v>108.134457185447</v>
      </c>
      <c r="AH12" s="75">
        <v>41.014645070189601</v>
      </c>
      <c r="AI12" s="75">
        <v>0</v>
      </c>
      <c r="AJ12" s="75">
        <v>0</v>
      </c>
      <c r="AK12" s="75">
        <v>8.4653861276476103</v>
      </c>
      <c r="AL12" s="75">
        <v>870.860148811984</v>
      </c>
      <c r="AM12" s="75">
        <v>0</v>
      </c>
      <c r="AN12" s="75">
        <v>26613.8230548344</v>
      </c>
      <c r="AO12" s="75">
        <v>54264.644107431202</v>
      </c>
      <c r="AP12" s="75">
        <v>5546.9002732628896</v>
      </c>
      <c r="AQ12" s="75">
        <v>60293.885452250601</v>
      </c>
      <c r="AR12" s="75">
        <v>0</v>
      </c>
      <c r="AS12" s="75">
        <v>982.146168471701</v>
      </c>
      <c r="AT12" s="75">
        <v>0</v>
      </c>
      <c r="AU12" s="75">
        <v>0.96433676703208104</v>
      </c>
      <c r="AV12" s="75">
        <v>12221.374423651099</v>
      </c>
      <c r="AW12" s="75">
        <v>3.6039564146232501</v>
      </c>
      <c r="AX12" s="75">
        <v>1.2089936782464401</v>
      </c>
      <c r="AY12" s="75">
        <v>1021.19051781059</v>
      </c>
      <c r="AZ12" s="75">
        <v>18.467021610806999</v>
      </c>
      <c r="BA12" s="75">
        <v>1.4417584064992199</v>
      </c>
      <c r="BB12" s="75">
        <v>0.18145998886665801</v>
      </c>
      <c r="BC12" s="75">
        <v>3279.56070215005</v>
      </c>
      <c r="BD12" s="75">
        <v>1890.73211680087</v>
      </c>
      <c r="BE12" s="75">
        <v>1388.82858534918</v>
      </c>
      <c r="BF12" s="75">
        <v>15.5115192601288</v>
      </c>
      <c r="BG12" s="75">
        <v>0.17209784112391599</v>
      </c>
      <c r="BH12" s="75">
        <v>112.183957296472</v>
      </c>
      <c r="BI12" s="75">
        <v>0.61943459162133396</v>
      </c>
      <c r="BJ12" s="75">
        <v>139.23357650313801</v>
      </c>
      <c r="BK12" s="75">
        <v>8.9229713895181302</v>
      </c>
      <c r="BL12" s="75">
        <v>2.4663378472968498</v>
      </c>
      <c r="BM12" s="75">
        <v>535.42086277881401</v>
      </c>
      <c r="BN12" s="75">
        <v>140.90107015085101</v>
      </c>
      <c r="BO12" s="75">
        <v>14.7195134399268</v>
      </c>
      <c r="BP12" s="75">
        <v>13.878611418839601</v>
      </c>
      <c r="BQ12" s="75">
        <v>0.54518975732623398</v>
      </c>
      <c r="BR12" s="75">
        <v>187.33159829582701</v>
      </c>
      <c r="BS12" s="75">
        <v>287.81303235165899</v>
      </c>
      <c r="BT12" s="75">
        <v>0</v>
      </c>
      <c r="BU12" s="75">
        <v>0.91349684115455898</v>
      </c>
      <c r="BV12" s="75">
        <v>3151.6057700517499</v>
      </c>
      <c r="BW12" s="75">
        <v>0.24345217676879499</v>
      </c>
      <c r="BX12" s="75">
        <v>26067.564020569102</v>
      </c>
      <c r="BY12" s="75">
        <v>3262.1961214052199</v>
      </c>
      <c r="BZ12" s="75"/>
      <c r="CA12" s="75"/>
      <c r="CB12" s="75"/>
      <c r="CC12" s="23">
        <f t="shared" si="0"/>
        <v>7.9998339456578103E-3</v>
      </c>
      <c r="CD12" s="68">
        <f t="shared" si="1"/>
        <v>-0.10787307412899741</v>
      </c>
      <c r="CE12" s="68">
        <f t="shared" si="2"/>
        <v>-0.11899755709498563</v>
      </c>
      <c r="CF12" s="68">
        <f t="shared" si="3"/>
        <v>-0.15035316382869213</v>
      </c>
      <c r="CG12" s="68">
        <f t="shared" si="4"/>
        <v>-0.1337795878667794</v>
      </c>
      <c r="CH12" s="68">
        <f t="shared" si="5"/>
        <v>-0.14841006821193711</v>
      </c>
      <c r="CI12" s="68">
        <f t="shared" si="6"/>
        <v>-0.16510269370852979</v>
      </c>
      <c r="CJ12" s="68">
        <f t="shared" si="7"/>
        <v>-8.0331117956882678E-2</v>
      </c>
      <c r="CK12" s="68"/>
      <c r="CL12" s="68"/>
      <c r="CM12" s="68"/>
      <c r="CN12" s="68"/>
      <c r="CO12" s="68"/>
      <c r="CP12" s="68"/>
    </row>
    <row r="13" spans="1:94" x14ac:dyDescent="0.25">
      <c r="A13" s="14" t="s">
        <v>462</v>
      </c>
      <c r="B13" s="75">
        <v>4646.8553824999999</v>
      </c>
      <c r="C13" s="75">
        <v>13.503629321</v>
      </c>
      <c r="D13" s="75">
        <v>834.50497956000004</v>
      </c>
      <c r="E13" s="75">
        <v>43.308009278999997</v>
      </c>
      <c r="F13" s="75">
        <v>24.655041446999999</v>
      </c>
      <c r="G13" s="75">
        <v>0.93734228630000005</v>
      </c>
      <c r="H13" s="75">
        <v>339.64218933000001</v>
      </c>
      <c r="I13" s="89"/>
      <c r="J13" s="89" t="s">
        <v>462</v>
      </c>
      <c r="K13" s="75">
        <v>0</v>
      </c>
      <c r="L13" s="75">
        <v>0</v>
      </c>
      <c r="M13" s="75">
        <v>0</v>
      </c>
      <c r="N13" s="75">
        <v>0</v>
      </c>
      <c r="O13" s="75">
        <v>0</v>
      </c>
      <c r="P13" s="75">
        <v>0</v>
      </c>
      <c r="Q13" s="75">
        <v>0</v>
      </c>
      <c r="R13" s="75">
        <v>0</v>
      </c>
      <c r="S13" s="75">
        <v>0</v>
      </c>
      <c r="T13" s="75">
        <v>0</v>
      </c>
      <c r="U13" s="75">
        <v>0</v>
      </c>
      <c r="V13" s="75">
        <v>0</v>
      </c>
      <c r="W13" s="75">
        <v>0</v>
      </c>
      <c r="X13" s="75">
        <v>0</v>
      </c>
      <c r="Y13" s="75">
        <v>0</v>
      </c>
      <c r="Z13" s="75">
        <v>0</v>
      </c>
      <c r="AA13" s="75">
        <v>0</v>
      </c>
      <c r="AB13" s="75">
        <v>0</v>
      </c>
      <c r="AC13" s="75">
        <v>0</v>
      </c>
      <c r="AD13" s="75">
        <v>0</v>
      </c>
      <c r="AE13" s="75">
        <v>0</v>
      </c>
      <c r="AF13" s="75">
        <v>0</v>
      </c>
      <c r="AG13" s="75">
        <v>0</v>
      </c>
      <c r="AH13" s="75">
        <v>0</v>
      </c>
      <c r="AI13" s="75">
        <v>0</v>
      </c>
      <c r="AJ13" s="75">
        <v>0</v>
      </c>
      <c r="AK13" s="75">
        <v>0</v>
      </c>
      <c r="AL13" s="75">
        <v>0</v>
      </c>
      <c r="AM13" s="75">
        <v>0</v>
      </c>
      <c r="AN13" s="75">
        <v>0</v>
      </c>
      <c r="AO13" s="75">
        <v>0</v>
      </c>
      <c r="AP13" s="75">
        <v>0</v>
      </c>
      <c r="AQ13" s="75">
        <v>0</v>
      </c>
      <c r="AR13" s="75">
        <v>0</v>
      </c>
      <c r="AS13" s="75">
        <v>0</v>
      </c>
      <c r="AT13" s="75">
        <v>0</v>
      </c>
      <c r="AU13" s="75">
        <v>0</v>
      </c>
      <c r="AV13" s="75">
        <v>0</v>
      </c>
      <c r="AW13" s="75">
        <v>0</v>
      </c>
      <c r="AX13" s="75">
        <v>0</v>
      </c>
      <c r="AY13" s="75">
        <v>0</v>
      </c>
      <c r="AZ13" s="75">
        <v>0</v>
      </c>
      <c r="BA13" s="75">
        <v>0</v>
      </c>
      <c r="BB13" s="75">
        <v>0</v>
      </c>
      <c r="BC13" s="75">
        <v>0</v>
      </c>
      <c r="BD13" s="75">
        <v>0</v>
      </c>
      <c r="BE13" s="75">
        <v>0</v>
      </c>
      <c r="BF13" s="75">
        <v>0</v>
      </c>
      <c r="BG13" s="75">
        <v>0</v>
      </c>
      <c r="BH13" s="75">
        <v>0</v>
      </c>
      <c r="BI13" s="75">
        <v>0</v>
      </c>
      <c r="BJ13" s="75">
        <v>0</v>
      </c>
      <c r="BK13" s="75">
        <v>0</v>
      </c>
      <c r="BL13" s="75">
        <v>0</v>
      </c>
      <c r="BM13" s="75">
        <v>0</v>
      </c>
      <c r="BN13" s="75">
        <v>0</v>
      </c>
      <c r="BO13" s="75">
        <v>0</v>
      </c>
      <c r="BP13" s="75">
        <v>0</v>
      </c>
      <c r="BQ13" s="75">
        <v>0</v>
      </c>
      <c r="BR13" s="75">
        <v>0</v>
      </c>
      <c r="BS13" s="75">
        <v>0</v>
      </c>
      <c r="BT13" s="75">
        <v>0</v>
      </c>
      <c r="BU13" s="75">
        <v>0</v>
      </c>
      <c r="BV13" s="75">
        <v>0</v>
      </c>
      <c r="BW13" s="75">
        <v>0</v>
      </c>
      <c r="BX13" s="75">
        <v>0</v>
      </c>
      <c r="BY13" s="75">
        <v>0</v>
      </c>
      <c r="BZ13" s="75"/>
      <c r="CA13" s="75"/>
      <c r="CB13" s="75"/>
      <c r="CC13" s="23" t="str">
        <f t="shared" si="0"/>
        <v/>
      </c>
      <c r="CD13" s="68">
        <f t="shared" si="1"/>
        <v>-1</v>
      </c>
      <c r="CE13" s="68">
        <f t="shared" si="2"/>
        <v>-1</v>
      </c>
      <c r="CF13" s="68">
        <f t="shared" si="3"/>
        <v>-1</v>
      </c>
      <c r="CG13" s="68">
        <f t="shared" si="4"/>
        <v>-1</v>
      </c>
      <c r="CH13" s="68">
        <f t="shared" si="5"/>
        <v>-1</v>
      </c>
      <c r="CI13" s="68">
        <f t="shared" si="6"/>
        <v>-1</v>
      </c>
      <c r="CJ13" s="68">
        <f t="shared" si="7"/>
        <v>-1</v>
      </c>
      <c r="CK13" s="68"/>
      <c r="CL13" s="68"/>
      <c r="CM13" s="68"/>
      <c r="CN13" s="68"/>
      <c r="CO13" s="68"/>
      <c r="CP13" s="68"/>
    </row>
    <row r="14" spans="1:94" x14ac:dyDescent="0.25">
      <c r="A14" s="14" t="s">
        <v>490</v>
      </c>
      <c r="B14" s="75">
        <v>3115.2868168999998</v>
      </c>
      <c r="C14" s="75">
        <v>9.7380644437000008</v>
      </c>
      <c r="D14" s="75">
        <v>1465.1734904</v>
      </c>
      <c r="E14" s="75">
        <v>57.097195345999999</v>
      </c>
      <c r="F14" s="75">
        <v>39.999420633</v>
      </c>
      <c r="G14" s="75">
        <v>1.2021885062</v>
      </c>
      <c r="H14" s="75">
        <v>330.76291129999998</v>
      </c>
      <c r="I14" s="89"/>
      <c r="J14" s="89" t="s">
        <v>437</v>
      </c>
      <c r="K14" s="75">
        <v>0</v>
      </c>
      <c r="L14" s="75">
        <v>0</v>
      </c>
      <c r="M14" s="75">
        <v>0</v>
      </c>
      <c r="N14" s="75">
        <v>0</v>
      </c>
      <c r="O14" s="75">
        <v>0</v>
      </c>
      <c r="P14" s="75">
        <v>0</v>
      </c>
      <c r="Q14" s="75">
        <v>0</v>
      </c>
      <c r="R14" s="75">
        <v>0</v>
      </c>
      <c r="S14" s="75">
        <v>0</v>
      </c>
      <c r="T14" s="75">
        <v>0</v>
      </c>
      <c r="U14" s="75">
        <v>0</v>
      </c>
      <c r="V14" s="75">
        <v>0</v>
      </c>
      <c r="W14" s="75">
        <v>0</v>
      </c>
      <c r="X14" s="75">
        <v>0</v>
      </c>
      <c r="Y14" s="75">
        <v>0</v>
      </c>
      <c r="Z14" s="75">
        <v>0</v>
      </c>
      <c r="AA14" s="75">
        <v>0</v>
      </c>
      <c r="AB14" s="75">
        <v>0</v>
      </c>
      <c r="AC14" s="75">
        <v>0</v>
      </c>
      <c r="AD14" s="75">
        <v>0</v>
      </c>
      <c r="AE14" s="75">
        <v>0</v>
      </c>
      <c r="AF14" s="75">
        <v>0</v>
      </c>
      <c r="AG14" s="75">
        <v>0</v>
      </c>
      <c r="AH14" s="75">
        <v>0</v>
      </c>
      <c r="AI14" s="75">
        <v>0</v>
      </c>
      <c r="AJ14" s="75">
        <v>0</v>
      </c>
      <c r="AK14" s="75">
        <v>0</v>
      </c>
      <c r="AL14" s="75">
        <v>0</v>
      </c>
      <c r="AM14" s="75">
        <v>0</v>
      </c>
      <c r="AN14" s="75">
        <v>0</v>
      </c>
      <c r="AO14" s="75">
        <v>0</v>
      </c>
      <c r="AP14" s="75">
        <v>0</v>
      </c>
      <c r="AQ14" s="75">
        <v>0</v>
      </c>
      <c r="AR14" s="75">
        <v>0</v>
      </c>
      <c r="AS14" s="75">
        <v>0</v>
      </c>
      <c r="AT14" s="75">
        <v>0</v>
      </c>
      <c r="AU14" s="75">
        <v>0</v>
      </c>
      <c r="AV14" s="75">
        <v>0</v>
      </c>
      <c r="AW14" s="75">
        <v>0</v>
      </c>
      <c r="AX14" s="75">
        <v>0</v>
      </c>
      <c r="AY14" s="75">
        <v>0</v>
      </c>
      <c r="AZ14" s="75">
        <v>0</v>
      </c>
      <c r="BA14" s="75">
        <v>0</v>
      </c>
      <c r="BB14" s="75">
        <v>0</v>
      </c>
      <c r="BC14" s="75">
        <v>0</v>
      </c>
      <c r="BD14" s="75">
        <v>0</v>
      </c>
      <c r="BE14" s="75">
        <v>0</v>
      </c>
      <c r="BF14" s="75">
        <v>0</v>
      </c>
      <c r="BG14" s="75">
        <v>0</v>
      </c>
      <c r="BH14" s="75">
        <v>0</v>
      </c>
      <c r="BI14" s="75">
        <v>0</v>
      </c>
      <c r="BJ14" s="75">
        <v>0</v>
      </c>
      <c r="BK14" s="75">
        <v>0</v>
      </c>
      <c r="BL14" s="75">
        <v>0</v>
      </c>
      <c r="BM14" s="75">
        <v>0</v>
      </c>
      <c r="BN14" s="75">
        <v>0</v>
      </c>
      <c r="BO14" s="75">
        <v>0</v>
      </c>
      <c r="BP14" s="75">
        <v>0</v>
      </c>
      <c r="BQ14" s="75">
        <v>0</v>
      </c>
      <c r="BR14" s="75">
        <v>0</v>
      </c>
      <c r="BS14" s="75">
        <v>0</v>
      </c>
      <c r="BT14" s="75">
        <v>0</v>
      </c>
      <c r="BU14" s="75">
        <v>0</v>
      </c>
      <c r="BV14" s="75">
        <v>0</v>
      </c>
      <c r="BW14" s="75">
        <v>0</v>
      </c>
      <c r="BX14" s="75">
        <v>0</v>
      </c>
      <c r="BY14" s="75">
        <v>0</v>
      </c>
      <c r="BZ14" s="75"/>
      <c r="CA14" s="75"/>
      <c r="CB14" s="75"/>
      <c r="CC14" s="23" t="str">
        <f t="shared" si="0"/>
        <v/>
      </c>
      <c r="CD14" s="68">
        <f t="shared" si="1"/>
        <v>-1</v>
      </c>
      <c r="CE14" s="68">
        <f t="shared" si="2"/>
        <v>-1</v>
      </c>
      <c r="CF14" s="68">
        <f t="shared" si="3"/>
        <v>-1</v>
      </c>
      <c r="CG14" s="68">
        <f t="shared" si="4"/>
        <v>-1</v>
      </c>
      <c r="CH14" s="68">
        <f t="shared" si="5"/>
        <v>-1</v>
      </c>
      <c r="CI14" s="68">
        <f t="shared" si="6"/>
        <v>-1</v>
      </c>
      <c r="CJ14" s="68">
        <f t="shared" si="7"/>
        <v>-1</v>
      </c>
      <c r="CK14" s="68"/>
      <c r="CL14" s="68"/>
      <c r="CM14" s="68"/>
      <c r="CN14" s="68"/>
      <c r="CO14" s="68"/>
      <c r="CP14" s="68"/>
    </row>
    <row r="15" spans="1:94" x14ac:dyDescent="0.25">
      <c r="A15" s="11" t="s">
        <v>438</v>
      </c>
      <c r="B15" s="75">
        <v>1079.6205720999999</v>
      </c>
      <c r="C15" s="75">
        <v>2.6595116577</v>
      </c>
      <c r="D15" s="75">
        <v>205.02541167999999</v>
      </c>
      <c r="E15" s="75">
        <v>10.819921274</v>
      </c>
      <c r="F15" s="75">
        <v>6.5081828607999999</v>
      </c>
      <c r="G15" s="75">
        <v>0.39726432989999999</v>
      </c>
      <c r="H15" s="75">
        <v>73.755336553000006</v>
      </c>
      <c r="I15" s="89"/>
      <c r="J15" s="89" t="s">
        <v>438</v>
      </c>
      <c r="K15" s="75">
        <v>0</v>
      </c>
      <c r="L15" s="75">
        <v>6.2976199564035998E-6</v>
      </c>
      <c r="M15" s="75">
        <v>1.48041715091849E-4</v>
      </c>
      <c r="N15" s="75">
        <v>1.48041715091849E-4</v>
      </c>
      <c r="O15" s="75">
        <v>2.1087638651432601E-5</v>
      </c>
      <c r="P15" s="75">
        <v>9.7364619787584907E-7</v>
      </c>
      <c r="Q15" s="75">
        <v>4.3820049484283801E-4</v>
      </c>
      <c r="R15" s="75">
        <v>1.1745366075717699E-3</v>
      </c>
      <c r="S15" s="75">
        <v>8.4306452597871395E-2</v>
      </c>
      <c r="T15" s="75">
        <v>7.1735601461664301E-4</v>
      </c>
      <c r="U15" s="75">
        <v>2.14991734162271E-4</v>
      </c>
      <c r="V15" s="75">
        <v>3.4376985307296698E-4</v>
      </c>
      <c r="W15" s="75">
        <v>0</v>
      </c>
      <c r="X15" s="75">
        <v>0</v>
      </c>
      <c r="Y15" s="75">
        <v>2.0881660862117301E-4</v>
      </c>
      <c r="Z15" s="75">
        <v>2.0881660862117301E-4</v>
      </c>
      <c r="AA15" s="75">
        <v>8.7669075339649602E-6</v>
      </c>
      <c r="AB15" s="75">
        <v>0</v>
      </c>
      <c r="AC15" s="75">
        <v>3.5826185397686202E-5</v>
      </c>
      <c r="AD15" s="75">
        <v>1.4370075398072E-4</v>
      </c>
      <c r="AE15" s="75">
        <v>1.7007140892541099E-6</v>
      </c>
      <c r="AF15" s="75">
        <v>0</v>
      </c>
      <c r="AG15" s="75">
        <v>4.5821483426776197E-5</v>
      </c>
      <c r="AH15" s="75">
        <v>1.47814925114502E-5</v>
      </c>
      <c r="AI15" s="75">
        <v>0</v>
      </c>
      <c r="AJ15" s="75">
        <v>0</v>
      </c>
      <c r="AK15" s="75">
        <v>4.5303977077167297E-6</v>
      </c>
      <c r="AL15" s="75">
        <v>4.7524312020150199E-4</v>
      </c>
      <c r="AM15" s="75">
        <v>0</v>
      </c>
      <c r="AN15" s="75">
        <v>9.80726533176806E-3</v>
      </c>
      <c r="AO15" s="75">
        <v>4.03048198548256E-3</v>
      </c>
      <c r="AP15" s="75">
        <v>4.1199431207526602E-4</v>
      </c>
      <c r="AQ15" s="75">
        <v>4.4783024829555098E-3</v>
      </c>
      <c r="AR15" s="75">
        <v>0</v>
      </c>
      <c r="AS15" s="75">
        <v>3.9186598543847098E-4</v>
      </c>
      <c r="AT15" s="75">
        <v>0</v>
      </c>
      <c r="AU15" s="75">
        <v>3.04127030319063E-7</v>
      </c>
      <c r="AV15" s="75">
        <v>4.4222843664743104E-3</v>
      </c>
      <c r="AW15" s="75">
        <v>5.9556694610250498E-7</v>
      </c>
      <c r="AX15" s="75">
        <v>1.6584335058449999E-7</v>
      </c>
      <c r="AY15" s="75">
        <v>4.3266731703015298E-5</v>
      </c>
      <c r="AZ15" s="75">
        <v>8.4145108219381799E-7</v>
      </c>
      <c r="BA15" s="75">
        <v>0</v>
      </c>
      <c r="BB15" s="75">
        <v>3.74318358438465E-8</v>
      </c>
      <c r="BC15" s="75">
        <v>2.4181772437264701E-4</v>
      </c>
      <c r="BD15" s="75">
        <v>2.14219639086845E-4</v>
      </c>
      <c r="BE15" s="75">
        <v>2.75980852858016E-5</v>
      </c>
      <c r="BF15" s="75">
        <v>1.10098844226921E-7</v>
      </c>
      <c r="BG15" s="75">
        <v>8.3385097857658697E-9</v>
      </c>
      <c r="BH15" s="75">
        <v>1.6913371583524799E-5</v>
      </c>
      <c r="BI15" s="75">
        <v>2.2493118823613699E-7</v>
      </c>
      <c r="BJ15" s="75">
        <v>2.9032198504163901E-5</v>
      </c>
      <c r="BK15" s="75">
        <v>3.50781814073204E-6</v>
      </c>
      <c r="BL15" s="75">
        <v>3.2961182118310998E-7</v>
      </c>
      <c r="BM15" s="75">
        <v>1.1613211197275001E-4</v>
      </c>
      <c r="BN15" s="75">
        <v>4.7386922561550303E-5</v>
      </c>
      <c r="BO15" s="75">
        <v>1.00308217177312E-6</v>
      </c>
      <c r="BP15" s="75">
        <v>1.73548559555107E-6</v>
      </c>
      <c r="BQ15" s="75">
        <v>1.1438806858579001E-8</v>
      </c>
      <c r="BR15" s="75">
        <v>3.5738954237559001E-6</v>
      </c>
      <c r="BS15" s="75">
        <v>1.62498622067825E-4</v>
      </c>
      <c r="BT15" s="75">
        <v>0</v>
      </c>
      <c r="BU15" s="75">
        <v>3.2473559694439303E-7</v>
      </c>
      <c r="BV15" s="75">
        <v>1.1419176557151999E-3</v>
      </c>
      <c r="BW15" s="75">
        <v>7.7620463367449803E-8</v>
      </c>
      <c r="BX15" s="75">
        <v>9.5857834950974496E-3</v>
      </c>
      <c r="BY15" s="75">
        <v>1.36464186847225E-3</v>
      </c>
      <c r="BZ15" s="75"/>
      <c r="CA15" s="75"/>
      <c r="CB15" s="75"/>
      <c r="CC15" s="23">
        <f t="shared" si="0"/>
        <v>7.9999476440104772E-3</v>
      </c>
      <c r="CD15" s="68">
        <f t="shared" si="1"/>
        <v>-0.99992191103543537</v>
      </c>
      <c r="CE15" s="68">
        <f t="shared" si="2"/>
        <v>-0.99982130436660221</v>
      </c>
      <c r="CF15" s="68">
        <f t="shared" si="3"/>
        <v>-0.99997815732963891</v>
      </c>
      <c r="CG15" s="68">
        <f t="shared" si="4"/>
        <v>-0.99997765069465394</v>
      </c>
      <c r="CH15" s="68">
        <f t="shared" si="5"/>
        <v>-0.99996708456973804</v>
      </c>
      <c r="CI15" s="68">
        <f t="shared" si="6"/>
        <v>-0.99999100373440353</v>
      </c>
      <c r="CJ15" s="68">
        <f t="shared" si="7"/>
        <v>-0.99987003267908336</v>
      </c>
      <c r="CK15" s="68"/>
      <c r="CL15" s="68"/>
      <c r="CM15" s="68"/>
      <c r="CN15" s="68"/>
      <c r="CO15" s="68"/>
      <c r="CP15" s="68"/>
    </row>
    <row r="16" spans="1:94" x14ac:dyDescent="0.25">
      <c r="A16" s="14"/>
      <c r="I16" s="89"/>
      <c r="J16" s="89"/>
      <c r="K16" s="89"/>
      <c r="L16" s="75"/>
      <c r="M16" s="75"/>
      <c r="N16" s="75"/>
      <c r="O16" s="75"/>
      <c r="Q16" s="75"/>
      <c r="R16" s="75"/>
      <c r="S16" s="75"/>
      <c r="T16" s="75"/>
      <c r="U16" s="75"/>
      <c r="V16" s="75"/>
      <c r="W16" s="75"/>
      <c r="Y16" s="75"/>
      <c r="Z16" s="75"/>
      <c r="AC16" s="75"/>
      <c r="AD16" s="75"/>
      <c r="AE16" s="75"/>
      <c r="AH16" s="75"/>
      <c r="AI16" s="75"/>
      <c r="AK16" s="75"/>
      <c r="AL16" s="75"/>
      <c r="AM16" s="75"/>
      <c r="AO16" s="75"/>
      <c r="AP16" s="75"/>
      <c r="AQ16" s="75"/>
      <c r="AR16" s="75"/>
      <c r="AS16" s="75"/>
      <c r="AU16" s="75"/>
      <c r="AV16" s="75"/>
      <c r="AW16" s="75"/>
      <c r="AX16" s="75"/>
      <c r="AY16" s="75"/>
      <c r="AZ16" s="75"/>
      <c r="BA16" s="75"/>
      <c r="BB16" s="75"/>
      <c r="BC16" s="75"/>
      <c r="BD16" s="75"/>
      <c r="BE16" s="75"/>
      <c r="BF16" s="75"/>
      <c r="BG16" s="75"/>
      <c r="BH16" s="75"/>
      <c r="BI16" s="75"/>
      <c r="BJ16" s="75"/>
      <c r="BK16" s="75"/>
      <c r="BL16" s="75"/>
      <c r="BM16" s="75"/>
      <c r="BN16" s="75"/>
      <c r="BO16" s="75"/>
      <c r="BP16" s="75"/>
      <c r="BQ16" s="75"/>
      <c r="BR16" s="75"/>
      <c r="BS16" s="75"/>
      <c r="BT16" s="75"/>
      <c r="BU16" s="75"/>
      <c r="BV16" s="75"/>
      <c r="BW16" s="75"/>
      <c r="BX16" s="75"/>
      <c r="BY16" s="75"/>
      <c r="BZ16" s="75"/>
      <c r="CA16" s="75"/>
      <c r="CB16" s="75"/>
      <c r="CC16" s="23"/>
      <c r="CD16" s="68"/>
      <c r="CE16" s="68"/>
      <c r="CF16" s="68"/>
      <c r="CG16" s="68"/>
      <c r="CH16" s="68"/>
      <c r="CI16" s="68"/>
      <c r="CJ16" s="68"/>
      <c r="CK16" s="68"/>
      <c r="CL16" s="68"/>
      <c r="CM16" s="68"/>
      <c r="CN16" s="68"/>
      <c r="CO16" s="68"/>
      <c r="CP16" s="68"/>
    </row>
    <row r="17" spans="1:94" s="2" customFormat="1" x14ac:dyDescent="0.25">
      <c r="A17" s="15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15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</row>
    <row r="18" spans="1:94" x14ac:dyDescent="0.25">
      <c r="A18" s="14"/>
      <c r="I18" s="89"/>
      <c r="J18" s="89"/>
      <c r="K18" s="89"/>
      <c r="L18" s="75"/>
      <c r="M18" s="75"/>
      <c r="N18" s="75"/>
      <c r="O18" s="75"/>
      <c r="Q18" s="75"/>
      <c r="R18" s="75"/>
      <c r="S18" s="75"/>
      <c r="T18" s="75"/>
      <c r="U18" s="75"/>
      <c r="V18" s="75"/>
      <c r="W18" s="75"/>
      <c r="Y18" s="75"/>
      <c r="Z18" s="75"/>
      <c r="AC18" s="75"/>
      <c r="AD18" s="75"/>
      <c r="AE18" s="75"/>
      <c r="AH18" s="75"/>
      <c r="AI18" s="75"/>
      <c r="AK18" s="75"/>
      <c r="AL18" s="75"/>
      <c r="AM18" s="75"/>
      <c r="AO18" s="75"/>
      <c r="AP18" s="75"/>
      <c r="AQ18" s="75"/>
      <c r="AR18" s="75"/>
      <c r="AS18" s="75"/>
      <c r="AU18" s="75"/>
      <c r="AV18" s="75"/>
      <c r="AW18" s="75"/>
      <c r="AX18" s="75"/>
      <c r="AY18" s="75"/>
      <c r="AZ18" s="75"/>
      <c r="BA18" s="75"/>
      <c r="BB18" s="75"/>
      <c r="BC18" s="75"/>
      <c r="BD18" s="75"/>
      <c r="BE18" s="75"/>
      <c r="BF18" s="75"/>
      <c r="BG18" s="75"/>
      <c r="BH18" s="75"/>
      <c r="BI18" s="75"/>
      <c r="BJ18" s="75"/>
      <c r="BK18" s="75"/>
      <c r="BL18" s="75"/>
      <c r="BM18" s="75"/>
      <c r="BN18" s="75"/>
      <c r="BO18" s="75"/>
      <c r="BP18" s="75"/>
      <c r="BQ18" s="75"/>
      <c r="BR18" s="75"/>
      <c r="BS18" s="75"/>
      <c r="BT18" s="75"/>
      <c r="BU18" s="75"/>
      <c r="BV18" s="75"/>
      <c r="BW18" s="75"/>
      <c r="BX18" s="75"/>
      <c r="BY18" s="75"/>
      <c r="BZ18" s="75"/>
      <c r="CA18" s="75"/>
      <c r="CB18" s="75"/>
      <c r="CC18" s="23"/>
      <c r="CD18" s="68"/>
      <c r="CE18" s="68"/>
      <c r="CF18" s="68"/>
      <c r="CG18" s="68"/>
      <c r="CH18" s="68"/>
      <c r="CI18" s="68"/>
      <c r="CJ18" s="68"/>
      <c r="CK18" s="68"/>
      <c r="CL18" s="68"/>
      <c r="CM18" s="68"/>
      <c r="CN18" s="68"/>
      <c r="CO18" s="68"/>
      <c r="CP18" s="68"/>
    </row>
    <row r="19" spans="1:94" x14ac:dyDescent="0.25">
      <c r="A19" s="14"/>
      <c r="I19" s="89"/>
      <c r="J19" s="89"/>
      <c r="K19" s="89"/>
      <c r="L19" s="75"/>
      <c r="M19" s="75"/>
      <c r="N19" s="75"/>
      <c r="O19" s="75"/>
      <c r="Q19" s="75"/>
      <c r="R19" s="75"/>
      <c r="S19" s="75"/>
      <c r="T19" s="75"/>
      <c r="U19" s="75"/>
      <c r="V19" s="75"/>
      <c r="W19" s="75"/>
      <c r="Y19" s="75"/>
      <c r="Z19" s="75"/>
      <c r="AC19" s="75"/>
      <c r="AD19" s="75"/>
      <c r="AE19" s="75"/>
      <c r="AH19" s="75"/>
      <c r="AI19" s="75"/>
      <c r="AK19" s="75"/>
      <c r="AL19" s="75"/>
      <c r="AM19" s="75"/>
      <c r="AO19" s="75"/>
      <c r="AP19" s="75"/>
      <c r="AQ19" s="75"/>
      <c r="AR19" s="75"/>
      <c r="AS19" s="75"/>
      <c r="AU19" s="75"/>
      <c r="AV19" s="75"/>
      <c r="AW19" s="75"/>
      <c r="AX19" s="75"/>
      <c r="AY19" s="75"/>
      <c r="AZ19" s="75"/>
      <c r="BA19" s="75"/>
      <c r="BB19" s="75"/>
      <c r="BC19" s="75"/>
      <c r="BD19" s="75"/>
      <c r="BE19" s="75"/>
      <c r="BF19" s="75"/>
      <c r="BG19" s="75"/>
      <c r="BH19" s="75"/>
      <c r="BI19" s="75"/>
      <c r="BJ19" s="75"/>
      <c r="BK19" s="75"/>
      <c r="BL19" s="75"/>
      <c r="BM19" s="75"/>
      <c r="BN19" s="75"/>
      <c r="BO19" s="75"/>
      <c r="BP19" s="75"/>
      <c r="BQ19" s="75"/>
      <c r="BR19" s="75"/>
      <c r="BS19" s="75"/>
      <c r="BT19" s="75"/>
      <c r="BU19" s="75"/>
      <c r="BV19" s="75"/>
      <c r="BW19" s="75"/>
      <c r="BX19" s="75"/>
      <c r="BY19" s="75"/>
      <c r="BZ19" s="75"/>
      <c r="CA19" s="75"/>
      <c r="CB19" s="75"/>
      <c r="CC19" s="23"/>
      <c r="CD19" s="68"/>
      <c r="CE19" s="68"/>
      <c r="CF19" s="68"/>
      <c r="CG19" s="68"/>
      <c r="CH19" s="68"/>
      <c r="CI19" s="68"/>
      <c r="CJ19" s="68"/>
      <c r="CK19" s="68"/>
      <c r="CL19" s="68"/>
      <c r="CM19" s="68"/>
      <c r="CN19" s="68"/>
      <c r="CO19" s="68"/>
      <c r="CP19" s="68"/>
    </row>
    <row r="20" spans="1:94" x14ac:dyDescent="0.25">
      <c r="A20" s="14"/>
      <c r="I20" s="89"/>
      <c r="J20" s="89"/>
      <c r="K20" s="89"/>
      <c r="L20" s="75"/>
      <c r="M20" s="75"/>
      <c r="N20" s="75"/>
      <c r="O20" s="75"/>
      <c r="Q20" s="75"/>
      <c r="R20" s="75"/>
      <c r="S20" s="75"/>
      <c r="T20" s="75"/>
      <c r="U20" s="75"/>
      <c r="V20" s="75"/>
      <c r="W20" s="75"/>
      <c r="Y20" s="75"/>
      <c r="Z20" s="75"/>
      <c r="AC20" s="75"/>
      <c r="AD20" s="75"/>
      <c r="AE20" s="75"/>
      <c r="AH20" s="75"/>
      <c r="AI20" s="75"/>
      <c r="AK20" s="75"/>
      <c r="AL20" s="75"/>
      <c r="AM20" s="75"/>
      <c r="AO20" s="75"/>
      <c r="AP20" s="75"/>
      <c r="AQ20" s="75"/>
      <c r="AR20" s="75"/>
      <c r="AS20" s="75"/>
      <c r="AU20" s="75"/>
      <c r="AV20" s="75"/>
      <c r="AW20" s="75"/>
      <c r="AX20" s="75"/>
      <c r="AY20" s="75"/>
      <c r="AZ20" s="75"/>
      <c r="BA20" s="75"/>
      <c r="BB20" s="75"/>
      <c r="BC20" s="75"/>
      <c r="BD20" s="75"/>
      <c r="BE20" s="75"/>
      <c r="BF20" s="75"/>
      <c r="BG20" s="75"/>
      <c r="BH20" s="75"/>
      <c r="BI20" s="75"/>
      <c r="BJ20" s="75"/>
      <c r="BK20" s="75"/>
      <c r="BL20" s="75"/>
      <c r="BM20" s="75"/>
      <c r="BN20" s="75"/>
      <c r="BO20" s="75"/>
      <c r="BP20" s="75"/>
      <c r="BQ20" s="75"/>
      <c r="BR20" s="75"/>
      <c r="BS20" s="75"/>
      <c r="BT20" s="75"/>
      <c r="BU20" s="75"/>
      <c r="BV20" s="75"/>
      <c r="BW20" s="75"/>
      <c r="BX20" s="75"/>
      <c r="BY20" s="75"/>
      <c r="BZ20" s="75"/>
      <c r="CA20" s="75"/>
      <c r="CB20" s="75"/>
      <c r="CC20" s="23"/>
      <c r="CD20" s="68"/>
      <c r="CE20" s="68"/>
      <c r="CF20" s="68"/>
      <c r="CG20" s="68"/>
      <c r="CH20" s="68"/>
      <c r="CI20" s="68"/>
      <c r="CJ20" s="68"/>
      <c r="CK20" s="68"/>
      <c r="CL20" s="68"/>
      <c r="CM20" s="68"/>
      <c r="CN20" s="68"/>
      <c r="CO20" s="68"/>
      <c r="CP20" s="68"/>
    </row>
    <row r="21" spans="1:94" x14ac:dyDescent="0.25">
      <c r="A21" s="14"/>
      <c r="I21" s="89"/>
      <c r="J21" s="89"/>
      <c r="K21" s="89"/>
      <c r="L21" s="75"/>
      <c r="M21" s="75"/>
      <c r="N21" s="75"/>
      <c r="O21" s="75"/>
      <c r="Q21" s="75"/>
      <c r="R21" s="75"/>
      <c r="S21" s="75"/>
      <c r="T21" s="75"/>
      <c r="U21" s="75"/>
      <c r="V21" s="75"/>
      <c r="W21" s="75"/>
      <c r="Y21" s="75"/>
      <c r="Z21" s="75"/>
      <c r="AC21" s="75"/>
      <c r="AD21" s="75"/>
      <c r="AE21" s="75"/>
      <c r="AH21" s="75"/>
      <c r="AI21" s="75"/>
      <c r="AK21" s="75"/>
      <c r="AL21" s="75"/>
      <c r="AM21" s="75"/>
      <c r="AO21" s="75"/>
      <c r="AP21" s="75"/>
      <c r="AQ21" s="75"/>
      <c r="AR21" s="75"/>
      <c r="AS21" s="75"/>
      <c r="AU21" s="75"/>
      <c r="AV21" s="75"/>
      <c r="AW21" s="75"/>
      <c r="AX21" s="75"/>
      <c r="AY21" s="75"/>
      <c r="AZ21" s="75"/>
      <c r="BA21" s="75"/>
      <c r="BB21" s="75"/>
      <c r="BC21" s="75"/>
      <c r="BD21" s="75"/>
      <c r="BE21" s="75"/>
      <c r="BF21" s="75"/>
      <c r="BG21" s="75"/>
      <c r="BH21" s="75"/>
      <c r="BI21" s="75"/>
      <c r="BJ21" s="75"/>
      <c r="BK21" s="75"/>
      <c r="BL21" s="75"/>
      <c r="BM21" s="75"/>
      <c r="BN21" s="75"/>
      <c r="BO21" s="75"/>
      <c r="BP21" s="75"/>
      <c r="BQ21" s="75"/>
      <c r="BR21" s="75"/>
      <c r="BS21" s="75"/>
      <c r="BT21" s="75"/>
      <c r="BU21" s="75"/>
      <c r="BV21" s="75"/>
      <c r="BW21" s="75"/>
      <c r="BX21" s="75"/>
      <c r="BY21" s="75"/>
      <c r="BZ21" s="75"/>
      <c r="CA21" s="75"/>
      <c r="CB21" s="75"/>
      <c r="CC21" s="23"/>
      <c r="CD21" s="68"/>
      <c r="CE21" s="68"/>
      <c r="CF21" s="68"/>
      <c r="CG21" s="68"/>
      <c r="CH21" s="68"/>
      <c r="CI21" s="68"/>
      <c r="CJ21" s="68"/>
      <c r="CK21" s="68"/>
      <c r="CL21" s="68"/>
      <c r="CM21" s="68"/>
      <c r="CN21" s="68"/>
      <c r="CO21" s="68"/>
      <c r="CP21" s="68"/>
    </row>
    <row r="22" spans="1:94" x14ac:dyDescent="0.25">
      <c r="A22" s="14"/>
      <c r="I22" s="89"/>
      <c r="J22" s="89"/>
      <c r="K22" s="89"/>
      <c r="L22" s="75"/>
      <c r="M22" s="75"/>
      <c r="N22" s="75"/>
      <c r="O22" s="75"/>
      <c r="Q22" s="75"/>
      <c r="R22" s="75"/>
      <c r="S22" s="75"/>
      <c r="T22" s="75"/>
      <c r="U22" s="75"/>
      <c r="V22" s="75"/>
      <c r="W22" s="75"/>
      <c r="Y22" s="75"/>
      <c r="Z22" s="75"/>
      <c r="AC22" s="75"/>
      <c r="AD22" s="75"/>
      <c r="AE22" s="75"/>
      <c r="AH22" s="75"/>
      <c r="AI22" s="75"/>
      <c r="AK22" s="75"/>
      <c r="AL22" s="75"/>
      <c r="AM22" s="75"/>
      <c r="AO22" s="75"/>
      <c r="AP22" s="75"/>
      <c r="AQ22" s="75"/>
      <c r="AR22" s="75"/>
      <c r="AS22" s="75"/>
      <c r="AU22" s="75"/>
      <c r="AV22" s="75"/>
      <c r="AW22" s="75"/>
      <c r="AX22" s="75"/>
      <c r="AY22" s="75"/>
      <c r="AZ22" s="75"/>
      <c r="BA22" s="75"/>
      <c r="BB22" s="75"/>
      <c r="BC22" s="75"/>
      <c r="BD22" s="75"/>
      <c r="BE22" s="75"/>
      <c r="BF22" s="75"/>
      <c r="BG22" s="75"/>
      <c r="BH22" s="75"/>
      <c r="BI22" s="75"/>
      <c r="BJ22" s="75"/>
      <c r="BK22" s="75"/>
      <c r="BL22" s="75"/>
      <c r="BM22" s="75"/>
      <c r="BN22" s="75"/>
      <c r="BO22" s="75"/>
      <c r="BP22" s="75"/>
      <c r="BQ22" s="75"/>
      <c r="BR22" s="75"/>
      <c r="BS22" s="75"/>
      <c r="BT22" s="75"/>
      <c r="BU22" s="75"/>
      <c r="BV22" s="75"/>
      <c r="BW22" s="75"/>
      <c r="BX22" s="75"/>
      <c r="BY22" s="75"/>
      <c r="BZ22" s="75"/>
      <c r="CA22" s="75"/>
      <c r="CB22" s="75"/>
      <c r="CC22" s="23"/>
      <c r="CD22" s="68"/>
      <c r="CE22" s="68"/>
      <c r="CF22" s="68"/>
      <c r="CG22" s="68"/>
      <c r="CH22" s="68"/>
      <c r="CI22" s="68"/>
      <c r="CJ22" s="68"/>
      <c r="CK22" s="68"/>
      <c r="CL22" s="68"/>
      <c r="CM22" s="68"/>
      <c r="CN22" s="68"/>
      <c r="CO22" s="68"/>
      <c r="CP22" s="68"/>
    </row>
    <row r="23" spans="1:94" x14ac:dyDescent="0.25">
      <c r="A23" s="14"/>
      <c r="I23" s="89"/>
      <c r="J23" s="89"/>
      <c r="K23" s="89"/>
      <c r="L23" s="75"/>
      <c r="M23" s="75"/>
      <c r="N23" s="75"/>
      <c r="O23" s="75"/>
      <c r="Q23" s="75"/>
      <c r="R23" s="75"/>
      <c r="S23" s="75"/>
      <c r="T23" s="75"/>
      <c r="U23" s="75"/>
      <c r="V23" s="75"/>
      <c r="W23" s="75"/>
      <c r="Y23" s="75"/>
      <c r="Z23" s="75"/>
      <c r="AC23" s="75"/>
      <c r="AD23" s="75"/>
      <c r="AE23" s="75"/>
      <c r="AH23" s="75"/>
      <c r="AI23" s="75"/>
      <c r="AK23" s="75"/>
      <c r="AL23" s="75"/>
      <c r="AM23" s="75"/>
      <c r="AO23" s="75"/>
      <c r="AP23" s="75"/>
      <c r="AQ23" s="75"/>
      <c r="AR23" s="75"/>
      <c r="AS23" s="75"/>
      <c r="AU23" s="75"/>
      <c r="AV23" s="75"/>
      <c r="AW23" s="75"/>
      <c r="AX23" s="75"/>
      <c r="AY23" s="75"/>
      <c r="AZ23" s="75"/>
      <c r="BA23" s="75"/>
      <c r="BB23" s="75"/>
      <c r="BC23" s="75"/>
      <c r="BD23" s="75"/>
      <c r="BE23" s="75"/>
      <c r="BF23" s="75"/>
      <c r="BG23" s="75"/>
      <c r="BH23" s="75"/>
      <c r="BI23" s="75"/>
      <c r="BJ23" s="75"/>
      <c r="BK23" s="75"/>
      <c r="BL23" s="75"/>
      <c r="BM23" s="75"/>
      <c r="BN23" s="75"/>
      <c r="BO23" s="75"/>
      <c r="BP23" s="75"/>
      <c r="BQ23" s="75"/>
      <c r="BR23" s="75"/>
      <c r="BS23" s="75"/>
      <c r="BT23" s="75"/>
      <c r="BU23" s="75"/>
      <c r="BV23" s="75"/>
      <c r="BW23" s="75"/>
      <c r="BX23" s="75"/>
      <c r="BY23" s="75"/>
      <c r="BZ23" s="75"/>
      <c r="CA23" s="75"/>
      <c r="CB23" s="75"/>
      <c r="CC23" s="23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</row>
    <row r="24" spans="1:94" x14ac:dyDescent="0.25">
      <c r="A24" s="14"/>
      <c r="I24" s="89"/>
      <c r="J24" s="89"/>
      <c r="K24" s="89"/>
      <c r="L24" s="75"/>
      <c r="M24" s="75"/>
      <c r="N24" s="75"/>
      <c r="O24" s="75"/>
      <c r="Q24" s="75"/>
      <c r="R24" s="75"/>
      <c r="S24" s="75"/>
      <c r="T24" s="75"/>
      <c r="U24" s="75"/>
      <c r="V24" s="75"/>
      <c r="W24" s="75"/>
      <c r="Y24" s="75"/>
      <c r="Z24" s="75"/>
      <c r="AC24" s="75"/>
      <c r="AD24" s="75"/>
      <c r="AE24" s="75"/>
      <c r="AH24" s="75"/>
      <c r="AI24" s="75"/>
      <c r="AK24" s="75"/>
      <c r="AL24" s="75"/>
      <c r="AM24" s="75"/>
      <c r="AO24" s="75"/>
      <c r="AP24" s="75"/>
      <c r="AQ24" s="75"/>
      <c r="AR24" s="75"/>
      <c r="AS24" s="75"/>
      <c r="AU24" s="75"/>
      <c r="AV24" s="75"/>
      <c r="AW24" s="75"/>
      <c r="AX24" s="75"/>
      <c r="AY24" s="75"/>
      <c r="AZ24" s="75"/>
      <c r="BA24" s="75"/>
      <c r="BB24" s="75"/>
      <c r="BC24" s="75"/>
      <c r="BD24" s="75"/>
      <c r="BE24" s="75"/>
      <c r="BF24" s="75"/>
      <c r="BG24" s="75"/>
      <c r="BH24" s="75"/>
      <c r="BI24" s="75"/>
      <c r="BJ24" s="75"/>
      <c r="BK24" s="75"/>
      <c r="BL24" s="75"/>
      <c r="BM24" s="75"/>
      <c r="BN24" s="75"/>
      <c r="BO24" s="75"/>
      <c r="BP24" s="75"/>
      <c r="BQ24" s="75"/>
      <c r="BR24" s="75"/>
      <c r="BS24" s="75"/>
      <c r="BT24" s="75"/>
      <c r="BU24" s="75"/>
      <c r="BV24" s="75"/>
      <c r="BW24" s="75"/>
      <c r="BX24" s="75"/>
      <c r="BY24" s="75"/>
      <c r="BZ24" s="75"/>
      <c r="CA24" s="75"/>
      <c r="CB24" s="75"/>
      <c r="CC24" s="23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</row>
    <row r="25" spans="1:94" x14ac:dyDescent="0.25">
      <c r="A25" s="14"/>
      <c r="I25" s="89"/>
      <c r="J25" s="89"/>
      <c r="K25" s="89"/>
      <c r="L25" s="75"/>
      <c r="M25" s="75"/>
      <c r="N25" s="75"/>
      <c r="O25" s="75"/>
      <c r="Q25" s="75"/>
      <c r="R25" s="75"/>
      <c r="S25" s="75"/>
      <c r="T25" s="75"/>
      <c r="U25" s="75"/>
      <c r="V25" s="75"/>
      <c r="W25" s="75"/>
      <c r="Y25" s="75"/>
      <c r="Z25" s="75"/>
      <c r="AC25" s="75"/>
      <c r="AD25" s="75"/>
      <c r="AE25" s="75"/>
      <c r="AH25" s="75"/>
      <c r="AI25" s="75"/>
      <c r="AK25" s="75"/>
      <c r="AL25" s="75"/>
      <c r="AM25" s="75"/>
      <c r="AO25" s="75"/>
      <c r="AP25" s="75"/>
      <c r="AQ25" s="75"/>
      <c r="AR25" s="75"/>
      <c r="AS25" s="75"/>
      <c r="AU25" s="75"/>
      <c r="AV25" s="75"/>
      <c r="AW25" s="75"/>
      <c r="AX25" s="75"/>
      <c r="AY25" s="75"/>
      <c r="AZ25" s="75"/>
      <c r="BA25" s="75"/>
      <c r="BB25" s="75"/>
      <c r="BC25" s="75"/>
      <c r="BD25" s="75"/>
      <c r="BE25" s="75"/>
      <c r="BF25" s="75"/>
      <c r="BG25" s="75"/>
      <c r="BH25" s="75"/>
      <c r="BI25" s="75"/>
      <c r="BJ25" s="75"/>
      <c r="BK25" s="75"/>
      <c r="BL25" s="75"/>
      <c r="BM25" s="75"/>
      <c r="BN25" s="75"/>
      <c r="BO25" s="75"/>
      <c r="BP25" s="75"/>
      <c r="BQ25" s="75"/>
      <c r="BR25" s="75"/>
      <c r="BS25" s="75"/>
      <c r="BT25" s="75"/>
      <c r="BU25" s="75"/>
      <c r="BV25" s="75"/>
      <c r="BW25" s="75"/>
      <c r="BX25" s="75"/>
      <c r="BY25" s="75"/>
      <c r="BZ25" s="75"/>
      <c r="CA25" s="75"/>
      <c r="CB25" s="75"/>
      <c r="CC25" s="23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</row>
    <row r="26" spans="1:94" x14ac:dyDescent="0.25">
      <c r="A26" s="14"/>
      <c r="I26" s="89"/>
      <c r="J26" s="89"/>
      <c r="K26" s="89"/>
      <c r="L26" s="75"/>
      <c r="M26" s="75"/>
      <c r="N26" s="75"/>
      <c r="O26" s="75"/>
      <c r="Q26" s="75"/>
      <c r="R26" s="75"/>
      <c r="S26" s="75"/>
      <c r="T26" s="75"/>
      <c r="U26" s="75"/>
      <c r="V26" s="75"/>
      <c r="W26" s="75"/>
      <c r="Y26" s="75"/>
      <c r="Z26" s="75"/>
      <c r="AC26" s="75"/>
      <c r="AD26" s="75"/>
      <c r="AE26" s="75"/>
      <c r="AH26" s="75"/>
      <c r="AI26" s="75"/>
      <c r="AK26" s="75"/>
      <c r="AL26" s="75"/>
      <c r="AM26" s="75"/>
      <c r="AO26" s="75"/>
      <c r="AP26" s="75"/>
      <c r="AQ26" s="75"/>
      <c r="AR26" s="75"/>
      <c r="AS26" s="75"/>
      <c r="AU26" s="75"/>
      <c r="AV26" s="75"/>
      <c r="AW26" s="75"/>
      <c r="AX26" s="75"/>
      <c r="AY26" s="75"/>
      <c r="AZ26" s="75"/>
      <c r="BA26" s="75"/>
      <c r="BB26" s="75"/>
      <c r="BC26" s="75"/>
      <c r="BD26" s="75"/>
      <c r="BE26" s="75"/>
      <c r="BF26" s="75"/>
      <c r="BG26" s="75"/>
      <c r="BH26" s="75"/>
      <c r="BI26" s="75"/>
      <c r="BJ26" s="75"/>
      <c r="BK26" s="75"/>
      <c r="BL26" s="75"/>
      <c r="BM26" s="75"/>
      <c r="BN26" s="75"/>
      <c r="BO26" s="75"/>
      <c r="BP26" s="75"/>
      <c r="BQ26" s="75"/>
      <c r="BR26" s="75"/>
      <c r="BS26" s="75"/>
      <c r="BT26" s="75"/>
      <c r="BU26" s="75"/>
      <c r="BV26" s="75"/>
      <c r="BW26" s="75"/>
      <c r="BX26" s="75"/>
      <c r="BY26" s="75"/>
      <c r="BZ26" s="75"/>
      <c r="CA26" s="75"/>
      <c r="CB26" s="75"/>
      <c r="CC26" s="23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</row>
    <row r="27" spans="1:94" x14ac:dyDescent="0.25">
      <c r="A27" s="14"/>
      <c r="I27" s="89"/>
      <c r="J27" s="89"/>
      <c r="K27" s="89"/>
      <c r="L27" s="75"/>
      <c r="M27" s="75"/>
      <c r="N27" s="75"/>
      <c r="O27" s="75"/>
      <c r="Q27" s="75"/>
      <c r="R27" s="75"/>
      <c r="S27" s="75"/>
      <c r="T27" s="75"/>
      <c r="U27" s="75"/>
      <c r="V27" s="75"/>
      <c r="W27" s="75"/>
      <c r="Y27" s="75"/>
      <c r="Z27" s="75"/>
      <c r="AC27" s="75"/>
      <c r="AD27" s="75"/>
      <c r="AE27" s="75"/>
      <c r="AH27" s="75"/>
      <c r="AI27" s="75"/>
      <c r="AK27" s="75"/>
      <c r="AL27" s="75"/>
      <c r="AM27" s="75"/>
      <c r="AO27" s="75"/>
      <c r="AP27" s="75"/>
      <c r="AQ27" s="75"/>
      <c r="AR27" s="75"/>
      <c r="AS27" s="75"/>
      <c r="AU27" s="75"/>
      <c r="AV27" s="75"/>
      <c r="AW27" s="75"/>
      <c r="AX27" s="75"/>
      <c r="AY27" s="75"/>
      <c r="AZ27" s="75"/>
      <c r="BA27" s="75"/>
      <c r="BB27" s="75"/>
      <c r="BC27" s="75"/>
      <c r="BD27" s="75"/>
      <c r="BE27" s="75"/>
      <c r="BF27" s="75"/>
      <c r="BG27" s="75"/>
      <c r="BH27" s="75"/>
      <c r="BI27" s="75"/>
      <c r="BJ27" s="75"/>
      <c r="BK27" s="75"/>
      <c r="BL27" s="75"/>
      <c r="BM27" s="75"/>
      <c r="BN27" s="75"/>
      <c r="BO27" s="75"/>
      <c r="BP27" s="75"/>
      <c r="BQ27" s="75"/>
      <c r="BR27" s="75"/>
      <c r="BS27" s="75"/>
      <c r="BT27" s="75"/>
      <c r="BU27" s="75"/>
      <c r="BV27" s="75"/>
      <c r="BW27" s="75"/>
      <c r="BX27" s="75"/>
      <c r="BY27" s="75"/>
      <c r="BZ27" s="75"/>
      <c r="CA27" s="75"/>
      <c r="CB27" s="75"/>
      <c r="CC27" s="23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</row>
    <row r="28" spans="1:94" x14ac:dyDescent="0.25">
      <c r="A28" s="14"/>
      <c r="I28" s="89"/>
      <c r="J28" s="89"/>
      <c r="K28" s="89"/>
      <c r="L28" s="75"/>
      <c r="M28" s="75"/>
      <c r="N28" s="75"/>
      <c r="O28" s="75"/>
      <c r="Q28" s="75"/>
      <c r="R28" s="75"/>
      <c r="S28" s="75"/>
      <c r="T28" s="75"/>
      <c r="U28" s="75"/>
      <c r="V28" s="75"/>
      <c r="W28" s="75"/>
      <c r="Y28" s="75"/>
      <c r="Z28" s="75"/>
      <c r="AC28" s="75"/>
      <c r="AD28" s="75"/>
      <c r="AE28" s="75"/>
      <c r="AH28" s="75"/>
      <c r="AI28" s="75"/>
      <c r="AK28" s="75"/>
      <c r="AL28" s="75"/>
      <c r="AM28" s="75"/>
      <c r="AO28" s="75"/>
      <c r="AP28" s="75"/>
      <c r="AQ28" s="75"/>
      <c r="AR28" s="75"/>
      <c r="AS28" s="75"/>
      <c r="AU28" s="75"/>
      <c r="AV28" s="75"/>
      <c r="AW28" s="75"/>
      <c r="AX28" s="75"/>
      <c r="AY28" s="75"/>
      <c r="AZ28" s="75"/>
      <c r="BA28" s="75"/>
      <c r="BB28" s="75"/>
      <c r="BC28" s="75"/>
      <c r="BD28" s="75"/>
      <c r="BE28" s="75"/>
      <c r="BF28" s="75"/>
      <c r="BG28" s="75"/>
      <c r="BH28" s="75"/>
      <c r="BI28" s="75"/>
      <c r="BJ28" s="75"/>
      <c r="BK28" s="75"/>
      <c r="BL28" s="75"/>
      <c r="BM28" s="75"/>
      <c r="BN28" s="75"/>
      <c r="BO28" s="75"/>
      <c r="BP28" s="75"/>
      <c r="BQ28" s="75"/>
      <c r="BR28" s="75"/>
      <c r="BS28" s="75"/>
      <c r="BT28" s="75"/>
      <c r="BU28" s="75"/>
      <c r="BV28" s="75"/>
      <c r="BW28" s="75"/>
      <c r="BX28" s="75"/>
      <c r="BY28" s="75"/>
      <c r="BZ28" s="75"/>
      <c r="CA28" s="75"/>
      <c r="CB28" s="75"/>
      <c r="CC28" s="23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</row>
    <row r="29" spans="1:94" x14ac:dyDescent="0.25">
      <c r="A29" s="14"/>
      <c r="I29" s="89"/>
      <c r="J29" s="89"/>
      <c r="K29" s="89"/>
      <c r="L29" s="75"/>
      <c r="M29" s="75"/>
      <c r="N29" s="75"/>
      <c r="O29" s="75"/>
      <c r="Q29" s="75"/>
      <c r="R29" s="75"/>
      <c r="S29" s="75"/>
      <c r="T29" s="75"/>
      <c r="U29" s="75"/>
      <c r="V29" s="75"/>
      <c r="W29" s="75"/>
      <c r="Y29" s="75"/>
      <c r="Z29" s="75"/>
      <c r="AC29" s="75"/>
      <c r="AD29" s="75"/>
      <c r="AE29" s="75"/>
      <c r="AH29" s="75"/>
      <c r="AI29" s="75"/>
      <c r="AK29" s="75"/>
      <c r="AL29" s="75"/>
      <c r="AM29" s="75"/>
      <c r="AO29" s="75"/>
      <c r="AP29" s="75"/>
      <c r="AQ29" s="75"/>
      <c r="AR29" s="75"/>
      <c r="AS29" s="75"/>
      <c r="AU29" s="75"/>
      <c r="AV29" s="75"/>
      <c r="AW29" s="75"/>
      <c r="AX29" s="75"/>
      <c r="AY29" s="75"/>
      <c r="AZ29" s="75"/>
      <c r="BA29" s="75"/>
      <c r="BB29" s="75"/>
      <c r="BC29" s="75"/>
      <c r="BD29" s="75"/>
      <c r="BE29" s="75"/>
      <c r="BF29" s="75"/>
      <c r="BG29" s="75"/>
      <c r="BH29" s="75"/>
      <c r="BI29" s="75"/>
      <c r="BJ29" s="75"/>
      <c r="BK29" s="75"/>
      <c r="BL29" s="75"/>
      <c r="BM29" s="75"/>
      <c r="BN29" s="75"/>
      <c r="BO29" s="75"/>
      <c r="BP29" s="75"/>
      <c r="BQ29" s="75"/>
      <c r="BR29" s="75"/>
      <c r="BS29" s="75"/>
      <c r="BT29" s="75"/>
      <c r="BU29" s="75"/>
      <c r="BV29" s="75"/>
      <c r="BW29" s="75"/>
      <c r="BX29" s="75"/>
      <c r="BY29" s="75"/>
      <c r="BZ29" s="75"/>
      <c r="CA29" s="75"/>
      <c r="CB29" s="75"/>
      <c r="CC29" s="23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</row>
    <row r="30" spans="1:94" x14ac:dyDescent="0.25">
      <c r="A30" s="14"/>
      <c r="I30" s="89"/>
      <c r="J30" s="89"/>
      <c r="K30" s="89"/>
      <c r="L30" s="75"/>
      <c r="M30" s="75"/>
      <c r="N30" s="75"/>
      <c r="O30" s="75"/>
      <c r="Q30" s="75"/>
      <c r="R30" s="75"/>
      <c r="S30" s="75"/>
      <c r="T30" s="75"/>
      <c r="U30" s="75"/>
      <c r="V30" s="75"/>
      <c r="W30" s="75"/>
      <c r="Y30" s="75"/>
      <c r="Z30" s="75"/>
      <c r="AC30" s="75"/>
      <c r="AD30" s="75"/>
      <c r="AE30" s="75"/>
      <c r="AH30" s="75"/>
      <c r="AI30" s="75"/>
      <c r="AK30" s="75"/>
      <c r="AL30" s="75"/>
      <c r="AM30" s="75"/>
      <c r="AO30" s="75"/>
      <c r="AP30" s="75"/>
      <c r="AQ30" s="75"/>
      <c r="AR30" s="75"/>
      <c r="AS30" s="75"/>
      <c r="AU30" s="75"/>
      <c r="AV30" s="75"/>
      <c r="AW30" s="75"/>
      <c r="AX30" s="75"/>
      <c r="AY30" s="75"/>
      <c r="AZ30" s="75"/>
      <c r="BA30" s="75"/>
      <c r="BB30" s="75"/>
      <c r="BC30" s="75"/>
      <c r="BD30" s="75"/>
      <c r="BE30" s="75"/>
      <c r="BF30" s="75"/>
      <c r="BG30" s="75"/>
      <c r="BH30" s="75"/>
      <c r="BI30" s="75"/>
      <c r="BJ30" s="75"/>
      <c r="BK30" s="75"/>
      <c r="BL30" s="75"/>
      <c r="BM30" s="75"/>
      <c r="BN30" s="75"/>
      <c r="BO30" s="75"/>
      <c r="BP30" s="75"/>
      <c r="BQ30" s="75"/>
      <c r="BR30" s="75"/>
      <c r="BS30" s="75"/>
      <c r="BT30" s="75"/>
      <c r="BU30" s="75"/>
      <c r="BV30" s="75"/>
      <c r="BW30" s="75"/>
      <c r="BX30" s="75"/>
      <c r="BY30" s="75"/>
      <c r="BZ30" s="75"/>
      <c r="CA30" s="75"/>
      <c r="CB30" s="75"/>
      <c r="CC30" s="23"/>
      <c r="CD30" s="68"/>
      <c r="CE30" s="68"/>
      <c r="CF30" s="68"/>
      <c r="CG30" s="68"/>
      <c r="CH30" s="68"/>
      <c r="CI30" s="68"/>
      <c r="CJ30" s="68"/>
      <c r="CK30" s="68"/>
      <c r="CL30" s="68"/>
      <c r="CM30" s="68"/>
      <c r="CN30" s="68"/>
      <c r="CO30" s="68"/>
      <c r="CP30" s="68"/>
    </row>
    <row r="31" spans="1:94" x14ac:dyDescent="0.25">
      <c r="A31" s="14"/>
      <c r="I31" s="89"/>
      <c r="J31" s="89"/>
      <c r="K31" s="89"/>
      <c r="L31" s="75"/>
      <c r="M31" s="75"/>
      <c r="N31" s="75"/>
      <c r="O31" s="75"/>
      <c r="Q31" s="75"/>
      <c r="R31" s="75"/>
      <c r="S31" s="75"/>
      <c r="T31" s="75"/>
      <c r="U31" s="75"/>
      <c r="V31" s="75"/>
      <c r="W31" s="75"/>
      <c r="Y31" s="75"/>
      <c r="Z31" s="75"/>
      <c r="AC31" s="75"/>
      <c r="AD31" s="75"/>
      <c r="AE31" s="75"/>
      <c r="AH31" s="75"/>
      <c r="AI31" s="75"/>
      <c r="AK31" s="75"/>
      <c r="AL31" s="75"/>
      <c r="AM31" s="75"/>
      <c r="AO31" s="75"/>
      <c r="AP31" s="75"/>
      <c r="AQ31" s="75"/>
      <c r="AR31" s="75"/>
      <c r="AS31" s="75"/>
      <c r="AU31" s="75"/>
      <c r="AV31" s="75"/>
      <c r="AW31" s="75"/>
      <c r="AX31" s="75"/>
      <c r="AY31" s="75"/>
      <c r="AZ31" s="75"/>
      <c r="BA31" s="75"/>
      <c r="BB31" s="75"/>
      <c r="BC31" s="75"/>
      <c r="BD31" s="75"/>
      <c r="BE31" s="75"/>
      <c r="BF31" s="75"/>
      <c r="BG31" s="75"/>
      <c r="BH31" s="75"/>
      <c r="BI31" s="75"/>
      <c r="BJ31" s="75"/>
      <c r="BK31" s="75"/>
      <c r="BL31" s="75"/>
      <c r="BM31" s="75"/>
      <c r="BN31" s="75"/>
      <c r="BO31" s="75"/>
      <c r="BP31" s="75"/>
      <c r="BQ31" s="75"/>
      <c r="BR31" s="75"/>
      <c r="BS31" s="75"/>
      <c r="BT31" s="75"/>
      <c r="BU31" s="75"/>
      <c r="BV31" s="75"/>
      <c r="BW31" s="75"/>
      <c r="BX31" s="75"/>
      <c r="BY31" s="75"/>
      <c r="BZ31" s="75"/>
      <c r="CA31" s="75"/>
      <c r="CB31" s="75"/>
      <c r="CC31" s="23"/>
      <c r="CD31" s="68"/>
      <c r="CE31" s="68"/>
      <c r="CF31" s="68"/>
      <c r="CG31" s="68"/>
      <c r="CH31" s="68"/>
      <c r="CI31" s="68"/>
      <c r="CJ31" s="68"/>
      <c r="CK31" s="68"/>
      <c r="CL31" s="68"/>
      <c r="CM31" s="68"/>
      <c r="CN31" s="68"/>
      <c r="CO31" s="68"/>
      <c r="CP31" s="68"/>
    </row>
    <row r="32" spans="1:94" x14ac:dyDescent="0.25">
      <c r="A32" s="14"/>
      <c r="I32" s="89"/>
      <c r="J32" s="89"/>
      <c r="K32" s="89"/>
      <c r="L32" s="75"/>
      <c r="M32" s="75"/>
      <c r="N32" s="75"/>
      <c r="O32" s="75"/>
      <c r="Q32" s="75"/>
      <c r="R32" s="75"/>
      <c r="S32" s="75"/>
      <c r="T32" s="75"/>
      <c r="U32" s="75"/>
      <c r="V32" s="75"/>
      <c r="W32" s="75"/>
      <c r="Y32" s="75"/>
      <c r="Z32" s="75"/>
      <c r="AC32" s="75"/>
      <c r="AD32" s="75"/>
      <c r="AE32" s="75"/>
      <c r="AH32" s="75"/>
      <c r="AI32" s="75"/>
      <c r="AK32" s="75"/>
      <c r="AL32" s="75"/>
      <c r="AM32" s="75"/>
      <c r="AO32" s="75"/>
      <c r="AP32" s="75"/>
      <c r="AQ32" s="75"/>
      <c r="AR32" s="75"/>
      <c r="AS32" s="75"/>
      <c r="AU32" s="75"/>
      <c r="AV32" s="75"/>
      <c r="AW32" s="75"/>
      <c r="AX32" s="75"/>
      <c r="AY32" s="75"/>
      <c r="AZ32" s="75"/>
      <c r="BA32" s="75"/>
      <c r="BB32" s="75"/>
      <c r="BC32" s="75"/>
      <c r="BD32" s="75"/>
      <c r="BE32" s="75"/>
      <c r="BF32" s="75"/>
      <c r="BG32" s="75"/>
      <c r="BH32" s="75"/>
      <c r="BI32" s="75"/>
      <c r="BJ32" s="75"/>
      <c r="BK32" s="75"/>
      <c r="BL32" s="75"/>
      <c r="BM32" s="75"/>
      <c r="BN32" s="75"/>
      <c r="BO32" s="75"/>
      <c r="BP32" s="75"/>
      <c r="BQ32" s="75"/>
      <c r="BR32" s="75"/>
      <c r="BS32" s="75"/>
      <c r="BT32" s="75"/>
      <c r="BU32" s="75"/>
      <c r="BV32" s="75"/>
      <c r="BW32" s="75"/>
      <c r="BX32" s="75"/>
      <c r="BY32" s="75"/>
      <c r="BZ32" s="75"/>
      <c r="CA32" s="75"/>
      <c r="CB32" s="75"/>
      <c r="CC32" s="23"/>
      <c r="CD32" s="68"/>
      <c r="CE32" s="68"/>
      <c r="CF32" s="68"/>
      <c r="CG32" s="68"/>
      <c r="CH32" s="68"/>
      <c r="CI32" s="68"/>
      <c r="CJ32" s="68"/>
      <c r="CK32" s="68"/>
      <c r="CL32" s="68"/>
      <c r="CM32" s="68"/>
      <c r="CN32" s="68"/>
      <c r="CO32" s="68"/>
      <c r="CP32" s="68"/>
    </row>
    <row r="33" spans="1:94" x14ac:dyDescent="0.25">
      <c r="A33" s="14"/>
      <c r="I33" s="89"/>
      <c r="J33" s="89"/>
      <c r="K33" s="89"/>
      <c r="L33" s="75"/>
      <c r="M33" s="75"/>
      <c r="N33" s="75"/>
      <c r="O33" s="75"/>
      <c r="Q33" s="75"/>
      <c r="R33" s="75"/>
      <c r="S33" s="75"/>
      <c r="T33" s="75"/>
      <c r="U33" s="75"/>
      <c r="V33" s="75"/>
      <c r="W33" s="75"/>
      <c r="Y33" s="75"/>
      <c r="Z33" s="75"/>
      <c r="AC33" s="75"/>
      <c r="AD33" s="75"/>
      <c r="AE33" s="75"/>
      <c r="AH33" s="75"/>
      <c r="AI33" s="75"/>
      <c r="AK33" s="75"/>
      <c r="AL33" s="75"/>
      <c r="AM33" s="75"/>
      <c r="AO33" s="75"/>
      <c r="AP33" s="75"/>
      <c r="AQ33" s="75"/>
      <c r="AR33" s="75"/>
      <c r="AS33" s="75"/>
      <c r="AU33" s="75"/>
      <c r="AV33" s="75"/>
      <c r="AW33" s="75"/>
      <c r="AX33" s="75"/>
      <c r="AY33" s="75"/>
      <c r="AZ33" s="75"/>
      <c r="BA33" s="75"/>
      <c r="BB33" s="75"/>
      <c r="BC33" s="75"/>
      <c r="BD33" s="75"/>
      <c r="BE33" s="75"/>
      <c r="BF33" s="75"/>
      <c r="BG33" s="75"/>
      <c r="BH33" s="75"/>
      <c r="BI33" s="75"/>
      <c r="BJ33" s="75"/>
      <c r="BK33" s="75"/>
      <c r="BL33" s="75"/>
      <c r="BM33" s="75"/>
      <c r="BN33" s="75"/>
      <c r="BO33" s="75"/>
      <c r="BP33" s="75"/>
      <c r="BQ33" s="75"/>
      <c r="BR33" s="75"/>
      <c r="BS33" s="75"/>
      <c r="BT33" s="75"/>
      <c r="BU33" s="75"/>
      <c r="BV33" s="75"/>
      <c r="BW33" s="75"/>
      <c r="BX33" s="75"/>
      <c r="BY33" s="75"/>
      <c r="BZ33" s="75"/>
      <c r="CA33" s="75"/>
      <c r="CB33" s="75"/>
      <c r="CC33" s="23"/>
      <c r="CD33" s="68"/>
      <c r="CE33" s="68"/>
      <c r="CF33" s="68"/>
      <c r="CG33" s="68"/>
      <c r="CH33" s="68"/>
      <c r="CI33" s="68"/>
      <c r="CJ33" s="68"/>
      <c r="CK33" s="68"/>
      <c r="CL33" s="68"/>
      <c r="CM33" s="68"/>
      <c r="CN33" s="68"/>
      <c r="CO33" s="68"/>
      <c r="CP33" s="68"/>
    </row>
    <row r="34" spans="1:94" x14ac:dyDescent="0.25">
      <c r="A34" s="14"/>
      <c r="I34" s="89"/>
      <c r="J34" s="89"/>
      <c r="K34" s="89"/>
      <c r="L34" s="75"/>
      <c r="M34" s="75"/>
      <c r="N34" s="75"/>
      <c r="O34" s="75"/>
      <c r="Q34" s="75"/>
      <c r="R34" s="75"/>
      <c r="S34" s="75"/>
      <c r="T34" s="75"/>
      <c r="U34" s="75"/>
      <c r="V34" s="75"/>
      <c r="W34" s="75"/>
      <c r="Y34" s="75"/>
      <c r="Z34" s="75"/>
      <c r="AC34" s="75"/>
      <c r="AD34" s="75"/>
      <c r="AE34" s="75"/>
      <c r="AH34" s="75"/>
      <c r="AI34" s="75"/>
      <c r="AK34" s="75"/>
      <c r="AL34" s="75"/>
      <c r="AM34" s="75"/>
      <c r="AO34" s="75"/>
      <c r="AP34" s="75"/>
      <c r="AQ34" s="75"/>
      <c r="AR34" s="75"/>
      <c r="AS34" s="75"/>
      <c r="AU34" s="75"/>
      <c r="AV34" s="75"/>
      <c r="AW34" s="75"/>
      <c r="AX34" s="75"/>
      <c r="AY34" s="75"/>
      <c r="AZ34" s="75"/>
      <c r="BA34" s="75"/>
      <c r="BB34" s="75"/>
      <c r="BC34" s="75"/>
      <c r="BD34" s="75"/>
      <c r="BE34" s="75"/>
      <c r="BF34" s="75"/>
      <c r="BG34" s="75"/>
      <c r="BH34" s="75"/>
      <c r="BI34" s="75"/>
      <c r="BJ34" s="75"/>
      <c r="BK34" s="75"/>
      <c r="BL34" s="75"/>
      <c r="BM34" s="75"/>
      <c r="BN34" s="75"/>
      <c r="BO34" s="75"/>
      <c r="BP34" s="75"/>
      <c r="BQ34" s="75"/>
      <c r="BR34" s="75"/>
      <c r="BS34" s="75"/>
      <c r="BT34" s="75"/>
      <c r="BU34" s="75"/>
      <c r="BV34" s="75"/>
      <c r="BW34" s="75"/>
      <c r="BX34" s="75"/>
      <c r="BY34" s="75"/>
      <c r="BZ34" s="75"/>
      <c r="CA34" s="75"/>
      <c r="CB34" s="75"/>
      <c r="CC34" s="23"/>
      <c r="CD34" s="68"/>
      <c r="CE34" s="68"/>
      <c r="CF34" s="68"/>
      <c r="CG34" s="68"/>
      <c r="CH34" s="68"/>
      <c r="CI34" s="68"/>
      <c r="CJ34" s="68"/>
      <c r="CK34" s="68"/>
      <c r="CL34" s="68"/>
      <c r="CM34" s="68"/>
      <c r="CN34" s="68"/>
      <c r="CO34" s="68"/>
      <c r="CP34" s="68"/>
    </row>
    <row r="35" spans="1:94" x14ac:dyDescent="0.25">
      <c r="A35" s="14"/>
      <c r="I35" s="89"/>
      <c r="J35" s="89"/>
      <c r="K35" s="89"/>
      <c r="L35" s="75"/>
      <c r="M35" s="75"/>
      <c r="N35" s="75"/>
      <c r="O35" s="75"/>
      <c r="Q35" s="75"/>
      <c r="R35" s="75"/>
      <c r="S35" s="75"/>
      <c r="T35" s="75"/>
      <c r="U35" s="75"/>
      <c r="V35" s="75"/>
      <c r="W35" s="75"/>
      <c r="Y35" s="75"/>
      <c r="Z35" s="75"/>
      <c r="AC35" s="75"/>
      <c r="AD35" s="75"/>
      <c r="AE35" s="75"/>
      <c r="AH35" s="75"/>
      <c r="AI35" s="75"/>
      <c r="AK35" s="75"/>
      <c r="AL35" s="75"/>
      <c r="AM35" s="75"/>
      <c r="AO35" s="75"/>
      <c r="AP35" s="75"/>
      <c r="AQ35" s="75"/>
      <c r="AR35" s="75"/>
      <c r="AS35" s="75"/>
      <c r="AU35" s="75"/>
      <c r="AV35" s="75"/>
      <c r="AW35" s="75"/>
      <c r="AX35" s="75"/>
      <c r="AY35" s="75"/>
      <c r="AZ35" s="75"/>
      <c r="BA35" s="75"/>
      <c r="BB35" s="75"/>
      <c r="BC35" s="75"/>
      <c r="BD35" s="75"/>
      <c r="BE35" s="75"/>
      <c r="BF35" s="75"/>
      <c r="BG35" s="75"/>
      <c r="BH35" s="75"/>
      <c r="BI35" s="75"/>
      <c r="BJ35" s="75"/>
      <c r="BK35" s="75"/>
      <c r="BL35" s="75"/>
      <c r="BM35" s="75"/>
      <c r="BN35" s="75"/>
      <c r="BO35" s="75"/>
      <c r="BP35" s="75"/>
      <c r="BQ35" s="75"/>
      <c r="BR35" s="75"/>
      <c r="BS35" s="75"/>
      <c r="BT35" s="75"/>
      <c r="BU35" s="75"/>
      <c r="BV35" s="75"/>
      <c r="BW35" s="75"/>
      <c r="BX35" s="75"/>
      <c r="BY35" s="75"/>
      <c r="BZ35" s="75"/>
      <c r="CA35" s="75"/>
      <c r="CB35" s="75"/>
      <c r="CC35" s="23"/>
      <c r="CD35" s="68"/>
      <c r="CE35" s="68"/>
      <c r="CF35" s="68"/>
      <c r="CG35" s="68"/>
      <c r="CH35" s="68"/>
      <c r="CI35" s="68"/>
      <c r="CJ35" s="68"/>
      <c r="CK35" s="68"/>
      <c r="CL35" s="68"/>
      <c r="CM35" s="68"/>
      <c r="CN35" s="68"/>
      <c r="CO35" s="68"/>
      <c r="CP35" s="68"/>
    </row>
    <row r="36" spans="1:94" x14ac:dyDescent="0.25">
      <c r="A36" s="14"/>
      <c r="I36" s="89"/>
      <c r="J36" s="89"/>
      <c r="K36" s="89"/>
      <c r="L36" s="75"/>
      <c r="M36" s="75"/>
      <c r="N36" s="75"/>
      <c r="O36" s="75"/>
      <c r="Q36" s="75"/>
      <c r="R36" s="75"/>
      <c r="S36" s="75"/>
      <c r="T36" s="75"/>
      <c r="U36" s="75"/>
      <c r="V36" s="75"/>
      <c r="W36" s="75"/>
      <c r="Y36" s="75"/>
      <c r="Z36" s="75"/>
      <c r="AC36" s="75"/>
      <c r="AD36" s="75"/>
      <c r="AE36" s="75"/>
      <c r="AH36" s="75"/>
      <c r="AI36" s="75"/>
      <c r="AK36" s="75"/>
      <c r="AL36" s="75"/>
      <c r="AM36" s="75"/>
      <c r="AO36" s="75"/>
      <c r="AP36" s="75"/>
      <c r="AQ36" s="75"/>
      <c r="AR36" s="75"/>
      <c r="AS36" s="75"/>
      <c r="AU36" s="75"/>
      <c r="AV36" s="75"/>
      <c r="AW36" s="75"/>
      <c r="AX36" s="75"/>
      <c r="AY36" s="75"/>
      <c r="AZ36" s="75"/>
      <c r="BA36" s="75"/>
      <c r="BB36" s="75"/>
      <c r="BC36" s="75"/>
      <c r="BD36" s="75"/>
      <c r="BE36" s="75"/>
      <c r="BF36" s="75"/>
      <c r="BG36" s="75"/>
      <c r="BH36" s="75"/>
      <c r="BI36" s="75"/>
      <c r="BJ36" s="75"/>
      <c r="BK36" s="75"/>
      <c r="BL36" s="75"/>
      <c r="BM36" s="75"/>
      <c r="BN36" s="75"/>
      <c r="BO36" s="75"/>
      <c r="BP36" s="75"/>
      <c r="BQ36" s="75"/>
      <c r="BR36" s="75"/>
      <c r="BS36" s="75"/>
      <c r="BT36" s="75"/>
      <c r="BU36" s="75"/>
      <c r="BV36" s="75"/>
      <c r="BW36" s="75"/>
      <c r="BX36" s="75"/>
      <c r="BY36" s="75"/>
      <c r="BZ36" s="75"/>
      <c r="CA36" s="75"/>
      <c r="CB36" s="75"/>
      <c r="CC36" s="23"/>
      <c r="CD36" s="68"/>
      <c r="CE36" s="68"/>
      <c r="CF36" s="68"/>
      <c r="CG36" s="68"/>
      <c r="CH36" s="68"/>
      <c r="CI36" s="68"/>
      <c r="CJ36" s="68"/>
      <c r="CK36" s="68"/>
      <c r="CL36" s="68"/>
      <c r="CM36" s="68"/>
      <c r="CN36" s="68"/>
      <c r="CO36" s="68"/>
      <c r="CP36" s="68"/>
    </row>
    <row r="37" spans="1:94" x14ac:dyDescent="0.25">
      <c r="A37" s="14"/>
      <c r="I37" s="89"/>
      <c r="J37" s="89"/>
      <c r="K37" s="89"/>
      <c r="L37" s="75"/>
      <c r="M37" s="75"/>
      <c r="N37" s="75"/>
      <c r="O37" s="75"/>
      <c r="Q37" s="75"/>
      <c r="R37" s="75"/>
      <c r="S37" s="75"/>
      <c r="T37" s="75"/>
      <c r="U37" s="75"/>
      <c r="V37" s="75"/>
      <c r="W37" s="75"/>
      <c r="Y37" s="75"/>
      <c r="Z37" s="75"/>
      <c r="AC37" s="75"/>
      <c r="AD37" s="75"/>
      <c r="AE37" s="75"/>
      <c r="AH37" s="75"/>
      <c r="AI37" s="75"/>
      <c r="AK37" s="75"/>
      <c r="AL37" s="75"/>
      <c r="AM37" s="75"/>
      <c r="AO37" s="75"/>
      <c r="AP37" s="75"/>
      <c r="AQ37" s="75"/>
      <c r="AR37" s="75"/>
      <c r="AS37" s="75"/>
      <c r="AU37" s="75"/>
      <c r="AV37" s="75"/>
      <c r="AW37" s="75"/>
      <c r="AX37" s="75"/>
      <c r="AY37" s="75"/>
      <c r="AZ37" s="75"/>
      <c r="BA37" s="75"/>
      <c r="BB37" s="75"/>
      <c r="BC37" s="75"/>
      <c r="BD37" s="75"/>
      <c r="BE37" s="75"/>
      <c r="BF37" s="75"/>
      <c r="BG37" s="75"/>
      <c r="BH37" s="75"/>
      <c r="BI37" s="75"/>
      <c r="BJ37" s="75"/>
      <c r="BK37" s="75"/>
      <c r="BL37" s="75"/>
      <c r="BM37" s="75"/>
      <c r="BN37" s="75"/>
      <c r="BO37" s="75"/>
      <c r="BP37" s="75"/>
      <c r="BQ37" s="75"/>
      <c r="BR37" s="75"/>
      <c r="BS37" s="75"/>
      <c r="BT37" s="75"/>
      <c r="BU37" s="75"/>
      <c r="BV37" s="75"/>
      <c r="BW37" s="75"/>
      <c r="BX37" s="75"/>
      <c r="BY37" s="75"/>
      <c r="BZ37" s="75"/>
      <c r="CA37" s="75"/>
      <c r="CB37" s="75"/>
      <c r="CC37" s="23"/>
      <c r="CD37" s="68"/>
      <c r="CE37" s="68"/>
      <c r="CF37" s="68"/>
      <c r="CG37" s="68"/>
      <c r="CH37" s="68"/>
      <c r="CI37" s="68"/>
      <c r="CJ37" s="68"/>
      <c r="CK37" s="68"/>
      <c r="CL37" s="68"/>
      <c r="CM37" s="68"/>
      <c r="CN37" s="68"/>
      <c r="CO37" s="68"/>
      <c r="CP37" s="68"/>
    </row>
    <row r="38" spans="1:94" x14ac:dyDescent="0.25">
      <c r="A38" s="14"/>
      <c r="I38" s="89"/>
      <c r="J38" s="89"/>
      <c r="K38" s="89"/>
      <c r="L38" s="75"/>
      <c r="M38" s="75"/>
      <c r="N38" s="75"/>
      <c r="O38" s="75"/>
      <c r="Q38" s="75"/>
      <c r="R38" s="75"/>
      <c r="S38" s="75"/>
      <c r="T38" s="75"/>
      <c r="U38" s="75"/>
      <c r="V38" s="75"/>
      <c r="W38" s="75"/>
      <c r="Y38" s="75"/>
      <c r="Z38" s="75"/>
      <c r="AC38" s="75"/>
      <c r="AD38" s="75"/>
      <c r="AE38" s="75"/>
      <c r="AH38" s="75"/>
      <c r="AI38" s="75"/>
      <c r="AK38" s="75"/>
      <c r="AL38" s="75"/>
      <c r="AM38" s="75"/>
      <c r="AO38" s="75"/>
      <c r="AP38" s="75"/>
      <c r="AQ38" s="75"/>
      <c r="AR38" s="75"/>
      <c r="AS38" s="75"/>
      <c r="AU38" s="75"/>
      <c r="AV38" s="75"/>
      <c r="AW38" s="75"/>
      <c r="AX38" s="75"/>
      <c r="AY38" s="75"/>
      <c r="AZ38" s="75"/>
      <c r="BA38" s="75"/>
      <c r="BB38" s="75"/>
      <c r="BC38" s="75"/>
      <c r="BD38" s="75"/>
      <c r="BE38" s="75"/>
      <c r="BF38" s="75"/>
      <c r="BG38" s="75"/>
      <c r="BH38" s="75"/>
      <c r="BI38" s="75"/>
      <c r="BJ38" s="75"/>
      <c r="BK38" s="75"/>
      <c r="BL38" s="75"/>
      <c r="BM38" s="75"/>
      <c r="BN38" s="75"/>
      <c r="BO38" s="75"/>
      <c r="BP38" s="75"/>
      <c r="BQ38" s="75"/>
      <c r="BR38" s="75"/>
      <c r="BS38" s="75"/>
      <c r="BT38" s="75"/>
      <c r="BU38" s="75"/>
      <c r="BV38" s="75"/>
      <c r="BW38" s="75"/>
      <c r="BX38" s="75"/>
      <c r="BY38" s="75"/>
      <c r="BZ38" s="75"/>
      <c r="CA38" s="75"/>
      <c r="CB38" s="75"/>
      <c r="CC38" s="23"/>
      <c r="CD38" s="68"/>
      <c r="CE38" s="68"/>
      <c r="CF38" s="68"/>
      <c r="CG38" s="68"/>
      <c r="CH38" s="68"/>
      <c r="CI38" s="68"/>
      <c r="CJ38" s="68"/>
      <c r="CK38" s="68"/>
      <c r="CL38" s="68"/>
      <c r="CM38" s="68"/>
      <c r="CN38" s="68"/>
      <c r="CO38" s="68"/>
      <c r="CP38" s="68"/>
    </row>
    <row r="39" spans="1:94" x14ac:dyDescent="0.25">
      <c r="A39" s="14"/>
      <c r="I39" s="89"/>
      <c r="J39" s="89"/>
      <c r="K39" s="89"/>
      <c r="L39" s="75"/>
      <c r="M39" s="75"/>
      <c r="N39" s="75"/>
      <c r="O39" s="75"/>
      <c r="Q39" s="75"/>
      <c r="R39" s="75"/>
      <c r="S39" s="75"/>
      <c r="T39" s="75"/>
      <c r="U39" s="75"/>
      <c r="V39" s="75"/>
      <c r="W39" s="75"/>
      <c r="Y39" s="75"/>
      <c r="Z39" s="75"/>
      <c r="AC39" s="75"/>
      <c r="AD39" s="75"/>
      <c r="AE39" s="75"/>
      <c r="AH39" s="75"/>
      <c r="AI39" s="75"/>
      <c r="AK39" s="75"/>
      <c r="AL39" s="75"/>
      <c r="AM39" s="75"/>
      <c r="AO39" s="75"/>
      <c r="AP39" s="75"/>
      <c r="AQ39" s="75"/>
      <c r="AR39" s="75"/>
      <c r="AS39" s="75"/>
      <c r="AU39" s="75"/>
      <c r="AV39" s="75"/>
      <c r="AW39" s="75"/>
      <c r="AX39" s="75"/>
      <c r="AY39" s="75"/>
      <c r="AZ39" s="75"/>
      <c r="BA39" s="75"/>
      <c r="BB39" s="75"/>
      <c r="BC39" s="75"/>
      <c r="BD39" s="75"/>
      <c r="BE39" s="75"/>
      <c r="BF39" s="75"/>
      <c r="BG39" s="75"/>
      <c r="BH39" s="75"/>
      <c r="BI39" s="75"/>
      <c r="BJ39" s="75"/>
      <c r="BK39" s="75"/>
      <c r="BL39" s="75"/>
      <c r="BM39" s="75"/>
      <c r="BN39" s="75"/>
      <c r="BO39" s="75"/>
      <c r="BP39" s="75"/>
      <c r="BQ39" s="75"/>
      <c r="BR39" s="75"/>
      <c r="BS39" s="75"/>
      <c r="BT39" s="75"/>
      <c r="BU39" s="75"/>
      <c r="BV39" s="75"/>
      <c r="BW39" s="75"/>
      <c r="BX39" s="75"/>
      <c r="BY39" s="75"/>
      <c r="BZ39" s="75"/>
      <c r="CA39" s="75"/>
      <c r="CB39" s="75"/>
      <c r="CC39" s="23"/>
      <c r="CD39" s="68"/>
      <c r="CE39" s="68"/>
      <c r="CF39" s="68"/>
      <c r="CG39" s="68"/>
      <c r="CH39" s="68"/>
      <c r="CI39" s="68"/>
      <c r="CJ39" s="68"/>
      <c r="CK39" s="68"/>
      <c r="CL39" s="68"/>
      <c r="CM39" s="68"/>
      <c r="CN39" s="68"/>
      <c r="CO39" s="68"/>
      <c r="CP39" s="68"/>
    </row>
    <row r="40" spans="1:94" x14ac:dyDescent="0.25">
      <c r="A40" s="14"/>
      <c r="I40" s="89"/>
      <c r="J40" s="89"/>
      <c r="K40" s="89"/>
      <c r="L40" s="75"/>
      <c r="M40" s="75"/>
      <c r="N40" s="75"/>
      <c r="O40" s="75"/>
      <c r="Q40" s="75"/>
      <c r="R40" s="75"/>
      <c r="S40" s="75"/>
      <c r="T40" s="75"/>
      <c r="U40" s="75"/>
      <c r="V40" s="75"/>
      <c r="W40" s="75"/>
      <c r="Y40" s="75"/>
      <c r="Z40" s="75"/>
      <c r="AC40" s="75"/>
      <c r="AD40" s="75"/>
      <c r="AE40" s="75"/>
      <c r="AH40" s="75"/>
      <c r="AI40" s="75"/>
      <c r="AK40" s="75"/>
      <c r="AL40" s="75"/>
      <c r="AM40" s="75"/>
      <c r="AO40" s="75"/>
      <c r="AP40" s="75"/>
      <c r="AQ40" s="75"/>
      <c r="AR40" s="75"/>
      <c r="AS40" s="75"/>
      <c r="AU40" s="75"/>
      <c r="AV40" s="75"/>
      <c r="AW40" s="75"/>
      <c r="AX40" s="75"/>
      <c r="AY40" s="75"/>
      <c r="AZ40" s="75"/>
      <c r="BA40" s="75"/>
      <c r="BB40" s="75"/>
      <c r="BC40" s="75"/>
      <c r="BD40" s="75"/>
      <c r="BE40" s="75"/>
      <c r="BF40" s="75"/>
      <c r="BG40" s="75"/>
      <c r="BH40" s="75"/>
      <c r="BI40" s="75"/>
      <c r="BJ40" s="75"/>
      <c r="BK40" s="75"/>
      <c r="BL40" s="75"/>
      <c r="BM40" s="75"/>
      <c r="BN40" s="75"/>
      <c r="BO40" s="75"/>
      <c r="BP40" s="75"/>
      <c r="BQ40" s="75"/>
      <c r="BR40" s="75"/>
      <c r="BS40" s="75"/>
      <c r="BT40" s="75"/>
      <c r="BU40" s="75"/>
      <c r="BV40" s="75"/>
      <c r="BW40" s="75"/>
      <c r="BX40" s="75"/>
      <c r="BY40" s="75"/>
      <c r="BZ40" s="75"/>
      <c r="CA40" s="75"/>
      <c r="CB40" s="75"/>
      <c r="CC40" s="23"/>
      <c r="CD40" s="68"/>
      <c r="CE40" s="68"/>
      <c r="CF40" s="68"/>
      <c r="CG40" s="68"/>
      <c r="CH40" s="68"/>
      <c r="CI40" s="68"/>
      <c r="CJ40" s="68"/>
      <c r="CK40" s="68"/>
      <c r="CL40" s="68"/>
      <c r="CM40" s="68"/>
      <c r="CN40" s="68"/>
      <c r="CO40" s="68"/>
      <c r="CP40" s="68"/>
    </row>
    <row r="41" spans="1:94" x14ac:dyDescent="0.25">
      <c r="A41" s="14"/>
      <c r="I41" s="89"/>
      <c r="J41" s="89"/>
      <c r="K41" s="89"/>
      <c r="L41" s="75"/>
      <c r="M41" s="75"/>
      <c r="N41" s="75"/>
      <c r="O41" s="75"/>
      <c r="Q41" s="75"/>
      <c r="R41" s="75"/>
      <c r="S41" s="75"/>
      <c r="T41" s="75"/>
      <c r="U41" s="75"/>
      <c r="V41" s="75"/>
      <c r="W41" s="75"/>
      <c r="Y41" s="75"/>
      <c r="Z41" s="75"/>
      <c r="AC41" s="75"/>
      <c r="AD41" s="75"/>
      <c r="AE41" s="75"/>
      <c r="AH41" s="75"/>
      <c r="AI41" s="75"/>
      <c r="AK41" s="75"/>
      <c r="AL41" s="75"/>
      <c r="AM41" s="75"/>
      <c r="AO41" s="75"/>
      <c r="AP41" s="75"/>
      <c r="AQ41" s="75"/>
      <c r="AR41" s="75"/>
      <c r="AS41" s="75"/>
      <c r="AU41" s="75"/>
      <c r="AV41" s="75"/>
      <c r="AW41" s="75"/>
      <c r="AX41" s="75"/>
      <c r="AY41" s="75"/>
      <c r="AZ41" s="75"/>
      <c r="BA41" s="75"/>
      <c r="BB41" s="75"/>
      <c r="BC41" s="75"/>
      <c r="BD41" s="75"/>
      <c r="BE41" s="75"/>
      <c r="BF41" s="75"/>
      <c r="BG41" s="75"/>
      <c r="BH41" s="75"/>
      <c r="BI41" s="75"/>
      <c r="BJ41" s="75"/>
      <c r="BK41" s="75"/>
      <c r="BL41" s="75"/>
      <c r="BM41" s="75"/>
      <c r="BN41" s="75"/>
      <c r="BO41" s="75"/>
      <c r="BP41" s="75"/>
      <c r="BQ41" s="75"/>
      <c r="BR41" s="75"/>
      <c r="BS41" s="75"/>
      <c r="BT41" s="75"/>
      <c r="BU41" s="75"/>
      <c r="BV41" s="75"/>
      <c r="BW41" s="75"/>
      <c r="BX41" s="75"/>
      <c r="BY41" s="75"/>
      <c r="BZ41" s="75"/>
      <c r="CA41" s="75"/>
      <c r="CB41" s="75"/>
      <c r="CC41" s="23"/>
      <c r="CD41" s="68"/>
      <c r="CE41" s="68"/>
      <c r="CF41" s="68"/>
      <c r="CG41" s="68"/>
      <c r="CH41" s="68"/>
      <c r="CI41" s="68"/>
      <c r="CJ41" s="68"/>
      <c r="CK41" s="68"/>
      <c r="CL41" s="68"/>
      <c r="CM41" s="68"/>
      <c r="CN41" s="68"/>
      <c r="CO41" s="68"/>
      <c r="CP41" s="68"/>
    </row>
    <row r="42" spans="1:94" x14ac:dyDescent="0.25">
      <c r="A42" s="14"/>
      <c r="I42" s="89"/>
      <c r="J42" s="89"/>
      <c r="K42" s="89"/>
      <c r="L42" s="75"/>
      <c r="M42" s="75"/>
      <c r="N42" s="75"/>
      <c r="O42" s="75"/>
      <c r="Q42" s="75"/>
      <c r="R42" s="75"/>
      <c r="S42" s="75"/>
      <c r="T42" s="75"/>
      <c r="U42" s="75"/>
      <c r="V42" s="75"/>
      <c r="W42" s="75"/>
      <c r="Y42" s="75"/>
      <c r="Z42" s="75"/>
      <c r="AC42" s="75"/>
      <c r="AD42" s="75"/>
      <c r="AE42" s="75"/>
      <c r="AH42" s="75"/>
      <c r="AI42" s="75"/>
      <c r="AK42" s="75"/>
      <c r="AL42" s="75"/>
      <c r="AM42" s="75"/>
      <c r="AO42" s="75"/>
      <c r="AP42" s="75"/>
      <c r="AQ42" s="75"/>
      <c r="AR42" s="75"/>
      <c r="AS42" s="75"/>
      <c r="AU42" s="75"/>
      <c r="AV42" s="75"/>
      <c r="AW42" s="75"/>
      <c r="AX42" s="75"/>
      <c r="AY42" s="75"/>
      <c r="AZ42" s="75"/>
      <c r="BA42" s="75"/>
      <c r="BB42" s="75"/>
      <c r="BC42" s="75"/>
      <c r="BD42" s="75"/>
      <c r="BE42" s="75"/>
      <c r="BF42" s="75"/>
      <c r="BG42" s="75"/>
      <c r="BH42" s="75"/>
      <c r="BI42" s="75"/>
      <c r="BJ42" s="75"/>
      <c r="BK42" s="75"/>
      <c r="BL42" s="75"/>
      <c r="BM42" s="75"/>
      <c r="BN42" s="75"/>
      <c r="BO42" s="75"/>
      <c r="BP42" s="75"/>
      <c r="BQ42" s="75"/>
      <c r="BR42" s="75"/>
      <c r="BS42" s="75"/>
      <c r="BT42" s="75"/>
      <c r="BU42" s="75"/>
      <c r="BV42" s="75"/>
      <c r="BW42" s="75"/>
      <c r="BX42" s="75"/>
      <c r="BY42" s="75"/>
      <c r="BZ42" s="75"/>
      <c r="CA42" s="75"/>
      <c r="CB42" s="75"/>
      <c r="CC42" s="23"/>
      <c r="CD42" s="68"/>
      <c r="CE42" s="68"/>
      <c r="CF42" s="68"/>
      <c r="CG42" s="68"/>
      <c r="CH42" s="68"/>
      <c r="CI42" s="68"/>
      <c r="CJ42" s="68"/>
      <c r="CK42" s="68"/>
      <c r="CL42" s="68"/>
      <c r="CM42" s="68"/>
      <c r="CN42" s="68"/>
      <c r="CO42" s="68"/>
      <c r="CP42" s="68"/>
    </row>
    <row r="43" spans="1:94" x14ac:dyDescent="0.25">
      <c r="A43" s="14"/>
      <c r="I43" s="89"/>
      <c r="J43" s="89"/>
      <c r="K43" s="89"/>
      <c r="L43" s="75"/>
      <c r="M43" s="75"/>
      <c r="N43" s="75"/>
      <c r="O43" s="75"/>
      <c r="Q43" s="75"/>
      <c r="R43" s="75"/>
      <c r="S43" s="75"/>
      <c r="T43" s="75"/>
      <c r="U43" s="75"/>
      <c r="V43" s="75"/>
      <c r="W43" s="75"/>
      <c r="Y43" s="75"/>
      <c r="Z43" s="75"/>
      <c r="AC43" s="75"/>
      <c r="AD43" s="75"/>
      <c r="AE43" s="75"/>
      <c r="AH43" s="75"/>
      <c r="AI43" s="75"/>
      <c r="AK43" s="75"/>
      <c r="AL43" s="75"/>
      <c r="AM43" s="75"/>
      <c r="AO43" s="75"/>
      <c r="AP43" s="75"/>
      <c r="AQ43" s="75"/>
      <c r="AR43" s="75"/>
      <c r="AS43" s="75"/>
      <c r="AU43" s="75"/>
      <c r="AV43" s="75"/>
      <c r="AW43" s="75"/>
      <c r="AX43" s="75"/>
      <c r="AY43" s="75"/>
      <c r="AZ43" s="75"/>
      <c r="BA43" s="75"/>
      <c r="BB43" s="75"/>
      <c r="BC43" s="75"/>
      <c r="BD43" s="75"/>
      <c r="BE43" s="75"/>
      <c r="BF43" s="75"/>
      <c r="BG43" s="75"/>
      <c r="BH43" s="75"/>
      <c r="BI43" s="75"/>
      <c r="BJ43" s="75"/>
      <c r="BK43" s="75"/>
      <c r="BL43" s="75"/>
      <c r="BM43" s="75"/>
      <c r="BN43" s="75"/>
      <c r="BO43" s="75"/>
      <c r="BP43" s="75"/>
      <c r="BQ43" s="75"/>
      <c r="BR43" s="75"/>
      <c r="BS43" s="75"/>
      <c r="BT43" s="75"/>
      <c r="BU43" s="75"/>
      <c r="BV43" s="75"/>
      <c r="BW43" s="75"/>
      <c r="BX43" s="75"/>
      <c r="BY43" s="75"/>
      <c r="BZ43" s="75"/>
      <c r="CA43" s="75"/>
      <c r="CB43" s="75"/>
      <c r="CC43" s="23"/>
      <c r="CD43" s="68"/>
      <c r="CE43" s="68"/>
      <c r="CF43" s="68"/>
      <c r="CG43" s="68"/>
      <c r="CH43" s="68"/>
      <c r="CI43" s="68"/>
      <c r="CJ43" s="68"/>
      <c r="CK43" s="68"/>
      <c r="CL43" s="68"/>
      <c r="CM43" s="68"/>
      <c r="CN43" s="68"/>
      <c r="CO43" s="68"/>
      <c r="CP43" s="68"/>
    </row>
    <row r="44" spans="1:94" x14ac:dyDescent="0.25">
      <c r="A44" s="14"/>
      <c r="I44" s="89"/>
      <c r="J44" s="89"/>
      <c r="K44" s="89"/>
      <c r="L44" s="75"/>
      <c r="M44" s="75"/>
      <c r="N44" s="75"/>
      <c r="O44" s="75"/>
      <c r="Q44" s="75"/>
      <c r="R44" s="75"/>
      <c r="S44" s="75"/>
      <c r="T44" s="75"/>
      <c r="U44" s="75"/>
      <c r="V44" s="75"/>
      <c r="W44" s="75"/>
      <c r="Y44" s="75"/>
      <c r="Z44" s="75"/>
      <c r="AC44" s="75"/>
      <c r="AD44" s="75"/>
      <c r="AE44" s="75"/>
      <c r="AH44" s="75"/>
      <c r="AI44" s="75"/>
      <c r="AK44" s="75"/>
      <c r="AL44" s="75"/>
      <c r="AM44" s="75"/>
      <c r="AO44" s="75"/>
      <c r="AP44" s="75"/>
      <c r="AQ44" s="75"/>
      <c r="AR44" s="75"/>
      <c r="AS44" s="75"/>
      <c r="AU44" s="75"/>
      <c r="AV44" s="75"/>
      <c r="AW44" s="75"/>
      <c r="AX44" s="75"/>
      <c r="AY44" s="75"/>
      <c r="AZ44" s="75"/>
      <c r="BA44" s="75"/>
      <c r="BB44" s="75"/>
      <c r="BC44" s="75"/>
      <c r="BD44" s="75"/>
      <c r="BE44" s="75"/>
      <c r="BF44" s="75"/>
      <c r="BG44" s="75"/>
      <c r="BH44" s="75"/>
      <c r="BI44" s="75"/>
      <c r="BJ44" s="75"/>
      <c r="BK44" s="75"/>
      <c r="BL44" s="75"/>
      <c r="BM44" s="75"/>
      <c r="BN44" s="75"/>
      <c r="BO44" s="75"/>
      <c r="BP44" s="75"/>
      <c r="BQ44" s="75"/>
      <c r="BR44" s="75"/>
      <c r="BS44" s="75"/>
      <c r="BT44" s="75"/>
      <c r="BU44" s="75"/>
      <c r="BV44" s="75"/>
      <c r="BW44" s="75"/>
      <c r="BX44" s="75"/>
      <c r="BY44" s="75"/>
      <c r="BZ44" s="75"/>
      <c r="CA44" s="75"/>
      <c r="CB44" s="75"/>
      <c r="CC44" s="23"/>
      <c r="CD44" s="68"/>
      <c r="CE44" s="68"/>
      <c r="CF44" s="68"/>
      <c r="CG44" s="68"/>
      <c r="CH44" s="68"/>
      <c r="CI44" s="68"/>
      <c r="CJ44" s="68"/>
      <c r="CK44" s="68"/>
      <c r="CL44" s="68"/>
      <c r="CM44" s="68"/>
      <c r="CN44" s="68"/>
      <c r="CO44" s="68"/>
      <c r="CP44" s="68"/>
    </row>
    <row r="45" spans="1:94" x14ac:dyDescent="0.25">
      <c r="A45" s="14"/>
      <c r="I45" s="89"/>
      <c r="J45" s="89"/>
      <c r="K45" s="89"/>
      <c r="L45" s="75"/>
      <c r="M45" s="75"/>
      <c r="N45" s="75"/>
      <c r="O45" s="75"/>
      <c r="Q45" s="75"/>
      <c r="R45" s="75"/>
      <c r="S45" s="75"/>
      <c r="T45" s="75"/>
      <c r="U45" s="75"/>
      <c r="V45" s="75"/>
      <c r="W45" s="75"/>
      <c r="Y45" s="75"/>
      <c r="Z45" s="75"/>
      <c r="AC45" s="75"/>
      <c r="AD45" s="75"/>
      <c r="AE45" s="75"/>
      <c r="AH45" s="75"/>
      <c r="AI45" s="75"/>
      <c r="AK45" s="75"/>
      <c r="AL45" s="75"/>
      <c r="AM45" s="75"/>
      <c r="AO45" s="75"/>
      <c r="AP45" s="75"/>
      <c r="AQ45" s="75"/>
      <c r="AR45" s="75"/>
      <c r="AS45" s="75"/>
      <c r="AU45" s="75"/>
      <c r="AV45" s="75"/>
      <c r="AW45" s="75"/>
      <c r="AX45" s="75"/>
      <c r="AY45" s="75"/>
      <c r="AZ45" s="75"/>
      <c r="BA45" s="75"/>
      <c r="BB45" s="75"/>
      <c r="BC45" s="75"/>
      <c r="BD45" s="75"/>
      <c r="BE45" s="75"/>
      <c r="BF45" s="75"/>
      <c r="BG45" s="75"/>
      <c r="BH45" s="75"/>
      <c r="BI45" s="75"/>
      <c r="BJ45" s="75"/>
      <c r="BK45" s="75"/>
      <c r="BL45" s="75"/>
      <c r="BM45" s="75"/>
      <c r="BN45" s="75"/>
      <c r="BO45" s="75"/>
      <c r="BP45" s="75"/>
      <c r="BQ45" s="75"/>
      <c r="BR45" s="75"/>
      <c r="BS45" s="75"/>
      <c r="BT45" s="75"/>
      <c r="BU45" s="75"/>
      <c r="BV45" s="75"/>
      <c r="BW45" s="75"/>
      <c r="BX45" s="75"/>
      <c r="BY45" s="75"/>
      <c r="BZ45" s="75"/>
      <c r="CA45" s="75"/>
      <c r="CB45" s="75"/>
      <c r="CC45" s="23"/>
      <c r="CD45" s="68"/>
      <c r="CE45" s="68"/>
      <c r="CF45" s="68"/>
      <c r="CG45" s="68"/>
      <c r="CH45" s="68"/>
      <c r="CI45" s="68"/>
      <c r="CJ45" s="68"/>
      <c r="CK45" s="68"/>
      <c r="CL45" s="68"/>
      <c r="CM45" s="68"/>
      <c r="CN45" s="68"/>
      <c r="CO45" s="68"/>
      <c r="CP45" s="68"/>
    </row>
    <row r="46" spans="1:94" x14ac:dyDescent="0.25">
      <c r="A46" s="14"/>
      <c r="I46" s="89"/>
      <c r="J46" s="89"/>
      <c r="K46" s="89"/>
      <c r="L46" s="75"/>
      <c r="M46" s="75"/>
      <c r="N46" s="75"/>
      <c r="O46" s="75"/>
      <c r="Q46" s="75"/>
      <c r="R46" s="75"/>
      <c r="S46" s="75"/>
      <c r="T46" s="75"/>
      <c r="U46" s="75"/>
      <c r="V46" s="75"/>
      <c r="W46" s="75"/>
      <c r="Y46" s="75"/>
      <c r="Z46" s="75"/>
      <c r="AC46" s="75"/>
      <c r="AD46" s="75"/>
      <c r="AE46" s="75"/>
      <c r="AH46" s="75"/>
      <c r="AI46" s="75"/>
      <c r="AK46" s="75"/>
      <c r="AL46" s="75"/>
      <c r="AM46" s="75"/>
      <c r="AO46" s="75"/>
      <c r="AP46" s="75"/>
      <c r="AQ46" s="75"/>
      <c r="AR46" s="75"/>
      <c r="AS46" s="75"/>
      <c r="AU46" s="75"/>
      <c r="AV46" s="75"/>
      <c r="AW46" s="75"/>
      <c r="AX46" s="75"/>
      <c r="AY46" s="75"/>
      <c r="AZ46" s="75"/>
      <c r="BA46" s="75"/>
      <c r="BB46" s="75"/>
      <c r="BC46" s="75"/>
      <c r="BD46" s="75"/>
      <c r="BE46" s="75"/>
      <c r="BF46" s="75"/>
      <c r="BG46" s="75"/>
      <c r="BH46" s="75"/>
      <c r="BI46" s="75"/>
      <c r="BJ46" s="75"/>
      <c r="BK46" s="75"/>
      <c r="BL46" s="75"/>
      <c r="BM46" s="75"/>
      <c r="BN46" s="75"/>
      <c r="BO46" s="75"/>
      <c r="BP46" s="75"/>
      <c r="BQ46" s="75"/>
      <c r="BR46" s="75"/>
      <c r="BS46" s="75"/>
      <c r="BT46" s="75"/>
      <c r="BU46" s="75"/>
      <c r="BV46" s="75"/>
      <c r="BW46" s="75"/>
      <c r="BX46" s="75"/>
      <c r="BY46" s="75"/>
      <c r="BZ46" s="75"/>
      <c r="CA46" s="75"/>
      <c r="CB46" s="75"/>
      <c r="CC46" s="23"/>
      <c r="CD46" s="68"/>
      <c r="CE46" s="68"/>
      <c r="CF46" s="68"/>
      <c r="CG46" s="68"/>
      <c r="CH46" s="68"/>
      <c r="CI46" s="68"/>
      <c r="CJ46" s="68"/>
      <c r="CK46" s="68"/>
      <c r="CL46" s="68"/>
      <c r="CM46" s="68"/>
      <c r="CN46" s="68"/>
      <c r="CO46" s="68"/>
      <c r="CP46" s="68"/>
    </row>
    <row r="47" spans="1:94" x14ac:dyDescent="0.25">
      <c r="A47" s="14"/>
      <c r="I47" s="89"/>
      <c r="J47" s="89"/>
      <c r="K47" s="89"/>
      <c r="L47" s="75"/>
      <c r="M47" s="75"/>
      <c r="N47" s="75"/>
      <c r="O47" s="75"/>
      <c r="Q47" s="75"/>
      <c r="R47" s="75"/>
      <c r="S47" s="75"/>
      <c r="T47" s="75"/>
      <c r="U47" s="75"/>
      <c r="V47" s="75"/>
      <c r="W47" s="75"/>
      <c r="Y47" s="75"/>
      <c r="Z47" s="75"/>
      <c r="AC47" s="75"/>
      <c r="AD47" s="75"/>
      <c r="AE47" s="75"/>
      <c r="AH47" s="75"/>
      <c r="AI47" s="75"/>
      <c r="AK47" s="75"/>
      <c r="AL47" s="75"/>
      <c r="AM47" s="75"/>
      <c r="AO47" s="75"/>
      <c r="AP47" s="75"/>
      <c r="AQ47" s="75"/>
      <c r="AR47" s="75"/>
      <c r="AS47" s="75"/>
      <c r="AU47" s="75"/>
      <c r="AV47" s="75"/>
      <c r="AW47" s="75"/>
      <c r="AX47" s="75"/>
      <c r="AY47" s="75"/>
      <c r="AZ47" s="75"/>
      <c r="BA47" s="75"/>
      <c r="BB47" s="75"/>
      <c r="BC47" s="75"/>
      <c r="BD47" s="75"/>
      <c r="BE47" s="75"/>
      <c r="BF47" s="75"/>
      <c r="BG47" s="75"/>
      <c r="BH47" s="75"/>
      <c r="BI47" s="75"/>
      <c r="BJ47" s="75"/>
      <c r="BK47" s="75"/>
      <c r="BL47" s="75"/>
      <c r="BM47" s="75"/>
      <c r="BN47" s="75"/>
      <c r="BO47" s="75"/>
      <c r="BP47" s="75"/>
      <c r="BQ47" s="75"/>
      <c r="BR47" s="75"/>
      <c r="BS47" s="75"/>
      <c r="BT47" s="75"/>
      <c r="BU47" s="75"/>
      <c r="BV47" s="75"/>
      <c r="BW47" s="75"/>
      <c r="BX47" s="75"/>
      <c r="BY47" s="75"/>
      <c r="BZ47" s="75"/>
      <c r="CA47" s="75"/>
      <c r="CB47" s="75"/>
      <c r="CC47" s="23"/>
      <c r="CD47" s="68"/>
      <c r="CE47" s="68"/>
      <c r="CF47" s="68"/>
      <c r="CG47" s="68"/>
      <c r="CH47" s="68"/>
      <c r="CI47" s="68"/>
      <c r="CJ47" s="68"/>
      <c r="CK47" s="68"/>
      <c r="CL47" s="68"/>
      <c r="CM47" s="68"/>
      <c r="CN47" s="68"/>
      <c r="CO47" s="68"/>
      <c r="CP47" s="68"/>
    </row>
    <row r="48" spans="1:94" x14ac:dyDescent="0.25">
      <c r="I48" s="89"/>
      <c r="J48" s="89"/>
      <c r="K48" s="89"/>
      <c r="L48" s="75"/>
      <c r="M48" s="75"/>
      <c r="N48" s="75"/>
      <c r="O48" s="75"/>
      <c r="Q48" s="75"/>
      <c r="R48" s="75"/>
      <c r="S48" s="75"/>
      <c r="T48" s="75"/>
      <c r="U48" s="75"/>
      <c r="V48" s="75"/>
      <c r="W48" s="75"/>
      <c r="Y48" s="75"/>
      <c r="Z48" s="75"/>
      <c r="AC48" s="75"/>
      <c r="AD48" s="75"/>
      <c r="AE48" s="75"/>
      <c r="AH48" s="75"/>
      <c r="AI48" s="75"/>
      <c r="AK48" s="75"/>
      <c r="AL48" s="75"/>
      <c r="AM48" s="75"/>
      <c r="AO48" s="75"/>
      <c r="AP48" s="75"/>
      <c r="AQ48" s="75"/>
      <c r="AR48" s="75"/>
      <c r="AS48" s="75"/>
      <c r="AU48" s="75"/>
      <c r="AV48" s="75"/>
      <c r="AW48" s="75"/>
      <c r="AX48" s="75"/>
      <c r="AY48" s="75"/>
      <c r="AZ48" s="75"/>
      <c r="BA48" s="75"/>
      <c r="BB48" s="75"/>
      <c r="BC48" s="75"/>
      <c r="BD48" s="75"/>
      <c r="BE48" s="75"/>
      <c r="BF48" s="75"/>
      <c r="BG48" s="75"/>
      <c r="BH48" s="75"/>
      <c r="BI48" s="75"/>
      <c r="BJ48" s="75"/>
      <c r="BK48" s="75"/>
      <c r="BL48" s="75"/>
      <c r="BM48" s="75"/>
      <c r="BN48" s="75"/>
      <c r="BO48" s="75"/>
      <c r="BP48" s="75"/>
      <c r="BQ48" s="75"/>
      <c r="BR48" s="75"/>
      <c r="BS48" s="75"/>
      <c r="BT48" s="75"/>
      <c r="BU48" s="75"/>
      <c r="BV48" s="75"/>
      <c r="BW48" s="75"/>
      <c r="BX48" s="75"/>
      <c r="BY48" s="75"/>
      <c r="BZ48" s="75"/>
      <c r="CA48" s="75"/>
      <c r="CB48" s="75"/>
      <c r="CC48" s="89"/>
      <c r="CD48" s="68"/>
      <c r="CE48" s="68" t="str">
        <f>IF(C48&lt;&gt;0,(AL48-C48)/C48,"")</f>
        <v/>
      </c>
      <c r="CF48" s="68" t="str">
        <f>IF(D48&lt;&gt;0,(AQ48-D48)/D48,"")</f>
        <v/>
      </c>
      <c r="CG48" s="68" t="str">
        <f t="shared" ref="CG48:CH51" si="8">IF(E48&lt;&gt;0,(BC48-E48)/E48,"")</f>
        <v/>
      </c>
      <c r="CH48" s="68" t="str">
        <f t="shared" si="8"/>
        <v/>
      </c>
      <c r="CI48" s="68" t="str">
        <f>IF(G48&lt;&gt;0,(BR48-G48)/G48,"")</f>
        <v/>
      </c>
      <c r="CJ48" s="68" t="str">
        <f>IF(H48&lt;&gt;0,(BX48-H48)/H48,"")</f>
        <v/>
      </c>
      <c r="CK48" s="68"/>
      <c r="CL48" s="68"/>
      <c r="CM48" s="68"/>
      <c r="CN48" s="68"/>
      <c r="CO48" s="68"/>
      <c r="CP48" s="68"/>
    </row>
    <row r="49" spans="1:94" x14ac:dyDescent="0.25">
      <c r="A49" s="4" t="s">
        <v>353</v>
      </c>
      <c r="B49" s="1">
        <f>SUM(B3:B47)</f>
        <v>1820352.8337352998</v>
      </c>
      <c r="C49" s="1">
        <f t="shared" ref="C49:H49" si="9">SUM(C3:C47)</f>
        <v>7541.2667931644</v>
      </c>
      <c r="D49" s="1">
        <f t="shared" si="9"/>
        <v>390160.14994074003</v>
      </c>
      <c r="E49" s="1">
        <f>SUM(E3:E47)</f>
        <v>27121.344275159005</v>
      </c>
      <c r="F49" s="1">
        <f t="shared" si="9"/>
        <v>14542.174194539799</v>
      </c>
      <c r="G49" s="1">
        <f t="shared" si="9"/>
        <v>1025.5675726412001</v>
      </c>
      <c r="H49" s="1">
        <f t="shared" si="9"/>
        <v>127708.44263931301</v>
      </c>
      <c r="I49" s="89"/>
      <c r="J49" s="89"/>
      <c r="K49" s="1">
        <f t="shared" ref="K49:BY49" si="10">SUM(K3:K47)</f>
        <v>0</v>
      </c>
      <c r="L49" s="1">
        <f t="shared" si="10"/>
        <v>68.270658858606609</v>
      </c>
      <c r="M49" s="1">
        <f t="shared" si="10"/>
        <v>2169.512121704839</v>
      </c>
      <c r="N49" s="1">
        <f t="shared" si="10"/>
        <v>2169.512121704839</v>
      </c>
      <c r="O49" s="1">
        <f t="shared" si="10"/>
        <v>329.36810510308169</v>
      </c>
      <c r="P49" s="1">
        <f t="shared" si="10"/>
        <v>17.877780632401109</v>
      </c>
      <c r="Q49" s="1">
        <f t="shared" si="10"/>
        <v>5246.7549493965889</v>
      </c>
      <c r="R49" s="1">
        <f t="shared" si="10"/>
        <v>12732.492265559469</v>
      </c>
      <c r="S49" s="1">
        <f t="shared" si="10"/>
        <v>1715236.5486483434</v>
      </c>
      <c r="T49" s="1">
        <f t="shared" si="10"/>
        <v>9455.9008225862381</v>
      </c>
      <c r="U49" s="1">
        <f t="shared" si="10"/>
        <v>2470.4177185517115</v>
      </c>
      <c r="V49" s="1">
        <f t="shared" si="10"/>
        <v>4275.1866562650957</v>
      </c>
      <c r="W49" s="1">
        <f t="shared" si="10"/>
        <v>2337.0077501777005</v>
      </c>
      <c r="X49" s="1">
        <f t="shared" si="10"/>
        <v>0</v>
      </c>
      <c r="Y49" s="1">
        <f t="shared" si="10"/>
        <v>2997.2499548202763</v>
      </c>
      <c r="Z49" s="1">
        <f t="shared" si="10"/>
        <v>2997.2499548202763</v>
      </c>
      <c r="AA49" s="1"/>
      <c r="AB49" s="1"/>
      <c r="AC49" s="1">
        <f t="shared" si="10"/>
        <v>2857.6076629143713</v>
      </c>
      <c r="AD49" s="1">
        <f t="shared" si="10"/>
        <v>1842.0930777954504</v>
      </c>
      <c r="AE49" s="1">
        <f t="shared" si="10"/>
        <v>31.147452594573881</v>
      </c>
      <c r="AF49" s="1"/>
      <c r="AG49" s="1">
        <f t="shared" si="10"/>
        <v>491.88438599148975</v>
      </c>
      <c r="AH49" s="1">
        <f t="shared" si="10"/>
        <v>259.99501725560725</v>
      </c>
      <c r="AI49" s="1">
        <f t="shared" si="10"/>
        <v>0</v>
      </c>
      <c r="AJ49" s="1"/>
      <c r="AK49" s="1">
        <f t="shared" si="10"/>
        <v>39.721947522244619</v>
      </c>
      <c r="AL49" s="1">
        <f t="shared" si="10"/>
        <v>7135.1392025148261</v>
      </c>
      <c r="AM49" s="1">
        <f t="shared" si="10"/>
        <v>0</v>
      </c>
      <c r="AN49" s="1">
        <f t="shared" si="10"/>
        <v>122768.85408654661</v>
      </c>
      <c r="AO49" s="1">
        <f t="shared" si="10"/>
        <v>321489.27374062903</v>
      </c>
      <c r="AP49" s="1">
        <f t="shared" si="10"/>
        <v>32863.625669025671</v>
      </c>
      <c r="AQ49" s="1">
        <f t="shared" si="10"/>
        <v>357210.50707256899</v>
      </c>
      <c r="AR49" s="1">
        <f t="shared" si="10"/>
        <v>0</v>
      </c>
      <c r="AS49" s="1">
        <f t="shared" si="10"/>
        <v>4775.3859037792026</v>
      </c>
      <c r="AT49" s="1"/>
      <c r="AU49" s="1">
        <f t="shared" si="10"/>
        <v>6.1335226044295892</v>
      </c>
      <c r="AV49" s="1">
        <f t="shared" si="10"/>
        <v>55306.91207427578</v>
      </c>
      <c r="AW49" s="1">
        <f t="shared" si="10"/>
        <v>26.413355434987761</v>
      </c>
      <c r="AX49" s="1">
        <f t="shared" si="10"/>
        <v>9.2075948416812281</v>
      </c>
      <c r="AY49" s="1">
        <f t="shared" si="10"/>
        <v>7468.7724889089995</v>
      </c>
      <c r="AZ49" s="1">
        <f t="shared" si="10"/>
        <v>158.72305280990258</v>
      </c>
      <c r="BA49" s="1">
        <f t="shared" si="10"/>
        <v>13.05333847561411</v>
      </c>
      <c r="BB49" s="1">
        <f t="shared" si="10"/>
        <v>1.2555691570711567</v>
      </c>
      <c r="BC49" s="1">
        <f t="shared" si="10"/>
        <v>25403.618362571226</v>
      </c>
      <c r="BD49" s="1">
        <f t="shared" si="10"/>
        <v>13468.513247477224</v>
      </c>
      <c r="BE49" s="1">
        <f t="shared" si="10"/>
        <v>11935.105115094006</v>
      </c>
      <c r="BF49" s="1">
        <f t="shared" si="10"/>
        <v>138.66784977692515</v>
      </c>
      <c r="BG49" s="1">
        <f t="shared" si="10"/>
        <v>1.4798646566737432</v>
      </c>
      <c r="BH49" s="1">
        <f t="shared" si="10"/>
        <v>861.2578329045956</v>
      </c>
      <c r="BI49" s="1">
        <f t="shared" si="10"/>
        <v>3.6975296704136369</v>
      </c>
      <c r="BJ49" s="1">
        <f t="shared" si="10"/>
        <v>934.72639388611231</v>
      </c>
      <c r="BK49" s="1">
        <f t="shared" si="10"/>
        <v>50.959902734546901</v>
      </c>
      <c r="BL49" s="1">
        <f t="shared" si="10"/>
        <v>17.456858831460906</v>
      </c>
      <c r="BM49" s="1">
        <f t="shared" si="10"/>
        <v>3542.2263609443567</v>
      </c>
      <c r="BN49" s="1">
        <f t="shared" si="10"/>
        <v>739.71481598648904</v>
      </c>
      <c r="BO49" s="1">
        <f t="shared" si="10"/>
        <v>124.10899553010796</v>
      </c>
      <c r="BP49" s="1">
        <f t="shared" si="10"/>
        <v>105.56578801942979</v>
      </c>
      <c r="BQ49" s="1">
        <f t="shared" si="10"/>
        <v>4.8069482899046045</v>
      </c>
      <c r="BR49" s="1">
        <f t="shared" si="10"/>
        <v>954.99840764803446</v>
      </c>
      <c r="BS49" s="1">
        <f t="shared" si="10"/>
        <v>1499.5118043369107</v>
      </c>
      <c r="BT49" s="1">
        <f t="shared" si="10"/>
        <v>0</v>
      </c>
      <c r="BU49" s="1">
        <f t="shared" si="10"/>
        <v>5.9629691198225796</v>
      </c>
      <c r="BV49" s="1">
        <f t="shared" si="10"/>
        <v>13816.330649062469</v>
      </c>
      <c r="BW49" s="1">
        <f t="shared" si="10"/>
        <v>0.96436213525369063</v>
      </c>
      <c r="BX49" s="1">
        <f t="shared" si="10"/>
        <v>120229.27080097097</v>
      </c>
      <c r="BY49" s="1">
        <f t="shared" si="10"/>
        <v>14577.460598634896</v>
      </c>
      <c r="BZ49" s="1"/>
      <c r="CA49" s="1"/>
      <c r="CB49" s="1"/>
      <c r="CC49" s="89"/>
      <c r="CD49" s="68">
        <f>+(R49-B49)/B49</f>
        <v>-0.99300548111904607</v>
      </c>
      <c r="CE49" s="68">
        <f>IF(C49&lt;&gt;0,(AL49-C49)/C49,"")</f>
        <v>-5.3854027683743866E-2</v>
      </c>
      <c r="CF49" s="68">
        <f>IF(D49&lt;&gt;0,(AQ49-D49)/D49,"")</f>
        <v>-8.4451584492100579E-2</v>
      </c>
      <c r="CG49" s="68">
        <f t="shared" si="8"/>
        <v>-6.3334836767699576E-2</v>
      </c>
      <c r="CH49" s="68">
        <f t="shared" si="8"/>
        <v>-7.3830840746338097E-2</v>
      </c>
      <c r="CI49" s="68">
        <f>IF(G49&lt;&gt;0,(BR49-G49)/G49,"")</f>
        <v>-6.8809863801977456E-2</v>
      </c>
      <c r="CJ49" s="68">
        <f>IF(H49&lt;&gt;0,(BX49-H49)/H49,"")</f>
        <v>-5.8564427564632232E-2</v>
      </c>
      <c r="CK49" s="68" t="e">
        <f>IF(#REF!&lt;&gt;0,(BY49-#REF!)/#REF!,"")</f>
        <v>#REF!</v>
      </c>
      <c r="CL49" s="68" t="e">
        <f>IF(#REF!&lt;&gt;0,(CB49-#REF!)/#REF!,"")</f>
        <v>#REF!</v>
      </c>
      <c r="CM49" s="68" t="e">
        <f>IF(#REF!&lt;&gt;0,(CC49-#REF!)/#REF!,"")</f>
        <v>#REF!</v>
      </c>
      <c r="CN49" s="68" t="e">
        <f>IF(#REF!&lt;&gt;0,(CD49-#REF!)/#REF!,"")</f>
        <v>#REF!</v>
      </c>
      <c r="CO49" s="68" t="e">
        <f>IF(#REF!&lt;&gt;0,(CE49-#REF!)/#REF!,"")</f>
        <v>#REF!</v>
      </c>
      <c r="CP49" s="68" t="e">
        <f>IF(#REF!&lt;&gt;0,(CF49-#REF!)/#REF!,"")</f>
        <v>#REF!</v>
      </c>
    </row>
    <row r="50" spans="1:94" x14ac:dyDescent="0.25">
      <c r="A50" s="4" t="s">
        <v>477</v>
      </c>
      <c r="B50" s="1">
        <f>SUM(B3:B15)</f>
        <v>1820352.8337352998</v>
      </c>
      <c r="C50" s="1">
        <f t="shared" ref="C50:H50" si="11">SUM(C3:C15)</f>
        <v>7541.2667931644</v>
      </c>
      <c r="D50" s="1">
        <f t="shared" si="11"/>
        <v>390160.14994074003</v>
      </c>
      <c r="E50" s="1">
        <f>SUM(E3:E15)</f>
        <v>27121.344275159005</v>
      </c>
      <c r="F50" s="1">
        <f t="shared" si="11"/>
        <v>14542.174194539799</v>
      </c>
      <c r="G50" s="1">
        <f t="shared" si="11"/>
        <v>1025.5675726412001</v>
      </c>
      <c r="H50" s="1">
        <f t="shared" si="11"/>
        <v>127708.44263931301</v>
      </c>
      <c r="I50" s="89"/>
      <c r="J50" s="89"/>
      <c r="K50" s="1">
        <f t="shared" ref="K50:BY50" si="12">SUM(K3:K15)</f>
        <v>0</v>
      </c>
      <c r="L50" s="1">
        <f t="shared" si="12"/>
        <v>68.270658858606609</v>
      </c>
      <c r="M50" s="1">
        <f t="shared" si="12"/>
        <v>2169.512121704839</v>
      </c>
      <c r="N50" s="1">
        <f t="shared" si="12"/>
        <v>2169.512121704839</v>
      </c>
      <c r="O50" s="1">
        <f t="shared" si="12"/>
        <v>329.36810510308169</v>
      </c>
      <c r="P50" s="1">
        <f t="shared" si="12"/>
        <v>17.877780632401109</v>
      </c>
      <c r="Q50" s="1">
        <f t="shared" si="12"/>
        <v>5246.7549493965889</v>
      </c>
      <c r="R50" s="1">
        <f t="shared" si="12"/>
        <v>12732.492265559469</v>
      </c>
      <c r="S50" s="1">
        <f t="shared" si="12"/>
        <v>1715236.5486483434</v>
      </c>
      <c r="T50" s="1">
        <f t="shared" si="12"/>
        <v>9455.9008225862381</v>
      </c>
      <c r="U50" s="1">
        <f t="shared" si="12"/>
        <v>2470.4177185517115</v>
      </c>
      <c r="V50" s="1">
        <f t="shared" si="12"/>
        <v>4275.1866562650957</v>
      </c>
      <c r="W50" s="1">
        <f t="shared" si="12"/>
        <v>2337.0077501777005</v>
      </c>
      <c r="X50" s="1">
        <f t="shared" si="12"/>
        <v>0</v>
      </c>
      <c r="Y50" s="1">
        <f t="shared" si="12"/>
        <v>2997.2499548202763</v>
      </c>
      <c r="Z50" s="1">
        <f t="shared" si="12"/>
        <v>2997.2499548202763</v>
      </c>
      <c r="AA50" s="1"/>
      <c r="AB50" s="1"/>
      <c r="AC50" s="1">
        <f t="shared" si="12"/>
        <v>2857.6076629143713</v>
      </c>
      <c r="AD50" s="1">
        <f t="shared" si="12"/>
        <v>1842.0930777954504</v>
      </c>
      <c r="AE50" s="1">
        <f t="shared" si="12"/>
        <v>31.147452594573881</v>
      </c>
      <c r="AF50" s="1"/>
      <c r="AG50" s="1">
        <f t="shared" si="12"/>
        <v>491.88438599148975</v>
      </c>
      <c r="AH50" s="1">
        <f t="shared" si="12"/>
        <v>259.99501725560725</v>
      </c>
      <c r="AI50" s="1">
        <f t="shared" si="12"/>
        <v>0</v>
      </c>
      <c r="AJ50" s="1"/>
      <c r="AK50" s="1">
        <f t="shared" si="12"/>
        <v>39.721947522244619</v>
      </c>
      <c r="AL50" s="1">
        <f t="shared" si="12"/>
        <v>7135.1392025148261</v>
      </c>
      <c r="AM50" s="1">
        <f t="shared" si="12"/>
        <v>0</v>
      </c>
      <c r="AN50" s="1">
        <f t="shared" si="12"/>
        <v>122768.85408654661</v>
      </c>
      <c r="AO50" s="1">
        <f t="shared" si="12"/>
        <v>321489.27374062903</v>
      </c>
      <c r="AP50" s="1">
        <f t="shared" si="12"/>
        <v>32863.625669025671</v>
      </c>
      <c r="AQ50" s="1">
        <f t="shared" si="12"/>
        <v>357210.50707256899</v>
      </c>
      <c r="AR50" s="1">
        <f t="shared" si="12"/>
        <v>0</v>
      </c>
      <c r="AS50" s="1">
        <f t="shared" si="12"/>
        <v>4775.3859037792026</v>
      </c>
      <c r="AT50" s="1"/>
      <c r="AU50" s="1">
        <f t="shared" si="12"/>
        <v>6.1335226044295892</v>
      </c>
      <c r="AV50" s="1">
        <f t="shared" si="12"/>
        <v>55306.91207427578</v>
      </c>
      <c r="AW50" s="1">
        <f t="shared" si="12"/>
        <v>26.413355434987761</v>
      </c>
      <c r="AX50" s="1">
        <f t="shared" si="12"/>
        <v>9.2075948416812281</v>
      </c>
      <c r="AY50" s="1">
        <f t="shared" si="12"/>
        <v>7468.7724889089995</v>
      </c>
      <c r="AZ50" s="1">
        <f t="shared" si="12"/>
        <v>158.72305280990258</v>
      </c>
      <c r="BA50" s="1">
        <f t="shared" si="12"/>
        <v>13.05333847561411</v>
      </c>
      <c r="BB50" s="1">
        <f t="shared" si="12"/>
        <v>1.2555691570711567</v>
      </c>
      <c r="BC50" s="1">
        <f t="shared" si="12"/>
        <v>25403.618362571226</v>
      </c>
      <c r="BD50" s="1">
        <f t="shared" si="12"/>
        <v>13468.513247477224</v>
      </c>
      <c r="BE50" s="1">
        <f t="shared" si="12"/>
        <v>11935.105115094006</v>
      </c>
      <c r="BF50" s="1">
        <f t="shared" si="12"/>
        <v>138.66784977692515</v>
      </c>
      <c r="BG50" s="1">
        <f t="shared" si="12"/>
        <v>1.4798646566737432</v>
      </c>
      <c r="BH50" s="1">
        <f t="shared" si="12"/>
        <v>861.2578329045956</v>
      </c>
      <c r="BI50" s="1">
        <f t="shared" si="12"/>
        <v>3.6975296704136369</v>
      </c>
      <c r="BJ50" s="1">
        <f t="shared" si="12"/>
        <v>934.72639388611231</v>
      </c>
      <c r="BK50" s="1">
        <f t="shared" si="12"/>
        <v>50.959902734546901</v>
      </c>
      <c r="BL50" s="1">
        <f t="shared" si="12"/>
        <v>17.456858831460906</v>
      </c>
      <c r="BM50" s="1">
        <f t="shared" si="12"/>
        <v>3542.2263609443567</v>
      </c>
      <c r="BN50" s="1">
        <f t="shared" si="12"/>
        <v>739.71481598648904</v>
      </c>
      <c r="BO50" s="1">
        <f t="shared" si="12"/>
        <v>124.10899553010796</v>
      </c>
      <c r="BP50" s="1">
        <f t="shared" si="12"/>
        <v>105.56578801942979</v>
      </c>
      <c r="BQ50" s="1">
        <f t="shared" si="12"/>
        <v>4.8069482899046045</v>
      </c>
      <c r="BR50" s="1">
        <f t="shared" si="12"/>
        <v>954.99840764803446</v>
      </c>
      <c r="BS50" s="1">
        <f t="shared" si="12"/>
        <v>1499.5118043369107</v>
      </c>
      <c r="BT50" s="1">
        <f t="shared" si="12"/>
        <v>0</v>
      </c>
      <c r="BU50" s="1">
        <f t="shared" si="12"/>
        <v>5.9629691198225796</v>
      </c>
      <c r="BV50" s="1">
        <f t="shared" si="12"/>
        <v>13816.330649062469</v>
      </c>
      <c r="BW50" s="1">
        <f t="shared" si="12"/>
        <v>0.96436213525369063</v>
      </c>
      <c r="BX50" s="1">
        <f t="shared" si="12"/>
        <v>120229.27080097097</v>
      </c>
      <c r="BY50" s="1">
        <f t="shared" si="12"/>
        <v>14577.460598634896</v>
      </c>
      <c r="BZ50" s="1"/>
      <c r="CA50" s="1"/>
      <c r="CB50" s="1"/>
      <c r="CC50" s="89"/>
      <c r="CD50" s="68">
        <f>+(R50-B50)/B50</f>
        <v>-0.99300548111904607</v>
      </c>
      <c r="CE50" s="68">
        <f>IF(C50&lt;&gt;0,(AL50-C50)/C50,"")</f>
        <v>-5.3854027683743866E-2</v>
      </c>
      <c r="CF50" s="68">
        <f>IF(D50&lt;&gt;0,(AQ50-D50)/D50,"")</f>
        <v>-8.4451584492100579E-2</v>
      </c>
      <c r="CG50" s="68">
        <f t="shared" si="8"/>
        <v>-6.3334836767699576E-2</v>
      </c>
      <c r="CH50" s="68">
        <f t="shared" si="8"/>
        <v>-7.3830840746338097E-2</v>
      </c>
      <c r="CI50" s="68">
        <f>IF(G50&lt;&gt;0,(BR50-G50)/G50,"")</f>
        <v>-6.8809863801977456E-2</v>
      </c>
      <c r="CJ50" s="68">
        <f>IF(H50&lt;&gt;0,(BX50-H50)/H50,"")</f>
        <v>-5.8564427564632232E-2</v>
      </c>
      <c r="CK50" s="68" t="e">
        <f>IF(#REF!&lt;&gt;0,(BY50-#REF!)/#REF!,"")</f>
        <v>#REF!</v>
      </c>
      <c r="CL50" s="68" t="e">
        <f>IF(#REF!&lt;&gt;0,(CB50-#REF!)/#REF!,"")</f>
        <v>#REF!</v>
      </c>
      <c r="CM50" s="68" t="e">
        <f>IF(#REF!&lt;&gt;0,(CC50-#REF!)/#REF!,"")</f>
        <v>#REF!</v>
      </c>
      <c r="CN50" s="68" t="e">
        <f>IF(#REF!&lt;&gt;0,(CD50-#REF!)/#REF!,"")</f>
        <v>#REF!</v>
      </c>
      <c r="CO50" s="68" t="e">
        <f>IF(#REF!&lt;&gt;0,(CE50-#REF!)/#REF!,"")</f>
        <v>#REF!</v>
      </c>
      <c r="CP50" s="68" t="e">
        <f>IF(#REF!&lt;&gt;0,(CF50-#REF!)/#REF!,"")</f>
        <v>#REF!</v>
      </c>
    </row>
    <row r="51" spans="1:94" x14ac:dyDescent="0.25">
      <c r="A51" s="4" t="s">
        <v>478</v>
      </c>
      <c r="B51" s="1">
        <f>SUM(B16:B47)</f>
        <v>0</v>
      </c>
      <c r="C51" s="1">
        <f t="shared" ref="C51:H51" si="13">SUM(C16:C47)</f>
        <v>0</v>
      </c>
      <c r="D51" s="1">
        <f t="shared" si="13"/>
        <v>0</v>
      </c>
      <c r="E51" s="1">
        <f>SUM(E16:E47)</f>
        <v>0</v>
      </c>
      <c r="F51" s="1">
        <f t="shared" si="13"/>
        <v>0</v>
      </c>
      <c r="G51" s="1">
        <f t="shared" si="13"/>
        <v>0</v>
      </c>
      <c r="H51" s="1">
        <f t="shared" si="13"/>
        <v>0</v>
      </c>
      <c r="I51" s="89"/>
      <c r="J51" s="89"/>
      <c r="K51" s="1">
        <f t="shared" ref="K51:BY51" si="14">SUM(K16:K47)</f>
        <v>0</v>
      </c>
      <c r="L51" s="1">
        <f t="shared" si="14"/>
        <v>0</v>
      </c>
      <c r="M51" s="1">
        <f t="shared" si="14"/>
        <v>0</v>
      </c>
      <c r="N51" s="1">
        <f t="shared" si="14"/>
        <v>0</v>
      </c>
      <c r="O51" s="1">
        <f t="shared" si="14"/>
        <v>0</v>
      </c>
      <c r="P51" s="1">
        <f t="shared" si="14"/>
        <v>0</v>
      </c>
      <c r="Q51" s="1">
        <f t="shared" si="14"/>
        <v>0</v>
      </c>
      <c r="R51" s="1">
        <f t="shared" si="14"/>
        <v>0</v>
      </c>
      <c r="S51" s="1">
        <f t="shared" si="14"/>
        <v>0</v>
      </c>
      <c r="T51" s="1">
        <f t="shared" si="14"/>
        <v>0</v>
      </c>
      <c r="U51" s="1">
        <f t="shared" si="14"/>
        <v>0</v>
      </c>
      <c r="V51" s="1">
        <f t="shared" si="14"/>
        <v>0</v>
      </c>
      <c r="W51" s="1">
        <f t="shared" si="14"/>
        <v>0</v>
      </c>
      <c r="X51" s="1">
        <f t="shared" si="14"/>
        <v>0</v>
      </c>
      <c r="Y51" s="1">
        <f t="shared" si="14"/>
        <v>0</v>
      </c>
      <c r="Z51" s="1">
        <f t="shared" si="14"/>
        <v>0</v>
      </c>
      <c r="AA51" s="1"/>
      <c r="AB51" s="1"/>
      <c r="AC51" s="1">
        <f t="shared" si="14"/>
        <v>0</v>
      </c>
      <c r="AD51" s="1">
        <f t="shared" si="14"/>
        <v>0</v>
      </c>
      <c r="AE51" s="1">
        <f t="shared" si="14"/>
        <v>0</v>
      </c>
      <c r="AF51" s="1"/>
      <c r="AG51" s="1">
        <f t="shared" si="14"/>
        <v>0</v>
      </c>
      <c r="AH51" s="1">
        <f t="shared" si="14"/>
        <v>0</v>
      </c>
      <c r="AI51" s="1">
        <f t="shared" si="14"/>
        <v>0</v>
      </c>
      <c r="AJ51" s="1"/>
      <c r="AK51" s="1">
        <f t="shared" si="14"/>
        <v>0</v>
      </c>
      <c r="AL51" s="1">
        <f t="shared" si="14"/>
        <v>0</v>
      </c>
      <c r="AM51" s="1">
        <f t="shared" si="14"/>
        <v>0</v>
      </c>
      <c r="AN51" s="1">
        <f t="shared" si="14"/>
        <v>0</v>
      </c>
      <c r="AO51" s="1">
        <f t="shared" si="14"/>
        <v>0</v>
      </c>
      <c r="AP51" s="1">
        <f t="shared" si="14"/>
        <v>0</v>
      </c>
      <c r="AQ51" s="1">
        <f t="shared" si="14"/>
        <v>0</v>
      </c>
      <c r="AR51" s="1">
        <f t="shared" si="14"/>
        <v>0</v>
      </c>
      <c r="AS51" s="1">
        <f t="shared" si="14"/>
        <v>0</v>
      </c>
      <c r="AT51" s="1"/>
      <c r="AU51" s="1">
        <f t="shared" si="14"/>
        <v>0</v>
      </c>
      <c r="AV51" s="1">
        <f t="shared" si="14"/>
        <v>0</v>
      </c>
      <c r="AW51" s="1">
        <f t="shared" si="14"/>
        <v>0</v>
      </c>
      <c r="AX51" s="1">
        <f t="shared" si="14"/>
        <v>0</v>
      </c>
      <c r="AY51" s="1">
        <f t="shared" si="14"/>
        <v>0</v>
      </c>
      <c r="AZ51" s="1">
        <f t="shared" si="14"/>
        <v>0</v>
      </c>
      <c r="BA51" s="1">
        <f t="shared" si="14"/>
        <v>0</v>
      </c>
      <c r="BB51" s="1">
        <f t="shared" si="14"/>
        <v>0</v>
      </c>
      <c r="BC51" s="1">
        <f t="shared" si="14"/>
        <v>0</v>
      </c>
      <c r="BD51" s="1">
        <f t="shared" si="14"/>
        <v>0</v>
      </c>
      <c r="BE51" s="1">
        <f t="shared" si="14"/>
        <v>0</v>
      </c>
      <c r="BF51" s="1">
        <f t="shared" si="14"/>
        <v>0</v>
      </c>
      <c r="BG51" s="1">
        <f t="shared" si="14"/>
        <v>0</v>
      </c>
      <c r="BH51" s="1">
        <f t="shared" si="14"/>
        <v>0</v>
      </c>
      <c r="BI51" s="1">
        <f t="shared" si="14"/>
        <v>0</v>
      </c>
      <c r="BJ51" s="1">
        <f t="shared" si="14"/>
        <v>0</v>
      </c>
      <c r="BK51" s="1">
        <f t="shared" si="14"/>
        <v>0</v>
      </c>
      <c r="BL51" s="1">
        <f t="shared" si="14"/>
        <v>0</v>
      </c>
      <c r="BM51" s="1">
        <f t="shared" si="14"/>
        <v>0</v>
      </c>
      <c r="BN51" s="1">
        <f t="shared" si="14"/>
        <v>0</v>
      </c>
      <c r="BO51" s="1">
        <f t="shared" si="14"/>
        <v>0</v>
      </c>
      <c r="BP51" s="1">
        <f t="shared" si="14"/>
        <v>0</v>
      </c>
      <c r="BQ51" s="1">
        <f t="shared" si="14"/>
        <v>0</v>
      </c>
      <c r="BR51" s="1">
        <f t="shared" si="14"/>
        <v>0</v>
      </c>
      <c r="BS51" s="1">
        <f t="shared" si="14"/>
        <v>0</v>
      </c>
      <c r="BT51" s="1">
        <f t="shared" si="14"/>
        <v>0</v>
      </c>
      <c r="BU51" s="1">
        <f t="shared" si="14"/>
        <v>0</v>
      </c>
      <c r="BV51" s="1">
        <f t="shared" si="14"/>
        <v>0</v>
      </c>
      <c r="BW51" s="1">
        <f t="shared" si="14"/>
        <v>0</v>
      </c>
      <c r="BX51" s="1">
        <f t="shared" si="14"/>
        <v>0</v>
      </c>
      <c r="BY51" s="1">
        <f t="shared" si="14"/>
        <v>0</v>
      </c>
      <c r="BZ51" s="1"/>
      <c r="CA51" s="1"/>
      <c r="CB51" s="1"/>
      <c r="CC51" s="89"/>
      <c r="CD51" s="68" t="e">
        <f>+(R51-B51)/B51</f>
        <v>#DIV/0!</v>
      </c>
      <c r="CE51" s="68" t="str">
        <f>IF(C51&lt;&gt;0,(AL51-C51)/C51,"")</f>
        <v/>
      </c>
      <c r="CF51" s="68" t="str">
        <f>IF(D51&lt;&gt;0,(AQ51-D51)/D51,"")</f>
        <v/>
      </c>
      <c r="CG51" s="68" t="str">
        <f t="shared" si="8"/>
        <v/>
      </c>
      <c r="CH51" s="68" t="str">
        <f t="shared" si="8"/>
        <v/>
      </c>
      <c r="CI51" s="68" t="str">
        <f>IF(G51&lt;&gt;0,(BR51-G51)/G51,"")</f>
        <v/>
      </c>
      <c r="CJ51" s="68" t="str">
        <f>IF(H51&lt;&gt;0,(BX51-H51)/H51,"")</f>
        <v/>
      </c>
      <c r="CK51" s="68" t="e">
        <f>IF(#REF!&lt;&gt;0,(BY51-#REF!)/#REF!,"")</f>
        <v>#REF!</v>
      </c>
      <c r="CL51" s="68" t="e">
        <f>IF(#REF!&lt;&gt;0,(CB51-#REF!)/#REF!,"")</f>
        <v>#REF!</v>
      </c>
      <c r="CM51" s="68" t="e">
        <f>IF(#REF!&lt;&gt;0,(CC51-#REF!)/#REF!,"")</f>
        <v>#REF!</v>
      </c>
      <c r="CN51" s="68" t="e">
        <f>IF(#REF!&lt;&gt;0,(CD51-#REF!)/#REF!,"")</f>
        <v>#REF!</v>
      </c>
      <c r="CO51" s="68" t="e">
        <f>IF(#REF!&lt;&gt;0,(CE51-#REF!)/#REF!,"")</f>
        <v>#REF!</v>
      </c>
      <c r="CP51" s="68" t="e">
        <f>IF(#REF!&lt;&gt;0,(CF51-#REF!)/#REF!,"")</f>
        <v>#REF!</v>
      </c>
    </row>
  </sheetData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CP51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ColWidth="9.140625" defaultRowHeight="15" x14ac:dyDescent="0.25"/>
  <cols>
    <col min="1" max="1" width="18.85546875" style="74" customWidth="1"/>
    <col min="2" max="2" width="10.85546875" style="75" customWidth="1"/>
    <col min="3" max="8" width="9.140625" style="75"/>
    <col min="9" max="9" width="9.140625" style="21"/>
    <col min="10" max="10" width="21.28515625" style="21" bestFit="1" customWidth="1"/>
    <col min="11" max="11" width="5.42578125" style="75" bestFit="1" customWidth="1"/>
    <col min="12" max="12" width="5.42578125" style="19" bestFit="1" customWidth="1"/>
    <col min="13" max="13" width="5.7109375" style="19" bestFit="1" customWidth="1"/>
    <col min="14" max="14" width="14.5703125" style="19" bestFit="1" customWidth="1"/>
    <col min="15" max="15" width="5.7109375" style="19" bestFit="1" customWidth="1"/>
    <col min="16" max="16" width="5.7109375" style="75" customWidth="1"/>
    <col min="17" max="18" width="6.7109375" style="19" bestFit="1" customWidth="1"/>
    <col min="19" max="19" width="9.28515625" style="19" bestFit="1" customWidth="1"/>
    <col min="20" max="20" width="6.7109375" style="19" bestFit="1" customWidth="1"/>
    <col min="21" max="21" width="5.7109375" style="19" customWidth="1"/>
    <col min="22" max="22" width="5.7109375" style="19" bestFit="1" customWidth="1"/>
    <col min="23" max="23" width="5.85546875" style="19" bestFit="1" customWidth="1"/>
    <col min="24" max="24" width="5.85546875" style="75" customWidth="1"/>
    <col min="25" max="25" width="6.42578125" style="19" bestFit="1" customWidth="1"/>
    <col min="26" max="26" width="15.42578125" style="19" bestFit="1" customWidth="1"/>
    <col min="27" max="27" width="4.28515625" style="75" bestFit="1" customWidth="1"/>
    <col min="28" max="28" width="5.7109375" style="75" bestFit="1" customWidth="1"/>
    <col min="29" max="29" width="6.5703125" style="19" bestFit="1" customWidth="1"/>
    <col min="30" max="30" width="6.7109375" style="19" bestFit="1" customWidth="1"/>
    <col min="31" max="31" width="5.140625" style="19" bestFit="1" customWidth="1"/>
    <col min="32" max="33" width="5.140625" style="75" customWidth="1"/>
    <col min="34" max="34" width="4.140625" style="19" bestFit="1" customWidth="1"/>
    <col min="35" max="35" width="6.5703125" style="19" bestFit="1" customWidth="1"/>
    <col min="36" max="36" width="6.5703125" style="75" customWidth="1"/>
    <col min="37" max="37" width="6.140625" style="19" bestFit="1" customWidth="1"/>
    <col min="38" max="38" width="6.7109375" style="19" bestFit="1" customWidth="1"/>
    <col min="39" max="39" width="10" style="19" bestFit="1" customWidth="1"/>
    <col min="40" max="40" width="10" style="75" customWidth="1"/>
    <col min="41" max="41" width="7.7109375" style="19" bestFit="1" customWidth="1"/>
    <col min="42" max="42" width="6.7109375" style="19" bestFit="1" customWidth="1"/>
    <col min="43" max="43" width="7.7109375" style="19" bestFit="1" customWidth="1"/>
    <col min="44" max="44" width="6" style="19" bestFit="1" customWidth="1"/>
    <col min="45" max="45" width="6.7109375" style="19" bestFit="1" customWidth="1"/>
    <col min="46" max="46" width="6.7109375" style="75" customWidth="1"/>
    <col min="47" max="47" width="4.28515625" style="19" bestFit="1" customWidth="1"/>
    <col min="48" max="48" width="7.7109375" style="19" bestFit="1" customWidth="1"/>
    <col min="49" max="49" width="4.5703125" style="19" bestFit="1" customWidth="1"/>
    <col min="50" max="50" width="4.140625" style="19" bestFit="1" customWidth="1"/>
    <col min="51" max="51" width="6.7109375" style="19" bestFit="1" customWidth="1"/>
    <col min="52" max="52" width="4.140625" style="19" bestFit="1" customWidth="1"/>
    <col min="53" max="53" width="5.85546875" style="19" bestFit="1" customWidth="1"/>
    <col min="54" max="54" width="3.28515625" style="19" bestFit="1" customWidth="1"/>
    <col min="55" max="55" width="6.7109375" style="19" bestFit="1" customWidth="1"/>
    <col min="56" max="56" width="6.85546875" style="19" bestFit="1" customWidth="1"/>
    <col min="57" max="57" width="5.7109375" style="19" bestFit="1" customWidth="1"/>
    <col min="58" max="58" width="5.140625" style="19" bestFit="1" customWidth="1"/>
    <col min="59" max="59" width="5.28515625" style="19" bestFit="1" customWidth="1"/>
    <col min="60" max="60" width="8.7109375" style="19" bestFit="1" customWidth="1"/>
    <col min="61" max="61" width="4.85546875" style="19" bestFit="1" customWidth="1"/>
    <col min="62" max="62" width="7.85546875" style="19" bestFit="1" customWidth="1"/>
    <col min="63" max="63" width="5.85546875" style="19" bestFit="1" customWidth="1"/>
    <col min="64" max="64" width="6" style="19" bestFit="1" customWidth="1"/>
    <col min="65" max="66" width="5.7109375" style="19" bestFit="1" customWidth="1"/>
    <col min="67" max="67" width="4.140625" style="19" bestFit="1" customWidth="1"/>
    <col min="68" max="68" width="5.5703125" style="19" bestFit="1" customWidth="1"/>
    <col min="69" max="69" width="3.85546875" style="19" bestFit="1" customWidth="1"/>
    <col min="70" max="70" width="5.7109375" style="19" bestFit="1" customWidth="1"/>
    <col min="71" max="71" width="8" style="19" bestFit="1" customWidth="1"/>
    <col min="72" max="73" width="5.28515625" style="19" bestFit="1" customWidth="1"/>
    <col min="74" max="74" width="6.7109375" style="19" bestFit="1" customWidth="1"/>
    <col min="75" max="75" width="5.7109375" style="19" bestFit="1" customWidth="1"/>
    <col min="76" max="76" width="9.140625" style="19" bestFit="1" customWidth="1"/>
    <col min="77" max="77" width="6.7109375" style="19" bestFit="1" customWidth="1"/>
    <col min="78" max="78" width="6.7109375" style="19" customWidth="1"/>
    <col min="79" max="79" width="9" style="19" bestFit="1" customWidth="1"/>
    <col min="80" max="80" width="7.140625" style="19" customWidth="1"/>
    <col min="81" max="16384" width="9.140625" style="21"/>
  </cols>
  <sheetData>
    <row r="1" spans="1:94" x14ac:dyDescent="0.25">
      <c r="A1" s="89"/>
      <c r="B1" s="75" t="s">
        <v>329</v>
      </c>
      <c r="I1" s="89"/>
      <c r="J1" s="89" t="s">
        <v>354</v>
      </c>
      <c r="L1" s="75"/>
      <c r="M1" s="75"/>
      <c r="N1" s="75"/>
      <c r="O1" s="75"/>
      <c r="Q1" s="75"/>
      <c r="R1" s="75"/>
      <c r="S1" s="75"/>
      <c r="T1" s="75"/>
      <c r="U1" s="75"/>
      <c r="V1" s="75"/>
      <c r="W1" s="75"/>
      <c r="Y1" s="75"/>
      <c r="Z1" s="75"/>
      <c r="AC1" s="75"/>
      <c r="AD1" s="75"/>
      <c r="AE1" s="75"/>
      <c r="AH1" s="75"/>
      <c r="AI1" s="75"/>
      <c r="AK1" s="75"/>
      <c r="AL1" s="75"/>
      <c r="AM1" s="75"/>
      <c r="AO1" s="75"/>
      <c r="AP1" s="75"/>
      <c r="AQ1" s="75"/>
      <c r="AR1" s="75"/>
      <c r="AS1" s="75"/>
      <c r="AU1" s="75"/>
      <c r="AV1" s="75"/>
      <c r="AW1" s="75"/>
      <c r="AX1" s="75"/>
      <c r="AY1" s="75"/>
      <c r="AZ1" s="75"/>
      <c r="BA1" s="75"/>
      <c r="BB1" s="75"/>
      <c r="BC1" s="75"/>
      <c r="BD1" s="75"/>
      <c r="BE1" s="75"/>
      <c r="BF1" s="75"/>
      <c r="BG1" s="75"/>
      <c r="BH1" s="75"/>
      <c r="BI1" s="75"/>
      <c r="BJ1" s="75"/>
      <c r="BK1" s="75"/>
      <c r="BL1" s="75"/>
      <c r="BM1" s="75"/>
      <c r="BN1" s="75"/>
      <c r="BO1" s="75"/>
      <c r="BP1" s="75"/>
      <c r="BQ1" s="75"/>
      <c r="BR1" s="75"/>
      <c r="BS1" s="75"/>
      <c r="BT1" s="75"/>
      <c r="BU1" s="75"/>
      <c r="BV1" s="75"/>
      <c r="BW1" s="75"/>
      <c r="BX1" s="75"/>
      <c r="BY1" s="75"/>
      <c r="BZ1" s="75"/>
      <c r="CA1" s="75"/>
      <c r="CB1" s="75"/>
      <c r="CC1" s="89"/>
      <c r="CD1" s="89" t="s">
        <v>372</v>
      </c>
      <c r="CE1" s="89"/>
      <c r="CF1" s="89"/>
      <c r="CG1" s="89"/>
      <c r="CH1" s="89"/>
      <c r="CI1" s="89"/>
      <c r="CJ1" s="89"/>
      <c r="CK1" s="89"/>
      <c r="CL1" s="89"/>
      <c r="CM1" s="89"/>
      <c r="CN1" s="89"/>
      <c r="CO1" s="89"/>
      <c r="CP1" s="89"/>
    </row>
    <row r="2" spans="1:94" x14ac:dyDescent="0.25">
      <c r="A2" s="6" t="s">
        <v>162</v>
      </c>
      <c r="B2" s="75" t="s">
        <v>54</v>
      </c>
      <c r="C2" s="75" t="s">
        <v>82</v>
      </c>
      <c r="D2" s="75" t="s">
        <v>163</v>
      </c>
      <c r="E2" s="75" t="s">
        <v>164</v>
      </c>
      <c r="F2" s="75" t="s">
        <v>165</v>
      </c>
      <c r="G2" s="75" t="s">
        <v>140</v>
      </c>
      <c r="H2" s="75" t="s">
        <v>166</v>
      </c>
      <c r="I2" s="89"/>
      <c r="J2" s="89" t="s">
        <v>336</v>
      </c>
      <c r="K2" s="75" t="s">
        <v>358</v>
      </c>
      <c r="L2" s="75" t="s">
        <v>36</v>
      </c>
      <c r="M2" s="75" t="s">
        <v>40</v>
      </c>
      <c r="N2" s="75" t="s">
        <v>42</v>
      </c>
      <c r="O2" s="75" t="s">
        <v>44</v>
      </c>
      <c r="P2" s="75" t="s">
        <v>359</v>
      </c>
      <c r="Q2" s="75" t="s">
        <v>46</v>
      </c>
      <c r="R2" s="75" t="s">
        <v>50</v>
      </c>
      <c r="S2" s="75" t="s">
        <v>54</v>
      </c>
      <c r="T2" s="75" t="s">
        <v>56</v>
      </c>
      <c r="U2" s="75" t="s">
        <v>58</v>
      </c>
      <c r="V2" s="75" t="s">
        <v>60</v>
      </c>
      <c r="W2" s="75" t="s">
        <v>62</v>
      </c>
      <c r="X2" s="75" t="s">
        <v>360</v>
      </c>
      <c r="Y2" s="75" t="s">
        <v>64</v>
      </c>
      <c r="Z2" s="75" t="s">
        <v>66</v>
      </c>
      <c r="AA2" s="75" t="s">
        <v>361</v>
      </c>
      <c r="AB2" s="75" t="s">
        <v>362</v>
      </c>
      <c r="AC2" s="75" t="s">
        <v>70</v>
      </c>
      <c r="AD2" s="75" t="s">
        <v>72</v>
      </c>
      <c r="AE2" s="75" t="s">
        <v>74</v>
      </c>
      <c r="AF2" s="75" t="s">
        <v>363</v>
      </c>
      <c r="AG2" s="75" t="s">
        <v>364</v>
      </c>
      <c r="AH2" s="75" t="s">
        <v>76</v>
      </c>
      <c r="AI2" s="75" t="s">
        <v>78</v>
      </c>
      <c r="AJ2" s="75" t="s">
        <v>365</v>
      </c>
      <c r="AK2" s="75" t="s">
        <v>80</v>
      </c>
      <c r="AL2" s="75" t="s">
        <v>82</v>
      </c>
      <c r="AM2" s="75" t="s">
        <v>84</v>
      </c>
      <c r="AN2" s="75" t="s">
        <v>366</v>
      </c>
      <c r="AO2" s="75" t="s">
        <v>86</v>
      </c>
      <c r="AP2" s="75" t="s">
        <v>88</v>
      </c>
      <c r="AQ2" s="75" t="s">
        <v>163</v>
      </c>
      <c r="AR2" s="75" t="s">
        <v>92</v>
      </c>
      <c r="AS2" s="75" t="s">
        <v>94</v>
      </c>
      <c r="AT2" s="75" t="s">
        <v>367</v>
      </c>
      <c r="AU2" s="75" t="s">
        <v>96</v>
      </c>
      <c r="AV2" s="75" t="s">
        <v>98</v>
      </c>
      <c r="AW2" s="75" t="s">
        <v>100</v>
      </c>
      <c r="AX2" s="75" t="s">
        <v>102</v>
      </c>
      <c r="AY2" s="75" t="s">
        <v>104</v>
      </c>
      <c r="AZ2" s="75" t="s">
        <v>106</v>
      </c>
      <c r="BA2" s="75" t="s">
        <v>108</v>
      </c>
      <c r="BB2" s="75" t="s">
        <v>110</v>
      </c>
      <c r="BC2" s="75" t="s">
        <v>164</v>
      </c>
      <c r="BD2" s="75" t="s">
        <v>165</v>
      </c>
      <c r="BE2" s="75" t="s">
        <v>112</v>
      </c>
      <c r="BF2" s="75" t="s">
        <v>114</v>
      </c>
      <c r="BG2" s="75" t="s">
        <v>116</v>
      </c>
      <c r="BH2" s="75" t="s">
        <v>118</v>
      </c>
      <c r="BI2" s="75" t="s">
        <v>120</v>
      </c>
      <c r="BJ2" s="75" t="s">
        <v>122</v>
      </c>
      <c r="BK2" s="75" t="s">
        <v>124</v>
      </c>
      <c r="BL2" s="75" t="s">
        <v>126</v>
      </c>
      <c r="BM2" s="75" t="s">
        <v>128</v>
      </c>
      <c r="BN2" s="75" t="s">
        <v>130</v>
      </c>
      <c r="BO2" s="75" t="s">
        <v>132</v>
      </c>
      <c r="BP2" s="75" t="s">
        <v>134</v>
      </c>
      <c r="BQ2" s="75" t="s">
        <v>136</v>
      </c>
      <c r="BR2" s="75" t="s">
        <v>140</v>
      </c>
      <c r="BS2" s="75" t="s">
        <v>142</v>
      </c>
      <c r="BT2" s="75" t="s">
        <v>144</v>
      </c>
      <c r="BU2" s="75" t="s">
        <v>146</v>
      </c>
      <c r="BV2" s="75" t="s">
        <v>148</v>
      </c>
      <c r="BW2" s="75" t="s">
        <v>152</v>
      </c>
      <c r="BX2" s="86" t="s">
        <v>154</v>
      </c>
      <c r="BY2" s="86" t="s">
        <v>156</v>
      </c>
      <c r="BZ2" s="89"/>
      <c r="CA2" s="89" t="s">
        <v>480</v>
      </c>
      <c r="CB2" s="75"/>
      <c r="CC2" s="75" t="s">
        <v>70</v>
      </c>
      <c r="CD2" s="75" t="s">
        <v>54</v>
      </c>
      <c r="CE2" s="75" t="s">
        <v>82</v>
      </c>
      <c r="CF2" s="75" t="s">
        <v>163</v>
      </c>
      <c r="CG2" s="75" t="s">
        <v>164</v>
      </c>
      <c r="CH2" s="75" t="s">
        <v>165</v>
      </c>
      <c r="CI2" s="75" t="s">
        <v>140</v>
      </c>
      <c r="CJ2" s="75" t="s">
        <v>166</v>
      </c>
      <c r="CK2" s="89" t="s">
        <v>355</v>
      </c>
      <c r="CL2" s="89" t="s">
        <v>356</v>
      </c>
      <c r="CM2" s="89" t="s">
        <v>374</v>
      </c>
      <c r="CN2" s="51" t="s">
        <v>375</v>
      </c>
      <c r="CO2" s="51" t="s">
        <v>376</v>
      </c>
      <c r="CP2" s="51" t="s">
        <v>377</v>
      </c>
    </row>
    <row r="3" spans="1:94" x14ac:dyDescent="0.25">
      <c r="A3" s="14" t="s">
        <v>481</v>
      </c>
      <c r="B3" s="75">
        <v>29560.788672999999</v>
      </c>
      <c r="C3" s="75">
        <v>124.45560577000001</v>
      </c>
      <c r="D3" s="75">
        <v>7973.0686476000001</v>
      </c>
      <c r="E3" s="75">
        <v>522.42601921999994</v>
      </c>
      <c r="F3" s="75">
        <v>278.50830020000001</v>
      </c>
      <c r="G3" s="75">
        <v>18.407088369</v>
      </c>
      <c r="H3" s="75">
        <v>2171.9422076999999</v>
      </c>
      <c r="I3" s="89"/>
      <c r="J3" s="89" t="s">
        <v>429</v>
      </c>
      <c r="K3" s="75">
        <v>0</v>
      </c>
      <c r="L3" s="75">
        <v>1.2263456859074999</v>
      </c>
      <c r="M3" s="75">
        <v>41.472333622579697</v>
      </c>
      <c r="N3" s="75">
        <v>41.472333622579697</v>
      </c>
      <c r="O3" s="75">
        <v>6.8914341986474597</v>
      </c>
      <c r="P3" s="75">
        <v>0.39171843614852497</v>
      </c>
      <c r="Q3" s="75">
        <v>97.323969733670793</v>
      </c>
      <c r="R3" s="75">
        <v>228.71391430193401</v>
      </c>
      <c r="S3" s="75">
        <v>29546.337938127199</v>
      </c>
      <c r="T3" s="75">
        <v>186.147735800856</v>
      </c>
      <c r="U3" s="75">
        <v>45.798953243935898</v>
      </c>
      <c r="V3" s="75">
        <v>82.130183924998605</v>
      </c>
      <c r="W3" s="75">
        <v>0</v>
      </c>
      <c r="X3" s="75">
        <v>0</v>
      </c>
      <c r="Y3" s="75">
        <v>60.828710529825699</v>
      </c>
      <c r="Z3" s="75">
        <v>60.828710529825699</v>
      </c>
      <c r="AA3" s="75">
        <v>3.3845613715173801</v>
      </c>
      <c r="AB3" s="75">
        <v>0</v>
      </c>
      <c r="AC3" s="75">
        <v>63.730048005643901</v>
      </c>
      <c r="AD3" s="75">
        <v>34.691997467991598</v>
      </c>
      <c r="AE3" s="75">
        <v>0.682621489747957</v>
      </c>
      <c r="AF3" s="75">
        <v>0</v>
      </c>
      <c r="AG3" s="75">
        <v>9.1702371458908605</v>
      </c>
      <c r="AH3" s="75">
        <v>5.6354928245065796</v>
      </c>
      <c r="AI3" s="75">
        <v>0</v>
      </c>
      <c r="AJ3" s="75">
        <v>0</v>
      </c>
      <c r="AK3" s="75">
        <v>0.77949890759767704</v>
      </c>
      <c r="AL3" s="75">
        <v>124.410264499523</v>
      </c>
      <c r="AM3" s="75">
        <v>0</v>
      </c>
      <c r="AN3" s="75">
        <v>2217.5618151755102</v>
      </c>
      <c r="AO3" s="75">
        <v>7169.6445831886504</v>
      </c>
      <c r="AP3" s="75">
        <v>732.88661254319504</v>
      </c>
      <c r="AQ3" s="75">
        <v>7966.2612437374901</v>
      </c>
      <c r="AR3" s="75">
        <v>0</v>
      </c>
      <c r="AS3" s="75">
        <v>91.413405060709707</v>
      </c>
      <c r="AT3" s="75">
        <v>0</v>
      </c>
      <c r="AU3" s="75">
        <v>0.108133754416133</v>
      </c>
      <c r="AV3" s="75">
        <v>989.64504612509904</v>
      </c>
      <c r="AW3" s="75">
        <v>0.51113393629744697</v>
      </c>
      <c r="AX3" s="75">
        <v>0.17919289891257001</v>
      </c>
      <c r="AY3" s="75">
        <v>161.87598824936401</v>
      </c>
      <c r="AZ3" s="75">
        <v>3.1500990426428999</v>
      </c>
      <c r="BA3" s="75">
        <v>0.26079511896691299</v>
      </c>
      <c r="BB3" s="75">
        <v>2.3981264020017899E-2</v>
      </c>
      <c r="BC3" s="75">
        <v>521.96687637471996</v>
      </c>
      <c r="BD3" s="75">
        <v>278.20881809553703</v>
      </c>
      <c r="BE3" s="75">
        <v>243.75805827918199</v>
      </c>
      <c r="BF3" s="75">
        <v>2.7788084018144001</v>
      </c>
      <c r="BG3" s="75">
        <v>2.9286091591020601E-2</v>
      </c>
      <c r="BH3" s="75">
        <v>16.532130381344398</v>
      </c>
      <c r="BI3" s="75">
        <v>6.3317413757943503E-2</v>
      </c>
      <c r="BJ3" s="75">
        <v>18.151498977606501</v>
      </c>
      <c r="BK3" s="75">
        <v>0.85511422697685602</v>
      </c>
      <c r="BL3" s="75">
        <v>0.35618123095068799</v>
      </c>
      <c r="BM3" s="75">
        <v>68.704099494590395</v>
      </c>
      <c r="BN3" s="75">
        <v>14.1126701331261</v>
      </c>
      <c r="BO3" s="75">
        <v>2.4447803920920101</v>
      </c>
      <c r="BP3" s="75">
        <v>2.08831484206639</v>
      </c>
      <c r="BQ3" s="75">
        <v>9.5962378125740405E-2</v>
      </c>
      <c r="BR3" s="75">
        <v>18.398917266048201</v>
      </c>
      <c r="BS3" s="75">
        <v>26.974310752644701</v>
      </c>
      <c r="BT3" s="75">
        <v>0</v>
      </c>
      <c r="BU3" s="75">
        <v>0.130652338260002</v>
      </c>
      <c r="BV3" s="75">
        <v>243.91714571338801</v>
      </c>
      <c r="BW3" s="75">
        <v>2.70114501694802E-2</v>
      </c>
      <c r="BX3" s="75">
        <v>2170.4937722735699</v>
      </c>
      <c r="BY3" s="75">
        <v>273.33575585079097</v>
      </c>
      <c r="BZ3" s="75"/>
      <c r="CA3" s="75"/>
      <c r="CB3" s="75"/>
      <c r="CC3" s="23">
        <f t="shared" ref="CC3:CC15" si="0">IF(AQ3&lt;&gt;0,AC3/AQ3,"")</f>
        <v>7.9999947347626776E-3</v>
      </c>
      <c r="CD3" s="68">
        <f t="shared" ref="CD3:CD15" si="1">IF(B3&lt;&gt;0,(S3-B3)/B3,"")</f>
        <v>-4.8884808293356318E-4</v>
      </c>
      <c r="CE3" s="68">
        <f t="shared" ref="CE3:CE15" si="2">IF(C3&lt;&gt;0,(AL3-C3)/C3,"")</f>
        <v>-3.6431681961199134E-4</v>
      </c>
      <c r="CF3" s="68">
        <f t="shared" ref="CF3:CF15" si="3">IF(D3&lt;&gt;0,(AQ3-D3)/D3,"")</f>
        <v>-8.5379973049136101E-4</v>
      </c>
      <c r="CG3" s="68">
        <f t="shared" ref="CG3:CG15" si="4">IF(E3&lt;&gt;0,(BC3-E3)/E3,"")</f>
        <v>-8.7886672636539184E-4</v>
      </c>
      <c r="CH3" s="68">
        <f t="shared" ref="CH3:CH15" si="5">IF(F3&lt;&gt;0,(BD3-F3)/F3,"")</f>
        <v>-1.0753076452224945E-3</v>
      </c>
      <c r="CI3" s="68">
        <f t="shared" ref="CI3:CI15" si="6">IF(G3&lt;&gt;0,(BR3-G3)/G3,"")</f>
        <v>-4.4391067114993836E-4</v>
      </c>
      <c r="CJ3" s="68">
        <f t="shared" ref="CJ3:CJ15" si="7">IF(H3&lt;&gt;0,(BX3-H3)/H3,"")</f>
        <v>-6.6688488362858368E-4</v>
      </c>
      <c r="CK3" s="68"/>
      <c r="CL3" s="68"/>
      <c r="CM3" s="68"/>
      <c r="CN3" s="68"/>
      <c r="CO3" s="68"/>
      <c r="CP3" s="68"/>
    </row>
    <row r="4" spans="1:94" x14ac:dyDescent="0.25">
      <c r="A4" s="14" t="s">
        <v>430</v>
      </c>
      <c r="B4" s="75">
        <v>9243.8048147999998</v>
      </c>
      <c r="C4" s="75">
        <v>33.877788922000001</v>
      </c>
      <c r="D4" s="75">
        <v>2022.1603522</v>
      </c>
      <c r="E4" s="75">
        <v>132.40685083</v>
      </c>
      <c r="F4" s="75">
        <v>77.599802389000004</v>
      </c>
      <c r="G4" s="75">
        <v>4.4531006937999997</v>
      </c>
      <c r="H4" s="75">
        <v>736.88337273000002</v>
      </c>
      <c r="I4" s="89"/>
      <c r="J4" s="89" t="s">
        <v>430</v>
      </c>
      <c r="K4" s="75">
        <v>0</v>
      </c>
      <c r="L4" s="75">
        <v>0.45423733884819401</v>
      </c>
      <c r="M4" s="75">
        <v>11.391897422563099</v>
      </c>
      <c r="N4" s="75">
        <v>11.391897422563099</v>
      </c>
      <c r="O4" s="75">
        <v>1.678182069644</v>
      </c>
      <c r="P4" s="75">
        <v>8.1629768113670398E-2</v>
      </c>
      <c r="Q4" s="75">
        <v>34.011294208612298</v>
      </c>
      <c r="R4" s="75">
        <v>84.715713870709806</v>
      </c>
      <c r="S4" s="75">
        <v>9240.3668116205408</v>
      </c>
      <c r="T4" s="75">
        <v>54.3637784672365</v>
      </c>
      <c r="U4" s="75">
        <v>15.630698381289299</v>
      </c>
      <c r="V4" s="75">
        <v>25.653550618231101</v>
      </c>
      <c r="W4" s="75">
        <v>0</v>
      </c>
      <c r="X4" s="75">
        <v>0</v>
      </c>
      <c r="Y4" s="75">
        <v>16.1998849826441</v>
      </c>
      <c r="Z4" s="75">
        <v>16.1998849826441</v>
      </c>
      <c r="AA4" s="75">
        <v>0.72702736804951595</v>
      </c>
      <c r="AB4" s="75">
        <v>0</v>
      </c>
      <c r="AC4" s="75">
        <v>16.1660160606712</v>
      </c>
      <c r="AD4" s="75">
        <v>12.3690348994967</v>
      </c>
      <c r="AE4" s="75">
        <v>0.14415710219348801</v>
      </c>
      <c r="AF4" s="75">
        <v>0</v>
      </c>
      <c r="AG4" s="75">
        <v>3.2701527224507498</v>
      </c>
      <c r="AH4" s="75">
        <v>1.2217826619708201</v>
      </c>
      <c r="AI4" s="75">
        <v>0</v>
      </c>
      <c r="AJ4" s="75">
        <v>0</v>
      </c>
      <c r="AK4" s="75">
        <v>0.27937239898874</v>
      </c>
      <c r="AL4" s="75">
        <v>33.871961948224403</v>
      </c>
      <c r="AM4" s="75">
        <v>0</v>
      </c>
      <c r="AN4" s="75">
        <v>752.68893522269298</v>
      </c>
      <c r="AO4" s="75">
        <v>1818.6783888622499</v>
      </c>
      <c r="AP4" s="75">
        <v>185.90918875422301</v>
      </c>
      <c r="AQ4" s="75">
        <v>2020.7535936771401</v>
      </c>
      <c r="AR4" s="75">
        <v>0</v>
      </c>
      <c r="AS4" s="75">
        <v>29.1489735886285</v>
      </c>
      <c r="AT4" s="75">
        <v>0</v>
      </c>
      <c r="AU4" s="75">
        <v>3.0934728859053E-2</v>
      </c>
      <c r="AV4" s="75">
        <v>345.48194067031397</v>
      </c>
      <c r="AW4" s="75">
        <v>0.132184482768123</v>
      </c>
      <c r="AX4" s="75">
        <v>4.60142639042753E-2</v>
      </c>
      <c r="AY4" s="75">
        <v>45.373727299282898</v>
      </c>
      <c r="AZ4" s="75">
        <v>0.70260828827637001</v>
      </c>
      <c r="BA4" s="75">
        <v>5.6882989687880602E-2</v>
      </c>
      <c r="BB4" s="75">
        <v>6.6028056019444802E-3</v>
      </c>
      <c r="BC4" s="75">
        <v>132.32134386172601</v>
      </c>
      <c r="BD4" s="75">
        <v>77.534779269057495</v>
      </c>
      <c r="BE4" s="75">
        <v>54.786564592668498</v>
      </c>
      <c r="BF4" s="75">
        <v>0.60077944410456496</v>
      </c>
      <c r="BG4" s="75">
        <v>6.5213545197506601E-3</v>
      </c>
      <c r="BH4" s="75">
        <v>4.0365683956414502</v>
      </c>
      <c r="BI4" s="75">
        <v>1.9285254936975301E-2</v>
      </c>
      <c r="BJ4" s="75">
        <v>5.1835268440285001</v>
      </c>
      <c r="BK4" s="75">
        <v>0.27117925230245199</v>
      </c>
      <c r="BL4" s="75">
        <v>9.8845505602495595E-2</v>
      </c>
      <c r="BM4" s="75">
        <v>19.8655812210298</v>
      </c>
      <c r="BN4" s="75">
        <v>3.6200998808401801</v>
      </c>
      <c r="BO4" s="75">
        <v>0.55107965850405205</v>
      </c>
      <c r="BP4" s="75">
        <v>0.53143397432717698</v>
      </c>
      <c r="BQ4" s="75">
        <v>2.1023505679657401E-2</v>
      </c>
      <c r="BR4" s="75">
        <v>4.4519219343353296</v>
      </c>
      <c r="BS4" s="75">
        <v>8.3786119438416709</v>
      </c>
      <c r="BT4" s="75">
        <v>0</v>
      </c>
      <c r="BU4" s="75">
        <v>2.7226511730903801E-2</v>
      </c>
      <c r="BV4" s="75">
        <v>89.063513731377796</v>
      </c>
      <c r="BW4" s="75">
        <v>1.06301262454736E-2</v>
      </c>
      <c r="BX4" s="75">
        <v>736.58765213269601</v>
      </c>
      <c r="BY4" s="75">
        <v>99.502883963579606</v>
      </c>
      <c r="BZ4" s="75"/>
      <c r="CA4" s="75"/>
      <c r="CB4" s="75"/>
      <c r="CC4" s="23">
        <f t="shared" si="0"/>
        <v>7.9999937207851767E-3</v>
      </c>
      <c r="CD4" s="68">
        <f t="shared" si="1"/>
        <v>-3.7192511615503633E-4</v>
      </c>
      <c r="CE4" s="68">
        <f t="shared" si="2"/>
        <v>-1.7199982528416503E-4</v>
      </c>
      <c r="CF4" s="68">
        <f t="shared" si="3"/>
        <v>-6.9567110309994408E-4</v>
      </c>
      <c r="CG4" s="68">
        <f t="shared" si="4"/>
        <v>-6.4578960784871886E-4</v>
      </c>
      <c r="CH4" s="68">
        <f t="shared" si="5"/>
        <v>-8.3792893719696537E-4</v>
      </c>
      <c r="CI4" s="68">
        <f t="shared" si="6"/>
        <v>-2.6470532460928586E-4</v>
      </c>
      <c r="CJ4" s="68">
        <f t="shared" si="7"/>
        <v>-4.0131262048759264E-4</v>
      </c>
      <c r="CK4" s="68"/>
      <c r="CL4" s="68"/>
      <c r="CM4" s="68"/>
      <c r="CN4" s="68"/>
      <c r="CO4" s="68"/>
      <c r="CP4" s="68"/>
    </row>
    <row r="5" spans="1:94" x14ac:dyDescent="0.25">
      <c r="A5" s="14" t="s">
        <v>482</v>
      </c>
      <c r="B5" s="75">
        <v>44653.252763999997</v>
      </c>
      <c r="C5" s="75">
        <v>186.15448653999999</v>
      </c>
      <c r="D5" s="75">
        <v>9194.9427653000002</v>
      </c>
      <c r="E5" s="75">
        <v>618.67260776000001</v>
      </c>
      <c r="F5" s="75">
        <v>297.11266671999999</v>
      </c>
      <c r="G5" s="75">
        <v>32.601117862000002</v>
      </c>
      <c r="H5" s="75">
        <v>3318.4623323000001</v>
      </c>
      <c r="I5" s="89"/>
      <c r="J5" s="89" t="s">
        <v>431</v>
      </c>
      <c r="K5" s="75">
        <v>0</v>
      </c>
      <c r="L5" s="75">
        <v>1.9728618462198899</v>
      </c>
      <c r="M5" s="75">
        <v>50.976416754708197</v>
      </c>
      <c r="N5" s="75">
        <v>50.976416754708197</v>
      </c>
      <c r="O5" s="75">
        <v>7.61885721324757</v>
      </c>
      <c r="P5" s="75">
        <v>0.37849377346980001</v>
      </c>
      <c r="Q5" s="75">
        <v>149.81626000879601</v>
      </c>
      <c r="R5" s="75">
        <v>367.93999351334003</v>
      </c>
      <c r="S5" s="75">
        <v>44636.210986292703</v>
      </c>
      <c r="T5" s="75">
        <v>241.62104855404399</v>
      </c>
      <c r="U5" s="75">
        <v>68.615937620992497</v>
      </c>
      <c r="V5" s="75">
        <v>113.21949015625199</v>
      </c>
      <c r="W5" s="75">
        <v>0</v>
      </c>
      <c r="X5" s="75">
        <v>0</v>
      </c>
      <c r="Y5" s="75">
        <v>72.750169611269996</v>
      </c>
      <c r="Z5" s="75">
        <v>72.750169611269996</v>
      </c>
      <c r="AA5" s="75">
        <v>3.3564630257422698</v>
      </c>
      <c r="AB5" s="75">
        <v>0</v>
      </c>
      <c r="AC5" s="75">
        <v>73.507379861880494</v>
      </c>
      <c r="AD5" s="75">
        <v>55.888760153661998</v>
      </c>
      <c r="AE5" s="75">
        <v>0.66799381291908499</v>
      </c>
      <c r="AF5" s="75">
        <v>0</v>
      </c>
      <c r="AG5" s="75">
        <v>14.474597776448</v>
      </c>
      <c r="AH5" s="75">
        <v>5.6333042854544502</v>
      </c>
      <c r="AI5" s="75">
        <v>0</v>
      </c>
      <c r="AJ5" s="75">
        <v>0</v>
      </c>
      <c r="AK5" s="75">
        <v>1.3591626864266899</v>
      </c>
      <c r="AL5" s="75">
        <v>186.117829329188</v>
      </c>
      <c r="AM5" s="75">
        <v>0</v>
      </c>
      <c r="AN5" s="75">
        <v>3387.7016986612398</v>
      </c>
      <c r="AO5" s="75">
        <v>8269.6010189762692</v>
      </c>
      <c r="AP5" s="75">
        <v>845.336759756829</v>
      </c>
      <c r="AQ5" s="75">
        <v>9188.4451585949791</v>
      </c>
      <c r="AR5" s="75">
        <v>0</v>
      </c>
      <c r="AS5" s="75">
        <v>129.22217144794001</v>
      </c>
      <c r="AT5" s="75">
        <v>0</v>
      </c>
      <c r="AU5" s="75">
        <v>0.14704732772257001</v>
      </c>
      <c r="AV5" s="75">
        <v>1573.55462510954</v>
      </c>
      <c r="AW5" s="75">
        <v>0.64312901999040895</v>
      </c>
      <c r="AX5" s="75">
        <v>0.229379531187133</v>
      </c>
      <c r="AY5" s="75">
        <v>157.72133313491699</v>
      </c>
      <c r="AZ5" s="75">
        <v>4.1804200907201903</v>
      </c>
      <c r="BA5" s="75">
        <v>0.35153061393210899</v>
      </c>
      <c r="BB5" s="75">
        <v>2.96699758042736E-2</v>
      </c>
      <c r="BC5" s="75">
        <v>618.275323846844</v>
      </c>
      <c r="BD5" s="75">
        <v>296.853209504125</v>
      </c>
      <c r="BE5" s="75">
        <v>321.422114342719</v>
      </c>
      <c r="BF5" s="75">
        <v>3.6969673219905501</v>
      </c>
      <c r="BG5" s="75">
        <v>3.9097093757061697E-2</v>
      </c>
      <c r="BH5" s="75">
        <v>21.869612372338501</v>
      </c>
      <c r="BI5" s="75">
        <v>8.6248714429802004E-2</v>
      </c>
      <c r="BJ5" s="75">
        <v>21.1421269090648</v>
      </c>
      <c r="BK5" s="75">
        <v>1.16059690140379</v>
      </c>
      <c r="BL5" s="75">
        <v>0.38907391546376902</v>
      </c>
      <c r="BM5" s="75">
        <v>79.201963987499795</v>
      </c>
      <c r="BN5" s="75">
        <v>16.903146343204501</v>
      </c>
      <c r="BO5" s="75">
        <v>3.2573159829582701</v>
      </c>
      <c r="BP5" s="75">
        <v>2.58001466073623</v>
      </c>
      <c r="BQ5" s="75">
        <v>0.12768195020861201</v>
      </c>
      <c r="BR5" s="75">
        <v>32.590389303174099</v>
      </c>
      <c r="BS5" s="75">
        <v>44.450846940584299</v>
      </c>
      <c r="BT5" s="75">
        <v>0</v>
      </c>
      <c r="BU5" s="75">
        <v>0.126241764668728</v>
      </c>
      <c r="BV5" s="75">
        <v>394.05472100133898</v>
      </c>
      <c r="BW5" s="75">
        <v>4.82033212718464E-2</v>
      </c>
      <c r="BX5" s="75">
        <v>3317.04230118443</v>
      </c>
      <c r="BY5" s="75">
        <v>449.59726248394799</v>
      </c>
      <c r="BZ5" s="75"/>
      <c r="CA5" s="75"/>
      <c r="CB5" s="75"/>
      <c r="CC5" s="23">
        <f t="shared" si="0"/>
        <v>7.9999802570645834E-3</v>
      </c>
      <c r="CD5" s="68">
        <f t="shared" si="1"/>
        <v>-3.8164694960438978E-4</v>
      </c>
      <c r="CE5" s="68">
        <f t="shared" si="2"/>
        <v>-1.9691822363958244E-4</v>
      </c>
      <c r="CF5" s="68">
        <f t="shared" si="3"/>
        <v>-7.066500434936751E-4</v>
      </c>
      <c r="CG5" s="68">
        <f t="shared" si="4"/>
        <v>-6.4215533090179982E-4</v>
      </c>
      <c r="CH5" s="68">
        <f t="shared" si="5"/>
        <v>-8.7326204816269831E-4</v>
      </c>
      <c r="CI5" s="68">
        <f t="shared" si="6"/>
        <v>-3.2908561207370228E-4</v>
      </c>
      <c r="CJ5" s="68">
        <f t="shared" si="7"/>
        <v>-4.2791840719368427E-4</v>
      </c>
      <c r="CK5" s="68"/>
      <c r="CL5" s="68"/>
      <c r="CM5" s="68"/>
      <c r="CN5" s="68"/>
      <c r="CO5" s="68"/>
      <c r="CP5" s="68"/>
    </row>
    <row r="6" spans="1:94" x14ac:dyDescent="0.25">
      <c r="A6" s="14" t="s">
        <v>483</v>
      </c>
      <c r="B6" s="75">
        <v>38918.323624999997</v>
      </c>
      <c r="C6" s="75">
        <v>155.04274135</v>
      </c>
      <c r="D6" s="75">
        <v>7345.4819120000002</v>
      </c>
      <c r="E6" s="75">
        <v>491.27790585000002</v>
      </c>
      <c r="F6" s="75">
        <v>242.54429911</v>
      </c>
      <c r="G6" s="75">
        <v>21.317991890999998</v>
      </c>
      <c r="H6" s="75">
        <v>3048.4199266000001</v>
      </c>
      <c r="I6" s="89"/>
      <c r="J6" s="89" t="s">
        <v>432</v>
      </c>
      <c r="K6" s="75">
        <v>0</v>
      </c>
      <c r="L6" s="75">
        <v>1.9396766905868099</v>
      </c>
      <c r="M6" s="75">
        <v>46.318971844706397</v>
      </c>
      <c r="N6" s="75">
        <v>46.318971844706397</v>
      </c>
      <c r="O6" s="75">
        <v>6.0675147968716301</v>
      </c>
      <c r="P6" s="75">
        <v>0.26885018564306001</v>
      </c>
      <c r="Q6" s="75">
        <v>138.597336117374</v>
      </c>
      <c r="R6" s="75">
        <v>361.75159597215497</v>
      </c>
      <c r="S6" s="75">
        <v>38903.508051389697</v>
      </c>
      <c r="T6" s="75">
        <v>213.81559130475</v>
      </c>
      <c r="U6" s="75">
        <v>65.105731513417894</v>
      </c>
      <c r="V6" s="75">
        <v>103.554029726682</v>
      </c>
      <c r="W6" s="75">
        <v>52.813109106389497</v>
      </c>
      <c r="X6" s="75">
        <v>0</v>
      </c>
      <c r="Y6" s="75">
        <v>61.321344321830701</v>
      </c>
      <c r="Z6" s="75">
        <v>61.321344321830701</v>
      </c>
      <c r="AA6" s="75">
        <v>2.44277908438962</v>
      </c>
      <c r="AB6" s="75">
        <v>0</v>
      </c>
      <c r="AC6" s="75">
        <v>58.7243113587636</v>
      </c>
      <c r="AD6" s="75">
        <v>47.915565552781302</v>
      </c>
      <c r="AE6" s="75">
        <v>0.47430570994813598</v>
      </c>
      <c r="AF6" s="75">
        <v>0</v>
      </c>
      <c r="AG6" s="75">
        <v>13.460320018359999</v>
      </c>
      <c r="AH6" s="75">
        <v>4.1295917926332502</v>
      </c>
      <c r="AI6" s="75">
        <v>0</v>
      </c>
      <c r="AJ6" s="75">
        <v>0</v>
      </c>
      <c r="AK6" s="75">
        <v>1.0627489521701701</v>
      </c>
      <c r="AL6" s="75">
        <v>155.01370128474301</v>
      </c>
      <c r="AM6" s="75">
        <v>0</v>
      </c>
      <c r="AN6" s="75">
        <v>3114.2899474748801</v>
      </c>
      <c r="AO6" s="75">
        <v>6606.48492644829</v>
      </c>
      <c r="AP6" s="75">
        <v>675.32858171155897</v>
      </c>
      <c r="AQ6" s="75">
        <v>7340.5378195186104</v>
      </c>
      <c r="AR6" s="75">
        <v>0</v>
      </c>
      <c r="AS6" s="75">
        <v>117.592456819722</v>
      </c>
      <c r="AT6" s="75">
        <v>0</v>
      </c>
      <c r="AU6" s="75">
        <v>0.130866074725662</v>
      </c>
      <c r="AV6" s="75">
        <v>1419.45994478083</v>
      </c>
      <c r="AW6" s="75">
        <v>0.53104475933795203</v>
      </c>
      <c r="AX6" s="75">
        <v>0.185560288144094</v>
      </c>
      <c r="AY6" s="75">
        <v>125.087306558199</v>
      </c>
      <c r="AZ6" s="75">
        <v>3.2705872561825799</v>
      </c>
      <c r="BA6" s="75">
        <v>0.269857074356388</v>
      </c>
      <c r="BB6" s="75">
        <v>2.5043898433064898E-2</v>
      </c>
      <c r="BC6" s="75">
        <v>490.95051955885498</v>
      </c>
      <c r="BD6" s="75">
        <v>242.32709886737501</v>
      </c>
      <c r="BE6" s="75">
        <v>248.62342069147999</v>
      </c>
      <c r="BF6" s="75">
        <v>2.8559173707678198</v>
      </c>
      <c r="BG6" s="75">
        <v>3.0605081653686899E-2</v>
      </c>
      <c r="BH6" s="75">
        <v>17.830654276691</v>
      </c>
      <c r="BI6" s="75">
        <v>7.9317918616379296E-2</v>
      </c>
      <c r="BJ6" s="75">
        <v>17.991480017857398</v>
      </c>
      <c r="BK6" s="75">
        <v>1.0955888820913</v>
      </c>
      <c r="BL6" s="75">
        <v>0.31972123657247398</v>
      </c>
      <c r="BM6" s="75">
        <v>67.870712258249299</v>
      </c>
      <c r="BN6" s="75">
        <v>13.9509024100707</v>
      </c>
      <c r="BO6" s="75">
        <v>2.5676214884505302</v>
      </c>
      <c r="BP6" s="75">
        <v>2.0861785633580698</v>
      </c>
      <c r="BQ6" s="75">
        <v>9.90358636882223E-2</v>
      </c>
      <c r="BR6" s="75">
        <v>21.311747791244301</v>
      </c>
      <c r="BS6" s="75">
        <v>34.495586146801401</v>
      </c>
      <c r="BT6" s="75">
        <v>0</v>
      </c>
      <c r="BU6" s="75">
        <v>8.9671776683697399E-2</v>
      </c>
      <c r="BV6" s="75">
        <v>373.32313524738601</v>
      </c>
      <c r="BW6" s="75">
        <v>2.7506761110468101E-2</v>
      </c>
      <c r="BX6" s="75">
        <v>3047.1781290475401</v>
      </c>
      <c r="BY6" s="75">
        <v>397.61428822290901</v>
      </c>
      <c r="BZ6" s="75"/>
      <c r="CA6" s="75"/>
      <c r="CB6" s="75"/>
      <c r="CC6" s="23">
        <f t="shared" si="0"/>
        <v>8.0000011991784442E-3</v>
      </c>
      <c r="CD6" s="68">
        <f t="shared" si="1"/>
        <v>-3.8068375588466545E-4</v>
      </c>
      <c r="CE6" s="68">
        <f t="shared" si="2"/>
        <v>-1.8730361063106212E-4</v>
      </c>
      <c r="CF6" s="68">
        <f t="shared" si="3"/>
        <v>-6.7307938956501462E-4</v>
      </c>
      <c r="CG6" s="68">
        <f t="shared" si="4"/>
        <v>-6.663973430244308E-4</v>
      </c>
      <c r="CH6" s="68">
        <f t="shared" si="5"/>
        <v>-8.9550751521262292E-4</v>
      </c>
      <c r="CI6" s="68">
        <f t="shared" si="6"/>
        <v>-2.9290281127903722E-4</v>
      </c>
      <c r="CJ6" s="68">
        <f t="shared" si="7"/>
        <v>-4.0735777299716493E-4</v>
      </c>
      <c r="CK6" s="68"/>
      <c r="CL6" s="68"/>
      <c r="CM6" s="68"/>
      <c r="CN6" s="68"/>
      <c r="CO6" s="68"/>
      <c r="CP6" s="68"/>
    </row>
    <row r="7" spans="1:94" x14ac:dyDescent="0.25">
      <c r="A7" s="14" t="s">
        <v>484</v>
      </c>
      <c r="B7" s="75">
        <v>310094.83405</v>
      </c>
      <c r="C7" s="75">
        <v>1444.3738482000001</v>
      </c>
      <c r="D7" s="75">
        <v>81093.281539000003</v>
      </c>
      <c r="E7" s="75">
        <v>5506.9536981000001</v>
      </c>
      <c r="F7" s="75">
        <v>2992.8624104</v>
      </c>
      <c r="G7" s="75">
        <v>177.97959033999999</v>
      </c>
      <c r="H7" s="75">
        <v>24885.153226999999</v>
      </c>
      <c r="I7" s="89"/>
      <c r="J7" s="89" t="s">
        <v>433</v>
      </c>
      <c r="K7" s="75">
        <v>0</v>
      </c>
      <c r="L7" s="75">
        <v>14.301596112016799</v>
      </c>
      <c r="M7" s="75">
        <v>446.45666476727502</v>
      </c>
      <c r="N7" s="75">
        <v>446.45666476727502</v>
      </c>
      <c r="O7" s="75">
        <v>69.108937019461294</v>
      </c>
      <c r="P7" s="75">
        <v>3.7513002050188202</v>
      </c>
      <c r="Q7" s="75">
        <v>1104.78943647712</v>
      </c>
      <c r="R7" s="75">
        <v>2667.2540576023598</v>
      </c>
      <c r="S7" s="75">
        <v>309861.13336530002</v>
      </c>
      <c r="T7" s="75">
        <v>1983.0235605641601</v>
      </c>
      <c r="U7" s="75">
        <v>517.09746654673495</v>
      </c>
      <c r="V7" s="75">
        <v>896.39439156798198</v>
      </c>
      <c r="W7" s="75">
        <v>288.48511103812302</v>
      </c>
      <c r="X7" s="75">
        <v>0</v>
      </c>
      <c r="Y7" s="75">
        <v>628.39050333481998</v>
      </c>
      <c r="Z7" s="75">
        <v>628.39050333481998</v>
      </c>
      <c r="AA7" s="75">
        <v>32.690488856804301</v>
      </c>
      <c r="AB7" s="75">
        <v>0</v>
      </c>
      <c r="AC7" s="75">
        <v>648.09195831059901</v>
      </c>
      <c r="AD7" s="75">
        <v>392.904890126049</v>
      </c>
      <c r="AE7" s="75">
        <v>6.5504836547892697</v>
      </c>
      <c r="AF7" s="75">
        <v>0</v>
      </c>
      <c r="AG7" s="75">
        <v>103.68985708977701</v>
      </c>
      <c r="AH7" s="75">
        <v>54.5755084376394</v>
      </c>
      <c r="AI7" s="75">
        <v>0</v>
      </c>
      <c r="AJ7" s="75">
        <v>0</v>
      </c>
      <c r="AK7" s="75">
        <v>8.3818040731658794</v>
      </c>
      <c r="AL7" s="75">
        <v>1443.8788903035199</v>
      </c>
      <c r="AM7" s="75">
        <v>0</v>
      </c>
      <c r="AN7" s="75">
        <v>25389.499557422099</v>
      </c>
      <c r="AO7" s="75">
        <v>72910.798685163405</v>
      </c>
      <c r="AP7" s="75">
        <v>7453.1217248962403</v>
      </c>
      <c r="AQ7" s="75">
        <v>81012.012368370197</v>
      </c>
      <c r="AR7" s="75">
        <v>0</v>
      </c>
      <c r="AS7" s="75">
        <v>1002.58345893615</v>
      </c>
      <c r="AT7" s="75">
        <v>0</v>
      </c>
      <c r="AU7" s="75">
        <v>1.0980335874160101</v>
      </c>
      <c r="AV7" s="75">
        <v>11440.487312756401</v>
      </c>
      <c r="AW7" s="75">
        <v>5.2745685830343296</v>
      </c>
      <c r="AX7" s="75">
        <v>1.88948252010339</v>
      </c>
      <c r="AY7" s="75">
        <v>1767.9225386222199</v>
      </c>
      <c r="AZ7" s="75">
        <v>31.954620501882101</v>
      </c>
      <c r="BA7" s="75">
        <v>2.68007451622326</v>
      </c>
      <c r="BB7" s="75">
        <v>0.25098316219955102</v>
      </c>
      <c r="BC7" s="75">
        <v>5501.1950914201598</v>
      </c>
      <c r="BD7" s="75">
        <v>2989.0223113367101</v>
      </c>
      <c r="BE7" s="75">
        <v>2512.1727800834401</v>
      </c>
      <c r="BF7" s="75">
        <v>28.129046335642599</v>
      </c>
      <c r="BG7" s="75">
        <v>0.29696650628041599</v>
      </c>
      <c r="BH7" s="75">
        <v>168.394560095239</v>
      </c>
      <c r="BI7" s="75">
        <v>0.64557150967002297</v>
      </c>
      <c r="BJ7" s="75">
        <v>192.287288480298</v>
      </c>
      <c r="BK7" s="75">
        <v>8.6856287306337805</v>
      </c>
      <c r="BL7" s="75">
        <v>3.8104814343270599</v>
      </c>
      <c r="BM7" s="75">
        <v>728.13623549772103</v>
      </c>
      <c r="BN7" s="75">
        <v>149.763375286849</v>
      </c>
      <c r="BO7" s="75">
        <v>24.7655466084647</v>
      </c>
      <c r="BP7" s="75">
        <v>21.826782078627801</v>
      </c>
      <c r="BQ7" s="75">
        <v>0.97390256673114795</v>
      </c>
      <c r="BR7" s="75">
        <v>177.89724830106201</v>
      </c>
      <c r="BS7" s="75">
        <v>293.59057252818297</v>
      </c>
      <c r="BT7" s="75">
        <v>0</v>
      </c>
      <c r="BU7" s="75">
        <v>1.2512038353015</v>
      </c>
      <c r="BV7" s="75">
        <v>2866.4168515650099</v>
      </c>
      <c r="BW7" s="75">
        <v>0.26004330223714001</v>
      </c>
      <c r="BX7" s="75">
        <v>24857.579840936502</v>
      </c>
      <c r="BY7" s="75">
        <v>3082.8983883402998</v>
      </c>
      <c r="BZ7" s="75"/>
      <c r="CA7" s="75"/>
      <c r="CB7" s="75"/>
      <c r="CC7" s="23">
        <f t="shared" si="0"/>
        <v>7.999948888612423E-3</v>
      </c>
      <c r="CD7" s="68">
        <f t="shared" si="1"/>
        <v>-7.5364262489553268E-4</v>
      </c>
      <c r="CE7" s="68">
        <f t="shared" si="2"/>
        <v>-3.4267990735016205E-4</v>
      </c>
      <c r="CF7" s="68">
        <f t="shared" si="3"/>
        <v>-1.0021689724163138E-3</v>
      </c>
      <c r="CG7" s="68">
        <f t="shared" si="4"/>
        <v>-1.045697312077849E-3</v>
      </c>
      <c r="CH7" s="68">
        <f t="shared" si="5"/>
        <v>-1.2830857342274857E-3</v>
      </c>
      <c r="CI7" s="68">
        <f t="shared" si="6"/>
        <v>-4.626487721467386E-4</v>
      </c>
      <c r="CJ7" s="68">
        <f t="shared" si="7"/>
        <v>-1.1080255689798453E-3</v>
      </c>
      <c r="CK7" s="68"/>
      <c r="CL7" s="68"/>
      <c r="CM7" s="68"/>
      <c r="CN7" s="68"/>
      <c r="CO7" s="68"/>
      <c r="CP7" s="68"/>
    </row>
    <row r="8" spans="1:94" x14ac:dyDescent="0.25">
      <c r="A8" s="14" t="s">
        <v>485</v>
      </c>
      <c r="B8" s="75">
        <v>485300.42053</v>
      </c>
      <c r="C8" s="75">
        <v>2625.7452788999999</v>
      </c>
      <c r="D8" s="75">
        <v>59794.013133</v>
      </c>
      <c r="E8" s="75">
        <v>7227.8758741000001</v>
      </c>
      <c r="F8" s="75">
        <v>3116.4357319999999</v>
      </c>
      <c r="G8" s="75">
        <v>349.46477332000001</v>
      </c>
      <c r="H8" s="75">
        <v>13945.912942000001</v>
      </c>
      <c r="I8" s="89"/>
      <c r="J8" s="89" t="s">
        <v>434</v>
      </c>
      <c r="K8" s="75">
        <v>0</v>
      </c>
      <c r="L8" s="75">
        <v>4.8994361418729397</v>
      </c>
      <c r="M8" s="75">
        <v>348.41693904965302</v>
      </c>
      <c r="N8" s="75">
        <v>348.41693904965302</v>
      </c>
      <c r="O8" s="75">
        <v>65.3230288959804</v>
      </c>
      <c r="P8" s="75">
        <v>4.3073858628253303</v>
      </c>
      <c r="Q8" s="75">
        <v>539.75327418488996</v>
      </c>
      <c r="R8" s="75">
        <v>913.74681696544803</v>
      </c>
      <c r="S8" s="75">
        <v>485095.33763895999</v>
      </c>
      <c r="T8" s="75">
        <v>1374.1042553795501</v>
      </c>
      <c r="U8" s="75">
        <v>240.809861185204</v>
      </c>
      <c r="V8" s="75">
        <v>534.20590927363196</v>
      </c>
      <c r="W8" s="75">
        <v>410.65329154150402</v>
      </c>
      <c r="X8" s="75">
        <v>0</v>
      </c>
      <c r="Y8" s="75">
        <v>517.07683299194696</v>
      </c>
      <c r="Z8" s="75">
        <v>517.07683299194696</v>
      </c>
      <c r="AA8" s="75">
        <v>36.284741051626597</v>
      </c>
      <c r="AB8" s="75">
        <v>0</v>
      </c>
      <c r="AC8" s="75">
        <v>477.84715421881901</v>
      </c>
      <c r="AD8" s="75">
        <v>205.50279691352901</v>
      </c>
      <c r="AE8" s="75">
        <v>7.4514732961402501</v>
      </c>
      <c r="AF8" s="75">
        <v>0</v>
      </c>
      <c r="AG8" s="75">
        <v>41.648287687989203</v>
      </c>
      <c r="AH8" s="75">
        <v>59.928270544817202</v>
      </c>
      <c r="AI8" s="75">
        <v>0</v>
      </c>
      <c r="AJ8" s="75">
        <v>0</v>
      </c>
      <c r="AK8" s="75">
        <v>3.2080044142838</v>
      </c>
      <c r="AL8" s="75">
        <v>2625.2351730903802</v>
      </c>
      <c r="AM8" s="75">
        <v>0</v>
      </c>
      <c r="AN8" s="75">
        <v>14180.3946259032</v>
      </c>
      <c r="AO8" s="75">
        <v>53757.886631282403</v>
      </c>
      <c r="AP8" s="75">
        <v>5495.2797175879195</v>
      </c>
      <c r="AQ8" s="75">
        <v>59731.013503089198</v>
      </c>
      <c r="AR8" s="75">
        <v>0</v>
      </c>
      <c r="AS8" s="75">
        <v>573.856405804769</v>
      </c>
      <c r="AT8" s="75">
        <v>0</v>
      </c>
      <c r="AU8" s="75">
        <v>1.4447625456770099</v>
      </c>
      <c r="AV8" s="75">
        <v>6240.8141343342204</v>
      </c>
      <c r="AW8" s="75">
        <v>7.4253548063515096</v>
      </c>
      <c r="AX8" s="75">
        <v>2.7197544161334202</v>
      </c>
      <c r="AY8" s="75">
        <v>1652.2724956872</v>
      </c>
      <c r="AZ8" s="75">
        <v>56.325848310983901</v>
      </c>
      <c r="BA8" s="75">
        <v>4.8675596488037103</v>
      </c>
      <c r="BB8" s="75">
        <v>0.31540717273764401</v>
      </c>
      <c r="BC8" s="75">
        <v>7223.46796035648</v>
      </c>
      <c r="BD8" s="75">
        <v>3113.5254540319702</v>
      </c>
      <c r="BE8" s="75">
        <v>4109.9425063245098</v>
      </c>
      <c r="BF8" s="75">
        <v>51.2078632252517</v>
      </c>
      <c r="BG8" s="75">
        <v>0.52713686844469398</v>
      </c>
      <c r="BH8" s="75">
        <v>268.30105932086599</v>
      </c>
      <c r="BI8" s="75">
        <v>0.75505169287411</v>
      </c>
      <c r="BJ8" s="75">
        <v>210.42578250301699</v>
      </c>
      <c r="BK8" s="75">
        <v>9.23748606954479</v>
      </c>
      <c r="BL8" s="75">
        <v>4.0846167870941397</v>
      </c>
      <c r="BM8" s="75">
        <v>767.89695012593904</v>
      </c>
      <c r="BN8" s="75">
        <v>138.415006708091</v>
      </c>
      <c r="BO8" s="75">
        <v>43.331997111945199</v>
      </c>
      <c r="BP8" s="75">
        <v>30.636200444231299</v>
      </c>
      <c r="BQ8" s="75">
        <v>1.7501272948736999</v>
      </c>
      <c r="BR8" s="75">
        <v>349.36594586550598</v>
      </c>
      <c r="BS8" s="75">
        <v>180.77574925810899</v>
      </c>
      <c r="BT8" s="75">
        <v>0</v>
      </c>
      <c r="BU8" s="75">
        <v>1.4366764131922301</v>
      </c>
      <c r="BV8" s="75">
        <v>1366.6322625352</v>
      </c>
      <c r="BW8" s="75">
        <v>8.9735752568660204E-2</v>
      </c>
      <c r="BX8" s="75">
        <v>13934.4479161361</v>
      </c>
      <c r="BY8" s="75">
        <v>1295.5320971031199</v>
      </c>
      <c r="BZ8" s="75"/>
      <c r="CA8" s="75"/>
      <c r="CB8" s="75"/>
      <c r="CC8" s="23">
        <f t="shared" si="0"/>
        <v>7.9999840316472368E-3</v>
      </c>
      <c r="CD8" s="68">
        <f t="shared" si="1"/>
        <v>-4.2258955971240144E-4</v>
      </c>
      <c r="CE8" s="68">
        <f t="shared" si="2"/>
        <v>-1.9427086614945483E-4</v>
      </c>
      <c r="CF8" s="68">
        <f t="shared" si="3"/>
        <v>-1.0536109989920262E-3</v>
      </c>
      <c r="CG8" s="68">
        <f t="shared" si="4"/>
        <v>-6.0984912030866546E-4</v>
      </c>
      <c r="CH8" s="68">
        <f t="shared" si="5"/>
        <v>-9.3384822223240114E-4</v>
      </c>
      <c r="CI8" s="68">
        <f t="shared" si="6"/>
        <v>-2.8279661367623248E-4</v>
      </c>
      <c r="CJ8" s="68">
        <f t="shared" si="7"/>
        <v>-8.2210651332640782E-4</v>
      </c>
      <c r="CK8" s="68"/>
      <c r="CL8" s="68"/>
      <c r="CM8" s="68"/>
      <c r="CN8" s="68"/>
      <c r="CO8" s="68"/>
      <c r="CP8" s="68"/>
    </row>
    <row r="9" spans="1:94" x14ac:dyDescent="0.25">
      <c r="A9" s="14" t="s">
        <v>486</v>
      </c>
      <c r="B9" s="75">
        <v>92865.067616999993</v>
      </c>
      <c r="C9" s="75">
        <v>337.36468102999999</v>
      </c>
      <c r="D9" s="75">
        <v>20364.201703999999</v>
      </c>
      <c r="E9" s="75">
        <v>1322.3916396</v>
      </c>
      <c r="F9" s="75">
        <v>762.40341608000006</v>
      </c>
      <c r="G9" s="75">
        <v>28.321249413</v>
      </c>
      <c r="H9" s="75">
        <v>8795.3486267999997</v>
      </c>
      <c r="I9" s="89"/>
      <c r="J9" s="89" t="s">
        <v>435</v>
      </c>
      <c r="K9" s="75">
        <v>0</v>
      </c>
      <c r="L9" s="75">
        <v>5.7449179425034496</v>
      </c>
      <c r="M9" s="75">
        <v>147.82910630909899</v>
      </c>
      <c r="N9" s="75">
        <v>147.82910630909899</v>
      </c>
      <c r="O9" s="75">
        <v>18.745260665685599</v>
      </c>
      <c r="P9" s="75">
        <v>0.85266340484619896</v>
      </c>
      <c r="Q9" s="75">
        <v>393.94583796259798</v>
      </c>
      <c r="R9" s="75">
        <v>1071.4172961309901</v>
      </c>
      <c r="S9" s="75">
        <v>92813.321432783807</v>
      </c>
      <c r="T9" s="75">
        <v>646.17571836042202</v>
      </c>
      <c r="U9" s="75">
        <v>193.973023051307</v>
      </c>
      <c r="V9" s="75">
        <v>310.91391062550599</v>
      </c>
      <c r="W9" s="75">
        <v>272.889125561203</v>
      </c>
      <c r="X9" s="75">
        <v>0</v>
      </c>
      <c r="Y9" s="75">
        <v>187.49335768713101</v>
      </c>
      <c r="Z9" s="75">
        <v>187.49335768713101</v>
      </c>
      <c r="AA9" s="75">
        <v>7.7021941764028297</v>
      </c>
      <c r="AB9" s="75">
        <v>0</v>
      </c>
      <c r="AC9" s="75">
        <v>162.778006470565</v>
      </c>
      <c r="AD9" s="75">
        <v>125.389238456323</v>
      </c>
      <c r="AE9" s="75">
        <v>1.4854707215397001</v>
      </c>
      <c r="AF9" s="75">
        <v>0</v>
      </c>
      <c r="AG9" s="75">
        <v>38.866253681093603</v>
      </c>
      <c r="AH9" s="75">
        <v>12.9988049855321</v>
      </c>
      <c r="AI9" s="75">
        <v>0</v>
      </c>
      <c r="AJ9" s="75">
        <v>0</v>
      </c>
      <c r="AK9" s="75">
        <v>2.7587641733097401</v>
      </c>
      <c r="AL9" s="75">
        <v>337.25614301382802</v>
      </c>
      <c r="AM9" s="75">
        <v>0</v>
      </c>
      <c r="AN9" s="75">
        <v>8989.7300605719793</v>
      </c>
      <c r="AO9" s="75">
        <v>18312.6710953113</v>
      </c>
      <c r="AP9" s="75">
        <v>1871.9771559274</v>
      </c>
      <c r="AQ9" s="75">
        <v>20347.4262577093</v>
      </c>
      <c r="AR9" s="75">
        <v>0</v>
      </c>
      <c r="AS9" s="75">
        <v>348.84198378500503</v>
      </c>
      <c r="AT9" s="75">
        <v>0</v>
      </c>
      <c r="AU9" s="75">
        <v>0.38905538561594299</v>
      </c>
      <c r="AV9" s="75">
        <v>3987.01296863374</v>
      </c>
      <c r="AW9" s="75">
        <v>1.4521837331966401</v>
      </c>
      <c r="AX9" s="75">
        <v>0.48820862337891402</v>
      </c>
      <c r="AY9" s="75">
        <v>411.074650925664</v>
      </c>
      <c r="AZ9" s="75">
        <v>7.4311904407590204</v>
      </c>
      <c r="BA9" s="75">
        <v>0.58090598940678995</v>
      </c>
      <c r="BB9" s="75">
        <v>7.3198680533738902E-2</v>
      </c>
      <c r="BC9" s="75">
        <v>1321.13271282593</v>
      </c>
      <c r="BD9" s="75">
        <v>761.523648412395</v>
      </c>
      <c r="BE9" s="75">
        <v>559.609064413542</v>
      </c>
      <c r="BF9" s="75">
        <v>6.2379105695089896</v>
      </c>
      <c r="BG9" s="75">
        <v>6.9261782326647703E-2</v>
      </c>
      <c r="BH9" s="75">
        <v>45.191878062357802</v>
      </c>
      <c r="BI9" s="75">
        <v>0.249953956469738</v>
      </c>
      <c r="BJ9" s="75">
        <v>56.131867700634302</v>
      </c>
      <c r="BK9" s="75">
        <v>3.5987570341220301</v>
      </c>
      <c r="BL9" s="75">
        <v>0.99321395305257298</v>
      </c>
      <c r="BM9" s="75">
        <v>215.826675264692</v>
      </c>
      <c r="BN9" s="75">
        <v>42.961700109238997</v>
      </c>
      <c r="BO9" s="75">
        <v>5.9231357440874799</v>
      </c>
      <c r="BP9" s="75">
        <v>5.5922378566664896</v>
      </c>
      <c r="BQ9" s="75">
        <v>0.21936270992134899</v>
      </c>
      <c r="BR9" s="75">
        <v>28.309253261462601</v>
      </c>
      <c r="BS9" s="75">
        <v>101.128689271383</v>
      </c>
      <c r="BT9" s="75">
        <v>0</v>
      </c>
      <c r="BU9" s="75">
        <v>0.28439299706145899</v>
      </c>
      <c r="BV9" s="75">
        <v>1055.1954019938501</v>
      </c>
      <c r="BW9" s="75">
        <v>2.7172514664594201E-2</v>
      </c>
      <c r="BX9" s="75">
        <v>8789.8167760710294</v>
      </c>
      <c r="BY9" s="75">
        <v>1084.2142037875401</v>
      </c>
      <c r="BZ9" s="75"/>
      <c r="CA9" s="75"/>
      <c r="CB9" s="75"/>
      <c r="CC9" s="23">
        <f t="shared" si="0"/>
        <v>7.9999310187395881E-3</v>
      </c>
      <c r="CD9" s="68">
        <f t="shared" si="1"/>
        <v>-5.5721904419002227E-4</v>
      </c>
      <c r="CE9" s="68">
        <f t="shared" si="2"/>
        <v>-3.2172311529644383E-4</v>
      </c>
      <c r="CF9" s="68">
        <f t="shared" si="3"/>
        <v>-8.2377136774305936E-4</v>
      </c>
      <c r="CG9" s="68">
        <f t="shared" si="4"/>
        <v>-9.5200751151966467E-4</v>
      </c>
      <c r="CH9" s="68">
        <f t="shared" si="5"/>
        <v>-1.1539398290323717E-3</v>
      </c>
      <c r="CI9" s="68">
        <f t="shared" si="6"/>
        <v>-4.2357423440128838E-4</v>
      </c>
      <c r="CJ9" s="68">
        <f t="shared" si="7"/>
        <v>-6.289518430360342E-4</v>
      </c>
      <c r="CK9" s="68"/>
      <c r="CL9" s="68"/>
      <c r="CM9" s="68"/>
      <c r="CN9" s="68"/>
      <c r="CO9" s="68"/>
      <c r="CP9" s="68"/>
    </row>
    <row r="10" spans="1:94" x14ac:dyDescent="0.25">
      <c r="A10" s="14" t="s">
        <v>487</v>
      </c>
      <c r="B10" s="75">
        <v>161137.79589000001</v>
      </c>
      <c r="C10" s="75">
        <v>465.0619107</v>
      </c>
      <c r="D10" s="75">
        <v>37819.321477999998</v>
      </c>
      <c r="E10" s="75">
        <v>2204.2595237999999</v>
      </c>
      <c r="F10" s="75">
        <v>1403.923305</v>
      </c>
      <c r="G10" s="75">
        <v>53.585107209999997</v>
      </c>
      <c r="H10" s="75">
        <v>13951.515148</v>
      </c>
      <c r="I10" s="89"/>
      <c r="J10" s="89" t="s">
        <v>461</v>
      </c>
      <c r="K10" s="75">
        <v>0</v>
      </c>
      <c r="L10" s="75">
        <v>8.8452892209968201</v>
      </c>
      <c r="M10" s="75">
        <v>246.53031178795899</v>
      </c>
      <c r="N10" s="75">
        <v>246.53031178795899</v>
      </c>
      <c r="O10" s="75">
        <v>33.7954790753815</v>
      </c>
      <c r="P10" s="75">
        <v>1.6708732140478399</v>
      </c>
      <c r="Q10" s="75">
        <v>623.79261966545005</v>
      </c>
      <c r="R10" s="75">
        <v>1649.6557603516301</v>
      </c>
      <c r="S10" s="75">
        <v>161044.40230823899</v>
      </c>
      <c r="T10" s="75">
        <v>1077.1669031743199</v>
      </c>
      <c r="U10" s="75">
        <v>306.12811099125298</v>
      </c>
      <c r="V10" s="75">
        <v>505.595437031367</v>
      </c>
      <c r="W10" s="75">
        <v>354.17677000726297</v>
      </c>
      <c r="X10" s="75">
        <v>0</v>
      </c>
      <c r="Y10" s="75">
        <v>324.26918591533098</v>
      </c>
      <c r="Z10" s="75">
        <v>324.26918591533098</v>
      </c>
      <c r="AA10" s="75">
        <v>14.830636838175201</v>
      </c>
      <c r="AB10" s="75">
        <v>0</v>
      </c>
      <c r="AC10" s="75">
        <v>302.28522605642701</v>
      </c>
      <c r="AD10" s="75">
        <v>201.481420981387</v>
      </c>
      <c r="AE10" s="75">
        <v>2.9063716614681598</v>
      </c>
      <c r="AF10" s="75">
        <v>0</v>
      </c>
      <c r="AG10" s="75">
        <v>60.9906361284512</v>
      </c>
      <c r="AH10" s="75">
        <v>24.898108791481299</v>
      </c>
      <c r="AI10" s="75">
        <v>0</v>
      </c>
      <c r="AJ10" s="75">
        <v>0</v>
      </c>
      <c r="AK10" s="75">
        <v>4.4439006868764297</v>
      </c>
      <c r="AL10" s="75">
        <v>464.87835876915898</v>
      </c>
      <c r="AM10" s="75">
        <v>0</v>
      </c>
      <c r="AN10" s="75">
        <v>14257.1932428336</v>
      </c>
      <c r="AO10" s="75">
        <v>34007.245146249101</v>
      </c>
      <c r="AP10" s="75">
        <v>3476.28284793068</v>
      </c>
      <c r="AQ10" s="75">
        <v>37785.813220236203</v>
      </c>
      <c r="AR10" s="75">
        <v>0</v>
      </c>
      <c r="AS10" s="75">
        <v>564.85102800972197</v>
      </c>
      <c r="AT10" s="75">
        <v>0</v>
      </c>
      <c r="AU10" s="75">
        <v>0.71151478474621999</v>
      </c>
      <c r="AV10" s="75">
        <v>6300.6356491740898</v>
      </c>
      <c r="AW10" s="75">
        <v>2.47460407744836</v>
      </c>
      <c r="AX10" s="75">
        <v>0.81062164828562999</v>
      </c>
      <c r="AY10" s="75">
        <v>768.61158661133095</v>
      </c>
      <c r="AZ10" s="75">
        <v>10.718363619327899</v>
      </c>
      <c r="BA10" s="75">
        <v>0.791344323373954</v>
      </c>
      <c r="BB10" s="75">
        <v>0.13101628664495099</v>
      </c>
      <c r="BC10" s="75">
        <v>2201.6820231816</v>
      </c>
      <c r="BD10" s="75">
        <v>1402.0137670927099</v>
      </c>
      <c r="BE10" s="75">
        <v>799.66825608888996</v>
      </c>
      <c r="BF10" s="75">
        <v>8.5944819413901303</v>
      </c>
      <c r="BG10" s="75">
        <v>9.9604446722553794E-2</v>
      </c>
      <c r="BH10" s="75">
        <v>72.722950555840299</v>
      </c>
      <c r="BI10" s="75">
        <v>0.47424870340669201</v>
      </c>
      <c r="BJ10" s="75">
        <v>104.10269393784</v>
      </c>
      <c r="BK10" s="75">
        <v>6.98963243439872</v>
      </c>
      <c r="BL10" s="75">
        <v>1.8188871068194401</v>
      </c>
      <c r="BM10" s="75">
        <v>404.61897033129901</v>
      </c>
      <c r="BN10" s="75">
        <v>74.840840326063599</v>
      </c>
      <c r="BO10" s="75">
        <v>8.6885373986562708</v>
      </c>
      <c r="BP10" s="75">
        <v>9.3471602815302308</v>
      </c>
      <c r="BQ10" s="75">
        <v>0.30754860364754699</v>
      </c>
      <c r="BR10" s="75">
        <v>53.555298202681797</v>
      </c>
      <c r="BS10" s="75">
        <v>163.38141969708499</v>
      </c>
      <c r="BT10" s="75">
        <v>0</v>
      </c>
      <c r="BU10" s="75">
        <v>0.55730582224198999</v>
      </c>
      <c r="BV10" s="75">
        <v>1641.4334450849601</v>
      </c>
      <c r="BW10" s="75">
        <v>6.2211513563385598E-2</v>
      </c>
      <c r="BX10" s="75">
        <v>13941.9394787171</v>
      </c>
      <c r="BY10" s="75">
        <v>1712.0872975049101</v>
      </c>
      <c r="BZ10" s="75"/>
      <c r="CA10" s="75"/>
      <c r="CB10" s="75"/>
      <c r="CC10" s="23">
        <f t="shared" si="0"/>
        <v>7.9999661326473209E-3</v>
      </c>
      <c r="CD10" s="68">
        <f t="shared" si="1"/>
        <v>-5.7958830357077021E-4</v>
      </c>
      <c r="CE10" s="68">
        <f t="shared" si="2"/>
        <v>-3.9468278656650658E-4</v>
      </c>
      <c r="CF10" s="68">
        <f t="shared" si="3"/>
        <v>-8.860089619346336E-4</v>
      </c>
      <c r="CG10" s="68">
        <f t="shared" si="4"/>
        <v>-1.169327200617665E-3</v>
      </c>
      <c r="CH10" s="68">
        <f t="shared" si="5"/>
        <v>-1.3601440338580938E-3</v>
      </c>
      <c r="CI10" s="68">
        <f t="shared" si="6"/>
        <v>-5.5629276249048265E-4</v>
      </c>
      <c r="CJ10" s="68">
        <f t="shared" si="7"/>
        <v>-6.8635335885168622E-4</v>
      </c>
      <c r="CK10" s="68"/>
      <c r="CL10" s="68"/>
      <c r="CM10" s="68"/>
      <c r="CN10" s="68"/>
      <c r="CO10" s="68"/>
      <c r="CP10" s="68"/>
    </row>
    <row r="11" spans="1:94" x14ac:dyDescent="0.25">
      <c r="A11" s="14" t="s">
        <v>488</v>
      </c>
      <c r="B11" s="75">
        <v>319223.85759999999</v>
      </c>
      <c r="C11" s="75">
        <v>1154.8014665000001</v>
      </c>
      <c r="D11" s="75">
        <v>91085.507255000004</v>
      </c>
      <c r="E11" s="75">
        <v>5197.7970519</v>
      </c>
      <c r="F11" s="75">
        <v>3079.3838645000001</v>
      </c>
      <c r="G11" s="75">
        <v>112.52394359</v>
      </c>
      <c r="H11" s="75">
        <v>27766.134204999998</v>
      </c>
      <c r="I11" s="89"/>
      <c r="J11" s="89" t="s">
        <v>456</v>
      </c>
      <c r="K11" s="75">
        <v>0</v>
      </c>
      <c r="L11" s="75">
        <v>15.8734298528745</v>
      </c>
      <c r="M11" s="75">
        <v>507.10263171375101</v>
      </c>
      <c r="N11" s="75">
        <v>507.10263171375101</v>
      </c>
      <c r="O11" s="75">
        <v>77.699694488996002</v>
      </c>
      <c r="P11" s="75">
        <v>4.23607165086724</v>
      </c>
      <c r="Q11" s="75">
        <v>1200.2448311927999</v>
      </c>
      <c r="R11" s="75">
        <v>2960.3978576405002</v>
      </c>
      <c r="S11" s="75">
        <v>319053.35905686201</v>
      </c>
      <c r="T11" s="75">
        <v>2217.5530076366899</v>
      </c>
      <c r="U11" s="75">
        <v>578.30263870269005</v>
      </c>
      <c r="V11" s="75">
        <v>1000.31866827559</v>
      </c>
      <c r="W11" s="75">
        <v>427.59479412159499</v>
      </c>
      <c r="X11" s="75">
        <v>0</v>
      </c>
      <c r="Y11" s="75">
        <v>704.93101834576203</v>
      </c>
      <c r="Z11" s="75">
        <v>704.93101834576203</v>
      </c>
      <c r="AA11" s="75">
        <v>36.883749391270698</v>
      </c>
      <c r="AB11" s="75">
        <v>0</v>
      </c>
      <c r="AC11" s="75">
        <v>728.00812337064497</v>
      </c>
      <c r="AD11" s="75">
        <v>416.90358712059799</v>
      </c>
      <c r="AE11" s="75">
        <v>7.3664287315156196</v>
      </c>
      <c r="AF11" s="75">
        <v>0</v>
      </c>
      <c r="AG11" s="75">
        <v>116.41211896455501</v>
      </c>
      <c r="AH11" s="75">
        <v>61.560010507228398</v>
      </c>
      <c r="AI11" s="75">
        <v>0</v>
      </c>
      <c r="AJ11" s="75">
        <v>0</v>
      </c>
      <c r="AK11" s="75">
        <v>10.5034324981232</v>
      </c>
      <c r="AL11" s="75">
        <v>1154.2801176165799</v>
      </c>
      <c r="AM11" s="75">
        <v>0</v>
      </c>
      <c r="AN11" s="75">
        <v>28341.262772201899</v>
      </c>
      <c r="AO11" s="75">
        <v>81901.125727607898</v>
      </c>
      <c r="AP11" s="75">
        <v>8372.3428050507991</v>
      </c>
      <c r="AQ11" s="75">
        <v>91001.476656029306</v>
      </c>
      <c r="AR11" s="75">
        <v>0</v>
      </c>
      <c r="AS11" s="75">
        <v>1120.6888390515701</v>
      </c>
      <c r="AT11" s="75">
        <v>0</v>
      </c>
      <c r="AU11" s="75">
        <v>1.3599550257113999</v>
      </c>
      <c r="AV11" s="75">
        <v>12763.464676499199</v>
      </c>
      <c r="AW11" s="75">
        <v>5.4229766806108897</v>
      </c>
      <c r="AX11" s="75">
        <v>1.8315643446485601</v>
      </c>
      <c r="AY11" s="75">
        <v>1749.49778336281</v>
      </c>
      <c r="AZ11" s="75">
        <v>27.7524876403379</v>
      </c>
      <c r="BA11" s="75">
        <v>2.1799779537800998</v>
      </c>
      <c r="BB11" s="75">
        <v>0.27294270738603499</v>
      </c>
      <c r="BC11" s="75">
        <v>5191.7827111118404</v>
      </c>
      <c r="BD11" s="75">
        <v>3075.3213543874699</v>
      </c>
      <c r="BE11" s="75">
        <v>2116.46135672437</v>
      </c>
      <c r="BF11" s="75">
        <v>23.440239311717001</v>
      </c>
      <c r="BG11" s="75">
        <v>0.25773604060913702</v>
      </c>
      <c r="BH11" s="75">
        <v>165.445403528497</v>
      </c>
      <c r="BI11" s="75">
        <v>0.86485543742456095</v>
      </c>
      <c r="BJ11" s="75">
        <v>213.813154207796</v>
      </c>
      <c r="BK11" s="75">
        <v>12.3779283167159</v>
      </c>
      <c r="BL11" s="75">
        <v>3.95432872016181</v>
      </c>
      <c r="BM11" s="75">
        <v>822.77027695563697</v>
      </c>
      <c r="BN11" s="75">
        <v>174.23379351995399</v>
      </c>
      <c r="BO11" s="75">
        <v>21.962893676593001</v>
      </c>
      <c r="BP11" s="75">
        <v>21.2943736944504</v>
      </c>
      <c r="BQ11" s="75">
        <v>0.82247678257466605</v>
      </c>
      <c r="BR11" s="75">
        <v>112.45876949023599</v>
      </c>
      <c r="BS11" s="75">
        <v>417.690436828651</v>
      </c>
      <c r="BT11" s="75">
        <v>0</v>
      </c>
      <c r="BU11" s="75">
        <v>1.41290118982566</v>
      </c>
      <c r="BV11" s="75">
        <v>3116.2204859262401</v>
      </c>
      <c r="BW11" s="75">
        <v>0.20528223284115099</v>
      </c>
      <c r="BX11" s="75">
        <v>27746.662019323499</v>
      </c>
      <c r="BY11" s="75">
        <v>3450.90421727376</v>
      </c>
      <c r="BZ11" s="75"/>
      <c r="CA11" s="75"/>
      <c r="CB11" s="75"/>
      <c r="CC11" s="23">
        <f t="shared" si="0"/>
        <v>7.9999594525525849E-3</v>
      </c>
      <c r="CD11" s="68">
        <f t="shared" si="1"/>
        <v>-5.3410338569248443E-4</v>
      </c>
      <c r="CE11" s="68">
        <f t="shared" si="2"/>
        <v>-4.5146191665332443E-4</v>
      </c>
      <c r="CF11" s="68">
        <f t="shared" si="3"/>
        <v>-9.2254631393168067E-4</v>
      </c>
      <c r="CG11" s="68">
        <f t="shared" si="4"/>
        <v>-1.1570941935797904E-3</v>
      </c>
      <c r="CH11" s="68">
        <f t="shared" si="5"/>
        <v>-1.3192606999614168E-3</v>
      </c>
      <c r="CI11" s="68">
        <f t="shared" si="6"/>
        <v>-5.7920205855458112E-4</v>
      </c>
      <c r="CJ11" s="68">
        <f t="shared" si="7"/>
        <v>-7.0129264422386193E-4</v>
      </c>
      <c r="CK11" s="68"/>
      <c r="CL11" s="68"/>
      <c r="CM11" s="68"/>
      <c r="CN11" s="68"/>
      <c r="CO11" s="68"/>
      <c r="CP11" s="68"/>
    </row>
    <row r="12" spans="1:94" x14ac:dyDescent="0.25">
      <c r="A12" s="14" t="s">
        <v>489</v>
      </c>
      <c r="B12" s="75">
        <v>320512.92540000001</v>
      </c>
      <c r="C12" s="75">
        <v>988.48777983000002</v>
      </c>
      <c r="D12" s="75">
        <v>70963.467273000002</v>
      </c>
      <c r="E12" s="75">
        <v>3786.0579781000001</v>
      </c>
      <c r="F12" s="75">
        <v>2220.2377532</v>
      </c>
      <c r="G12" s="75">
        <v>224.37681483</v>
      </c>
      <c r="H12" s="75">
        <v>28344.510214000002</v>
      </c>
      <c r="I12" s="89"/>
      <c r="J12" s="89" t="s">
        <v>436</v>
      </c>
      <c r="K12" s="75">
        <v>0</v>
      </c>
      <c r="L12" s="75">
        <v>16.663458799858802</v>
      </c>
      <c r="M12" s="75">
        <v>452.99255292349397</v>
      </c>
      <c r="N12" s="75">
        <v>452.99255292349397</v>
      </c>
      <c r="O12" s="75">
        <v>63.3982866003075</v>
      </c>
      <c r="P12" s="75">
        <v>3.1281883232491601</v>
      </c>
      <c r="Q12" s="75">
        <v>1253.70199724387</v>
      </c>
      <c r="R12" s="75">
        <v>3107.73976340327</v>
      </c>
      <c r="S12" s="75">
        <v>319241.49275395798</v>
      </c>
      <c r="T12" s="75">
        <v>2024.8489837560101</v>
      </c>
      <c r="U12" s="75">
        <v>577.13283516327897</v>
      </c>
      <c r="V12" s="75">
        <v>951.03953329949195</v>
      </c>
      <c r="W12" s="75">
        <v>612.50464316720399</v>
      </c>
      <c r="X12" s="75">
        <v>0</v>
      </c>
      <c r="Y12" s="75">
        <v>608.56272549964899</v>
      </c>
      <c r="Z12" s="75">
        <v>608.56272549964899</v>
      </c>
      <c r="AA12" s="75">
        <v>27.776455601007498</v>
      </c>
      <c r="AB12" s="75">
        <v>0</v>
      </c>
      <c r="AC12" s="75">
        <v>563.77054095912001</v>
      </c>
      <c r="AD12" s="75">
        <v>447.98221278570497</v>
      </c>
      <c r="AE12" s="75">
        <v>5.4968477648417897</v>
      </c>
      <c r="AF12" s="75">
        <v>0</v>
      </c>
      <c r="AG12" s="75">
        <v>117.18824103591599</v>
      </c>
      <c r="AH12" s="75">
        <v>46.638308855415303</v>
      </c>
      <c r="AI12" s="75">
        <v>0</v>
      </c>
      <c r="AJ12" s="75">
        <v>0</v>
      </c>
      <c r="AK12" s="75">
        <v>9.1352406497131096</v>
      </c>
      <c r="AL12" s="75">
        <v>983.95315828634705</v>
      </c>
      <c r="AM12" s="75">
        <v>0</v>
      </c>
      <c r="AN12" s="75">
        <v>28876.739006928001</v>
      </c>
      <c r="AO12" s="75">
        <v>63423.9804390504</v>
      </c>
      <c r="AP12" s="75">
        <v>6483.3755633084702</v>
      </c>
      <c r="AQ12" s="75">
        <v>70471.126543317994</v>
      </c>
      <c r="AR12" s="75">
        <v>0</v>
      </c>
      <c r="AS12" s="75">
        <v>1074.2226724593099</v>
      </c>
      <c r="AT12" s="75">
        <v>0</v>
      </c>
      <c r="AU12" s="75">
        <v>1.0849412854048499</v>
      </c>
      <c r="AV12" s="75">
        <v>13215.957616084899</v>
      </c>
      <c r="AW12" s="75">
        <v>4.0868098568649103</v>
      </c>
      <c r="AX12" s="75">
        <v>1.3798486857697101</v>
      </c>
      <c r="AY12" s="75">
        <v>1209.24294658752</v>
      </c>
      <c r="AZ12" s="75">
        <v>20.591547920214701</v>
      </c>
      <c r="BA12" s="75">
        <v>1.61178315338106</v>
      </c>
      <c r="BB12" s="75">
        <v>0.207295865782613</v>
      </c>
      <c r="BC12" s="75">
        <v>3764.9392373330602</v>
      </c>
      <c r="BD12" s="75">
        <v>2204.7373053125798</v>
      </c>
      <c r="BE12" s="75">
        <v>1560.2019320204799</v>
      </c>
      <c r="BF12" s="75">
        <v>17.2443836703649</v>
      </c>
      <c r="BG12" s="75">
        <v>0.19176005996571799</v>
      </c>
      <c r="BH12" s="75">
        <v>125.842354977209</v>
      </c>
      <c r="BI12" s="75">
        <v>0.69798471094649805</v>
      </c>
      <c r="BJ12" s="75">
        <v>160.222813979508</v>
      </c>
      <c r="BK12" s="75">
        <v>10.0500922083147</v>
      </c>
      <c r="BL12" s="75">
        <v>2.8614239653433402</v>
      </c>
      <c r="BM12" s="75">
        <v>616.60815489673905</v>
      </c>
      <c r="BN12" s="75">
        <v>156.17153607081201</v>
      </c>
      <c r="BO12" s="75">
        <v>16.4003871316214</v>
      </c>
      <c r="BP12" s="75">
        <v>15.805471320623599</v>
      </c>
      <c r="BQ12" s="75">
        <v>0.60730503701009197</v>
      </c>
      <c r="BR12" s="75">
        <v>222.408742648963</v>
      </c>
      <c r="BS12" s="75">
        <v>313.40240717842499</v>
      </c>
      <c r="BT12" s="75">
        <v>0</v>
      </c>
      <c r="BU12" s="75">
        <v>1.04336723258122</v>
      </c>
      <c r="BV12" s="75">
        <v>3399.7389997605701</v>
      </c>
      <c r="BW12" s="75">
        <v>0.259113614391772</v>
      </c>
      <c r="BX12" s="75">
        <v>28282.4299387666</v>
      </c>
      <c r="BY12" s="75">
        <v>3521.8443704453898</v>
      </c>
      <c r="BZ12" s="75"/>
      <c r="CA12" s="75"/>
      <c r="CB12" s="75"/>
      <c r="CC12" s="23">
        <f t="shared" si="0"/>
        <v>8.0000216913316286E-3</v>
      </c>
      <c r="CD12" s="68">
        <f t="shared" si="1"/>
        <v>-3.966868557501323E-3</v>
      </c>
      <c r="CE12" s="68">
        <f t="shared" si="2"/>
        <v>-4.5874330833233345E-3</v>
      </c>
      <c r="CF12" s="68">
        <f t="shared" si="3"/>
        <v>-6.9379463631328558E-3</v>
      </c>
      <c r="CG12" s="68">
        <f t="shared" si="4"/>
        <v>-5.5780288862713589E-3</v>
      </c>
      <c r="CH12" s="68">
        <f t="shared" si="5"/>
        <v>-6.9814360489455036E-3</v>
      </c>
      <c r="CI12" s="68">
        <f t="shared" si="6"/>
        <v>-8.7712813934368375E-3</v>
      </c>
      <c r="CJ12" s="68">
        <f t="shared" si="7"/>
        <v>-2.1902045498298712E-3</v>
      </c>
      <c r="CK12" s="68"/>
      <c r="CL12" s="68"/>
      <c r="CM12" s="68"/>
      <c r="CN12" s="68"/>
      <c r="CO12" s="68"/>
      <c r="CP12" s="68"/>
    </row>
    <row r="13" spans="1:94" x14ac:dyDescent="0.25">
      <c r="A13" s="14" t="s">
        <v>462</v>
      </c>
      <c r="B13" s="75">
        <v>4646.8553824999999</v>
      </c>
      <c r="C13" s="75">
        <v>13.503629321</v>
      </c>
      <c r="D13" s="75">
        <v>834.50497956000004</v>
      </c>
      <c r="E13" s="75">
        <v>43.308009278999997</v>
      </c>
      <c r="F13" s="75">
        <v>24.655041446999999</v>
      </c>
      <c r="G13" s="75">
        <v>0.93734228630000005</v>
      </c>
      <c r="H13" s="75">
        <v>339.64218933000001</v>
      </c>
      <c r="I13" s="89"/>
      <c r="J13" s="89" t="s">
        <v>462</v>
      </c>
      <c r="K13" s="75">
        <v>0</v>
      </c>
      <c r="L13" s="75">
        <v>3.54689042314411E-5</v>
      </c>
      <c r="M13" s="75">
        <v>6.5183678289654201E-4</v>
      </c>
      <c r="N13" s="75">
        <v>6.5183678289654201E-4</v>
      </c>
      <c r="O13" s="75">
        <v>7.8684178971213006E-5</v>
      </c>
      <c r="P13" s="75">
        <v>2.5747180050375499E-6</v>
      </c>
      <c r="Q13" s="75">
        <v>2.4265248109062599E-3</v>
      </c>
      <c r="R13" s="75">
        <v>6.6150047335438696E-3</v>
      </c>
      <c r="S13" s="75">
        <v>0.45549663629799803</v>
      </c>
      <c r="T13" s="75">
        <v>3.3715952859670298E-3</v>
      </c>
      <c r="U13" s="75">
        <v>1.14389345713388E-3</v>
      </c>
      <c r="V13" s="75">
        <v>1.71768917614378E-3</v>
      </c>
      <c r="W13" s="75">
        <v>0</v>
      </c>
      <c r="X13" s="75">
        <v>0</v>
      </c>
      <c r="Y13" s="75">
        <v>8.8587531317206201E-4</v>
      </c>
      <c r="Z13" s="75">
        <v>8.8587531317206201E-4</v>
      </c>
      <c r="AA13" s="75">
        <v>2.5233269889603501E-5</v>
      </c>
      <c r="AB13" s="75">
        <v>0</v>
      </c>
      <c r="AC13" s="75">
        <v>1.6522558463819299E-4</v>
      </c>
      <c r="AD13" s="75">
        <v>8.2931604865600801E-4</v>
      </c>
      <c r="AE13" s="75">
        <v>4.6499105925472701E-6</v>
      </c>
      <c r="AF13" s="75">
        <v>0</v>
      </c>
      <c r="AG13" s="75">
        <v>2.4827751512546998E-4</v>
      </c>
      <c r="AH13" s="75">
        <v>4.3569876397868098E-5</v>
      </c>
      <c r="AI13" s="75">
        <v>0</v>
      </c>
      <c r="AJ13" s="75">
        <v>0</v>
      </c>
      <c r="AK13" s="75">
        <v>2.2166417477636798E-5</v>
      </c>
      <c r="AL13" s="75">
        <v>1.9599382705842799E-3</v>
      </c>
      <c r="AM13" s="75">
        <v>0</v>
      </c>
      <c r="AN13" s="75">
        <v>5.2247124897347202E-2</v>
      </c>
      <c r="AO13" s="75">
        <v>1.8587603190087999E-2</v>
      </c>
      <c r="AP13" s="75">
        <v>1.9000474214189999E-3</v>
      </c>
      <c r="AQ13" s="75">
        <v>2.0652876196145201E-2</v>
      </c>
      <c r="AR13" s="75">
        <v>0</v>
      </c>
      <c r="AS13" s="75">
        <v>1.98405532443768E-3</v>
      </c>
      <c r="AT13" s="75">
        <v>0</v>
      </c>
      <c r="AU13" s="75">
        <v>9.907718932742499E-7</v>
      </c>
      <c r="AV13" s="75">
        <v>2.4040726599315498E-2</v>
      </c>
      <c r="AW13" s="75">
        <v>1.9401629215650601E-6</v>
      </c>
      <c r="AX13" s="75">
        <v>5.4020921862685098E-7</v>
      </c>
      <c r="AY13" s="75">
        <v>1.40547606056096E-4</v>
      </c>
      <c r="AZ13" s="75">
        <v>2.7409282560888901E-6</v>
      </c>
      <c r="BA13" s="75">
        <v>0</v>
      </c>
      <c r="BB13" s="75">
        <v>1.21945468675077E-7</v>
      </c>
      <c r="BC13" s="75">
        <v>7.8699584882907004E-4</v>
      </c>
      <c r="BD13" s="75">
        <v>6.9714937870445396E-4</v>
      </c>
      <c r="BE13" s="75">
        <v>8.9846470124616205E-5</v>
      </c>
      <c r="BF13" s="75">
        <v>3.5862012709645699E-7</v>
      </c>
      <c r="BG13" s="75">
        <v>2.7167181997056802E-8</v>
      </c>
      <c r="BH13" s="75">
        <v>5.5091816994328498E-5</v>
      </c>
      <c r="BI13" s="75">
        <v>7.3256325887222403E-7</v>
      </c>
      <c r="BJ13" s="75">
        <v>9.4521811978813503E-5</v>
      </c>
      <c r="BK13" s="75">
        <v>1.1423306161367201E-5</v>
      </c>
      <c r="BL13" s="75">
        <v>1.0720496921796501E-6</v>
      </c>
      <c r="BM13" s="75">
        <v>3.7808980527676299E-4</v>
      </c>
      <c r="BN13" s="75">
        <v>1.8495559336629199E-4</v>
      </c>
      <c r="BO13" s="75">
        <v>3.2657308046319E-6</v>
      </c>
      <c r="BP13" s="75">
        <v>5.64761322111807E-6</v>
      </c>
      <c r="BQ13" s="75">
        <v>3.7270192959539599E-8</v>
      </c>
      <c r="BR13" s="75">
        <v>8.6209467749135906E-6</v>
      </c>
      <c r="BS13" s="75">
        <v>6.5454131992261804E-4</v>
      </c>
      <c r="BT13" s="75">
        <v>0</v>
      </c>
      <c r="BU13" s="75">
        <v>8.5877945448833498E-7</v>
      </c>
      <c r="BV13" s="75">
        <v>6.5138032055203701E-3</v>
      </c>
      <c r="BW13" s="75">
        <v>6.0787857272772203E-7</v>
      </c>
      <c r="BX13" s="75">
        <v>5.1066631392714799E-2</v>
      </c>
      <c r="BY13" s="75">
        <v>7.4698411842678298E-3</v>
      </c>
      <c r="BZ13" s="75"/>
      <c r="CA13" s="75"/>
      <c r="CB13" s="75"/>
      <c r="CC13" s="23">
        <f t="shared" si="0"/>
        <v>8.0001246833132072E-3</v>
      </c>
      <c r="CD13" s="68">
        <f t="shared" si="1"/>
        <v>-0.99990197744521725</v>
      </c>
      <c r="CE13" s="68">
        <f t="shared" si="2"/>
        <v>-0.9998548584070257</v>
      </c>
      <c r="CF13" s="68">
        <f t="shared" si="3"/>
        <v>-0.99997525134456722</v>
      </c>
      <c r="CG13" s="68">
        <f t="shared" si="4"/>
        <v>-0.99998182793755863</v>
      </c>
      <c r="CH13" s="68">
        <f t="shared" si="5"/>
        <v>-0.99997172386101218</v>
      </c>
      <c r="CI13" s="68">
        <f t="shared" si="6"/>
        <v>-0.99999080277621</v>
      </c>
      <c r="CJ13" s="68">
        <f t="shared" si="7"/>
        <v>-0.9998496457949072</v>
      </c>
      <c r="CK13" s="68"/>
      <c r="CL13" s="68"/>
      <c r="CM13" s="68"/>
      <c r="CN13" s="68"/>
      <c r="CO13" s="68"/>
      <c r="CP13" s="68"/>
    </row>
    <row r="14" spans="1:94" x14ac:dyDescent="0.25">
      <c r="A14" s="14" t="s">
        <v>490</v>
      </c>
      <c r="B14" s="75">
        <v>3115.2868168999998</v>
      </c>
      <c r="C14" s="75">
        <v>9.7380644437000008</v>
      </c>
      <c r="D14" s="75">
        <v>1465.1734904</v>
      </c>
      <c r="E14" s="75">
        <v>57.097195345999999</v>
      </c>
      <c r="F14" s="75">
        <v>39.999420633</v>
      </c>
      <c r="G14" s="75">
        <v>1.2021885062</v>
      </c>
      <c r="H14" s="75">
        <v>330.76291129999998</v>
      </c>
      <c r="I14" s="89"/>
      <c r="J14" s="89" t="s">
        <v>437</v>
      </c>
      <c r="K14" s="75">
        <v>0</v>
      </c>
      <c r="L14" s="75">
        <v>2.10955545282384E-2</v>
      </c>
      <c r="M14" s="75">
        <v>1.4834574230056701</v>
      </c>
      <c r="N14" s="75">
        <v>1.4834574230056701</v>
      </c>
      <c r="O14" s="75">
        <v>0.28815538947403102</v>
      </c>
      <c r="P14" s="75">
        <v>1.9046900340944799E-2</v>
      </c>
      <c r="Q14" s="75">
        <v>2.02955075604181</v>
      </c>
      <c r="R14" s="75">
        <v>3.9343071975396402</v>
      </c>
      <c r="S14" s="75">
        <v>488.04236577985699</v>
      </c>
      <c r="T14" s="75">
        <v>6.0315927534185301</v>
      </c>
      <c r="U14" s="75">
        <v>1.04501625305312</v>
      </c>
      <c r="V14" s="75">
        <v>2.3377528466740398</v>
      </c>
      <c r="W14" s="75">
        <v>0</v>
      </c>
      <c r="X14" s="75">
        <v>0</v>
      </c>
      <c r="Y14" s="75">
        <v>2.2745061146513601</v>
      </c>
      <c r="Z14" s="75">
        <v>2.2745061146513601</v>
      </c>
      <c r="AA14" s="75">
        <v>0.16038733216929299</v>
      </c>
      <c r="AB14" s="75">
        <v>0</v>
      </c>
      <c r="AC14" s="75">
        <v>1.9166556633983101</v>
      </c>
      <c r="AD14" s="75">
        <v>0.64227337587151401</v>
      </c>
      <c r="AE14" s="75">
        <v>3.2794102332379803E-2</v>
      </c>
      <c r="AF14" s="75">
        <v>0</v>
      </c>
      <c r="AG14" s="75">
        <v>0.180126397246581</v>
      </c>
      <c r="AH14" s="75">
        <v>0.264860814673963</v>
      </c>
      <c r="AI14" s="75">
        <v>0</v>
      </c>
      <c r="AJ14" s="75">
        <v>0</v>
      </c>
      <c r="AK14" s="75">
        <v>1.39123240258602E-2</v>
      </c>
      <c r="AL14" s="75">
        <v>1.53419254066149</v>
      </c>
      <c r="AM14" s="75">
        <v>0</v>
      </c>
      <c r="AN14" s="75">
        <v>49.898503502593101</v>
      </c>
      <c r="AO14" s="75">
        <v>215.62116216648101</v>
      </c>
      <c r="AP14" s="75">
        <v>22.041204605455299</v>
      </c>
      <c r="AQ14" s="75">
        <v>239.57902243533499</v>
      </c>
      <c r="AR14" s="75">
        <v>0</v>
      </c>
      <c r="AS14" s="75">
        <v>2.4757650016258999</v>
      </c>
      <c r="AT14" s="75">
        <v>0</v>
      </c>
      <c r="AU14" s="75">
        <v>1.75118481897297E-3</v>
      </c>
      <c r="AV14" s="75">
        <v>20.005270292167499</v>
      </c>
      <c r="AW14" s="75">
        <v>7.1115026152328304E-3</v>
      </c>
      <c r="AX14" s="75">
        <v>2.5774053803799598E-3</v>
      </c>
      <c r="AY14" s="75">
        <v>3.7416659226067401</v>
      </c>
      <c r="AZ14" s="75">
        <v>2.2157283244321702E-2</v>
      </c>
      <c r="BA14" s="75">
        <v>1.7258908601883801E-3</v>
      </c>
      <c r="BB14" s="75">
        <v>4.1503486058521599E-4</v>
      </c>
      <c r="BC14" s="75">
        <v>7.8301787574750401</v>
      </c>
      <c r="BD14" s="75">
        <v>5.8582395168570898</v>
      </c>
      <c r="BE14" s="75">
        <v>1.9719392406179499</v>
      </c>
      <c r="BF14" s="75">
        <v>1.63172175465864E-2</v>
      </c>
      <c r="BG14" s="75">
        <v>2.0103297563341501E-4</v>
      </c>
      <c r="BH14" s="75">
        <v>0.17280615309997399</v>
      </c>
      <c r="BI14" s="75">
        <v>1.2197897892932501E-3</v>
      </c>
      <c r="BJ14" s="75">
        <v>0.36956718861092203</v>
      </c>
      <c r="BK14" s="75">
        <v>1.8061294002876999E-2</v>
      </c>
      <c r="BL14" s="75">
        <v>7.3007804361844598E-3</v>
      </c>
      <c r="BM14" s="75">
        <v>1.44712985774676</v>
      </c>
      <c r="BN14" s="75">
        <v>0.54808510952010803</v>
      </c>
      <c r="BO14" s="75">
        <v>1.7846484454659101E-2</v>
      </c>
      <c r="BP14" s="75">
        <v>2.9770282797885701E-2</v>
      </c>
      <c r="BQ14" s="75">
        <v>6.1521100988221901E-4</v>
      </c>
      <c r="BR14" s="75">
        <v>0.191959420845803</v>
      </c>
      <c r="BS14" s="75">
        <v>0.72036702793961405</v>
      </c>
      <c r="BT14" s="75">
        <v>0</v>
      </c>
      <c r="BU14" s="75">
        <v>6.3529163101241799E-3</v>
      </c>
      <c r="BV14" s="75">
        <v>4.2844511765317899</v>
      </c>
      <c r="BW14" s="75">
        <v>2.5452828518989998E-4</v>
      </c>
      <c r="BX14" s="75">
        <v>48.831330103562102</v>
      </c>
      <c r="BY14" s="75">
        <v>4.8129606701334202</v>
      </c>
      <c r="BZ14" s="75"/>
      <c r="CA14" s="75"/>
      <c r="CB14" s="75"/>
      <c r="CC14" s="23">
        <f t="shared" si="0"/>
        <v>8.0000980215854944E-3</v>
      </c>
      <c r="CD14" s="68">
        <f t="shared" si="1"/>
        <v>-0.843339507896257</v>
      </c>
      <c r="CE14" s="68">
        <f t="shared" si="2"/>
        <v>-0.84245405752536084</v>
      </c>
      <c r="CF14" s="68">
        <f t="shared" si="3"/>
        <v>-0.83648419521299922</v>
      </c>
      <c r="CG14" s="68">
        <f t="shared" si="4"/>
        <v>-0.86286228754275252</v>
      </c>
      <c r="CH14" s="68">
        <f t="shared" si="5"/>
        <v>-0.85354189075368825</v>
      </c>
      <c r="CI14" s="68">
        <f t="shared" si="6"/>
        <v>-0.84032502402425391</v>
      </c>
      <c r="CJ14" s="68">
        <f t="shared" si="7"/>
        <v>-0.85236757678894548</v>
      </c>
      <c r="CK14" s="68"/>
      <c r="CL14" s="68"/>
      <c r="CM14" s="68"/>
      <c r="CN14" s="68"/>
      <c r="CO14" s="68"/>
      <c r="CP14" s="68"/>
    </row>
    <row r="15" spans="1:94" x14ac:dyDescent="0.25">
      <c r="A15" s="11" t="s">
        <v>438</v>
      </c>
      <c r="B15" s="75">
        <v>1079.6205720999999</v>
      </c>
      <c r="C15" s="75">
        <v>2.6595116577</v>
      </c>
      <c r="D15" s="75">
        <v>205.02541167999999</v>
      </c>
      <c r="E15" s="75">
        <v>10.819921274</v>
      </c>
      <c r="F15" s="75">
        <v>6.5081828607999999</v>
      </c>
      <c r="G15" s="75">
        <v>0.39726432989999999</v>
      </c>
      <c r="H15" s="75">
        <v>73.755336553000006</v>
      </c>
      <c r="I15" s="89"/>
      <c r="J15" s="89" t="s">
        <v>438</v>
      </c>
      <c r="K15" s="75">
        <v>0</v>
      </c>
      <c r="L15" s="75">
        <v>3.9594271571509699E-3</v>
      </c>
      <c r="M15" s="75">
        <v>0.107964835716132</v>
      </c>
      <c r="N15" s="75">
        <v>0.107964835716132</v>
      </c>
      <c r="O15" s="75">
        <v>1.6536930620545901E-2</v>
      </c>
      <c r="P15" s="75">
        <v>8.5002291140175298E-4</v>
      </c>
      <c r="Q15" s="75">
        <v>0.284363761244531</v>
      </c>
      <c r="R15" s="75">
        <v>0.73844435515137397</v>
      </c>
      <c r="S15" s="75">
        <v>67.714675176507498</v>
      </c>
      <c r="T15" s="75">
        <v>0.50571186407844004</v>
      </c>
      <c r="U15" s="75">
        <v>0.140017158539988</v>
      </c>
      <c r="V15" s="75">
        <v>0.23402294448651501</v>
      </c>
      <c r="W15" s="75">
        <v>0</v>
      </c>
      <c r="X15" s="75">
        <v>0</v>
      </c>
      <c r="Y15" s="75">
        <v>0.15502906848614101</v>
      </c>
      <c r="Z15" s="75">
        <v>0.15502906848614101</v>
      </c>
      <c r="AA15" s="75">
        <v>7.4870044919172997E-3</v>
      </c>
      <c r="AB15" s="75">
        <v>0</v>
      </c>
      <c r="AC15" s="75">
        <v>6.5383991357881699E-2</v>
      </c>
      <c r="AD15" s="75">
        <v>9.3056516237592202E-2</v>
      </c>
      <c r="AE15" s="75">
        <v>1.47815883536434E-3</v>
      </c>
      <c r="AF15" s="75">
        <v>0</v>
      </c>
      <c r="AG15" s="75">
        <v>2.91743111027188E-2</v>
      </c>
      <c r="AH15" s="75">
        <v>1.2539604444517899E-2</v>
      </c>
      <c r="AI15" s="75">
        <v>0</v>
      </c>
      <c r="AJ15" s="75">
        <v>0</v>
      </c>
      <c r="AK15" s="75">
        <v>2.8020241277137499E-3</v>
      </c>
      <c r="AL15" s="75">
        <v>0.27570494441596699</v>
      </c>
      <c r="AM15" s="75">
        <v>0</v>
      </c>
      <c r="AN15" s="75">
        <v>6.42197214460115</v>
      </c>
      <c r="AO15" s="75">
        <v>7.3557066970904401</v>
      </c>
      <c r="AP15" s="75">
        <v>0.75191615161185399</v>
      </c>
      <c r="AQ15" s="75">
        <v>8.1730068400601805</v>
      </c>
      <c r="AR15" s="75">
        <v>0</v>
      </c>
      <c r="AS15" s="75">
        <v>0.26384241802939801</v>
      </c>
      <c r="AT15" s="75">
        <v>0</v>
      </c>
      <c r="AU15" s="75">
        <v>2.7312984672365603E-4</v>
      </c>
      <c r="AV15" s="75">
        <v>2.8577420552588402</v>
      </c>
      <c r="AW15" s="75">
        <v>7.3408290480993503E-4</v>
      </c>
      <c r="AX15" s="75">
        <v>2.19606364743684E-4</v>
      </c>
      <c r="AY15" s="75">
        <v>0.114568053925053</v>
      </c>
      <c r="AZ15" s="75">
        <v>2.85714490429184E-3</v>
      </c>
      <c r="BA15" s="75">
        <v>1.8358967575521999E-4</v>
      </c>
      <c r="BB15" s="75">
        <v>3.9598824936479203E-5</v>
      </c>
      <c r="BC15" s="75">
        <v>0.485469468355407</v>
      </c>
      <c r="BD15" s="75">
        <v>0.29823055898190498</v>
      </c>
      <c r="BE15" s="75">
        <v>0.18723890937350099</v>
      </c>
      <c r="BF15" s="75">
        <v>2.1328417026295599E-3</v>
      </c>
      <c r="BG15" s="75">
        <v>2.6931430744555899E-5</v>
      </c>
      <c r="BH15" s="75">
        <v>2.2772668198878899E-2</v>
      </c>
      <c r="BI15" s="75">
        <v>1.88632087170753E-4</v>
      </c>
      <c r="BJ15" s="75">
        <v>2.9698108985488001E-2</v>
      </c>
      <c r="BK15" s="75">
        <v>2.85142820924067E-3</v>
      </c>
      <c r="BL15" s="75">
        <v>4.1902202968523502E-4</v>
      </c>
      <c r="BM15" s="75">
        <v>0.11627378208413899</v>
      </c>
      <c r="BN15" s="75">
        <v>3.5581724604353E-2</v>
      </c>
      <c r="BO15" s="75">
        <v>2.4447300164795499E-3</v>
      </c>
      <c r="BP15" s="75">
        <v>2.4692850962041799E-3</v>
      </c>
      <c r="BQ15" s="75">
        <v>7.79226949299207E-5</v>
      </c>
      <c r="BR15" s="75">
        <v>1.4288144535017601E-2</v>
      </c>
      <c r="BS15" s="75">
        <v>0.103121220018452</v>
      </c>
      <c r="BT15" s="75">
        <v>0</v>
      </c>
      <c r="BU15" s="75">
        <v>2.8352383019340002E-4</v>
      </c>
      <c r="BV15" s="75">
        <v>0.72585585844893896</v>
      </c>
      <c r="BW15" s="75">
        <v>4.9788586054663503E-5</v>
      </c>
      <c r="BX15" s="75">
        <v>6.2778483991688603</v>
      </c>
      <c r="BY15" s="75">
        <v>0.86010671554864704</v>
      </c>
      <c r="BZ15" s="75"/>
      <c r="CA15" s="75"/>
      <c r="CB15" s="75"/>
      <c r="CC15" s="23">
        <f t="shared" si="0"/>
        <v>7.999992247333082E-3</v>
      </c>
      <c r="CD15" s="68">
        <f t="shared" si="1"/>
        <v>-0.93727919148039773</v>
      </c>
      <c r="CE15" s="68">
        <f t="shared" si="2"/>
        <v>-0.89633249261467718</v>
      </c>
      <c r="CF15" s="68">
        <f t="shared" si="3"/>
        <v>-0.96013661539274731</v>
      </c>
      <c r="CG15" s="68">
        <f t="shared" si="4"/>
        <v>-0.95513188533802207</v>
      </c>
      <c r="CH15" s="68">
        <f t="shared" si="5"/>
        <v>-0.95417606337120564</v>
      </c>
      <c r="CI15" s="68">
        <f t="shared" si="6"/>
        <v>-0.96403365855017942</v>
      </c>
      <c r="CJ15" s="68">
        <f t="shared" si="7"/>
        <v>-0.91488279096038494</v>
      </c>
      <c r="CK15" s="68"/>
      <c r="CL15" s="68"/>
      <c r="CM15" s="68"/>
      <c r="CN15" s="68"/>
      <c r="CO15" s="68"/>
      <c r="CP15" s="68"/>
    </row>
    <row r="16" spans="1:94" x14ac:dyDescent="0.25">
      <c r="A16" s="14"/>
      <c r="I16" s="89"/>
      <c r="J16" s="89"/>
      <c r="L16" s="75"/>
      <c r="M16" s="75"/>
      <c r="N16" s="75"/>
      <c r="O16" s="75"/>
      <c r="Q16" s="75"/>
      <c r="R16" s="75"/>
      <c r="S16" s="75"/>
      <c r="T16" s="75"/>
      <c r="U16" s="75"/>
      <c r="V16" s="75"/>
      <c r="W16" s="75"/>
      <c r="Y16" s="75"/>
      <c r="Z16" s="75"/>
      <c r="AC16" s="75"/>
      <c r="AD16" s="75"/>
      <c r="AE16" s="75"/>
      <c r="AH16" s="75"/>
      <c r="AI16" s="75"/>
      <c r="AK16" s="75"/>
      <c r="AL16" s="75"/>
      <c r="AM16" s="75"/>
      <c r="AO16" s="75"/>
      <c r="AP16" s="75"/>
      <c r="AQ16" s="75"/>
      <c r="AR16" s="75"/>
      <c r="AS16" s="75"/>
      <c r="AU16" s="75"/>
      <c r="AV16" s="75"/>
      <c r="AW16" s="75"/>
      <c r="AX16" s="75"/>
      <c r="AY16" s="75"/>
      <c r="AZ16" s="75"/>
      <c r="BA16" s="75"/>
      <c r="BB16" s="75"/>
      <c r="BC16" s="75"/>
      <c r="BD16" s="75"/>
      <c r="BE16" s="75"/>
      <c r="BF16" s="75"/>
      <c r="BG16" s="75"/>
      <c r="BH16" s="75"/>
      <c r="BI16" s="75"/>
      <c r="BJ16" s="75"/>
      <c r="BK16" s="75"/>
      <c r="BL16" s="75"/>
      <c r="BM16" s="75"/>
      <c r="BN16" s="75"/>
      <c r="BO16" s="75"/>
      <c r="BP16" s="75"/>
      <c r="BQ16" s="75"/>
      <c r="BR16" s="75"/>
      <c r="BS16" s="75"/>
      <c r="BT16" s="75"/>
      <c r="BU16" s="75"/>
      <c r="BV16" s="75"/>
      <c r="BW16" s="75"/>
      <c r="BX16" s="75"/>
      <c r="BY16" s="75"/>
      <c r="BZ16" s="75"/>
      <c r="CA16" s="75"/>
      <c r="CB16" s="75"/>
      <c r="CC16" s="23"/>
      <c r="CD16" s="68"/>
      <c r="CE16" s="68"/>
      <c r="CF16" s="68"/>
      <c r="CG16" s="68"/>
      <c r="CH16" s="68"/>
      <c r="CI16" s="68"/>
      <c r="CJ16" s="68"/>
      <c r="CK16" s="68"/>
      <c r="CL16" s="68"/>
      <c r="CM16" s="68"/>
      <c r="CN16" s="68"/>
      <c r="CO16" s="68"/>
      <c r="CP16" s="68"/>
    </row>
    <row r="17" spans="1:94" x14ac:dyDescent="0.25">
      <c r="A17" s="14"/>
      <c r="I17" s="89"/>
      <c r="J17" s="89"/>
      <c r="L17" s="75"/>
      <c r="M17" s="75"/>
      <c r="N17" s="75"/>
      <c r="O17" s="75"/>
      <c r="Q17" s="75"/>
      <c r="R17" s="75"/>
      <c r="S17" s="75"/>
      <c r="T17" s="75"/>
      <c r="U17" s="75"/>
      <c r="V17" s="75"/>
      <c r="W17" s="75"/>
      <c r="Y17" s="75"/>
      <c r="Z17" s="75"/>
      <c r="AC17" s="75"/>
      <c r="AD17" s="75"/>
      <c r="AE17" s="75"/>
      <c r="AH17" s="75"/>
      <c r="AI17" s="75"/>
      <c r="AK17" s="75"/>
      <c r="AL17" s="75"/>
      <c r="AM17" s="75"/>
      <c r="AO17" s="75"/>
      <c r="AP17" s="75"/>
      <c r="AQ17" s="75"/>
      <c r="AR17" s="75"/>
      <c r="AS17" s="75"/>
      <c r="AU17" s="75"/>
      <c r="AV17" s="75"/>
      <c r="AW17" s="75"/>
      <c r="AX17" s="75"/>
      <c r="AY17" s="75"/>
      <c r="AZ17" s="75"/>
      <c r="BA17" s="75"/>
      <c r="BB17" s="75"/>
      <c r="BC17" s="75"/>
      <c r="BD17" s="75"/>
      <c r="BE17" s="75"/>
      <c r="BF17" s="75"/>
      <c r="BG17" s="75"/>
      <c r="BH17" s="75"/>
      <c r="BI17" s="75"/>
      <c r="BJ17" s="75"/>
      <c r="BK17" s="75"/>
      <c r="BL17" s="75"/>
      <c r="BM17" s="75"/>
      <c r="BN17" s="75"/>
      <c r="BO17" s="75"/>
      <c r="BP17" s="75"/>
      <c r="BQ17" s="75"/>
      <c r="BR17" s="75"/>
      <c r="BS17" s="75"/>
      <c r="BT17" s="75"/>
      <c r="BU17" s="75"/>
      <c r="BV17" s="75"/>
      <c r="BW17" s="75"/>
      <c r="BX17" s="75"/>
      <c r="BY17" s="75"/>
      <c r="BZ17" s="75"/>
      <c r="CA17" s="75"/>
      <c r="CB17" s="75"/>
      <c r="CC17" s="23"/>
      <c r="CD17" s="68"/>
      <c r="CE17" s="68"/>
      <c r="CF17" s="68"/>
      <c r="CG17" s="68"/>
      <c r="CH17" s="68"/>
      <c r="CI17" s="68"/>
      <c r="CJ17" s="68"/>
      <c r="CK17" s="68"/>
      <c r="CL17" s="68"/>
      <c r="CM17" s="68"/>
      <c r="CN17" s="68"/>
      <c r="CO17" s="68"/>
      <c r="CP17" s="68"/>
    </row>
    <row r="18" spans="1:94" x14ac:dyDescent="0.25">
      <c r="A18" s="14"/>
      <c r="I18" s="89"/>
      <c r="J18" s="89"/>
      <c r="L18" s="75"/>
      <c r="M18" s="75"/>
      <c r="N18" s="75"/>
      <c r="O18" s="75"/>
      <c r="Q18" s="75"/>
      <c r="R18" s="75"/>
      <c r="S18" s="75"/>
      <c r="T18" s="75"/>
      <c r="U18" s="75"/>
      <c r="V18" s="75"/>
      <c r="W18" s="75"/>
      <c r="Y18" s="75"/>
      <c r="Z18" s="75"/>
      <c r="AC18" s="75"/>
      <c r="AD18" s="75"/>
      <c r="AE18" s="75"/>
      <c r="AH18" s="75"/>
      <c r="AI18" s="75"/>
      <c r="AK18" s="75"/>
      <c r="AL18" s="75"/>
      <c r="AM18" s="75"/>
      <c r="AO18" s="75"/>
      <c r="AP18" s="75"/>
      <c r="AQ18" s="75"/>
      <c r="AR18" s="75"/>
      <c r="AS18" s="75"/>
      <c r="AU18" s="75"/>
      <c r="AV18" s="75"/>
      <c r="AW18" s="75"/>
      <c r="AX18" s="75"/>
      <c r="AY18" s="75"/>
      <c r="AZ18" s="75"/>
      <c r="BA18" s="75"/>
      <c r="BB18" s="75"/>
      <c r="BC18" s="75"/>
      <c r="BD18" s="75"/>
      <c r="BE18" s="75"/>
      <c r="BF18" s="75"/>
      <c r="BG18" s="75"/>
      <c r="BH18" s="75"/>
      <c r="BI18" s="75"/>
      <c r="BJ18" s="75"/>
      <c r="BK18" s="75"/>
      <c r="BL18" s="75"/>
      <c r="BM18" s="75"/>
      <c r="BN18" s="75"/>
      <c r="BO18" s="75"/>
      <c r="BP18" s="75"/>
      <c r="BQ18" s="75"/>
      <c r="BR18" s="75"/>
      <c r="BS18" s="75"/>
      <c r="BT18" s="75"/>
      <c r="BU18" s="75"/>
      <c r="BV18" s="75"/>
      <c r="BW18" s="75"/>
      <c r="BX18" s="75"/>
      <c r="BY18" s="75"/>
      <c r="BZ18" s="75"/>
      <c r="CA18" s="75"/>
      <c r="CB18" s="75"/>
      <c r="CC18" s="23"/>
      <c r="CD18" s="68"/>
      <c r="CE18" s="68"/>
      <c r="CF18" s="68"/>
      <c r="CG18" s="68"/>
      <c r="CH18" s="68"/>
      <c r="CI18" s="68"/>
      <c r="CJ18" s="68"/>
      <c r="CK18" s="68"/>
      <c r="CL18" s="68"/>
      <c r="CM18" s="68"/>
      <c r="CN18" s="68"/>
      <c r="CO18" s="68"/>
      <c r="CP18" s="68"/>
    </row>
    <row r="19" spans="1:94" x14ac:dyDescent="0.25">
      <c r="A19" s="14"/>
      <c r="I19" s="89"/>
      <c r="J19" s="89"/>
      <c r="L19" s="75"/>
      <c r="M19" s="75"/>
      <c r="N19" s="75"/>
      <c r="O19" s="75"/>
      <c r="Q19" s="75"/>
      <c r="R19" s="75"/>
      <c r="S19" s="75"/>
      <c r="T19" s="75"/>
      <c r="U19" s="75"/>
      <c r="V19" s="75"/>
      <c r="W19" s="75"/>
      <c r="Y19" s="75"/>
      <c r="Z19" s="75"/>
      <c r="AC19" s="75"/>
      <c r="AD19" s="75"/>
      <c r="AE19" s="75"/>
      <c r="AH19" s="75"/>
      <c r="AI19" s="75"/>
      <c r="AK19" s="75"/>
      <c r="AL19" s="75"/>
      <c r="AM19" s="75"/>
      <c r="AO19" s="75"/>
      <c r="AP19" s="75"/>
      <c r="AQ19" s="75"/>
      <c r="AR19" s="75"/>
      <c r="AS19" s="75"/>
      <c r="AU19" s="75"/>
      <c r="AV19" s="75"/>
      <c r="AW19" s="75"/>
      <c r="AX19" s="75"/>
      <c r="AY19" s="75"/>
      <c r="AZ19" s="75"/>
      <c r="BA19" s="75"/>
      <c r="BB19" s="75"/>
      <c r="BC19" s="75"/>
      <c r="BD19" s="75"/>
      <c r="BE19" s="75"/>
      <c r="BF19" s="75"/>
      <c r="BG19" s="75"/>
      <c r="BH19" s="75"/>
      <c r="BI19" s="75"/>
      <c r="BJ19" s="75"/>
      <c r="BK19" s="75"/>
      <c r="BL19" s="75"/>
      <c r="BM19" s="75"/>
      <c r="BN19" s="75"/>
      <c r="BO19" s="75"/>
      <c r="BP19" s="75"/>
      <c r="BQ19" s="75"/>
      <c r="BR19" s="75"/>
      <c r="BS19" s="75"/>
      <c r="BT19" s="75"/>
      <c r="BU19" s="75"/>
      <c r="BV19" s="75"/>
      <c r="BW19" s="75"/>
      <c r="BX19" s="75"/>
      <c r="BY19" s="75"/>
      <c r="BZ19" s="75"/>
      <c r="CA19" s="75"/>
      <c r="CB19" s="75"/>
      <c r="CC19" s="23"/>
      <c r="CD19" s="68"/>
      <c r="CE19" s="68"/>
      <c r="CF19" s="68"/>
      <c r="CG19" s="68"/>
      <c r="CH19" s="68"/>
      <c r="CI19" s="68"/>
      <c r="CJ19" s="68"/>
      <c r="CK19" s="68"/>
      <c r="CL19" s="68"/>
      <c r="CM19" s="68"/>
      <c r="CN19" s="68"/>
      <c r="CO19" s="68"/>
      <c r="CP19" s="68"/>
    </row>
    <row r="20" spans="1:94" x14ac:dyDescent="0.25">
      <c r="A20" s="14"/>
      <c r="I20" s="89"/>
      <c r="J20" s="89"/>
      <c r="L20" s="75"/>
      <c r="M20" s="75"/>
      <c r="N20" s="75"/>
      <c r="O20" s="75"/>
      <c r="Q20" s="75"/>
      <c r="R20" s="75"/>
      <c r="S20" s="75"/>
      <c r="T20" s="75"/>
      <c r="U20" s="75"/>
      <c r="V20" s="75"/>
      <c r="W20" s="75"/>
      <c r="Y20" s="75"/>
      <c r="Z20" s="75"/>
      <c r="AC20" s="75"/>
      <c r="AD20" s="75"/>
      <c r="AE20" s="75"/>
      <c r="AH20" s="75"/>
      <c r="AI20" s="75"/>
      <c r="AK20" s="75"/>
      <c r="AL20" s="75"/>
      <c r="AM20" s="75"/>
      <c r="AO20" s="75"/>
      <c r="AP20" s="75"/>
      <c r="AQ20" s="75"/>
      <c r="AR20" s="75"/>
      <c r="AS20" s="75"/>
      <c r="AU20" s="75"/>
      <c r="AV20" s="75"/>
      <c r="AW20" s="75"/>
      <c r="AX20" s="75"/>
      <c r="AY20" s="75"/>
      <c r="AZ20" s="75"/>
      <c r="BA20" s="75"/>
      <c r="BB20" s="75"/>
      <c r="BC20" s="75"/>
      <c r="BD20" s="75"/>
      <c r="BE20" s="75"/>
      <c r="BF20" s="75"/>
      <c r="BG20" s="75"/>
      <c r="BH20" s="75"/>
      <c r="BI20" s="75"/>
      <c r="BJ20" s="75"/>
      <c r="BK20" s="75"/>
      <c r="BL20" s="75"/>
      <c r="BM20" s="75"/>
      <c r="BN20" s="75"/>
      <c r="BO20" s="75"/>
      <c r="BP20" s="75"/>
      <c r="BQ20" s="75"/>
      <c r="BR20" s="75"/>
      <c r="BS20" s="75"/>
      <c r="BT20" s="75"/>
      <c r="BU20" s="75"/>
      <c r="BV20" s="75"/>
      <c r="BW20" s="75"/>
      <c r="BX20" s="75"/>
      <c r="BY20" s="75"/>
      <c r="BZ20" s="75"/>
      <c r="CA20" s="75"/>
      <c r="CB20" s="75"/>
      <c r="CC20" s="23"/>
      <c r="CD20" s="68"/>
      <c r="CE20" s="68"/>
      <c r="CF20" s="68"/>
      <c r="CG20" s="68"/>
      <c r="CH20" s="68"/>
      <c r="CI20" s="68"/>
      <c r="CJ20" s="68"/>
      <c r="CK20" s="68"/>
      <c r="CL20" s="68"/>
      <c r="CM20" s="68"/>
      <c r="CN20" s="68"/>
      <c r="CO20" s="68"/>
      <c r="CP20" s="68"/>
    </row>
    <row r="21" spans="1:94" x14ac:dyDescent="0.25">
      <c r="A21" s="14"/>
      <c r="I21" s="89"/>
      <c r="J21" s="89"/>
      <c r="L21" s="75"/>
      <c r="M21" s="75"/>
      <c r="N21" s="75"/>
      <c r="O21" s="75"/>
      <c r="Q21" s="75"/>
      <c r="R21" s="75"/>
      <c r="S21" s="75"/>
      <c r="T21" s="75"/>
      <c r="U21" s="75"/>
      <c r="V21" s="75"/>
      <c r="W21" s="75"/>
      <c r="Y21" s="75"/>
      <c r="Z21" s="75"/>
      <c r="AC21" s="75"/>
      <c r="AD21" s="75"/>
      <c r="AE21" s="75"/>
      <c r="AH21" s="75"/>
      <c r="AI21" s="75"/>
      <c r="AK21" s="75"/>
      <c r="AL21" s="75"/>
      <c r="AM21" s="75"/>
      <c r="AO21" s="75"/>
      <c r="AP21" s="75"/>
      <c r="AQ21" s="75"/>
      <c r="AR21" s="75"/>
      <c r="AS21" s="75"/>
      <c r="AU21" s="75"/>
      <c r="AV21" s="75"/>
      <c r="AW21" s="75"/>
      <c r="AX21" s="75"/>
      <c r="AY21" s="75"/>
      <c r="AZ21" s="75"/>
      <c r="BA21" s="75"/>
      <c r="BB21" s="75"/>
      <c r="BC21" s="75"/>
      <c r="BD21" s="75"/>
      <c r="BE21" s="75"/>
      <c r="BF21" s="75"/>
      <c r="BG21" s="75"/>
      <c r="BH21" s="75"/>
      <c r="BI21" s="75"/>
      <c r="BJ21" s="75"/>
      <c r="BK21" s="75"/>
      <c r="BL21" s="75"/>
      <c r="BM21" s="75"/>
      <c r="BN21" s="75"/>
      <c r="BO21" s="75"/>
      <c r="BP21" s="75"/>
      <c r="BQ21" s="75"/>
      <c r="BR21" s="75"/>
      <c r="BS21" s="75"/>
      <c r="BT21" s="75"/>
      <c r="BU21" s="75"/>
      <c r="BV21" s="75"/>
      <c r="BW21" s="75"/>
      <c r="BX21" s="75"/>
      <c r="BY21" s="75"/>
      <c r="BZ21" s="75"/>
      <c r="CA21" s="75"/>
      <c r="CB21" s="75"/>
      <c r="CC21" s="23"/>
      <c r="CD21" s="68"/>
      <c r="CE21" s="68"/>
      <c r="CF21" s="68"/>
      <c r="CG21" s="68"/>
      <c r="CH21" s="68"/>
      <c r="CI21" s="68"/>
      <c r="CJ21" s="68"/>
      <c r="CK21" s="68"/>
      <c r="CL21" s="68"/>
      <c r="CM21" s="68"/>
      <c r="CN21" s="68"/>
      <c r="CO21" s="68"/>
      <c r="CP21" s="68"/>
    </row>
    <row r="22" spans="1:94" x14ac:dyDescent="0.25">
      <c r="A22" s="14"/>
      <c r="I22" s="89"/>
      <c r="J22" s="89"/>
      <c r="L22" s="75"/>
      <c r="M22" s="75"/>
      <c r="N22" s="75"/>
      <c r="O22" s="75"/>
      <c r="Q22" s="75"/>
      <c r="R22" s="75"/>
      <c r="S22" s="75"/>
      <c r="T22" s="75"/>
      <c r="U22" s="75"/>
      <c r="V22" s="75"/>
      <c r="W22" s="75"/>
      <c r="Y22" s="75"/>
      <c r="Z22" s="75"/>
      <c r="AC22" s="75"/>
      <c r="AD22" s="75"/>
      <c r="AE22" s="75"/>
      <c r="AH22" s="75"/>
      <c r="AI22" s="75"/>
      <c r="AK22" s="75"/>
      <c r="AL22" s="75"/>
      <c r="AM22" s="75"/>
      <c r="AO22" s="75"/>
      <c r="AP22" s="75"/>
      <c r="AQ22" s="75"/>
      <c r="AR22" s="75"/>
      <c r="AS22" s="75"/>
      <c r="AU22" s="75"/>
      <c r="AV22" s="75"/>
      <c r="AW22" s="75"/>
      <c r="AX22" s="75"/>
      <c r="AY22" s="75"/>
      <c r="AZ22" s="75"/>
      <c r="BA22" s="75"/>
      <c r="BB22" s="75"/>
      <c r="BC22" s="75"/>
      <c r="BD22" s="75"/>
      <c r="BE22" s="75"/>
      <c r="BF22" s="75"/>
      <c r="BG22" s="75"/>
      <c r="BH22" s="75"/>
      <c r="BI22" s="75"/>
      <c r="BJ22" s="75"/>
      <c r="BK22" s="75"/>
      <c r="BL22" s="75"/>
      <c r="BM22" s="75"/>
      <c r="BN22" s="75"/>
      <c r="BO22" s="75"/>
      <c r="BP22" s="75"/>
      <c r="BQ22" s="75"/>
      <c r="BR22" s="75"/>
      <c r="BS22" s="75"/>
      <c r="BT22" s="75"/>
      <c r="BU22" s="75"/>
      <c r="BV22" s="75"/>
      <c r="BW22" s="75"/>
      <c r="BX22" s="75"/>
      <c r="BY22" s="75"/>
      <c r="BZ22" s="75"/>
      <c r="CA22" s="75"/>
      <c r="CB22" s="75"/>
      <c r="CC22" s="23"/>
      <c r="CD22" s="68"/>
      <c r="CE22" s="68"/>
      <c r="CF22" s="68"/>
      <c r="CG22" s="68"/>
      <c r="CH22" s="68"/>
      <c r="CI22" s="68"/>
      <c r="CJ22" s="68"/>
      <c r="CK22" s="68"/>
      <c r="CL22" s="68"/>
      <c r="CM22" s="68"/>
      <c r="CN22" s="68"/>
      <c r="CO22" s="68"/>
      <c r="CP22" s="68"/>
    </row>
    <row r="23" spans="1:94" x14ac:dyDescent="0.25">
      <c r="A23" s="14"/>
      <c r="I23" s="89"/>
      <c r="J23" s="89"/>
      <c r="L23" s="75"/>
      <c r="M23" s="75"/>
      <c r="N23" s="75"/>
      <c r="O23" s="75"/>
      <c r="Q23" s="75"/>
      <c r="R23" s="75"/>
      <c r="S23" s="75"/>
      <c r="T23" s="75"/>
      <c r="U23" s="75"/>
      <c r="V23" s="75"/>
      <c r="W23" s="75"/>
      <c r="Y23" s="75"/>
      <c r="Z23" s="75"/>
      <c r="AC23" s="75"/>
      <c r="AD23" s="75"/>
      <c r="AE23" s="75"/>
      <c r="AH23" s="75"/>
      <c r="AI23" s="75"/>
      <c r="AK23" s="75"/>
      <c r="AL23" s="75"/>
      <c r="AM23" s="75"/>
      <c r="AO23" s="75"/>
      <c r="AP23" s="75"/>
      <c r="AQ23" s="75"/>
      <c r="AR23" s="75"/>
      <c r="AS23" s="75"/>
      <c r="AU23" s="75"/>
      <c r="AV23" s="75"/>
      <c r="AW23" s="75"/>
      <c r="AX23" s="75"/>
      <c r="AY23" s="75"/>
      <c r="AZ23" s="75"/>
      <c r="BA23" s="75"/>
      <c r="BB23" s="75"/>
      <c r="BC23" s="75"/>
      <c r="BD23" s="75"/>
      <c r="BE23" s="75"/>
      <c r="BF23" s="75"/>
      <c r="BG23" s="75"/>
      <c r="BH23" s="75"/>
      <c r="BI23" s="75"/>
      <c r="BJ23" s="75"/>
      <c r="BK23" s="75"/>
      <c r="BL23" s="75"/>
      <c r="BM23" s="75"/>
      <c r="BN23" s="75"/>
      <c r="BO23" s="75"/>
      <c r="BP23" s="75"/>
      <c r="BQ23" s="75"/>
      <c r="BR23" s="75"/>
      <c r="BS23" s="75"/>
      <c r="BT23" s="75"/>
      <c r="BU23" s="75"/>
      <c r="BV23" s="75"/>
      <c r="BW23" s="75"/>
      <c r="BX23" s="75"/>
      <c r="BY23" s="75"/>
      <c r="BZ23" s="75"/>
      <c r="CA23" s="75"/>
      <c r="CB23" s="75"/>
      <c r="CC23" s="23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</row>
    <row r="24" spans="1:94" x14ac:dyDescent="0.25">
      <c r="A24" s="14"/>
      <c r="I24" s="89"/>
      <c r="J24" s="89"/>
      <c r="L24" s="75"/>
      <c r="M24" s="75"/>
      <c r="N24" s="75"/>
      <c r="O24" s="75"/>
      <c r="Q24" s="75"/>
      <c r="R24" s="75"/>
      <c r="S24" s="75"/>
      <c r="T24" s="75"/>
      <c r="U24" s="75"/>
      <c r="V24" s="75"/>
      <c r="W24" s="75"/>
      <c r="Y24" s="75"/>
      <c r="Z24" s="75"/>
      <c r="AC24" s="75"/>
      <c r="AD24" s="75"/>
      <c r="AE24" s="75"/>
      <c r="AH24" s="75"/>
      <c r="AI24" s="75"/>
      <c r="AK24" s="75"/>
      <c r="AL24" s="75"/>
      <c r="AM24" s="75"/>
      <c r="AO24" s="75"/>
      <c r="AP24" s="75"/>
      <c r="AQ24" s="75"/>
      <c r="AR24" s="75"/>
      <c r="AS24" s="75"/>
      <c r="AU24" s="75"/>
      <c r="AV24" s="75"/>
      <c r="AW24" s="75"/>
      <c r="AX24" s="75"/>
      <c r="AY24" s="75"/>
      <c r="AZ24" s="75"/>
      <c r="BA24" s="75"/>
      <c r="BB24" s="75"/>
      <c r="BC24" s="75"/>
      <c r="BD24" s="75"/>
      <c r="BE24" s="75"/>
      <c r="BF24" s="75"/>
      <c r="BG24" s="75"/>
      <c r="BH24" s="75"/>
      <c r="BI24" s="75"/>
      <c r="BJ24" s="75"/>
      <c r="BK24" s="75"/>
      <c r="BL24" s="75"/>
      <c r="BM24" s="75"/>
      <c r="BN24" s="75"/>
      <c r="BO24" s="75"/>
      <c r="BP24" s="75"/>
      <c r="BQ24" s="75"/>
      <c r="BR24" s="75"/>
      <c r="BS24" s="75"/>
      <c r="BT24" s="75"/>
      <c r="BU24" s="75"/>
      <c r="BV24" s="75"/>
      <c r="BW24" s="75"/>
      <c r="BX24" s="75"/>
      <c r="BY24" s="75"/>
      <c r="BZ24" s="75"/>
      <c r="CA24" s="75"/>
      <c r="CB24" s="75"/>
      <c r="CC24" s="23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</row>
    <row r="25" spans="1:94" x14ac:dyDescent="0.25">
      <c r="A25" s="14"/>
      <c r="I25" s="89"/>
      <c r="J25" s="89"/>
      <c r="L25" s="75"/>
      <c r="M25" s="75"/>
      <c r="N25" s="75"/>
      <c r="O25" s="75"/>
      <c r="Q25" s="75"/>
      <c r="R25" s="75"/>
      <c r="S25" s="75"/>
      <c r="T25" s="75"/>
      <c r="U25" s="75"/>
      <c r="V25" s="75"/>
      <c r="W25" s="75"/>
      <c r="Y25" s="75"/>
      <c r="Z25" s="75"/>
      <c r="AC25" s="75"/>
      <c r="AD25" s="75"/>
      <c r="AE25" s="75"/>
      <c r="AH25" s="75"/>
      <c r="AI25" s="75"/>
      <c r="AK25" s="75"/>
      <c r="AL25" s="75"/>
      <c r="AM25" s="75"/>
      <c r="AO25" s="75"/>
      <c r="AP25" s="75"/>
      <c r="AQ25" s="75"/>
      <c r="AR25" s="75"/>
      <c r="AS25" s="75"/>
      <c r="AU25" s="75"/>
      <c r="AV25" s="75"/>
      <c r="AW25" s="75"/>
      <c r="AX25" s="75"/>
      <c r="AY25" s="75"/>
      <c r="AZ25" s="75"/>
      <c r="BA25" s="75"/>
      <c r="BB25" s="75"/>
      <c r="BC25" s="75"/>
      <c r="BD25" s="75"/>
      <c r="BE25" s="75"/>
      <c r="BF25" s="75"/>
      <c r="BG25" s="75"/>
      <c r="BH25" s="75"/>
      <c r="BI25" s="75"/>
      <c r="BJ25" s="75"/>
      <c r="BK25" s="75"/>
      <c r="BL25" s="75"/>
      <c r="BM25" s="75"/>
      <c r="BN25" s="75"/>
      <c r="BO25" s="75"/>
      <c r="BP25" s="75"/>
      <c r="BQ25" s="75"/>
      <c r="BR25" s="75"/>
      <c r="BS25" s="75"/>
      <c r="BT25" s="75"/>
      <c r="BU25" s="75"/>
      <c r="BV25" s="75"/>
      <c r="BW25" s="75"/>
      <c r="BX25" s="75"/>
      <c r="BY25" s="75"/>
      <c r="BZ25" s="75"/>
      <c r="CA25" s="75"/>
      <c r="CB25" s="75"/>
      <c r="CC25" s="23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</row>
    <row r="26" spans="1:94" x14ac:dyDescent="0.25">
      <c r="A26" s="14"/>
      <c r="I26" s="89"/>
      <c r="J26" s="89"/>
      <c r="L26" s="75"/>
      <c r="M26" s="75"/>
      <c r="N26" s="75"/>
      <c r="O26" s="75"/>
      <c r="Q26" s="75"/>
      <c r="R26" s="75"/>
      <c r="S26" s="75"/>
      <c r="T26" s="75"/>
      <c r="U26" s="75"/>
      <c r="V26" s="75"/>
      <c r="W26" s="75"/>
      <c r="Y26" s="75"/>
      <c r="Z26" s="75"/>
      <c r="AC26" s="75"/>
      <c r="AD26" s="75"/>
      <c r="AE26" s="75"/>
      <c r="AH26" s="75"/>
      <c r="AI26" s="75"/>
      <c r="AK26" s="75"/>
      <c r="AL26" s="75"/>
      <c r="AM26" s="75"/>
      <c r="AO26" s="75"/>
      <c r="AP26" s="75"/>
      <c r="AQ26" s="75"/>
      <c r="AR26" s="75"/>
      <c r="AS26" s="75"/>
      <c r="AU26" s="75"/>
      <c r="AV26" s="75"/>
      <c r="AW26" s="75"/>
      <c r="AX26" s="75"/>
      <c r="AY26" s="75"/>
      <c r="AZ26" s="75"/>
      <c r="BA26" s="75"/>
      <c r="BB26" s="75"/>
      <c r="BC26" s="75"/>
      <c r="BD26" s="75"/>
      <c r="BE26" s="75"/>
      <c r="BF26" s="75"/>
      <c r="BG26" s="75"/>
      <c r="BH26" s="75"/>
      <c r="BI26" s="75"/>
      <c r="BJ26" s="75"/>
      <c r="BK26" s="75"/>
      <c r="BL26" s="75"/>
      <c r="BM26" s="75"/>
      <c r="BN26" s="75"/>
      <c r="BO26" s="75"/>
      <c r="BP26" s="75"/>
      <c r="BQ26" s="75"/>
      <c r="BR26" s="75"/>
      <c r="BS26" s="75"/>
      <c r="BT26" s="75"/>
      <c r="BU26" s="75"/>
      <c r="BV26" s="75"/>
      <c r="BW26" s="75"/>
      <c r="BX26" s="75"/>
      <c r="BY26" s="75"/>
      <c r="BZ26" s="75"/>
      <c r="CA26" s="75"/>
      <c r="CB26" s="75"/>
      <c r="CC26" s="23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</row>
    <row r="27" spans="1:94" x14ac:dyDescent="0.25">
      <c r="A27" s="14"/>
      <c r="I27" s="89"/>
      <c r="J27" s="89"/>
      <c r="L27" s="75"/>
      <c r="M27" s="75"/>
      <c r="N27" s="75"/>
      <c r="O27" s="75"/>
      <c r="Q27" s="75"/>
      <c r="R27" s="75"/>
      <c r="S27" s="75"/>
      <c r="T27" s="75"/>
      <c r="U27" s="75"/>
      <c r="V27" s="75"/>
      <c r="W27" s="75"/>
      <c r="Y27" s="75"/>
      <c r="Z27" s="75"/>
      <c r="AC27" s="75"/>
      <c r="AD27" s="75"/>
      <c r="AE27" s="75"/>
      <c r="AH27" s="75"/>
      <c r="AI27" s="75"/>
      <c r="AK27" s="75"/>
      <c r="AL27" s="75"/>
      <c r="AM27" s="75"/>
      <c r="AO27" s="75"/>
      <c r="AP27" s="75"/>
      <c r="AQ27" s="75"/>
      <c r="AR27" s="75"/>
      <c r="AS27" s="75"/>
      <c r="AU27" s="75"/>
      <c r="AV27" s="75"/>
      <c r="AW27" s="75"/>
      <c r="AX27" s="75"/>
      <c r="AY27" s="75"/>
      <c r="AZ27" s="75"/>
      <c r="BA27" s="75"/>
      <c r="BB27" s="75"/>
      <c r="BC27" s="75"/>
      <c r="BD27" s="75"/>
      <c r="BE27" s="75"/>
      <c r="BF27" s="75"/>
      <c r="BG27" s="75"/>
      <c r="BH27" s="75"/>
      <c r="BI27" s="75"/>
      <c r="BJ27" s="75"/>
      <c r="BK27" s="75"/>
      <c r="BL27" s="75"/>
      <c r="BM27" s="75"/>
      <c r="BN27" s="75"/>
      <c r="BO27" s="75"/>
      <c r="BP27" s="75"/>
      <c r="BQ27" s="75"/>
      <c r="BR27" s="75"/>
      <c r="BS27" s="75"/>
      <c r="BT27" s="75"/>
      <c r="BU27" s="75"/>
      <c r="BV27" s="75"/>
      <c r="BW27" s="75"/>
      <c r="BX27" s="75"/>
      <c r="BY27" s="75"/>
      <c r="BZ27" s="75"/>
      <c r="CA27" s="75"/>
      <c r="CB27" s="75"/>
      <c r="CC27" s="23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</row>
    <row r="28" spans="1:94" x14ac:dyDescent="0.25">
      <c r="A28" s="14"/>
      <c r="I28" s="89"/>
      <c r="J28" s="89"/>
      <c r="L28" s="75"/>
      <c r="M28" s="75"/>
      <c r="N28" s="75"/>
      <c r="O28" s="75"/>
      <c r="Q28" s="75"/>
      <c r="R28" s="75"/>
      <c r="S28" s="75"/>
      <c r="T28" s="75"/>
      <c r="U28" s="75"/>
      <c r="V28" s="75"/>
      <c r="W28" s="75"/>
      <c r="Y28" s="75"/>
      <c r="Z28" s="75"/>
      <c r="AC28" s="75"/>
      <c r="AD28" s="75"/>
      <c r="AE28" s="75"/>
      <c r="AH28" s="75"/>
      <c r="AI28" s="75"/>
      <c r="AK28" s="75"/>
      <c r="AL28" s="75"/>
      <c r="AM28" s="75"/>
      <c r="AO28" s="75"/>
      <c r="AP28" s="75"/>
      <c r="AQ28" s="75"/>
      <c r="AR28" s="75"/>
      <c r="AS28" s="75"/>
      <c r="AU28" s="75"/>
      <c r="AV28" s="75"/>
      <c r="AW28" s="75"/>
      <c r="AX28" s="75"/>
      <c r="AY28" s="75"/>
      <c r="AZ28" s="75"/>
      <c r="BA28" s="75"/>
      <c r="BB28" s="75"/>
      <c r="BC28" s="75"/>
      <c r="BD28" s="75"/>
      <c r="BE28" s="75"/>
      <c r="BF28" s="75"/>
      <c r="BG28" s="75"/>
      <c r="BH28" s="75"/>
      <c r="BI28" s="75"/>
      <c r="BJ28" s="75"/>
      <c r="BK28" s="75"/>
      <c r="BL28" s="75"/>
      <c r="BM28" s="75"/>
      <c r="BN28" s="75"/>
      <c r="BO28" s="75"/>
      <c r="BP28" s="75"/>
      <c r="BQ28" s="75"/>
      <c r="BR28" s="75"/>
      <c r="BS28" s="75"/>
      <c r="BT28" s="75"/>
      <c r="BU28" s="75"/>
      <c r="BV28" s="75"/>
      <c r="BW28" s="75"/>
      <c r="BX28" s="75"/>
      <c r="BY28" s="75"/>
      <c r="BZ28" s="75"/>
      <c r="CA28" s="75"/>
      <c r="CB28" s="75"/>
      <c r="CC28" s="23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</row>
    <row r="29" spans="1:94" x14ac:dyDescent="0.25">
      <c r="A29" s="14"/>
      <c r="I29" s="89"/>
      <c r="J29" s="89"/>
      <c r="L29" s="75"/>
      <c r="M29" s="75"/>
      <c r="N29" s="75"/>
      <c r="O29" s="75"/>
      <c r="Q29" s="75"/>
      <c r="R29" s="75"/>
      <c r="S29" s="75"/>
      <c r="T29" s="75"/>
      <c r="U29" s="75"/>
      <c r="V29" s="75"/>
      <c r="W29" s="75"/>
      <c r="Y29" s="75"/>
      <c r="Z29" s="75"/>
      <c r="AC29" s="75"/>
      <c r="AD29" s="75"/>
      <c r="AE29" s="75"/>
      <c r="AH29" s="75"/>
      <c r="AI29" s="75"/>
      <c r="AK29" s="75"/>
      <c r="AL29" s="75"/>
      <c r="AM29" s="75"/>
      <c r="AO29" s="75"/>
      <c r="AP29" s="75"/>
      <c r="AQ29" s="75"/>
      <c r="AR29" s="75"/>
      <c r="AS29" s="75"/>
      <c r="AU29" s="75"/>
      <c r="AV29" s="75"/>
      <c r="AW29" s="75"/>
      <c r="AX29" s="75"/>
      <c r="AY29" s="75"/>
      <c r="AZ29" s="75"/>
      <c r="BA29" s="75"/>
      <c r="BB29" s="75"/>
      <c r="BC29" s="75"/>
      <c r="BD29" s="75"/>
      <c r="BE29" s="75"/>
      <c r="BF29" s="75"/>
      <c r="BG29" s="75"/>
      <c r="BH29" s="75"/>
      <c r="BI29" s="75"/>
      <c r="BJ29" s="75"/>
      <c r="BK29" s="75"/>
      <c r="BL29" s="75"/>
      <c r="BM29" s="75"/>
      <c r="BN29" s="75"/>
      <c r="BO29" s="75"/>
      <c r="BP29" s="75"/>
      <c r="BQ29" s="75"/>
      <c r="BR29" s="75"/>
      <c r="BS29" s="75"/>
      <c r="BT29" s="75"/>
      <c r="BU29" s="75"/>
      <c r="BV29" s="75"/>
      <c r="BW29" s="75"/>
      <c r="BX29" s="75"/>
      <c r="BY29" s="75"/>
      <c r="BZ29" s="75"/>
      <c r="CA29" s="75"/>
      <c r="CB29" s="75"/>
      <c r="CC29" s="23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</row>
    <row r="30" spans="1:94" x14ac:dyDescent="0.25">
      <c r="A30" s="14"/>
      <c r="I30" s="89"/>
      <c r="J30" s="89"/>
      <c r="L30" s="75"/>
      <c r="M30" s="75"/>
      <c r="N30" s="75"/>
      <c r="O30" s="75"/>
      <c r="Q30" s="75"/>
      <c r="R30" s="75"/>
      <c r="S30" s="75"/>
      <c r="T30" s="75"/>
      <c r="U30" s="75"/>
      <c r="V30" s="75"/>
      <c r="W30" s="75"/>
      <c r="Y30" s="75"/>
      <c r="Z30" s="75"/>
      <c r="AC30" s="75"/>
      <c r="AD30" s="75"/>
      <c r="AE30" s="75"/>
      <c r="AH30" s="75"/>
      <c r="AI30" s="75"/>
      <c r="AK30" s="75"/>
      <c r="AL30" s="75"/>
      <c r="AM30" s="75"/>
      <c r="AO30" s="75"/>
      <c r="AP30" s="75"/>
      <c r="AQ30" s="75"/>
      <c r="AR30" s="75"/>
      <c r="AS30" s="75"/>
      <c r="AU30" s="75"/>
      <c r="AV30" s="75"/>
      <c r="AW30" s="75"/>
      <c r="AX30" s="75"/>
      <c r="AY30" s="75"/>
      <c r="AZ30" s="75"/>
      <c r="BA30" s="75"/>
      <c r="BB30" s="75"/>
      <c r="BC30" s="75"/>
      <c r="BD30" s="75"/>
      <c r="BE30" s="75"/>
      <c r="BF30" s="75"/>
      <c r="BG30" s="75"/>
      <c r="BH30" s="75"/>
      <c r="BI30" s="75"/>
      <c r="BJ30" s="75"/>
      <c r="BK30" s="75"/>
      <c r="BL30" s="75"/>
      <c r="BM30" s="75"/>
      <c r="BN30" s="75"/>
      <c r="BO30" s="75"/>
      <c r="BP30" s="75"/>
      <c r="BQ30" s="75"/>
      <c r="BR30" s="75"/>
      <c r="BS30" s="75"/>
      <c r="BT30" s="75"/>
      <c r="BU30" s="75"/>
      <c r="BV30" s="75"/>
      <c r="BW30" s="75"/>
      <c r="BX30" s="75"/>
      <c r="BY30" s="75"/>
      <c r="BZ30" s="75"/>
      <c r="CA30" s="75"/>
      <c r="CB30" s="75"/>
      <c r="CC30" s="23"/>
      <c r="CD30" s="68"/>
      <c r="CE30" s="68"/>
      <c r="CF30" s="68"/>
      <c r="CG30" s="68"/>
      <c r="CH30" s="68"/>
      <c r="CI30" s="68"/>
      <c r="CJ30" s="68"/>
      <c r="CK30" s="68"/>
      <c r="CL30" s="68"/>
      <c r="CM30" s="68"/>
      <c r="CN30" s="68"/>
      <c r="CO30" s="68"/>
      <c r="CP30" s="68"/>
    </row>
    <row r="31" spans="1:94" x14ac:dyDescent="0.25">
      <c r="A31" s="14"/>
      <c r="I31" s="89"/>
      <c r="J31" s="89"/>
      <c r="L31" s="75"/>
      <c r="M31" s="75"/>
      <c r="N31" s="75"/>
      <c r="O31" s="75"/>
      <c r="Q31" s="75"/>
      <c r="R31" s="75"/>
      <c r="S31" s="75"/>
      <c r="T31" s="75"/>
      <c r="U31" s="75"/>
      <c r="V31" s="75"/>
      <c r="W31" s="75"/>
      <c r="Y31" s="75"/>
      <c r="Z31" s="75"/>
      <c r="AC31" s="75"/>
      <c r="AD31" s="75"/>
      <c r="AE31" s="75"/>
      <c r="AH31" s="75"/>
      <c r="AI31" s="75"/>
      <c r="AK31" s="75"/>
      <c r="AL31" s="75"/>
      <c r="AM31" s="75"/>
      <c r="AO31" s="75"/>
      <c r="AP31" s="75"/>
      <c r="AQ31" s="75"/>
      <c r="AR31" s="75"/>
      <c r="AS31" s="75"/>
      <c r="AU31" s="75"/>
      <c r="AV31" s="75"/>
      <c r="AW31" s="75"/>
      <c r="AX31" s="75"/>
      <c r="AY31" s="75"/>
      <c r="AZ31" s="75"/>
      <c r="BA31" s="75"/>
      <c r="BB31" s="75"/>
      <c r="BC31" s="75"/>
      <c r="BD31" s="75"/>
      <c r="BE31" s="75"/>
      <c r="BF31" s="75"/>
      <c r="BG31" s="75"/>
      <c r="BH31" s="75"/>
      <c r="BI31" s="75"/>
      <c r="BJ31" s="75"/>
      <c r="BK31" s="75"/>
      <c r="BL31" s="75"/>
      <c r="BM31" s="75"/>
      <c r="BN31" s="75"/>
      <c r="BO31" s="75"/>
      <c r="BP31" s="75"/>
      <c r="BQ31" s="75"/>
      <c r="BR31" s="75"/>
      <c r="BS31" s="75"/>
      <c r="BT31" s="75"/>
      <c r="BU31" s="75"/>
      <c r="BV31" s="75"/>
      <c r="BW31" s="75"/>
      <c r="BX31" s="75"/>
      <c r="BY31" s="75"/>
      <c r="BZ31" s="75"/>
      <c r="CA31" s="75"/>
      <c r="CB31" s="75"/>
      <c r="CC31" s="23"/>
      <c r="CD31" s="68"/>
      <c r="CE31" s="68"/>
      <c r="CF31" s="68"/>
      <c r="CG31" s="68"/>
      <c r="CH31" s="68"/>
      <c r="CI31" s="68"/>
      <c r="CJ31" s="68"/>
      <c r="CK31" s="68"/>
      <c r="CL31" s="68"/>
      <c r="CM31" s="68"/>
      <c r="CN31" s="68"/>
      <c r="CO31" s="68"/>
      <c r="CP31" s="68"/>
    </row>
    <row r="32" spans="1:94" x14ac:dyDescent="0.25">
      <c r="A32" s="14"/>
      <c r="I32" s="89"/>
      <c r="J32" s="89"/>
      <c r="L32" s="75"/>
      <c r="M32" s="75"/>
      <c r="N32" s="75"/>
      <c r="O32" s="75"/>
      <c r="Q32" s="75"/>
      <c r="R32" s="75"/>
      <c r="S32" s="75"/>
      <c r="T32" s="75"/>
      <c r="U32" s="75"/>
      <c r="V32" s="75"/>
      <c r="W32" s="75"/>
      <c r="Y32" s="75"/>
      <c r="Z32" s="75"/>
      <c r="AC32" s="75"/>
      <c r="AD32" s="75"/>
      <c r="AE32" s="75"/>
      <c r="AH32" s="75"/>
      <c r="AI32" s="75"/>
      <c r="AK32" s="75"/>
      <c r="AL32" s="75"/>
      <c r="AM32" s="75"/>
      <c r="AO32" s="75"/>
      <c r="AP32" s="75"/>
      <c r="AQ32" s="75"/>
      <c r="AR32" s="75"/>
      <c r="AS32" s="75"/>
      <c r="AU32" s="75"/>
      <c r="AV32" s="75"/>
      <c r="AW32" s="75"/>
      <c r="AX32" s="75"/>
      <c r="AY32" s="75"/>
      <c r="AZ32" s="75"/>
      <c r="BA32" s="75"/>
      <c r="BB32" s="75"/>
      <c r="BC32" s="75"/>
      <c r="BD32" s="75"/>
      <c r="BE32" s="75"/>
      <c r="BF32" s="75"/>
      <c r="BG32" s="75"/>
      <c r="BH32" s="75"/>
      <c r="BI32" s="75"/>
      <c r="BJ32" s="75"/>
      <c r="BK32" s="75"/>
      <c r="BL32" s="75"/>
      <c r="BM32" s="75"/>
      <c r="BN32" s="75"/>
      <c r="BO32" s="75"/>
      <c r="BP32" s="75"/>
      <c r="BQ32" s="75"/>
      <c r="BR32" s="75"/>
      <c r="BS32" s="75"/>
      <c r="BT32" s="75"/>
      <c r="BU32" s="75"/>
      <c r="BV32" s="75"/>
      <c r="BW32" s="75"/>
      <c r="BX32" s="75"/>
      <c r="BY32" s="75"/>
      <c r="BZ32" s="75"/>
      <c r="CA32" s="75"/>
      <c r="CB32" s="75"/>
      <c r="CC32" s="23"/>
      <c r="CD32" s="68"/>
      <c r="CE32" s="68"/>
      <c r="CF32" s="68"/>
      <c r="CG32" s="68"/>
      <c r="CH32" s="68"/>
      <c r="CI32" s="68"/>
      <c r="CJ32" s="68"/>
      <c r="CK32" s="68"/>
      <c r="CL32" s="68"/>
      <c r="CM32" s="68"/>
      <c r="CN32" s="68"/>
      <c r="CO32" s="68"/>
      <c r="CP32" s="68"/>
    </row>
    <row r="33" spans="1:94" x14ac:dyDescent="0.25">
      <c r="A33" s="14"/>
      <c r="I33" s="89"/>
      <c r="J33" s="89"/>
      <c r="L33" s="75"/>
      <c r="M33" s="75"/>
      <c r="N33" s="75"/>
      <c r="O33" s="75"/>
      <c r="Q33" s="75"/>
      <c r="R33" s="75"/>
      <c r="S33" s="75"/>
      <c r="T33" s="75"/>
      <c r="U33" s="75"/>
      <c r="V33" s="75"/>
      <c r="W33" s="75"/>
      <c r="Y33" s="75"/>
      <c r="Z33" s="75"/>
      <c r="AC33" s="75"/>
      <c r="AD33" s="75"/>
      <c r="AE33" s="75"/>
      <c r="AH33" s="75"/>
      <c r="AI33" s="75"/>
      <c r="AK33" s="75"/>
      <c r="AL33" s="75"/>
      <c r="AM33" s="75"/>
      <c r="AO33" s="75"/>
      <c r="AP33" s="75"/>
      <c r="AQ33" s="75"/>
      <c r="AR33" s="75"/>
      <c r="AS33" s="75"/>
      <c r="AU33" s="75"/>
      <c r="AV33" s="75"/>
      <c r="AW33" s="75"/>
      <c r="AX33" s="75"/>
      <c r="AY33" s="75"/>
      <c r="AZ33" s="75"/>
      <c r="BA33" s="75"/>
      <c r="BB33" s="75"/>
      <c r="BC33" s="75"/>
      <c r="BD33" s="75"/>
      <c r="BE33" s="75"/>
      <c r="BF33" s="75"/>
      <c r="BG33" s="75"/>
      <c r="BH33" s="75"/>
      <c r="BI33" s="75"/>
      <c r="BJ33" s="75"/>
      <c r="BK33" s="75"/>
      <c r="BL33" s="75"/>
      <c r="BM33" s="75"/>
      <c r="BN33" s="75"/>
      <c r="BO33" s="75"/>
      <c r="BP33" s="75"/>
      <c r="BQ33" s="75"/>
      <c r="BR33" s="75"/>
      <c r="BS33" s="75"/>
      <c r="BT33" s="75"/>
      <c r="BU33" s="75"/>
      <c r="BV33" s="75"/>
      <c r="BW33" s="75"/>
      <c r="BX33" s="75"/>
      <c r="BY33" s="75"/>
      <c r="BZ33" s="75"/>
      <c r="CA33" s="75"/>
      <c r="CB33" s="75"/>
      <c r="CC33" s="23"/>
      <c r="CD33" s="68"/>
      <c r="CE33" s="68"/>
      <c r="CF33" s="68"/>
      <c r="CG33" s="68"/>
      <c r="CH33" s="68"/>
      <c r="CI33" s="68"/>
      <c r="CJ33" s="68"/>
      <c r="CK33" s="68"/>
      <c r="CL33" s="68"/>
      <c r="CM33" s="68"/>
      <c r="CN33" s="68"/>
      <c r="CO33" s="68"/>
      <c r="CP33" s="68"/>
    </row>
    <row r="34" spans="1:94" x14ac:dyDescent="0.25">
      <c r="A34" s="14"/>
      <c r="I34" s="89"/>
      <c r="J34" s="89"/>
      <c r="L34" s="75"/>
      <c r="M34" s="75"/>
      <c r="N34" s="75"/>
      <c r="O34" s="75"/>
      <c r="Q34" s="75"/>
      <c r="R34" s="75"/>
      <c r="S34" s="75"/>
      <c r="T34" s="75"/>
      <c r="U34" s="75"/>
      <c r="V34" s="75"/>
      <c r="W34" s="75"/>
      <c r="Y34" s="75"/>
      <c r="Z34" s="75"/>
      <c r="AC34" s="75"/>
      <c r="AD34" s="75"/>
      <c r="AE34" s="75"/>
      <c r="AH34" s="75"/>
      <c r="AI34" s="75"/>
      <c r="AK34" s="75"/>
      <c r="AL34" s="75"/>
      <c r="AM34" s="75"/>
      <c r="AO34" s="75"/>
      <c r="AP34" s="75"/>
      <c r="AQ34" s="75"/>
      <c r="AR34" s="75"/>
      <c r="AS34" s="75"/>
      <c r="AU34" s="75"/>
      <c r="AV34" s="75"/>
      <c r="AW34" s="75"/>
      <c r="AX34" s="75"/>
      <c r="AY34" s="75"/>
      <c r="AZ34" s="75"/>
      <c r="BA34" s="75"/>
      <c r="BB34" s="75"/>
      <c r="BC34" s="75"/>
      <c r="BD34" s="75"/>
      <c r="BE34" s="75"/>
      <c r="BF34" s="75"/>
      <c r="BG34" s="75"/>
      <c r="BH34" s="75"/>
      <c r="BI34" s="75"/>
      <c r="BJ34" s="75"/>
      <c r="BK34" s="75"/>
      <c r="BL34" s="75"/>
      <c r="BM34" s="75"/>
      <c r="BN34" s="75"/>
      <c r="BO34" s="75"/>
      <c r="BP34" s="75"/>
      <c r="BQ34" s="75"/>
      <c r="BR34" s="75"/>
      <c r="BS34" s="75"/>
      <c r="BT34" s="75"/>
      <c r="BU34" s="75"/>
      <c r="BV34" s="75"/>
      <c r="BW34" s="75"/>
      <c r="BX34" s="75"/>
      <c r="BY34" s="75"/>
      <c r="BZ34" s="75"/>
      <c r="CA34" s="75"/>
      <c r="CB34" s="75"/>
      <c r="CC34" s="23"/>
      <c r="CD34" s="68"/>
      <c r="CE34" s="68"/>
      <c r="CF34" s="68"/>
      <c r="CG34" s="68"/>
      <c r="CH34" s="68"/>
      <c r="CI34" s="68"/>
      <c r="CJ34" s="68"/>
      <c r="CK34" s="68"/>
      <c r="CL34" s="68"/>
      <c r="CM34" s="68"/>
      <c r="CN34" s="68"/>
      <c r="CO34" s="68"/>
      <c r="CP34" s="68"/>
    </row>
    <row r="35" spans="1:94" x14ac:dyDescent="0.25">
      <c r="A35" s="14"/>
      <c r="I35" s="89"/>
      <c r="J35" s="89"/>
      <c r="L35" s="75"/>
      <c r="M35" s="75"/>
      <c r="N35" s="75"/>
      <c r="O35" s="75"/>
      <c r="Q35" s="75"/>
      <c r="R35" s="75"/>
      <c r="S35" s="75"/>
      <c r="T35" s="75"/>
      <c r="U35" s="75"/>
      <c r="V35" s="75"/>
      <c r="W35" s="75"/>
      <c r="Y35" s="75"/>
      <c r="Z35" s="75"/>
      <c r="AC35" s="75"/>
      <c r="AD35" s="75"/>
      <c r="AE35" s="75"/>
      <c r="AH35" s="75"/>
      <c r="AI35" s="75"/>
      <c r="AK35" s="75"/>
      <c r="AL35" s="75"/>
      <c r="AM35" s="75"/>
      <c r="AO35" s="75"/>
      <c r="AP35" s="75"/>
      <c r="AQ35" s="75"/>
      <c r="AR35" s="75"/>
      <c r="AS35" s="75"/>
      <c r="AU35" s="75"/>
      <c r="AV35" s="75"/>
      <c r="AW35" s="75"/>
      <c r="AX35" s="75"/>
      <c r="AY35" s="75"/>
      <c r="AZ35" s="75"/>
      <c r="BA35" s="75"/>
      <c r="BB35" s="75"/>
      <c r="BC35" s="75"/>
      <c r="BD35" s="75"/>
      <c r="BE35" s="75"/>
      <c r="BF35" s="75"/>
      <c r="BG35" s="75"/>
      <c r="BH35" s="75"/>
      <c r="BI35" s="75"/>
      <c r="BJ35" s="75"/>
      <c r="BK35" s="75"/>
      <c r="BL35" s="75"/>
      <c r="BM35" s="75"/>
      <c r="BN35" s="75"/>
      <c r="BO35" s="75"/>
      <c r="BP35" s="75"/>
      <c r="BQ35" s="75"/>
      <c r="BR35" s="75"/>
      <c r="BS35" s="75"/>
      <c r="BT35" s="75"/>
      <c r="BU35" s="75"/>
      <c r="BV35" s="75"/>
      <c r="BW35" s="75"/>
      <c r="BX35" s="75"/>
      <c r="BY35" s="75"/>
      <c r="BZ35" s="75"/>
      <c r="CA35" s="75"/>
      <c r="CB35" s="75"/>
      <c r="CC35" s="23"/>
      <c r="CD35" s="68"/>
      <c r="CE35" s="68"/>
      <c r="CF35" s="68"/>
      <c r="CG35" s="68"/>
      <c r="CH35" s="68"/>
      <c r="CI35" s="68"/>
      <c r="CJ35" s="68"/>
      <c r="CK35" s="68"/>
      <c r="CL35" s="68"/>
      <c r="CM35" s="68"/>
      <c r="CN35" s="68"/>
      <c r="CO35" s="68"/>
      <c r="CP35" s="68"/>
    </row>
    <row r="36" spans="1:94" x14ac:dyDescent="0.25">
      <c r="A36" s="14"/>
      <c r="I36" s="89"/>
      <c r="J36" s="89"/>
      <c r="L36" s="75"/>
      <c r="M36" s="75"/>
      <c r="N36" s="75"/>
      <c r="O36" s="75"/>
      <c r="Q36" s="75"/>
      <c r="R36" s="75"/>
      <c r="S36" s="75"/>
      <c r="T36" s="75"/>
      <c r="U36" s="75"/>
      <c r="V36" s="75"/>
      <c r="W36" s="75"/>
      <c r="Y36" s="75"/>
      <c r="Z36" s="75"/>
      <c r="AC36" s="75"/>
      <c r="AD36" s="75"/>
      <c r="AE36" s="75"/>
      <c r="AH36" s="75"/>
      <c r="AI36" s="75"/>
      <c r="AK36" s="75"/>
      <c r="AL36" s="75"/>
      <c r="AM36" s="75"/>
      <c r="AO36" s="75"/>
      <c r="AP36" s="75"/>
      <c r="AQ36" s="75"/>
      <c r="AR36" s="75"/>
      <c r="AS36" s="75"/>
      <c r="AU36" s="75"/>
      <c r="AV36" s="75"/>
      <c r="AW36" s="75"/>
      <c r="AX36" s="75"/>
      <c r="AY36" s="75"/>
      <c r="AZ36" s="75"/>
      <c r="BA36" s="75"/>
      <c r="BB36" s="75"/>
      <c r="BC36" s="75"/>
      <c r="BD36" s="75"/>
      <c r="BE36" s="75"/>
      <c r="BF36" s="75"/>
      <c r="BG36" s="75"/>
      <c r="BH36" s="75"/>
      <c r="BI36" s="75"/>
      <c r="BJ36" s="75"/>
      <c r="BK36" s="75"/>
      <c r="BL36" s="75"/>
      <c r="BM36" s="75"/>
      <c r="BN36" s="75"/>
      <c r="BO36" s="75"/>
      <c r="BP36" s="75"/>
      <c r="BQ36" s="75"/>
      <c r="BR36" s="75"/>
      <c r="BS36" s="75"/>
      <c r="BT36" s="75"/>
      <c r="BU36" s="75"/>
      <c r="BV36" s="75"/>
      <c r="BW36" s="75"/>
      <c r="BX36" s="75"/>
      <c r="BY36" s="75"/>
      <c r="BZ36" s="75"/>
      <c r="CA36" s="75"/>
      <c r="CB36" s="75"/>
      <c r="CC36" s="23"/>
      <c r="CD36" s="68"/>
      <c r="CE36" s="68"/>
      <c r="CF36" s="68"/>
      <c r="CG36" s="68"/>
      <c r="CH36" s="68"/>
      <c r="CI36" s="68"/>
      <c r="CJ36" s="68"/>
      <c r="CK36" s="68"/>
      <c r="CL36" s="68"/>
      <c r="CM36" s="68"/>
      <c r="CN36" s="68"/>
      <c r="CO36" s="68"/>
      <c r="CP36" s="68"/>
    </row>
    <row r="37" spans="1:94" x14ac:dyDescent="0.25">
      <c r="A37" s="14"/>
      <c r="I37" s="89"/>
      <c r="J37" s="89"/>
      <c r="L37" s="75"/>
      <c r="M37" s="75"/>
      <c r="N37" s="75"/>
      <c r="O37" s="75"/>
      <c r="Q37" s="75"/>
      <c r="R37" s="75"/>
      <c r="S37" s="75"/>
      <c r="T37" s="75"/>
      <c r="U37" s="75"/>
      <c r="V37" s="75"/>
      <c r="W37" s="75"/>
      <c r="Y37" s="75"/>
      <c r="Z37" s="75"/>
      <c r="AC37" s="75"/>
      <c r="AD37" s="75"/>
      <c r="AE37" s="75"/>
      <c r="AH37" s="75"/>
      <c r="AI37" s="75"/>
      <c r="AK37" s="75"/>
      <c r="AL37" s="75"/>
      <c r="AM37" s="75"/>
      <c r="AO37" s="75"/>
      <c r="AP37" s="75"/>
      <c r="AQ37" s="75"/>
      <c r="AR37" s="75"/>
      <c r="AS37" s="75"/>
      <c r="AU37" s="75"/>
      <c r="AV37" s="75"/>
      <c r="AW37" s="75"/>
      <c r="AX37" s="75"/>
      <c r="AY37" s="75"/>
      <c r="AZ37" s="75"/>
      <c r="BA37" s="75"/>
      <c r="BB37" s="75"/>
      <c r="BC37" s="75"/>
      <c r="BD37" s="75"/>
      <c r="BE37" s="75"/>
      <c r="BF37" s="75"/>
      <c r="BG37" s="75"/>
      <c r="BH37" s="75"/>
      <c r="BI37" s="75"/>
      <c r="BJ37" s="75"/>
      <c r="BK37" s="75"/>
      <c r="BL37" s="75"/>
      <c r="BM37" s="75"/>
      <c r="BN37" s="75"/>
      <c r="BO37" s="75"/>
      <c r="BP37" s="75"/>
      <c r="BQ37" s="75"/>
      <c r="BR37" s="75"/>
      <c r="BS37" s="75"/>
      <c r="BT37" s="75"/>
      <c r="BU37" s="75"/>
      <c r="BV37" s="75"/>
      <c r="BW37" s="75"/>
      <c r="BX37" s="75"/>
      <c r="BY37" s="75"/>
      <c r="BZ37" s="75"/>
      <c r="CA37" s="75"/>
      <c r="CB37" s="75"/>
      <c r="CC37" s="23"/>
      <c r="CD37" s="68"/>
      <c r="CE37" s="68"/>
      <c r="CF37" s="68"/>
      <c r="CG37" s="68"/>
      <c r="CH37" s="68"/>
      <c r="CI37" s="68"/>
      <c r="CJ37" s="68"/>
      <c r="CK37" s="68"/>
      <c r="CL37" s="68"/>
      <c r="CM37" s="68"/>
      <c r="CN37" s="68"/>
      <c r="CO37" s="68"/>
      <c r="CP37" s="68"/>
    </row>
    <row r="38" spans="1:94" x14ac:dyDescent="0.25">
      <c r="A38" s="14"/>
      <c r="I38" s="89"/>
      <c r="J38" s="89"/>
      <c r="L38" s="75"/>
      <c r="M38" s="75"/>
      <c r="N38" s="75"/>
      <c r="O38" s="75"/>
      <c r="Q38" s="75"/>
      <c r="R38" s="75"/>
      <c r="S38" s="75"/>
      <c r="T38" s="75"/>
      <c r="U38" s="75"/>
      <c r="V38" s="75"/>
      <c r="W38" s="75"/>
      <c r="Y38" s="75"/>
      <c r="Z38" s="75"/>
      <c r="AC38" s="75"/>
      <c r="AD38" s="75"/>
      <c r="AE38" s="75"/>
      <c r="AH38" s="75"/>
      <c r="AI38" s="75"/>
      <c r="AK38" s="75"/>
      <c r="AL38" s="75"/>
      <c r="AM38" s="75"/>
      <c r="AO38" s="75"/>
      <c r="AP38" s="75"/>
      <c r="AQ38" s="75"/>
      <c r="AR38" s="75"/>
      <c r="AS38" s="75"/>
      <c r="AU38" s="75"/>
      <c r="AV38" s="75"/>
      <c r="AW38" s="75"/>
      <c r="AX38" s="75"/>
      <c r="AY38" s="75"/>
      <c r="AZ38" s="75"/>
      <c r="BA38" s="75"/>
      <c r="BB38" s="75"/>
      <c r="BC38" s="75"/>
      <c r="BD38" s="75"/>
      <c r="BE38" s="75"/>
      <c r="BF38" s="75"/>
      <c r="BG38" s="75"/>
      <c r="BH38" s="75"/>
      <c r="BI38" s="75"/>
      <c r="BJ38" s="75"/>
      <c r="BK38" s="75"/>
      <c r="BL38" s="75"/>
      <c r="BM38" s="75"/>
      <c r="BN38" s="75"/>
      <c r="BO38" s="75"/>
      <c r="BP38" s="75"/>
      <c r="BQ38" s="75"/>
      <c r="BR38" s="75"/>
      <c r="BS38" s="75"/>
      <c r="BT38" s="75"/>
      <c r="BU38" s="75"/>
      <c r="BV38" s="75"/>
      <c r="BW38" s="75"/>
      <c r="BX38" s="75"/>
      <c r="BY38" s="75"/>
      <c r="BZ38" s="75"/>
      <c r="CA38" s="75"/>
      <c r="CB38" s="75"/>
      <c r="CC38" s="23"/>
      <c r="CD38" s="68"/>
      <c r="CE38" s="68"/>
      <c r="CF38" s="68"/>
      <c r="CG38" s="68"/>
      <c r="CH38" s="68"/>
      <c r="CI38" s="68"/>
      <c r="CJ38" s="68"/>
      <c r="CK38" s="68"/>
      <c r="CL38" s="68"/>
      <c r="CM38" s="68"/>
      <c r="CN38" s="68"/>
      <c r="CO38" s="68"/>
      <c r="CP38" s="68"/>
    </row>
    <row r="39" spans="1:94" x14ac:dyDescent="0.25">
      <c r="A39" s="14"/>
      <c r="I39" s="89"/>
      <c r="J39" s="89"/>
      <c r="L39" s="75"/>
      <c r="M39" s="75"/>
      <c r="N39" s="75"/>
      <c r="O39" s="75"/>
      <c r="Q39" s="75"/>
      <c r="R39" s="75"/>
      <c r="S39" s="75"/>
      <c r="T39" s="75"/>
      <c r="U39" s="75"/>
      <c r="V39" s="75"/>
      <c r="W39" s="75"/>
      <c r="Y39" s="75"/>
      <c r="Z39" s="75"/>
      <c r="AC39" s="75"/>
      <c r="AD39" s="75"/>
      <c r="AE39" s="75"/>
      <c r="AH39" s="75"/>
      <c r="AI39" s="75"/>
      <c r="AK39" s="75"/>
      <c r="AL39" s="75"/>
      <c r="AM39" s="75"/>
      <c r="AO39" s="75"/>
      <c r="AP39" s="75"/>
      <c r="AQ39" s="75"/>
      <c r="AR39" s="75"/>
      <c r="AS39" s="75"/>
      <c r="AU39" s="75"/>
      <c r="AV39" s="75"/>
      <c r="AW39" s="75"/>
      <c r="AX39" s="75"/>
      <c r="AY39" s="75"/>
      <c r="AZ39" s="75"/>
      <c r="BA39" s="75"/>
      <c r="BB39" s="75"/>
      <c r="BC39" s="75"/>
      <c r="BD39" s="75"/>
      <c r="BE39" s="75"/>
      <c r="BF39" s="75"/>
      <c r="BG39" s="75"/>
      <c r="BH39" s="75"/>
      <c r="BI39" s="75"/>
      <c r="BJ39" s="75"/>
      <c r="BK39" s="75"/>
      <c r="BL39" s="75"/>
      <c r="BM39" s="75"/>
      <c r="BN39" s="75"/>
      <c r="BO39" s="75"/>
      <c r="BP39" s="75"/>
      <c r="BQ39" s="75"/>
      <c r="BR39" s="75"/>
      <c r="BS39" s="75"/>
      <c r="BT39" s="75"/>
      <c r="BU39" s="75"/>
      <c r="BV39" s="75"/>
      <c r="BW39" s="75"/>
      <c r="BX39" s="75"/>
      <c r="BY39" s="75"/>
      <c r="BZ39" s="75"/>
      <c r="CA39" s="75"/>
      <c r="CB39" s="75"/>
      <c r="CC39" s="23"/>
      <c r="CD39" s="68"/>
      <c r="CE39" s="68"/>
      <c r="CF39" s="68"/>
      <c r="CG39" s="68"/>
      <c r="CH39" s="68"/>
      <c r="CI39" s="68"/>
      <c r="CJ39" s="68"/>
      <c r="CK39" s="68"/>
      <c r="CL39" s="68"/>
      <c r="CM39" s="68"/>
      <c r="CN39" s="68"/>
      <c r="CO39" s="68"/>
      <c r="CP39" s="68"/>
    </row>
    <row r="40" spans="1:94" x14ac:dyDescent="0.25">
      <c r="A40" s="14"/>
      <c r="I40" s="89"/>
      <c r="J40" s="89"/>
      <c r="L40" s="75"/>
      <c r="M40" s="75"/>
      <c r="N40" s="75"/>
      <c r="O40" s="75"/>
      <c r="Q40" s="75"/>
      <c r="R40" s="75"/>
      <c r="S40" s="75"/>
      <c r="T40" s="75"/>
      <c r="U40" s="75"/>
      <c r="V40" s="75"/>
      <c r="W40" s="75"/>
      <c r="Y40" s="75"/>
      <c r="Z40" s="75"/>
      <c r="AC40" s="75"/>
      <c r="AD40" s="75"/>
      <c r="AE40" s="75"/>
      <c r="AH40" s="75"/>
      <c r="AI40" s="75"/>
      <c r="AK40" s="75"/>
      <c r="AL40" s="75"/>
      <c r="AM40" s="75"/>
      <c r="AO40" s="75"/>
      <c r="AP40" s="75"/>
      <c r="AQ40" s="75"/>
      <c r="AR40" s="75"/>
      <c r="AS40" s="75"/>
      <c r="AU40" s="75"/>
      <c r="AV40" s="75"/>
      <c r="AW40" s="75"/>
      <c r="AX40" s="75"/>
      <c r="AY40" s="75"/>
      <c r="AZ40" s="75"/>
      <c r="BA40" s="75"/>
      <c r="BB40" s="75"/>
      <c r="BC40" s="75"/>
      <c r="BD40" s="75"/>
      <c r="BE40" s="75"/>
      <c r="BF40" s="75"/>
      <c r="BG40" s="75"/>
      <c r="BH40" s="75"/>
      <c r="BI40" s="75"/>
      <c r="BJ40" s="75"/>
      <c r="BK40" s="75"/>
      <c r="BL40" s="75"/>
      <c r="BM40" s="75"/>
      <c r="BN40" s="75"/>
      <c r="BO40" s="75"/>
      <c r="BP40" s="75"/>
      <c r="BQ40" s="75"/>
      <c r="BR40" s="75"/>
      <c r="BS40" s="75"/>
      <c r="BT40" s="75"/>
      <c r="BU40" s="75"/>
      <c r="BV40" s="75"/>
      <c r="BW40" s="75"/>
      <c r="BX40" s="75"/>
      <c r="BY40" s="75"/>
      <c r="BZ40" s="75"/>
      <c r="CA40" s="75"/>
      <c r="CB40" s="75"/>
      <c r="CC40" s="23"/>
      <c r="CD40" s="68"/>
      <c r="CE40" s="68"/>
      <c r="CF40" s="68"/>
      <c r="CG40" s="68"/>
      <c r="CH40" s="68"/>
      <c r="CI40" s="68"/>
      <c r="CJ40" s="68"/>
      <c r="CK40" s="68"/>
      <c r="CL40" s="68"/>
      <c r="CM40" s="68"/>
      <c r="CN40" s="68"/>
      <c r="CO40" s="68"/>
      <c r="CP40" s="68"/>
    </row>
    <row r="41" spans="1:94" x14ac:dyDescent="0.25">
      <c r="A41" s="14"/>
      <c r="I41" s="89"/>
      <c r="J41" s="89"/>
      <c r="L41" s="75"/>
      <c r="M41" s="75"/>
      <c r="N41" s="75"/>
      <c r="O41" s="75"/>
      <c r="Q41" s="75"/>
      <c r="R41" s="75"/>
      <c r="S41" s="75"/>
      <c r="T41" s="75"/>
      <c r="U41" s="75"/>
      <c r="V41" s="75"/>
      <c r="W41" s="75"/>
      <c r="Y41" s="75"/>
      <c r="Z41" s="75"/>
      <c r="AC41" s="75"/>
      <c r="AD41" s="75"/>
      <c r="AE41" s="75"/>
      <c r="AH41" s="75"/>
      <c r="AI41" s="75"/>
      <c r="AK41" s="75"/>
      <c r="AL41" s="75"/>
      <c r="AM41" s="75"/>
      <c r="AO41" s="75"/>
      <c r="AP41" s="75"/>
      <c r="AQ41" s="75"/>
      <c r="AR41" s="75"/>
      <c r="AS41" s="75"/>
      <c r="AU41" s="75"/>
      <c r="AV41" s="75"/>
      <c r="AW41" s="75"/>
      <c r="AX41" s="75"/>
      <c r="AY41" s="75"/>
      <c r="AZ41" s="75"/>
      <c r="BA41" s="75"/>
      <c r="BB41" s="75"/>
      <c r="BC41" s="75"/>
      <c r="BD41" s="75"/>
      <c r="BE41" s="75"/>
      <c r="BF41" s="75"/>
      <c r="BG41" s="75"/>
      <c r="BH41" s="75"/>
      <c r="BI41" s="75"/>
      <c r="BJ41" s="75"/>
      <c r="BK41" s="75"/>
      <c r="BL41" s="75"/>
      <c r="BM41" s="75"/>
      <c r="BN41" s="75"/>
      <c r="BO41" s="75"/>
      <c r="BP41" s="75"/>
      <c r="BQ41" s="75"/>
      <c r="BR41" s="75"/>
      <c r="BS41" s="75"/>
      <c r="BT41" s="75"/>
      <c r="BU41" s="75"/>
      <c r="BV41" s="75"/>
      <c r="BW41" s="75"/>
      <c r="BX41" s="75"/>
      <c r="BY41" s="75"/>
      <c r="BZ41" s="75"/>
      <c r="CA41" s="75"/>
      <c r="CB41" s="75"/>
      <c r="CC41" s="23"/>
      <c r="CD41" s="68"/>
      <c r="CE41" s="68"/>
      <c r="CF41" s="68"/>
      <c r="CG41" s="68"/>
      <c r="CH41" s="68"/>
      <c r="CI41" s="68"/>
      <c r="CJ41" s="68"/>
      <c r="CK41" s="68"/>
      <c r="CL41" s="68"/>
      <c r="CM41" s="68"/>
      <c r="CN41" s="68"/>
      <c r="CO41" s="68"/>
      <c r="CP41" s="68"/>
    </row>
    <row r="42" spans="1:94" x14ac:dyDescent="0.25">
      <c r="A42" s="14"/>
      <c r="I42" s="89"/>
      <c r="J42" s="89"/>
      <c r="L42" s="75"/>
      <c r="M42" s="75"/>
      <c r="N42" s="75"/>
      <c r="O42" s="75"/>
      <c r="Q42" s="75"/>
      <c r="R42" s="75"/>
      <c r="S42" s="75"/>
      <c r="T42" s="75"/>
      <c r="U42" s="75"/>
      <c r="V42" s="75"/>
      <c r="W42" s="75"/>
      <c r="Y42" s="75"/>
      <c r="Z42" s="75"/>
      <c r="AC42" s="75"/>
      <c r="AD42" s="75"/>
      <c r="AE42" s="75"/>
      <c r="AH42" s="75"/>
      <c r="AI42" s="75"/>
      <c r="AK42" s="75"/>
      <c r="AL42" s="75"/>
      <c r="AM42" s="75"/>
      <c r="AO42" s="75"/>
      <c r="AP42" s="75"/>
      <c r="AQ42" s="75"/>
      <c r="AR42" s="75"/>
      <c r="AS42" s="75"/>
      <c r="AU42" s="75"/>
      <c r="AV42" s="75"/>
      <c r="AW42" s="75"/>
      <c r="AX42" s="75"/>
      <c r="AY42" s="75"/>
      <c r="AZ42" s="75"/>
      <c r="BA42" s="75"/>
      <c r="BB42" s="75"/>
      <c r="BC42" s="75"/>
      <c r="BD42" s="75"/>
      <c r="BE42" s="75"/>
      <c r="BF42" s="75"/>
      <c r="BG42" s="75"/>
      <c r="BH42" s="75"/>
      <c r="BI42" s="75"/>
      <c r="BJ42" s="75"/>
      <c r="BK42" s="75"/>
      <c r="BL42" s="75"/>
      <c r="BM42" s="75"/>
      <c r="BN42" s="75"/>
      <c r="BO42" s="75"/>
      <c r="BP42" s="75"/>
      <c r="BQ42" s="75"/>
      <c r="BR42" s="75"/>
      <c r="BS42" s="75"/>
      <c r="BT42" s="75"/>
      <c r="BU42" s="75"/>
      <c r="BV42" s="75"/>
      <c r="BW42" s="75"/>
      <c r="BX42" s="75"/>
      <c r="BY42" s="75"/>
      <c r="BZ42" s="75"/>
      <c r="CA42" s="75"/>
      <c r="CB42" s="75"/>
      <c r="CC42" s="23"/>
      <c r="CD42" s="68"/>
      <c r="CE42" s="68"/>
      <c r="CF42" s="68"/>
      <c r="CG42" s="68"/>
      <c r="CH42" s="68"/>
      <c r="CI42" s="68"/>
      <c r="CJ42" s="68"/>
      <c r="CK42" s="68"/>
      <c r="CL42" s="68"/>
      <c r="CM42" s="68"/>
      <c r="CN42" s="68"/>
      <c r="CO42" s="68"/>
      <c r="CP42" s="68"/>
    </row>
    <row r="43" spans="1:94" x14ac:dyDescent="0.25">
      <c r="A43" s="14"/>
      <c r="I43" s="89"/>
      <c r="J43" s="89"/>
      <c r="L43" s="75"/>
      <c r="M43" s="75"/>
      <c r="N43" s="75"/>
      <c r="O43" s="75"/>
      <c r="Q43" s="75"/>
      <c r="R43" s="75"/>
      <c r="S43" s="75"/>
      <c r="T43" s="75"/>
      <c r="U43" s="75"/>
      <c r="V43" s="75"/>
      <c r="W43" s="75"/>
      <c r="Y43" s="75"/>
      <c r="Z43" s="75"/>
      <c r="AC43" s="75"/>
      <c r="AD43" s="75"/>
      <c r="AE43" s="75"/>
      <c r="AH43" s="75"/>
      <c r="AI43" s="75"/>
      <c r="AK43" s="75"/>
      <c r="AL43" s="75"/>
      <c r="AM43" s="75"/>
      <c r="AO43" s="75"/>
      <c r="AP43" s="75"/>
      <c r="AQ43" s="75"/>
      <c r="AR43" s="75"/>
      <c r="AS43" s="75"/>
      <c r="AU43" s="75"/>
      <c r="AV43" s="75"/>
      <c r="AW43" s="75"/>
      <c r="AX43" s="75"/>
      <c r="AY43" s="75"/>
      <c r="AZ43" s="75"/>
      <c r="BA43" s="75"/>
      <c r="BB43" s="75"/>
      <c r="BC43" s="75"/>
      <c r="BD43" s="75"/>
      <c r="BE43" s="75"/>
      <c r="BF43" s="75"/>
      <c r="BG43" s="75"/>
      <c r="BH43" s="75"/>
      <c r="BI43" s="75"/>
      <c r="BJ43" s="75"/>
      <c r="BK43" s="75"/>
      <c r="BL43" s="75"/>
      <c r="BM43" s="75"/>
      <c r="BN43" s="75"/>
      <c r="BO43" s="75"/>
      <c r="BP43" s="75"/>
      <c r="BQ43" s="75"/>
      <c r="BR43" s="75"/>
      <c r="BS43" s="75"/>
      <c r="BT43" s="75"/>
      <c r="BU43" s="75"/>
      <c r="BV43" s="75"/>
      <c r="BW43" s="75"/>
      <c r="BX43" s="75"/>
      <c r="BY43" s="75"/>
      <c r="BZ43" s="75"/>
      <c r="CA43" s="75"/>
      <c r="CB43" s="75"/>
      <c r="CC43" s="23"/>
      <c r="CD43" s="68"/>
      <c r="CE43" s="68"/>
      <c r="CF43" s="68"/>
      <c r="CG43" s="68"/>
      <c r="CH43" s="68"/>
      <c r="CI43" s="68"/>
      <c r="CJ43" s="68"/>
      <c r="CK43" s="68"/>
      <c r="CL43" s="68"/>
      <c r="CM43" s="68"/>
      <c r="CN43" s="68"/>
      <c r="CO43" s="68"/>
      <c r="CP43" s="68"/>
    </row>
    <row r="44" spans="1:94" x14ac:dyDescent="0.25">
      <c r="A44" s="14"/>
      <c r="I44" s="89"/>
      <c r="J44" s="89"/>
      <c r="L44" s="75"/>
      <c r="M44" s="75"/>
      <c r="N44" s="75"/>
      <c r="O44" s="75"/>
      <c r="Q44" s="75"/>
      <c r="R44" s="75"/>
      <c r="S44" s="75"/>
      <c r="T44" s="75"/>
      <c r="U44" s="75"/>
      <c r="V44" s="75"/>
      <c r="W44" s="75"/>
      <c r="Y44" s="75"/>
      <c r="Z44" s="75"/>
      <c r="AC44" s="75"/>
      <c r="AD44" s="75"/>
      <c r="AE44" s="75"/>
      <c r="AH44" s="75"/>
      <c r="AI44" s="75"/>
      <c r="AK44" s="75"/>
      <c r="AL44" s="75"/>
      <c r="AM44" s="75"/>
      <c r="AO44" s="75"/>
      <c r="AP44" s="75"/>
      <c r="AQ44" s="75"/>
      <c r="AR44" s="75"/>
      <c r="AS44" s="75"/>
      <c r="AU44" s="75"/>
      <c r="AV44" s="75"/>
      <c r="AW44" s="75"/>
      <c r="AX44" s="75"/>
      <c r="AY44" s="75"/>
      <c r="AZ44" s="75"/>
      <c r="BA44" s="75"/>
      <c r="BB44" s="75"/>
      <c r="BC44" s="75"/>
      <c r="BD44" s="75"/>
      <c r="BE44" s="75"/>
      <c r="BF44" s="75"/>
      <c r="BG44" s="75"/>
      <c r="BH44" s="75"/>
      <c r="BI44" s="75"/>
      <c r="BJ44" s="75"/>
      <c r="BK44" s="75"/>
      <c r="BL44" s="75"/>
      <c r="BM44" s="75"/>
      <c r="BN44" s="75"/>
      <c r="BO44" s="75"/>
      <c r="BP44" s="75"/>
      <c r="BQ44" s="75"/>
      <c r="BR44" s="75"/>
      <c r="BS44" s="75"/>
      <c r="BT44" s="75"/>
      <c r="BU44" s="75"/>
      <c r="BV44" s="75"/>
      <c r="BW44" s="75"/>
      <c r="BX44" s="75"/>
      <c r="BY44" s="75"/>
      <c r="BZ44" s="75"/>
      <c r="CA44" s="75"/>
      <c r="CB44" s="75"/>
      <c r="CC44" s="23"/>
      <c r="CD44" s="68"/>
      <c r="CE44" s="68"/>
      <c r="CF44" s="68"/>
      <c r="CG44" s="68"/>
      <c r="CH44" s="68"/>
      <c r="CI44" s="68"/>
      <c r="CJ44" s="68"/>
      <c r="CK44" s="68"/>
      <c r="CL44" s="68"/>
      <c r="CM44" s="68"/>
      <c r="CN44" s="68"/>
      <c r="CO44" s="68"/>
      <c r="CP44" s="68"/>
    </row>
    <row r="45" spans="1:94" x14ac:dyDescent="0.25">
      <c r="A45" s="14"/>
      <c r="I45" s="89"/>
      <c r="J45" s="89"/>
      <c r="L45" s="75"/>
      <c r="M45" s="75"/>
      <c r="N45" s="75"/>
      <c r="O45" s="75"/>
      <c r="Q45" s="75"/>
      <c r="R45" s="75"/>
      <c r="S45" s="75"/>
      <c r="T45" s="75"/>
      <c r="U45" s="75"/>
      <c r="V45" s="75"/>
      <c r="W45" s="75"/>
      <c r="Y45" s="75"/>
      <c r="Z45" s="75"/>
      <c r="AC45" s="75"/>
      <c r="AD45" s="75"/>
      <c r="AE45" s="75"/>
      <c r="AH45" s="75"/>
      <c r="AI45" s="75"/>
      <c r="AK45" s="75"/>
      <c r="AL45" s="75"/>
      <c r="AM45" s="75"/>
      <c r="AO45" s="75"/>
      <c r="AP45" s="75"/>
      <c r="AQ45" s="75"/>
      <c r="AR45" s="75"/>
      <c r="AS45" s="75"/>
      <c r="AU45" s="75"/>
      <c r="AV45" s="75"/>
      <c r="AW45" s="75"/>
      <c r="AX45" s="75"/>
      <c r="AY45" s="75"/>
      <c r="AZ45" s="75"/>
      <c r="BA45" s="75"/>
      <c r="BB45" s="75"/>
      <c r="BC45" s="75"/>
      <c r="BD45" s="75"/>
      <c r="BE45" s="75"/>
      <c r="BF45" s="75"/>
      <c r="BG45" s="75"/>
      <c r="BH45" s="75"/>
      <c r="BI45" s="75"/>
      <c r="BJ45" s="75"/>
      <c r="BK45" s="75"/>
      <c r="BL45" s="75"/>
      <c r="BM45" s="75"/>
      <c r="BN45" s="75"/>
      <c r="BO45" s="75"/>
      <c r="BP45" s="75"/>
      <c r="BQ45" s="75"/>
      <c r="BR45" s="75"/>
      <c r="BS45" s="75"/>
      <c r="BT45" s="75"/>
      <c r="BU45" s="75"/>
      <c r="BV45" s="75"/>
      <c r="BW45" s="75"/>
      <c r="BX45" s="75"/>
      <c r="BY45" s="75"/>
      <c r="BZ45" s="75"/>
      <c r="CA45" s="75"/>
      <c r="CB45" s="75"/>
      <c r="CC45" s="23"/>
      <c r="CD45" s="68"/>
      <c r="CE45" s="68"/>
      <c r="CF45" s="68"/>
      <c r="CG45" s="68"/>
      <c r="CH45" s="68"/>
      <c r="CI45" s="68"/>
      <c r="CJ45" s="68"/>
      <c r="CK45" s="68"/>
      <c r="CL45" s="68"/>
      <c r="CM45" s="68"/>
      <c r="CN45" s="68"/>
      <c r="CO45" s="68"/>
      <c r="CP45" s="68"/>
    </row>
    <row r="46" spans="1:94" x14ac:dyDescent="0.25">
      <c r="A46" s="14"/>
      <c r="I46" s="89"/>
      <c r="J46" s="89"/>
      <c r="L46" s="75"/>
      <c r="M46" s="75"/>
      <c r="N46" s="75"/>
      <c r="O46" s="75"/>
      <c r="Q46" s="75"/>
      <c r="R46" s="75"/>
      <c r="S46" s="75"/>
      <c r="T46" s="75"/>
      <c r="U46" s="75"/>
      <c r="V46" s="75"/>
      <c r="W46" s="75"/>
      <c r="Y46" s="75"/>
      <c r="Z46" s="75"/>
      <c r="AC46" s="75"/>
      <c r="AD46" s="75"/>
      <c r="AE46" s="75"/>
      <c r="AH46" s="75"/>
      <c r="AI46" s="75"/>
      <c r="AK46" s="75"/>
      <c r="AL46" s="75"/>
      <c r="AM46" s="75"/>
      <c r="AO46" s="75"/>
      <c r="AP46" s="75"/>
      <c r="AQ46" s="75"/>
      <c r="AR46" s="75"/>
      <c r="AS46" s="75"/>
      <c r="AU46" s="75"/>
      <c r="AV46" s="75"/>
      <c r="AW46" s="75"/>
      <c r="AX46" s="75"/>
      <c r="AY46" s="75"/>
      <c r="AZ46" s="75"/>
      <c r="BA46" s="75"/>
      <c r="BB46" s="75"/>
      <c r="BC46" s="75"/>
      <c r="BD46" s="75"/>
      <c r="BE46" s="75"/>
      <c r="BF46" s="75"/>
      <c r="BG46" s="75"/>
      <c r="BH46" s="75"/>
      <c r="BI46" s="75"/>
      <c r="BJ46" s="75"/>
      <c r="BK46" s="75"/>
      <c r="BL46" s="75"/>
      <c r="BM46" s="75"/>
      <c r="BN46" s="75"/>
      <c r="BO46" s="75"/>
      <c r="BP46" s="75"/>
      <c r="BQ46" s="75"/>
      <c r="BR46" s="75"/>
      <c r="BS46" s="75"/>
      <c r="BT46" s="75"/>
      <c r="BU46" s="75"/>
      <c r="BV46" s="75"/>
      <c r="BW46" s="75"/>
      <c r="BX46" s="75"/>
      <c r="BY46" s="75"/>
      <c r="BZ46" s="75"/>
      <c r="CA46" s="75"/>
      <c r="CB46" s="75"/>
      <c r="CC46" s="23"/>
      <c r="CD46" s="68"/>
      <c r="CE46" s="68"/>
      <c r="CF46" s="68"/>
      <c r="CG46" s="68"/>
      <c r="CH46" s="68"/>
      <c r="CI46" s="68"/>
      <c r="CJ46" s="68"/>
      <c r="CK46" s="68"/>
      <c r="CL46" s="68"/>
      <c r="CM46" s="68"/>
      <c r="CN46" s="68"/>
      <c r="CO46" s="68"/>
      <c r="CP46" s="68"/>
    </row>
    <row r="47" spans="1:94" x14ac:dyDescent="0.25">
      <c r="A47" s="14"/>
      <c r="I47" s="89"/>
      <c r="J47" s="89"/>
      <c r="L47" s="75"/>
      <c r="M47" s="75"/>
      <c r="N47" s="75"/>
      <c r="O47" s="75"/>
      <c r="Q47" s="75"/>
      <c r="R47" s="75"/>
      <c r="S47" s="75"/>
      <c r="T47" s="75"/>
      <c r="U47" s="75"/>
      <c r="V47" s="75"/>
      <c r="W47" s="75"/>
      <c r="Y47" s="75"/>
      <c r="Z47" s="75"/>
      <c r="AC47" s="75"/>
      <c r="AD47" s="75"/>
      <c r="AE47" s="75"/>
      <c r="AH47" s="75"/>
      <c r="AI47" s="75"/>
      <c r="AK47" s="75"/>
      <c r="AL47" s="75"/>
      <c r="AM47" s="75"/>
      <c r="AO47" s="75"/>
      <c r="AP47" s="75"/>
      <c r="AQ47" s="75"/>
      <c r="AR47" s="75"/>
      <c r="AS47" s="75"/>
      <c r="AU47" s="75"/>
      <c r="AV47" s="75"/>
      <c r="AW47" s="75"/>
      <c r="AX47" s="75"/>
      <c r="AY47" s="75"/>
      <c r="AZ47" s="75"/>
      <c r="BA47" s="75"/>
      <c r="BB47" s="75"/>
      <c r="BC47" s="75"/>
      <c r="BD47" s="75"/>
      <c r="BE47" s="75"/>
      <c r="BF47" s="75"/>
      <c r="BG47" s="75"/>
      <c r="BH47" s="75"/>
      <c r="BI47" s="75"/>
      <c r="BJ47" s="75"/>
      <c r="BK47" s="75"/>
      <c r="BL47" s="75"/>
      <c r="BM47" s="75"/>
      <c r="BN47" s="75"/>
      <c r="BO47" s="75"/>
      <c r="BP47" s="75"/>
      <c r="BQ47" s="75"/>
      <c r="BR47" s="75"/>
      <c r="BS47" s="75"/>
      <c r="BT47" s="75"/>
      <c r="BU47" s="75"/>
      <c r="BV47" s="75"/>
      <c r="BW47" s="75"/>
      <c r="BX47" s="75"/>
      <c r="BY47" s="75"/>
      <c r="BZ47" s="75"/>
      <c r="CA47" s="75"/>
      <c r="CB47" s="75"/>
      <c r="CC47" s="23"/>
      <c r="CD47" s="68"/>
      <c r="CE47" s="68"/>
      <c r="CF47" s="68"/>
      <c r="CG47" s="68"/>
      <c r="CH47" s="68"/>
      <c r="CI47" s="68"/>
      <c r="CJ47" s="68"/>
      <c r="CK47" s="68"/>
      <c r="CL47" s="68"/>
      <c r="CM47" s="68"/>
      <c r="CN47" s="68"/>
      <c r="CO47" s="68"/>
      <c r="CP47" s="68"/>
    </row>
    <row r="48" spans="1:94" x14ac:dyDescent="0.25">
      <c r="A48" s="89"/>
      <c r="I48" s="89"/>
      <c r="J48" s="89"/>
      <c r="L48" s="75"/>
      <c r="M48" s="75"/>
      <c r="N48" s="75"/>
      <c r="O48" s="75"/>
      <c r="Q48" s="75"/>
      <c r="R48" s="75"/>
      <c r="S48" s="75"/>
      <c r="T48" s="75"/>
      <c r="U48" s="75"/>
      <c r="V48" s="75"/>
      <c r="W48" s="75"/>
      <c r="Y48" s="75"/>
      <c r="Z48" s="75"/>
      <c r="AC48" s="75"/>
      <c r="AD48" s="75"/>
      <c r="AE48" s="75"/>
      <c r="AH48" s="75"/>
      <c r="AI48" s="75"/>
      <c r="AK48" s="75"/>
      <c r="AL48" s="75"/>
      <c r="AM48" s="75"/>
      <c r="AO48" s="75"/>
      <c r="AP48" s="75"/>
      <c r="AQ48" s="75"/>
      <c r="AR48" s="75"/>
      <c r="AS48" s="75"/>
      <c r="AU48" s="75"/>
      <c r="AV48" s="75"/>
      <c r="AW48" s="75"/>
      <c r="AX48" s="75"/>
      <c r="AY48" s="75"/>
      <c r="AZ48" s="75"/>
      <c r="BA48" s="75"/>
      <c r="BB48" s="75"/>
      <c r="BC48" s="75"/>
      <c r="BD48" s="75"/>
      <c r="BE48" s="75"/>
      <c r="BF48" s="75"/>
      <c r="BG48" s="75"/>
      <c r="BH48" s="75"/>
      <c r="BI48" s="75"/>
      <c r="BJ48" s="75"/>
      <c r="BK48" s="75"/>
      <c r="BL48" s="75"/>
      <c r="BM48" s="75"/>
      <c r="BN48" s="75"/>
      <c r="BO48" s="75"/>
      <c r="BP48" s="75"/>
      <c r="BQ48" s="75"/>
      <c r="BR48" s="75"/>
      <c r="BS48" s="75"/>
      <c r="BT48" s="75"/>
      <c r="BU48" s="75"/>
      <c r="BV48" s="75"/>
      <c r="BW48" s="75"/>
      <c r="BX48" s="75"/>
      <c r="BY48" s="75"/>
      <c r="BZ48" s="75"/>
      <c r="CA48" s="75"/>
      <c r="CB48" s="75"/>
      <c r="CC48" s="89"/>
      <c r="CD48" s="68"/>
      <c r="CE48" s="68" t="str">
        <f>IF(C48&lt;&gt;0,(AL48-C48)/C48,"")</f>
        <v/>
      </c>
      <c r="CF48" s="68" t="str">
        <f>IF(D48&lt;&gt;0,(AQ48-D48)/D48,"")</f>
        <v/>
      </c>
      <c r="CG48" s="68" t="str">
        <f t="shared" ref="CG48:CH51" si="8">IF(E48&lt;&gt;0,(BC48-E48)/E48,"")</f>
        <v/>
      </c>
      <c r="CH48" s="68" t="str">
        <f t="shared" si="8"/>
        <v/>
      </c>
      <c r="CI48" s="68" t="str">
        <f>IF(G48&lt;&gt;0,(BR48-G48)/G48,"")</f>
        <v/>
      </c>
      <c r="CJ48" s="68" t="str">
        <f>IF(H48&lt;&gt;0,(BX48-H48)/H48,"")</f>
        <v/>
      </c>
      <c r="CK48" s="68"/>
      <c r="CL48" s="68"/>
      <c r="CM48" s="68"/>
      <c r="CN48" s="68"/>
      <c r="CO48" s="68"/>
      <c r="CP48" s="68"/>
    </row>
    <row r="49" spans="1:94" x14ac:dyDescent="0.25">
      <c r="A49" s="4" t="s">
        <v>353</v>
      </c>
      <c r="B49" s="1">
        <f>SUM(B3:B47)</f>
        <v>1820352.8337352998</v>
      </c>
      <c r="C49" s="1">
        <f t="shared" ref="C49:H49" si="9">SUM(C3:C47)</f>
        <v>7541.2667931644</v>
      </c>
      <c r="D49" s="1">
        <f t="shared" si="9"/>
        <v>390160.14994074003</v>
      </c>
      <c r="E49" s="1">
        <f>SUM(E3:E47)</f>
        <v>27121.344275159005</v>
      </c>
      <c r="F49" s="1">
        <f t="shared" si="9"/>
        <v>14542.174194539799</v>
      </c>
      <c r="G49" s="1">
        <f t="shared" si="9"/>
        <v>1025.5675726412001</v>
      </c>
      <c r="H49" s="1">
        <f t="shared" si="9"/>
        <v>127708.44263931301</v>
      </c>
      <c r="I49" s="89"/>
      <c r="J49" s="89"/>
      <c r="K49" s="1">
        <f>SUM(K3:K47)</f>
        <v>0</v>
      </c>
      <c r="L49" s="1">
        <f t="shared" ref="L49:AC49" si="10">SUM(L3:L47)</f>
        <v>71.946340082275327</v>
      </c>
      <c r="M49" s="1">
        <f t="shared" si="10"/>
        <v>2301.0799002912931</v>
      </c>
      <c r="N49" s="1">
        <f t="shared" si="10"/>
        <v>2301.0799002912931</v>
      </c>
      <c r="O49" s="1">
        <f t="shared" si="10"/>
        <v>350.63144602849644</v>
      </c>
      <c r="P49" s="1"/>
      <c r="Q49" s="1">
        <f t="shared" si="10"/>
        <v>5538.293197837279</v>
      </c>
      <c r="R49" s="1">
        <f t="shared" si="10"/>
        <v>13418.012136309762</v>
      </c>
      <c r="S49" s="1">
        <f t="shared" si="10"/>
        <v>1809991.6828811255</v>
      </c>
      <c r="T49" s="1">
        <f t="shared" si="10"/>
        <v>10025.361259210824</v>
      </c>
      <c r="U49" s="1">
        <f t="shared" si="10"/>
        <v>2609.7814337051541</v>
      </c>
      <c r="V49" s="1">
        <f t="shared" si="10"/>
        <v>4525.5985979800689</v>
      </c>
      <c r="W49" s="1">
        <f t="shared" si="10"/>
        <v>2419.1168445432813</v>
      </c>
      <c r="X49" s="1"/>
      <c r="Y49" s="1">
        <f t="shared" si="10"/>
        <v>3184.2541542786616</v>
      </c>
      <c r="Z49" s="1">
        <f t="shared" si="10"/>
        <v>3184.2541542786616</v>
      </c>
      <c r="AA49" s="1"/>
      <c r="AB49" s="1"/>
      <c r="AC49" s="1">
        <f t="shared" si="10"/>
        <v>3096.8909695534749</v>
      </c>
      <c r="AD49" s="1">
        <f t="shared" ref="AD49:BY49" si="11">SUM(AD3:AD47)</f>
        <v>1941.7656636656804</v>
      </c>
      <c r="AE49" s="1">
        <f t="shared" si="11"/>
        <v>33.260430856181792</v>
      </c>
      <c r="AF49" s="1"/>
      <c r="AG49" s="1">
        <f t="shared" si="11"/>
        <v>519.38025123679597</v>
      </c>
      <c r="AH49" s="1">
        <f t="shared" si="11"/>
        <v>277.49662767567366</v>
      </c>
      <c r="AI49" s="1">
        <f t="shared" si="11"/>
        <v>0</v>
      </c>
      <c r="AJ49" s="1"/>
      <c r="AK49" s="1">
        <f t="shared" si="11"/>
        <v>41.928665955226485</v>
      </c>
      <c r="AL49" s="1">
        <f t="shared" si="11"/>
        <v>7510.7074555648414</v>
      </c>
      <c r="AM49" s="1">
        <f t="shared" si="11"/>
        <v>0</v>
      </c>
      <c r="AN49" s="1">
        <f t="shared" si="11"/>
        <v>129563.4343851672</v>
      </c>
      <c r="AO49" s="1">
        <f t="shared" si="11"/>
        <v>348401.11209860671</v>
      </c>
      <c r="AP49" s="1">
        <f t="shared" si="11"/>
        <v>35614.635978271806</v>
      </c>
      <c r="AQ49" s="1">
        <f t="shared" si="11"/>
        <v>387112.63904643198</v>
      </c>
      <c r="AR49" s="1">
        <f t="shared" si="11"/>
        <v>0</v>
      </c>
      <c r="AS49" s="1">
        <f t="shared" si="11"/>
        <v>5055.1629864385068</v>
      </c>
      <c r="AT49" s="1"/>
      <c r="AU49" s="1">
        <f t="shared" si="11"/>
        <v>6.5072698057324407</v>
      </c>
      <c r="AV49" s="1">
        <f t="shared" si="11"/>
        <v>58299.400967242364</v>
      </c>
      <c r="AW49" s="1">
        <f t="shared" si="11"/>
        <v>27.961837461583531</v>
      </c>
      <c r="AX49" s="1">
        <f t="shared" si="11"/>
        <v>9.7624247724220385</v>
      </c>
      <c r="AY49" s="1">
        <f t="shared" si="11"/>
        <v>8052.5367315626445</v>
      </c>
      <c r="AZ49" s="1">
        <f t="shared" si="11"/>
        <v>166.10279028040446</v>
      </c>
      <c r="BA49" s="1">
        <f t="shared" si="11"/>
        <v>13.652620862448106</v>
      </c>
      <c r="BB49" s="1">
        <f t="shared" si="11"/>
        <v>1.3365965747748239</v>
      </c>
      <c r="BC49" s="1">
        <f t="shared" si="11"/>
        <v>26976.030235092891</v>
      </c>
      <c r="BD49" s="1">
        <f t="shared" si="11"/>
        <v>14447.224913535147</v>
      </c>
      <c r="BE49" s="1">
        <f t="shared" si="11"/>
        <v>12528.805321557744</v>
      </c>
      <c r="BF49" s="1">
        <f t="shared" si="11"/>
        <v>144.80484801042201</v>
      </c>
      <c r="BG49" s="1">
        <f t="shared" si="11"/>
        <v>1.5482033174442467</v>
      </c>
      <c r="BH49" s="1">
        <f t="shared" si="11"/>
        <v>906.36280587914007</v>
      </c>
      <c r="BI49" s="1">
        <f t="shared" si="11"/>
        <v>3.9372444669724449</v>
      </c>
      <c r="BJ49" s="1">
        <f t="shared" si="11"/>
        <v>999.85159337705909</v>
      </c>
      <c r="BK49" s="1">
        <f t="shared" si="11"/>
        <v>54.342928202022605</v>
      </c>
      <c r="BL49" s="1">
        <f t="shared" si="11"/>
        <v>18.694494729903351</v>
      </c>
      <c r="BM49" s="1">
        <f t="shared" si="11"/>
        <v>3793.0634017630327</v>
      </c>
      <c r="BN49" s="1">
        <f t="shared" si="11"/>
        <v>785.55692257796795</v>
      </c>
      <c r="BO49" s="1">
        <f t="shared" si="11"/>
        <v>129.91358967357485</v>
      </c>
      <c r="BP49" s="1">
        <f t="shared" si="11"/>
        <v>111.82041293212501</v>
      </c>
      <c r="BQ49" s="1">
        <f t="shared" si="11"/>
        <v>5.0251198634357408</v>
      </c>
      <c r="BR49" s="1">
        <f t="shared" si="11"/>
        <v>1020.954490251041</v>
      </c>
      <c r="BS49" s="1">
        <f t="shared" si="11"/>
        <v>1585.0927733349858</v>
      </c>
      <c r="BT49" s="1">
        <f t="shared" si="11"/>
        <v>0</v>
      </c>
      <c r="BU49" s="1">
        <f t="shared" si="11"/>
        <v>6.3662771804671623</v>
      </c>
      <c r="BV49" s="1">
        <f t="shared" si="11"/>
        <v>14551.012783397508</v>
      </c>
      <c r="BW49" s="1">
        <f t="shared" si="11"/>
        <v>1.0172155138137884</v>
      </c>
      <c r="BX49" s="1">
        <f t="shared" si="11"/>
        <v>126879.33806972319</v>
      </c>
      <c r="BY49" s="1">
        <f t="shared" si="11"/>
        <v>15373.211302203114</v>
      </c>
      <c r="BZ49" s="1"/>
      <c r="CA49" s="1"/>
      <c r="CB49" s="1"/>
      <c r="CC49" s="89"/>
      <c r="CD49" s="68">
        <f>+(R49-B49)/B49</f>
        <v>-0.992628894856182</v>
      </c>
      <c r="CE49" s="68">
        <f>IF(C49&lt;&gt;0,(AL49-C49)/C49,"")</f>
        <v>-4.0522817237096534E-3</v>
      </c>
      <c r="CF49" s="68">
        <f>IF(D49&lt;&gt;0,(AQ49-D49)/D49,"")</f>
        <v>-7.8109230139749445E-3</v>
      </c>
      <c r="CG49" s="68">
        <f t="shared" si="8"/>
        <v>-5.3579217383855939E-3</v>
      </c>
      <c r="CH49" s="68">
        <f t="shared" si="8"/>
        <v>-6.5292355692110442E-3</v>
      </c>
      <c r="CI49" s="68">
        <f>IF(G49&lt;&gt;0,(BR49-G49)/G49,"")</f>
        <v>-4.4980774677564842E-3</v>
      </c>
      <c r="CJ49" s="68">
        <f>IF(H49&lt;&gt;0,(BX49-H49)/H49,"")</f>
        <v>-6.4921672557816815E-3</v>
      </c>
      <c r="CK49" s="68" t="e">
        <f>IF(#REF!&lt;&gt;0,(BY49-#REF!)/#REF!,"")</f>
        <v>#REF!</v>
      </c>
      <c r="CL49" s="68" t="e">
        <f>IF(#REF!&lt;&gt;0,(CB49-#REF!)/#REF!,"")</f>
        <v>#REF!</v>
      </c>
      <c r="CM49" s="68" t="e">
        <f>IF(#REF!&lt;&gt;0,(CC49-#REF!)/#REF!,"")</f>
        <v>#REF!</v>
      </c>
      <c r="CN49" s="68" t="e">
        <f>IF(#REF!&lt;&gt;0,(CD49-#REF!)/#REF!,"")</f>
        <v>#REF!</v>
      </c>
      <c r="CO49" s="68" t="e">
        <f>IF(#REF!&lt;&gt;0,(CE49-#REF!)/#REF!,"")</f>
        <v>#REF!</v>
      </c>
      <c r="CP49" s="68" t="e">
        <f>IF(#REF!&lt;&gt;0,(CF49-#REF!)/#REF!,"")</f>
        <v>#REF!</v>
      </c>
    </row>
    <row r="50" spans="1:94" x14ac:dyDescent="0.25">
      <c r="A50" s="4" t="s">
        <v>477</v>
      </c>
      <c r="B50" s="1">
        <f>SUM(B3:B15)</f>
        <v>1820352.8337352998</v>
      </c>
      <c r="C50" s="1">
        <f t="shared" ref="C50:H50" si="12">SUM(C3:C15)</f>
        <v>7541.2667931644</v>
      </c>
      <c r="D50" s="1">
        <f t="shared" si="12"/>
        <v>390160.14994074003</v>
      </c>
      <c r="E50" s="1">
        <f>SUM(E3:E15)</f>
        <v>27121.344275159005</v>
      </c>
      <c r="F50" s="1">
        <f t="shared" si="12"/>
        <v>14542.174194539799</v>
      </c>
      <c r="G50" s="1">
        <f t="shared" si="12"/>
        <v>1025.5675726412001</v>
      </c>
      <c r="H50" s="1">
        <f t="shared" si="12"/>
        <v>127708.44263931301</v>
      </c>
      <c r="I50" s="89"/>
      <c r="J50" s="89"/>
      <c r="K50" s="1">
        <f>SUM(K3:K15)</f>
        <v>0</v>
      </c>
      <c r="L50" s="1">
        <f t="shared" ref="L50:AC50" si="13">SUM(L3:L15)</f>
        <v>71.946340082275327</v>
      </c>
      <c r="M50" s="1">
        <f t="shared" si="13"/>
        <v>2301.0799002912931</v>
      </c>
      <c r="N50" s="1">
        <f t="shared" si="13"/>
        <v>2301.0799002912931</v>
      </c>
      <c r="O50" s="1">
        <f t="shared" si="13"/>
        <v>350.63144602849644</v>
      </c>
      <c r="P50" s="1"/>
      <c r="Q50" s="1">
        <f t="shared" si="13"/>
        <v>5538.293197837279</v>
      </c>
      <c r="R50" s="1">
        <f t="shared" si="13"/>
        <v>13418.012136309762</v>
      </c>
      <c r="S50" s="1">
        <f t="shared" si="13"/>
        <v>1809991.6828811255</v>
      </c>
      <c r="T50" s="1">
        <f t="shared" si="13"/>
        <v>10025.361259210824</v>
      </c>
      <c r="U50" s="1">
        <f t="shared" si="13"/>
        <v>2609.7814337051541</v>
      </c>
      <c r="V50" s="1">
        <f t="shared" si="13"/>
        <v>4525.5985979800689</v>
      </c>
      <c r="W50" s="1">
        <f t="shared" si="13"/>
        <v>2419.1168445432813</v>
      </c>
      <c r="X50" s="1"/>
      <c r="Y50" s="1">
        <f t="shared" si="13"/>
        <v>3184.2541542786616</v>
      </c>
      <c r="Z50" s="1">
        <f t="shared" si="13"/>
        <v>3184.2541542786616</v>
      </c>
      <c r="AA50" s="1"/>
      <c r="AB50" s="1"/>
      <c r="AC50" s="1">
        <f t="shared" si="13"/>
        <v>3096.8909695534749</v>
      </c>
      <c r="AD50" s="1">
        <f t="shared" ref="AD50:BY50" si="14">SUM(AD3:AD15)</f>
        <v>1941.7656636656804</v>
      </c>
      <c r="AE50" s="1">
        <f t="shared" si="14"/>
        <v>33.260430856181792</v>
      </c>
      <c r="AF50" s="1"/>
      <c r="AG50" s="1">
        <f t="shared" si="14"/>
        <v>519.38025123679597</v>
      </c>
      <c r="AH50" s="1">
        <f t="shared" si="14"/>
        <v>277.49662767567366</v>
      </c>
      <c r="AI50" s="1">
        <f t="shared" si="14"/>
        <v>0</v>
      </c>
      <c r="AJ50" s="1"/>
      <c r="AK50" s="1">
        <f t="shared" si="14"/>
        <v>41.928665955226485</v>
      </c>
      <c r="AL50" s="1">
        <f t="shared" si="14"/>
        <v>7510.7074555648414</v>
      </c>
      <c r="AM50" s="1">
        <f t="shared" si="14"/>
        <v>0</v>
      </c>
      <c r="AN50" s="1">
        <f t="shared" si="14"/>
        <v>129563.4343851672</v>
      </c>
      <c r="AO50" s="1">
        <f t="shared" si="14"/>
        <v>348401.11209860671</v>
      </c>
      <c r="AP50" s="1">
        <f t="shared" si="14"/>
        <v>35614.635978271806</v>
      </c>
      <c r="AQ50" s="1">
        <f t="shared" si="14"/>
        <v>387112.63904643198</v>
      </c>
      <c r="AR50" s="1">
        <f t="shared" si="14"/>
        <v>0</v>
      </c>
      <c r="AS50" s="1">
        <f t="shared" si="14"/>
        <v>5055.1629864385068</v>
      </c>
      <c r="AT50" s="1"/>
      <c r="AU50" s="1">
        <f t="shared" si="14"/>
        <v>6.5072698057324407</v>
      </c>
      <c r="AV50" s="1">
        <f t="shared" si="14"/>
        <v>58299.400967242364</v>
      </c>
      <c r="AW50" s="1">
        <f t="shared" si="14"/>
        <v>27.961837461583531</v>
      </c>
      <c r="AX50" s="1">
        <f t="shared" si="14"/>
        <v>9.7624247724220385</v>
      </c>
      <c r="AY50" s="1">
        <f t="shared" si="14"/>
        <v>8052.5367315626445</v>
      </c>
      <c r="AZ50" s="1">
        <f t="shared" si="14"/>
        <v>166.10279028040446</v>
      </c>
      <c r="BA50" s="1">
        <f t="shared" si="14"/>
        <v>13.652620862448106</v>
      </c>
      <c r="BB50" s="1">
        <f t="shared" si="14"/>
        <v>1.3365965747748239</v>
      </c>
      <c r="BC50" s="1">
        <f t="shared" si="14"/>
        <v>26976.030235092891</v>
      </c>
      <c r="BD50" s="1">
        <f t="shared" si="14"/>
        <v>14447.224913535147</v>
      </c>
      <c r="BE50" s="1">
        <f t="shared" si="14"/>
        <v>12528.805321557744</v>
      </c>
      <c r="BF50" s="1">
        <f t="shared" si="14"/>
        <v>144.80484801042201</v>
      </c>
      <c r="BG50" s="1">
        <f t="shared" si="14"/>
        <v>1.5482033174442467</v>
      </c>
      <c r="BH50" s="1">
        <f t="shared" si="14"/>
        <v>906.36280587914007</v>
      </c>
      <c r="BI50" s="1">
        <f t="shared" si="14"/>
        <v>3.9372444669724449</v>
      </c>
      <c r="BJ50" s="1">
        <f t="shared" si="14"/>
        <v>999.85159337705909</v>
      </c>
      <c r="BK50" s="1">
        <f t="shared" si="14"/>
        <v>54.342928202022605</v>
      </c>
      <c r="BL50" s="1">
        <f t="shared" si="14"/>
        <v>18.694494729903351</v>
      </c>
      <c r="BM50" s="1">
        <f t="shared" si="14"/>
        <v>3793.0634017630327</v>
      </c>
      <c r="BN50" s="1">
        <f t="shared" si="14"/>
        <v>785.55692257796795</v>
      </c>
      <c r="BO50" s="1">
        <f t="shared" si="14"/>
        <v>129.91358967357485</v>
      </c>
      <c r="BP50" s="1">
        <f t="shared" si="14"/>
        <v>111.82041293212501</v>
      </c>
      <c r="BQ50" s="1">
        <f t="shared" si="14"/>
        <v>5.0251198634357408</v>
      </c>
      <c r="BR50" s="1">
        <f t="shared" si="14"/>
        <v>1020.954490251041</v>
      </c>
      <c r="BS50" s="1">
        <f t="shared" si="14"/>
        <v>1585.0927733349858</v>
      </c>
      <c r="BT50" s="1">
        <f t="shared" si="14"/>
        <v>0</v>
      </c>
      <c r="BU50" s="1">
        <f t="shared" si="14"/>
        <v>6.3662771804671623</v>
      </c>
      <c r="BV50" s="1">
        <f t="shared" si="14"/>
        <v>14551.012783397508</v>
      </c>
      <c r="BW50" s="1">
        <f t="shared" si="14"/>
        <v>1.0172155138137884</v>
      </c>
      <c r="BX50" s="1">
        <f t="shared" si="14"/>
        <v>126879.33806972319</v>
      </c>
      <c r="BY50" s="1">
        <f t="shared" si="14"/>
        <v>15373.211302203114</v>
      </c>
      <c r="BZ50" s="1"/>
      <c r="CA50" s="1"/>
      <c r="CB50" s="1"/>
      <c r="CC50" s="89"/>
      <c r="CD50" s="68">
        <f>+(R50-B50)/B50</f>
        <v>-0.992628894856182</v>
      </c>
      <c r="CE50" s="68">
        <f>IF(C50&lt;&gt;0,(AL50-C50)/C50,"")</f>
        <v>-4.0522817237096534E-3</v>
      </c>
      <c r="CF50" s="68">
        <f>IF(D50&lt;&gt;0,(AQ50-D50)/D50,"")</f>
        <v>-7.8109230139749445E-3</v>
      </c>
      <c r="CG50" s="68">
        <f t="shared" si="8"/>
        <v>-5.3579217383855939E-3</v>
      </c>
      <c r="CH50" s="68">
        <f t="shared" si="8"/>
        <v>-6.5292355692110442E-3</v>
      </c>
      <c r="CI50" s="68">
        <f>IF(G50&lt;&gt;0,(BR50-G50)/G50,"")</f>
        <v>-4.4980774677564842E-3</v>
      </c>
      <c r="CJ50" s="68">
        <f>IF(H50&lt;&gt;0,(BX50-H50)/H50,"")</f>
        <v>-6.4921672557816815E-3</v>
      </c>
      <c r="CK50" s="68" t="e">
        <f>IF(#REF!&lt;&gt;0,(BY50-#REF!)/#REF!,"")</f>
        <v>#REF!</v>
      </c>
      <c r="CL50" s="68" t="e">
        <f>IF(#REF!&lt;&gt;0,(CB50-#REF!)/#REF!,"")</f>
        <v>#REF!</v>
      </c>
      <c r="CM50" s="68" t="e">
        <f>IF(#REF!&lt;&gt;0,(CC50-#REF!)/#REF!,"")</f>
        <v>#REF!</v>
      </c>
      <c r="CN50" s="68" t="e">
        <f>IF(#REF!&lt;&gt;0,(CD50-#REF!)/#REF!,"")</f>
        <v>#REF!</v>
      </c>
      <c r="CO50" s="68" t="e">
        <f>IF(#REF!&lt;&gt;0,(CE50-#REF!)/#REF!,"")</f>
        <v>#REF!</v>
      </c>
      <c r="CP50" s="68" t="e">
        <f>IF(#REF!&lt;&gt;0,(CF50-#REF!)/#REF!,"")</f>
        <v>#REF!</v>
      </c>
    </row>
    <row r="51" spans="1:94" x14ac:dyDescent="0.25">
      <c r="A51" s="4" t="s">
        <v>478</v>
      </c>
      <c r="B51" s="1">
        <f>SUM(B16:B47)</f>
        <v>0</v>
      </c>
      <c r="C51" s="1">
        <f t="shared" ref="C51:H51" si="15">SUM(C16:C47)</f>
        <v>0</v>
      </c>
      <c r="D51" s="1">
        <f t="shared" si="15"/>
        <v>0</v>
      </c>
      <c r="E51" s="1">
        <f>SUM(E16:E47)</f>
        <v>0</v>
      </c>
      <c r="F51" s="1">
        <f t="shared" si="15"/>
        <v>0</v>
      </c>
      <c r="G51" s="1">
        <f t="shared" si="15"/>
        <v>0</v>
      </c>
      <c r="H51" s="1">
        <f t="shared" si="15"/>
        <v>0</v>
      </c>
      <c r="I51" s="89"/>
      <c r="J51" s="89"/>
      <c r="K51" s="1">
        <f>SUM(K16:K47)</f>
        <v>0</v>
      </c>
      <c r="L51" s="1">
        <f t="shared" ref="L51:AC51" si="16">SUM(L16:L47)</f>
        <v>0</v>
      </c>
      <c r="M51" s="1">
        <f t="shared" si="16"/>
        <v>0</v>
      </c>
      <c r="N51" s="1">
        <f t="shared" si="16"/>
        <v>0</v>
      </c>
      <c r="O51" s="1">
        <f t="shared" si="16"/>
        <v>0</v>
      </c>
      <c r="P51" s="1"/>
      <c r="Q51" s="1">
        <f t="shared" si="16"/>
        <v>0</v>
      </c>
      <c r="R51" s="1">
        <f t="shared" si="16"/>
        <v>0</v>
      </c>
      <c r="S51" s="1">
        <f t="shared" si="16"/>
        <v>0</v>
      </c>
      <c r="T51" s="1">
        <f t="shared" si="16"/>
        <v>0</v>
      </c>
      <c r="U51" s="1">
        <f t="shared" si="16"/>
        <v>0</v>
      </c>
      <c r="V51" s="1">
        <f t="shared" si="16"/>
        <v>0</v>
      </c>
      <c r="W51" s="1">
        <f t="shared" si="16"/>
        <v>0</v>
      </c>
      <c r="X51" s="1"/>
      <c r="Y51" s="1">
        <f t="shared" si="16"/>
        <v>0</v>
      </c>
      <c r="Z51" s="1">
        <f t="shared" si="16"/>
        <v>0</v>
      </c>
      <c r="AA51" s="1"/>
      <c r="AB51" s="1"/>
      <c r="AC51" s="1">
        <f t="shared" si="16"/>
        <v>0</v>
      </c>
      <c r="AD51" s="1">
        <f t="shared" ref="AD51:BY51" si="17">SUM(AD16:AD47)</f>
        <v>0</v>
      </c>
      <c r="AE51" s="1">
        <f t="shared" si="17"/>
        <v>0</v>
      </c>
      <c r="AF51" s="1"/>
      <c r="AG51" s="1">
        <f t="shared" si="17"/>
        <v>0</v>
      </c>
      <c r="AH51" s="1">
        <f t="shared" si="17"/>
        <v>0</v>
      </c>
      <c r="AI51" s="1">
        <f t="shared" si="17"/>
        <v>0</v>
      </c>
      <c r="AJ51" s="1"/>
      <c r="AK51" s="1">
        <f t="shared" si="17"/>
        <v>0</v>
      </c>
      <c r="AL51" s="1">
        <f t="shared" si="17"/>
        <v>0</v>
      </c>
      <c r="AM51" s="1">
        <f t="shared" si="17"/>
        <v>0</v>
      </c>
      <c r="AN51" s="1">
        <f t="shared" si="17"/>
        <v>0</v>
      </c>
      <c r="AO51" s="1">
        <f t="shared" si="17"/>
        <v>0</v>
      </c>
      <c r="AP51" s="1">
        <f t="shared" si="17"/>
        <v>0</v>
      </c>
      <c r="AQ51" s="1">
        <f t="shared" si="17"/>
        <v>0</v>
      </c>
      <c r="AR51" s="1">
        <f t="shared" si="17"/>
        <v>0</v>
      </c>
      <c r="AS51" s="1">
        <f t="shared" si="17"/>
        <v>0</v>
      </c>
      <c r="AT51" s="1"/>
      <c r="AU51" s="1">
        <f t="shared" si="17"/>
        <v>0</v>
      </c>
      <c r="AV51" s="1">
        <f t="shared" si="17"/>
        <v>0</v>
      </c>
      <c r="AW51" s="1">
        <f t="shared" si="17"/>
        <v>0</v>
      </c>
      <c r="AX51" s="1">
        <f t="shared" si="17"/>
        <v>0</v>
      </c>
      <c r="AY51" s="1">
        <f t="shared" si="17"/>
        <v>0</v>
      </c>
      <c r="AZ51" s="1">
        <f t="shared" si="17"/>
        <v>0</v>
      </c>
      <c r="BA51" s="1">
        <f t="shared" si="17"/>
        <v>0</v>
      </c>
      <c r="BB51" s="1">
        <f t="shared" si="17"/>
        <v>0</v>
      </c>
      <c r="BC51" s="1">
        <f t="shared" si="17"/>
        <v>0</v>
      </c>
      <c r="BD51" s="1">
        <f t="shared" si="17"/>
        <v>0</v>
      </c>
      <c r="BE51" s="1">
        <f t="shared" si="17"/>
        <v>0</v>
      </c>
      <c r="BF51" s="1">
        <f t="shared" si="17"/>
        <v>0</v>
      </c>
      <c r="BG51" s="1">
        <f t="shared" si="17"/>
        <v>0</v>
      </c>
      <c r="BH51" s="1">
        <f t="shared" si="17"/>
        <v>0</v>
      </c>
      <c r="BI51" s="1">
        <f t="shared" si="17"/>
        <v>0</v>
      </c>
      <c r="BJ51" s="1">
        <f t="shared" si="17"/>
        <v>0</v>
      </c>
      <c r="BK51" s="1">
        <f t="shared" si="17"/>
        <v>0</v>
      </c>
      <c r="BL51" s="1">
        <f t="shared" si="17"/>
        <v>0</v>
      </c>
      <c r="BM51" s="1">
        <f t="shared" si="17"/>
        <v>0</v>
      </c>
      <c r="BN51" s="1">
        <f t="shared" si="17"/>
        <v>0</v>
      </c>
      <c r="BO51" s="1">
        <f t="shared" si="17"/>
        <v>0</v>
      </c>
      <c r="BP51" s="1">
        <f t="shared" si="17"/>
        <v>0</v>
      </c>
      <c r="BQ51" s="1">
        <f t="shared" si="17"/>
        <v>0</v>
      </c>
      <c r="BR51" s="1">
        <f t="shared" si="17"/>
        <v>0</v>
      </c>
      <c r="BS51" s="1">
        <f t="shared" si="17"/>
        <v>0</v>
      </c>
      <c r="BT51" s="1">
        <f t="shared" si="17"/>
        <v>0</v>
      </c>
      <c r="BU51" s="1">
        <f t="shared" si="17"/>
        <v>0</v>
      </c>
      <c r="BV51" s="1">
        <f t="shared" si="17"/>
        <v>0</v>
      </c>
      <c r="BW51" s="1">
        <f t="shared" si="17"/>
        <v>0</v>
      </c>
      <c r="BX51" s="1">
        <f t="shared" si="17"/>
        <v>0</v>
      </c>
      <c r="BY51" s="1">
        <f t="shared" si="17"/>
        <v>0</v>
      </c>
      <c r="BZ51" s="1"/>
      <c r="CA51" s="1"/>
      <c r="CB51" s="1"/>
      <c r="CC51" s="89"/>
      <c r="CD51" s="68" t="e">
        <f>+(R51-B51)/B51</f>
        <v>#DIV/0!</v>
      </c>
      <c r="CE51" s="68" t="str">
        <f>IF(C51&lt;&gt;0,(AL51-C51)/C51,"")</f>
        <v/>
      </c>
      <c r="CF51" s="68" t="str">
        <f>IF(D51&lt;&gt;0,(AQ51-D51)/D51,"")</f>
        <v/>
      </c>
      <c r="CG51" s="68" t="str">
        <f t="shared" si="8"/>
        <v/>
      </c>
      <c r="CH51" s="68" t="str">
        <f t="shared" si="8"/>
        <v/>
      </c>
      <c r="CI51" s="68" t="str">
        <f>IF(G51&lt;&gt;0,(BR51-G51)/G51,"")</f>
        <v/>
      </c>
      <c r="CJ51" s="68" t="str">
        <f>IF(H51&lt;&gt;0,(BX51-H51)/H51,"")</f>
        <v/>
      </c>
      <c r="CK51" s="68" t="e">
        <f>IF(#REF!&lt;&gt;0,(BY51-#REF!)/#REF!,"")</f>
        <v>#REF!</v>
      </c>
      <c r="CL51" s="68" t="e">
        <f>IF(#REF!&lt;&gt;0,(CB51-#REF!)/#REF!,"")</f>
        <v>#REF!</v>
      </c>
      <c r="CM51" s="68" t="e">
        <f>IF(#REF!&lt;&gt;0,(CC51-#REF!)/#REF!,"")</f>
        <v>#REF!</v>
      </c>
      <c r="CN51" s="68" t="e">
        <f>IF(#REF!&lt;&gt;0,(CD51-#REF!)/#REF!,"")</f>
        <v>#REF!</v>
      </c>
      <c r="CO51" s="68" t="e">
        <f>IF(#REF!&lt;&gt;0,(CE51-#REF!)/#REF!,"")</f>
        <v>#REF!</v>
      </c>
      <c r="CP51" s="68" t="e">
        <f>IF(#REF!&lt;&gt;0,(CF51-#REF!)/#REF!,"")</f>
        <v>#REF!</v>
      </c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CW38"/>
  <sheetViews>
    <sheetView zoomScale="85" zoomScaleNormal="85" workbookViewId="0">
      <pane xSplit="1" ySplit="2" topLeftCell="K3" activePane="bottomRight" state="frozen"/>
      <selection pane="topRight" activeCell="B1" sqref="B1"/>
      <selection pane="bottomLeft" activeCell="A3" sqref="A3"/>
      <selection pane="bottomRight" activeCell="U38" sqref="U38"/>
    </sheetView>
  </sheetViews>
  <sheetFormatPr defaultColWidth="9.140625" defaultRowHeight="15" x14ac:dyDescent="0.25"/>
  <cols>
    <col min="1" max="1" width="18.85546875" style="21" customWidth="1"/>
    <col min="2" max="2" width="10.85546875" style="75" customWidth="1"/>
    <col min="3" max="3" width="9.140625" style="75"/>
    <col min="4" max="4" width="11" style="75" customWidth="1"/>
    <col min="5" max="15" width="9.140625" style="75"/>
    <col min="16" max="16" width="9.140625" style="21"/>
    <col min="17" max="17" width="21.28515625" style="21" bestFit="1" customWidth="1"/>
    <col min="18" max="18" width="5.42578125" style="19" bestFit="1" customWidth="1"/>
    <col min="19" max="19" width="9.85546875" style="19" bestFit="1" customWidth="1"/>
    <col min="20" max="20" width="5.5703125" style="19" bestFit="1" customWidth="1"/>
    <col min="21" max="21" width="14.5703125" style="19" bestFit="1" customWidth="1"/>
    <col min="22" max="22" width="5.5703125" style="19" bestFit="1" customWidth="1"/>
    <col min="23" max="23" width="5.7109375" style="19" bestFit="1" customWidth="1"/>
    <col min="24" max="24" width="13.42578125" style="19" bestFit="1" customWidth="1"/>
    <col min="25" max="25" width="5.7109375" style="19" bestFit="1" customWidth="1"/>
    <col min="26" max="26" width="9.28515625" style="19" bestFit="1" customWidth="1"/>
    <col min="27" max="27" width="5.7109375" style="19" bestFit="1" customWidth="1"/>
    <col min="28" max="28" width="5.7109375" style="19" customWidth="1"/>
    <col min="29" max="29" width="5.7109375" style="19" bestFit="1" customWidth="1"/>
    <col min="30" max="30" width="10.85546875" style="75" bestFit="1" customWidth="1"/>
    <col min="31" max="31" width="5.85546875" style="19" bestFit="1" customWidth="1"/>
    <col min="32" max="32" width="6.42578125" style="19" bestFit="1" customWidth="1"/>
    <col min="33" max="33" width="15.42578125" style="19" bestFit="1" customWidth="1"/>
    <col min="34" max="34" width="6.5703125" style="19" bestFit="1" customWidth="1"/>
    <col min="35" max="35" width="5.7109375" style="19" bestFit="1" customWidth="1"/>
    <col min="36" max="36" width="5.140625" style="19" bestFit="1" customWidth="1"/>
    <col min="37" max="37" width="4.140625" style="19" bestFit="1" customWidth="1"/>
    <col min="38" max="38" width="6.5703125" style="19" bestFit="1" customWidth="1"/>
    <col min="39" max="39" width="6.140625" style="19" bestFit="1" customWidth="1"/>
    <col min="40" max="40" width="5.7109375" style="19" bestFit="1" customWidth="1"/>
    <col min="41" max="41" width="10" style="19" bestFit="1" customWidth="1"/>
    <col min="42" max="42" width="10" style="75" customWidth="1"/>
    <col min="43" max="43" width="7.7109375" style="19" bestFit="1" customWidth="1"/>
    <col min="44" max="44" width="6.7109375" style="19" bestFit="1" customWidth="1"/>
    <col min="45" max="45" width="7.7109375" style="19" bestFit="1" customWidth="1"/>
    <col min="46" max="46" width="5.7109375" style="19" bestFit="1" customWidth="1"/>
    <col min="47" max="47" width="4.28515625" style="19" bestFit="1" customWidth="1"/>
    <col min="48" max="48" width="6.7109375" style="19" bestFit="1" customWidth="1"/>
    <col min="49" max="49" width="4.5703125" style="19" bestFit="1" customWidth="1"/>
    <col min="50" max="50" width="4.140625" style="19" bestFit="1" customWidth="1"/>
    <col min="51" max="51" width="5.7109375" style="19" bestFit="1" customWidth="1"/>
    <col min="52" max="52" width="4.140625" style="19" bestFit="1" customWidth="1"/>
    <col min="53" max="53" width="5.85546875" style="19" bestFit="1" customWidth="1"/>
    <col min="54" max="54" width="3.28515625" style="19" bestFit="1" customWidth="1"/>
    <col min="55" max="55" width="6.7109375" style="19" bestFit="1" customWidth="1"/>
    <col min="56" max="56" width="6.85546875" style="19" bestFit="1" customWidth="1"/>
    <col min="57" max="57" width="5.7109375" style="19" bestFit="1" customWidth="1"/>
    <col min="58" max="58" width="5.140625" style="19" bestFit="1" customWidth="1"/>
    <col min="59" max="59" width="5.28515625" style="19" bestFit="1" customWidth="1"/>
    <col min="60" max="60" width="8.7109375" style="19" bestFit="1" customWidth="1"/>
    <col min="61" max="61" width="4.85546875" style="19" bestFit="1" customWidth="1"/>
    <col min="62" max="62" width="7.85546875" style="19" bestFit="1" customWidth="1"/>
    <col min="63" max="63" width="5.85546875" style="19" bestFit="1" customWidth="1"/>
    <col min="64" max="64" width="6" style="19" bestFit="1" customWidth="1"/>
    <col min="65" max="66" width="5.7109375" style="19" bestFit="1" customWidth="1"/>
    <col min="67" max="67" width="3.85546875" style="19" bestFit="1" customWidth="1"/>
    <col min="68" max="68" width="5.7109375" style="19" bestFit="1" customWidth="1"/>
    <col min="69" max="69" width="3.85546875" style="19" bestFit="1" customWidth="1"/>
    <col min="70" max="70" width="5.7109375" style="19" bestFit="1" customWidth="1"/>
    <col min="71" max="72" width="5.28515625" style="19" bestFit="1" customWidth="1"/>
    <col min="73" max="73" width="6.7109375" style="19" bestFit="1" customWidth="1"/>
    <col min="74" max="74" width="5.7109375" style="19" bestFit="1" customWidth="1"/>
    <col min="75" max="75" width="9.140625" style="19" bestFit="1" customWidth="1"/>
    <col min="76" max="76" width="6.7109375" style="19" bestFit="1" customWidth="1"/>
    <col min="77" max="77" width="7.5703125" style="19" customWidth="1"/>
    <col min="78" max="78" width="8" style="19" bestFit="1" customWidth="1"/>
    <col min="79" max="79" width="6.7109375" style="19" customWidth="1"/>
    <col min="80" max="80" width="9" style="19" bestFit="1" customWidth="1"/>
    <col min="81" max="81" width="7.140625" style="19" customWidth="1"/>
    <col min="82" max="82" width="7.140625" style="75" customWidth="1"/>
    <col min="83" max="96" width="9.140625" style="21"/>
    <col min="97" max="97" width="9.140625" style="89"/>
    <col min="98" max="16384" width="9.140625" style="21"/>
  </cols>
  <sheetData>
    <row r="1" spans="1:101" x14ac:dyDescent="0.25">
      <c r="A1" s="89"/>
      <c r="B1" s="75" t="s">
        <v>329</v>
      </c>
      <c r="P1" s="89"/>
      <c r="Q1" s="89" t="s">
        <v>352</v>
      </c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  <c r="AE1" s="75"/>
      <c r="AF1" s="75"/>
      <c r="AG1" s="75"/>
      <c r="AH1" s="75"/>
      <c r="AI1" s="75"/>
      <c r="AJ1" s="75"/>
      <c r="AK1" s="75"/>
      <c r="AL1" s="75"/>
      <c r="AM1" s="75"/>
      <c r="AN1" s="75"/>
      <c r="AO1" s="75"/>
      <c r="AQ1" s="75"/>
      <c r="AR1" s="75"/>
      <c r="AS1" s="75"/>
      <c r="AT1" s="75"/>
      <c r="AU1" s="75"/>
      <c r="AV1" s="75"/>
      <c r="AW1" s="75"/>
      <c r="AX1" s="75"/>
      <c r="AY1" s="75"/>
      <c r="AZ1" s="75"/>
      <c r="BA1" s="75"/>
      <c r="BB1" s="75"/>
      <c r="BC1" s="75"/>
      <c r="BD1" s="75"/>
      <c r="BE1" s="75"/>
      <c r="BF1" s="75"/>
      <c r="BG1" s="75"/>
      <c r="BH1" s="75"/>
      <c r="BI1" s="75"/>
      <c r="BJ1" s="75"/>
      <c r="BK1" s="75"/>
      <c r="BL1" s="75"/>
      <c r="BM1" s="75"/>
      <c r="BN1" s="75"/>
      <c r="BO1" s="75"/>
      <c r="BP1" s="75"/>
      <c r="BQ1" s="75"/>
      <c r="BR1" s="75"/>
      <c r="BS1" s="75"/>
      <c r="BT1" s="75"/>
      <c r="BU1" s="75"/>
      <c r="BV1" s="75"/>
      <c r="BW1" s="75"/>
      <c r="BX1" s="75"/>
      <c r="BY1" s="75" t="s">
        <v>491</v>
      </c>
      <c r="BZ1" s="75"/>
      <c r="CA1" s="75"/>
      <c r="CB1" s="75"/>
      <c r="CC1" s="75"/>
      <c r="CE1" s="89"/>
      <c r="CF1" s="89" t="s">
        <v>372</v>
      </c>
      <c r="CG1" s="89"/>
      <c r="CH1" s="89"/>
      <c r="CI1" s="89"/>
      <c r="CJ1" s="89"/>
      <c r="CK1" s="89"/>
      <c r="CL1" s="89"/>
      <c r="CM1" s="89"/>
      <c r="CN1" s="89"/>
      <c r="CO1" s="89"/>
      <c r="CP1" s="89"/>
      <c r="CQ1" s="89"/>
      <c r="CR1" s="89"/>
      <c r="CT1" s="89"/>
      <c r="CU1" s="89"/>
      <c r="CV1" s="89"/>
      <c r="CW1" s="89"/>
    </row>
    <row r="2" spans="1:101" x14ac:dyDescent="0.25">
      <c r="A2" s="6" t="s">
        <v>162</v>
      </c>
      <c r="B2" s="75" t="s">
        <v>54</v>
      </c>
      <c r="C2" s="75" t="s">
        <v>82</v>
      </c>
      <c r="D2" s="75" t="s">
        <v>163</v>
      </c>
      <c r="E2" s="75" t="s">
        <v>164</v>
      </c>
      <c r="F2" s="75" t="s">
        <v>165</v>
      </c>
      <c r="G2" s="75" t="s">
        <v>140</v>
      </c>
      <c r="H2" s="75" t="s">
        <v>166</v>
      </c>
      <c r="I2" s="89" t="s">
        <v>355</v>
      </c>
      <c r="J2" s="89" t="s">
        <v>356</v>
      </c>
      <c r="K2" s="89" t="s">
        <v>374</v>
      </c>
      <c r="L2" s="51" t="s">
        <v>375</v>
      </c>
      <c r="M2" s="51" t="s">
        <v>376</v>
      </c>
      <c r="N2" s="51" t="s">
        <v>377</v>
      </c>
      <c r="O2" s="51" t="s">
        <v>378</v>
      </c>
      <c r="P2" s="89"/>
      <c r="Q2" s="89" t="s">
        <v>336</v>
      </c>
      <c r="R2" s="75" t="s">
        <v>36</v>
      </c>
      <c r="S2" s="75" t="s">
        <v>38</v>
      </c>
      <c r="T2" s="75" t="s">
        <v>40</v>
      </c>
      <c r="U2" s="75" t="s">
        <v>42</v>
      </c>
      <c r="V2" s="75" t="s">
        <v>44</v>
      </c>
      <c r="W2" s="75" t="s">
        <v>46</v>
      </c>
      <c r="X2" s="75" t="s">
        <v>48</v>
      </c>
      <c r="Y2" s="75" t="s">
        <v>50</v>
      </c>
      <c r="Z2" s="75" t="s">
        <v>54</v>
      </c>
      <c r="AA2" s="75" t="s">
        <v>56</v>
      </c>
      <c r="AB2" s="75" t="s">
        <v>58</v>
      </c>
      <c r="AC2" s="75" t="s">
        <v>60</v>
      </c>
      <c r="AD2" s="75" t="s">
        <v>378</v>
      </c>
      <c r="AE2" s="75" t="s">
        <v>62</v>
      </c>
      <c r="AF2" s="75" t="s">
        <v>64</v>
      </c>
      <c r="AG2" s="75" t="s">
        <v>66</v>
      </c>
      <c r="AH2" s="75" t="s">
        <v>70</v>
      </c>
      <c r="AI2" s="75" t="s">
        <v>72</v>
      </c>
      <c r="AJ2" s="75" t="s">
        <v>74</v>
      </c>
      <c r="AK2" s="75" t="s">
        <v>76</v>
      </c>
      <c r="AL2" s="75" t="s">
        <v>78</v>
      </c>
      <c r="AM2" s="75" t="s">
        <v>80</v>
      </c>
      <c r="AN2" s="75" t="s">
        <v>82</v>
      </c>
      <c r="AO2" s="75" t="s">
        <v>84</v>
      </c>
      <c r="AP2" s="75" t="s">
        <v>366</v>
      </c>
      <c r="AQ2" s="75" t="s">
        <v>86</v>
      </c>
      <c r="AR2" s="75" t="s">
        <v>88</v>
      </c>
      <c r="AS2" s="75" t="s">
        <v>163</v>
      </c>
      <c r="AT2" s="75" t="s">
        <v>94</v>
      </c>
      <c r="AU2" s="75" t="s">
        <v>96</v>
      </c>
      <c r="AV2" s="75" t="s">
        <v>98</v>
      </c>
      <c r="AW2" s="75" t="s">
        <v>100</v>
      </c>
      <c r="AX2" s="75" t="s">
        <v>102</v>
      </c>
      <c r="AY2" s="75" t="s">
        <v>104</v>
      </c>
      <c r="AZ2" s="75" t="s">
        <v>106</v>
      </c>
      <c r="BA2" s="75" t="s">
        <v>108</v>
      </c>
      <c r="BB2" s="75" t="s">
        <v>110</v>
      </c>
      <c r="BC2" s="75" t="s">
        <v>164</v>
      </c>
      <c r="BD2" s="75" t="s">
        <v>165</v>
      </c>
      <c r="BE2" s="75" t="s">
        <v>112</v>
      </c>
      <c r="BF2" s="75" t="s">
        <v>114</v>
      </c>
      <c r="BG2" s="75" t="s">
        <v>116</v>
      </c>
      <c r="BH2" s="75" t="s">
        <v>118</v>
      </c>
      <c r="BI2" s="75" t="s">
        <v>120</v>
      </c>
      <c r="BJ2" s="75" t="s">
        <v>122</v>
      </c>
      <c r="BK2" s="75" t="s">
        <v>124</v>
      </c>
      <c r="BL2" s="75" t="s">
        <v>126</v>
      </c>
      <c r="BM2" s="75" t="s">
        <v>128</v>
      </c>
      <c r="BN2" s="75" t="s">
        <v>130</v>
      </c>
      <c r="BO2" s="75" t="s">
        <v>132</v>
      </c>
      <c r="BP2" s="75" t="s">
        <v>134</v>
      </c>
      <c r="BQ2" s="75" t="s">
        <v>136</v>
      </c>
      <c r="BR2" s="75" t="s">
        <v>140</v>
      </c>
      <c r="BS2" s="75" t="s">
        <v>144</v>
      </c>
      <c r="BT2" s="75" t="s">
        <v>146</v>
      </c>
      <c r="BU2" s="75" t="s">
        <v>148</v>
      </c>
      <c r="BV2" s="75" t="s">
        <v>152</v>
      </c>
      <c r="BW2" s="75" t="s">
        <v>154</v>
      </c>
      <c r="BX2" s="75" t="s">
        <v>492</v>
      </c>
      <c r="BY2" s="89" t="s">
        <v>142</v>
      </c>
      <c r="BZ2" s="89" t="s">
        <v>156</v>
      </c>
      <c r="CA2" s="89"/>
      <c r="CB2" s="89" t="s">
        <v>480</v>
      </c>
      <c r="CC2" s="75"/>
      <c r="CD2" s="75" t="s">
        <v>366</v>
      </c>
      <c r="CE2" s="75" t="s">
        <v>70</v>
      </c>
      <c r="CF2" s="75" t="s">
        <v>54</v>
      </c>
      <c r="CG2" s="75" t="s">
        <v>82</v>
      </c>
      <c r="CH2" s="75" t="s">
        <v>163</v>
      </c>
      <c r="CI2" s="75" t="s">
        <v>164</v>
      </c>
      <c r="CJ2" s="75" t="s">
        <v>165</v>
      </c>
      <c r="CK2" s="75" t="s">
        <v>140</v>
      </c>
      <c r="CL2" s="75" t="s">
        <v>166</v>
      </c>
      <c r="CM2" s="89" t="s">
        <v>355</v>
      </c>
      <c r="CN2" s="89" t="s">
        <v>356</v>
      </c>
      <c r="CO2" s="89" t="s">
        <v>374</v>
      </c>
      <c r="CP2" s="51" t="s">
        <v>375</v>
      </c>
      <c r="CQ2" s="51" t="s">
        <v>376</v>
      </c>
      <c r="CR2" s="51" t="s">
        <v>377</v>
      </c>
      <c r="CS2" s="51" t="s">
        <v>378</v>
      </c>
      <c r="CT2" s="51"/>
      <c r="CU2" s="51"/>
      <c r="CV2" s="51"/>
      <c r="CW2" s="51"/>
    </row>
    <row r="3" spans="1:101" x14ac:dyDescent="0.25">
      <c r="A3" s="14" t="s">
        <v>493</v>
      </c>
      <c r="B3" s="75">
        <v>65353.617655000002</v>
      </c>
      <c r="C3" s="75">
        <v>143.57138259000001</v>
      </c>
      <c r="D3" s="75">
        <v>17943.365346999999</v>
      </c>
      <c r="E3" s="75">
        <v>1569.0467367000001</v>
      </c>
      <c r="F3" s="75">
        <v>1273.4824633999999</v>
      </c>
      <c r="G3" s="75">
        <v>533.74890115999995</v>
      </c>
      <c r="H3" s="75">
        <v>6556.8703353999999</v>
      </c>
      <c r="I3" s="75">
        <v>27.783223810999999</v>
      </c>
      <c r="J3" s="75">
        <v>152.33757727</v>
      </c>
      <c r="K3" s="75">
        <v>67.868422538999994</v>
      </c>
      <c r="L3" s="75">
        <v>4.7665565136000003</v>
      </c>
      <c r="M3" s="75">
        <v>22.195104082</v>
      </c>
      <c r="N3" s="75">
        <v>9.2675750266999994</v>
      </c>
      <c r="O3" s="75">
        <v>133.93333609000001</v>
      </c>
      <c r="P3" s="89"/>
      <c r="Q3" s="89" t="s">
        <v>463</v>
      </c>
      <c r="R3" s="75">
        <v>0</v>
      </c>
      <c r="S3" s="75">
        <v>0</v>
      </c>
      <c r="T3" s="75">
        <v>0</v>
      </c>
      <c r="U3" s="75">
        <v>0</v>
      </c>
      <c r="V3" s="75">
        <v>0</v>
      </c>
      <c r="W3" s="75">
        <v>0</v>
      </c>
      <c r="X3" s="75">
        <v>0</v>
      </c>
      <c r="Y3" s="75">
        <v>0</v>
      </c>
      <c r="Z3" s="75">
        <v>0</v>
      </c>
      <c r="AA3" s="75">
        <v>0</v>
      </c>
      <c r="AB3" s="75">
        <v>0</v>
      </c>
      <c r="AC3" s="75">
        <v>0</v>
      </c>
      <c r="AD3" s="75">
        <v>0</v>
      </c>
      <c r="AE3" s="75">
        <v>0</v>
      </c>
      <c r="AF3" s="75">
        <v>0</v>
      </c>
      <c r="AG3" s="75">
        <v>0</v>
      </c>
      <c r="AH3" s="75">
        <v>0</v>
      </c>
      <c r="AI3" s="75">
        <v>0</v>
      </c>
      <c r="AJ3" s="75">
        <v>0</v>
      </c>
      <c r="AK3" s="75">
        <v>0</v>
      </c>
      <c r="AL3" s="75">
        <v>0</v>
      </c>
      <c r="AM3" s="75">
        <v>0</v>
      </c>
      <c r="AN3" s="75">
        <v>0</v>
      </c>
      <c r="AO3" s="75">
        <v>0</v>
      </c>
      <c r="AP3" s="75">
        <v>0</v>
      </c>
      <c r="AQ3" s="75">
        <v>0</v>
      </c>
      <c r="AR3" s="75">
        <v>0</v>
      </c>
      <c r="AS3" s="75">
        <v>0</v>
      </c>
      <c r="AT3" s="75">
        <v>0</v>
      </c>
      <c r="AU3" s="75">
        <v>0</v>
      </c>
      <c r="AV3" s="75">
        <v>0</v>
      </c>
      <c r="AW3" s="75">
        <v>0</v>
      </c>
      <c r="AX3" s="75">
        <v>0</v>
      </c>
      <c r="AY3" s="75">
        <v>0</v>
      </c>
      <c r="AZ3" s="75">
        <v>0</v>
      </c>
      <c r="BA3" s="75">
        <v>0</v>
      </c>
      <c r="BB3" s="75">
        <v>0</v>
      </c>
      <c r="BC3" s="75">
        <v>0</v>
      </c>
      <c r="BD3" s="75">
        <v>0</v>
      </c>
      <c r="BE3" s="75">
        <v>0</v>
      </c>
      <c r="BF3" s="75">
        <v>0</v>
      </c>
      <c r="BG3" s="75">
        <v>0</v>
      </c>
      <c r="BH3" s="75">
        <v>0</v>
      </c>
      <c r="BI3" s="75">
        <v>0</v>
      </c>
      <c r="BJ3" s="75">
        <v>0</v>
      </c>
      <c r="BK3" s="75">
        <v>0</v>
      </c>
      <c r="BL3" s="75">
        <v>0</v>
      </c>
      <c r="BM3" s="75">
        <v>0</v>
      </c>
      <c r="BN3" s="75">
        <v>0</v>
      </c>
      <c r="BO3" s="75">
        <v>0</v>
      </c>
      <c r="BP3" s="75">
        <v>0</v>
      </c>
      <c r="BQ3" s="75">
        <v>0</v>
      </c>
      <c r="BR3" s="75">
        <v>0</v>
      </c>
      <c r="BS3" s="75">
        <v>0</v>
      </c>
      <c r="BT3" s="75">
        <v>0</v>
      </c>
      <c r="BU3" s="75">
        <v>0</v>
      </c>
      <c r="BV3" s="75">
        <v>0</v>
      </c>
      <c r="BW3" s="75">
        <v>0</v>
      </c>
      <c r="BX3" s="86">
        <v>0</v>
      </c>
      <c r="BY3" s="75">
        <f t="shared" ref="BY3" si="0">AV3*0.108*92.1006/14.43</f>
        <v>0</v>
      </c>
      <c r="BZ3" s="75">
        <f>BX3-AM3*0.966*106.165/128.1705</f>
        <v>0</v>
      </c>
      <c r="CA3" s="75"/>
      <c r="CB3" s="75" t="str">
        <f t="shared" ref="CB3:CB34" si="1">IF(BW3&lt;&gt;0,T3+R3+V3+W3+Y3+AA3+AB3+AC3+AE3+AF3+AI3+AJ3+AK3+AL3+AT3+AV3+BN3+BT3+BU3+BV3+BX3,"")</f>
        <v/>
      </c>
      <c r="CC3" s="75"/>
      <c r="CD3" s="22" t="e">
        <f>AP3/BW3</f>
        <v>#DIV/0!</v>
      </c>
      <c r="CE3" s="23" t="str">
        <f t="shared" ref="CE3:CE34" si="2">IF(AS3&lt;&gt;0,AH3/AS3,"")</f>
        <v/>
      </c>
      <c r="CF3" s="68">
        <f t="shared" ref="CF3:CF34" si="3">IF(B3&lt;&gt;0,(Z3-B3)/B3,"")</f>
        <v>-1</v>
      </c>
      <c r="CG3" s="68">
        <f t="shared" ref="CG3:CG35" si="4">IF(C3&lt;&gt;0,(AN3-C3)/C3,"")</f>
        <v>-1</v>
      </c>
      <c r="CH3" s="68">
        <f t="shared" ref="CH3:CH35" si="5">IF(D3&lt;&gt;0,(AS3-D3)/D3,"")</f>
        <v>-1</v>
      </c>
      <c r="CI3" s="68">
        <f t="shared" ref="CI3:CI35" si="6">IF(E3&lt;&gt;0,(BC3-E3)/E3,"")</f>
        <v>-1</v>
      </c>
      <c r="CJ3" s="68">
        <f t="shared" ref="CJ3:CJ35" si="7">IF(F3&lt;&gt;0,(BD3-F3)/F3,"")</f>
        <v>-1</v>
      </c>
      <c r="CK3" s="68">
        <f t="shared" ref="CK3:CK35" si="8">IF(G3&lt;&gt;0,(BR3-G3)/G3,"")</f>
        <v>-1</v>
      </c>
      <c r="CL3" s="68">
        <f t="shared" ref="CL3:CL35" si="9">IF(H3&lt;&gt;0,(BW3-H3)/H3,"")</f>
        <v>-1</v>
      </c>
      <c r="CM3" s="68">
        <f t="shared" ref="CM3:CM34" si="10">IF(I3&lt;&gt;0,(U3-I3)/I3,"")</f>
        <v>-1</v>
      </c>
      <c r="CN3" s="68">
        <f t="shared" ref="CN3:CN34" si="11">IF(J3&lt;&gt;0,(W3-J3)/J3,"")</f>
        <v>-1</v>
      </c>
      <c r="CO3" s="68">
        <f t="shared" ref="CO3:CO34" si="12">IF(K3&lt;&gt;0,(AG3-K3)/K3,"")</f>
        <v>-1</v>
      </c>
      <c r="CP3" s="68">
        <f t="shared" ref="CP3:CP34" si="13">IF(L3&lt;&gt;0,(S3-L3)/L3,"")</f>
        <v>-1</v>
      </c>
      <c r="CQ3" s="68">
        <f t="shared" ref="CQ3:CQ34" si="14">IF(M3&lt;&gt;0,(X3-M3)/M3,"")</f>
        <v>-1</v>
      </c>
      <c r="CR3" s="68">
        <f t="shared" ref="CR3:CR34" si="15">IF(N3&lt;&gt;0,(AM3-N3)/N3,"")</f>
        <v>-1</v>
      </c>
      <c r="CS3" s="68">
        <f t="shared" ref="CS3:CS34" si="16">IF(O3&lt;&gt;0,(AD3-O3)/O3,"")</f>
        <v>-1</v>
      </c>
      <c r="CT3" s="89"/>
      <c r="CU3" s="68"/>
      <c r="CV3" s="68"/>
      <c r="CW3" s="68"/>
    </row>
    <row r="4" spans="1:101" x14ac:dyDescent="0.25">
      <c r="A4" s="45" t="s">
        <v>494</v>
      </c>
      <c r="B4" s="75">
        <v>285472.30617</v>
      </c>
      <c r="C4" s="75">
        <v>499.36541177999999</v>
      </c>
      <c r="D4" s="75">
        <v>70521.690048999997</v>
      </c>
      <c r="E4" s="75">
        <v>2192.9337068</v>
      </c>
      <c r="F4" s="75">
        <v>1425.0732793</v>
      </c>
      <c r="G4" s="75">
        <v>1168.8104736</v>
      </c>
      <c r="H4" s="75">
        <v>23371.454877</v>
      </c>
      <c r="I4" s="75">
        <v>107.83301774</v>
      </c>
      <c r="J4" s="75">
        <v>632.02465857000004</v>
      </c>
      <c r="K4" s="75">
        <v>258.01089482999998</v>
      </c>
      <c r="L4" s="75">
        <v>18.779545800000001</v>
      </c>
      <c r="M4" s="75">
        <v>94.998056962000007</v>
      </c>
      <c r="N4" s="75">
        <v>36.935206856000001</v>
      </c>
      <c r="O4" s="75">
        <v>467.02550062</v>
      </c>
      <c r="P4" s="89"/>
      <c r="Q4" s="89" t="s">
        <v>439</v>
      </c>
      <c r="R4" s="75">
        <v>50.812878395273302</v>
      </c>
      <c r="S4" s="75">
        <v>18.773733483292901</v>
      </c>
      <c r="T4" s="75">
        <v>107.793730879346</v>
      </c>
      <c r="U4" s="75">
        <v>107.794701587056</v>
      </c>
      <c r="V4" s="75">
        <v>59.042855885513902</v>
      </c>
      <c r="W4" s="75">
        <v>631.99196369670699</v>
      </c>
      <c r="X4" s="75">
        <v>94.9988916802901</v>
      </c>
      <c r="Y4" s="75">
        <v>1212.9466251849401</v>
      </c>
      <c r="Z4" s="75">
        <v>285462.69431615301</v>
      </c>
      <c r="AA4" s="75">
        <v>1423.36772425139</v>
      </c>
      <c r="AB4" s="75">
        <v>400.99736796772402</v>
      </c>
      <c r="AC4" s="75">
        <v>357.94547462391898</v>
      </c>
      <c r="AD4" s="75">
        <v>467.01634701483101</v>
      </c>
      <c r="AE4" s="75">
        <v>21.958340142725401</v>
      </c>
      <c r="AF4" s="75">
        <v>257.89638433503598</v>
      </c>
      <c r="AG4" s="75">
        <v>257.89640088403098</v>
      </c>
      <c r="AH4" s="75">
        <v>564.02261721699597</v>
      </c>
      <c r="AI4" s="75">
        <v>877.14361926068</v>
      </c>
      <c r="AJ4" s="75">
        <v>17.2563597525521</v>
      </c>
      <c r="AK4" s="75">
        <v>6.3428299486653703</v>
      </c>
      <c r="AL4" s="75">
        <v>129.90115295793001</v>
      </c>
      <c r="AM4" s="75">
        <v>36.926308520688103</v>
      </c>
      <c r="AN4" s="75">
        <v>499.35367890782999</v>
      </c>
      <c r="AO4" s="75">
        <v>0</v>
      </c>
      <c r="AP4" s="75">
        <v>24161.6303978791</v>
      </c>
      <c r="AQ4" s="75">
        <v>58576.6371736746</v>
      </c>
      <c r="AR4" s="75">
        <v>11362.3080712313</v>
      </c>
      <c r="AS4" s="75">
        <v>70502.967862122998</v>
      </c>
      <c r="AT4" s="75">
        <v>711.51934258723395</v>
      </c>
      <c r="AU4" s="75">
        <v>1.32962619531848</v>
      </c>
      <c r="AV4" s="75">
        <v>12128.2482505762</v>
      </c>
      <c r="AW4" s="75">
        <v>6.9083283343529596</v>
      </c>
      <c r="AX4" s="75">
        <v>1.2687591329221699</v>
      </c>
      <c r="AY4" s="75">
        <v>767.54885872231102</v>
      </c>
      <c r="AZ4" s="75">
        <v>14.3658576806274</v>
      </c>
      <c r="BA4" s="75">
        <v>0.75856856429504405</v>
      </c>
      <c r="BB4" s="75">
        <v>0.40078001951090397</v>
      </c>
      <c r="BC4" s="75">
        <v>2191.3952879692602</v>
      </c>
      <c r="BD4" s="75">
        <v>1423.88774551651</v>
      </c>
      <c r="BE4" s="75">
        <v>767.50754245275198</v>
      </c>
      <c r="BF4" s="75">
        <v>8.3453312389424408</v>
      </c>
      <c r="BG4" s="75">
        <v>0.10159178601938899</v>
      </c>
      <c r="BH4" s="75">
        <v>51.988959142843001</v>
      </c>
      <c r="BI4" s="75">
        <v>1.9364247865650299</v>
      </c>
      <c r="BJ4" s="75">
        <v>62.344037875405697</v>
      </c>
      <c r="BK4" s="75">
        <v>8.6546815258188801</v>
      </c>
      <c r="BL4" s="75">
        <v>1.9233158947733899</v>
      </c>
      <c r="BM4" s="75">
        <v>291.70168488235601</v>
      </c>
      <c r="BN4" s="75">
        <v>58.8725820678251</v>
      </c>
      <c r="BO4" s="75">
        <v>8.1398232995474995</v>
      </c>
      <c r="BP4" s="75">
        <v>195.76064882025099</v>
      </c>
      <c r="BQ4" s="75">
        <v>0.41046761465412201</v>
      </c>
      <c r="BR4" s="75">
        <v>1168.77078875863</v>
      </c>
      <c r="BS4" s="75">
        <v>0</v>
      </c>
      <c r="BT4" s="75">
        <v>0.42000849768988702</v>
      </c>
      <c r="BU4" s="75">
        <v>2727.0706202964102</v>
      </c>
      <c r="BV4" s="75">
        <v>291.53278025033399</v>
      </c>
      <c r="BW4" s="75">
        <v>23370.426442787299</v>
      </c>
      <c r="BX4" s="75">
        <v>3954.3907043260101</v>
      </c>
      <c r="BY4" s="75">
        <f t="shared" ref="BY4:BY34" si="17">AV4*0.108*92.1006/14.43</f>
        <v>8360.224920950659</v>
      </c>
      <c r="BZ4" s="75">
        <f t="shared" ref="BZ4:BZ34" si="18">BX4-AM4*0.966*106.165/128.1705</f>
        <v>3924.8441864330512</v>
      </c>
      <c r="CA4" s="75"/>
      <c r="CB4" s="75">
        <f t="shared" si="1"/>
        <v>25427.451595884111</v>
      </c>
      <c r="CC4" s="75"/>
      <c r="CD4" s="22">
        <f t="shared" ref="CD4:CD34" si="19">AP4/BW4</f>
        <v>1.0338549216048212</v>
      </c>
      <c r="CE4" s="23">
        <f t="shared" si="2"/>
        <v>7.9999840335801143E-3</v>
      </c>
      <c r="CF4" s="68">
        <f t="shared" si="3"/>
        <v>-3.3670004547709805E-5</v>
      </c>
      <c r="CG4" s="68">
        <f t="shared" si="4"/>
        <v>-2.34955643567271E-5</v>
      </c>
      <c r="CH4" s="68">
        <f t="shared" si="5"/>
        <v>-2.6548125639063315E-4</v>
      </c>
      <c r="CI4" s="68">
        <f t="shared" si="6"/>
        <v>-7.015345817200921E-4</v>
      </c>
      <c r="CJ4" s="68">
        <f t="shared" si="7"/>
        <v>-8.3191075203677275E-4</v>
      </c>
      <c r="CK4" s="68">
        <f t="shared" si="8"/>
        <v>-3.3953187677860617E-5</v>
      </c>
      <c r="CL4" s="68">
        <f t="shared" si="9"/>
        <v>-4.4003859328142612E-5</v>
      </c>
      <c r="CM4" s="68">
        <f t="shared" si="10"/>
        <v>-3.5532857882537752E-4</v>
      </c>
      <c r="CN4" s="68">
        <f t="shared" si="11"/>
        <v>-5.1730376101191431E-5</v>
      </c>
      <c r="CO4" s="68">
        <f t="shared" si="12"/>
        <v>-4.4375624542692576E-4</v>
      </c>
      <c r="CP4" s="68">
        <f t="shared" si="13"/>
        <v>-3.095025177392869E-4</v>
      </c>
      <c r="CQ4" s="68">
        <f t="shared" si="14"/>
        <v>8.7866880311804675E-6</v>
      </c>
      <c r="CR4" s="68">
        <f t="shared" si="15"/>
        <v>-2.4091743540491771E-4</v>
      </c>
      <c r="CS4" s="68">
        <f t="shared" si="16"/>
        <v>-1.9599797349048657E-5</v>
      </c>
      <c r="CT4" s="89"/>
      <c r="CU4" s="68"/>
      <c r="CV4" s="68"/>
      <c r="CW4" s="68"/>
    </row>
    <row r="5" spans="1:101" x14ac:dyDescent="0.25">
      <c r="A5" s="14" t="s">
        <v>495</v>
      </c>
      <c r="B5" s="75">
        <v>82279.623066999993</v>
      </c>
      <c r="C5" s="75">
        <v>133.26877335</v>
      </c>
      <c r="D5" s="75">
        <v>18854.334145000001</v>
      </c>
      <c r="E5" s="75">
        <v>1452.3588563999999</v>
      </c>
      <c r="F5" s="75">
        <v>1178.4753728999999</v>
      </c>
      <c r="G5" s="75">
        <v>504.26439378999999</v>
      </c>
      <c r="H5" s="75">
        <v>6583.5393999999997</v>
      </c>
      <c r="I5" s="75">
        <v>28.592398835000001</v>
      </c>
      <c r="J5" s="75">
        <v>168.91893855000001</v>
      </c>
      <c r="K5" s="75">
        <v>68.528522586999998</v>
      </c>
      <c r="L5" s="75">
        <v>4.9649874222000001</v>
      </c>
      <c r="M5" s="75">
        <v>24.878560045</v>
      </c>
      <c r="N5" s="75">
        <v>9.7924014012999994</v>
      </c>
      <c r="O5" s="75">
        <v>130.52805748</v>
      </c>
      <c r="P5" s="89"/>
      <c r="Q5" s="89" t="s">
        <v>440</v>
      </c>
      <c r="R5" s="75">
        <v>7.7390271181214301</v>
      </c>
      <c r="S5" s="75">
        <v>2.6853520276865099</v>
      </c>
      <c r="T5" s="75">
        <v>15.1439126521701</v>
      </c>
      <c r="U5" s="75">
        <v>15.1440616332234</v>
      </c>
      <c r="V5" s="75">
        <v>8.58548300732485</v>
      </c>
      <c r="W5" s="75">
        <v>97.230102285458798</v>
      </c>
      <c r="X5" s="75">
        <v>14.9519480841477</v>
      </c>
      <c r="Y5" s="75">
        <v>169.08627500939701</v>
      </c>
      <c r="Z5" s="75">
        <v>45851.548624370902</v>
      </c>
      <c r="AA5" s="75">
        <v>217.81215356880799</v>
      </c>
      <c r="AB5" s="75">
        <v>60.971278070305303</v>
      </c>
      <c r="AC5" s="75">
        <v>52.993080254865298</v>
      </c>
      <c r="AD5" s="75">
        <v>71.639406486267802</v>
      </c>
      <c r="AE5" s="75">
        <v>3.3680136265087701</v>
      </c>
      <c r="AF5" s="75">
        <v>35.316335712208598</v>
      </c>
      <c r="AG5" s="75">
        <v>35.316353585123203</v>
      </c>
      <c r="AH5" s="75">
        <v>83.874886974542093</v>
      </c>
      <c r="AI5" s="75">
        <v>143.350027901365</v>
      </c>
      <c r="AJ5" s="75">
        <v>2.7595075170037999</v>
      </c>
      <c r="AK5" s="75">
        <v>0.84035766188594396</v>
      </c>
      <c r="AL5" s="75">
        <v>20.755101208134999</v>
      </c>
      <c r="AM5" s="75">
        <v>5.3334551157228098</v>
      </c>
      <c r="AN5" s="75">
        <v>70.750382005875295</v>
      </c>
      <c r="AO5" s="75">
        <v>0</v>
      </c>
      <c r="AP5" s="75">
        <v>3764.10084657484</v>
      </c>
      <c r="AQ5" s="75">
        <v>8777.7651134002408</v>
      </c>
      <c r="AR5" s="75">
        <v>1622.71763840892</v>
      </c>
      <c r="AS5" s="75">
        <v>10484.3576387837</v>
      </c>
      <c r="AT5" s="75">
        <v>108.928511271129</v>
      </c>
      <c r="AU5" s="75">
        <v>0.17209005770597999</v>
      </c>
      <c r="AV5" s="75">
        <v>1912.26924039087</v>
      </c>
      <c r="AW5" s="75">
        <v>0.87890296907466503</v>
      </c>
      <c r="AX5" s="75">
        <v>0.15675495957274399</v>
      </c>
      <c r="AY5" s="75">
        <v>103.38960399477401</v>
      </c>
      <c r="AZ5" s="75">
        <v>1.63626953708449</v>
      </c>
      <c r="BA5" s="75">
        <v>8.1208162061762401E-2</v>
      </c>
      <c r="BB5" s="75">
        <v>5.1614616092638101E-2</v>
      </c>
      <c r="BC5" s="75">
        <v>652.34504180338001</v>
      </c>
      <c r="BD5" s="75">
        <v>536.89747465886103</v>
      </c>
      <c r="BE5" s="75">
        <v>115.447567144518</v>
      </c>
      <c r="BF5" s="75">
        <v>0.84413299933310204</v>
      </c>
      <c r="BG5" s="75">
        <v>1.1172243257990299E-2</v>
      </c>
      <c r="BH5" s="75">
        <v>5.80189725359216</v>
      </c>
      <c r="BI5" s="75">
        <v>0.22839505944211999</v>
      </c>
      <c r="BJ5" s="75">
        <v>7.9789795686657001</v>
      </c>
      <c r="BK5" s="75">
        <v>1.1675467848344001</v>
      </c>
      <c r="BL5" s="75">
        <v>0.24306827163147501</v>
      </c>
      <c r="BM5" s="75">
        <v>37.523278713823501</v>
      </c>
      <c r="BN5" s="75">
        <v>8.6030920020943906</v>
      </c>
      <c r="BO5" s="75">
        <v>0.86123490798458802</v>
      </c>
      <c r="BP5" s="75">
        <v>375.825831886549</v>
      </c>
      <c r="BQ5" s="75">
        <v>4.5492673379740597E-2</v>
      </c>
      <c r="BR5" s="75">
        <v>259.39837717775299</v>
      </c>
      <c r="BS5" s="75">
        <v>0</v>
      </c>
      <c r="BT5" s="75">
        <v>5.4109588568197198E-2</v>
      </c>
      <c r="BU5" s="75">
        <v>427.37160587472198</v>
      </c>
      <c r="BV5" s="75">
        <v>45.617301627341703</v>
      </c>
      <c r="BW5" s="75">
        <v>3646.6925276542202</v>
      </c>
      <c r="BX5" s="86">
        <v>604.39967558965304</v>
      </c>
      <c r="BY5" s="75">
        <f t="shared" si="17"/>
        <v>1318.1624113213225</v>
      </c>
      <c r="BZ5" s="75">
        <f t="shared" si="18"/>
        <v>600.13212128159898</v>
      </c>
      <c r="CA5" s="75"/>
      <c r="CB5" s="75">
        <f t="shared" si="1"/>
        <v>3943.194191937936</v>
      </c>
      <c r="CC5" s="75"/>
      <c r="CD5" s="22">
        <f t="shared" si="19"/>
        <v>1.0321958371950113</v>
      </c>
      <c r="CE5" s="23">
        <f t="shared" si="2"/>
        <v>8.000002466939167E-3</v>
      </c>
      <c r="CF5" s="68">
        <f t="shared" si="3"/>
        <v>-0.44273506713765381</v>
      </c>
      <c r="CG5" s="68">
        <f t="shared" si="4"/>
        <v>-0.46911508054429546</v>
      </c>
      <c r="CH5" s="68">
        <f t="shared" si="5"/>
        <v>-0.44392851223738083</v>
      </c>
      <c r="CI5" s="68">
        <f t="shared" si="6"/>
        <v>-0.55083756405743634</v>
      </c>
      <c r="CJ5" s="68">
        <f t="shared" si="7"/>
        <v>-0.54441349645036685</v>
      </c>
      <c r="CK5" s="68">
        <f t="shared" si="8"/>
        <v>-0.48559053470315222</v>
      </c>
      <c r="CL5" s="68">
        <f t="shared" si="9"/>
        <v>-0.44608935922002374</v>
      </c>
      <c r="CM5" s="68">
        <f t="shared" si="10"/>
        <v>-0.47034658684581826</v>
      </c>
      <c r="CN5" s="68">
        <f t="shared" si="11"/>
        <v>-0.42439786136426211</v>
      </c>
      <c r="CO5" s="68">
        <f t="shared" si="12"/>
        <v>-0.48464738109175598</v>
      </c>
      <c r="CP5" s="68">
        <f t="shared" si="13"/>
        <v>-0.45914222950908851</v>
      </c>
      <c r="CQ5" s="68">
        <f t="shared" si="14"/>
        <v>-0.39900267310074133</v>
      </c>
      <c r="CR5" s="68">
        <f t="shared" si="15"/>
        <v>-0.4553475805214886</v>
      </c>
      <c r="CS5" s="68">
        <f t="shared" si="16"/>
        <v>-0.45115703191059392</v>
      </c>
      <c r="CT5" s="89"/>
      <c r="CU5" s="68"/>
      <c r="CV5" s="68"/>
      <c r="CW5" s="68"/>
    </row>
    <row r="6" spans="1:101" x14ac:dyDescent="0.25">
      <c r="A6" s="14" t="s">
        <v>496</v>
      </c>
      <c r="B6" s="75">
        <v>52692.224736999997</v>
      </c>
      <c r="C6" s="75">
        <v>73.335423255999999</v>
      </c>
      <c r="D6" s="75">
        <v>8956.1077267000001</v>
      </c>
      <c r="E6" s="75">
        <v>797.42783113999997</v>
      </c>
      <c r="F6" s="75">
        <v>646.92147593000004</v>
      </c>
      <c r="G6" s="75">
        <v>290.49539062999997</v>
      </c>
      <c r="H6" s="75">
        <v>3698.9028355</v>
      </c>
      <c r="I6" s="75">
        <v>15.776026358999999</v>
      </c>
      <c r="J6" s="75">
        <v>93.605844426999994</v>
      </c>
      <c r="K6" s="75">
        <v>37.841856608999997</v>
      </c>
      <c r="L6" s="75">
        <v>2.7323409605000002</v>
      </c>
      <c r="M6" s="75">
        <v>13.603514103</v>
      </c>
      <c r="N6" s="75">
        <v>5.4083777013000001</v>
      </c>
      <c r="O6" s="75">
        <v>73.016924665000005</v>
      </c>
      <c r="P6" s="89"/>
      <c r="Q6" s="89" t="s">
        <v>441</v>
      </c>
      <c r="R6" s="75">
        <v>0</v>
      </c>
      <c r="S6" s="75">
        <v>0</v>
      </c>
      <c r="T6" s="75">
        <v>0</v>
      </c>
      <c r="U6" s="75">
        <v>0</v>
      </c>
      <c r="V6" s="75">
        <v>0</v>
      </c>
      <c r="W6" s="75">
        <v>0</v>
      </c>
      <c r="X6" s="75">
        <v>0</v>
      </c>
      <c r="Y6" s="75">
        <v>0</v>
      </c>
      <c r="Z6" s="75">
        <v>0</v>
      </c>
      <c r="AA6" s="75">
        <v>0</v>
      </c>
      <c r="AB6" s="75">
        <v>0</v>
      </c>
      <c r="AC6" s="75">
        <v>0</v>
      </c>
      <c r="AD6" s="75">
        <v>0</v>
      </c>
      <c r="AE6" s="75">
        <v>0</v>
      </c>
      <c r="AF6" s="75">
        <v>0</v>
      </c>
      <c r="AG6" s="75">
        <v>0</v>
      </c>
      <c r="AH6" s="75">
        <v>0</v>
      </c>
      <c r="AI6" s="75">
        <v>0</v>
      </c>
      <c r="AJ6" s="75">
        <v>0</v>
      </c>
      <c r="AK6" s="75">
        <v>0</v>
      </c>
      <c r="AL6" s="75">
        <v>0</v>
      </c>
      <c r="AM6" s="75">
        <v>0</v>
      </c>
      <c r="AN6" s="75">
        <v>0</v>
      </c>
      <c r="AO6" s="75">
        <v>0</v>
      </c>
      <c r="AP6" s="75">
        <v>0</v>
      </c>
      <c r="AQ6" s="75">
        <v>0</v>
      </c>
      <c r="AR6" s="75">
        <v>0</v>
      </c>
      <c r="AS6" s="75">
        <v>0</v>
      </c>
      <c r="AT6" s="75">
        <v>0</v>
      </c>
      <c r="AU6" s="75">
        <v>0</v>
      </c>
      <c r="AV6" s="75">
        <v>0</v>
      </c>
      <c r="AW6" s="75">
        <v>0</v>
      </c>
      <c r="AX6" s="75">
        <v>0</v>
      </c>
      <c r="AY6" s="75">
        <v>0</v>
      </c>
      <c r="AZ6" s="75">
        <v>0</v>
      </c>
      <c r="BA6" s="75">
        <v>0</v>
      </c>
      <c r="BB6" s="75">
        <v>0</v>
      </c>
      <c r="BC6" s="75">
        <v>0</v>
      </c>
      <c r="BD6" s="75">
        <v>0</v>
      </c>
      <c r="BE6" s="75">
        <v>0</v>
      </c>
      <c r="BF6" s="75">
        <v>0</v>
      </c>
      <c r="BG6" s="75">
        <v>0</v>
      </c>
      <c r="BH6" s="75">
        <v>0</v>
      </c>
      <c r="BI6" s="75">
        <v>0</v>
      </c>
      <c r="BJ6" s="75">
        <v>0</v>
      </c>
      <c r="BK6" s="75">
        <v>0</v>
      </c>
      <c r="BL6" s="75">
        <v>0</v>
      </c>
      <c r="BM6" s="75">
        <v>0</v>
      </c>
      <c r="BN6" s="75">
        <v>0</v>
      </c>
      <c r="BO6" s="75">
        <v>0</v>
      </c>
      <c r="BP6" s="75">
        <v>0</v>
      </c>
      <c r="BQ6" s="75">
        <v>0</v>
      </c>
      <c r="BR6" s="75">
        <v>0</v>
      </c>
      <c r="BS6" s="75">
        <v>0</v>
      </c>
      <c r="BT6" s="75">
        <v>0</v>
      </c>
      <c r="BU6" s="75">
        <v>0</v>
      </c>
      <c r="BV6" s="75">
        <v>0</v>
      </c>
      <c r="BW6" s="75">
        <v>0</v>
      </c>
      <c r="BX6" s="86">
        <v>0</v>
      </c>
      <c r="BY6" s="75">
        <f t="shared" si="17"/>
        <v>0</v>
      </c>
      <c r="BZ6" s="75">
        <f t="shared" si="18"/>
        <v>0</v>
      </c>
      <c r="CA6" s="75"/>
      <c r="CB6" s="75" t="str">
        <f t="shared" si="1"/>
        <v/>
      </c>
      <c r="CC6" s="75"/>
      <c r="CD6" s="22" t="e">
        <f t="shared" si="19"/>
        <v>#DIV/0!</v>
      </c>
      <c r="CE6" s="23" t="str">
        <f t="shared" si="2"/>
        <v/>
      </c>
      <c r="CF6" s="68">
        <f t="shared" si="3"/>
        <v>-1</v>
      </c>
      <c r="CG6" s="68">
        <f t="shared" si="4"/>
        <v>-1</v>
      </c>
      <c r="CH6" s="68">
        <f t="shared" si="5"/>
        <v>-1</v>
      </c>
      <c r="CI6" s="68">
        <f t="shared" si="6"/>
        <v>-1</v>
      </c>
      <c r="CJ6" s="68">
        <f t="shared" si="7"/>
        <v>-1</v>
      </c>
      <c r="CK6" s="68">
        <f t="shared" si="8"/>
        <v>-1</v>
      </c>
      <c r="CL6" s="68">
        <f t="shared" si="9"/>
        <v>-1</v>
      </c>
      <c r="CM6" s="68">
        <f t="shared" si="10"/>
        <v>-1</v>
      </c>
      <c r="CN6" s="68">
        <f t="shared" si="11"/>
        <v>-1</v>
      </c>
      <c r="CO6" s="68">
        <f t="shared" si="12"/>
        <v>-1</v>
      </c>
      <c r="CP6" s="68">
        <f t="shared" si="13"/>
        <v>-1</v>
      </c>
      <c r="CQ6" s="68">
        <f t="shared" si="14"/>
        <v>-1</v>
      </c>
      <c r="CR6" s="68">
        <f t="shared" si="15"/>
        <v>-1</v>
      </c>
      <c r="CS6" s="68">
        <f t="shared" si="16"/>
        <v>-1</v>
      </c>
      <c r="CT6" s="89"/>
      <c r="CU6" s="68"/>
      <c r="CV6" s="68"/>
      <c r="CW6" s="68"/>
    </row>
    <row r="7" spans="1:101" x14ac:dyDescent="0.25">
      <c r="A7" s="14" t="s">
        <v>497</v>
      </c>
      <c r="B7" s="75">
        <v>148894.97122000001</v>
      </c>
      <c r="C7" s="75">
        <v>294.02784241000001</v>
      </c>
      <c r="D7" s="75">
        <v>36740.823836000003</v>
      </c>
      <c r="E7" s="75">
        <v>1272.9477922000001</v>
      </c>
      <c r="F7" s="75">
        <v>822.93660600999999</v>
      </c>
      <c r="G7" s="75">
        <v>708.19385465000005</v>
      </c>
      <c r="H7" s="75">
        <v>14389.717327</v>
      </c>
      <c r="I7" s="75">
        <v>56.868593971000003</v>
      </c>
      <c r="J7" s="75">
        <v>314.61282315</v>
      </c>
      <c r="K7" s="75">
        <v>139.0001303</v>
      </c>
      <c r="L7" s="75">
        <v>9.7355428322000002</v>
      </c>
      <c r="M7" s="75">
        <v>45.097246583</v>
      </c>
      <c r="N7" s="75">
        <v>18.989494477000001</v>
      </c>
      <c r="O7" s="75">
        <v>291.37873445999998</v>
      </c>
      <c r="P7" s="89"/>
      <c r="Q7" s="89" t="s">
        <v>464</v>
      </c>
      <c r="R7" s="75">
        <v>24.089211619803098</v>
      </c>
      <c r="S7" s="75">
        <v>9.7311019976202502</v>
      </c>
      <c r="T7" s="75">
        <v>56.839593726420603</v>
      </c>
      <c r="U7" s="75">
        <v>56.840088369739597</v>
      </c>
      <c r="V7" s="75">
        <v>30.318412655136399</v>
      </c>
      <c r="W7" s="75">
        <v>314.58449843221899</v>
      </c>
      <c r="X7" s="75">
        <v>45.093549727462999</v>
      </c>
      <c r="Y7" s="75">
        <v>640.50673075260295</v>
      </c>
      <c r="Z7" s="75">
        <v>148881.42235508701</v>
      </c>
      <c r="AA7" s="75">
        <v>681.48492298443398</v>
      </c>
      <c r="AB7" s="75">
        <v>194.72469150527201</v>
      </c>
      <c r="AC7" s="75">
        <v>182.518100129945</v>
      </c>
      <c r="AD7" s="75">
        <v>291.35624282183801</v>
      </c>
      <c r="AE7" s="75">
        <v>10.361258781438099</v>
      </c>
      <c r="AF7" s="75">
        <v>138.91854509750399</v>
      </c>
      <c r="AG7" s="75">
        <v>138.91854115884399</v>
      </c>
      <c r="AH7" s="75">
        <v>293.81446163241202</v>
      </c>
      <c r="AI7" s="75">
        <v>566.37545819826096</v>
      </c>
      <c r="AJ7" s="75">
        <v>8.0133776925958795</v>
      </c>
      <c r="AK7" s="75">
        <v>3.5993540346786999</v>
      </c>
      <c r="AL7" s="75">
        <v>57.901886143274602</v>
      </c>
      <c r="AM7" s="75">
        <v>18.982347788262999</v>
      </c>
      <c r="AN7" s="75">
        <v>293.99495818272999</v>
      </c>
      <c r="AO7" s="75">
        <v>0</v>
      </c>
      <c r="AP7" s="75">
        <v>14808.865555537101</v>
      </c>
      <c r="AQ7" s="75">
        <v>30640.5673197859</v>
      </c>
      <c r="AR7" s="75">
        <v>5792.4239540115796</v>
      </c>
      <c r="AS7" s="75">
        <v>36726.805735429902</v>
      </c>
      <c r="AT7" s="75">
        <v>367.38300232978901</v>
      </c>
      <c r="AU7" s="75">
        <v>0.75567288039374503</v>
      </c>
      <c r="AV7" s="75">
        <v>7908.8516946642603</v>
      </c>
      <c r="AW7" s="75">
        <v>3.9174000749571398</v>
      </c>
      <c r="AX7" s="75">
        <v>0.73664361017873903</v>
      </c>
      <c r="AY7" s="75">
        <v>447.45875075094898</v>
      </c>
      <c r="AZ7" s="75">
        <v>8.2818407711767694</v>
      </c>
      <c r="BA7" s="75">
        <v>0.44661010863274803</v>
      </c>
      <c r="BB7" s="75">
        <v>0.228829601018535</v>
      </c>
      <c r="BC7" s="75">
        <v>1272.0621402911199</v>
      </c>
      <c r="BD7" s="75">
        <v>822.27845945424497</v>
      </c>
      <c r="BE7" s="75">
        <v>449.783680836874</v>
      </c>
      <c r="BF7" s="75">
        <v>4.9000361701306803</v>
      </c>
      <c r="BG7" s="75">
        <v>5.9815916709381203E-2</v>
      </c>
      <c r="BH7" s="75">
        <v>30.069348076742799</v>
      </c>
      <c r="BI7" s="75">
        <v>1.13651550157905</v>
      </c>
      <c r="BJ7" s="75">
        <v>35.133100150465403</v>
      </c>
      <c r="BK7" s="75">
        <v>4.8299826926150597</v>
      </c>
      <c r="BL7" s="75">
        <v>1.0885132404085101</v>
      </c>
      <c r="BM7" s="75">
        <v>163.88642226227199</v>
      </c>
      <c r="BN7" s="75">
        <v>36.103852586472598</v>
      </c>
      <c r="BO7" s="75">
        <v>4.7653821392549398</v>
      </c>
      <c r="BP7" s="75">
        <v>114.344781152686</v>
      </c>
      <c r="BQ7" s="75">
        <v>0.238814354073314</v>
      </c>
      <c r="BR7" s="75">
        <v>708.10757987400495</v>
      </c>
      <c r="BS7" s="75">
        <v>0</v>
      </c>
      <c r="BT7" s="75">
        <v>0.244278705080262</v>
      </c>
      <c r="BU7" s="75">
        <v>1680.8283377965099</v>
      </c>
      <c r="BV7" s="75">
        <v>174.68685304757</v>
      </c>
      <c r="BW7" s="75">
        <v>14388.340746264499</v>
      </c>
      <c r="BX7" s="86">
        <v>2383.4115011004501</v>
      </c>
      <c r="BY7" s="75">
        <f t="shared" si="17"/>
        <v>5451.7171538514403</v>
      </c>
      <c r="BZ7" s="75">
        <f t="shared" si="18"/>
        <v>2368.2228104068745</v>
      </c>
      <c r="CA7" s="75"/>
      <c r="CB7" s="75">
        <f t="shared" si="1"/>
        <v>15461.74556198372</v>
      </c>
      <c r="CC7" s="75"/>
      <c r="CD7" s="22">
        <f t="shared" si="19"/>
        <v>1.0292267758102531</v>
      </c>
      <c r="CE7" s="23">
        <f t="shared" si="2"/>
        <v>8.0000004288141181E-3</v>
      </c>
      <c r="CF7" s="68">
        <f t="shared" si="3"/>
        <v>-9.0996121641873651E-5</v>
      </c>
      <c r="CG7" s="68">
        <f t="shared" si="4"/>
        <v>-1.1184052163387489E-4</v>
      </c>
      <c r="CH7" s="68">
        <f t="shared" si="5"/>
        <v>-3.8154018082648642E-4</v>
      </c>
      <c r="CI7" s="68">
        <f t="shared" si="6"/>
        <v>-6.9574880785135411E-4</v>
      </c>
      <c r="CJ7" s="68">
        <f t="shared" si="7"/>
        <v>-7.9975365167681825E-4</v>
      </c>
      <c r="CK7" s="68">
        <f t="shared" si="8"/>
        <v>-1.2182367218892596E-4</v>
      </c>
      <c r="CL7" s="68">
        <f t="shared" si="9"/>
        <v>-9.566419577389888E-5</v>
      </c>
      <c r="CM7" s="68">
        <f t="shared" si="10"/>
        <v>-5.0125384276147693E-4</v>
      </c>
      <c r="CN7" s="68">
        <f t="shared" si="11"/>
        <v>-9.003039830801628E-5</v>
      </c>
      <c r="CO7" s="68">
        <f t="shared" si="12"/>
        <v>-5.8697168829921367E-4</v>
      </c>
      <c r="CP7" s="68">
        <f t="shared" si="13"/>
        <v>-4.5614658127352231E-4</v>
      </c>
      <c r="CQ7" s="68">
        <f t="shared" si="14"/>
        <v>-8.1975193988772718E-5</v>
      </c>
      <c r="CR7" s="68">
        <f t="shared" si="15"/>
        <v>-3.763496045488854E-4</v>
      </c>
      <c r="CS7" s="68">
        <f t="shared" si="16"/>
        <v>-7.7190390038755686E-5</v>
      </c>
      <c r="CT7" s="89"/>
      <c r="CU7" s="68"/>
      <c r="CV7" s="68"/>
      <c r="CW7" s="68"/>
    </row>
    <row r="8" spans="1:101" x14ac:dyDescent="0.25">
      <c r="A8" s="14" t="s">
        <v>498</v>
      </c>
      <c r="B8" s="75">
        <v>59329.413117999997</v>
      </c>
      <c r="C8" s="75">
        <v>87.013474905999999</v>
      </c>
      <c r="D8" s="75">
        <v>10950.814426000001</v>
      </c>
      <c r="E8" s="75">
        <v>946.16123992999997</v>
      </c>
      <c r="F8" s="75">
        <v>767.58283156000005</v>
      </c>
      <c r="G8" s="75">
        <v>338.93034965999999</v>
      </c>
      <c r="H8" s="75">
        <v>4497.3195148000004</v>
      </c>
      <c r="I8" s="75">
        <v>18.660134301999999</v>
      </c>
      <c r="J8" s="75">
        <v>110.95323444</v>
      </c>
      <c r="K8" s="75">
        <v>44.758574424999999</v>
      </c>
      <c r="L8" s="75">
        <v>3.2335868318999998</v>
      </c>
      <c r="M8" s="75">
        <v>16.116427931</v>
      </c>
      <c r="N8" s="75">
        <v>6.3936787338999999</v>
      </c>
      <c r="O8" s="75">
        <v>89.094859291000006</v>
      </c>
      <c r="P8" s="89"/>
      <c r="Q8" s="89" t="s">
        <v>442</v>
      </c>
      <c r="R8" s="75">
        <v>0</v>
      </c>
      <c r="S8" s="75">
        <v>0</v>
      </c>
      <c r="T8" s="75">
        <v>0</v>
      </c>
      <c r="U8" s="75">
        <v>0</v>
      </c>
      <c r="V8" s="75">
        <v>0</v>
      </c>
      <c r="W8" s="75">
        <v>0</v>
      </c>
      <c r="X8" s="75">
        <v>0</v>
      </c>
      <c r="Y8" s="75">
        <v>0</v>
      </c>
      <c r="Z8" s="75">
        <v>0</v>
      </c>
      <c r="AA8" s="75">
        <v>0</v>
      </c>
      <c r="AB8" s="75">
        <v>0</v>
      </c>
      <c r="AC8" s="75">
        <v>0</v>
      </c>
      <c r="AD8" s="75">
        <v>0</v>
      </c>
      <c r="AE8" s="75">
        <v>0</v>
      </c>
      <c r="AF8" s="75">
        <v>0</v>
      </c>
      <c r="AG8" s="75">
        <v>0</v>
      </c>
      <c r="AH8" s="75">
        <v>0</v>
      </c>
      <c r="AI8" s="75">
        <v>0</v>
      </c>
      <c r="AJ8" s="75">
        <v>0</v>
      </c>
      <c r="AK8" s="75">
        <v>0</v>
      </c>
      <c r="AL8" s="75">
        <v>0</v>
      </c>
      <c r="AM8" s="75">
        <v>0</v>
      </c>
      <c r="AN8" s="75">
        <v>0</v>
      </c>
      <c r="AO8" s="75">
        <v>0</v>
      </c>
      <c r="AP8" s="75">
        <v>0</v>
      </c>
      <c r="AQ8" s="75">
        <v>0</v>
      </c>
      <c r="AR8" s="75">
        <v>0</v>
      </c>
      <c r="AS8" s="75">
        <v>0</v>
      </c>
      <c r="AT8" s="75">
        <v>0</v>
      </c>
      <c r="AU8" s="75">
        <v>0</v>
      </c>
      <c r="AV8" s="75">
        <v>0</v>
      </c>
      <c r="AW8" s="75">
        <v>0</v>
      </c>
      <c r="AX8" s="75">
        <v>0</v>
      </c>
      <c r="AY8" s="75">
        <v>0</v>
      </c>
      <c r="AZ8" s="75">
        <v>0</v>
      </c>
      <c r="BA8" s="75">
        <v>0</v>
      </c>
      <c r="BB8" s="75">
        <v>0</v>
      </c>
      <c r="BC8" s="75">
        <v>0</v>
      </c>
      <c r="BD8" s="75">
        <v>0</v>
      </c>
      <c r="BE8" s="75">
        <v>0</v>
      </c>
      <c r="BF8" s="75">
        <v>0</v>
      </c>
      <c r="BG8" s="75">
        <v>0</v>
      </c>
      <c r="BH8" s="75">
        <v>0</v>
      </c>
      <c r="BI8" s="75">
        <v>0</v>
      </c>
      <c r="BJ8" s="75">
        <v>0</v>
      </c>
      <c r="BK8" s="75">
        <v>0</v>
      </c>
      <c r="BL8" s="75">
        <v>0</v>
      </c>
      <c r="BM8" s="75">
        <v>0</v>
      </c>
      <c r="BN8" s="75">
        <v>0</v>
      </c>
      <c r="BO8" s="75">
        <v>0</v>
      </c>
      <c r="BP8" s="75">
        <v>0</v>
      </c>
      <c r="BQ8" s="75">
        <v>0</v>
      </c>
      <c r="BR8" s="75">
        <v>0</v>
      </c>
      <c r="BS8" s="75">
        <v>0</v>
      </c>
      <c r="BT8" s="75">
        <v>0</v>
      </c>
      <c r="BU8" s="75">
        <v>0</v>
      </c>
      <c r="BV8" s="75">
        <v>0</v>
      </c>
      <c r="BW8" s="75">
        <v>0</v>
      </c>
      <c r="BX8" s="86">
        <v>0</v>
      </c>
      <c r="BY8" s="75">
        <f t="shared" si="17"/>
        <v>0</v>
      </c>
      <c r="BZ8" s="75">
        <f t="shared" si="18"/>
        <v>0</v>
      </c>
      <c r="CA8" s="75"/>
      <c r="CB8" s="75" t="str">
        <f t="shared" si="1"/>
        <v/>
      </c>
      <c r="CC8" s="75"/>
      <c r="CD8" s="22" t="e">
        <f t="shared" si="19"/>
        <v>#DIV/0!</v>
      </c>
      <c r="CE8" s="23" t="str">
        <f t="shared" si="2"/>
        <v/>
      </c>
      <c r="CF8" s="68">
        <f t="shared" si="3"/>
        <v>-1</v>
      </c>
      <c r="CG8" s="68">
        <f t="shared" si="4"/>
        <v>-1</v>
      </c>
      <c r="CH8" s="68">
        <f t="shared" si="5"/>
        <v>-1</v>
      </c>
      <c r="CI8" s="68">
        <f t="shared" si="6"/>
        <v>-1</v>
      </c>
      <c r="CJ8" s="68">
        <f t="shared" si="7"/>
        <v>-1</v>
      </c>
      <c r="CK8" s="68">
        <f t="shared" si="8"/>
        <v>-1</v>
      </c>
      <c r="CL8" s="68">
        <f t="shared" si="9"/>
        <v>-1</v>
      </c>
      <c r="CM8" s="68">
        <f t="shared" si="10"/>
        <v>-1</v>
      </c>
      <c r="CN8" s="68">
        <f t="shared" si="11"/>
        <v>-1</v>
      </c>
      <c r="CO8" s="68">
        <f t="shared" si="12"/>
        <v>-1</v>
      </c>
      <c r="CP8" s="68">
        <f t="shared" si="13"/>
        <v>-1</v>
      </c>
      <c r="CQ8" s="68">
        <f t="shared" si="14"/>
        <v>-1</v>
      </c>
      <c r="CR8" s="68">
        <f t="shared" si="15"/>
        <v>-1</v>
      </c>
      <c r="CS8" s="68">
        <f t="shared" si="16"/>
        <v>-1</v>
      </c>
      <c r="CT8" s="89"/>
      <c r="CU8" s="68"/>
      <c r="CV8" s="68"/>
      <c r="CW8" s="68"/>
    </row>
    <row r="9" spans="1:101" x14ac:dyDescent="0.25">
      <c r="A9" s="14" t="s">
        <v>499</v>
      </c>
      <c r="B9" s="75">
        <v>113339.34018</v>
      </c>
      <c r="C9" s="75">
        <v>173.61246186</v>
      </c>
      <c r="D9" s="75">
        <v>22145.082421999999</v>
      </c>
      <c r="E9" s="75">
        <v>1887.8256847</v>
      </c>
      <c r="F9" s="75">
        <v>1531.5169009000001</v>
      </c>
      <c r="G9" s="75">
        <v>667.41952594999998</v>
      </c>
      <c r="H9" s="75">
        <v>8554.5790708000004</v>
      </c>
      <c r="I9" s="75">
        <v>37.151277342</v>
      </c>
      <c r="J9" s="75">
        <v>219.28762684</v>
      </c>
      <c r="K9" s="75">
        <v>89.110108818</v>
      </c>
      <c r="L9" s="75">
        <v>6.4409605064999997</v>
      </c>
      <c r="M9" s="75">
        <v>32.131849594999998</v>
      </c>
      <c r="N9" s="75">
        <v>12.72431482</v>
      </c>
      <c r="O9" s="75">
        <v>170.22097815000001</v>
      </c>
      <c r="P9" s="89"/>
      <c r="Q9" s="89" t="s">
        <v>459</v>
      </c>
      <c r="R9" s="75">
        <v>0</v>
      </c>
      <c r="S9" s="75">
        <v>0</v>
      </c>
      <c r="T9" s="75">
        <v>0</v>
      </c>
      <c r="U9" s="75">
        <v>0</v>
      </c>
      <c r="V9" s="75">
        <v>0</v>
      </c>
      <c r="W9" s="75">
        <v>0</v>
      </c>
      <c r="X9" s="75">
        <v>0</v>
      </c>
      <c r="Y9" s="75">
        <v>0</v>
      </c>
      <c r="Z9" s="75">
        <v>0</v>
      </c>
      <c r="AA9" s="75">
        <v>0</v>
      </c>
      <c r="AB9" s="75">
        <v>0</v>
      </c>
      <c r="AC9" s="75">
        <v>0</v>
      </c>
      <c r="AD9" s="75">
        <v>0</v>
      </c>
      <c r="AE9" s="75">
        <v>0</v>
      </c>
      <c r="AF9" s="75">
        <v>0</v>
      </c>
      <c r="AG9" s="75">
        <v>0</v>
      </c>
      <c r="AH9" s="75">
        <v>0</v>
      </c>
      <c r="AI9" s="75">
        <v>0</v>
      </c>
      <c r="AJ9" s="75">
        <v>0</v>
      </c>
      <c r="AK9" s="75">
        <v>0</v>
      </c>
      <c r="AL9" s="75">
        <v>0</v>
      </c>
      <c r="AM9" s="75">
        <v>0</v>
      </c>
      <c r="AN9" s="75">
        <v>0</v>
      </c>
      <c r="AO9" s="75">
        <v>0</v>
      </c>
      <c r="AP9" s="75">
        <v>0</v>
      </c>
      <c r="AQ9" s="75">
        <v>0</v>
      </c>
      <c r="AR9" s="75">
        <v>0</v>
      </c>
      <c r="AS9" s="75">
        <v>0</v>
      </c>
      <c r="AT9" s="75">
        <v>0</v>
      </c>
      <c r="AU9" s="75">
        <v>0</v>
      </c>
      <c r="AV9" s="75">
        <v>0</v>
      </c>
      <c r="AW9" s="75">
        <v>0</v>
      </c>
      <c r="AX9" s="75">
        <v>0</v>
      </c>
      <c r="AY9" s="75">
        <v>0</v>
      </c>
      <c r="AZ9" s="75">
        <v>0</v>
      </c>
      <c r="BA9" s="75">
        <v>0</v>
      </c>
      <c r="BB9" s="75">
        <v>0</v>
      </c>
      <c r="BC9" s="75">
        <v>0</v>
      </c>
      <c r="BD9" s="75">
        <v>0</v>
      </c>
      <c r="BE9" s="75">
        <v>0</v>
      </c>
      <c r="BF9" s="75">
        <v>0</v>
      </c>
      <c r="BG9" s="75">
        <v>0</v>
      </c>
      <c r="BH9" s="75">
        <v>0</v>
      </c>
      <c r="BI9" s="75">
        <v>0</v>
      </c>
      <c r="BJ9" s="75">
        <v>0</v>
      </c>
      <c r="BK9" s="75">
        <v>0</v>
      </c>
      <c r="BL9" s="75">
        <v>0</v>
      </c>
      <c r="BM9" s="75">
        <v>0</v>
      </c>
      <c r="BN9" s="75">
        <v>0</v>
      </c>
      <c r="BO9" s="75">
        <v>0</v>
      </c>
      <c r="BP9" s="75">
        <v>0</v>
      </c>
      <c r="BQ9" s="75">
        <v>0</v>
      </c>
      <c r="BR9" s="75">
        <v>0</v>
      </c>
      <c r="BS9" s="75">
        <v>0</v>
      </c>
      <c r="BT9" s="75">
        <v>0</v>
      </c>
      <c r="BU9" s="75">
        <v>0</v>
      </c>
      <c r="BV9" s="75">
        <v>0</v>
      </c>
      <c r="BW9" s="75">
        <v>0</v>
      </c>
      <c r="BX9" s="86">
        <v>0</v>
      </c>
      <c r="BY9" s="75">
        <f t="shared" si="17"/>
        <v>0</v>
      </c>
      <c r="BZ9" s="75">
        <f t="shared" si="18"/>
        <v>0</v>
      </c>
      <c r="CA9" s="75"/>
      <c r="CB9" s="75" t="str">
        <f t="shared" si="1"/>
        <v/>
      </c>
      <c r="CC9" s="75"/>
      <c r="CD9" s="22" t="e">
        <f t="shared" si="19"/>
        <v>#DIV/0!</v>
      </c>
      <c r="CE9" s="23" t="str">
        <f t="shared" si="2"/>
        <v/>
      </c>
      <c r="CF9" s="68">
        <f t="shared" si="3"/>
        <v>-1</v>
      </c>
      <c r="CG9" s="68">
        <f t="shared" si="4"/>
        <v>-1</v>
      </c>
      <c r="CH9" s="68">
        <f t="shared" si="5"/>
        <v>-1</v>
      </c>
      <c r="CI9" s="68">
        <f t="shared" si="6"/>
        <v>-1</v>
      </c>
      <c r="CJ9" s="68">
        <f t="shared" si="7"/>
        <v>-1</v>
      </c>
      <c r="CK9" s="68">
        <f t="shared" si="8"/>
        <v>-1</v>
      </c>
      <c r="CL9" s="68">
        <f t="shared" si="9"/>
        <v>-1</v>
      </c>
      <c r="CM9" s="68">
        <f t="shared" si="10"/>
        <v>-1</v>
      </c>
      <c r="CN9" s="68">
        <f t="shared" si="11"/>
        <v>-1</v>
      </c>
      <c r="CO9" s="68">
        <f t="shared" si="12"/>
        <v>-1</v>
      </c>
      <c r="CP9" s="68">
        <f t="shared" si="13"/>
        <v>-1</v>
      </c>
      <c r="CQ9" s="68">
        <f t="shared" si="14"/>
        <v>-1</v>
      </c>
      <c r="CR9" s="68">
        <f t="shared" si="15"/>
        <v>-1</v>
      </c>
      <c r="CS9" s="68">
        <f t="shared" si="16"/>
        <v>-1</v>
      </c>
      <c r="CT9" s="89"/>
      <c r="CU9" s="68"/>
      <c r="CV9" s="68"/>
      <c r="CW9" s="68"/>
    </row>
    <row r="10" spans="1:101" x14ac:dyDescent="0.25">
      <c r="A10" s="45" t="s">
        <v>500</v>
      </c>
      <c r="B10" s="75">
        <v>244798.78844999999</v>
      </c>
      <c r="C10" s="75">
        <v>519.36727645999997</v>
      </c>
      <c r="D10" s="75">
        <v>72975.466564000002</v>
      </c>
      <c r="E10" s="75">
        <v>2269.9271862999999</v>
      </c>
      <c r="F10" s="75">
        <v>1472.5608013999999</v>
      </c>
      <c r="G10" s="75">
        <v>1224.7374683999999</v>
      </c>
      <c r="H10" s="75">
        <v>24303.284543000002</v>
      </c>
      <c r="I10" s="75">
        <v>100.99030768</v>
      </c>
      <c r="J10" s="75">
        <v>555.61385476999999</v>
      </c>
      <c r="K10" s="75">
        <v>246.42721739000001</v>
      </c>
      <c r="L10" s="75">
        <v>17.332165287999999</v>
      </c>
      <c r="M10" s="75">
        <v>81.058510167999998</v>
      </c>
      <c r="N10" s="75">
        <v>33.750243726000001</v>
      </c>
      <c r="O10" s="75">
        <v>494.98438312000002</v>
      </c>
      <c r="P10" s="89"/>
      <c r="Q10" s="89" t="s">
        <v>460</v>
      </c>
      <c r="R10" s="75">
        <v>42.9362905108758</v>
      </c>
      <c r="S10" s="75">
        <v>17.325343749974401</v>
      </c>
      <c r="T10" s="75">
        <v>100.944934286681</v>
      </c>
      <c r="U10" s="75">
        <v>100.945732020007</v>
      </c>
      <c r="V10" s="75">
        <v>53.904070728203202</v>
      </c>
      <c r="W10" s="75">
        <v>555.585405204626</v>
      </c>
      <c r="X10" s="75">
        <v>81.056876184855199</v>
      </c>
      <c r="Y10" s="75">
        <v>1132.66396311318</v>
      </c>
      <c r="Z10" s="75">
        <v>244786.45098452899</v>
      </c>
      <c r="AA10" s="75">
        <v>1213.41553931467</v>
      </c>
      <c r="AB10" s="75">
        <v>346.348892996389</v>
      </c>
      <c r="AC10" s="75">
        <v>323.89517842585298</v>
      </c>
      <c r="AD10" s="75">
        <v>494.95150624444301</v>
      </c>
      <c r="AE10" s="75">
        <v>18.4507358339125</v>
      </c>
      <c r="AF10" s="75">
        <v>246.297003422079</v>
      </c>
      <c r="AG10" s="75">
        <v>246.29701374203299</v>
      </c>
      <c r="AH10" s="75">
        <v>583.63148191890195</v>
      </c>
      <c r="AI10" s="75">
        <v>934.14736601811001</v>
      </c>
      <c r="AJ10" s="75">
        <v>14.136318137956</v>
      </c>
      <c r="AK10" s="75">
        <v>6.39539757624717</v>
      </c>
      <c r="AL10" s="75">
        <v>103.226154869921</v>
      </c>
      <c r="AM10" s="75">
        <v>33.739568992264402</v>
      </c>
      <c r="AN10" s="75">
        <v>519.338260473883</v>
      </c>
      <c r="AO10" s="75">
        <v>0</v>
      </c>
      <c r="AP10" s="75">
        <v>25027.3082449555</v>
      </c>
      <c r="AQ10" s="75">
        <v>60628.1774107155</v>
      </c>
      <c r="AR10" s="75">
        <v>11742.105140715499</v>
      </c>
      <c r="AS10" s="75">
        <v>72953.914033349894</v>
      </c>
      <c r="AT10" s="75">
        <v>643.06106728396003</v>
      </c>
      <c r="AU10" s="75">
        <v>1.36647137221184</v>
      </c>
      <c r="AV10" s="75">
        <v>13185.9410784308</v>
      </c>
      <c r="AW10" s="75">
        <v>7.0951197713806904</v>
      </c>
      <c r="AX10" s="75">
        <v>1.31333677188225</v>
      </c>
      <c r="AY10" s="75">
        <v>795.72096242772898</v>
      </c>
      <c r="AZ10" s="75">
        <v>14.835107486124601</v>
      </c>
      <c r="BA10" s="75">
        <v>0.788930616687886</v>
      </c>
      <c r="BB10" s="75">
        <v>0.41252556898537701</v>
      </c>
      <c r="BC10" s="75">
        <v>2268.4398993701702</v>
      </c>
      <c r="BD10" s="75">
        <v>1471.4442172215399</v>
      </c>
      <c r="BE10" s="75">
        <v>796.99568214862404</v>
      </c>
      <c r="BF10" s="75">
        <v>8.6714757637086102</v>
      </c>
      <c r="BG10" s="75">
        <v>0.10566281235911</v>
      </c>
      <c r="BH10" s="75">
        <v>53.7483079801804</v>
      </c>
      <c r="BI10" s="75">
        <v>2.0118568833258901</v>
      </c>
      <c r="BJ10" s="75">
        <v>63.905761649498103</v>
      </c>
      <c r="BK10" s="75">
        <v>8.8413740389226003</v>
      </c>
      <c r="BL10" s="75">
        <v>1.97432476506996</v>
      </c>
      <c r="BM10" s="75">
        <v>298.72133699300599</v>
      </c>
      <c r="BN10" s="75">
        <v>62.145267132146998</v>
      </c>
      <c r="BO10" s="75">
        <v>8.4494298328345305</v>
      </c>
      <c r="BP10" s="75">
        <v>203.05705323721099</v>
      </c>
      <c r="BQ10" s="75">
        <v>0.425179250428523</v>
      </c>
      <c r="BR10" s="75">
        <v>1224.65001744958</v>
      </c>
      <c r="BS10" s="75">
        <v>0</v>
      </c>
      <c r="BT10" s="75">
        <v>0.43463173677900901</v>
      </c>
      <c r="BU10" s="75">
        <v>2835.6985761892302</v>
      </c>
      <c r="BV10" s="75">
        <v>295.19538301034697</v>
      </c>
      <c r="BW10" s="75">
        <v>24301.268904468201</v>
      </c>
      <c r="BX10" s="86">
        <v>4073.6262807084499</v>
      </c>
      <c r="BY10" s="75">
        <f t="shared" si="17"/>
        <v>9089.3120698487437</v>
      </c>
      <c r="BZ10" s="75">
        <f t="shared" si="18"/>
        <v>4046.6296265919909</v>
      </c>
      <c r="CA10" s="75"/>
      <c r="CB10" s="75">
        <f t="shared" si="1"/>
        <v>26188.449534930416</v>
      </c>
      <c r="CC10" s="75"/>
      <c r="CD10" s="22">
        <f t="shared" si="19"/>
        <v>1.0298766020548749</v>
      </c>
      <c r="CE10" s="23">
        <f t="shared" si="2"/>
        <v>8.0000023254695116E-3</v>
      </c>
      <c r="CF10" s="68">
        <f t="shared" si="3"/>
        <v>-5.0398392692723311E-5</v>
      </c>
      <c r="CG10" s="68">
        <f t="shared" si="4"/>
        <v>-5.586795208729099E-5</v>
      </c>
      <c r="CH10" s="68">
        <f t="shared" si="5"/>
        <v>-2.9533940192360311E-4</v>
      </c>
      <c r="CI10" s="68">
        <f t="shared" si="6"/>
        <v>-6.5521349706990789E-4</v>
      </c>
      <c r="CJ10" s="68">
        <f t="shared" si="7"/>
        <v>-7.5826015292438308E-4</v>
      </c>
      <c r="CK10" s="68">
        <f t="shared" si="8"/>
        <v>-7.1403833618443094E-5</v>
      </c>
      <c r="CL10" s="68">
        <f t="shared" si="9"/>
        <v>-8.2936877451038321E-5</v>
      </c>
      <c r="CM10" s="68">
        <f t="shared" si="10"/>
        <v>-4.4138552517578315E-4</v>
      </c>
      <c r="CN10" s="68">
        <f t="shared" si="11"/>
        <v>-5.1203844414150647E-5</v>
      </c>
      <c r="CO10" s="68">
        <f t="shared" si="12"/>
        <v>-5.2836553261468493E-4</v>
      </c>
      <c r="CP10" s="68">
        <f t="shared" si="13"/>
        <v>-3.9357679275772538E-4</v>
      </c>
      <c r="CQ10" s="68">
        <f t="shared" si="14"/>
        <v>-2.0158070280502181E-5</v>
      </c>
      <c r="CR10" s="68">
        <f t="shared" si="15"/>
        <v>-3.1628612291694099E-4</v>
      </c>
      <c r="CS10" s="68">
        <f t="shared" si="16"/>
        <v>-6.6420025920368748E-5</v>
      </c>
      <c r="CT10" s="89"/>
      <c r="CU10" s="68"/>
      <c r="CV10" s="68"/>
      <c r="CW10" s="68"/>
    </row>
    <row r="11" spans="1:101" x14ac:dyDescent="0.25">
      <c r="A11" s="14" t="s">
        <v>501</v>
      </c>
      <c r="B11" s="75">
        <v>545331.24338</v>
      </c>
      <c r="C11" s="75">
        <v>1430.6752618999999</v>
      </c>
      <c r="D11" s="75">
        <v>125792.80856999999</v>
      </c>
      <c r="E11" s="75">
        <v>6181.2358668999996</v>
      </c>
      <c r="F11" s="75">
        <v>3992.8969888000001</v>
      </c>
      <c r="G11" s="75">
        <v>435.90355691000002</v>
      </c>
      <c r="H11" s="75">
        <v>54265.288391000002</v>
      </c>
      <c r="I11" s="75">
        <v>247.00873806999999</v>
      </c>
      <c r="J11" s="75">
        <v>1214.294676</v>
      </c>
      <c r="K11" s="75">
        <v>642.05160431000002</v>
      </c>
      <c r="L11" s="75">
        <v>41.754464483</v>
      </c>
      <c r="M11" s="75">
        <v>178.27085672000001</v>
      </c>
      <c r="N11" s="75">
        <v>79.504104804999997</v>
      </c>
      <c r="O11" s="75">
        <v>1091.6337647</v>
      </c>
      <c r="P11" s="89"/>
      <c r="Q11" s="89" t="s">
        <v>465</v>
      </c>
      <c r="R11" s="75">
        <v>0</v>
      </c>
      <c r="S11" s="75">
        <v>0</v>
      </c>
      <c r="T11" s="75">
        <v>0</v>
      </c>
      <c r="U11" s="75">
        <v>0</v>
      </c>
      <c r="V11" s="75">
        <v>0</v>
      </c>
      <c r="W11" s="75">
        <v>0</v>
      </c>
      <c r="X11" s="75">
        <v>0</v>
      </c>
      <c r="Y11" s="75">
        <v>0</v>
      </c>
      <c r="Z11" s="75">
        <v>0</v>
      </c>
      <c r="AA11" s="75">
        <v>0</v>
      </c>
      <c r="AB11" s="75">
        <v>0</v>
      </c>
      <c r="AC11" s="75">
        <v>0</v>
      </c>
      <c r="AD11" s="75">
        <v>0</v>
      </c>
      <c r="AE11" s="75">
        <v>0</v>
      </c>
      <c r="AF11" s="75">
        <v>0</v>
      </c>
      <c r="AG11" s="75">
        <v>0</v>
      </c>
      <c r="AH11" s="75">
        <v>0</v>
      </c>
      <c r="AI11" s="75">
        <v>0</v>
      </c>
      <c r="AJ11" s="75">
        <v>0</v>
      </c>
      <c r="AK11" s="75">
        <v>0</v>
      </c>
      <c r="AL11" s="75">
        <v>0</v>
      </c>
      <c r="AM11" s="75">
        <v>0</v>
      </c>
      <c r="AN11" s="75">
        <v>0</v>
      </c>
      <c r="AO11" s="75">
        <v>0</v>
      </c>
      <c r="AP11" s="75">
        <v>0</v>
      </c>
      <c r="AQ11" s="75">
        <v>0</v>
      </c>
      <c r="AR11" s="75">
        <v>0</v>
      </c>
      <c r="AS11" s="75">
        <v>0</v>
      </c>
      <c r="AT11" s="75">
        <v>0</v>
      </c>
      <c r="AU11" s="75">
        <v>0</v>
      </c>
      <c r="AV11" s="75">
        <v>0</v>
      </c>
      <c r="AW11" s="75">
        <v>0</v>
      </c>
      <c r="AX11" s="75">
        <v>0</v>
      </c>
      <c r="AY11" s="75">
        <v>0</v>
      </c>
      <c r="AZ11" s="75">
        <v>0</v>
      </c>
      <c r="BA11" s="75">
        <v>0</v>
      </c>
      <c r="BB11" s="75">
        <v>0</v>
      </c>
      <c r="BC11" s="75">
        <v>0</v>
      </c>
      <c r="BD11" s="75">
        <v>0</v>
      </c>
      <c r="BE11" s="75">
        <v>0</v>
      </c>
      <c r="BF11" s="75">
        <v>0</v>
      </c>
      <c r="BG11" s="75">
        <v>0</v>
      </c>
      <c r="BH11" s="75">
        <v>0</v>
      </c>
      <c r="BI11" s="75">
        <v>0</v>
      </c>
      <c r="BJ11" s="75">
        <v>0</v>
      </c>
      <c r="BK11" s="75">
        <v>0</v>
      </c>
      <c r="BL11" s="75">
        <v>0</v>
      </c>
      <c r="BM11" s="75">
        <v>0</v>
      </c>
      <c r="BN11" s="75">
        <v>0</v>
      </c>
      <c r="BO11" s="75">
        <v>0</v>
      </c>
      <c r="BP11" s="75">
        <v>0</v>
      </c>
      <c r="BQ11" s="75">
        <v>0</v>
      </c>
      <c r="BR11" s="75">
        <v>0</v>
      </c>
      <c r="BS11" s="75">
        <v>0</v>
      </c>
      <c r="BT11" s="75">
        <v>0</v>
      </c>
      <c r="BU11" s="75">
        <v>0</v>
      </c>
      <c r="BV11" s="75">
        <v>0</v>
      </c>
      <c r="BW11" s="75">
        <v>0</v>
      </c>
      <c r="BX11" s="86">
        <v>0</v>
      </c>
      <c r="BY11" s="75">
        <f t="shared" si="17"/>
        <v>0</v>
      </c>
      <c r="BZ11" s="75">
        <f t="shared" si="18"/>
        <v>0</v>
      </c>
      <c r="CA11" s="75"/>
      <c r="CB11" s="75" t="str">
        <f t="shared" si="1"/>
        <v/>
      </c>
      <c r="CC11" s="75"/>
      <c r="CD11" s="22" t="e">
        <f t="shared" si="19"/>
        <v>#DIV/0!</v>
      </c>
      <c r="CE11" s="23" t="str">
        <f t="shared" si="2"/>
        <v/>
      </c>
      <c r="CF11" s="68">
        <f t="shared" si="3"/>
        <v>-1</v>
      </c>
      <c r="CG11" s="68">
        <f t="shared" si="4"/>
        <v>-1</v>
      </c>
      <c r="CH11" s="68">
        <f t="shared" si="5"/>
        <v>-1</v>
      </c>
      <c r="CI11" s="68">
        <f t="shared" si="6"/>
        <v>-1</v>
      </c>
      <c r="CJ11" s="68">
        <f t="shared" si="7"/>
        <v>-1</v>
      </c>
      <c r="CK11" s="68">
        <f t="shared" si="8"/>
        <v>-1</v>
      </c>
      <c r="CL11" s="68">
        <f t="shared" si="9"/>
        <v>-1</v>
      </c>
      <c r="CM11" s="68">
        <f t="shared" si="10"/>
        <v>-1</v>
      </c>
      <c r="CN11" s="68">
        <f t="shared" si="11"/>
        <v>-1</v>
      </c>
      <c r="CO11" s="68">
        <f t="shared" si="12"/>
        <v>-1</v>
      </c>
      <c r="CP11" s="68">
        <f t="shared" si="13"/>
        <v>-1</v>
      </c>
      <c r="CQ11" s="68">
        <f t="shared" si="14"/>
        <v>-1</v>
      </c>
      <c r="CR11" s="68">
        <f t="shared" si="15"/>
        <v>-1</v>
      </c>
      <c r="CS11" s="68">
        <f t="shared" si="16"/>
        <v>-1</v>
      </c>
      <c r="CT11" s="89"/>
      <c r="CU11" s="68"/>
      <c r="CV11" s="68"/>
      <c r="CW11" s="68"/>
    </row>
    <row r="12" spans="1:101" x14ac:dyDescent="0.25">
      <c r="A12" s="14" t="s">
        <v>502</v>
      </c>
      <c r="B12" s="75">
        <v>96457.089433999994</v>
      </c>
      <c r="C12" s="75">
        <v>163.09569442</v>
      </c>
      <c r="D12" s="75">
        <v>22872.815961</v>
      </c>
      <c r="E12" s="75">
        <v>1784.7756887999999</v>
      </c>
      <c r="F12" s="75">
        <v>1448.7446742</v>
      </c>
      <c r="G12" s="75">
        <v>609.68955742000003</v>
      </c>
      <c r="H12" s="75">
        <v>8390.5929106999993</v>
      </c>
      <c r="I12" s="75">
        <v>35.084215327999999</v>
      </c>
      <c r="J12" s="75">
        <v>207.84875162</v>
      </c>
      <c r="K12" s="75">
        <v>83.998720571000007</v>
      </c>
      <c r="L12" s="75">
        <v>6.0996650970999999</v>
      </c>
      <c r="M12" s="75">
        <v>30.713617620000001</v>
      </c>
      <c r="N12" s="75">
        <v>12.027247113</v>
      </c>
      <c r="O12" s="75">
        <v>170.43009710999999</v>
      </c>
      <c r="P12" s="89"/>
      <c r="Q12" s="89" t="s">
        <v>466</v>
      </c>
      <c r="R12" s="75">
        <v>9.7131093413381997</v>
      </c>
      <c r="S12" s="75">
        <v>3.6944032587792699</v>
      </c>
      <c r="T12" s="75">
        <v>21.608265195668</v>
      </c>
      <c r="U12" s="75">
        <v>21.608459482889</v>
      </c>
      <c r="V12" s="75">
        <v>11.614227063592301</v>
      </c>
      <c r="W12" s="75">
        <v>120.986818928196</v>
      </c>
      <c r="X12" s="75">
        <v>16.925017423210399</v>
      </c>
      <c r="Y12" s="75">
        <v>249.47078353823099</v>
      </c>
      <c r="Z12" s="75">
        <v>61701.101730297501</v>
      </c>
      <c r="AA12" s="75">
        <v>272.00748638536299</v>
      </c>
      <c r="AB12" s="75">
        <v>76.938194364632295</v>
      </c>
      <c r="AC12" s="75">
        <v>69.957192050467</v>
      </c>
      <c r="AD12" s="75">
        <v>99.908312356713296</v>
      </c>
      <c r="AE12" s="75">
        <v>4.1995745590486102</v>
      </c>
      <c r="AF12" s="75">
        <v>52.650459730062003</v>
      </c>
      <c r="AG12" s="75">
        <v>52.6504575124967</v>
      </c>
      <c r="AH12" s="75">
        <v>117.782053794981</v>
      </c>
      <c r="AI12" s="75">
        <v>184.953201909092</v>
      </c>
      <c r="AJ12" s="75">
        <v>3.2470460890347601</v>
      </c>
      <c r="AK12" s="75">
        <v>1.3248261967118</v>
      </c>
      <c r="AL12" s="75">
        <v>24.129843539442899</v>
      </c>
      <c r="AM12" s="75">
        <v>7.2844378610016598</v>
      </c>
      <c r="AN12" s="75">
        <v>108.636606985344</v>
      </c>
      <c r="AO12" s="75">
        <v>0</v>
      </c>
      <c r="AP12" s="75">
        <v>5084.1306848106997</v>
      </c>
      <c r="AQ12" s="75">
        <v>12169.443405038601</v>
      </c>
      <c r="AR12" s="75">
        <v>2435.5319947970902</v>
      </c>
      <c r="AS12" s="75">
        <v>14722.7574536307</v>
      </c>
      <c r="AT12" s="75">
        <v>139.337674196222</v>
      </c>
      <c r="AU12" s="75">
        <v>0.28255175603652999</v>
      </c>
      <c r="AV12" s="75">
        <v>2616.17705370459</v>
      </c>
      <c r="AW12" s="75">
        <v>1.4514692572077299</v>
      </c>
      <c r="AX12" s="75">
        <v>0.26962243059574298</v>
      </c>
      <c r="AY12" s="75">
        <v>164.20494703946801</v>
      </c>
      <c r="AZ12" s="75">
        <v>3.0273734603195601</v>
      </c>
      <c r="BA12" s="75">
        <v>0.16084814530663499</v>
      </c>
      <c r="BB12" s="75">
        <v>8.5190805403528497E-2</v>
      </c>
      <c r="BC12" s="75">
        <v>1165.2648660678501</v>
      </c>
      <c r="BD12" s="75">
        <v>946.70079312793905</v>
      </c>
      <c r="BE12" s="75">
        <v>218.56407293991799</v>
      </c>
      <c r="BF12" s="75">
        <v>1.7609814257290399</v>
      </c>
      <c r="BG12" s="75">
        <v>2.1598475140131201E-2</v>
      </c>
      <c r="BH12" s="75">
        <v>10.917826257047899</v>
      </c>
      <c r="BI12" s="75">
        <v>0.41258554252991397</v>
      </c>
      <c r="BJ12" s="75">
        <v>12.903379357022001</v>
      </c>
      <c r="BK12" s="75">
        <v>1.8194936930174099</v>
      </c>
      <c r="BL12" s="75">
        <v>0.39792921322552699</v>
      </c>
      <c r="BM12" s="75">
        <v>60.2452728274828</v>
      </c>
      <c r="BN12" s="75">
        <v>12.578197898873499</v>
      </c>
      <c r="BO12" s="75">
        <v>1.7213819556099299</v>
      </c>
      <c r="BP12" s="75">
        <v>686.93144507459795</v>
      </c>
      <c r="BQ12" s="75">
        <v>8.6896412198173401E-2</v>
      </c>
      <c r="BR12" s="75">
        <v>403.18377877940998</v>
      </c>
      <c r="BS12" s="75">
        <v>0</v>
      </c>
      <c r="BT12" s="75">
        <v>8.9293296395694402E-2</v>
      </c>
      <c r="BU12" s="75">
        <v>573.96121464441501</v>
      </c>
      <c r="BV12" s="75">
        <v>60.470747148795397</v>
      </c>
      <c r="BW12" s="75">
        <v>4916.0309888280699</v>
      </c>
      <c r="BX12" s="86">
        <v>831.26476537079498</v>
      </c>
      <c r="BY12" s="75">
        <f t="shared" si="17"/>
        <v>1803.3790329911224</v>
      </c>
      <c r="BZ12" s="75">
        <f t="shared" si="18"/>
        <v>825.43613580497606</v>
      </c>
      <c r="CA12" s="75"/>
      <c r="CB12" s="75">
        <f t="shared" si="1"/>
        <v>5336.6799751509661</v>
      </c>
      <c r="CC12" s="75"/>
      <c r="CD12" s="22">
        <f t="shared" si="19"/>
        <v>1.0341941896551599</v>
      </c>
      <c r="CE12" s="23">
        <f t="shared" si="2"/>
        <v>7.9999996037383204E-3</v>
      </c>
      <c r="CF12" s="68">
        <f t="shared" si="3"/>
        <v>-0.36032590147232263</v>
      </c>
      <c r="CG12" s="68">
        <f t="shared" si="4"/>
        <v>-0.33390879893134578</v>
      </c>
      <c r="CH12" s="68">
        <f t="shared" si="5"/>
        <v>-0.35632073118000901</v>
      </c>
      <c r="CI12" s="68">
        <f t="shared" si="6"/>
        <v>-0.34710850591464526</v>
      </c>
      <c r="CJ12" s="68">
        <f t="shared" si="7"/>
        <v>-0.34653717111974247</v>
      </c>
      <c r="CK12" s="68">
        <f t="shared" si="8"/>
        <v>-0.33870643859221183</v>
      </c>
      <c r="CL12" s="68">
        <f t="shared" si="9"/>
        <v>-0.41410207345908029</v>
      </c>
      <c r="CM12" s="68">
        <f t="shared" si="10"/>
        <v>-0.38409739876257892</v>
      </c>
      <c r="CN12" s="68">
        <f t="shared" si="11"/>
        <v>-0.41790933077437742</v>
      </c>
      <c r="CO12" s="68">
        <f t="shared" si="12"/>
        <v>-0.37319929214881498</v>
      </c>
      <c r="CP12" s="68">
        <f t="shared" si="13"/>
        <v>-0.39432686877584117</v>
      </c>
      <c r="CQ12" s="68">
        <f t="shared" si="14"/>
        <v>-0.44894093451924671</v>
      </c>
      <c r="CR12" s="68">
        <f t="shared" si="15"/>
        <v>-0.39433872169067985</v>
      </c>
      <c r="CS12" s="68">
        <f t="shared" si="16"/>
        <v>-0.41378715349654532</v>
      </c>
      <c r="CT12" s="89"/>
      <c r="CU12" s="68"/>
      <c r="CV12" s="68"/>
      <c r="CW12" s="68"/>
    </row>
    <row r="13" spans="1:101" x14ac:dyDescent="0.25">
      <c r="A13" s="14" t="s">
        <v>503</v>
      </c>
      <c r="B13" s="75">
        <v>202652.32620000001</v>
      </c>
      <c r="C13" s="75">
        <v>444.91814954</v>
      </c>
      <c r="D13" s="75">
        <v>55406.740278999998</v>
      </c>
      <c r="E13" s="75">
        <v>4855.9694353000004</v>
      </c>
      <c r="F13" s="75">
        <v>3940.7710367999998</v>
      </c>
      <c r="G13" s="75">
        <v>1654.2969204999999</v>
      </c>
      <c r="H13" s="75">
        <v>20995.263418999999</v>
      </c>
      <c r="I13" s="75">
        <v>85.895158516999999</v>
      </c>
      <c r="J13" s="75">
        <v>472.92864916000002</v>
      </c>
      <c r="K13" s="75">
        <v>209.92216794999999</v>
      </c>
      <c r="L13" s="75">
        <v>14.728703374</v>
      </c>
      <c r="M13" s="75">
        <v>68.415052537999998</v>
      </c>
      <c r="N13" s="75">
        <v>28.639633094000001</v>
      </c>
      <c r="O13" s="75">
        <v>427.98072944</v>
      </c>
      <c r="P13" s="89"/>
      <c r="Q13" s="89" t="s">
        <v>467</v>
      </c>
      <c r="R13" s="75">
        <v>0</v>
      </c>
      <c r="S13" s="75">
        <v>0</v>
      </c>
      <c r="T13" s="75">
        <v>0</v>
      </c>
      <c r="U13" s="75">
        <v>0</v>
      </c>
      <c r="V13" s="75">
        <v>0</v>
      </c>
      <c r="W13" s="75">
        <v>0</v>
      </c>
      <c r="X13" s="75">
        <v>0</v>
      </c>
      <c r="Y13" s="75">
        <v>0</v>
      </c>
      <c r="Z13" s="75">
        <v>0</v>
      </c>
      <c r="AA13" s="75">
        <v>0</v>
      </c>
      <c r="AB13" s="75">
        <v>0</v>
      </c>
      <c r="AC13" s="75">
        <v>0</v>
      </c>
      <c r="AD13" s="75">
        <v>0</v>
      </c>
      <c r="AE13" s="75">
        <v>0</v>
      </c>
      <c r="AF13" s="75">
        <v>0</v>
      </c>
      <c r="AG13" s="75">
        <v>0</v>
      </c>
      <c r="AH13" s="75">
        <v>0</v>
      </c>
      <c r="AI13" s="75">
        <v>0</v>
      </c>
      <c r="AJ13" s="75">
        <v>0</v>
      </c>
      <c r="AK13" s="75">
        <v>0</v>
      </c>
      <c r="AL13" s="75">
        <v>0</v>
      </c>
      <c r="AM13" s="75">
        <v>0</v>
      </c>
      <c r="AN13" s="75">
        <v>0</v>
      </c>
      <c r="AO13" s="75">
        <v>0</v>
      </c>
      <c r="AP13" s="75">
        <v>0</v>
      </c>
      <c r="AQ13" s="75">
        <v>0</v>
      </c>
      <c r="AR13" s="75">
        <v>0</v>
      </c>
      <c r="AS13" s="75">
        <v>0</v>
      </c>
      <c r="AT13" s="75">
        <v>0</v>
      </c>
      <c r="AU13" s="75">
        <v>0</v>
      </c>
      <c r="AV13" s="75">
        <v>0</v>
      </c>
      <c r="AW13" s="75">
        <v>0</v>
      </c>
      <c r="AX13" s="75">
        <v>0</v>
      </c>
      <c r="AY13" s="75">
        <v>0</v>
      </c>
      <c r="AZ13" s="75">
        <v>0</v>
      </c>
      <c r="BA13" s="75">
        <v>0</v>
      </c>
      <c r="BB13" s="75">
        <v>0</v>
      </c>
      <c r="BC13" s="75">
        <v>0</v>
      </c>
      <c r="BD13" s="75">
        <v>0</v>
      </c>
      <c r="BE13" s="75">
        <v>0</v>
      </c>
      <c r="BF13" s="75">
        <v>0</v>
      </c>
      <c r="BG13" s="75">
        <v>0</v>
      </c>
      <c r="BH13" s="75">
        <v>0</v>
      </c>
      <c r="BI13" s="75">
        <v>0</v>
      </c>
      <c r="BJ13" s="75">
        <v>0</v>
      </c>
      <c r="BK13" s="75">
        <v>0</v>
      </c>
      <c r="BL13" s="75">
        <v>0</v>
      </c>
      <c r="BM13" s="75">
        <v>0</v>
      </c>
      <c r="BN13" s="75">
        <v>0</v>
      </c>
      <c r="BO13" s="75">
        <v>0</v>
      </c>
      <c r="BP13" s="75">
        <v>0</v>
      </c>
      <c r="BQ13" s="75">
        <v>0</v>
      </c>
      <c r="BR13" s="75">
        <v>0</v>
      </c>
      <c r="BS13" s="75">
        <v>0</v>
      </c>
      <c r="BT13" s="75">
        <v>0</v>
      </c>
      <c r="BU13" s="75">
        <v>0</v>
      </c>
      <c r="BV13" s="75">
        <v>0</v>
      </c>
      <c r="BW13" s="75">
        <v>0</v>
      </c>
      <c r="BX13" s="86">
        <v>0</v>
      </c>
      <c r="BY13" s="75">
        <f t="shared" si="17"/>
        <v>0</v>
      </c>
      <c r="BZ13" s="75">
        <f t="shared" si="18"/>
        <v>0</v>
      </c>
      <c r="CA13" s="75"/>
      <c r="CB13" s="75" t="str">
        <f t="shared" si="1"/>
        <v/>
      </c>
      <c r="CC13" s="75"/>
      <c r="CD13" s="22" t="e">
        <f t="shared" si="19"/>
        <v>#DIV/0!</v>
      </c>
      <c r="CE13" s="23" t="str">
        <f t="shared" si="2"/>
        <v/>
      </c>
      <c r="CF13" s="68">
        <f t="shared" si="3"/>
        <v>-1</v>
      </c>
      <c r="CG13" s="68">
        <f t="shared" si="4"/>
        <v>-1</v>
      </c>
      <c r="CH13" s="68">
        <f t="shared" si="5"/>
        <v>-1</v>
      </c>
      <c r="CI13" s="68">
        <f t="shared" si="6"/>
        <v>-1</v>
      </c>
      <c r="CJ13" s="68">
        <f t="shared" si="7"/>
        <v>-1</v>
      </c>
      <c r="CK13" s="68">
        <f t="shared" si="8"/>
        <v>-1</v>
      </c>
      <c r="CL13" s="68">
        <f t="shared" si="9"/>
        <v>-1</v>
      </c>
      <c r="CM13" s="68">
        <f t="shared" si="10"/>
        <v>-1</v>
      </c>
      <c r="CN13" s="68">
        <f t="shared" si="11"/>
        <v>-1</v>
      </c>
      <c r="CO13" s="68">
        <f t="shared" si="12"/>
        <v>-1</v>
      </c>
      <c r="CP13" s="68">
        <f t="shared" si="13"/>
        <v>-1</v>
      </c>
      <c r="CQ13" s="68">
        <f t="shared" si="14"/>
        <v>-1</v>
      </c>
      <c r="CR13" s="68">
        <f t="shared" si="15"/>
        <v>-1</v>
      </c>
      <c r="CS13" s="68">
        <f t="shared" si="16"/>
        <v>-1</v>
      </c>
      <c r="CT13" s="89"/>
      <c r="CU13" s="68"/>
      <c r="CV13" s="68"/>
      <c r="CW13" s="68"/>
    </row>
    <row r="14" spans="1:101" x14ac:dyDescent="0.25">
      <c r="A14" s="14" t="s">
        <v>504</v>
      </c>
      <c r="B14" s="75">
        <v>155629.20264</v>
      </c>
      <c r="C14" s="75">
        <v>228.58447723</v>
      </c>
      <c r="D14" s="75">
        <v>27524.497793999999</v>
      </c>
      <c r="E14" s="75">
        <v>2485.5937029000002</v>
      </c>
      <c r="F14" s="75">
        <v>2016.4609771999999</v>
      </c>
      <c r="G14" s="75">
        <v>890.17045752000001</v>
      </c>
      <c r="H14" s="75">
        <v>12275.426364000001</v>
      </c>
      <c r="I14" s="75">
        <v>49.015741615000003</v>
      </c>
      <c r="J14" s="75">
        <v>293.09085132000001</v>
      </c>
      <c r="K14" s="75">
        <v>117.57042033</v>
      </c>
      <c r="L14" s="75">
        <v>8.4939758784000006</v>
      </c>
      <c r="M14" s="75">
        <v>42.335189907</v>
      </c>
      <c r="N14" s="75">
        <v>16.794378698999999</v>
      </c>
      <c r="O14" s="75">
        <v>244.27440604</v>
      </c>
      <c r="P14" s="89"/>
      <c r="Q14" s="89" t="s">
        <v>443</v>
      </c>
      <c r="R14" s="75">
        <v>0</v>
      </c>
      <c r="S14" s="75">
        <v>0</v>
      </c>
      <c r="T14" s="75">
        <v>0</v>
      </c>
      <c r="U14" s="75">
        <v>0</v>
      </c>
      <c r="V14" s="75">
        <v>0</v>
      </c>
      <c r="W14" s="75">
        <v>0</v>
      </c>
      <c r="X14" s="75">
        <v>0</v>
      </c>
      <c r="Y14" s="75">
        <v>0</v>
      </c>
      <c r="Z14" s="75">
        <v>0</v>
      </c>
      <c r="AA14" s="75">
        <v>0</v>
      </c>
      <c r="AB14" s="75">
        <v>0</v>
      </c>
      <c r="AC14" s="75">
        <v>0</v>
      </c>
      <c r="AD14" s="75">
        <v>0</v>
      </c>
      <c r="AE14" s="75">
        <v>0</v>
      </c>
      <c r="AF14" s="75">
        <v>0</v>
      </c>
      <c r="AG14" s="75">
        <v>0</v>
      </c>
      <c r="AH14" s="75">
        <v>0</v>
      </c>
      <c r="AI14" s="75">
        <v>0</v>
      </c>
      <c r="AJ14" s="75">
        <v>0</v>
      </c>
      <c r="AK14" s="75">
        <v>0</v>
      </c>
      <c r="AL14" s="75">
        <v>0</v>
      </c>
      <c r="AM14" s="75">
        <v>0</v>
      </c>
      <c r="AN14" s="75">
        <v>0</v>
      </c>
      <c r="AO14" s="75">
        <v>0</v>
      </c>
      <c r="AP14" s="75">
        <v>0</v>
      </c>
      <c r="AQ14" s="75">
        <v>0</v>
      </c>
      <c r="AR14" s="75">
        <v>0</v>
      </c>
      <c r="AS14" s="75">
        <v>0</v>
      </c>
      <c r="AT14" s="75">
        <v>0</v>
      </c>
      <c r="AU14" s="75">
        <v>0</v>
      </c>
      <c r="AV14" s="75">
        <v>0</v>
      </c>
      <c r="AW14" s="75">
        <v>0</v>
      </c>
      <c r="AX14" s="75">
        <v>0</v>
      </c>
      <c r="AY14" s="75">
        <v>0</v>
      </c>
      <c r="AZ14" s="75">
        <v>0</v>
      </c>
      <c r="BA14" s="75">
        <v>0</v>
      </c>
      <c r="BB14" s="75">
        <v>0</v>
      </c>
      <c r="BC14" s="75">
        <v>0</v>
      </c>
      <c r="BD14" s="75">
        <v>0</v>
      </c>
      <c r="BE14" s="75">
        <v>0</v>
      </c>
      <c r="BF14" s="75">
        <v>0</v>
      </c>
      <c r="BG14" s="75">
        <v>0</v>
      </c>
      <c r="BH14" s="75">
        <v>0</v>
      </c>
      <c r="BI14" s="75">
        <v>0</v>
      </c>
      <c r="BJ14" s="75">
        <v>0</v>
      </c>
      <c r="BK14" s="75">
        <v>0</v>
      </c>
      <c r="BL14" s="75">
        <v>0</v>
      </c>
      <c r="BM14" s="75">
        <v>0</v>
      </c>
      <c r="BN14" s="75">
        <v>0</v>
      </c>
      <c r="BO14" s="75">
        <v>0</v>
      </c>
      <c r="BP14" s="75">
        <v>0</v>
      </c>
      <c r="BQ14" s="75">
        <v>0</v>
      </c>
      <c r="BR14" s="75">
        <v>0</v>
      </c>
      <c r="BS14" s="75">
        <v>0</v>
      </c>
      <c r="BT14" s="75">
        <v>0</v>
      </c>
      <c r="BU14" s="75">
        <v>0</v>
      </c>
      <c r="BV14" s="75">
        <v>0</v>
      </c>
      <c r="BW14" s="75">
        <v>0</v>
      </c>
      <c r="BX14" s="86">
        <v>0</v>
      </c>
      <c r="BY14" s="75">
        <f t="shared" si="17"/>
        <v>0</v>
      </c>
      <c r="BZ14" s="75">
        <f t="shared" si="18"/>
        <v>0</v>
      </c>
      <c r="CA14" s="75"/>
      <c r="CB14" s="75" t="str">
        <f t="shared" si="1"/>
        <v/>
      </c>
      <c r="CC14" s="75"/>
      <c r="CD14" s="22" t="e">
        <f t="shared" si="19"/>
        <v>#DIV/0!</v>
      </c>
      <c r="CE14" s="23" t="str">
        <f t="shared" si="2"/>
        <v/>
      </c>
      <c r="CF14" s="68">
        <f t="shared" si="3"/>
        <v>-1</v>
      </c>
      <c r="CG14" s="68">
        <f t="shared" si="4"/>
        <v>-1</v>
      </c>
      <c r="CH14" s="68">
        <f t="shared" si="5"/>
        <v>-1</v>
      </c>
      <c r="CI14" s="68">
        <f t="shared" si="6"/>
        <v>-1</v>
      </c>
      <c r="CJ14" s="68">
        <f t="shared" si="7"/>
        <v>-1</v>
      </c>
      <c r="CK14" s="68">
        <f t="shared" si="8"/>
        <v>-1</v>
      </c>
      <c r="CL14" s="68">
        <f t="shared" si="9"/>
        <v>-1</v>
      </c>
      <c r="CM14" s="68">
        <f t="shared" si="10"/>
        <v>-1</v>
      </c>
      <c r="CN14" s="68">
        <f t="shared" si="11"/>
        <v>-1</v>
      </c>
      <c r="CO14" s="68">
        <f t="shared" si="12"/>
        <v>-1</v>
      </c>
      <c r="CP14" s="68">
        <f t="shared" si="13"/>
        <v>-1</v>
      </c>
      <c r="CQ14" s="68">
        <f t="shared" si="14"/>
        <v>-1</v>
      </c>
      <c r="CR14" s="68">
        <f t="shared" si="15"/>
        <v>-1</v>
      </c>
      <c r="CS14" s="68">
        <f t="shared" si="16"/>
        <v>-1</v>
      </c>
      <c r="CT14" s="89"/>
      <c r="CU14" s="68"/>
      <c r="CV14" s="68"/>
      <c r="CW14" s="68"/>
    </row>
    <row r="15" spans="1:101" x14ac:dyDescent="0.25">
      <c r="A15" s="14" t="s">
        <v>505</v>
      </c>
      <c r="B15" s="75">
        <v>115258.10086000001</v>
      </c>
      <c r="C15" s="75">
        <v>261.05477472000001</v>
      </c>
      <c r="D15" s="75">
        <v>32526.602265000001</v>
      </c>
      <c r="E15" s="75">
        <v>2771.1769981000002</v>
      </c>
      <c r="F15" s="75">
        <v>2240.1869101000002</v>
      </c>
      <c r="G15" s="75">
        <v>928.04906836999999</v>
      </c>
      <c r="H15" s="75">
        <v>11765.447211999999</v>
      </c>
      <c r="I15" s="75">
        <v>50.426249808000001</v>
      </c>
      <c r="J15" s="75">
        <v>275.21476001000002</v>
      </c>
      <c r="K15" s="75">
        <v>123.37524372999999</v>
      </c>
      <c r="L15" s="75">
        <v>8.6555778626999995</v>
      </c>
      <c r="M15" s="75">
        <v>40.321858061</v>
      </c>
      <c r="N15" s="75">
        <v>16.8025597</v>
      </c>
      <c r="O15" s="75">
        <v>238.78649281</v>
      </c>
      <c r="P15" s="89"/>
      <c r="Q15" s="89" t="s">
        <v>468</v>
      </c>
      <c r="R15" s="75">
        <v>0</v>
      </c>
      <c r="S15" s="75">
        <v>0</v>
      </c>
      <c r="T15" s="75">
        <v>0</v>
      </c>
      <c r="U15" s="75">
        <v>0</v>
      </c>
      <c r="V15" s="75">
        <v>0</v>
      </c>
      <c r="W15" s="75">
        <v>0</v>
      </c>
      <c r="X15" s="75">
        <v>0</v>
      </c>
      <c r="Y15" s="75">
        <v>0</v>
      </c>
      <c r="Z15" s="75">
        <v>0</v>
      </c>
      <c r="AA15" s="75">
        <v>0</v>
      </c>
      <c r="AB15" s="75">
        <v>0</v>
      </c>
      <c r="AC15" s="75">
        <v>0</v>
      </c>
      <c r="AD15" s="75">
        <v>0</v>
      </c>
      <c r="AE15" s="75">
        <v>0</v>
      </c>
      <c r="AF15" s="75">
        <v>0</v>
      </c>
      <c r="AG15" s="75">
        <v>0</v>
      </c>
      <c r="AH15" s="75">
        <v>0</v>
      </c>
      <c r="AI15" s="75">
        <v>0</v>
      </c>
      <c r="AJ15" s="75">
        <v>0</v>
      </c>
      <c r="AK15" s="75">
        <v>0</v>
      </c>
      <c r="AL15" s="75">
        <v>0</v>
      </c>
      <c r="AM15" s="75">
        <v>0</v>
      </c>
      <c r="AN15" s="75">
        <v>0</v>
      </c>
      <c r="AO15" s="75">
        <v>0</v>
      </c>
      <c r="AP15" s="75">
        <v>0</v>
      </c>
      <c r="AQ15" s="75">
        <v>0</v>
      </c>
      <c r="AR15" s="75">
        <v>0</v>
      </c>
      <c r="AS15" s="75">
        <v>0</v>
      </c>
      <c r="AT15" s="75">
        <v>0</v>
      </c>
      <c r="AU15" s="75">
        <v>0</v>
      </c>
      <c r="AV15" s="75">
        <v>0</v>
      </c>
      <c r="AW15" s="75">
        <v>0</v>
      </c>
      <c r="AX15" s="75">
        <v>0</v>
      </c>
      <c r="AY15" s="75">
        <v>0</v>
      </c>
      <c r="AZ15" s="75">
        <v>0</v>
      </c>
      <c r="BA15" s="75">
        <v>0</v>
      </c>
      <c r="BB15" s="75">
        <v>0</v>
      </c>
      <c r="BC15" s="75">
        <v>0</v>
      </c>
      <c r="BD15" s="75">
        <v>0</v>
      </c>
      <c r="BE15" s="75">
        <v>0</v>
      </c>
      <c r="BF15" s="75">
        <v>0</v>
      </c>
      <c r="BG15" s="75">
        <v>0</v>
      </c>
      <c r="BH15" s="75">
        <v>0</v>
      </c>
      <c r="BI15" s="75">
        <v>0</v>
      </c>
      <c r="BJ15" s="75">
        <v>0</v>
      </c>
      <c r="BK15" s="75">
        <v>0</v>
      </c>
      <c r="BL15" s="75">
        <v>0</v>
      </c>
      <c r="BM15" s="75">
        <v>0</v>
      </c>
      <c r="BN15" s="75">
        <v>0</v>
      </c>
      <c r="BO15" s="75">
        <v>0</v>
      </c>
      <c r="BP15" s="75">
        <v>0</v>
      </c>
      <c r="BQ15" s="75">
        <v>0</v>
      </c>
      <c r="BR15" s="75">
        <v>0</v>
      </c>
      <c r="BS15" s="75">
        <v>0</v>
      </c>
      <c r="BT15" s="75">
        <v>0</v>
      </c>
      <c r="BU15" s="75">
        <v>0</v>
      </c>
      <c r="BV15" s="75">
        <v>0</v>
      </c>
      <c r="BW15" s="75">
        <v>0</v>
      </c>
      <c r="BX15" s="86">
        <v>0</v>
      </c>
      <c r="BY15" s="75">
        <f t="shared" si="17"/>
        <v>0</v>
      </c>
      <c r="BZ15" s="75">
        <f t="shared" si="18"/>
        <v>0</v>
      </c>
      <c r="CA15" s="75"/>
      <c r="CB15" s="75" t="str">
        <f t="shared" si="1"/>
        <v/>
      </c>
      <c r="CC15" s="75"/>
      <c r="CD15" s="22" t="e">
        <f t="shared" si="19"/>
        <v>#DIV/0!</v>
      </c>
      <c r="CE15" s="23" t="str">
        <f t="shared" si="2"/>
        <v/>
      </c>
      <c r="CF15" s="68">
        <f t="shared" si="3"/>
        <v>-1</v>
      </c>
      <c r="CG15" s="68">
        <f t="shared" si="4"/>
        <v>-1</v>
      </c>
      <c r="CH15" s="68">
        <f t="shared" si="5"/>
        <v>-1</v>
      </c>
      <c r="CI15" s="68">
        <f t="shared" si="6"/>
        <v>-1</v>
      </c>
      <c r="CJ15" s="68">
        <f t="shared" si="7"/>
        <v>-1</v>
      </c>
      <c r="CK15" s="68">
        <f t="shared" si="8"/>
        <v>-1</v>
      </c>
      <c r="CL15" s="68">
        <f t="shared" si="9"/>
        <v>-1</v>
      </c>
      <c r="CM15" s="68">
        <f t="shared" si="10"/>
        <v>-1</v>
      </c>
      <c r="CN15" s="68">
        <f t="shared" si="11"/>
        <v>-1</v>
      </c>
      <c r="CO15" s="68">
        <f t="shared" si="12"/>
        <v>-1</v>
      </c>
      <c r="CP15" s="68">
        <f t="shared" si="13"/>
        <v>-1</v>
      </c>
      <c r="CQ15" s="68">
        <f t="shared" si="14"/>
        <v>-1</v>
      </c>
      <c r="CR15" s="68">
        <f t="shared" si="15"/>
        <v>-1</v>
      </c>
      <c r="CS15" s="68">
        <f t="shared" si="16"/>
        <v>-1</v>
      </c>
      <c r="CT15" s="89"/>
      <c r="CU15" s="68"/>
      <c r="CV15" s="68"/>
      <c r="CW15" s="68"/>
    </row>
    <row r="16" spans="1:101" x14ac:dyDescent="0.25">
      <c r="A16" s="14" t="s">
        <v>506</v>
      </c>
      <c r="B16" s="75">
        <v>391390.42888000002</v>
      </c>
      <c r="C16" s="75">
        <v>949.34186005000004</v>
      </c>
      <c r="D16" s="75">
        <v>114006.28479000001</v>
      </c>
      <c r="E16" s="75">
        <v>7449.3123439000001</v>
      </c>
      <c r="F16" s="75">
        <v>5730.6563063000003</v>
      </c>
      <c r="G16" s="75">
        <v>2384.5250394</v>
      </c>
      <c r="H16" s="75">
        <v>42326.387286999998</v>
      </c>
      <c r="I16" s="75">
        <v>172.90152283</v>
      </c>
      <c r="J16" s="75">
        <v>910.9556824</v>
      </c>
      <c r="K16" s="75">
        <v>436.85822689000003</v>
      </c>
      <c r="L16" s="75">
        <v>29.298253562999999</v>
      </c>
      <c r="M16" s="75">
        <v>128.83805881000001</v>
      </c>
      <c r="N16" s="75">
        <v>56.679174394</v>
      </c>
      <c r="O16" s="75">
        <v>853.31678892000002</v>
      </c>
      <c r="P16" s="89"/>
      <c r="Q16" s="89" t="s">
        <v>444</v>
      </c>
      <c r="R16" s="75">
        <v>0</v>
      </c>
      <c r="S16" s="75">
        <v>0</v>
      </c>
      <c r="T16" s="75">
        <v>0</v>
      </c>
      <c r="U16" s="75">
        <v>0</v>
      </c>
      <c r="V16" s="75">
        <v>0</v>
      </c>
      <c r="W16" s="75">
        <v>0</v>
      </c>
      <c r="X16" s="75">
        <v>0</v>
      </c>
      <c r="Y16" s="75">
        <v>0</v>
      </c>
      <c r="Z16" s="75">
        <v>0</v>
      </c>
      <c r="AA16" s="75">
        <v>0</v>
      </c>
      <c r="AB16" s="75">
        <v>0</v>
      </c>
      <c r="AC16" s="75">
        <v>0</v>
      </c>
      <c r="AD16" s="75">
        <v>0</v>
      </c>
      <c r="AE16" s="75">
        <v>0</v>
      </c>
      <c r="AF16" s="75">
        <v>0</v>
      </c>
      <c r="AG16" s="75">
        <v>0</v>
      </c>
      <c r="AH16" s="75">
        <v>0</v>
      </c>
      <c r="AI16" s="75">
        <v>0</v>
      </c>
      <c r="AJ16" s="75">
        <v>0</v>
      </c>
      <c r="AK16" s="75">
        <v>0</v>
      </c>
      <c r="AL16" s="75">
        <v>0</v>
      </c>
      <c r="AM16" s="75">
        <v>0</v>
      </c>
      <c r="AN16" s="75">
        <v>0</v>
      </c>
      <c r="AO16" s="75">
        <v>0</v>
      </c>
      <c r="AP16" s="75">
        <v>0</v>
      </c>
      <c r="AQ16" s="75">
        <v>0</v>
      </c>
      <c r="AR16" s="75">
        <v>0</v>
      </c>
      <c r="AS16" s="75">
        <v>0</v>
      </c>
      <c r="AT16" s="75">
        <v>0</v>
      </c>
      <c r="AU16" s="75">
        <v>0</v>
      </c>
      <c r="AV16" s="75">
        <v>0</v>
      </c>
      <c r="AW16" s="75">
        <v>0</v>
      </c>
      <c r="AX16" s="75">
        <v>0</v>
      </c>
      <c r="AY16" s="75">
        <v>0</v>
      </c>
      <c r="AZ16" s="75">
        <v>0</v>
      </c>
      <c r="BA16" s="75">
        <v>0</v>
      </c>
      <c r="BB16" s="75">
        <v>0</v>
      </c>
      <c r="BC16" s="75">
        <v>0</v>
      </c>
      <c r="BD16" s="75">
        <v>0</v>
      </c>
      <c r="BE16" s="75">
        <v>0</v>
      </c>
      <c r="BF16" s="75">
        <v>0</v>
      </c>
      <c r="BG16" s="75">
        <v>0</v>
      </c>
      <c r="BH16" s="75">
        <v>0</v>
      </c>
      <c r="BI16" s="75">
        <v>0</v>
      </c>
      <c r="BJ16" s="75">
        <v>0</v>
      </c>
      <c r="BK16" s="75">
        <v>0</v>
      </c>
      <c r="BL16" s="75">
        <v>0</v>
      </c>
      <c r="BM16" s="75">
        <v>0</v>
      </c>
      <c r="BN16" s="75">
        <v>0</v>
      </c>
      <c r="BO16" s="75">
        <v>0</v>
      </c>
      <c r="BP16" s="75">
        <v>0</v>
      </c>
      <c r="BQ16" s="75">
        <v>0</v>
      </c>
      <c r="BR16" s="75">
        <v>0</v>
      </c>
      <c r="BS16" s="75">
        <v>0</v>
      </c>
      <c r="BT16" s="75">
        <v>0</v>
      </c>
      <c r="BU16" s="75">
        <v>0</v>
      </c>
      <c r="BV16" s="75">
        <v>0</v>
      </c>
      <c r="BW16" s="75">
        <v>0</v>
      </c>
      <c r="BX16" s="86">
        <v>0</v>
      </c>
      <c r="BY16" s="75">
        <f t="shared" si="17"/>
        <v>0</v>
      </c>
      <c r="BZ16" s="75">
        <f t="shared" si="18"/>
        <v>0</v>
      </c>
      <c r="CA16" s="75"/>
      <c r="CB16" s="75" t="str">
        <f t="shared" si="1"/>
        <v/>
      </c>
      <c r="CC16" s="75"/>
      <c r="CD16" s="22" t="e">
        <f t="shared" si="19"/>
        <v>#DIV/0!</v>
      </c>
      <c r="CE16" s="23" t="str">
        <f t="shared" si="2"/>
        <v/>
      </c>
      <c r="CF16" s="68">
        <f t="shared" si="3"/>
        <v>-1</v>
      </c>
      <c r="CG16" s="68">
        <f t="shared" si="4"/>
        <v>-1</v>
      </c>
      <c r="CH16" s="68">
        <f t="shared" si="5"/>
        <v>-1</v>
      </c>
      <c r="CI16" s="68">
        <f t="shared" si="6"/>
        <v>-1</v>
      </c>
      <c r="CJ16" s="68">
        <f t="shared" si="7"/>
        <v>-1</v>
      </c>
      <c r="CK16" s="68">
        <f t="shared" si="8"/>
        <v>-1</v>
      </c>
      <c r="CL16" s="68">
        <f t="shared" si="9"/>
        <v>-1</v>
      </c>
      <c r="CM16" s="68">
        <f t="shared" si="10"/>
        <v>-1</v>
      </c>
      <c r="CN16" s="68">
        <f t="shared" si="11"/>
        <v>-1</v>
      </c>
      <c r="CO16" s="68">
        <f t="shared" si="12"/>
        <v>-1</v>
      </c>
      <c r="CP16" s="68">
        <f t="shared" si="13"/>
        <v>-1</v>
      </c>
      <c r="CQ16" s="68">
        <f t="shared" si="14"/>
        <v>-1</v>
      </c>
      <c r="CR16" s="68">
        <f t="shared" si="15"/>
        <v>-1</v>
      </c>
      <c r="CS16" s="68">
        <f t="shared" si="16"/>
        <v>-1</v>
      </c>
      <c r="CT16" s="89"/>
      <c r="CU16" s="68"/>
      <c r="CV16" s="68"/>
      <c r="CW16" s="68"/>
    </row>
    <row r="17" spans="1:101" x14ac:dyDescent="0.25">
      <c r="A17" s="14" t="s">
        <v>507</v>
      </c>
      <c r="B17" s="75">
        <v>405755.30144000001</v>
      </c>
      <c r="C17" s="75">
        <v>811.74994401000004</v>
      </c>
      <c r="D17" s="75">
        <v>94247.602186999997</v>
      </c>
      <c r="E17" s="75">
        <v>5804.1904155000002</v>
      </c>
      <c r="F17" s="75">
        <v>4376.0055220000004</v>
      </c>
      <c r="G17" s="75">
        <v>1555.27198</v>
      </c>
      <c r="H17" s="75">
        <v>34891.935632000001</v>
      </c>
      <c r="I17" s="75">
        <v>162.45684750999999</v>
      </c>
      <c r="J17" s="75">
        <v>895.00664481000001</v>
      </c>
      <c r="K17" s="75">
        <v>405.53164326000001</v>
      </c>
      <c r="L17" s="75">
        <v>27.957277435000002</v>
      </c>
      <c r="M17" s="75">
        <v>134.10582496000001</v>
      </c>
      <c r="N17" s="75">
        <v>54.388521124</v>
      </c>
      <c r="O17" s="75">
        <v>702.3041078</v>
      </c>
      <c r="P17" s="89"/>
      <c r="Q17" s="89" t="s">
        <v>469</v>
      </c>
      <c r="R17" s="75">
        <v>0</v>
      </c>
      <c r="S17" s="75">
        <v>0</v>
      </c>
      <c r="T17" s="75">
        <v>0</v>
      </c>
      <c r="U17" s="75">
        <v>0</v>
      </c>
      <c r="V17" s="75">
        <v>0</v>
      </c>
      <c r="W17" s="75">
        <v>0</v>
      </c>
      <c r="X17" s="75">
        <v>0</v>
      </c>
      <c r="Y17" s="75">
        <v>0</v>
      </c>
      <c r="Z17" s="75">
        <v>0</v>
      </c>
      <c r="AA17" s="75">
        <v>0</v>
      </c>
      <c r="AB17" s="75">
        <v>0</v>
      </c>
      <c r="AC17" s="75">
        <v>0</v>
      </c>
      <c r="AD17" s="75">
        <v>0</v>
      </c>
      <c r="AE17" s="75">
        <v>0</v>
      </c>
      <c r="AF17" s="75">
        <v>0</v>
      </c>
      <c r="AG17" s="75">
        <v>0</v>
      </c>
      <c r="AH17" s="75">
        <v>0</v>
      </c>
      <c r="AI17" s="75">
        <v>0</v>
      </c>
      <c r="AJ17" s="75">
        <v>0</v>
      </c>
      <c r="AK17" s="75">
        <v>0</v>
      </c>
      <c r="AL17" s="75">
        <v>0</v>
      </c>
      <c r="AM17" s="75">
        <v>0</v>
      </c>
      <c r="AN17" s="75">
        <v>0</v>
      </c>
      <c r="AO17" s="75">
        <v>0</v>
      </c>
      <c r="AP17" s="75">
        <v>0</v>
      </c>
      <c r="AQ17" s="75">
        <v>0</v>
      </c>
      <c r="AR17" s="75">
        <v>0</v>
      </c>
      <c r="AS17" s="75">
        <v>0</v>
      </c>
      <c r="AT17" s="75">
        <v>0</v>
      </c>
      <c r="AU17" s="75">
        <v>0</v>
      </c>
      <c r="AV17" s="75">
        <v>0</v>
      </c>
      <c r="AW17" s="75">
        <v>0</v>
      </c>
      <c r="AX17" s="75">
        <v>0</v>
      </c>
      <c r="AY17" s="75">
        <v>0</v>
      </c>
      <c r="AZ17" s="75">
        <v>0</v>
      </c>
      <c r="BA17" s="75">
        <v>0</v>
      </c>
      <c r="BB17" s="75">
        <v>0</v>
      </c>
      <c r="BC17" s="75">
        <v>0</v>
      </c>
      <c r="BD17" s="75">
        <v>0</v>
      </c>
      <c r="BE17" s="75">
        <v>0</v>
      </c>
      <c r="BF17" s="75">
        <v>0</v>
      </c>
      <c r="BG17" s="75">
        <v>0</v>
      </c>
      <c r="BH17" s="75">
        <v>0</v>
      </c>
      <c r="BI17" s="75">
        <v>0</v>
      </c>
      <c r="BJ17" s="75">
        <v>0</v>
      </c>
      <c r="BK17" s="75">
        <v>0</v>
      </c>
      <c r="BL17" s="75">
        <v>0</v>
      </c>
      <c r="BM17" s="75">
        <v>0</v>
      </c>
      <c r="BN17" s="75">
        <v>0</v>
      </c>
      <c r="BO17" s="75">
        <v>0</v>
      </c>
      <c r="BP17" s="75">
        <v>0</v>
      </c>
      <c r="BQ17" s="75">
        <v>0</v>
      </c>
      <c r="BR17" s="75">
        <v>0</v>
      </c>
      <c r="BS17" s="75">
        <v>0</v>
      </c>
      <c r="BT17" s="75">
        <v>0</v>
      </c>
      <c r="BU17" s="75">
        <v>0</v>
      </c>
      <c r="BV17" s="75">
        <v>0</v>
      </c>
      <c r="BW17" s="75">
        <v>0</v>
      </c>
      <c r="BX17" s="86">
        <v>0</v>
      </c>
      <c r="BY17" s="75">
        <f t="shared" si="17"/>
        <v>0</v>
      </c>
      <c r="BZ17" s="75">
        <f t="shared" si="18"/>
        <v>0</v>
      </c>
      <c r="CA17" s="75"/>
      <c r="CB17" s="75" t="str">
        <f t="shared" si="1"/>
        <v/>
      </c>
      <c r="CC17" s="75"/>
      <c r="CD17" s="22" t="e">
        <f t="shared" si="19"/>
        <v>#DIV/0!</v>
      </c>
      <c r="CE17" s="23" t="str">
        <f t="shared" si="2"/>
        <v/>
      </c>
      <c r="CF17" s="68">
        <f t="shared" si="3"/>
        <v>-1</v>
      </c>
      <c r="CG17" s="68">
        <f t="shared" si="4"/>
        <v>-1</v>
      </c>
      <c r="CH17" s="68">
        <f t="shared" si="5"/>
        <v>-1</v>
      </c>
      <c r="CI17" s="68">
        <f t="shared" si="6"/>
        <v>-1</v>
      </c>
      <c r="CJ17" s="68">
        <f t="shared" si="7"/>
        <v>-1</v>
      </c>
      <c r="CK17" s="68">
        <f t="shared" si="8"/>
        <v>-1</v>
      </c>
      <c r="CL17" s="68">
        <f t="shared" si="9"/>
        <v>-1</v>
      </c>
      <c r="CM17" s="68">
        <f t="shared" si="10"/>
        <v>-1</v>
      </c>
      <c r="CN17" s="68">
        <f t="shared" si="11"/>
        <v>-1</v>
      </c>
      <c r="CO17" s="68">
        <f t="shared" si="12"/>
        <v>-1</v>
      </c>
      <c r="CP17" s="68">
        <f t="shared" si="13"/>
        <v>-1</v>
      </c>
      <c r="CQ17" s="68">
        <f t="shared" si="14"/>
        <v>-1</v>
      </c>
      <c r="CR17" s="68">
        <f t="shared" si="15"/>
        <v>-1</v>
      </c>
      <c r="CS17" s="68">
        <f t="shared" si="16"/>
        <v>-1</v>
      </c>
      <c r="CT17" s="89"/>
      <c r="CU17" s="68"/>
      <c r="CV17" s="68"/>
      <c r="CW17" s="68"/>
    </row>
    <row r="18" spans="1:101" x14ac:dyDescent="0.25">
      <c r="A18" s="14" t="s">
        <v>508</v>
      </c>
      <c r="B18" s="75">
        <v>296947.37891000003</v>
      </c>
      <c r="C18" s="75">
        <v>506.33088636999997</v>
      </c>
      <c r="D18" s="75">
        <v>65158.652246999998</v>
      </c>
      <c r="E18" s="75">
        <v>5518.7825780000003</v>
      </c>
      <c r="F18" s="75">
        <v>4478.1180221000004</v>
      </c>
      <c r="G18" s="75">
        <v>1889.319508</v>
      </c>
      <c r="H18" s="75">
        <v>26355.066824000001</v>
      </c>
      <c r="I18" s="75">
        <v>108.52219121</v>
      </c>
      <c r="J18" s="75">
        <v>645.01536684999996</v>
      </c>
      <c r="K18" s="75">
        <v>260.03824522999997</v>
      </c>
      <c r="L18" s="75">
        <v>18.859203041000001</v>
      </c>
      <c r="M18" s="75">
        <v>94.653918547999993</v>
      </c>
      <c r="N18" s="75">
        <v>37.151238016999997</v>
      </c>
      <c r="O18" s="75">
        <v>533.02686563999998</v>
      </c>
      <c r="P18" s="89"/>
      <c r="Q18" s="89" t="s">
        <v>445</v>
      </c>
      <c r="R18" s="75">
        <v>0</v>
      </c>
      <c r="S18" s="75">
        <v>0</v>
      </c>
      <c r="T18" s="75">
        <v>0</v>
      </c>
      <c r="U18" s="75">
        <v>0</v>
      </c>
      <c r="V18" s="75">
        <v>0</v>
      </c>
      <c r="W18" s="75">
        <v>0</v>
      </c>
      <c r="X18" s="75">
        <v>0</v>
      </c>
      <c r="Y18" s="75">
        <v>0</v>
      </c>
      <c r="Z18" s="75">
        <v>0</v>
      </c>
      <c r="AA18" s="75">
        <v>0</v>
      </c>
      <c r="AB18" s="75">
        <v>0</v>
      </c>
      <c r="AC18" s="75">
        <v>0</v>
      </c>
      <c r="AD18" s="75">
        <v>0</v>
      </c>
      <c r="AE18" s="75">
        <v>0</v>
      </c>
      <c r="AF18" s="75">
        <v>0</v>
      </c>
      <c r="AG18" s="75">
        <v>0</v>
      </c>
      <c r="AH18" s="75">
        <v>0</v>
      </c>
      <c r="AI18" s="75">
        <v>0</v>
      </c>
      <c r="AJ18" s="75">
        <v>0</v>
      </c>
      <c r="AK18" s="75">
        <v>0</v>
      </c>
      <c r="AL18" s="75">
        <v>0</v>
      </c>
      <c r="AM18" s="75">
        <v>0</v>
      </c>
      <c r="AN18" s="75">
        <v>0</v>
      </c>
      <c r="AO18" s="75">
        <v>0</v>
      </c>
      <c r="AP18" s="75">
        <v>0</v>
      </c>
      <c r="AQ18" s="75">
        <v>0</v>
      </c>
      <c r="AR18" s="75">
        <v>0</v>
      </c>
      <c r="AS18" s="75">
        <v>0</v>
      </c>
      <c r="AT18" s="75">
        <v>0</v>
      </c>
      <c r="AU18" s="75">
        <v>0</v>
      </c>
      <c r="AV18" s="75">
        <v>0</v>
      </c>
      <c r="AW18" s="75">
        <v>0</v>
      </c>
      <c r="AX18" s="75">
        <v>0</v>
      </c>
      <c r="AY18" s="75">
        <v>0</v>
      </c>
      <c r="AZ18" s="75">
        <v>0</v>
      </c>
      <c r="BA18" s="75">
        <v>0</v>
      </c>
      <c r="BB18" s="75">
        <v>0</v>
      </c>
      <c r="BC18" s="75">
        <v>0</v>
      </c>
      <c r="BD18" s="75">
        <v>0</v>
      </c>
      <c r="BE18" s="75">
        <v>0</v>
      </c>
      <c r="BF18" s="75">
        <v>0</v>
      </c>
      <c r="BG18" s="75">
        <v>0</v>
      </c>
      <c r="BH18" s="75">
        <v>0</v>
      </c>
      <c r="BI18" s="75">
        <v>0</v>
      </c>
      <c r="BJ18" s="75">
        <v>0</v>
      </c>
      <c r="BK18" s="75">
        <v>0</v>
      </c>
      <c r="BL18" s="75">
        <v>0</v>
      </c>
      <c r="BM18" s="75">
        <v>0</v>
      </c>
      <c r="BN18" s="75">
        <v>0</v>
      </c>
      <c r="BO18" s="75">
        <v>0</v>
      </c>
      <c r="BP18" s="75">
        <v>0</v>
      </c>
      <c r="BQ18" s="75">
        <v>0</v>
      </c>
      <c r="BR18" s="75">
        <v>0</v>
      </c>
      <c r="BS18" s="75">
        <v>0</v>
      </c>
      <c r="BT18" s="75">
        <v>0</v>
      </c>
      <c r="BU18" s="75">
        <v>0</v>
      </c>
      <c r="BV18" s="75">
        <v>0</v>
      </c>
      <c r="BW18" s="75">
        <v>0</v>
      </c>
      <c r="BX18" s="86">
        <v>0</v>
      </c>
      <c r="BY18" s="75">
        <f t="shared" si="17"/>
        <v>0</v>
      </c>
      <c r="BZ18" s="75">
        <f t="shared" si="18"/>
        <v>0</v>
      </c>
      <c r="CA18" s="75"/>
      <c r="CB18" s="75" t="str">
        <f t="shared" si="1"/>
        <v/>
      </c>
      <c r="CC18" s="75"/>
      <c r="CD18" s="22" t="e">
        <f t="shared" si="19"/>
        <v>#DIV/0!</v>
      </c>
      <c r="CE18" s="23" t="str">
        <f t="shared" si="2"/>
        <v/>
      </c>
      <c r="CF18" s="68">
        <f t="shared" si="3"/>
        <v>-1</v>
      </c>
      <c r="CG18" s="68">
        <f t="shared" si="4"/>
        <v>-1</v>
      </c>
      <c r="CH18" s="68">
        <f t="shared" si="5"/>
        <v>-1</v>
      </c>
      <c r="CI18" s="68">
        <f t="shared" si="6"/>
        <v>-1</v>
      </c>
      <c r="CJ18" s="68">
        <f t="shared" si="7"/>
        <v>-1</v>
      </c>
      <c r="CK18" s="68">
        <f t="shared" si="8"/>
        <v>-1</v>
      </c>
      <c r="CL18" s="68">
        <f t="shared" si="9"/>
        <v>-1</v>
      </c>
      <c r="CM18" s="68">
        <f t="shared" si="10"/>
        <v>-1</v>
      </c>
      <c r="CN18" s="68">
        <f t="shared" si="11"/>
        <v>-1</v>
      </c>
      <c r="CO18" s="68">
        <f t="shared" si="12"/>
        <v>-1</v>
      </c>
      <c r="CP18" s="68">
        <f t="shared" si="13"/>
        <v>-1</v>
      </c>
      <c r="CQ18" s="68">
        <f t="shared" si="14"/>
        <v>-1</v>
      </c>
      <c r="CR18" s="68">
        <f t="shared" si="15"/>
        <v>-1</v>
      </c>
      <c r="CS18" s="68">
        <f t="shared" si="16"/>
        <v>-1</v>
      </c>
      <c r="CT18" s="89"/>
      <c r="CU18" s="68"/>
      <c r="CV18" s="68"/>
      <c r="CW18" s="68"/>
    </row>
    <row r="19" spans="1:101" x14ac:dyDescent="0.25">
      <c r="A19" s="14" t="s">
        <v>509</v>
      </c>
      <c r="B19" s="75">
        <v>73463.046942999994</v>
      </c>
      <c r="C19" s="75">
        <v>153.75470161999999</v>
      </c>
      <c r="D19" s="75">
        <v>19112.025570999998</v>
      </c>
      <c r="E19" s="75">
        <v>1672.6376538</v>
      </c>
      <c r="F19" s="75">
        <v>1356.9975035</v>
      </c>
      <c r="G19" s="75">
        <v>580.37583215999996</v>
      </c>
      <c r="H19" s="75">
        <v>7423.6720701000004</v>
      </c>
      <c r="I19" s="75">
        <v>29.514430121</v>
      </c>
      <c r="J19" s="75">
        <v>162.89997686999999</v>
      </c>
      <c r="K19" s="75">
        <v>72.224750155999999</v>
      </c>
      <c r="L19" s="75">
        <v>5.0505926615999996</v>
      </c>
      <c r="M19" s="75">
        <v>23.297797066000001</v>
      </c>
      <c r="N19" s="75">
        <v>9.8356839281999999</v>
      </c>
      <c r="O19" s="75">
        <v>150.72717874</v>
      </c>
      <c r="P19" s="89"/>
      <c r="Q19" s="89" t="s">
        <v>470</v>
      </c>
      <c r="R19" s="75">
        <v>0</v>
      </c>
      <c r="S19" s="75">
        <v>0</v>
      </c>
      <c r="T19" s="75">
        <v>0</v>
      </c>
      <c r="U19" s="75">
        <v>0</v>
      </c>
      <c r="V19" s="75">
        <v>0</v>
      </c>
      <c r="W19" s="75">
        <v>0</v>
      </c>
      <c r="X19" s="75">
        <v>0</v>
      </c>
      <c r="Y19" s="75">
        <v>0</v>
      </c>
      <c r="Z19" s="75">
        <v>0</v>
      </c>
      <c r="AA19" s="75">
        <v>0</v>
      </c>
      <c r="AB19" s="75">
        <v>0</v>
      </c>
      <c r="AC19" s="75">
        <v>0</v>
      </c>
      <c r="AD19" s="75">
        <v>0</v>
      </c>
      <c r="AE19" s="75">
        <v>0</v>
      </c>
      <c r="AF19" s="75">
        <v>0</v>
      </c>
      <c r="AG19" s="75">
        <v>0</v>
      </c>
      <c r="AH19" s="75">
        <v>0</v>
      </c>
      <c r="AI19" s="75">
        <v>0</v>
      </c>
      <c r="AJ19" s="75">
        <v>0</v>
      </c>
      <c r="AK19" s="75">
        <v>0</v>
      </c>
      <c r="AL19" s="75">
        <v>0</v>
      </c>
      <c r="AM19" s="75">
        <v>0</v>
      </c>
      <c r="AN19" s="75">
        <v>0</v>
      </c>
      <c r="AO19" s="75">
        <v>0</v>
      </c>
      <c r="AP19" s="75">
        <v>0</v>
      </c>
      <c r="AQ19" s="75">
        <v>0</v>
      </c>
      <c r="AR19" s="75">
        <v>0</v>
      </c>
      <c r="AS19" s="75">
        <v>0</v>
      </c>
      <c r="AT19" s="75">
        <v>0</v>
      </c>
      <c r="AU19" s="75">
        <v>0</v>
      </c>
      <c r="AV19" s="75">
        <v>0</v>
      </c>
      <c r="AW19" s="75">
        <v>0</v>
      </c>
      <c r="AX19" s="75">
        <v>0</v>
      </c>
      <c r="AY19" s="75">
        <v>0</v>
      </c>
      <c r="AZ19" s="75">
        <v>0</v>
      </c>
      <c r="BA19" s="75">
        <v>0</v>
      </c>
      <c r="BB19" s="75">
        <v>0</v>
      </c>
      <c r="BC19" s="75">
        <v>0</v>
      </c>
      <c r="BD19" s="75">
        <v>0</v>
      </c>
      <c r="BE19" s="75">
        <v>0</v>
      </c>
      <c r="BF19" s="75">
        <v>0</v>
      </c>
      <c r="BG19" s="75">
        <v>0</v>
      </c>
      <c r="BH19" s="75">
        <v>0</v>
      </c>
      <c r="BI19" s="75">
        <v>0</v>
      </c>
      <c r="BJ19" s="75">
        <v>0</v>
      </c>
      <c r="BK19" s="75">
        <v>0</v>
      </c>
      <c r="BL19" s="75">
        <v>0</v>
      </c>
      <c r="BM19" s="75">
        <v>0</v>
      </c>
      <c r="BN19" s="75">
        <v>0</v>
      </c>
      <c r="BO19" s="75">
        <v>0</v>
      </c>
      <c r="BP19" s="75">
        <v>0</v>
      </c>
      <c r="BQ19" s="75">
        <v>0</v>
      </c>
      <c r="BR19" s="75">
        <v>0</v>
      </c>
      <c r="BS19" s="75">
        <v>0</v>
      </c>
      <c r="BT19" s="75">
        <v>0</v>
      </c>
      <c r="BU19" s="75">
        <v>0</v>
      </c>
      <c r="BV19" s="75">
        <v>0</v>
      </c>
      <c r="BW19" s="75">
        <v>0</v>
      </c>
      <c r="BX19" s="86">
        <v>0</v>
      </c>
      <c r="BY19" s="75">
        <f t="shared" si="17"/>
        <v>0</v>
      </c>
      <c r="BZ19" s="75">
        <f t="shared" si="18"/>
        <v>0</v>
      </c>
      <c r="CA19" s="75"/>
      <c r="CB19" s="75" t="str">
        <f t="shared" si="1"/>
        <v/>
      </c>
      <c r="CC19" s="75"/>
      <c r="CD19" s="22" t="e">
        <f t="shared" si="19"/>
        <v>#DIV/0!</v>
      </c>
      <c r="CE19" s="23" t="str">
        <f t="shared" si="2"/>
        <v/>
      </c>
      <c r="CF19" s="68">
        <f t="shared" si="3"/>
        <v>-1</v>
      </c>
      <c r="CG19" s="68">
        <f t="shared" si="4"/>
        <v>-1</v>
      </c>
      <c r="CH19" s="68">
        <f t="shared" si="5"/>
        <v>-1</v>
      </c>
      <c r="CI19" s="68">
        <f t="shared" si="6"/>
        <v>-1</v>
      </c>
      <c r="CJ19" s="68">
        <f t="shared" si="7"/>
        <v>-1</v>
      </c>
      <c r="CK19" s="68">
        <f t="shared" si="8"/>
        <v>-1</v>
      </c>
      <c r="CL19" s="68">
        <f t="shared" si="9"/>
        <v>-1</v>
      </c>
      <c r="CM19" s="68">
        <f t="shared" si="10"/>
        <v>-1</v>
      </c>
      <c r="CN19" s="68">
        <f t="shared" si="11"/>
        <v>-1</v>
      </c>
      <c r="CO19" s="68">
        <f t="shared" si="12"/>
        <v>-1</v>
      </c>
      <c r="CP19" s="68">
        <f t="shared" si="13"/>
        <v>-1</v>
      </c>
      <c r="CQ19" s="68">
        <f t="shared" si="14"/>
        <v>-1</v>
      </c>
      <c r="CR19" s="68">
        <f t="shared" si="15"/>
        <v>-1</v>
      </c>
      <c r="CS19" s="68">
        <f t="shared" si="16"/>
        <v>-1</v>
      </c>
      <c r="CT19" s="89"/>
      <c r="CU19" s="68"/>
      <c r="CV19" s="68"/>
      <c r="CW19" s="68"/>
    </row>
    <row r="20" spans="1:101" x14ac:dyDescent="0.25">
      <c r="A20" s="14" t="s">
        <v>510</v>
      </c>
      <c r="B20" s="75">
        <v>70867.466897000006</v>
      </c>
      <c r="C20" s="75">
        <v>104.77523596</v>
      </c>
      <c r="D20" s="75">
        <v>13074.201357</v>
      </c>
      <c r="E20" s="75">
        <v>1139.3085358000001</v>
      </c>
      <c r="F20" s="75">
        <v>924.27483645999996</v>
      </c>
      <c r="G20" s="75">
        <v>407.26144792000002</v>
      </c>
      <c r="H20" s="75">
        <v>5747.5854085999999</v>
      </c>
      <c r="I20" s="75">
        <v>22.468416781999998</v>
      </c>
      <c r="J20" s="75">
        <v>134.84069843</v>
      </c>
      <c r="K20" s="75">
        <v>53.892593150000003</v>
      </c>
      <c r="L20" s="75">
        <v>3.8941015595000001</v>
      </c>
      <c r="M20" s="75">
        <v>19.413918019</v>
      </c>
      <c r="N20" s="75">
        <v>7.6980877329000004</v>
      </c>
      <c r="O20" s="75">
        <v>114.8236611</v>
      </c>
      <c r="P20" s="89"/>
      <c r="Q20" s="89" t="s">
        <v>446</v>
      </c>
      <c r="R20" s="75">
        <v>0</v>
      </c>
      <c r="S20" s="75">
        <v>0</v>
      </c>
      <c r="T20" s="75">
        <v>0</v>
      </c>
      <c r="U20" s="75">
        <v>0</v>
      </c>
      <c r="V20" s="75">
        <v>0</v>
      </c>
      <c r="W20" s="75">
        <v>0</v>
      </c>
      <c r="X20" s="75">
        <v>0</v>
      </c>
      <c r="Y20" s="75">
        <v>0</v>
      </c>
      <c r="Z20" s="75">
        <v>0</v>
      </c>
      <c r="AA20" s="75">
        <v>0</v>
      </c>
      <c r="AB20" s="75">
        <v>0</v>
      </c>
      <c r="AC20" s="75">
        <v>0</v>
      </c>
      <c r="AD20" s="75">
        <v>0</v>
      </c>
      <c r="AE20" s="75">
        <v>0</v>
      </c>
      <c r="AF20" s="75">
        <v>0</v>
      </c>
      <c r="AG20" s="75">
        <v>0</v>
      </c>
      <c r="AH20" s="75">
        <v>0</v>
      </c>
      <c r="AI20" s="75">
        <v>0</v>
      </c>
      <c r="AJ20" s="75">
        <v>0</v>
      </c>
      <c r="AK20" s="75">
        <v>0</v>
      </c>
      <c r="AL20" s="75">
        <v>0</v>
      </c>
      <c r="AM20" s="75">
        <v>0</v>
      </c>
      <c r="AN20" s="75">
        <v>0</v>
      </c>
      <c r="AO20" s="75">
        <v>0</v>
      </c>
      <c r="AP20" s="75">
        <v>0</v>
      </c>
      <c r="AQ20" s="75">
        <v>0</v>
      </c>
      <c r="AR20" s="75">
        <v>0</v>
      </c>
      <c r="AS20" s="75">
        <v>0</v>
      </c>
      <c r="AT20" s="75">
        <v>0</v>
      </c>
      <c r="AU20" s="75">
        <v>0</v>
      </c>
      <c r="AV20" s="75">
        <v>0</v>
      </c>
      <c r="AW20" s="75">
        <v>0</v>
      </c>
      <c r="AX20" s="75">
        <v>0</v>
      </c>
      <c r="AY20" s="75">
        <v>0</v>
      </c>
      <c r="AZ20" s="75">
        <v>0</v>
      </c>
      <c r="BA20" s="75">
        <v>0</v>
      </c>
      <c r="BB20" s="75">
        <v>0</v>
      </c>
      <c r="BC20" s="75">
        <v>0</v>
      </c>
      <c r="BD20" s="75">
        <v>0</v>
      </c>
      <c r="BE20" s="75">
        <v>0</v>
      </c>
      <c r="BF20" s="75">
        <v>0</v>
      </c>
      <c r="BG20" s="75">
        <v>0</v>
      </c>
      <c r="BH20" s="75">
        <v>0</v>
      </c>
      <c r="BI20" s="75">
        <v>0</v>
      </c>
      <c r="BJ20" s="75">
        <v>0</v>
      </c>
      <c r="BK20" s="75">
        <v>0</v>
      </c>
      <c r="BL20" s="75">
        <v>0</v>
      </c>
      <c r="BM20" s="75">
        <v>0</v>
      </c>
      <c r="BN20" s="75">
        <v>0</v>
      </c>
      <c r="BO20" s="75">
        <v>0</v>
      </c>
      <c r="BP20" s="75">
        <v>0</v>
      </c>
      <c r="BQ20" s="75">
        <v>0</v>
      </c>
      <c r="BR20" s="75">
        <v>0</v>
      </c>
      <c r="BS20" s="75">
        <v>0</v>
      </c>
      <c r="BT20" s="75">
        <v>0</v>
      </c>
      <c r="BU20" s="75">
        <v>0</v>
      </c>
      <c r="BV20" s="75">
        <v>0</v>
      </c>
      <c r="BW20" s="75">
        <v>0</v>
      </c>
      <c r="BX20" s="86">
        <v>0</v>
      </c>
      <c r="BY20" s="75">
        <f t="shared" si="17"/>
        <v>0</v>
      </c>
      <c r="BZ20" s="75">
        <f t="shared" si="18"/>
        <v>0</v>
      </c>
      <c r="CA20" s="75"/>
      <c r="CB20" s="75" t="str">
        <f t="shared" si="1"/>
        <v/>
      </c>
      <c r="CC20" s="75"/>
      <c r="CD20" s="22" t="e">
        <f t="shared" si="19"/>
        <v>#DIV/0!</v>
      </c>
      <c r="CE20" s="23" t="str">
        <f t="shared" si="2"/>
        <v/>
      </c>
      <c r="CF20" s="68">
        <f t="shared" si="3"/>
        <v>-1</v>
      </c>
      <c r="CG20" s="68">
        <f t="shared" si="4"/>
        <v>-1</v>
      </c>
      <c r="CH20" s="68">
        <f t="shared" si="5"/>
        <v>-1</v>
      </c>
      <c r="CI20" s="68">
        <f t="shared" si="6"/>
        <v>-1</v>
      </c>
      <c r="CJ20" s="68">
        <f t="shared" si="7"/>
        <v>-1</v>
      </c>
      <c r="CK20" s="68">
        <f t="shared" si="8"/>
        <v>-1</v>
      </c>
      <c r="CL20" s="68">
        <f t="shared" si="9"/>
        <v>-1</v>
      </c>
      <c r="CM20" s="68">
        <f t="shared" si="10"/>
        <v>-1</v>
      </c>
      <c r="CN20" s="68">
        <f t="shared" si="11"/>
        <v>-1</v>
      </c>
      <c r="CO20" s="68">
        <f t="shared" si="12"/>
        <v>-1</v>
      </c>
      <c r="CP20" s="68">
        <f t="shared" si="13"/>
        <v>-1</v>
      </c>
      <c r="CQ20" s="68">
        <f t="shared" si="14"/>
        <v>-1</v>
      </c>
      <c r="CR20" s="68">
        <f t="shared" si="15"/>
        <v>-1</v>
      </c>
      <c r="CS20" s="68">
        <f t="shared" si="16"/>
        <v>-1</v>
      </c>
      <c r="CT20" s="89"/>
      <c r="CU20" s="68"/>
      <c r="CV20" s="68"/>
      <c r="CW20" s="68"/>
    </row>
    <row r="21" spans="1:101" x14ac:dyDescent="0.25">
      <c r="A21" s="46" t="s">
        <v>511</v>
      </c>
      <c r="B21" s="75">
        <v>318659.11264000001</v>
      </c>
      <c r="C21" s="75">
        <v>633.09927918999995</v>
      </c>
      <c r="D21" s="75">
        <v>78894.247164</v>
      </c>
      <c r="E21" s="75">
        <v>2723.3554946999998</v>
      </c>
      <c r="F21" s="75">
        <v>1756.4157886</v>
      </c>
      <c r="G21" s="75">
        <v>723.03976745</v>
      </c>
      <c r="H21" s="75">
        <v>31984.186057999999</v>
      </c>
      <c r="I21" s="75">
        <v>121.64781154000001</v>
      </c>
      <c r="J21" s="75">
        <v>654.16897912000002</v>
      </c>
      <c r="K21" s="75">
        <v>307.19047060000003</v>
      </c>
      <c r="L21" s="75">
        <v>20.698973914</v>
      </c>
      <c r="M21" s="75">
        <v>94.252869149999995</v>
      </c>
      <c r="N21" s="75">
        <v>40.727474708000003</v>
      </c>
      <c r="O21" s="75">
        <v>646.10824238999999</v>
      </c>
      <c r="P21" s="89"/>
      <c r="Q21" s="89" t="s">
        <v>471</v>
      </c>
      <c r="R21" s="75">
        <v>50.260244852601502</v>
      </c>
      <c r="S21" s="75">
        <v>20.093255662675901</v>
      </c>
      <c r="T21" s="75">
        <v>117.920927087542</v>
      </c>
      <c r="U21" s="75">
        <v>117.92186389769201</v>
      </c>
      <c r="V21" s="75">
        <v>62.123770120479797</v>
      </c>
      <c r="W21" s="75">
        <v>635.81909872261394</v>
      </c>
      <c r="X21" s="75">
        <v>92.3369762244198</v>
      </c>
      <c r="Y21" s="75">
        <v>1339.75063982745</v>
      </c>
      <c r="Z21" s="75">
        <v>303984.10693551501</v>
      </c>
      <c r="AA21" s="75">
        <v>1404.2185151123599</v>
      </c>
      <c r="AB21" s="75">
        <v>398.28364931066602</v>
      </c>
      <c r="AC21" s="75">
        <v>367.806267073664</v>
      </c>
      <c r="AD21" s="75">
        <v>630.51214667998602</v>
      </c>
      <c r="AE21" s="75">
        <v>20.889629170962401</v>
      </c>
      <c r="AF21" s="75">
        <v>297.72967672766299</v>
      </c>
      <c r="AG21" s="75">
        <v>297.72966123780401</v>
      </c>
      <c r="AH21" s="75">
        <v>604.31166267678498</v>
      </c>
      <c r="AI21" s="75">
        <v>1135.2396774210999</v>
      </c>
      <c r="AJ21" s="75">
        <v>16.8373912286077</v>
      </c>
      <c r="AK21" s="75">
        <v>7.4093992769362798</v>
      </c>
      <c r="AL21" s="75">
        <v>122.00227494892</v>
      </c>
      <c r="AM21" s="75">
        <v>39.515324913390401</v>
      </c>
      <c r="AN21" s="75">
        <v>606.62624206749399</v>
      </c>
      <c r="AO21" s="75">
        <v>0</v>
      </c>
      <c r="AP21" s="75">
        <v>32052.840420024499</v>
      </c>
      <c r="AQ21" s="75">
        <v>62227.318249821299</v>
      </c>
      <c r="AR21" s="75">
        <v>12707.3058793357</v>
      </c>
      <c r="AS21" s="75">
        <v>75538.935791833894</v>
      </c>
      <c r="AT21" s="75">
        <v>747.25866141851895</v>
      </c>
      <c r="AU21" s="75">
        <v>1.5550586497573999</v>
      </c>
      <c r="AV21" s="75">
        <v>17054.7487590087</v>
      </c>
      <c r="AW21" s="75">
        <v>8.0797777239603796</v>
      </c>
      <c r="AX21" s="75">
        <v>1.5317464094681801</v>
      </c>
      <c r="AY21" s="75">
        <v>925.91989621951404</v>
      </c>
      <c r="AZ21" s="75">
        <v>17.284749861139598</v>
      </c>
      <c r="BA21" s="75">
        <v>0.94074085958211395</v>
      </c>
      <c r="BB21" s="75">
        <v>0.47184243503575302</v>
      </c>
      <c r="BC21" s="75">
        <v>2636.4520414138401</v>
      </c>
      <c r="BD21" s="75">
        <v>1692.9966395372601</v>
      </c>
      <c r="BE21" s="75">
        <v>943.45540187657298</v>
      </c>
      <c r="BF21" s="75">
        <v>10.3499727217483</v>
      </c>
      <c r="BG21" s="75">
        <v>0.12577750547021799</v>
      </c>
      <c r="BH21" s="75">
        <v>62.931904040785497</v>
      </c>
      <c r="BI21" s="75">
        <v>2.3774146122083399</v>
      </c>
      <c r="BJ21" s="75">
        <v>72.461845801528895</v>
      </c>
      <c r="BK21" s="75">
        <v>9.8652941200074995</v>
      </c>
      <c r="BL21" s="75">
        <v>2.2505749241885602</v>
      </c>
      <c r="BM21" s="75">
        <v>337.66324214840398</v>
      </c>
      <c r="BN21" s="75">
        <v>71.596813767308404</v>
      </c>
      <c r="BO21" s="75">
        <v>10.0300448672967</v>
      </c>
      <c r="BP21" s="75">
        <v>228.65643871066999</v>
      </c>
      <c r="BQ21" s="75">
        <v>0.50031792650200901</v>
      </c>
      <c r="BR21" s="75">
        <v>665.25032258217698</v>
      </c>
      <c r="BS21" s="75">
        <v>0</v>
      </c>
      <c r="BT21" s="75">
        <v>0.50702282171721602</v>
      </c>
      <c r="BU21" s="75">
        <v>3650.57498832688</v>
      </c>
      <c r="BV21" s="75">
        <v>1004.96962926562</v>
      </c>
      <c r="BW21" s="75">
        <v>31213.013954375299</v>
      </c>
      <c r="BX21" s="86">
        <v>4895.4404411602</v>
      </c>
      <c r="BY21" s="75">
        <f t="shared" si="17"/>
        <v>11756.152467347702</v>
      </c>
      <c r="BZ21" s="75">
        <f t="shared" si="18"/>
        <v>4863.8223265591841</v>
      </c>
      <c r="CA21" s="75"/>
      <c r="CB21" s="75">
        <f t="shared" si="1"/>
        <v>33401.387476650511</v>
      </c>
      <c r="CC21" s="75"/>
      <c r="CD21" s="22">
        <f t="shared" si="19"/>
        <v>1.0269062919356904</v>
      </c>
      <c r="CE21" s="23">
        <f t="shared" si="2"/>
        <v>8.0000023344532455E-3</v>
      </c>
      <c r="CF21" s="68">
        <f t="shared" si="3"/>
        <v>-4.6052364807354015E-2</v>
      </c>
      <c r="CG21" s="68">
        <f t="shared" si="4"/>
        <v>-4.1814985410149413E-2</v>
      </c>
      <c r="CH21" s="68">
        <f t="shared" si="5"/>
        <v>-4.2529227323651539E-2</v>
      </c>
      <c r="CI21" s="68">
        <f t="shared" si="6"/>
        <v>-3.1910433087154792E-2</v>
      </c>
      <c r="CJ21" s="68">
        <f t="shared" si="7"/>
        <v>-3.6107139023892489E-2</v>
      </c>
      <c r="CK21" s="68">
        <f t="shared" si="8"/>
        <v>-7.9925679705880506E-2</v>
      </c>
      <c r="CL21" s="68">
        <f t="shared" si="9"/>
        <v>-2.411104357091531E-2</v>
      </c>
      <c r="CM21" s="68">
        <f t="shared" si="10"/>
        <v>-3.06289738807413E-2</v>
      </c>
      <c r="CN21" s="68">
        <f t="shared" si="11"/>
        <v>-2.8050673423968629E-2</v>
      </c>
      <c r="CO21" s="68">
        <f t="shared" si="12"/>
        <v>-3.0797860831155665E-2</v>
      </c>
      <c r="CP21" s="68">
        <f t="shared" si="13"/>
        <v>-2.9263201830232465E-2</v>
      </c>
      <c r="CQ21" s="68">
        <f t="shared" si="14"/>
        <v>-2.0327157601230383E-2</v>
      </c>
      <c r="CR21" s="68">
        <f t="shared" si="15"/>
        <v>-2.9762458961677327E-2</v>
      </c>
      <c r="CS21" s="68">
        <f t="shared" si="16"/>
        <v>-2.4138518419642676E-2</v>
      </c>
      <c r="CT21" s="89"/>
      <c r="CU21" s="68"/>
      <c r="CV21" s="68"/>
      <c r="CW21" s="68"/>
    </row>
    <row r="22" spans="1:101" x14ac:dyDescent="0.25">
      <c r="A22" s="14" t="s">
        <v>512</v>
      </c>
      <c r="B22" s="75">
        <v>86435.570739999996</v>
      </c>
      <c r="C22" s="75">
        <v>190.16761513</v>
      </c>
      <c r="D22" s="75">
        <v>25278.307041</v>
      </c>
      <c r="E22" s="75">
        <v>1992.6214881000001</v>
      </c>
      <c r="F22" s="75">
        <v>1620.6259884000001</v>
      </c>
      <c r="G22" s="75">
        <v>712.67178868999997</v>
      </c>
      <c r="H22" s="75">
        <v>7736.1282807999996</v>
      </c>
      <c r="I22" s="75">
        <v>32.988354031</v>
      </c>
      <c r="J22" s="75">
        <v>168.21203881</v>
      </c>
      <c r="K22" s="75">
        <v>82.446588363000004</v>
      </c>
      <c r="L22" s="75">
        <v>5.5319983986999999</v>
      </c>
      <c r="M22" s="75">
        <v>22.352556695000001</v>
      </c>
      <c r="N22" s="75">
        <v>10.755020431</v>
      </c>
      <c r="O22" s="75">
        <v>155.98655341</v>
      </c>
      <c r="P22" s="89"/>
      <c r="Q22" s="89" t="s">
        <v>447</v>
      </c>
      <c r="R22" s="75">
        <v>0</v>
      </c>
      <c r="S22" s="75">
        <v>0</v>
      </c>
      <c r="T22" s="75">
        <v>0</v>
      </c>
      <c r="U22" s="75">
        <v>0</v>
      </c>
      <c r="V22" s="75">
        <v>0</v>
      </c>
      <c r="W22" s="75">
        <v>0</v>
      </c>
      <c r="X22" s="75">
        <v>0</v>
      </c>
      <c r="Y22" s="75">
        <v>0</v>
      </c>
      <c r="Z22" s="75">
        <v>0</v>
      </c>
      <c r="AA22" s="75">
        <v>0</v>
      </c>
      <c r="AB22" s="75">
        <v>0</v>
      </c>
      <c r="AC22" s="75">
        <v>0</v>
      </c>
      <c r="AD22" s="75">
        <v>0</v>
      </c>
      <c r="AE22" s="75">
        <v>0</v>
      </c>
      <c r="AF22" s="75">
        <v>0</v>
      </c>
      <c r="AG22" s="75">
        <v>0</v>
      </c>
      <c r="AH22" s="75">
        <v>0</v>
      </c>
      <c r="AI22" s="75">
        <v>0</v>
      </c>
      <c r="AJ22" s="75">
        <v>0</v>
      </c>
      <c r="AK22" s="75">
        <v>0</v>
      </c>
      <c r="AL22" s="75">
        <v>0</v>
      </c>
      <c r="AM22" s="75">
        <v>0</v>
      </c>
      <c r="AN22" s="75">
        <v>0</v>
      </c>
      <c r="AO22" s="75">
        <v>0</v>
      </c>
      <c r="AP22" s="75">
        <v>0</v>
      </c>
      <c r="AQ22" s="75">
        <v>0</v>
      </c>
      <c r="AR22" s="75">
        <v>0</v>
      </c>
      <c r="AS22" s="75">
        <v>0</v>
      </c>
      <c r="AT22" s="75">
        <v>0</v>
      </c>
      <c r="AU22" s="75">
        <v>0</v>
      </c>
      <c r="AV22" s="75">
        <v>0</v>
      </c>
      <c r="AW22" s="75">
        <v>0</v>
      </c>
      <c r="AX22" s="75">
        <v>0</v>
      </c>
      <c r="AY22" s="75">
        <v>0</v>
      </c>
      <c r="AZ22" s="75">
        <v>0</v>
      </c>
      <c r="BA22" s="75">
        <v>0</v>
      </c>
      <c r="BB22" s="75">
        <v>0</v>
      </c>
      <c r="BC22" s="75">
        <v>0</v>
      </c>
      <c r="BD22" s="75">
        <v>0</v>
      </c>
      <c r="BE22" s="75">
        <v>0</v>
      </c>
      <c r="BF22" s="75">
        <v>0</v>
      </c>
      <c r="BG22" s="75">
        <v>0</v>
      </c>
      <c r="BH22" s="75">
        <v>0</v>
      </c>
      <c r="BI22" s="75">
        <v>0</v>
      </c>
      <c r="BJ22" s="75">
        <v>0</v>
      </c>
      <c r="BK22" s="75">
        <v>0</v>
      </c>
      <c r="BL22" s="75">
        <v>0</v>
      </c>
      <c r="BM22" s="75">
        <v>0</v>
      </c>
      <c r="BN22" s="75">
        <v>0</v>
      </c>
      <c r="BO22" s="75">
        <v>0</v>
      </c>
      <c r="BP22" s="75">
        <v>0</v>
      </c>
      <c r="BQ22" s="75">
        <v>0</v>
      </c>
      <c r="BR22" s="75">
        <v>0</v>
      </c>
      <c r="BS22" s="75">
        <v>0</v>
      </c>
      <c r="BT22" s="75">
        <v>0</v>
      </c>
      <c r="BU22" s="75">
        <v>0</v>
      </c>
      <c r="BV22" s="75">
        <v>0</v>
      </c>
      <c r="BW22" s="75">
        <v>0</v>
      </c>
      <c r="BX22" s="86">
        <v>0</v>
      </c>
      <c r="BY22" s="75">
        <f t="shared" si="17"/>
        <v>0</v>
      </c>
      <c r="BZ22" s="75">
        <f t="shared" si="18"/>
        <v>0</v>
      </c>
      <c r="CA22" s="75"/>
      <c r="CB22" s="75" t="str">
        <f t="shared" si="1"/>
        <v/>
      </c>
      <c r="CC22" s="75"/>
      <c r="CD22" s="22" t="e">
        <f t="shared" si="19"/>
        <v>#DIV/0!</v>
      </c>
      <c r="CE22" s="23" t="str">
        <f t="shared" si="2"/>
        <v/>
      </c>
      <c r="CF22" s="68">
        <f t="shared" si="3"/>
        <v>-1</v>
      </c>
      <c r="CG22" s="68">
        <f t="shared" si="4"/>
        <v>-1</v>
      </c>
      <c r="CH22" s="68">
        <f t="shared" si="5"/>
        <v>-1</v>
      </c>
      <c r="CI22" s="68">
        <f t="shared" si="6"/>
        <v>-1</v>
      </c>
      <c r="CJ22" s="68">
        <f t="shared" si="7"/>
        <v>-1</v>
      </c>
      <c r="CK22" s="68">
        <f t="shared" si="8"/>
        <v>-1</v>
      </c>
      <c r="CL22" s="68">
        <f t="shared" si="9"/>
        <v>-1</v>
      </c>
      <c r="CM22" s="68">
        <f t="shared" si="10"/>
        <v>-1</v>
      </c>
      <c r="CN22" s="68">
        <f t="shared" si="11"/>
        <v>-1</v>
      </c>
      <c r="CO22" s="68">
        <f t="shared" si="12"/>
        <v>-1</v>
      </c>
      <c r="CP22" s="68">
        <f t="shared" si="13"/>
        <v>-1</v>
      </c>
      <c r="CQ22" s="68">
        <f t="shared" si="14"/>
        <v>-1</v>
      </c>
      <c r="CR22" s="68">
        <f t="shared" si="15"/>
        <v>-1</v>
      </c>
      <c r="CS22" s="68">
        <f t="shared" si="16"/>
        <v>-1</v>
      </c>
      <c r="CT22" s="89"/>
      <c r="CU22" s="68"/>
      <c r="CV22" s="68"/>
      <c r="CW22" s="68"/>
    </row>
    <row r="23" spans="1:101" x14ac:dyDescent="0.25">
      <c r="A23" s="14" t="s">
        <v>513</v>
      </c>
      <c r="B23" s="75">
        <v>191755.9693</v>
      </c>
      <c r="C23" s="75">
        <v>335.97651122000002</v>
      </c>
      <c r="D23" s="75">
        <v>46776.501783</v>
      </c>
      <c r="E23" s="75">
        <v>3753.4334699999999</v>
      </c>
      <c r="F23" s="75">
        <v>3042.7392478000002</v>
      </c>
      <c r="G23" s="75">
        <v>1246.2355379999999</v>
      </c>
      <c r="H23" s="75">
        <v>17914.298169000002</v>
      </c>
      <c r="I23" s="75">
        <v>76.160430809000005</v>
      </c>
      <c r="J23" s="75">
        <v>462.44355144999997</v>
      </c>
      <c r="K23" s="75">
        <v>180.49808234</v>
      </c>
      <c r="L23" s="75">
        <v>13.383903546000001</v>
      </c>
      <c r="M23" s="75">
        <v>70.893862585999997</v>
      </c>
      <c r="N23" s="75">
        <v>26.308506541</v>
      </c>
      <c r="O23" s="75">
        <v>360.50216268999998</v>
      </c>
      <c r="P23" s="89"/>
      <c r="Q23" s="89" t="s">
        <v>472</v>
      </c>
      <c r="R23" s="75">
        <v>0</v>
      </c>
      <c r="S23" s="75">
        <v>0</v>
      </c>
      <c r="T23" s="75">
        <v>0</v>
      </c>
      <c r="U23" s="75">
        <v>0</v>
      </c>
      <c r="V23" s="75">
        <v>0</v>
      </c>
      <c r="W23" s="75">
        <v>0</v>
      </c>
      <c r="X23" s="75">
        <v>0</v>
      </c>
      <c r="Y23" s="75">
        <v>0</v>
      </c>
      <c r="Z23" s="75">
        <v>0</v>
      </c>
      <c r="AA23" s="75">
        <v>0</v>
      </c>
      <c r="AB23" s="75">
        <v>0</v>
      </c>
      <c r="AC23" s="75">
        <v>0</v>
      </c>
      <c r="AD23" s="75">
        <v>0</v>
      </c>
      <c r="AE23" s="75">
        <v>0</v>
      </c>
      <c r="AF23" s="75">
        <v>0</v>
      </c>
      <c r="AG23" s="75">
        <v>0</v>
      </c>
      <c r="AH23" s="75">
        <v>0</v>
      </c>
      <c r="AI23" s="75">
        <v>0</v>
      </c>
      <c r="AJ23" s="75">
        <v>0</v>
      </c>
      <c r="AK23" s="75">
        <v>0</v>
      </c>
      <c r="AL23" s="75">
        <v>0</v>
      </c>
      <c r="AM23" s="75">
        <v>0</v>
      </c>
      <c r="AN23" s="75">
        <v>0</v>
      </c>
      <c r="AO23" s="75">
        <v>0</v>
      </c>
      <c r="AP23" s="75">
        <v>0</v>
      </c>
      <c r="AQ23" s="75">
        <v>0</v>
      </c>
      <c r="AR23" s="75">
        <v>0</v>
      </c>
      <c r="AS23" s="75">
        <v>0</v>
      </c>
      <c r="AT23" s="75">
        <v>0</v>
      </c>
      <c r="AU23" s="75">
        <v>0</v>
      </c>
      <c r="AV23" s="75">
        <v>0</v>
      </c>
      <c r="AW23" s="75">
        <v>0</v>
      </c>
      <c r="AX23" s="75">
        <v>0</v>
      </c>
      <c r="AY23" s="75">
        <v>0</v>
      </c>
      <c r="AZ23" s="75">
        <v>0</v>
      </c>
      <c r="BA23" s="75">
        <v>0</v>
      </c>
      <c r="BB23" s="75">
        <v>0</v>
      </c>
      <c r="BC23" s="75">
        <v>0</v>
      </c>
      <c r="BD23" s="75">
        <v>0</v>
      </c>
      <c r="BE23" s="75">
        <v>0</v>
      </c>
      <c r="BF23" s="75">
        <v>0</v>
      </c>
      <c r="BG23" s="75">
        <v>0</v>
      </c>
      <c r="BH23" s="75">
        <v>0</v>
      </c>
      <c r="BI23" s="75">
        <v>0</v>
      </c>
      <c r="BJ23" s="75">
        <v>0</v>
      </c>
      <c r="BK23" s="75">
        <v>0</v>
      </c>
      <c r="BL23" s="75">
        <v>0</v>
      </c>
      <c r="BM23" s="75">
        <v>0</v>
      </c>
      <c r="BN23" s="75">
        <v>0</v>
      </c>
      <c r="BO23" s="75">
        <v>0</v>
      </c>
      <c r="BP23" s="75">
        <v>0</v>
      </c>
      <c r="BQ23" s="75">
        <v>0</v>
      </c>
      <c r="BR23" s="75">
        <v>0</v>
      </c>
      <c r="BS23" s="75">
        <v>0</v>
      </c>
      <c r="BT23" s="75">
        <v>0</v>
      </c>
      <c r="BU23" s="75">
        <v>0</v>
      </c>
      <c r="BV23" s="75">
        <v>0</v>
      </c>
      <c r="BW23" s="75">
        <v>0</v>
      </c>
      <c r="BX23" s="86">
        <v>0</v>
      </c>
      <c r="BY23" s="75">
        <f t="shared" si="17"/>
        <v>0</v>
      </c>
      <c r="BZ23" s="75">
        <f t="shared" si="18"/>
        <v>0</v>
      </c>
      <c r="CA23" s="75"/>
      <c r="CB23" s="75" t="str">
        <f t="shared" si="1"/>
        <v/>
      </c>
      <c r="CC23" s="75"/>
      <c r="CD23" s="22" t="e">
        <f t="shared" si="19"/>
        <v>#DIV/0!</v>
      </c>
      <c r="CE23" s="23" t="str">
        <f t="shared" si="2"/>
        <v/>
      </c>
      <c r="CF23" s="68">
        <f t="shared" si="3"/>
        <v>-1</v>
      </c>
      <c r="CG23" s="68">
        <f t="shared" si="4"/>
        <v>-1</v>
      </c>
      <c r="CH23" s="68">
        <f t="shared" si="5"/>
        <v>-1</v>
      </c>
      <c r="CI23" s="68">
        <f t="shared" si="6"/>
        <v>-1</v>
      </c>
      <c r="CJ23" s="68">
        <f t="shared" si="7"/>
        <v>-1</v>
      </c>
      <c r="CK23" s="68">
        <f t="shared" si="8"/>
        <v>-1</v>
      </c>
      <c r="CL23" s="68">
        <f t="shared" si="9"/>
        <v>-1</v>
      </c>
      <c r="CM23" s="68">
        <f t="shared" si="10"/>
        <v>-1</v>
      </c>
      <c r="CN23" s="68">
        <f t="shared" si="11"/>
        <v>-1</v>
      </c>
      <c r="CO23" s="68">
        <f t="shared" si="12"/>
        <v>-1</v>
      </c>
      <c r="CP23" s="68">
        <f t="shared" si="13"/>
        <v>-1</v>
      </c>
      <c r="CQ23" s="68">
        <f t="shared" si="14"/>
        <v>-1</v>
      </c>
      <c r="CR23" s="68">
        <f t="shared" si="15"/>
        <v>-1</v>
      </c>
      <c r="CS23" s="68">
        <f t="shared" si="16"/>
        <v>-1</v>
      </c>
      <c r="CT23" s="89"/>
      <c r="CU23" s="68"/>
      <c r="CV23" s="68"/>
      <c r="CW23" s="68"/>
    </row>
    <row r="24" spans="1:101" x14ac:dyDescent="0.25">
      <c r="A24" s="14" t="s">
        <v>514</v>
      </c>
      <c r="B24" s="75">
        <v>62811.570921999999</v>
      </c>
      <c r="C24" s="75">
        <v>140.42299254</v>
      </c>
      <c r="D24" s="75">
        <v>19370.325891</v>
      </c>
      <c r="E24" s="75">
        <v>1533.2243662999999</v>
      </c>
      <c r="F24" s="75">
        <v>1244.3040186000001</v>
      </c>
      <c r="G24" s="75">
        <v>519.12329763000002</v>
      </c>
      <c r="H24" s="75">
        <v>6429.5934299999999</v>
      </c>
      <c r="I24" s="75">
        <v>27.129015722999998</v>
      </c>
      <c r="J24" s="75">
        <v>148.58763493999999</v>
      </c>
      <c r="K24" s="75">
        <v>66.285936116000002</v>
      </c>
      <c r="L24" s="75">
        <v>4.6540041582000002</v>
      </c>
      <c r="M24" s="75">
        <v>21.643574925999999</v>
      </c>
      <c r="N24" s="75">
        <v>9.0449901898</v>
      </c>
      <c r="O24" s="75">
        <v>130.63871849</v>
      </c>
      <c r="P24" s="89"/>
      <c r="Q24" s="89" t="s">
        <v>473</v>
      </c>
      <c r="R24" s="75">
        <v>0</v>
      </c>
      <c r="S24" s="75">
        <v>0</v>
      </c>
      <c r="T24" s="75">
        <v>0</v>
      </c>
      <c r="U24" s="75">
        <v>0</v>
      </c>
      <c r="V24" s="75">
        <v>0</v>
      </c>
      <c r="W24" s="75">
        <v>0</v>
      </c>
      <c r="X24" s="75">
        <v>0</v>
      </c>
      <c r="Y24" s="75">
        <v>0</v>
      </c>
      <c r="Z24" s="75">
        <v>0</v>
      </c>
      <c r="AA24" s="75">
        <v>0</v>
      </c>
      <c r="AB24" s="75">
        <v>0</v>
      </c>
      <c r="AC24" s="75">
        <v>0</v>
      </c>
      <c r="AD24" s="75">
        <v>0</v>
      </c>
      <c r="AE24" s="75">
        <v>0</v>
      </c>
      <c r="AF24" s="75">
        <v>0</v>
      </c>
      <c r="AG24" s="75">
        <v>0</v>
      </c>
      <c r="AH24" s="75">
        <v>0</v>
      </c>
      <c r="AI24" s="75">
        <v>0</v>
      </c>
      <c r="AJ24" s="75">
        <v>0</v>
      </c>
      <c r="AK24" s="75">
        <v>0</v>
      </c>
      <c r="AL24" s="75">
        <v>0</v>
      </c>
      <c r="AM24" s="75">
        <v>0</v>
      </c>
      <c r="AN24" s="75">
        <v>0</v>
      </c>
      <c r="AO24" s="75">
        <v>0</v>
      </c>
      <c r="AP24" s="75">
        <v>0</v>
      </c>
      <c r="AQ24" s="75">
        <v>0</v>
      </c>
      <c r="AR24" s="75">
        <v>0</v>
      </c>
      <c r="AS24" s="75">
        <v>0</v>
      </c>
      <c r="AT24" s="75">
        <v>0</v>
      </c>
      <c r="AU24" s="75">
        <v>0</v>
      </c>
      <c r="AV24" s="75">
        <v>0</v>
      </c>
      <c r="AW24" s="75">
        <v>0</v>
      </c>
      <c r="AX24" s="75">
        <v>0</v>
      </c>
      <c r="AY24" s="75">
        <v>0</v>
      </c>
      <c r="AZ24" s="75">
        <v>0</v>
      </c>
      <c r="BA24" s="75">
        <v>0</v>
      </c>
      <c r="BB24" s="75">
        <v>0</v>
      </c>
      <c r="BC24" s="75">
        <v>0</v>
      </c>
      <c r="BD24" s="75">
        <v>0</v>
      </c>
      <c r="BE24" s="75">
        <v>0</v>
      </c>
      <c r="BF24" s="75">
        <v>0</v>
      </c>
      <c r="BG24" s="75">
        <v>0</v>
      </c>
      <c r="BH24" s="75">
        <v>0</v>
      </c>
      <c r="BI24" s="75">
        <v>0</v>
      </c>
      <c r="BJ24" s="75">
        <v>0</v>
      </c>
      <c r="BK24" s="75">
        <v>0</v>
      </c>
      <c r="BL24" s="75">
        <v>0</v>
      </c>
      <c r="BM24" s="75">
        <v>0</v>
      </c>
      <c r="BN24" s="75">
        <v>0</v>
      </c>
      <c r="BO24" s="75">
        <v>0</v>
      </c>
      <c r="BP24" s="75">
        <v>0</v>
      </c>
      <c r="BQ24" s="75">
        <v>0</v>
      </c>
      <c r="BR24" s="75">
        <v>0</v>
      </c>
      <c r="BS24" s="75">
        <v>0</v>
      </c>
      <c r="BT24" s="75">
        <v>0</v>
      </c>
      <c r="BU24" s="75">
        <v>0</v>
      </c>
      <c r="BV24" s="75">
        <v>0</v>
      </c>
      <c r="BW24" s="75">
        <v>0</v>
      </c>
      <c r="BX24" s="86">
        <v>0</v>
      </c>
      <c r="BY24" s="75">
        <f t="shared" si="17"/>
        <v>0</v>
      </c>
      <c r="BZ24" s="75">
        <f t="shared" si="18"/>
        <v>0</v>
      </c>
      <c r="CA24" s="75"/>
      <c r="CB24" s="75" t="str">
        <f t="shared" si="1"/>
        <v/>
      </c>
      <c r="CC24" s="75"/>
      <c r="CD24" s="22" t="e">
        <f t="shared" si="19"/>
        <v>#DIV/0!</v>
      </c>
      <c r="CE24" s="23" t="str">
        <f t="shared" si="2"/>
        <v/>
      </c>
      <c r="CF24" s="68">
        <f t="shared" si="3"/>
        <v>-1</v>
      </c>
      <c r="CG24" s="68">
        <f t="shared" si="4"/>
        <v>-1</v>
      </c>
      <c r="CH24" s="68">
        <f t="shared" si="5"/>
        <v>-1</v>
      </c>
      <c r="CI24" s="68">
        <f t="shared" si="6"/>
        <v>-1</v>
      </c>
      <c r="CJ24" s="68">
        <f t="shared" si="7"/>
        <v>-1</v>
      </c>
      <c r="CK24" s="68">
        <f t="shared" si="8"/>
        <v>-1</v>
      </c>
      <c r="CL24" s="68">
        <f t="shared" si="9"/>
        <v>-1</v>
      </c>
      <c r="CM24" s="68">
        <f t="shared" si="10"/>
        <v>-1</v>
      </c>
      <c r="CN24" s="68">
        <f t="shared" si="11"/>
        <v>-1</v>
      </c>
      <c r="CO24" s="68">
        <f t="shared" si="12"/>
        <v>-1</v>
      </c>
      <c r="CP24" s="68">
        <f t="shared" si="13"/>
        <v>-1</v>
      </c>
      <c r="CQ24" s="68">
        <f t="shared" si="14"/>
        <v>-1</v>
      </c>
      <c r="CR24" s="68">
        <f t="shared" si="15"/>
        <v>-1</v>
      </c>
      <c r="CS24" s="68">
        <f t="shared" si="16"/>
        <v>-1</v>
      </c>
      <c r="CT24" s="89"/>
      <c r="CU24" s="68"/>
      <c r="CV24" s="68"/>
      <c r="CW24" s="68"/>
    </row>
    <row r="25" spans="1:101" x14ac:dyDescent="0.25">
      <c r="A25" s="14" t="s">
        <v>515</v>
      </c>
      <c r="B25" s="75">
        <v>59201.676261000001</v>
      </c>
      <c r="C25" s="75">
        <v>107.82554575</v>
      </c>
      <c r="D25" s="75">
        <v>13173.988257999999</v>
      </c>
      <c r="E25" s="75">
        <v>1172.4792149</v>
      </c>
      <c r="F25" s="75">
        <v>951.18472673999997</v>
      </c>
      <c r="G25" s="75">
        <v>426.40885677</v>
      </c>
      <c r="H25" s="75">
        <v>5145.5082161999999</v>
      </c>
      <c r="I25" s="75">
        <v>20.778498455000001</v>
      </c>
      <c r="J25" s="75">
        <v>114.73950139999999</v>
      </c>
      <c r="K25" s="75">
        <v>50.862838734</v>
      </c>
      <c r="L25" s="75">
        <v>3.5491880385000001</v>
      </c>
      <c r="M25" s="75">
        <v>16.315152818000001</v>
      </c>
      <c r="N25" s="75">
        <v>6.9323741665999998</v>
      </c>
      <c r="O25" s="75">
        <v>101.29756716</v>
      </c>
      <c r="P25" s="89"/>
      <c r="Q25" s="89" t="s">
        <v>448</v>
      </c>
      <c r="R25" s="75">
        <v>0</v>
      </c>
      <c r="S25" s="75">
        <v>0</v>
      </c>
      <c r="T25" s="75">
        <v>0</v>
      </c>
      <c r="U25" s="75">
        <v>0</v>
      </c>
      <c r="V25" s="75">
        <v>0</v>
      </c>
      <c r="W25" s="75">
        <v>0</v>
      </c>
      <c r="X25" s="75">
        <v>0</v>
      </c>
      <c r="Y25" s="75">
        <v>0</v>
      </c>
      <c r="Z25" s="75">
        <v>0</v>
      </c>
      <c r="AA25" s="75">
        <v>0</v>
      </c>
      <c r="AB25" s="75">
        <v>0</v>
      </c>
      <c r="AC25" s="75">
        <v>0</v>
      </c>
      <c r="AD25" s="75">
        <v>0</v>
      </c>
      <c r="AE25" s="75">
        <v>0</v>
      </c>
      <c r="AF25" s="75">
        <v>0</v>
      </c>
      <c r="AG25" s="75">
        <v>0</v>
      </c>
      <c r="AH25" s="75">
        <v>0</v>
      </c>
      <c r="AI25" s="75">
        <v>0</v>
      </c>
      <c r="AJ25" s="75">
        <v>0</v>
      </c>
      <c r="AK25" s="75">
        <v>0</v>
      </c>
      <c r="AL25" s="75">
        <v>0</v>
      </c>
      <c r="AM25" s="75">
        <v>0</v>
      </c>
      <c r="AN25" s="75">
        <v>0</v>
      </c>
      <c r="AO25" s="75">
        <v>0</v>
      </c>
      <c r="AP25" s="75">
        <v>0</v>
      </c>
      <c r="AQ25" s="75">
        <v>0</v>
      </c>
      <c r="AR25" s="75">
        <v>0</v>
      </c>
      <c r="AS25" s="75">
        <v>0</v>
      </c>
      <c r="AT25" s="75">
        <v>0</v>
      </c>
      <c r="AU25" s="75">
        <v>0</v>
      </c>
      <c r="AV25" s="75">
        <v>0</v>
      </c>
      <c r="AW25" s="75">
        <v>0</v>
      </c>
      <c r="AX25" s="75">
        <v>0</v>
      </c>
      <c r="AY25" s="75">
        <v>0</v>
      </c>
      <c r="AZ25" s="75">
        <v>0</v>
      </c>
      <c r="BA25" s="75">
        <v>0</v>
      </c>
      <c r="BB25" s="75">
        <v>0</v>
      </c>
      <c r="BC25" s="75">
        <v>0</v>
      </c>
      <c r="BD25" s="75">
        <v>0</v>
      </c>
      <c r="BE25" s="75">
        <v>0</v>
      </c>
      <c r="BF25" s="75">
        <v>0</v>
      </c>
      <c r="BG25" s="75">
        <v>0</v>
      </c>
      <c r="BH25" s="75">
        <v>0</v>
      </c>
      <c r="BI25" s="75">
        <v>0</v>
      </c>
      <c r="BJ25" s="75">
        <v>0</v>
      </c>
      <c r="BK25" s="75">
        <v>0</v>
      </c>
      <c r="BL25" s="75">
        <v>0</v>
      </c>
      <c r="BM25" s="75">
        <v>0</v>
      </c>
      <c r="BN25" s="75">
        <v>0</v>
      </c>
      <c r="BO25" s="75">
        <v>0</v>
      </c>
      <c r="BP25" s="75">
        <v>0</v>
      </c>
      <c r="BQ25" s="75">
        <v>0</v>
      </c>
      <c r="BR25" s="75">
        <v>0</v>
      </c>
      <c r="BS25" s="75">
        <v>0</v>
      </c>
      <c r="BT25" s="75">
        <v>0</v>
      </c>
      <c r="BU25" s="75">
        <v>0</v>
      </c>
      <c r="BV25" s="75">
        <v>0</v>
      </c>
      <c r="BW25" s="75">
        <v>0</v>
      </c>
      <c r="BX25" s="86">
        <v>0</v>
      </c>
      <c r="BY25" s="75">
        <f t="shared" si="17"/>
        <v>0</v>
      </c>
      <c r="BZ25" s="75">
        <f t="shared" si="18"/>
        <v>0</v>
      </c>
      <c r="CA25" s="75"/>
      <c r="CB25" s="75" t="str">
        <f t="shared" si="1"/>
        <v/>
      </c>
      <c r="CC25" s="75"/>
      <c r="CD25" s="22" t="e">
        <f t="shared" si="19"/>
        <v>#DIV/0!</v>
      </c>
      <c r="CE25" s="23" t="str">
        <f t="shared" si="2"/>
        <v/>
      </c>
      <c r="CF25" s="68">
        <f t="shared" si="3"/>
        <v>-1</v>
      </c>
      <c r="CG25" s="68">
        <f t="shared" si="4"/>
        <v>-1</v>
      </c>
      <c r="CH25" s="68">
        <f t="shared" si="5"/>
        <v>-1</v>
      </c>
      <c r="CI25" s="68">
        <f t="shared" si="6"/>
        <v>-1</v>
      </c>
      <c r="CJ25" s="68">
        <f t="shared" si="7"/>
        <v>-1</v>
      </c>
      <c r="CK25" s="68">
        <f t="shared" si="8"/>
        <v>-1</v>
      </c>
      <c r="CL25" s="68">
        <f t="shared" si="9"/>
        <v>-1</v>
      </c>
      <c r="CM25" s="68">
        <f t="shared" si="10"/>
        <v>-1</v>
      </c>
      <c r="CN25" s="68">
        <f t="shared" si="11"/>
        <v>-1</v>
      </c>
      <c r="CO25" s="68">
        <f t="shared" si="12"/>
        <v>-1</v>
      </c>
      <c r="CP25" s="68">
        <f t="shared" si="13"/>
        <v>-1</v>
      </c>
      <c r="CQ25" s="68">
        <f t="shared" si="14"/>
        <v>-1</v>
      </c>
      <c r="CR25" s="68">
        <f t="shared" si="15"/>
        <v>-1</v>
      </c>
      <c r="CS25" s="68">
        <f t="shared" si="16"/>
        <v>-1</v>
      </c>
      <c r="CT25" s="89"/>
      <c r="CU25" s="68"/>
      <c r="CV25" s="68"/>
      <c r="CW25" s="68"/>
    </row>
    <row r="26" spans="1:101" x14ac:dyDescent="0.25">
      <c r="A26" s="14" t="s">
        <v>516</v>
      </c>
      <c r="B26" s="75">
        <v>126599.46464000001</v>
      </c>
      <c r="C26" s="75">
        <v>252.95511388</v>
      </c>
      <c r="D26" s="75">
        <v>31097.107856999999</v>
      </c>
      <c r="E26" s="75">
        <v>2754.5837265999999</v>
      </c>
      <c r="F26" s="75">
        <v>2234.9767569999999</v>
      </c>
      <c r="G26" s="75">
        <v>968.4842807</v>
      </c>
      <c r="H26" s="75">
        <v>12665.177151</v>
      </c>
      <c r="I26" s="75">
        <v>48.594989777000002</v>
      </c>
      <c r="J26" s="75">
        <v>269.12473098999999</v>
      </c>
      <c r="K26" s="75">
        <v>118.9200476</v>
      </c>
      <c r="L26" s="75">
        <v>8.3087042036999996</v>
      </c>
      <c r="M26" s="75">
        <v>38.255572379</v>
      </c>
      <c r="N26" s="75">
        <v>16.208172548</v>
      </c>
      <c r="O26" s="75">
        <v>256.56248061999997</v>
      </c>
      <c r="P26" s="89"/>
      <c r="Q26" s="89" t="s">
        <v>474</v>
      </c>
      <c r="R26" s="75">
        <v>1.7426555341964301E-5</v>
      </c>
      <c r="S26" s="75">
        <v>4.7738021848906096E-6</v>
      </c>
      <c r="T26" s="75">
        <v>2.2500072374873901E-5</v>
      </c>
      <c r="U26" s="75">
        <v>2.25009464488499E-5</v>
      </c>
      <c r="V26" s="75">
        <v>1.59333650854015E-5</v>
      </c>
      <c r="W26" s="75">
        <v>2.4527174943831699E-4</v>
      </c>
      <c r="X26" s="75">
        <v>4.8211549204186499E-5</v>
      </c>
      <c r="Y26" s="75">
        <v>1.9204653372795999E-4</v>
      </c>
      <c r="Z26" s="75">
        <v>4.4495325209301301E-2</v>
      </c>
      <c r="AA26" s="75">
        <v>5.0217772135782701E-4</v>
      </c>
      <c r="AB26" s="75">
        <v>1.3886724886324101E-4</v>
      </c>
      <c r="AC26" s="75">
        <v>1.08748491373865E-4</v>
      </c>
      <c r="AD26" s="75">
        <v>2.1186072234439499E-4</v>
      </c>
      <c r="AE26" s="75">
        <v>7.5442517988723099E-6</v>
      </c>
      <c r="AF26" s="75">
        <v>4.0362700844921402E-5</v>
      </c>
      <c r="AG26" s="75">
        <v>4.0362700844921402E-5</v>
      </c>
      <c r="AH26" s="75">
        <v>8.16676267795432E-5</v>
      </c>
      <c r="AI26" s="75">
        <v>4.6294979039556398E-4</v>
      </c>
      <c r="AJ26" s="75">
        <v>7.2652877305069999E-6</v>
      </c>
      <c r="AK26" s="75">
        <v>5.4340290525085803E-7</v>
      </c>
      <c r="AL26" s="75">
        <v>5.5118731861748101E-5</v>
      </c>
      <c r="AM26" s="75">
        <v>9.6037488720051799E-6</v>
      </c>
      <c r="AN26" s="75">
        <v>0</v>
      </c>
      <c r="AO26" s="75">
        <v>0</v>
      </c>
      <c r="AP26" s="75">
        <v>1.0957161990112201E-2</v>
      </c>
      <c r="AQ26" s="75">
        <v>9.7177620882179499E-3</v>
      </c>
      <c r="AR26" s="75">
        <v>4.0923690316749001E-4</v>
      </c>
      <c r="AS26" s="75">
        <v>1.0208666618164899E-2</v>
      </c>
      <c r="AT26" s="75">
        <v>2.5561646797510898E-4</v>
      </c>
      <c r="AU26" s="75">
        <v>9.1759563925770304E-10</v>
      </c>
      <c r="AV26" s="75">
        <v>5.9255519271152E-3</v>
      </c>
      <c r="AW26" s="75">
        <v>1.58909593963745E-7</v>
      </c>
      <c r="AX26" s="75">
        <v>1.1678577136967601E-8</v>
      </c>
      <c r="AY26" s="75">
        <v>1.78906838186257E-5</v>
      </c>
      <c r="AZ26" s="75">
        <v>1.2591290640828399E-7</v>
      </c>
      <c r="BA26" s="75">
        <v>0</v>
      </c>
      <c r="BB26" s="75">
        <v>2.3456814210993299E-9</v>
      </c>
      <c r="BC26" s="75">
        <v>5.41960373639334E-5</v>
      </c>
      <c r="BD26" s="75">
        <v>4.8278501249469497E-5</v>
      </c>
      <c r="BE26" s="75">
        <v>5.9175361144639699E-6</v>
      </c>
      <c r="BF26" s="75">
        <v>9.1549904374521095E-9</v>
      </c>
      <c r="BG26" s="75">
        <v>0</v>
      </c>
      <c r="BH26" s="75">
        <v>8.3243660333890103E-7</v>
      </c>
      <c r="BI26" s="75">
        <v>8.5246118487408803E-9</v>
      </c>
      <c r="BJ26" s="75">
        <v>3.4233811185149601E-6</v>
      </c>
      <c r="BK26" s="75">
        <v>1.8339985780188101E-7</v>
      </c>
      <c r="BL26" s="75">
        <v>1.1344720205911601E-7</v>
      </c>
      <c r="BM26" s="75">
        <v>1.7117214239653401E-5</v>
      </c>
      <c r="BN26" s="75">
        <v>2.0979563279375099E-5</v>
      </c>
      <c r="BO26" s="75">
        <v>2.7926167209554698E-9</v>
      </c>
      <c r="BP26" s="75">
        <v>8.3975594834570602E-6</v>
      </c>
      <c r="BQ26" s="75">
        <v>1.42352441894431E-10</v>
      </c>
      <c r="BR26" s="75">
        <v>2.60564872655522E-5</v>
      </c>
      <c r="BS26" s="75">
        <v>0</v>
      </c>
      <c r="BT26" s="75">
        <v>9.3178418534257101E-9</v>
      </c>
      <c r="BU26" s="75">
        <v>1.2810735242095E-3</v>
      </c>
      <c r="BV26" s="75">
        <v>1.2661519542320399E-4</v>
      </c>
      <c r="BW26" s="75">
        <v>1.0726472549700401E-2</v>
      </c>
      <c r="BX26" s="86">
        <v>1.72266327110787E-3</v>
      </c>
      <c r="BY26" s="75">
        <f t="shared" si="17"/>
        <v>4.0845920917806193E-3</v>
      </c>
      <c r="BZ26" s="75">
        <f t="shared" si="18"/>
        <v>1.7149788490994473E-3</v>
      </c>
      <c r="CA26" s="75"/>
      <c r="CB26" s="75">
        <f t="shared" si="1"/>
        <v>1.1149265170052424E-2</v>
      </c>
      <c r="CC26" s="75"/>
      <c r="CD26" s="22">
        <f t="shared" si="19"/>
        <v>1.0215065520694633</v>
      </c>
      <c r="CE26" s="23">
        <f t="shared" si="2"/>
        <v>7.9998328708498559E-3</v>
      </c>
      <c r="CF26" s="68">
        <f t="shared" si="3"/>
        <v>-0.99999964853464951</v>
      </c>
      <c r="CG26" s="68">
        <f t="shared" si="4"/>
        <v>-1</v>
      </c>
      <c r="CH26" s="68">
        <f t="shared" si="5"/>
        <v>-0.99999967171652537</v>
      </c>
      <c r="CI26" s="68">
        <f t="shared" si="6"/>
        <v>-0.99999998032514426</v>
      </c>
      <c r="CJ26" s="68">
        <f t="shared" si="7"/>
        <v>-0.99999997839865618</v>
      </c>
      <c r="CK26" s="68">
        <f t="shared" si="8"/>
        <v>-0.99999997309560118</v>
      </c>
      <c r="CL26" s="68">
        <f t="shared" si="9"/>
        <v>-0.99999915307362686</v>
      </c>
      <c r="CM26" s="68">
        <f t="shared" si="10"/>
        <v>-0.99999953696982846</v>
      </c>
      <c r="CN26" s="68">
        <f t="shared" si="11"/>
        <v>-0.99999908863169673</v>
      </c>
      <c r="CO26" s="68">
        <f t="shared" si="12"/>
        <v>-0.99999966058960066</v>
      </c>
      <c r="CP26" s="68">
        <f t="shared" si="13"/>
        <v>-0.99999942544564491</v>
      </c>
      <c r="CQ26" s="68">
        <f t="shared" si="14"/>
        <v>-0.999998739750938</v>
      </c>
      <c r="CR26" s="68">
        <f t="shared" si="15"/>
        <v>-0.99999940747491156</v>
      </c>
      <c r="CS26" s="68">
        <f t="shared" si="16"/>
        <v>-0.99999917423341933</v>
      </c>
      <c r="CT26" s="89"/>
      <c r="CU26" s="68"/>
      <c r="CV26" s="68"/>
      <c r="CW26" s="68"/>
    </row>
    <row r="27" spans="1:101" x14ac:dyDescent="0.25">
      <c r="A27" s="14" t="s">
        <v>517</v>
      </c>
      <c r="B27" s="75">
        <v>201441.4895</v>
      </c>
      <c r="C27" s="75">
        <v>313.26837663999999</v>
      </c>
      <c r="D27" s="75">
        <v>44410.384429999998</v>
      </c>
      <c r="E27" s="75">
        <v>3409.1188550000002</v>
      </c>
      <c r="F27" s="75">
        <v>2765.8772436999998</v>
      </c>
      <c r="G27" s="75">
        <v>1198.7567328</v>
      </c>
      <c r="H27" s="75">
        <v>16899.771614000001</v>
      </c>
      <c r="I27" s="75">
        <v>67.137420843000001</v>
      </c>
      <c r="J27" s="75">
        <v>401.88629557000002</v>
      </c>
      <c r="K27" s="75">
        <v>160.98972015000001</v>
      </c>
      <c r="L27" s="75">
        <v>11.646465149999999</v>
      </c>
      <c r="M27" s="75">
        <v>58.191202594000004</v>
      </c>
      <c r="N27" s="75">
        <v>22.995064019000001</v>
      </c>
      <c r="O27" s="75">
        <v>335.93372864999998</v>
      </c>
      <c r="P27" s="89"/>
      <c r="Q27" s="89" t="s">
        <v>449</v>
      </c>
      <c r="R27" s="75">
        <v>24.203268798751701</v>
      </c>
      <c r="S27" s="75">
        <v>8.8831619497662206</v>
      </c>
      <c r="T27" s="75">
        <v>51.1024193063447</v>
      </c>
      <c r="U27" s="75">
        <v>51.102851001769601</v>
      </c>
      <c r="V27" s="75">
        <v>28.024610142346901</v>
      </c>
      <c r="W27" s="75">
        <v>307.82193213113499</v>
      </c>
      <c r="X27" s="75">
        <v>44.876119114868402</v>
      </c>
      <c r="Y27" s="75">
        <v>577.63904186381296</v>
      </c>
      <c r="Z27" s="75">
        <v>152127.71283669799</v>
      </c>
      <c r="AA27" s="75">
        <v>678.74580451647</v>
      </c>
      <c r="AB27" s="75">
        <v>191.37603508054499</v>
      </c>
      <c r="AC27" s="75">
        <v>170.74607835964301</v>
      </c>
      <c r="AD27" s="75">
        <v>257.110424981118</v>
      </c>
      <c r="AE27" s="75">
        <v>10.4782908095157</v>
      </c>
      <c r="AF27" s="75">
        <v>122.28215014418601</v>
      </c>
      <c r="AG27" s="75">
        <v>122.282127273475</v>
      </c>
      <c r="AH27" s="75">
        <v>268.41416654221501</v>
      </c>
      <c r="AI27" s="75">
        <v>514.684014738786</v>
      </c>
      <c r="AJ27" s="75">
        <v>8.4402963657295906</v>
      </c>
      <c r="AK27" s="75">
        <v>2.9704975789082502</v>
      </c>
      <c r="AL27" s="75">
        <v>62.305348203839301</v>
      </c>
      <c r="AM27" s="75">
        <v>17.536144604789499</v>
      </c>
      <c r="AN27" s="75">
        <v>235.859696655037</v>
      </c>
      <c r="AO27" s="75">
        <v>0</v>
      </c>
      <c r="AP27" s="75">
        <v>13337.6306617724</v>
      </c>
      <c r="AQ27" s="75">
        <v>27925.067340249199</v>
      </c>
      <c r="AR27" s="75">
        <v>5358.3070248784898</v>
      </c>
      <c r="AS27" s="75">
        <v>33551.788531669903</v>
      </c>
      <c r="AT27" s="75">
        <v>352.14659669363402</v>
      </c>
      <c r="AU27" s="75">
        <v>0.59138702795559905</v>
      </c>
      <c r="AV27" s="75">
        <v>6996.1955530769201</v>
      </c>
      <c r="AW27" s="75">
        <v>3.0667432405407902</v>
      </c>
      <c r="AX27" s="75">
        <v>0.58786205761999999</v>
      </c>
      <c r="AY27" s="75">
        <v>357.16395684187802</v>
      </c>
      <c r="AZ27" s="75">
        <v>6.5816797072041604</v>
      </c>
      <c r="BA27" s="75">
        <v>0.36120437011193901</v>
      </c>
      <c r="BB27" s="75">
        <v>0.17983971813577099</v>
      </c>
      <c r="BC27" s="75">
        <v>2579.0474386609799</v>
      </c>
      <c r="BD27" s="75">
        <v>2091.5957467130302</v>
      </c>
      <c r="BE27" s="75">
        <v>487.45169194794897</v>
      </c>
      <c r="BF27" s="75">
        <v>3.9584125603366398</v>
      </c>
      <c r="BG27" s="75">
        <v>4.8334985477052603E-2</v>
      </c>
      <c r="BH27" s="75">
        <v>23.984603446816202</v>
      </c>
      <c r="BI27" s="75">
        <v>0.91524168187745503</v>
      </c>
      <c r="BJ27" s="75">
        <v>27.428445594669199</v>
      </c>
      <c r="BK27" s="75">
        <v>3.7235249574673301</v>
      </c>
      <c r="BL27" s="75">
        <v>0.85334352124428803</v>
      </c>
      <c r="BM27" s="75">
        <v>127.63399679304599</v>
      </c>
      <c r="BN27" s="75">
        <v>31.1134528806503</v>
      </c>
      <c r="BO27" s="75">
        <v>3.8375096868620999</v>
      </c>
      <c r="BP27" s="75">
        <v>1530.48846773899</v>
      </c>
      <c r="BQ27" s="75">
        <v>0.191192782796309</v>
      </c>
      <c r="BR27" s="75">
        <v>903.42421492418896</v>
      </c>
      <c r="BS27" s="75">
        <v>0</v>
      </c>
      <c r="BT27" s="75">
        <v>0.19511774972115301</v>
      </c>
      <c r="BU27" s="75">
        <v>1515.7621627405299</v>
      </c>
      <c r="BV27" s="75">
        <v>159.63081334832199</v>
      </c>
      <c r="BW27" s="75">
        <v>12938.847799621901</v>
      </c>
      <c r="BX27" s="86">
        <v>2130.1181087272398</v>
      </c>
      <c r="BY27" s="75">
        <f t="shared" si="17"/>
        <v>4822.606464367107</v>
      </c>
      <c r="BZ27" s="75">
        <f t="shared" si="18"/>
        <v>2116.0865948528258</v>
      </c>
      <c r="CA27" s="75"/>
      <c r="CB27" s="75">
        <f t="shared" si="1"/>
        <v>13935.981593257031</v>
      </c>
      <c r="CC27" s="75"/>
      <c r="CD27" s="22">
        <f t="shared" si="19"/>
        <v>1.0308205852890666</v>
      </c>
      <c r="CE27" s="23">
        <f t="shared" si="2"/>
        <v>7.9999957763460493E-3</v>
      </c>
      <c r="CF27" s="68">
        <f t="shared" si="3"/>
        <v>-0.24480446796588051</v>
      </c>
      <c r="CG27" s="68">
        <f t="shared" si="4"/>
        <v>-0.24710020467185254</v>
      </c>
      <c r="CH27" s="68">
        <f t="shared" si="5"/>
        <v>-0.24450578480007307</v>
      </c>
      <c r="CI27" s="68">
        <f t="shared" si="6"/>
        <v>-0.24348561949419631</v>
      </c>
      <c r="CJ27" s="68">
        <f t="shared" si="7"/>
        <v>-0.24378576400048846</v>
      </c>
      <c r="CK27" s="68">
        <f t="shared" si="8"/>
        <v>-0.24636568020434566</v>
      </c>
      <c r="CL27" s="68">
        <f t="shared" si="9"/>
        <v>-0.23437735756717665</v>
      </c>
      <c r="CM27" s="68">
        <f t="shared" si="10"/>
        <v>-0.23883207963450126</v>
      </c>
      <c r="CN27" s="68">
        <f t="shared" si="11"/>
        <v>-0.23405715615520664</v>
      </c>
      <c r="CO27" s="68">
        <f t="shared" si="12"/>
        <v>-0.24043518331766608</v>
      </c>
      <c r="CP27" s="68">
        <f t="shared" si="13"/>
        <v>-0.23726539895530266</v>
      </c>
      <c r="CQ27" s="68">
        <f t="shared" si="14"/>
        <v>-0.22881609050135865</v>
      </c>
      <c r="CR27" s="68">
        <f t="shared" si="15"/>
        <v>-0.23739526924995694</v>
      </c>
      <c r="CS27" s="68">
        <f t="shared" si="16"/>
        <v>-0.23463944506449302</v>
      </c>
      <c r="CT27" s="89"/>
      <c r="CU27" s="68"/>
      <c r="CV27" s="68"/>
      <c r="CW27" s="68"/>
    </row>
    <row r="28" spans="1:101" x14ac:dyDescent="0.25">
      <c r="A28" s="45" t="s">
        <v>518</v>
      </c>
      <c r="B28" s="75">
        <v>192390.13493999999</v>
      </c>
      <c r="C28" s="75">
        <v>308.81151768000001</v>
      </c>
      <c r="D28" s="75">
        <v>43741.833552999997</v>
      </c>
      <c r="E28" s="75">
        <v>1338.2382620000001</v>
      </c>
      <c r="F28" s="75">
        <v>865.45157409000001</v>
      </c>
      <c r="G28" s="75">
        <v>734.78391670999997</v>
      </c>
      <c r="H28" s="75">
        <v>16363.681898000001</v>
      </c>
      <c r="I28" s="75">
        <v>66.609122403000001</v>
      </c>
      <c r="J28" s="75">
        <v>398.45387619000002</v>
      </c>
      <c r="K28" s="75">
        <v>159.50852148999999</v>
      </c>
      <c r="L28" s="75">
        <v>11.576779541000001</v>
      </c>
      <c r="M28" s="75">
        <v>58.232573934000001</v>
      </c>
      <c r="N28" s="75">
        <v>22.830194364</v>
      </c>
      <c r="O28" s="75">
        <v>326.75542801</v>
      </c>
      <c r="P28" s="89"/>
      <c r="Q28" s="89" t="s">
        <v>450</v>
      </c>
      <c r="R28" s="75">
        <v>31.472887672411701</v>
      </c>
      <c r="S28" s="75">
        <v>11.572739467542499</v>
      </c>
      <c r="T28" s="75">
        <v>66.582038123516199</v>
      </c>
      <c r="U28" s="75">
        <v>66.582626113079897</v>
      </c>
      <c r="V28" s="75">
        <v>36.479580085120404</v>
      </c>
      <c r="W28" s="75">
        <v>398.43203760393601</v>
      </c>
      <c r="X28" s="75">
        <v>58.2318094850149</v>
      </c>
      <c r="Y28" s="75">
        <v>752.97135113642298</v>
      </c>
      <c r="Z28" s="75">
        <v>192382.014252881</v>
      </c>
      <c r="AA28" s="75">
        <v>882.01062681737301</v>
      </c>
      <c r="AB28" s="75">
        <v>248.54839840545699</v>
      </c>
      <c r="AC28" s="75">
        <v>221.75220240932501</v>
      </c>
      <c r="AD28" s="75">
        <v>326.739386529434</v>
      </c>
      <c r="AE28" s="75">
        <v>13.618760319506</v>
      </c>
      <c r="AF28" s="75">
        <v>159.430625651963</v>
      </c>
      <c r="AG28" s="75">
        <v>159.43061860209099</v>
      </c>
      <c r="AH28" s="75">
        <v>349.835705691562</v>
      </c>
      <c r="AI28" s="75">
        <v>640.68858154928898</v>
      </c>
      <c r="AJ28" s="75">
        <v>10.8968942892991</v>
      </c>
      <c r="AK28" s="75">
        <v>3.8940630509860701</v>
      </c>
      <c r="AL28" s="75">
        <v>80.841680668901304</v>
      </c>
      <c r="AM28" s="75">
        <v>22.8238541427034</v>
      </c>
      <c r="AN28" s="75">
        <v>308.79844335025302</v>
      </c>
      <c r="AO28" s="75">
        <v>0</v>
      </c>
      <c r="AP28" s="75">
        <v>16870.162139254899</v>
      </c>
      <c r="AQ28" s="75">
        <v>36362.089490192098</v>
      </c>
      <c r="AR28" s="75">
        <v>7017.6309062583696</v>
      </c>
      <c r="AS28" s="75">
        <v>43729.556102142102</v>
      </c>
      <c r="AT28" s="75">
        <v>453.518169472522</v>
      </c>
      <c r="AU28" s="75">
        <v>0.795611179086954</v>
      </c>
      <c r="AV28" s="75">
        <v>8782.5325033598401</v>
      </c>
      <c r="AW28" s="75">
        <v>4.12495113973445</v>
      </c>
      <c r="AX28" s="75">
        <v>0.77440438069412498</v>
      </c>
      <c r="AY28" s="75">
        <v>470.21979194982299</v>
      </c>
      <c r="AZ28" s="75">
        <v>8.7104530746209399</v>
      </c>
      <c r="BA28" s="75">
        <v>0.46907271912564702</v>
      </c>
      <c r="BB28" s="75">
        <v>0.24084371253933801</v>
      </c>
      <c r="BC28" s="75">
        <v>1337.2162181921301</v>
      </c>
      <c r="BD28" s="75">
        <v>864.690410071408</v>
      </c>
      <c r="BE28" s="75">
        <v>472.525808120725</v>
      </c>
      <c r="BF28" s="75">
        <v>5.1470147093481398</v>
      </c>
      <c r="BG28" s="75">
        <v>6.2819893759266193E-2</v>
      </c>
      <c r="BH28" s="75">
        <v>31.618120257058902</v>
      </c>
      <c r="BI28" s="75">
        <v>1.19378818146243</v>
      </c>
      <c r="BJ28" s="75">
        <v>37.010752289775503</v>
      </c>
      <c r="BK28" s="75">
        <v>5.0918830779829802</v>
      </c>
      <c r="BL28" s="75">
        <v>1.14631382683796</v>
      </c>
      <c r="BM28" s="75">
        <v>172.679380056989</v>
      </c>
      <c r="BN28" s="75">
        <v>39.904774740880299</v>
      </c>
      <c r="BO28" s="75">
        <v>5.0066447056554004</v>
      </c>
      <c r="BP28" s="75">
        <v>120.14754884284901</v>
      </c>
      <c r="BQ28" s="75">
        <v>0.25101607406427501</v>
      </c>
      <c r="BR28" s="75">
        <v>734.73693690790697</v>
      </c>
      <c r="BS28" s="75">
        <v>0</v>
      </c>
      <c r="BT28" s="75">
        <v>0.25684957639519401</v>
      </c>
      <c r="BU28" s="75">
        <v>1915.5378507844</v>
      </c>
      <c r="BV28" s="75">
        <v>201.781043831928</v>
      </c>
      <c r="BW28" s="75">
        <v>16362.585571851299</v>
      </c>
      <c r="BX28" s="86">
        <v>2715.3389300870199</v>
      </c>
      <c r="BY28" s="75">
        <f t="shared" si="17"/>
        <v>6053.9614284494719</v>
      </c>
      <c r="BZ28" s="75">
        <f t="shared" si="18"/>
        <v>2697.0764651445561</v>
      </c>
      <c r="CA28" s="75"/>
      <c r="CB28" s="75">
        <f t="shared" si="1"/>
        <v>17656.489849636491</v>
      </c>
      <c r="CC28" s="75"/>
      <c r="CD28" s="22">
        <f t="shared" si="19"/>
        <v>1.0310205599949185</v>
      </c>
      <c r="CE28" s="23">
        <f t="shared" si="2"/>
        <v>7.9999830063316197E-3</v>
      </c>
      <c r="CF28" s="68">
        <f t="shared" si="3"/>
        <v>-4.2209477744406917E-5</v>
      </c>
      <c r="CG28" s="68">
        <f t="shared" si="4"/>
        <v>-4.2337571620411132E-5</v>
      </c>
      <c r="CH28" s="68">
        <f t="shared" si="5"/>
        <v>-2.8067984034137454E-4</v>
      </c>
      <c r="CI28" s="68">
        <f t="shared" si="6"/>
        <v>-7.6372334948974661E-4</v>
      </c>
      <c r="CJ28" s="68">
        <f t="shared" si="7"/>
        <v>-8.794992595540156E-4</v>
      </c>
      <c r="CK28" s="68">
        <f t="shared" si="8"/>
        <v>-6.3936894949141046E-5</v>
      </c>
      <c r="CL28" s="68">
        <f t="shared" si="9"/>
        <v>-6.6997522656275297E-5</v>
      </c>
      <c r="CM28" s="68">
        <f t="shared" si="10"/>
        <v>-3.9778770481009091E-4</v>
      </c>
      <c r="CN28" s="68">
        <f t="shared" si="11"/>
        <v>-5.4808316266933047E-5</v>
      </c>
      <c r="CO28" s="68">
        <f t="shared" si="12"/>
        <v>-4.8839326690072065E-4</v>
      </c>
      <c r="CP28" s="68">
        <f t="shared" si="13"/>
        <v>-3.4898077165527986E-4</v>
      </c>
      <c r="CQ28" s="68">
        <f t="shared" si="14"/>
        <v>-1.3127514953540729E-5</v>
      </c>
      <c r="CR28" s="68">
        <f t="shared" si="15"/>
        <v>-2.777121033449468E-4</v>
      </c>
      <c r="CS28" s="68">
        <f t="shared" si="16"/>
        <v>-4.9093233626440587E-5</v>
      </c>
      <c r="CT28" s="89"/>
      <c r="CU28" s="68"/>
      <c r="CV28" s="68"/>
      <c r="CW28" s="68"/>
    </row>
    <row r="29" spans="1:101" x14ac:dyDescent="0.25">
      <c r="A29" s="14" t="s">
        <v>519</v>
      </c>
      <c r="B29" s="75">
        <v>92728.428979000004</v>
      </c>
      <c r="C29" s="75">
        <v>135.03220443999999</v>
      </c>
      <c r="D29" s="75">
        <v>16533.316329000001</v>
      </c>
      <c r="E29" s="75">
        <v>1468.3169857</v>
      </c>
      <c r="F29" s="75">
        <v>1191.1860935</v>
      </c>
      <c r="G29" s="75">
        <v>527.45743632000006</v>
      </c>
      <c r="H29" s="75">
        <v>6950.2114216999998</v>
      </c>
      <c r="I29" s="75">
        <v>28.976386303999998</v>
      </c>
      <c r="J29" s="75">
        <v>172.32376281000001</v>
      </c>
      <c r="K29" s="75">
        <v>69.504668355000007</v>
      </c>
      <c r="L29" s="75">
        <v>5.0210706664</v>
      </c>
      <c r="M29" s="75">
        <v>25.022546213999998</v>
      </c>
      <c r="N29" s="75">
        <v>9.9292879694000007</v>
      </c>
      <c r="O29" s="75">
        <v>136.46155184</v>
      </c>
      <c r="P29" s="89"/>
      <c r="Q29" s="89" t="s">
        <v>451</v>
      </c>
      <c r="R29" s="75">
        <v>0</v>
      </c>
      <c r="S29" s="75">
        <v>0</v>
      </c>
      <c r="T29" s="75">
        <v>0</v>
      </c>
      <c r="U29" s="75">
        <v>0</v>
      </c>
      <c r="V29" s="75">
        <v>0</v>
      </c>
      <c r="W29" s="75">
        <v>0</v>
      </c>
      <c r="X29" s="75">
        <v>0</v>
      </c>
      <c r="Y29" s="75">
        <v>0</v>
      </c>
      <c r="Z29" s="75">
        <v>0</v>
      </c>
      <c r="AA29" s="75">
        <v>0</v>
      </c>
      <c r="AB29" s="75">
        <v>0</v>
      </c>
      <c r="AC29" s="75">
        <v>0</v>
      </c>
      <c r="AD29" s="75">
        <v>0</v>
      </c>
      <c r="AE29" s="75">
        <v>0</v>
      </c>
      <c r="AF29" s="75">
        <v>0</v>
      </c>
      <c r="AG29" s="75">
        <v>0</v>
      </c>
      <c r="AH29" s="75">
        <v>0</v>
      </c>
      <c r="AI29" s="75">
        <v>0</v>
      </c>
      <c r="AJ29" s="75">
        <v>0</v>
      </c>
      <c r="AK29" s="75">
        <v>0</v>
      </c>
      <c r="AL29" s="75">
        <v>0</v>
      </c>
      <c r="AM29" s="75">
        <v>0</v>
      </c>
      <c r="AN29" s="75">
        <v>0</v>
      </c>
      <c r="AO29" s="75">
        <v>0</v>
      </c>
      <c r="AP29" s="75">
        <v>0</v>
      </c>
      <c r="AQ29" s="75">
        <v>0</v>
      </c>
      <c r="AR29" s="75">
        <v>0</v>
      </c>
      <c r="AS29" s="75">
        <v>0</v>
      </c>
      <c r="AT29" s="75">
        <v>0</v>
      </c>
      <c r="AU29" s="75">
        <v>0</v>
      </c>
      <c r="AV29" s="75">
        <v>0</v>
      </c>
      <c r="AW29" s="75">
        <v>0</v>
      </c>
      <c r="AX29" s="75">
        <v>0</v>
      </c>
      <c r="AY29" s="75">
        <v>0</v>
      </c>
      <c r="AZ29" s="75">
        <v>0</v>
      </c>
      <c r="BA29" s="75">
        <v>0</v>
      </c>
      <c r="BB29" s="75">
        <v>0</v>
      </c>
      <c r="BC29" s="75">
        <v>0</v>
      </c>
      <c r="BD29" s="75">
        <v>0</v>
      </c>
      <c r="BE29" s="75">
        <v>0</v>
      </c>
      <c r="BF29" s="75">
        <v>0</v>
      </c>
      <c r="BG29" s="75">
        <v>0</v>
      </c>
      <c r="BH29" s="75">
        <v>0</v>
      </c>
      <c r="BI29" s="75">
        <v>0</v>
      </c>
      <c r="BJ29" s="75">
        <v>0</v>
      </c>
      <c r="BK29" s="75">
        <v>0</v>
      </c>
      <c r="BL29" s="75">
        <v>0</v>
      </c>
      <c r="BM29" s="75">
        <v>0</v>
      </c>
      <c r="BN29" s="75">
        <v>0</v>
      </c>
      <c r="BO29" s="75">
        <v>0</v>
      </c>
      <c r="BP29" s="75">
        <v>0</v>
      </c>
      <c r="BQ29" s="75">
        <v>0</v>
      </c>
      <c r="BR29" s="75">
        <v>0</v>
      </c>
      <c r="BS29" s="75">
        <v>0</v>
      </c>
      <c r="BT29" s="75">
        <v>0</v>
      </c>
      <c r="BU29" s="75">
        <v>0</v>
      </c>
      <c r="BV29" s="75">
        <v>0</v>
      </c>
      <c r="BW29" s="75">
        <v>0</v>
      </c>
      <c r="BX29" s="86">
        <v>0</v>
      </c>
      <c r="BY29" s="75">
        <f t="shared" si="17"/>
        <v>0</v>
      </c>
      <c r="BZ29" s="75">
        <f t="shared" si="18"/>
        <v>0</v>
      </c>
      <c r="CA29" s="75"/>
      <c r="CB29" s="75" t="str">
        <f t="shared" si="1"/>
        <v/>
      </c>
      <c r="CC29" s="75"/>
      <c r="CD29" s="22" t="e">
        <f t="shared" si="19"/>
        <v>#DIV/0!</v>
      </c>
      <c r="CE29" s="23" t="str">
        <f t="shared" si="2"/>
        <v/>
      </c>
      <c r="CF29" s="68">
        <f t="shared" si="3"/>
        <v>-1</v>
      </c>
      <c r="CG29" s="68">
        <f t="shared" si="4"/>
        <v>-1</v>
      </c>
      <c r="CH29" s="68">
        <f t="shared" si="5"/>
        <v>-1</v>
      </c>
      <c r="CI29" s="68">
        <f t="shared" si="6"/>
        <v>-1</v>
      </c>
      <c r="CJ29" s="68">
        <f t="shared" si="7"/>
        <v>-1</v>
      </c>
      <c r="CK29" s="68">
        <f t="shared" si="8"/>
        <v>-1</v>
      </c>
      <c r="CL29" s="68">
        <f t="shared" si="9"/>
        <v>-1</v>
      </c>
      <c r="CM29" s="68">
        <f t="shared" si="10"/>
        <v>-1</v>
      </c>
      <c r="CN29" s="68">
        <f t="shared" si="11"/>
        <v>-1</v>
      </c>
      <c r="CO29" s="68">
        <f t="shared" si="12"/>
        <v>-1</v>
      </c>
      <c r="CP29" s="68">
        <f t="shared" si="13"/>
        <v>-1</v>
      </c>
      <c r="CQ29" s="68">
        <f t="shared" si="14"/>
        <v>-1</v>
      </c>
      <c r="CR29" s="68">
        <f t="shared" si="15"/>
        <v>-1</v>
      </c>
      <c r="CS29" s="68">
        <f t="shared" si="16"/>
        <v>-1</v>
      </c>
      <c r="CT29" s="89"/>
      <c r="CU29" s="68"/>
      <c r="CV29" s="68"/>
      <c r="CW29" s="68"/>
    </row>
    <row r="30" spans="1:101" x14ac:dyDescent="0.25">
      <c r="A30" s="14" t="s">
        <v>520</v>
      </c>
      <c r="B30" s="75">
        <v>292467.86206000001</v>
      </c>
      <c r="C30" s="75">
        <v>440.19717051999999</v>
      </c>
      <c r="D30" s="75">
        <v>55745.815494000002</v>
      </c>
      <c r="E30" s="75">
        <v>1892.4738107000001</v>
      </c>
      <c r="F30" s="75">
        <v>1220.2828916999999</v>
      </c>
      <c r="G30" s="75">
        <v>1064.8986253999999</v>
      </c>
      <c r="H30" s="75">
        <v>23138.921624999999</v>
      </c>
      <c r="I30" s="75">
        <v>94.371602456000005</v>
      </c>
      <c r="J30" s="75">
        <v>560.68161361</v>
      </c>
      <c r="K30" s="75">
        <v>226.31779043</v>
      </c>
      <c r="L30" s="75">
        <v>16.358581288</v>
      </c>
      <c r="M30" s="75">
        <v>81.594680987000004</v>
      </c>
      <c r="N30" s="75">
        <v>32.347976617999997</v>
      </c>
      <c r="O30" s="75">
        <v>458.22420010000002</v>
      </c>
      <c r="P30" s="89"/>
      <c r="Q30" s="89" t="s">
        <v>452</v>
      </c>
      <c r="R30" s="75">
        <v>24.4355232936615</v>
      </c>
      <c r="S30" s="75">
        <v>9.0510100903465602</v>
      </c>
      <c r="T30" s="75">
        <v>52.218902709335701</v>
      </c>
      <c r="U30" s="75">
        <v>52.219394579897802</v>
      </c>
      <c r="V30" s="75">
        <v>28.507946274541499</v>
      </c>
      <c r="W30" s="75">
        <v>308.531323886942</v>
      </c>
      <c r="X30" s="75">
        <v>45.111108195680302</v>
      </c>
      <c r="Y30" s="75">
        <v>590.43990641557298</v>
      </c>
      <c r="Z30" s="75">
        <v>157274.48379283099</v>
      </c>
      <c r="AA30" s="75">
        <v>685.00616271968102</v>
      </c>
      <c r="AB30" s="75">
        <v>193.42010568072999</v>
      </c>
      <c r="AC30" s="75">
        <v>173.401861980175</v>
      </c>
      <c r="AD30" s="75">
        <v>253.46886999891399</v>
      </c>
      <c r="AE30" s="75">
        <v>10.532859228332899</v>
      </c>
      <c r="AF30" s="75">
        <v>125.380318250098</v>
      </c>
      <c r="AG30" s="75">
        <v>125.38029386018999</v>
      </c>
      <c r="AH30" s="75">
        <v>241.72571627044101</v>
      </c>
      <c r="AI30" s="75">
        <v>506.73002525335301</v>
      </c>
      <c r="AJ30" s="75">
        <v>8.4484110576618807</v>
      </c>
      <c r="AK30" s="75">
        <v>3.0602869054891699</v>
      </c>
      <c r="AL30" s="75">
        <v>62.386776628841403</v>
      </c>
      <c r="AM30" s="75">
        <v>17.863713162383402</v>
      </c>
      <c r="AN30" s="75">
        <v>238.968393264989</v>
      </c>
      <c r="AO30" s="75">
        <v>0</v>
      </c>
      <c r="AP30" s="75">
        <v>13202.847847021199</v>
      </c>
      <c r="AQ30" s="75">
        <v>25211.754654386899</v>
      </c>
      <c r="AR30" s="75">
        <v>4762.1967465489397</v>
      </c>
      <c r="AS30" s="75">
        <v>30215.6771172062</v>
      </c>
      <c r="AT30" s="75">
        <v>354.73921928448902</v>
      </c>
      <c r="AU30" s="75">
        <v>0.60490446722553803</v>
      </c>
      <c r="AV30" s="75">
        <v>6882.0810921754701</v>
      </c>
      <c r="AW30" s="75">
        <v>3.1515942221266799</v>
      </c>
      <c r="AX30" s="75">
        <v>0.61078712489734699</v>
      </c>
      <c r="AY30" s="75">
        <v>364.77702625153597</v>
      </c>
      <c r="AZ30" s="75">
        <v>6.90844666578481</v>
      </c>
      <c r="BA30" s="75">
        <v>0.38426089518675799</v>
      </c>
      <c r="BB30" s="75">
        <v>0.18439889773309701</v>
      </c>
      <c r="BC30" s="75">
        <v>1054.73376716132</v>
      </c>
      <c r="BD30" s="75">
        <v>671.26527955406004</v>
      </c>
      <c r="BE30" s="75">
        <v>383.468487607268</v>
      </c>
      <c r="BF30" s="75">
        <v>4.2387841874590002</v>
      </c>
      <c r="BG30" s="75">
        <v>5.1195694229953001E-2</v>
      </c>
      <c r="BH30" s="75">
        <v>25.292729350353</v>
      </c>
      <c r="BI30" s="75">
        <v>0.95992460126655499</v>
      </c>
      <c r="BJ30" s="75">
        <v>28.198540480717799</v>
      </c>
      <c r="BK30" s="75">
        <v>3.7631886888561801</v>
      </c>
      <c r="BL30" s="75">
        <v>0.88055209742224505</v>
      </c>
      <c r="BM30" s="75">
        <v>131.018019262884</v>
      </c>
      <c r="BN30" s="75">
        <v>30.9744952746758</v>
      </c>
      <c r="BO30" s="75">
        <v>4.0829597614599002</v>
      </c>
      <c r="BP30" s="75">
        <v>95.956146897270102</v>
      </c>
      <c r="BQ30" s="75">
        <v>0.20182000765003799</v>
      </c>
      <c r="BR30" s="75">
        <v>582.45547226111501</v>
      </c>
      <c r="BS30" s="75">
        <v>0</v>
      </c>
      <c r="BT30" s="75">
        <v>0.20158333165064399</v>
      </c>
      <c r="BU30" s="75">
        <v>1496.9663679436901</v>
      </c>
      <c r="BV30" s="75">
        <v>158.49858781178199</v>
      </c>
      <c r="BW30" s="75">
        <v>12791.624990161799</v>
      </c>
      <c r="BX30" s="86">
        <v>2108.6416065201101</v>
      </c>
      <c r="BY30" s="75">
        <f t="shared" si="17"/>
        <v>4743.9452644841122</v>
      </c>
      <c r="BZ30" s="75">
        <f t="shared" si="18"/>
        <v>2094.3479892664022</v>
      </c>
      <c r="CA30" s="75"/>
      <c r="CB30" s="75">
        <f t="shared" si="1"/>
        <v>13804.603362626285</v>
      </c>
      <c r="CC30" s="75"/>
      <c r="CD30" s="22">
        <f t="shared" si="19"/>
        <v>1.0321478199349712</v>
      </c>
      <c r="CE30" s="23">
        <f t="shared" si="2"/>
        <v>8.0000099065392523E-3</v>
      </c>
      <c r="CF30" s="68">
        <f t="shared" si="3"/>
        <v>-0.46225037279287118</v>
      </c>
      <c r="CG30" s="68">
        <f t="shared" si="4"/>
        <v>-0.45713328192750918</v>
      </c>
      <c r="CH30" s="68">
        <f t="shared" si="5"/>
        <v>-0.45797407662897399</v>
      </c>
      <c r="CI30" s="68">
        <f t="shared" si="6"/>
        <v>-0.44266929286002193</v>
      </c>
      <c r="CJ30" s="68">
        <f t="shared" si="7"/>
        <v>-0.44991011172916856</v>
      </c>
      <c r="CK30" s="68">
        <f t="shared" si="8"/>
        <v>-0.4530413896981681</v>
      </c>
      <c r="CL30" s="68">
        <f t="shared" si="9"/>
        <v>-0.44718145480291804</v>
      </c>
      <c r="CM30" s="68">
        <f t="shared" si="10"/>
        <v>-0.44666199130988932</v>
      </c>
      <c r="CN30" s="68">
        <f t="shared" si="11"/>
        <v>-0.44972098888630435</v>
      </c>
      <c r="CO30" s="68">
        <f t="shared" si="12"/>
        <v>-0.4459989485494289</v>
      </c>
      <c r="CP30" s="68">
        <f t="shared" si="13"/>
        <v>-0.44671179419537937</v>
      </c>
      <c r="CQ30" s="68">
        <f t="shared" si="14"/>
        <v>-0.44713175356531404</v>
      </c>
      <c r="CR30" s="68">
        <f t="shared" si="15"/>
        <v>-0.44776412530101939</v>
      </c>
      <c r="CS30" s="68">
        <f t="shared" si="16"/>
        <v>-0.4468452998693685</v>
      </c>
      <c r="CT30" s="89"/>
      <c r="CU30" s="68"/>
      <c r="CV30" s="68"/>
      <c r="CW30" s="68"/>
    </row>
    <row r="31" spans="1:101" x14ac:dyDescent="0.25">
      <c r="A31" s="14" t="s">
        <v>521</v>
      </c>
      <c r="B31" s="75">
        <v>29118.167680999999</v>
      </c>
      <c r="C31" s="75">
        <v>66.989084861999999</v>
      </c>
      <c r="D31" s="75">
        <v>8517.0300549000003</v>
      </c>
      <c r="E31" s="75">
        <v>737.20596479999995</v>
      </c>
      <c r="F31" s="75">
        <v>598.70923250999999</v>
      </c>
      <c r="G31" s="75">
        <v>245.39665013000001</v>
      </c>
      <c r="H31" s="75">
        <v>2983.5420091000001</v>
      </c>
      <c r="I31" s="75">
        <v>13.147064353999999</v>
      </c>
      <c r="J31" s="75">
        <v>72.035912983000003</v>
      </c>
      <c r="K31" s="75">
        <v>32.019130668999999</v>
      </c>
      <c r="L31" s="75">
        <v>2.2641075836</v>
      </c>
      <c r="M31" s="75">
        <v>10.699088173</v>
      </c>
      <c r="N31" s="75">
        <v>4.3932982205000002</v>
      </c>
      <c r="O31" s="75">
        <v>60.814608673000002</v>
      </c>
      <c r="P31" s="89"/>
      <c r="Q31" s="89" t="s">
        <v>475</v>
      </c>
      <c r="R31" s="75">
        <v>0</v>
      </c>
      <c r="S31" s="75">
        <v>0</v>
      </c>
      <c r="T31" s="75">
        <v>0</v>
      </c>
      <c r="U31" s="75">
        <v>0</v>
      </c>
      <c r="V31" s="75">
        <v>0</v>
      </c>
      <c r="W31" s="75">
        <v>0</v>
      </c>
      <c r="X31" s="75">
        <v>0</v>
      </c>
      <c r="Y31" s="75">
        <v>0</v>
      </c>
      <c r="Z31" s="75">
        <v>0</v>
      </c>
      <c r="AA31" s="75">
        <v>0</v>
      </c>
      <c r="AB31" s="75">
        <v>0</v>
      </c>
      <c r="AC31" s="75">
        <v>0</v>
      </c>
      <c r="AD31" s="75">
        <v>0</v>
      </c>
      <c r="AE31" s="75">
        <v>0</v>
      </c>
      <c r="AF31" s="75">
        <v>0</v>
      </c>
      <c r="AG31" s="75">
        <v>0</v>
      </c>
      <c r="AH31" s="75">
        <v>0</v>
      </c>
      <c r="AI31" s="75">
        <v>0</v>
      </c>
      <c r="AJ31" s="75">
        <v>0</v>
      </c>
      <c r="AK31" s="75">
        <v>0</v>
      </c>
      <c r="AL31" s="75">
        <v>0</v>
      </c>
      <c r="AM31" s="75">
        <v>0</v>
      </c>
      <c r="AN31" s="75">
        <v>0</v>
      </c>
      <c r="AO31" s="75">
        <v>0</v>
      </c>
      <c r="AP31" s="75">
        <v>0</v>
      </c>
      <c r="AQ31" s="75">
        <v>0</v>
      </c>
      <c r="AR31" s="75">
        <v>0</v>
      </c>
      <c r="AS31" s="75">
        <v>0</v>
      </c>
      <c r="AT31" s="75">
        <v>0</v>
      </c>
      <c r="AU31" s="75">
        <v>0</v>
      </c>
      <c r="AV31" s="75">
        <v>0</v>
      </c>
      <c r="AW31" s="75">
        <v>0</v>
      </c>
      <c r="AX31" s="75">
        <v>0</v>
      </c>
      <c r="AY31" s="75">
        <v>0</v>
      </c>
      <c r="AZ31" s="75">
        <v>0</v>
      </c>
      <c r="BA31" s="75">
        <v>0</v>
      </c>
      <c r="BB31" s="75">
        <v>0</v>
      </c>
      <c r="BC31" s="75">
        <v>0</v>
      </c>
      <c r="BD31" s="75">
        <v>0</v>
      </c>
      <c r="BE31" s="75">
        <v>0</v>
      </c>
      <c r="BF31" s="75">
        <v>0</v>
      </c>
      <c r="BG31" s="75">
        <v>0</v>
      </c>
      <c r="BH31" s="75">
        <v>0</v>
      </c>
      <c r="BI31" s="75">
        <v>0</v>
      </c>
      <c r="BJ31" s="75">
        <v>0</v>
      </c>
      <c r="BK31" s="75">
        <v>0</v>
      </c>
      <c r="BL31" s="75">
        <v>0</v>
      </c>
      <c r="BM31" s="75">
        <v>0</v>
      </c>
      <c r="BN31" s="75">
        <v>0</v>
      </c>
      <c r="BO31" s="75">
        <v>0</v>
      </c>
      <c r="BP31" s="75">
        <v>0</v>
      </c>
      <c r="BQ31" s="75">
        <v>0</v>
      </c>
      <c r="BR31" s="75">
        <v>0</v>
      </c>
      <c r="BS31" s="75">
        <v>0</v>
      </c>
      <c r="BT31" s="75">
        <v>0</v>
      </c>
      <c r="BU31" s="75">
        <v>0</v>
      </c>
      <c r="BV31" s="75">
        <v>0</v>
      </c>
      <c r="BW31" s="75">
        <v>0</v>
      </c>
      <c r="BX31" s="86">
        <v>0</v>
      </c>
      <c r="BY31" s="75">
        <f t="shared" si="17"/>
        <v>0</v>
      </c>
      <c r="BZ31" s="75">
        <f t="shared" si="18"/>
        <v>0</v>
      </c>
      <c r="CA31" s="75"/>
      <c r="CB31" s="75" t="str">
        <f t="shared" si="1"/>
        <v/>
      </c>
      <c r="CC31" s="75"/>
      <c r="CD31" s="22" t="e">
        <f t="shared" si="19"/>
        <v>#DIV/0!</v>
      </c>
      <c r="CE31" s="23" t="str">
        <f t="shared" si="2"/>
        <v/>
      </c>
      <c r="CF31" s="68">
        <f t="shared" si="3"/>
        <v>-1</v>
      </c>
      <c r="CG31" s="68">
        <f t="shared" si="4"/>
        <v>-1</v>
      </c>
      <c r="CH31" s="68">
        <f t="shared" si="5"/>
        <v>-1</v>
      </c>
      <c r="CI31" s="68">
        <f t="shared" si="6"/>
        <v>-1</v>
      </c>
      <c r="CJ31" s="68">
        <f t="shared" si="7"/>
        <v>-1</v>
      </c>
      <c r="CK31" s="68">
        <f t="shared" si="8"/>
        <v>-1</v>
      </c>
      <c r="CL31" s="68">
        <f t="shared" si="9"/>
        <v>-1</v>
      </c>
      <c r="CM31" s="68">
        <f t="shared" si="10"/>
        <v>-1</v>
      </c>
      <c r="CN31" s="68">
        <f t="shared" si="11"/>
        <v>-1</v>
      </c>
      <c r="CO31" s="68">
        <f t="shared" si="12"/>
        <v>-1</v>
      </c>
      <c r="CP31" s="68">
        <f t="shared" si="13"/>
        <v>-1</v>
      </c>
      <c r="CQ31" s="68">
        <f t="shared" si="14"/>
        <v>-1</v>
      </c>
      <c r="CR31" s="68">
        <f t="shared" si="15"/>
        <v>-1</v>
      </c>
      <c r="CS31" s="68">
        <f t="shared" si="16"/>
        <v>-1</v>
      </c>
      <c r="CT31" s="89"/>
      <c r="CU31" s="68"/>
      <c r="CV31" s="68"/>
      <c r="CW31" s="68"/>
    </row>
    <row r="32" spans="1:101" x14ac:dyDescent="0.25">
      <c r="A32" s="14" t="s">
        <v>522</v>
      </c>
      <c r="B32" s="75">
        <v>233745.95639000001</v>
      </c>
      <c r="C32" s="75">
        <v>479.79546463000003</v>
      </c>
      <c r="D32" s="75">
        <v>65152.031845999998</v>
      </c>
      <c r="E32" s="75">
        <v>5220.7672555999998</v>
      </c>
      <c r="F32" s="75">
        <v>4235.6572982999996</v>
      </c>
      <c r="G32" s="75">
        <v>1822.3697173999999</v>
      </c>
      <c r="H32" s="75">
        <v>22076.115734999999</v>
      </c>
      <c r="I32" s="75">
        <v>92.184037025999999</v>
      </c>
      <c r="J32" s="75">
        <v>505.41733484000002</v>
      </c>
      <c r="K32" s="75">
        <v>225.58326869999999</v>
      </c>
      <c r="L32" s="75">
        <v>15.772230125</v>
      </c>
      <c r="M32" s="75">
        <v>72.747377401999998</v>
      </c>
      <c r="N32" s="75">
        <v>30.727282634000002</v>
      </c>
      <c r="O32" s="75">
        <v>439.10124762999999</v>
      </c>
      <c r="P32" s="89"/>
      <c r="Q32" s="89" t="s">
        <v>453</v>
      </c>
      <c r="R32" s="75">
        <v>0</v>
      </c>
      <c r="S32" s="75">
        <v>0</v>
      </c>
      <c r="T32" s="75">
        <v>0</v>
      </c>
      <c r="U32" s="75">
        <v>0</v>
      </c>
      <c r="V32" s="75">
        <v>0</v>
      </c>
      <c r="W32" s="75">
        <v>0</v>
      </c>
      <c r="X32" s="75">
        <v>0</v>
      </c>
      <c r="Y32" s="75">
        <v>0</v>
      </c>
      <c r="Z32" s="75">
        <v>0</v>
      </c>
      <c r="AA32" s="75">
        <v>0</v>
      </c>
      <c r="AB32" s="75">
        <v>0</v>
      </c>
      <c r="AC32" s="75">
        <v>0</v>
      </c>
      <c r="AD32" s="75">
        <v>0</v>
      </c>
      <c r="AE32" s="75">
        <v>0</v>
      </c>
      <c r="AF32" s="75">
        <v>0</v>
      </c>
      <c r="AG32" s="75">
        <v>0</v>
      </c>
      <c r="AH32" s="75">
        <v>0</v>
      </c>
      <c r="AI32" s="75">
        <v>0</v>
      </c>
      <c r="AJ32" s="75">
        <v>0</v>
      </c>
      <c r="AK32" s="75">
        <v>0</v>
      </c>
      <c r="AL32" s="75">
        <v>0</v>
      </c>
      <c r="AM32" s="75">
        <v>0</v>
      </c>
      <c r="AN32" s="75">
        <v>0</v>
      </c>
      <c r="AO32" s="75">
        <v>0</v>
      </c>
      <c r="AP32" s="75">
        <v>0</v>
      </c>
      <c r="AQ32" s="75">
        <v>0</v>
      </c>
      <c r="AR32" s="75">
        <v>0</v>
      </c>
      <c r="AS32" s="75">
        <v>0</v>
      </c>
      <c r="AT32" s="75">
        <v>0</v>
      </c>
      <c r="AU32" s="75">
        <v>0</v>
      </c>
      <c r="AV32" s="75">
        <v>0</v>
      </c>
      <c r="AW32" s="75">
        <v>0</v>
      </c>
      <c r="AX32" s="75">
        <v>0</v>
      </c>
      <c r="AY32" s="75">
        <v>0</v>
      </c>
      <c r="AZ32" s="75">
        <v>0</v>
      </c>
      <c r="BA32" s="75">
        <v>0</v>
      </c>
      <c r="BB32" s="75">
        <v>0</v>
      </c>
      <c r="BC32" s="75">
        <v>0</v>
      </c>
      <c r="BD32" s="75">
        <v>0</v>
      </c>
      <c r="BE32" s="75">
        <v>0</v>
      </c>
      <c r="BF32" s="75">
        <v>0</v>
      </c>
      <c r="BG32" s="75">
        <v>0</v>
      </c>
      <c r="BH32" s="75">
        <v>0</v>
      </c>
      <c r="BI32" s="75">
        <v>0</v>
      </c>
      <c r="BJ32" s="75">
        <v>0</v>
      </c>
      <c r="BK32" s="75">
        <v>0</v>
      </c>
      <c r="BL32" s="75">
        <v>0</v>
      </c>
      <c r="BM32" s="75">
        <v>0</v>
      </c>
      <c r="BN32" s="75">
        <v>0</v>
      </c>
      <c r="BO32" s="75">
        <v>0</v>
      </c>
      <c r="BP32" s="75">
        <v>0</v>
      </c>
      <c r="BQ32" s="75">
        <v>0</v>
      </c>
      <c r="BR32" s="75">
        <v>0</v>
      </c>
      <c r="BS32" s="75">
        <v>0</v>
      </c>
      <c r="BT32" s="75">
        <v>0</v>
      </c>
      <c r="BU32" s="75">
        <v>0</v>
      </c>
      <c r="BV32" s="75">
        <v>0</v>
      </c>
      <c r="BW32" s="75">
        <v>0</v>
      </c>
      <c r="BX32" s="86">
        <v>0</v>
      </c>
      <c r="BY32" s="75">
        <f t="shared" si="17"/>
        <v>0</v>
      </c>
      <c r="BZ32" s="75">
        <f t="shared" si="18"/>
        <v>0</v>
      </c>
      <c r="CA32" s="75"/>
      <c r="CB32" s="75" t="str">
        <f t="shared" si="1"/>
        <v/>
      </c>
      <c r="CC32" s="75"/>
      <c r="CD32" s="22" t="e">
        <f t="shared" si="19"/>
        <v>#DIV/0!</v>
      </c>
      <c r="CE32" s="23" t="str">
        <f t="shared" si="2"/>
        <v/>
      </c>
      <c r="CF32" s="68">
        <f t="shared" si="3"/>
        <v>-1</v>
      </c>
      <c r="CG32" s="68">
        <f t="shared" si="4"/>
        <v>-1</v>
      </c>
      <c r="CH32" s="68">
        <f t="shared" si="5"/>
        <v>-1</v>
      </c>
      <c r="CI32" s="68">
        <f t="shared" si="6"/>
        <v>-1</v>
      </c>
      <c r="CJ32" s="68">
        <f t="shared" si="7"/>
        <v>-1</v>
      </c>
      <c r="CK32" s="68">
        <f t="shared" si="8"/>
        <v>-1</v>
      </c>
      <c r="CL32" s="68">
        <f t="shared" si="9"/>
        <v>-1</v>
      </c>
      <c r="CM32" s="68">
        <f t="shared" si="10"/>
        <v>-1</v>
      </c>
      <c r="CN32" s="68">
        <f t="shared" si="11"/>
        <v>-1</v>
      </c>
      <c r="CO32" s="68">
        <f t="shared" si="12"/>
        <v>-1</v>
      </c>
      <c r="CP32" s="68">
        <f t="shared" si="13"/>
        <v>-1</v>
      </c>
      <c r="CQ32" s="68">
        <f t="shared" si="14"/>
        <v>-1</v>
      </c>
      <c r="CR32" s="68">
        <f t="shared" si="15"/>
        <v>-1</v>
      </c>
      <c r="CS32" s="68">
        <f t="shared" si="16"/>
        <v>-1</v>
      </c>
      <c r="CT32" s="89"/>
      <c r="CU32" s="68"/>
      <c r="CV32" s="68"/>
      <c r="CW32" s="68"/>
    </row>
    <row r="33" spans="1:101" x14ac:dyDescent="0.25">
      <c r="A33" s="14" t="s">
        <v>523</v>
      </c>
      <c r="B33" s="75">
        <v>86058.455052999998</v>
      </c>
      <c r="C33" s="75">
        <v>159.76919311</v>
      </c>
      <c r="D33" s="75">
        <v>19836.163818000001</v>
      </c>
      <c r="E33" s="75">
        <v>1737.3009752999999</v>
      </c>
      <c r="F33" s="75">
        <v>1409.4019354</v>
      </c>
      <c r="G33" s="75">
        <v>627.76653426999997</v>
      </c>
      <c r="H33" s="75">
        <v>7828.5739262999996</v>
      </c>
      <c r="I33" s="75">
        <v>30.757810614</v>
      </c>
      <c r="J33" s="75">
        <v>170.58740420999999</v>
      </c>
      <c r="K33" s="75">
        <v>75.293116511999997</v>
      </c>
      <c r="L33" s="75">
        <v>5.2546635396000001</v>
      </c>
      <c r="M33" s="75">
        <v>24.160260934</v>
      </c>
      <c r="N33" s="75">
        <v>10.259834814</v>
      </c>
      <c r="O33" s="75">
        <v>155.13687347999999</v>
      </c>
      <c r="P33" s="89"/>
      <c r="Q33" s="89" t="s">
        <v>454</v>
      </c>
      <c r="R33" s="75">
        <v>0</v>
      </c>
      <c r="S33" s="75">
        <v>0</v>
      </c>
      <c r="T33" s="75">
        <v>0</v>
      </c>
      <c r="U33" s="75">
        <v>0</v>
      </c>
      <c r="V33" s="75">
        <v>0</v>
      </c>
      <c r="W33" s="75">
        <v>0</v>
      </c>
      <c r="X33" s="75">
        <v>0</v>
      </c>
      <c r="Y33" s="75">
        <v>0</v>
      </c>
      <c r="Z33" s="75">
        <v>0</v>
      </c>
      <c r="AA33" s="75">
        <v>0</v>
      </c>
      <c r="AB33" s="75">
        <v>0</v>
      </c>
      <c r="AC33" s="75">
        <v>0</v>
      </c>
      <c r="AD33" s="75">
        <v>0</v>
      </c>
      <c r="AE33" s="75">
        <v>0</v>
      </c>
      <c r="AF33" s="75">
        <v>0</v>
      </c>
      <c r="AG33" s="75">
        <v>0</v>
      </c>
      <c r="AH33" s="75">
        <v>0</v>
      </c>
      <c r="AI33" s="75">
        <v>0</v>
      </c>
      <c r="AJ33" s="75">
        <v>0</v>
      </c>
      <c r="AK33" s="75">
        <v>0</v>
      </c>
      <c r="AL33" s="75">
        <v>0</v>
      </c>
      <c r="AM33" s="75">
        <v>0</v>
      </c>
      <c r="AN33" s="75">
        <v>0</v>
      </c>
      <c r="AO33" s="75">
        <v>0</v>
      </c>
      <c r="AP33" s="75">
        <v>0</v>
      </c>
      <c r="AQ33" s="75">
        <v>0</v>
      </c>
      <c r="AR33" s="75">
        <v>0</v>
      </c>
      <c r="AS33" s="75">
        <v>0</v>
      </c>
      <c r="AT33" s="75">
        <v>0</v>
      </c>
      <c r="AU33" s="75">
        <v>0</v>
      </c>
      <c r="AV33" s="75">
        <v>0</v>
      </c>
      <c r="AW33" s="75">
        <v>0</v>
      </c>
      <c r="AX33" s="75">
        <v>0</v>
      </c>
      <c r="AY33" s="75">
        <v>0</v>
      </c>
      <c r="AZ33" s="75">
        <v>0</v>
      </c>
      <c r="BA33" s="75">
        <v>0</v>
      </c>
      <c r="BB33" s="75">
        <v>0</v>
      </c>
      <c r="BC33" s="75">
        <v>0</v>
      </c>
      <c r="BD33" s="75">
        <v>0</v>
      </c>
      <c r="BE33" s="75">
        <v>0</v>
      </c>
      <c r="BF33" s="75">
        <v>0</v>
      </c>
      <c r="BG33" s="75">
        <v>0</v>
      </c>
      <c r="BH33" s="75">
        <v>0</v>
      </c>
      <c r="BI33" s="75">
        <v>0</v>
      </c>
      <c r="BJ33" s="75">
        <v>0</v>
      </c>
      <c r="BK33" s="75">
        <v>0</v>
      </c>
      <c r="BL33" s="75">
        <v>0</v>
      </c>
      <c r="BM33" s="75">
        <v>0</v>
      </c>
      <c r="BN33" s="75">
        <v>0</v>
      </c>
      <c r="BO33" s="75">
        <v>0</v>
      </c>
      <c r="BP33" s="75">
        <v>0</v>
      </c>
      <c r="BQ33" s="75">
        <v>0</v>
      </c>
      <c r="BR33" s="75">
        <v>0</v>
      </c>
      <c r="BS33" s="75">
        <v>0</v>
      </c>
      <c r="BT33" s="75">
        <v>0</v>
      </c>
      <c r="BU33" s="75">
        <v>0</v>
      </c>
      <c r="BV33" s="75">
        <v>0</v>
      </c>
      <c r="BW33" s="75">
        <v>0</v>
      </c>
      <c r="BX33" s="86">
        <v>0</v>
      </c>
      <c r="BY33" s="75">
        <f t="shared" si="17"/>
        <v>0</v>
      </c>
      <c r="BZ33" s="75">
        <f t="shared" si="18"/>
        <v>0</v>
      </c>
      <c r="CA33" s="75"/>
      <c r="CB33" s="75" t="str">
        <f t="shared" si="1"/>
        <v/>
      </c>
      <c r="CC33" s="75"/>
      <c r="CD33" s="22" t="e">
        <f t="shared" si="19"/>
        <v>#DIV/0!</v>
      </c>
      <c r="CE33" s="23" t="str">
        <f t="shared" si="2"/>
        <v/>
      </c>
      <c r="CF33" s="68">
        <f t="shared" si="3"/>
        <v>-1</v>
      </c>
      <c r="CG33" s="68">
        <f t="shared" si="4"/>
        <v>-1</v>
      </c>
      <c r="CH33" s="68">
        <f t="shared" si="5"/>
        <v>-1</v>
      </c>
      <c r="CI33" s="68">
        <f t="shared" si="6"/>
        <v>-1</v>
      </c>
      <c r="CJ33" s="68">
        <f t="shared" si="7"/>
        <v>-1</v>
      </c>
      <c r="CK33" s="68">
        <f t="shared" si="8"/>
        <v>-1</v>
      </c>
      <c r="CL33" s="68">
        <f t="shared" si="9"/>
        <v>-1</v>
      </c>
      <c r="CM33" s="68">
        <f t="shared" si="10"/>
        <v>-1</v>
      </c>
      <c r="CN33" s="68">
        <f t="shared" si="11"/>
        <v>-1</v>
      </c>
      <c r="CO33" s="68">
        <f t="shared" si="12"/>
        <v>-1</v>
      </c>
      <c r="CP33" s="68">
        <f t="shared" si="13"/>
        <v>-1</v>
      </c>
      <c r="CQ33" s="68">
        <f t="shared" si="14"/>
        <v>-1</v>
      </c>
      <c r="CR33" s="68">
        <f t="shared" si="15"/>
        <v>-1</v>
      </c>
      <c r="CS33" s="68">
        <f t="shared" si="16"/>
        <v>-1</v>
      </c>
      <c r="CT33" s="89"/>
      <c r="CU33" s="68"/>
      <c r="CV33" s="68"/>
      <c r="CW33" s="68"/>
    </row>
    <row r="34" spans="1:101" x14ac:dyDescent="0.25">
      <c r="A34" s="14" t="s">
        <v>524</v>
      </c>
      <c r="B34" s="75">
        <v>110382.27436</v>
      </c>
      <c r="C34" s="75">
        <v>193.17282596000001</v>
      </c>
      <c r="D34" s="75">
        <v>26830.6901</v>
      </c>
      <c r="E34" s="75">
        <v>2113.6928348000001</v>
      </c>
      <c r="F34" s="75">
        <v>1715.7183508000001</v>
      </c>
      <c r="G34" s="75">
        <v>715.95942313</v>
      </c>
      <c r="H34" s="75">
        <v>9978.0138494000003</v>
      </c>
      <c r="I34" s="75">
        <v>41.656601191999997</v>
      </c>
      <c r="J34" s="75">
        <v>247.68596590999999</v>
      </c>
      <c r="K34" s="75">
        <v>99.689181962999996</v>
      </c>
      <c r="L34" s="75">
        <v>7.2513446299000002</v>
      </c>
      <c r="M34" s="75">
        <v>36.617535435000001</v>
      </c>
      <c r="N34" s="75">
        <v>14.27063317</v>
      </c>
      <c r="O34" s="75">
        <v>202.76467547999999</v>
      </c>
      <c r="P34" s="89"/>
      <c r="Q34" s="89" t="s">
        <v>476</v>
      </c>
      <c r="R34" s="75">
        <v>0.40925942115612501</v>
      </c>
      <c r="S34" s="75">
        <v>0.140964906819359</v>
      </c>
      <c r="T34" s="75">
        <v>0.799785239151109</v>
      </c>
      <c r="U34" s="75">
        <v>0.79979066326572801</v>
      </c>
      <c r="V34" s="75">
        <v>0.454269048264686</v>
      </c>
      <c r="W34" s="75">
        <v>5.1259163707046698</v>
      </c>
      <c r="X34" s="75">
        <v>0.75909576868949102</v>
      </c>
      <c r="Y34" s="75">
        <v>9.1447134663602299</v>
      </c>
      <c r="Z34" s="75">
        <v>2484.4060843157599</v>
      </c>
      <c r="AA34" s="75">
        <v>11.538322431720999</v>
      </c>
      <c r="AB34" s="75">
        <v>3.2225468163220299</v>
      </c>
      <c r="AC34" s="75">
        <v>2.8005022538825002</v>
      </c>
      <c r="AD34" s="75">
        <v>3.97482093526513</v>
      </c>
      <c r="AE34" s="75">
        <v>0.17937615916067801</v>
      </c>
      <c r="AF34" s="75">
        <v>1.8719827520569601</v>
      </c>
      <c r="AG34" s="75">
        <v>1.8719830598682701</v>
      </c>
      <c r="AH34" s="75">
        <v>4.8019728652920799</v>
      </c>
      <c r="AI34" s="75">
        <v>7.5332169966511699</v>
      </c>
      <c r="AJ34" s="75">
        <v>0.14554386845855</v>
      </c>
      <c r="AK34" s="75">
        <v>4.5596198609985802E-2</v>
      </c>
      <c r="AL34" s="75">
        <v>1.09837783318948</v>
      </c>
      <c r="AM34" s="75">
        <v>0.28131072163613802</v>
      </c>
      <c r="AN34" s="75">
        <v>4.1844108579837602</v>
      </c>
      <c r="AO34" s="75">
        <v>0</v>
      </c>
      <c r="AP34" s="75">
        <v>203.940317575797</v>
      </c>
      <c r="AQ34" s="75">
        <v>500.83488227869702</v>
      </c>
      <c r="AR34" s="75">
        <v>94.609300047950498</v>
      </c>
      <c r="AS34" s="75">
        <v>600.24615519194003</v>
      </c>
      <c r="AT34" s="75">
        <v>5.7455220554241899</v>
      </c>
      <c r="AU34" s="75">
        <v>1.0388881672426201E-2</v>
      </c>
      <c r="AV34" s="75">
        <v>103.855717747185</v>
      </c>
      <c r="AW34" s="75">
        <v>5.17918618583861E-2</v>
      </c>
      <c r="AX34" s="75">
        <v>8.4387361894211199E-3</v>
      </c>
      <c r="AY34" s="75">
        <v>5.9625369896989104</v>
      </c>
      <c r="AZ34" s="75">
        <v>8.4245849523526095E-2</v>
      </c>
      <c r="BA34" s="75">
        <v>3.57879988095041E-3</v>
      </c>
      <c r="BB34" s="75">
        <v>3.05768472803231E-3</v>
      </c>
      <c r="BC34" s="75">
        <v>33.037506508790301</v>
      </c>
      <c r="BD34" s="75">
        <v>27.597749835123999</v>
      </c>
      <c r="BE34" s="75">
        <v>5.4397566736663299</v>
      </c>
      <c r="BF34" s="75">
        <v>3.4983317625401598E-2</v>
      </c>
      <c r="BG34" s="75">
        <v>5.1228546217144198E-4</v>
      </c>
      <c r="BH34" s="75">
        <v>0.28610381785413003</v>
      </c>
      <c r="BI34" s="75">
        <v>1.1375783351797E-2</v>
      </c>
      <c r="BJ34" s="75">
        <v>0.46794168366981298</v>
      </c>
      <c r="BK34" s="75">
        <v>7.4950520897060599E-2</v>
      </c>
      <c r="BL34" s="75">
        <v>1.39087567585443E-2</v>
      </c>
      <c r="BM34" s="75">
        <v>2.2224802317057701</v>
      </c>
      <c r="BN34" s="75">
        <v>0.47761348607836301</v>
      </c>
      <c r="BO34" s="75">
        <v>3.8519182526166103E-2</v>
      </c>
      <c r="BP34" s="75">
        <v>18.320723886528</v>
      </c>
      <c r="BQ34" s="75">
        <v>2.2115651934280201E-3</v>
      </c>
      <c r="BR34" s="75">
        <v>14.6484354939731</v>
      </c>
      <c r="BS34" s="75">
        <v>0</v>
      </c>
      <c r="BT34" s="75">
        <v>2.98668929966897E-3</v>
      </c>
      <c r="BU34" s="75">
        <v>23.126995650041799</v>
      </c>
      <c r="BV34" s="75">
        <v>2.4279240882686501</v>
      </c>
      <c r="BW34" s="75">
        <v>197.16892982137</v>
      </c>
      <c r="BX34" s="86">
        <v>33.209528974441803</v>
      </c>
      <c r="BY34" s="75">
        <f t="shared" si="17"/>
        <v>71.5896592611372</v>
      </c>
      <c r="BZ34" s="75">
        <f t="shared" si="18"/>
        <v>32.98443871756853</v>
      </c>
      <c r="CA34" s="75"/>
      <c r="CB34" s="75">
        <f t="shared" si="1"/>
        <v>213.21569754642863</v>
      </c>
      <c r="CC34" s="75"/>
      <c r="CD34" s="22">
        <f t="shared" si="19"/>
        <v>1.0343430770789379</v>
      </c>
      <c r="CE34" s="23">
        <f t="shared" si="2"/>
        <v>8.0000060371174866E-3</v>
      </c>
      <c r="CF34" s="68">
        <f t="shared" si="3"/>
        <v>-0.9774927079667417</v>
      </c>
      <c r="CG34" s="68">
        <f t="shared" si="4"/>
        <v>-0.97833851196622135</v>
      </c>
      <c r="CH34" s="68">
        <f t="shared" si="5"/>
        <v>-0.97762837433719452</v>
      </c>
      <c r="CI34" s="68">
        <f t="shared" si="6"/>
        <v>-0.98436976936059106</v>
      </c>
      <c r="CJ34" s="68">
        <f t="shared" si="7"/>
        <v>-0.98391475510986071</v>
      </c>
      <c r="CK34" s="68">
        <f t="shared" si="8"/>
        <v>-0.97954013171593757</v>
      </c>
      <c r="CL34" s="68">
        <f t="shared" si="9"/>
        <v>-0.98023966164035481</v>
      </c>
      <c r="CM34" s="68">
        <f t="shared" si="10"/>
        <v>-0.98080038600414376</v>
      </c>
      <c r="CN34" s="68">
        <f t="shared" si="11"/>
        <v>-0.97930477670839366</v>
      </c>
      <c r="CO34" s="68">
        <f t="shared" si="12"/>
        <v>-0.98122180337919651</v>
      </c>
      <c r="CP34" s="68">
        <f t="shared" si="13"/>
        <v>-0.98056017000790341</v>
      </c>
      <c r="CQ34" s="68">
        <f t="shared" si="14"/>
        <v>-0.97926961059307316</v>
      </c>
      <c r="CR34" s="68">
        <f t="shared" si="15"/>
        <v>-0.98028743936691498</v>
      </c>
      <c r="CS34" s="68">
        <f t="shared" si="16"/>
        <v>-0.98039687669533337</v>
      </c>
      <c r="CT34" s="89"/>
      <c r="CU34" s="68"/>
      <c r="CV34" s="68"/>
      <c r="CW34" s="68"/>
    </row>
    <row r="35" spans="1:101" x14ac:dyDescent="0.25">
      <c r="A35" s="89"/>
      <c r="P35" s="89"/>
      <c r="Q35" s="89"/>
      <c r="R35" s="75"/>
      <c r="S35" s="75"/>
      <c r="T35" s="75"/>
      <c r="U35" s="75"/>
      <c r="V35" s="75"/>
      <c r="W35" s="75"/>
      <c r="X35" s="75"/>
      <c r="Y35" s="75"/>
      <c r="Z35" s="75"/>
      <c r="AA35" s="75"/>
      <c r="AB35" s="75"/>
      <c r="AC35" s="75"/>
      <c r="AE35" s="75"/>
      <c r="AF35" s="75"/>
      <c r="AG35" s="75"/>
      <c r="AH35" s="75"/>
      <c r="AI35" s="75"/>
      <c r="AJ35" s="75"/>
      <c r="AK35" s="75"/>
      <c r="AL35" s="75"/>
      <c r="AM35" s="75"/>
      <c r="AN35" s="75"/>
      <c r="AO35" s="75"/>
      <c r="AQ35" s="75"/>
      <c r="AR35" s="75"/>
      <c r="AS35" s="75"/>
      <c r="AT35" s="75"/>
      <c r="AU35" s="75"/>
      <c r="AV35" s="75"/>
      <c r="AW35" s="75"/>
      <c r="AX35" s="75"/>
      <c r="AY35" s="75"/>
      <c r="AZ35" s="75"/>
      <c r="BA35" s="75"/>
      <c r="BB35" s="75"/>
      <c r="BC35" s="75"/>
      <c r="BD35" s="75"/>
      <c r="BE35" s="75"/>
      <c r="BF35" s="75"/>
      <c r="BG35" s="75"/>
      <c r="BH35" s="75"/>
      <c r="BI35" s="75"/>
      <c r="BJ35" s="75"/>
      <c r="BK35" s="75"/>
      <c r="BL35" s="75"/>
      <c r="BM35" s="75"/>
      <c r="BN35" s="75"/>
      <c r="BO35" s="75"/>
      <c r="BP35" s="75"/>
      <c r="BQ35" s="75"/>
      <c r="BR35" s="75"/>
      <c r="BS35" s="75"/>
      <c r="BT35" s="75"/>
      <c r="BU35" s="75"/>
      <c r="BV35" s="75"/>
      <c r="BW35" s="75"/>
      <c r="BX35" s="75"/>
      <c r="BY35" s="75"/>
      <c r="BZ35" s="75"/>
      <c r="CA35" s="75"/>
      <c r="CB35" s="75"/>
      <c r="CC35" s="75"/>
      <c r="CE35" s="89"/>
      <c r="CF35" s="68"/>
      <c r="CG35" s="68" t="str">
        <f t="shared" si="4"/>
        <v/>
      </c>
      <c r="CH35" s="68" t="str">
        <f t="shared" si="5"/>
        <v/>
      </c>
      <c r="CI35" s="68" t="str">
        <f t="shared" si="6"/>
        <v/>
      </c>
      <c r="CJ35" s="68" t="str">
        <f t="shared" si="7"/>
        <v/>
      </c>
      <c r="CK35" s="68" t="str">
        <f t="shared" si="8"/>
        <v/>
      </c>
      <c r="CL35" s="68" t="str">
        <f t="shared" si="9"/>
        <v/>
      </c>
      <c r="CM35" s="68"/>
      <c r="CN35" s="68"/>
      <c r="CO35" s="68"/>
      <c r="CP35" s="68"/>
      <c r="CQ35" s="68"/>
      <c r="CR35" s="68"/>
      <c r="CT35" s="89"/>
      <c r="CU35" s="89"/>
      <c r="CV35" s="89"/>
      <c r="CW35" s="89"/>
    </row>
    <row r="36" spans="1:101" x14ac:dyDescent="0.25">
      <c r="A36" s="4" t="s">
        <v>353</v>
      </c>
      <c r="B36" s="1">
        <f t="shared" ref="B36:O36" si="20">SUM(B3:B34)</f>
        <v>5489708.0036470005</v>
      </c>
      <c r="C36" s="1">
        <f t="shared" si="20"/>
        <v>10735.325927984</v>
      </c>
      <c r="D36" s="1">
        <f t="shared" si="20"/>
        <v>1324167.6591555995</v>
      </c>
      <c r="E36" s="1">
        <f t="shared" si="20"/>
        <v>83898.42495766998</v>
      </c>
      <c r="F36" s="1">
        <f t="shared" si="20"/>
        <v>64476.193656000018</v>
      </c>
      <c r="G36" s="1">
        <f t="shared" si="20"/>
        <v>28304.816291439995</v>
      </c>
      <c r="H36" s="1">
        <f t="shared" si="20"/>
        <v>504486.05680540006</v>
      </c>
      <c r="I36" s="1">
        <f t="shared" si="20"/>
        <v>2119.0876373579999</v>
      </c>
      <c r="J36" s="1">
        <f t="shared" si="20"/>
        <v>11805.799218319999</v>
      </c>
      <c r="K36" s="1">
        <f t="shared" si="20"/>
        <v>5212.1187050970002</v>
      </c>
      <c r="L36" s="1">
        <f t="shared" si="20"/>
        <v>364.04951589280006</v>
      </c>
      <c r="M36" s="1">
        <f t="shared" si="20"/>
        <v>1721.4242159449998</v>
      </c>
      <c r="N36" s="1">
        <f t="shared" si="20"/>
        <v>710.5120317425999</v>
      </c>
      <c r="O36" s="1">
        <f t="shared" si="20"/>
        <v>10143.774904799</v>
      </c>
      <c r="P36" s="89"/>
      <c r="Q36" s="89"/>
      <c r="R36" s="1">
        <f>SUM(R3:R34)</f>
        <v>266.07171845054972</v>
      </c>
      <c r="S36" s="1">
        <f t="shared" ref="S36:BX36" si="21">SUM(S3:S34)</f>
        <v>101.95107136830606</v>
      </c>
      <c r="T36" s="1">
        <f t="shared" si="21"/>
        <v>590.95453170624774</v>
      </c>
      <c r="U36" s="1">
        <f t="shared" si="21"/>
        <v>590.95959184956644</v>
      </c>
      <c r="V36" s="1">
        <f t="shared" si="21"/>
        <v>319.05524094388903</v>
      </c>
      <c r="W36" s="1">
        <f t="shared" si="21"/>
        <v>3376.1093425342879</v>
      </c>
      <c r="X36" s="1">
        <f t="shared" si="21"/>
        <v>494.34144010018838</v>
      </c>
      <c r="Y36" s="1">
        <f t="shared" si="21"/>
        <v>6674.6202223545051</v>
      </c>
      <c r="Z36" s="1">
        <f t="shared" si="21"/>
        <v>1594935.9864080036</v>
      </c>
      <c r="AA36" s="1">
        <f t="shared" si="21"/>
        <v>7469.6077602799924</v>
      </c>
      <c r="AB36" s="1">
        <f t="shared" si="21"/>
        <v>2114.8312990652917</v>
      </c>
      <c r="AC36" s="1">
        <f t="shared" si="21"/>
        <v>1923.8160463102301</v>
      </c>
      <c r="AD36" s="1"/>
      <c r="AE36" s="1">
        <f t="shared" si="21"/>
        <v>114.03684617536287</v>
      </c>
      <c r="AF36" s="1">
        <f t="shared" si="21"/>
        <v>1437.7735221855576</v>
      </c>
      <c r="AG36" s="1">
        <f t="shared" si="21"/>
        <v>1437.773491278657</v>
      </c>
      <c r="AH36" s="1">
        <f t="shared" si="21"/>
        <v>3112.2148072517548</v>
      </c>
      <c r="AI36" s="1">
        <f t="shared" si="21"/>
        <v>5510.8456521964781</v>
      </c>
      <c r="AJ36" s="1">
        <f t="shared" si="21"/>
        <v>90.181153264187088</v>
      </c>
      <c r="AK36" s="1">
        <f t="shared" si="21"/>
        <v>35.882608972521652</v>
      </c>
      <c r="AL36" s="1">
        <f t="shared" si="21"/>
        <v>664.54865212112679</v>
      </c>
      <c r="AM36" s="1">
        <f t="shared" si="21"/>
        <v>200.28647542659169</v>
      </c>
      <c r="AN36" s="1">
        <f t="shared" si="21"/>
        <v>2886.5110727514198</v>
      </c>
      <c r="AO36" s="1">
        <f t="shared" si="21"/>
        <v>0</v>
      </c>
      <c r="AP36" s="1">
        <f>SUM(AP3:AP34)</f>
        <v>148513.46807256804</v>
      </c>
      <c r="AQ36" s="1">
        <f t="shared" si="21"/>
        <v>323019.66475730512</v>
      </c>
      <c r="AR36" s="1">
        <f t="shared" si="21"/>
        <v>62895.137065470735</v>
      </c>
      <c r="AS36" s="1">
        <f t="shared" si="21"/>
        <v>389027.01663002779</v>
      </c>
      <c r="AT36" s="1">
        <f t="shared" si="21"/>
        <v>3883.6380222093903</v>
      </c>
      <c r="AU36" s="1">
        <f t="shared" si="21"/>
        <v>7.4637624682820878</v>
      </c>
      <c r="AV36" s="1">
        <f t="shared" si="21"/>
        <v>77570.906868686754</v>
      </c>
      <c r="AW36" s="1">
        <f t="shared" si="21"/>
        <v>38.726078754103469</v>
      </c>
      <c r="AX36" s="1">
        <f t="shared" si="21"/>
        <v>7.2583556256992967</v>
      </c>
      <c r="AY36" s="1">
        <f t="shared" si="21"/>
        <v>4402.3663490783647</v>
      </c>
      <c r="AZ36" s="1">
        <f t="shared" si="21"/>
        <v>81.716024219518758</v>
      </c>
      <c r="BA36" s="1">
        <f t="shared" si="21"/>
        <v>4.3950232408714829</v>
      </c>
      <c r="BB36" s="1">
        <f t="shared" si="21"/>
        <v>2.2589230615286553</v>
      </c>
      <c r="BC36" s="1">
        <f t="shared" si="21"/>
        <v>15189.99426163488</v>
      </c>
      <c r="BD36" s="1">
        <f t="shared" si="21"/>
        <v>10549.354563968476</v>
      </c>
      <c r="BE36" s="1">
        <f t="shared" si="21"/>
        <v>4640.6396976664028</v>
      </c>
      <c r="BF36" s="1">
        <f t="shared" si="21"/>
        <v>48.251125103516344</v>
      </c>
      <c r="BG36" s="1">
        <f t="shared" si="21"/>
        <v>0.58848159788466281</v>
      </c>
      <c r="BH36" s="1">
        <f t="shared" si="21"/>
        <v>296.6398004557106</v>
      </c>
      <c r="BI36" s="1">
        <f t="shared" si="21"/>
        <v>11.183522642133196</v>
      </c>
      <c r="BJ36" s="1">
        <f t="shared" si="21"/>
        <v>347.83278787479924</v>
      </c>
      <c r="BK36" s="1">
        <f t="shared" si="21"/>
        <v>47.831920283819258</v>
      </c>
      <c r="BL36" s="1">
        <f t="shared" si="21"/>
        <v>10.77184462500766</v>
      </c>
      <c r="BM36" s="1">
        <f t="shared" si="21"/>
        <v>1623.2951312891832</v>
      </c>
      <c r="BN36" s="1">
        <f t="shared" si="21"/>
        <v>352.37016281656906</v>
      </c>
      <c r="BO36" s="1">
        <f t="shared" si="21"/>
        <v>46.932930341824381</v>
      </c>
      <c r="BP36" s="1">
        <f t="shared" si="21"/>
        <v>3569.4890946451615</v>
      </c>
      <c r="BQ36" s="1">
        <f t="shared" si="21"/>
        <v>2.3534086610822844</v>
      </c>
      <c r="BR36" s="1">
        <f t="shared" si="21"/>
        <v>6664.6259502652256</v>
      </c>
      <c r="BS36" s="1">
        <f t="shared" si="21"/>
        <v>0</v>
      </c>
      <c r="BT36" s="1">
        <f t="shared" si="21"/>
        <v>2.4058820026147671</v>
      </c>
      <c r="BU36" s="1">
        <f t="shared" si="21"/>
        <v>16846.900001320351</v>
      </c>
      <c r="BV36" s="1">
        <f t="shared" si="21"/>
        <v>2394.8111900455042</v>
      </c>
      <c r="BW36" s="1">
        <f t="shared" si="21"/>
        <v>144126.01158230653</v>
      </c>
      <c r="BX36" s="1">
        <f t="shared" si="21"/>
        <v>23729.843265227642</v>
      </c>
      <c r="BY36" s="1">
        <f>SUM(BY3:BY34)</f>
        <v>53471.054957464912</v>
      </c>
      <c r="BZ36" s="1">
        <f>SUM(BZ3:BZ34)</f>
        <v>23569.584410037878</v>
      </c>
      <c r="CA36" s="1"/>
      <c r="CB36" s="1"/>
      <c r="CC36" s="1"/>
      <c r="CD36" s="1"/>
      <c r="CE36" s="89"/>
      <c r="CF36" s="68"/>
      <c r="CG36" s="68"/>
      <c r="CH36" s="68"/>
      <c r="CI36" s="68"/>
      <c r="CJ36" s="68"/>
      <c r="CK36" s="68"/>
      <c r="CL36" s="68"/>
      <c r="CM36" s="68"/>
      <c r="CN36" s="68"/>
      <c r="CO36" s="68"/>
      <c r="CP36" s="68"/>
      <c r="CQ36" s="68"/>
      <c r="CR36" s="68"/>
      <c r="CS36" s="68"/>
      <c r="CT36" s="68"/>
      <c r="CU36" s="68"/>
      <c r="CV36" s="68"/>
      <c r="CW36" s="68"/>
    </row>
    <row r="37" spans="1:101" x14ac:dyDescent="0.25">
      <c r="A37" s="4" t="s">
        <v>477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89"/>
      <c r="Q37" s="89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89"/>
      <c r="CF37" s="68"/>
      <c r="CG37" s="68"/>
      <c r="CH37" s="68"/>
      <c r="CI37" s="68"/>
      <c r="CJ37" s="68"/>
      <c r="CK37" s="68"/>
      <c r="CL37" s="68"/>
      <c r="CM37" s="68"/>
      <c r="CN37" s="68"/>
      <c r="CO37" s="68"/>
      <c r="CP37" s="68"/>
      <c r="CQ37" s="68"/>
      <c r="CR37" s="68"/>
      <c r="CT37" s="89"/>
      <c r="CU37" s="89"/>
      <c r="CV37" s="89"/>
      <c r="CW37" s="89"/>
    </row>
    <row r="38" spans="1:101" x14ac:dyDescent="0.25">
      <c r="A38" s="4" t="s">
        <v>478</v>
      </c>
      <c r="B38" s="1">
        <f>SUM(B3:B34)</f>
        <v>5489708.0036470005</v>
      </c>
      <c r="C38" s="1">
        <f t="shared" ref="C38:O38" si="22">SUM(C3:C34)</f>
        <v>10735.325927984</v>
      </c>
      <c r="D38" s="1">
        <f t="shared" si="22"/>
        <v>1324167.6591555995</v>
      </c>
      <c r="E38" s="1">
        <f>SUM(E3:E34)</f>
        <v>83898.42495766998</v>
      </c>
      <c r="F38" s="1">
        <f t="shared" si="22"/>
        <v>64476.193656000018</v>
      </c>
      <c r="G38" s="1">
        <f t="shared" si="22"/>
        <v>28304.816291439995</v>
      </c>
      <c r="H38" s="1">
        <f t="shared" si="22"/>
        <v>504486.05680540006</v>
      </c>
      <c r="I38" s="1">
        <f t="shared" si="22"/>
        <v>2119.0876373579999</v>
      </c>
      <c r="J38" s="1">
        <f t="shared" si="22"/>
        <v>11805.799218319999</v>
      </c>
      <c r="K38" s="1">
        <f t="shared" si="22"/>
        <v>5212.1187050970002</v>
      </c>
      <c r="L38" s="1">
        <f t="shared" si="22"/>
        <v>364.04951589280006</v>
      </c>
      <c r="M38" s="1">
        <f t="shared" si="22"/>
        <v>1721.4242159449998</v>
      </c>
      <c r="N38" s="1">
        <f t="shared" si="22"/>
        <v>710.5120317425999</v>
      </c>
      <c r="O38" s="1">
        <f t="shared" si="22"/>
        <v>10143.774904799</v>
      </c>
      <c r="P38" s="89"/>
      <c r="Q38" s="89"/>
      <c r="R38" s="1">
        <f t="shared" ref="R38:BX38" si="23">SUM(R3:R34)</f>
        <v>266.07171845054972</v>
      </c>
      <c r="S38" s="1">
        <f t="shared" si="23"/>
        <v>101.95107136830606</v>
      </c>
      <c r="T38" s="1">
        <f t="shared" si="23"/>
        <v>590.95453170624774</v>
      </c>
      <c r="U38" s="1">
        <f t="shared" si="23"/>
        <v>590.95959184956644</v>
      </c>
      <c r="V38" s="1">
        <f t="shared" si="23"/>
        <v>319.05524094388903</v>
      </c>
      <c r="W38" s="1">
        <f t="shared" si="23"/>
        <v>3376.1093425342879</v>
      </c>
      <c r="X38" s="1">
        <f t="shared" si="23"/>
        <v>494.34144010018838</v>
      </c>
      <c r="Y38" s="1">
        <f t="shared" si="23"/>
        <v>6674.6202223545051</v>
      </c>
      <c r="Z38" s="1">
        <f t="shared" si="23"/>
        <v>1594935.9864080036</v>
      </c>
      <c r="AA38" s="1">
        <f t="shared" si="23"/>
        <v>7469.6077602799924</v>
      </c>
      <c r="AB38" s="1">
        <f t="shared" si="23"/>
        <v>2114.8312990652917</v>
      </c>
      <c r="AC38" s="1">
        <f t="shared" si="23"/>
        <v>1923.8160463102301</v>
      </c>
      <c r="AD38" s="1"/>
      <c r="AE38" s="1">
        <f t="shared" si="23"/>
        <v>114.03684617536287</v>
      </c>
      <c r="AF38" s="1">
        <f t="shared" si="23"/>
        <v>1437.7735221855576</v>
      </c>
      <c r="AG38" s="1">
        <f t="shared" si="23"/>
        <v>1437.773491278657</v>
      </c>
      <c r="AH38" s="1">
        <f t="shared" si="23"/>
        <v>3112.2148072517548</v>
      </c>
      <c r="AI38" s="1">
        <f t="shared" si="23"/>
        <v>5510.8456521964781</v>
      </c>
      <c r="AJ38" s="1">
        <f t="shared" si="23"/>
        <v>90.181153264187088</v>
      </c>
      <c r="AK38" s="1">
        <f t="shared" si="23"/>
        <v>35.882608972521652</v>
      </c>
      <c r="AL38" s="1">
        <f t="shared" si="23"/>
        <v>664.54865212112679</v>
      </c>
      <c r="AM38" s="1">
        <f t="shared" si="23"/>
        <v>200.28647542659169</v>
      </c>
      <c r="AN38" s="1">
        <f t="shared" si="23"/>
        <v>2886.5110727514198</v>
      </c>
      <c r="AO38" s="1">
        <f t="shared" si="23"/>
        <v>0</v>
      </c>
      <c r="AP38" s="1">
        <f>SUM(AP3:AP34)</f>
        <v>148513.46807256804</v>
      </c>
      <c r="AQ38" s="1">
        <f t="shared" si="23"/>
        <v>323019.66475730512</v>
      </c>
      <c r="AR38" s="1">
        <f t="shared" si="23"/>
        <v>62895.137065470735</v>
      </c>
      <c r="AS38" s="1">
        <f t="shared" si="23"/>
        <v>389027.01663002779</v>
      </c>
      <c r="AT38" s="1">
        <f t="shared" si="23"/>
        <v>3883.6380222093903</v>
      </c>
      <c r="AU38" s="1">
        <f t="shared" si="23"/>
        <v>7.4637624682820878</v>
      </c>
      <c r="AV38" s="1">
        <f t="shared" si="23"/>
        <v>77570.906868686754</v>
      </c>
      <c r="AW38" s="1">
        <f t="shared" si="23"/>
        <v>38.726078754103469</v>
      </c>
      <c r="AX38" s="1">
        <f t="shared" si="23"/>
        <v>7.2583556256992967</v>
      </c>
      <c r="AY38" s="1">
        <f t="shared" si="23"/>
        <v>4402.3663490783647</v>
      </c>
      <c r="AZ38" s="1">
        <f t="shared" si="23"/>
        <v>81.716024219518758</v>
      </c>
      <c r="BA38" s="1">
        <f t="shared" si="23"/>
        <v>4.3950232408714829</v>
      </c>
      <c r="BB38" s="1">
        <f t="shared" si="23"/>
        <v>2.2589230615286553</v>
      </c>
      <c r="BC38" s="1">
        <f t="shared" si="23"/>
        <v>15189.99426163488</v>
      </c>
      <c r="BD38" s="1">
        <f t="shared" si="23"/>
        <v>10549.354563968476</v>
      </c>
      <c r="BE38" s="1">
        <f t="shared" si="23"/>
        <v>4640.6396976664028</v>
      </c>
      <c r="BF38" s="1">
        <f t="shared" si="23"/>
        <v>48.251125103516344</v>
      </c>
      <c r="BG38" s="1">
        <f t="shared" si="23"/>
        <v>0.58848159788466281</v>
      </c>
      <c r="BH38" s="1">
        <f t="shared" si="23"/>
        <v>296.6398004557106</v>
      </c>
      <c r="BI38" s="1">
        <f t="shared" si="23"/>
        <v>11.183522642133196</v>
      </c>
      <c r="BJ38" s="1">
        <f t="shared" si="23"/>
        <v>347.83278787479924</v>
      </c>
      <c r="BK38" s="1">
        <f t="shared" si="23"/>
        <v>47.831920283819258</v>
      </c>
      <c r="BL38" s="1">
        <f t="shared" si="23"/>
        <v>10.77184462500766</v>
      </c>
      <c r="BM38" s="1">
        <f t="shared" si="23"/>
        <v>1623.2951312891832</v>
      </c>
      <c r="BN38" s="1">
        <f t="shared" si="23"/>
        <v>352.37016281656906</v>
      </c>
      <c r="BO38" s="1">
        <f t="shared" si="23"/>
        <v>46.932930341824381</v>
      </c>
      <c r="BP38" s="1">
        <f t="shared" si="23"/>
        <v>3569.4890946451615</v>
      </c>
      <c r="BQ38" s="1">
        <f t="shared" si="23"/>
        <v>2.3534086610822844</v>
      </c>
      <c r="BR38" s="1">
        <f t="shared" si="23"/>
        <v>6664.6259502652256</v>
      </c>
      <c r="BS38" s="1">
        <f t="shared" si="23"/>
        <v>0</v>
      </c>
      <c r="BT38" s="1">
        <f t="shared" si="23"/>
        <v>2.4058820026147671</v>
      </c>
      <c r="BU38" s="1">
        <f t="shared" si="23"/>
        <v>16846.900001320351</v>
      </c>
      <c r="BV38" s="1">
        <f t="shared" si="23"/>
        <v>2394.8111900455042</v>
      </c>
      <c r="BW38" s="1">
        <f t="shared" si="23"/>
        <v>144126.01158230653</v>
      </c>
      <c r="BX38" s="1">
        <f t="shared" si="23"/>
        <v>23729.843265227642</v>
      </c>
      <c r="BY38" s="1">
        <f>SUM(BY3:BY34)</f>
        <v>53471.054957464912</v>
      </c>
      <c r="BZ38" s="1">
        <f>SUM(BZ3:BZ34)</f>
        <v>23569.584410037878</v>
      </c>
      <c r="CA38" s="1"/>
      <c r="CB38" s="1"/>
      <c r="CC38" s="1"/>
      <c r="CD38" s="1"/>
      <c r="CE38" s="89"/>
      <c r="CF38" s="68"/>
      <c r="CG38" s="68"/>
      <c r="CH38" s="68"/>
      <c r="CI38" s="68"/>
      <c r="CJ38" s="68"/>
      <c r="CK38" s="68"/>
      <c r="CL38" s="68"/>
      <c r="CM38" s="68"/>
      <c r="CN38" s="68"/>
      <c r="CO38" s="68"/>
      <c r="CP38" s="68"/>
      <c r="CQ38" s="68"/>
      <c r="CR38" s="68"/>
      <c r="CS38" s="68"/>
      <c r="CT38" s="68"/>
      <c r="CU38" s="68"/>
      <c r="CV38" s="68"/>
      <c r="CW38" s="68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CW38"/>
  <sheetViews>
    <sheetView zoomScale="85" zoomScaleNormal="85" workbookViewId="0">
      <pane xSplit="1" ySplit="2" topLeftCell="BK3" activePane="bottomRight" state="frozen"/>
      <selection pane="topRight" activeCell="B1" sqref="B1"/>
      <selection pane="bottomLeft" activeCell="A3" sqref="A3"/>
      <selection pane="bottomRight" activeCell="CD1" sqref="CD1:CD1048576"/>
    </sheetView>
  </sheetViews>
  <sheetFormatPr defaultColWidth="9.140625" defaultRowHeight="15" x14ac:dyDescent="0.25"/>
  <cols>
    <col min="1" max="1" width="18.85546875" style="21" customWidth="1"/>
    <col min="2" max="2" width="10.85546875" style="19" customWidth="1"/>
    <col min="3" max="3" width="9.140625" style="19"/>
    <col min="4" max="4" width="11" style="19" customWidth="1"/>
    <col min="5" max="14" width="9.140625" style="19"/>
    <col min="15" max="15" width="9.140625" style="75"/>
    <col min="16" max="16" width="9.140625" style="21"/>
    <col min="17" max="17" width="14.85546875" style="21" bestFit="1" customWidth="1"/>
    <col min="18" max="18" width="5.42578125" style="19" bestFit="1" customWidth="1"/>
    <col min="19" max="19" width="9.85546875" style="19" bestFit="1" customWidth="1"/>
    <col min="20" max="20" width="5.5703125" style="19" bestFit="1" customWidth="1"/>
    <col min="21" max="21" width="14.5703125" style="19" bestFit="1" customWidth="1"/>
    <col min="22" max="22" width="5.5703125" style="19" bestFit="1" customWidth="1"/>
    <col min="23" max="23" width="5.7109375" style="19" bestFit="1" customWidth="1"/>
    <col min="24" max="24" width="13.42578125" style="19" bestFit="1" customWidth="1"/>
    <col min="25" max="25" width="5.7109375" style="19" bestFit="1" customWidth="1"/>
    <col min="26" max="26" width="9.28515625" style="19" bestFit="1" customWidth="1"/>
    <col min="27" max="27" width="5.7109375" style="19" bestFit="1" customWidth="1"/>
    <col min="28" max="28" width="5.7109375" style="19" customWidth="1"/>
    <col min="29" max="29" width="5.7109375" style="19" bestFit="1" customWidth="1"/>
    <col min="30" max="30" width="10.85546875" style="75" bestFit="1" customWidth="1"/>
    <col min="31" max="31" width="5.85546875" style="19" bestFit="1" customWidth="1"/>
    <col min="32" max="32" width="6.42578125" style="19" bestFit="1" customWidth="1"/>
    <col min="33" max="33" width="15.42578125" style="19" bestFit="1" customWidth="1"/>
    <col min="34" max="34" width="6.5703125" style="19" bestFit="1" customWidth="1"/>
    <col min="35" max="35" width="5.7109375" style="19" bestFit="1" customWidth="1"/>
    <col min="36" max="36" width="5.140625" style="19" bestFit="1" customWidth="1"/>
    <col min="37" max="37" width="4.140625" style="19" bestFit="1" customWidth="1"/>
    <col min="38" max="38" width="6.5703125" style="19" bestFit="1" customWidth="1"/>
    <col min="39" max="39" width="6.140625" style="19" bestFit="1" customWidth="1"/>
    <col min="40" max="40" width="6.7109375" style="19" bestFit="1" customWidth="1"/>
    <col min="41" max="41" width="10" style="19" bestFit="1" customWidth="1"/>
    <col min="42" max="42" width="7.7109375" style="75" bestFit="1" customWidth="1"/>
    <col min="43" max="43" width="9.28515625" style="19" bestFit="1" customWidth="1"/>
    <col min="44" max="44" width="7.7109375" style="19" bestFit="1" customWidth="1"/>
    <col min="45" max="45" width="9.28515625" style="19" bestFit="1" customWidth="1"/>
    <col min="46" max="46" width="5.7109375" style="19" bestFit="1" customWidth="1"/>
    <col min="47" max="47" width="4.28515625" style="19" bestFit="1" customWidth="1"/>
    <col min="48" max="48" width="6.7109375" style="19" bestFit="1" customWidth="1"/>
    <col min="49" max="49" width="4.5703125" style="19" bestFit="1" customWidth="1"/>
    <col min="50" max="50" width="4.140625" style="19" bestFit="1" customWidth="1"/>
    <col min="51" max="51" width="5.7109375" style="19" bestFit="1" customWidth="1"/>
    <col min="52" max="52" width="4.140625" style="19" bestFit="1" customWidth="1"/>
    <col min="53" max="53" width="5.85546875" style="19" bestFit="1" customWidth="1"/>
    <col min="54" max="54" width="3.28515625" style="19" bestFit="1" customWidth="1"/>
    <col min="55" max="55" width="6.7109375" style="19" bestFit="1" customWidth="1"/>
    <col min="56" max="56" width="6.85546875" style="19" bestFit="1" customWidth="1"/>
    <col min="57" max="57" width="5.7109375" style="19" bestFit="1" customWidth="1"/>
    <col min="58" max="58" width="5.140625" style="19" bestFit="1" customWidth="1"/>
    <col min="59" max="59" width="5.28515625" style="19" bestFit="1" customWidth="1"/>
    <col min="60" max="60" width="8.7109375" style="19" bestFit="1" customWidth="1"/>
    <col min="61" max="61" width="4.85546875" style="19" bestFit="1" customWidth="1"/>
    <col min="62" max="62" width="7.85546875" style="19" bestFit="1" customWidth="1"/>
    <col min="63" max="63" width="5.85546875" style="19" bestFit="1" customWidth="1"/>
    <col min="64" max="64" width="6" style="19" bestFit="1" customWidth="1"/>
    <col min="65" max="66" width="5.7109375" style="19" bestFit="1" customWidth="1"/>
    <col min="67" max="67" width="3.85546875" style="19" bestFit="1" customWidth="1"/>
    <col min="68" max="68" width="5.7109375" style="19" bestFit="1" customWidth="1"/>
    <col min="69" max="69" width="3.85546875" style="19" bestFit="1" customWidth="1"/>
    <col min="70" max="70" width="6.7109375" style="19" bestFit="1" customWidth="1"/>
    <col min="71" max="72" width="5.28515625" style="19" bestFit="1" customWidth="1"/>
    <col min="73" max="73" width="6.7109375" style="19" bestFit="1" customWidth="1"/>
    <col min="74" max="74" width="5.7109375" style="19" bestFit="1" customWidth="1"/>
    <col min="75" max="75" width="9.140625" style="19" bestFit="1" customWidth="1"/>
    <col min="76" max="76" width="6.7109375" style="19" bestFit="1" customWidth="1"/>
    <col min="77" max="77" width="7.5703125" style="19" customWidth="1"/>
    <col min="78" max="78" width="8" style="19" bestFit="1" customWidth="1"/>
    <col min="79" max="79" width="6.7109375" style="19" customWidth="1"/>
    <col min="80" max="80" width="9" style="19" bestFit="1" customWidth="1"/>
    <col min="81" max="81" width="7.140625" style="19" customWidth="1"/>
    <col min="82" max="82" width="7.140625" style="75" customWidth="1"/>
    <col min="83" max="16384" width="9.140625" style="21"/>
  </cols>
  <sheetData>
    <row r="1" spans="1:101" x14ac:dyDescent="0.25">
      <c r="A1" s="89"/>
      <c r="B1" s="75" t="s">
        <v>329</v>
      </c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P1" s="89"/>
      <c r="Q1" s="89" t="s">
        <v>352</v>
      </c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  <c r="AE1" s="75"/>
      <c r="AF1" s="75"/>
      <c r="AG1" s="75"/>
      <c r="AH1" s="75"/>
      <c r="AI1" s="75"/>
      <c r="AJ1" s="75"/>
      <c r="AK1" s="75"/>
      <c r="AL1" s="75"/>
      <c r="AM1" s="75"/>
      <c r="AN1" s="75"/>
      <c r="AO1" s="75"/>
      <c r="AQ1" s="75"/>
      <c r="AR1" s="75"/>
      <c r="AS1" s="75"/>
      <c r="AT1" s="75"/>
      <c r="AU1" s="75"/>
      <c r="AV1" s="75"/>
      <c r="AW1" s="75"/>
      <c r="AX1" s="75"/>
      <c r="AY1" s="75"/>
      <c r="AZ1" s="75"/>
      <c r="BA1" s="75"/>
      <c r="BB1" s="75"/>
      <c r="BC1" s="75"/>
      <c r="BD1" s="75"/>
      <c r="BE1" s="75"/>
      <c r="BF1" s="75"/>
      <c r="BG1" s="75"/>
      <c r="BH1" s="75"/>
      <c r="BI1" s="75"/>
      <c r="BJ1" s="75"/>
      <c r="BK1" s="75"/>
      <c r="BL1" s="75"/>
      <c r="BM1" s="75"/>
      <c r="BN1" s="75"/>
      <c r="BO1" s="75"/>
      <c r="BP1" s="75"/>
      <c r="BQ1" s="75"/>
      <c r="BR1" s="75"/>
      <c r="BS1" s="75"/>
      <c r="BT1" s="75"/>
      <c r="BU1" s="75"/>
      <c r="BV1" s="75"/>
      <c r="BW1" s="75"/>
      <c r="BX1" s="75"/>
      <c r="BY1" s="75" t="s">
        <v>491</v>
      </c>
      <c r="BZ1" s="75"/>
      <c r="CA1" s="75"/>
      <c r="CB1" s="75"/>
      <c r="CC1" s="75"/>
      <c r="CE1" s="89"/>
      <c r="CF1" s="89" t="s">
        <v>372</v>
      </c>
      <c r="CG1" s="89"/>
      <c r="CH1" s="89"/>
      <c r="CI1" s="89"/>
      <c r="CJ1" s="89"/>
      <c r="CK1" s="89"/>
      <c r="CL1" s="89"/>
      <c r="CM1" s="89"/>
      <c r="CN1" s="89"/>
      <c r="CO1" s="89"/>
      <c r="CP1" s="89"/>
      <c r="CQ1" s="89"/>
      <c r="CR1" s="89"/>
      <c r="CS1" s="89"/>
      <c r="CT1" s="89"/>
      <c r="CU1" s="89"/>
      <c r="CV1" s="89"/>
      <c r="CW1" s="89"/>
    </row>
    <row r="2" spans="1:101" x14ac:dyDescent="0.25">
      <c r="A2" s="6" t="s">
        <v>162</v>
      </c>
      <c r="B2" s="75" t="s">
        <v>54</v>
      </c>
      <c r="C2" s="75" t="s">
        <v>82</v>
      </c>
      <c r="D2" s="75" t="s">
        <v>163</v>
      </c>
      <c r="E2" s="75" t="s">
        <v>164</v>
      </c>
      <c r="F2" s="75" t="s">
        <v>165</v>
      </c>
      <c r="G2" s="75" t="s">
        <v>140</v>
      </c>
      <c r="H2" s="75" t="s">
        <v>166</v>
      </c>
      <c r="I2" s="89" t="s">
        <v>355</v>
      </c>
      <c r="J2" s="89" t="s">
        <v>356</v>
      </c>
      <c r="K2" s="89" t="s">
        <v>374</v>
      </c>
      <c r="L2" s="51" t="s">
        <v>375</v>
      </c>
      <c r="M2" s="51" t="s">
        <v>376</v>
      </c>
      <c r="N2" s="51" t="s">
        <v>377</v>
      </c>
      <c r="O2" s="51" t="s">
        <v>378</v>
      </c>
      <c r="P2" s="89"/>
      <c r="Q2" s="89" t="s">
        <v>336</v>
      </c>
      <c r="R2" s="75" t="s">
        <v>36</v>
      </c>
      <c r="S2" s="75" t="s">
        <v>38</v>
      </c>
      <c r="T2" s="75" t="s">
        <v>40</v>
      </c>
      <c r="U2" s="75" t="s">
        <v>42</v>
      </c>
      <c r="V2" s="75" t="s">
        <v>44</v>
      </c>
      <c r="W2" s="75" t="s">
        <v>46</v>
      </c>
      <c r="X2" s="75" t="s">
        <v>48</v>
      </c>
      <c r="Y2" s="75" t="s">
        <v>50</v>
      </c>
      <c r="Z2" s="75" t="s">
        <v>54</v>
      </c>
      <c r="AA2" s="75" t="s">
        <v>56</v>
      </c>
      <c r="AB2" s="75" t="s">
        <v>58</v>
      </c>
      <c r="AC2" s="75" t="s">
        <v>60</v>
      </c>
      <c r="AD2" s="75" t="s">
        <v>378</v>
      </c>
      <c r="AE2" s="75" t="s">
        <v>62</v>
      </c>
      <c r="AF2" s="75" t="s">
        <v>64</v>
      </c>
      <c r="AG2" s="75" t="s">
        <v>66</v>
      </c>
      <c r="AH2" s="75" t="s">
        <v>70</v>
      </c>
      <c r="AI2" s="75" t="s">
        <v>72</v>
      </c>
      <c r="AJ2" s="75" t="s">
        <v>74</v>
      </c>
      <c r="AK2" s="75" t="s">
        <v>76</v>
      </c>
      <c r="AL2" s="75" t="s">
        <v>78</v>
      </c>
      <c r="AM2" s="75" t="s">
        <v>80</v>
      </c>
      <c r="AN2" s="75" t="s">
        <v>82</v>
      </c>
      <c r="AO2" s="75" t="s">
        <v>84</v>
      </c>
      <c r="AP2" s="75" t="s">
        <v>366</v>
      </c>
      <c r="AQ2" s="75" t="s">
        <v>86</v>
      </c>
      <c r="AR2" s="75" t="s">
        <v>88</v>
      </c>
      <c r="AS2" s="75" t="s">
        <v>163</v>
      </c>
      <c r="AT2" s="75" t="s">
        <v>94</v>
      </c>
      <c r="AU2" s="75" t="s">
        <v>96</v>
      </c>
      <c r="AV2" s="75" t="s">
        <v>98</v>
      </c>
      <c r="AW2" s="75" t="s">
        <v>100</v>
      </c>
      <c r="AX2" s="75" t="s">
        <v>102</v>
      </c>
      <c r="AY2" s="75" t="s">
        <v>104</v>
      </c>
      <c r="AZ2" s="75" t="s">
        <v>106</v>
      </c>
      <c r="BA2" s="75" t="s">
        <v>108</v>
      </c>
      <c r="BB2" s="75" t="s">
        <v>110</v>
      </c>
      <c r="BC2" s="75" t="s">
        <v>164</v>
      </c>
      <c r="BD2" s="75" t="s">
        <v>165</v>
      </c>
      <c r="BE2" s="75" t="s">
        <v>112</v>
      </c>
      <c r="BF2" s="75" t="s">
        <v>114</v>
      </c>
      <c r="BG2" s="75" t="s">
        <v>116</v>
      </c>
      <c r="BH2" s="75" t="s">
        <v>118</v>
      </c>
      <c r="BI2" s="75" t="s">
        <v>120</v>
      </c>
      <c r="BJ2" s="75" t="s">
        <v>122</v>
      </c>
      <c r="BK2" s="75" t="s">
        <v>124</v>
      </c>
      <c r="BL2" s="75" t="s">
        <v>126</v>
      </c>
      <c r="BM2" s="75" t="s">
        <v>128</v>
      </c>
      <c r="BN2" s="75" t="s">
        <v>130</v>
      </c>
      <c r="BO2" s="75" t="s">
        <v>132</v>
      </c>
      <c r="BP2" s="75" t="s">
        <v>134</v>
      </c>
      <c r="BQ2" s="75" t="s">
        <v>136</v>
      </c>
      <c r="BR2" s="75" t="s">
        <v>140</v>
      </c>
      <c r="BS2" s="75" t="s">
        <v>144</v>
      </c>
      <c r="BT2" s="75" t="s">
        <v>146</v>
      </c>
      <c r="BU2" s="75" t="s">
        <v>148</v>
      </c>
      <c r="BV2" s="75" t="s">
        <v>152</v>
      </c>
      <c r="BW2" s="75" t="s">
        <v>154</v>
      </c>
      <c r="BX2" s="75" t="s">
        <v>492</v>
      </c>
      <c r="BY2" s="89" t="s">
        <v>142</v>
      </c>
      <c r="BZ2" s="89" t="s">
        <v>156</v>
      </c>
      <c r="CA2" s="89"/>
      <c r="CB2" s="89" t="s">
        <v>480</v>
      </c>
      <c r="CC2" s="75"/>
      <c r="CD2" s="75" t="s">
        <v>366</v>
      </c>
      <c r="CE2" s="75" t="s">
        <v>70</v>
      </c>
      <c r="CF2" s="75" t="s">
        <v>54</v>
      </c>
      <c r="CG2" s="75" t="s">
        <v>82</v>
      </c>
      <c r="CH2" s="75" t="s">
        <v>163</v>
      </c>
      <c r="CI2" s="75" t="s">
        <v>164</v>
      </c>
      <c r="CJ2" s="75" t="s">
        <v>165</v>
      </c>
      <c r="CK2" s="75" t="s">
        <v>140</v>
      </c>
      <c r="CL2" s="75" t="s">
        <v>166</v>
      </c>
      <c r="CM2" s="89" t="s">
        <v>355</v>
      </c>
      <c r="CN2" s="89" t="s">
        <v>356</v>
      </c>
      <c r="CO2" s="89" t="s">
        <v>374</v>
      </c>
      <c r="CP2" s="51" t="s">
        <v>375</v>
      </c>
      <c r="CQ2" s="51" t="s">
        <v>376</v>
      </c>
      <c r="CR2" s="51" t="s">
        <v>377</v>
      </c>
      <c r="CS2" s="51" t="s">
        <v>378</v>
      </c>
      <c r="CT2" s="51"/>
      <c r="CU2" s="51"/>
      <c r="CV2" s="51"/>
      <c r="CW2" s="51"/>
    </row>
    <row r="3" spans="1:101" x14ac:dyDescent="0.25">
      <c r="A3" s="14" t="s">
        <v>493</v>
      </c>
      <c r="B3" s="75">
        <v>65353.617655000002</v>
      </c>
      <c r="C3" s="75">
        <v>143.57138259000001</v>
      </c>
      <c r="D3" s="75">
        <v>17943.365346999999</v>
      </c>
      <c r="E3" s="75">
        <v>1569.0467367000001</v>
      </c>
      <c r="F3" s="75">
        <v>1273.4824633999999</v>
      </c>
      <c r="G3" s="75">
        <v>533.74890115999995</v>
      </c>
      <c r="H3" s="75">
        <v>6556.8703353999999</v>
      </c>
      <c r="I3" s="75">
        <v>27.783223810999999</v>
      </c>
      <c r="J3" s="75">
        <v>152.33757727</v>
      </c>
      <c r="K3" s="75">
        <v>67.868422538999994</v>
      </c>
      <c r="L3" s="75">
        <v>4.7665565136000003</v>
      </c>
      <c r="M3" s="75">
        <v>22.195104082</v>
      </c>
      <c r="N3" s="75">
        <v>9.2675750266999994</v>
      </c>
      <c r="O3" s="75">
        <v>133.93333609000001</v>
      </c>
      <c r="P3" s="89"/>
      <c r="Q3" s="89" t="s">
        <v>463</v>
      </c>
      <c r="R3" s="75">
        <v>11.769280584552201</v>
      </c>
      <c r="S3" s="75">
        <v>4.7644337301985402</v>
      </c>
      <c r="T3" s="75">
        <v>27.769300744690199</v>
      </c>
      <c r="U3" s="75">
        <v>27.769564715030999</v>
      </c>
      <c r="V3" s="75">
        <v>14.8010493409282</v>
      </c>
      <c r="W3" s="75">
        <v>152.326274213544</v>
      </c>
      <c r="X3" s="75">
        <v>22.193410076725499</v>
      </c>
      <c r="Y3" s="75">
        <v>311.49736720812098</v>
      </c>
      <c r="Z3" s="75">
        <v>65346.364545709999</v>
      </c>
      <c r="AA3" s="75">
        <v>332.443765444071</v>
      </c>
      <c r="AB3" s="75">
        <v>94.910609827080407</v>
      </c>
      <c r="AC3" s="75">
        <v>88.826738394682494</v>
      </c>
      <c r="AD3" s="75">
        <v>133.92240680095</v>
      </c>
      <c r="AE3" s="75">
        <v>5.0738684223258499</v>
      </c>
      <c r="AF3" s="75">
        <v>67.829471390117703</v>
      </c>
      <c r="AG3" s="75">
        <v>67.8294414695348</v>
      </c>
      <c r="AH3" s="75">
        <v>143.49689922121701</v>
      </c>
      <c r="AI3" s="75">
        <v>249.56669982440101</v>
      </c>
      <c r="AJ3" s="75">
        <v>3.8520581316703799</v>
      </c>
      <c r="AK3" s="75">
        <v>1.76016630269459</v>
      </c>
      <c r="AL3" s="75">
        <v>28.211620481672401</v>
      </c>
      <c r="AM3" s="75">
        <v>9.2641751133420005</v>
      </c>
      <c r="AN3" s="75">
        <v>143.556468845935</v>
      </c>
      <c r="AO3" s="75">
        <v>0</v>
      </c>
      <c r="AP3" s="75">
        <v>6761.6323882118804</v>
      </c>
      <c r="AQ3" s="75">
        <v>14946.928044665599</v>
      </c>
      <c r="AR3" s="75">
        <v>2846.6908469606501</v>
      </c>
      <c r="AS3" s="75">
        <v>17937.1157908475</v>
      </c>
      <c r="AT3" s="75">
        <v>175.36767990652299</v>
      </c>
      <c r="AU3" s="75">
        <v>0.37025185050458198</v>
      </c>
      <c r="AV3" s="75">
        <v>3542.4842418823</v>
      </c>
      <c r="AW3" s="75">
        <v>1.91957266268732</v>
      </c>
      <c r="AX3" s="75">
        <v>0.36017507785071401</v>
      </c>
      <c r="AY3" s="75">
        <v>218.68744368568699</v>
      </c>
      <c r="AZ3" s="75">
        <v>4.05206043971185</v>
      </c>
      <c r="BA3" s="75">
        <v>0.21807959765648599</v>
      </c>
      <c r="BB3" s="75">
        <v>0.112068236798447</v>
      </c>
      <c r="BC3" s="75">
        <v>1567.74207131103</v>
      </c>
      <c r="BD3" s="75">
        <v>1272.3511134578901</v>
      </c>
      <c r="BE3" s="75">
        <v>295.39095785313901</v>
      </c>
      <c r="BF3" s="75">
        <v>2.3934101677166102</v>
      </c>
      <c r="BG3" s="75">
        <v>2.9208841085335401E-2</v>
      </c>
      <c r="BH3" s="75">
        <v>14.706732485656101</v>
      </c>
      <c r="BI3" s="75">
        <v>0.55515895765472301</v>
      </c>
      <c r="BJ3" s="75">
        <v>17.222772731030599</v>
      </c>
      <c r="BK3" s="75">
        <v>2.3704724615155599</v>
      </c>
      <c r="BL3" s="75">
        <v>0.53338763537756795</v>
      </c>
      <c r="BM3" s="75">
        <v>80.3627739656188</v>
      </c>
      <c r="BN3" s="75">
        <v>16.908840712489699</v>
      </c>
      <c r="BO3" s="75">
        <v>2.3282681680142399</v>
      </c>
      <c r="BP3" s="75">
        <v>926.01252941792495</v>
      </c>
      <c r="BQ3" s="75">
        <v>0.11674707540358301</v>
      </c>
      <c r="BR3" s="75">
        <v>533.52698097962298</v>
      </c>
      <c r="BS3" s="75">
        <v>0</v>
      </c>
      <c r="BT3" s="75">
        <v>0.11969764756588699</v>
      </c>
      <c r="BU3" s="75">
        <v>764.61437743512101</v>
      </c>
      <c r="BV3" s="75">
        <v>79.629172081085997</v>
      </c>
      <c r="BW3" s="75">
        <v>6556.2063187773101</v>
      </c>
      <c r="BX3" s="86">
        <v>1104.21427446485</v>
      </c>
      <c r="BY3" s="75">
        <f t="shared" ref="BY3:BY34" si="0">AV3*0.108*92.1006/14.43</f>
        <v>2441.8996403419083</v>
      </c>
      <c r="BZ3" s="75">
        <f>BX3-AM3*0.966*106.165/128.1705</f>
        <v>1096.8015617752912</v>
      </c>
      <c r="CA3" s="75"/>
      <c r="CB3" s="75">
        <f t="shared" ref="CB3:CB34" si="1">IF(BW3&lt;&gt;0,T3+R3+V3+W3+Y3+AA3+AB3+AC3+AE3+AF3+AI3+AJ3+AK3+AL3+AT3+AV3+BN3+BT3+BU3+BV3+BX3,"")</f>
        <v>7073.9765544404872</v>
      </c>
      <c r="CC3" s="75"/>
      <c r="CD3" s="22">
        <f>AP3/BW3</f>
        <v>1.0313330696818097</v>
      </c>
      <c r="CE3" s="23">
        <f t="shared" ref="CE3:CE34" si="2">IF(AS3&lt;&gt;0,AH3/AS3,"")</f>
        <v>7.9999984888561061E-3</v>
      </c>
      <c r="CF3" s="68">
        <f t="shared" ref="CF3:CF34" si="3">IF(B3&lt;&gt;0,(Z3-B3)/B3,"")</f>
        <v>-1.1098252170662659E-4</v>
      </c>
      <c r="CG3" s="68">
        <f t="shared" ref="CG3:CG35" si="4">IF(C3&lt;&gt;0,(AN3-C3)/C3,"")</f>
        <v>-1.0387685760192012E-4</v>
      </c>
      <c r="CH3" s="68">
        <f t="shared" ref="CH3:CH35" si="5">IF(D3&lt;&gt;0,(AS3-D3)/D3,"")</f>
        <v>-3.4829342387235969E-4</v>
      </c>
      <c r="CI3" s="68">
        <f t="shared" ref="CI3:CI35" si="6">IF(E3&lt;&gt;0,(BC3-E3)/E3,"")</f>
        <v>-8.3150192945433577E-4</v>
      </c>
      <c r="CJ3" s="68">
        <f t="shared" ref="CJ3:CJ35" si="7">IF(F3&lt;&gt;0,(BD3-F3)/F3,"")</f>
        <v>-8.8839067252589866E-4</v>
      </c>
      <c r="CK3" s="68">
        <f t="shared" ref="CK3:CK35" si="8">IF(G3&lt;&gt;0,(BR3-G3)/G3,"")</f>
        <v>-4.1577636955255308E-4</v>
      </c>
      <c r="CL3" s="68">
        <f t="shared" ref="CL3:CL35" si="9">IF(H3&lt;&gt;0,(BW3-H3)/H3,"")</f>
        <v>-1.012703605109962E-4</v>
      </c>
      <c r="CM3" s="68">
        <f t="shared" ref="CM3:CM34" si="10">IF(I3&lt;&gt;0,(U3-I3)/I3,"")</f>
        <v>-4.9163106707553672E-4</v>
      </c>
      <c r="CN3" s="68">
        <f t="shared" ref="CN3:CN34" si="11">IF(J3&lt;&gt;0,(W3-J3)/J3,"")</f>
        <v>-7.4197428228540743E-5</v>
      </c>
      <c r="CO3" s="68">
        <f t="shared" ref="CO3:CO34" si="12">IF(K3&lt;&gt;0,(AG3-K3)/K3,"")</f>
        <v>-5.7436239132851606E-4</v>
      </c>
      <c r="CP3" s="68">
        <f t="shared" ref="CP3:CP34" si="13">IF(L3&lt;&gt;0,(S3-L3)/L3,"")</f>
        <v>-4.4534946672788865E-4</v>
      </c>
      <c r="CQ3" s="68">
        <f t="shared" ref="CQ3:CQ34" si="14">IF(M3&lt;&gt;0,(X3-M3)/M3,"")</f>
        <v>-7.6323376013144511E-5</v>
      </c>
      <c r="CR3" s="68">
        <f t="shared" ref="CR3:CR34" si="15">IF(N3&lt;&gt;0,(AM3-N3)/N3,"")</f>
        <v>-3.6686116359498007E-4</v>
      </c>
      <c r="CS3" s="68">
        <f>IF(O3&lt;&gt;0,(AD3-O3)/O3,"")</f>
        <v>-8.1602455139825875E-5</v>
      </c>
      <c r="CT3" s="68"/>
      <c r="CU3" s="68"/>
      <c r="CV3" s="68"/>
      <c r="CW3" s="68"/>
    </row>
    <row r="4" spans="1:101" x14ac:dyDescent="0.25">
      <c r="A4" s="45" t="s">
        <v>494</v>
      </c>
      <c r="B4" s="75">
        <v>285472.30617</v>
      </c>
      <c r="C4" s="75">
        <v>499.36541177999999</v>
      </c>
      <c r="D4" s="75">
        <v>70521.690048999997</v>
      </c>
      <c r="E4" s="75">
        <v>2192.9337068</v>
      </c>
      <c r="F4" s="75">
        <v>1425.0732793</v>
      </c>
      <c r="G4" s="75">
        <v>1168.8104736</v>
      </c>
      <c r="H4" s="75">
        <v>23371.454877</v>
      </c>
      <c r="I4" s="75">
        <v>107.83301774</v>
      </c>
      <c r="J4" s="75">
        <v>632.02465857000004</v>
      </c>
      <c r="K4" s="75">
        <v>258.01089482999998</v>
      </c>
      <c r="L4" s="75">
        <v>18.779545800000001</v>
      </c>
      <c r="M4" s="75">
        <v>94.998056962000007</v>
      </c>
      <c r="N4" s="75">
        <v>36.935206856000001</v>
      </c>
      <c r="O4" s="75">
        <v>467.02550062</v>
      </c>
      <c r="P4" s="89"/>
      <c r="Q4" s="89" t="s">
        <v>439</v>
      </c>
      <c r="R4" s="75">
        <v>50.815734313427797</v>
      </c>
      <c r="S4" s="75">
        <v>18.774486630045899</v>
      </c>
      <c r="T4" s="75">
        <v>107.797757446796</v>
      </c>
      <c r="U4" s="75">
        <v>107.79888451662799</v>
      </c>
      <c r="V4" s="75">
        <v>59.0453805254716</v>
      </c>
      <c r="W4" s="75">
        <v>632.05144313069502</v>
      </c>
      <c r="X4" s="75">
        <v>95.004093912910704</v>
      </c>
      <c r="Y4" s="75">
        <v>1212.9997669569</v>
      </c>
      <c r="Z4" s="75">
        <v>285481.12748204602</v>
      </c>
      <c r="AA4" s="75">
        <v>1423.44799142082</v>
      </c>
      <c r="AB4" s="75">
        <v>401.01958863671598</v>
      </c>
      <c r="AC4" s="75">
        <v>357.96493955488597</v>
      </c>
      <c r="AD4" s="75">
        <v>467.05205190578499</v>
      </c>
      <c r="AE4" s="75">
        <v>21.958753708921499</v>
      </c>
      <c r="AF4" s="75">
        <v>257.906658282092</v>
      </c>
      <c r="AG4" s="75">
        <v>257.90665662719198</v>
      </c>
      <c r="AH4" s="75">
        <v>564.05489685124803</v>
      </c>
      <c r="AI4" s="75">
        <v>877.21412902439897</v>
      </c>
      <c r="AJ4" s="75">
        <v>17.2584113305555</v>
      </c>
      <c r="AK4" s="75">
        <v>6.34310182436879</v>
      </c>
      <c r="AL4" s="75">
        <v>129.90420038900501</v>
      </c>
      <c r="AM4" s="75">
        <v>36.927854730063302</v>
      </c>
      <c r="AN4" s="75">
        <v>499.37278548476797</v>
      </c>
      <c r="AO4" s="75">
        <v>0</v>
      </c>
      <c r="AP4" s="75">
        <v>24202.036874507401</v>
      </c>
      <c r="AQ4" s="75">
        <v>58579.9585482564</v>
      </c>
      <c r="AR4" s="75">
        <v>11362.8955494193</v>
      </c>
      <c r="AS4" s="75">
        <v>70506.908994526995</v>
      </c>
      <c r="AT4" s="75">
        <v>711.58274174506801</v>
      </c>
      <c r="AU4" s="75">
        <v>1.3298473960658499</v>
      </c>
      <c r="AV4" s="75">
        <v>12129.151936315</v>
      </c>
      <c r="AW4" s="75">
        <v>6.9095593070873003</v>
      </c>
      <c r="AX4" s="75">
        <v>1.2689127046853701</v>
      </c>
      <c r="AY4" s="75">
        <v>767.71696677083401</v>
      </c>
      <c r="AZ4" s="75">
        <v>14.367829274072999</v>
      </c>
      <c r="BA4" s="75">
        <v>0.75861089744649501</v>
      </c>
      <c r="BB4" s="75">
        <v>0.40084869238358201</v>
      </c>
      <c r="BC4" s="75">
        <v>2191.7671259824601</v>
      </c>
      <c r="BD4" s="75">
        <v>1424.1762889426</v>
      </c>
      <c r="BE4" s="75">
        <v>767.590837039853</v>
      </c>
      <c r="BF4" s="75">
        <v>8.3465026207443902</v>
      </c>
      <c r="BG4" s="75">
        <v>0.101604406377971</v>
      </c>
      <c r="BH4" s="75">
        <v>51.9959657622205</v>
      </c>
      <c r="BI4" s="75">
        <v>1.9367727861461499</v>
      </c>
      <c r="BJ4" s="75">
        <v>62.353756620755398</v>
      </c>
      <c r="BK4" s="75">
        <v>8.6559442120405397</v>
      </c>
      <c r="BL4" s="75">
        <v>1.9236333272706201</v>
      </c>
      <c r="BM4" s="75">
        <v>291.760983702332</v>
      </c>
      <c r="BN4" s="75">
        <v>58.877221654237999</v>
      </c>
      <c r="BO4" s="75">
        <v>8.1409063862387505</v>
      </c>
      <c r="BP4" s="75">
        <v>195.797126054773</v>
      </c>
      <c r="BQ4" s="75">
        <v>0.41051802113130098</v>
      </c>
      <c r="BR4" s="75">
        <v>1168.8266062600201</v>
      </c>
      <c r="BS4" s="75">
        <v>0</v>
      </c>
      <c r="BT4" s="75">
        <v>0.42001686228343699</v>
      </c>
      <c r="BU4" s="75">
        <v>2727.2699207669798</v>
      </c>
      <c r="BV4" s="75">
        <v>291.55441288314898</v>
      </c>
      <c r="BW4" s="75">
        <v>23372.234195781399</v>
      </c>
      <c r="BX4" s="75">
        <v>3954.6940847236201</v>
      </c>
      <c r="BY4" s="75">
        <f t="shared" si="0"/>
        <v>8360.847848176265</v>
      </c>
      <c r="BZ4" s="75">
        <f t="shared" ref="BZ4:BZ34" si="16">BX4-AM4*0.966*106.165/128.1705</f>
        <v>3925.1463296340717</v>
      </c>
      <c r="CA4" s="75"/>
      <c r="CB4" s="75">
        <f t="shared" si="1"/>
        <v>25429.278191495396</v>
      </c>
      <c r="CC4" s="75"/>
      <c r="CD4" s="22">
        <f t="shared" ref="CD4:CD34" si="17">AP4/BW4</f>
        <v>1.035503780758614</v>
      </c>
      <c r="CE4" s="23">
        <f t="shared" si="2"/>
        <v>7.9999946798835278E-3</v>
      </c>
      <c r="CF4" s="68">
        <f t="shared" si="3"/>
        <v>3.0900762894928984E-5</v>
      </c>
      <c r="CG4" s="68">
        <f t="shared" si="4"/>
        <v>1.47661503861508E-5</v>
      </c>
      <c r="CH4" s="68">
        <f t="shared" si="5"/>
        <v>-2.0959586281513762E-4</v>
      </c>
      <c r="CI4" s="68">
        <f t="shared" si="6"/>
        <v>-5.3197267839079593E-4</v>
      </c>
      <c r="CJ4" s="68">
        <f t="shared" si="7"/>
        <v>-6.2943454938724566E-4</v>
      </c>
      <c r="CK4" s="68">
        <f t="shared" si="8"/>
        <v>1.3802631294326729E-5</v>
      </c>
      <c r="CL4" s="68">
        <f t="shared" si="9"/>
        <v>3.3344898103264756E-5</v>
      </c>
      <c r="CM4" s="68">
        <f t="shared" si="10"/>
        <v>-3.1653777374856878E-4</v>
      </c>
      <c r="CN4" s="68">
        <f t="shared" si="11"/>
        <v>4.2378980522025261E-5</v>
      </c>
      <c r="CO4" s="68">
        <f t="shared" si="12"/>
        <v>-4.0400698147528515E-4</v>
      </c>
      <c r="CP4" s="68">
        <f t="shared" si="13"/>
        <v>-2.6939788682757199E-4</v>
      </c>
      <c r="CQ4" s="68">
        <f t="shared" si="14"/>
        <v>6.3548151443902675E-5</v>
      </c>
      <c r="CR4" s="68">
        <f t="shared" si="15"/>
        <v>-1.9905468420313178E-4</v>
      </c>
      <c r="CS4" s="68">
        <f t="shared" ref="CS4:CS34" si="18">IF(O4&lt;&gt;0,(AD4-O4)/O4,"")</f>
        <v>5.6851897272722175E-5</v>
      </c>
      <c r="CT4" s="68"/>
      <c r="CU4" s="68"/>
      <c r="CV4" s="68"/>
      <c r="CW4" s="68"/>
    </row>
    <row r="5" spans="1:101" x14ac:dyDescent="0.25">
      <c r="A5" s="14" t="s">
        <v>495</v>
      </c>
      <c r="B5" s="75">
        <v>82279.623066999993</v>
      </c>
      <c r="C5" s="75">
        <v>133.26877335</v>
      </c>
      <c r="D5" s="75">
        <v>18854.334145000001</v>
      </c>
      <c r="E5" s="75">
        <v>1452.3588563999999</v>
      </c>
      <c r="F5" s="75">
        <v>1178.4753728999999</v>
      </c>
      <c r="G5" s="75">
        <v>504.26439378999999</v>
      </c>
      <c r="H5" s="75">
        <v>6583.5393999999997</v>
      </c>
      <c r="I5" s="75">
        <v>28.592398835000001</v>
      </c>
      <c r="J5" s="75">
        <v>168.91893855000001</v>
      </c>
      <c r="K5" s="75">
        <v>68.528522586999998</v>
      </c>
      <c r="L5" s="75">
        <v>4.9649874222000001</v>
      </c>
      <c r="M5" s="75">
        <v>24.878560045</v>
      </c>
      <c r="N5" s="75">
        <v>9.7924014012999994</v>
      </c>
      <c r="O5" s="75">
        <v>130.52805748</v>
      </c>
      <c r="P5" s="89"/>
      <c r="Q5" s="89" t="s">
        <v>440</v>
      </c>
      <c r="R5" s="75">
        <v>13.474694584934699</v>
      </c>
      <c r="S5" s="75">
        <v>4.9633053902296602</v>
      </c>
      <c r="T5" s="75">
        <v>28.581157066850299</v>
      </c>
      <c r="U5" s="75">
        <v>28.581380052833499</v>
      </c>
      <c r="V5" s="75">
        <v>15.643674029663099</v>
      </c>
      <c r="W5" s="75">
        <v>168.91579001006099</v>
      </c>
      <c r="X5" s="75">
        <v>24.8784075078181</v>
      </c>
      <c r="Y5" s="75">
        <v>323.383620340503</v>
      </c>
      <c r="Z5" s="75">
        <v>82276.050575792106</v>
      </c>
      <c r="AA5" s="75">
        <v>377.653805342846</v>
      </c>
      <c r="AB5" s="75">
        <v>106.47852305183601</v>
      </c>
      <c r="AC5" s="75">
        <v>95.113426626564404</v>
      </c>
      <c r="AD5" s="75">
        <v>130.52808781422701</v>
      </c>
      <c r="AE5" s="75">
        <v>5.83273855521941</v>
      </c>
      <c r="AF5" s="75">
        <v>68.496239863401598</v>
      </c>
      <c r="AG5" s="75">
        <v>68.496242511240794</v>
      </c>
      <c r="AH5" s="75">
        <v>150.79385505712699</v>
      </c>
      <c r="AI5" s="75">
        <v>255.333616085693</v>
      </c>
      <c r="AJ5" s="75">
        <v>4.6309143603187897</v>
      </c>
      <c r="AK5" s="75">
        <v>1.6724721147108901</v>
      </c>
      <c r="AL5" s="75">
        <v>34.515152296226198</v>
      </c>
      <c r="AM5" s="75">
        <v>9.7897714089480594</v>
      </c>
      <c r="AN5" s="75">
        <v>133.26261556352799</v>
      </c>
      <c r="AO5" s="75">
        <v>0</v>
      </c>
      <c r="AP5" s="75">
        <v>6809.31503651405</v>
      </c>
      <c r="AQ5" s="75">
        <v>15671.372985223499</v>
      </c>
      <c r="AR5" s="75">
        <v>3027.0562392455699</v>
      </c>
      <c r="AS5" s="75">
        <v>18849.2230795262</v>
      </c>
      <c r="AT5" s="75">
        <v>192.10456869326501</v>
      </c>
      <c r="AU5" s="75">
        <v>0.33744626399246003</v>
      </c>
      <c r="AV5" s="75">
        <v>3480.4704330858599</v>
      </c>
      <c r="AW5" s="75">
        <v>1.74770173669097</v>
      </c>
      <c r="AX5" s="75">
        <v>0.33197763080297799</v>
      </c>
      <c r="AY5" s="75">
        <v>201.99994422306301</v>
      </c>
      <c r="AZ5" s="75">
        <v>3.7211579887233501</v>
      </c>
      <c r="BA5" s="75">
        <v>0.202443866245583</v>
      </c>
      <c r="BB5" s="75">
        <v>0.10238766117164599</v>
      </c>
      <c r="BC5" s="75">
        <v>1451.18114435445</v>
      </c>
      <c r="BD5" s="75">
        <v>1177.44637140296</v>
      </c>
      <c r="BE5" s="75">
        <v>273.734772951492</v>
      </c>
      <c r="BF5" s="75">
        <v>2.21864693860678</v>
      </c>
      <c r="BG5" s="75">
        <v>2.7114309209257201E-2</v>
      </c>
      <c r="BH5" s="75">
        <v>13.529574629210099</v>
      </c>
      <c r="BI5" s="75">
        <v>0.51449547887145397</v>
      </c>
      <c r="BJ5" s="75">
        <v>15.633036745537</v>
      </c>
      <c r="BK5" s="75">
        <v>2.1397474385048199</v>
      </c>
      <c r="BL5" s="75">
        <v>0.48526028649062702</v>
      </c>
      <c r="BM5" s="75">
        <v>72.826098425348704</v>
      </c>
      <c r="BN5" s="75">
        <v>16.160784373392399</v>
      </c>
      <c r="BO5" s="75">
        <v>2.1550410754146001</v>
      </c>
      <c r="BP5" s="75">
        <v>859.36657892271103</v>
      </c>
      <c r="BQ5" s="75">
        <v>0.10771778237074001</v>
      </c>
      <c r="BR5" s="75">
        <v>504.080805921614</v>
      </c>
      <c r="BS5" s="75">
        <v>0</v>
      </c>
      <c r="BT5" s="75">
        <v>0.110291560001366</v>
      </c>
      <c r="BU5" s="75">
        <v>769.35666423646796</v>
      </c>
      <c r="BV5" s="75">
        <v>82.079824475933705</v>
      </c>
      <c r="BW5" s="75">
        <v>6583.4230298120001</v>
      </c>
      <c r="BX5" s="86">
        <v>1096.2512856590399</v>
      </c>
      <c r="BY5" s="75">
        <f t="shared" si="0"/>
        <v>2399.1523796467427</v>
      </c>
      <c r="BZ5" s="75">
        <f t="shared" si="16"/>
        <v>1088.4180180595883</v>
      </c>
      <c r="CA5" s="75"/>
      <c r="CB5" s="75">
        <f t="shared" si="1"/>
        <v>7136.2596764127884</v>
      </c>
      <c r="CC5" s="75"/>
      <c r="CD5" s="22">
        <f t="shared" si="17"/>
        <v>1.0343122423819848</v>
      </c>
      <c r="CE5" s="23">
        <f t="shared" si="2"/>
        <v>8.0000037360116703E-3</v>
      </c>
      <c r="CF5" s="68">
        <f t="shared" si="3"/>
        <v>-4.341890585690439E-5</v>
      </c>
      <c r="CG5" s="68">
        <f t="shared" si="4"/>
        <v>-4.6205771368843836E-5</v>
      </c>
      <c r="CH5" s="68">
        <f t="shared" si="5"/>
        <v>-2.7108172765442462E-4</v>
      </c>
      <c r="CI5" s="68">
        <f t="shared" si="6"/>
        <v>-8.1089604016265659E-4</v>
      </c>
      <c r="CJ5" s="68">
        <f t="shared" si="7"/>
        <v>-8.7316334367488558E-4</v>
      </c>
      <c r="CK5" s="68">
        <f t="shared" si="8"/>
        <v>-3.6407065548720751E-4</v>
      </c>
      <c r="CL5" s="68">
        <f t="shared" si="9"/>
        <v>-1.7675930974084278E-5</v>
      </c>
      <c r="CM5" s="68">
        <f t="shared" si="10"/>
        <v>-3.8537452663867073E-4</v>
      </c>
      <c r="CN5" s="68">
        <f t="shared" si="11"/>
        <v>-1.8639354272802476E-5</v>
      </c>
      <c r="CO5" s="68">
        <f t="shared" si="12"/>
        <v>-4.7104584398740618E-4</v>
      </c>
      <c r="CP5" s="68">
        <f t="shared" si="13"/>
        <v>-3.3877869716628187E-4</v>
      </c>
      <c r="CQ5" s="68">
        <f t="shared" si="14"/>
        <v>-6.1312705246912266E-6</v>
      </c>
      <c r="CR5" s="68">
        <f t="shared" si="15"/>
        <v>-2.6857481062722777E-4</v>
      </c>
      <c r="CS5" s="68">
        <f t="shared" si="18"/>
        <v>2.3239621880124664E-7</v>
      </c>
      <c r="CT5" s="68"/>
      <c r="CU5" s="68"/>
      <c r="CV5" s="68"/>
      <c r="CW5" s="68"/>
    </row>
    <row r="6" spans="1:101" x14ac:dyDescent="0.25">
      <c r="A6" s="14" t="s">
        <v>496</v>
      </c>
      <c r="B6" s="75">
        <v>52692.224736999997</v>
      </c>
      <c r="C6" s="75">
        <v>73.335423255999999</v>
      </c>
      <c r="D6" s="75">
        <v>8956.1077267000001</v>
      </c>
      <c r="E6" s="75">
        <v>797.42783113999997</v>
      </c>
      <c r="F6" s="75">
        <v>646.92147593000004</v>
      </c>
      <c r="G6" s="75">
        <v>290.49539062999997</v>
      </c>
      <c r="H6" s="75">
        <v>3698.9028355</v>
      </c>
      <c r="I6" s="75">
        <v>15.776026358999999</v>
      </c>
      <c r="J6" s="75">
        <v>93.605844426999994</v>
      </c>
      <c r="K6" s="75">
        <v>37.841856608999997</v>
      </c>
      <c r="L6" s="75">
        <v>2.7323409605000002</v>
      </c>
      <c r="M6" s="75">
        <v>13.603514103</v>
      </c>
      <c r="N6" s="75">
        <v>5.4083777013000001</v>
      </c>
      <c r="O6" s="75">
        <v>73.016924665000005</v>
      </c>
      <c r="P6" s="89"/>
      <c r="Q6" s="89" t="s">
        <v>441</v>
      </c>
      <c r="R6" s="75">
        <v>7.4549917969507904</v>
      </c>
      <c r="S6" s="75">
        <v>2.7312686543092601</v>
      </c>
      <c r="T6" s="75">
        <v>15.768973664734901</v>
      </c>
      <c r="U6" s="75">
        <v>15.7691161193691</v>
      </c>
      <c r="V6" s="75">
        <v>8.6382321090130496</v>
      </c>
      <c r="W6" s="75">
        <v>93.598566797636707</v>
      </c>
      <c r="X6" s="75">
        <v>13.6025013382626</v>
      </c>
      <c r="Y6" s="75">
        <v>179.72909803316799</v>
      </c>
      <c r="Z6" s="75">
        <v>52687.132791657699</v>
      </c>
      <c r="AA6" s="75">
        <v>209.164689108781</v>
      </c>
      <c r="AB6" s="75">
        <v>59.010544600949103</v>
      </c>
      <c r="AC6" s="75">
        <v>52.717687558666597</v>
      </c>
      <c r="AD6" s="75">
        <v>73.011643280069705</v>
      </c>
      <c r="AE6" s="75">
        <v>3.2305399978906602</v>
      </c>
      <c r="AF6" s="75">
        <v>37.822082621544602</v>
      </c>
      <c r="AG6" s="75">
        <v>37.822087387655202</v>
      </c>
      <c r="AH6" s="75">
        <v>71.623012300688401</v>
      </c>
      <c r="AI6" s="75">
        <v>145.40616942996101</v>
      </c>
      <c r="AJ6" s="75">
        <v>2.5777048932703899</v>
      </c>
      <c r="AK6" s="75">
        <v>0.91742578592018098</v>
      </c>
      <c r="AL6" s="75">
        <v>19.136285900342202</v>
      </c>
      <c r="AM6" s="75">
        <v>5.4066287255981402</v>
      </c>
      <c r="AN6" s="75">
        <v>73.327753432871901</v>
      </c>
      <c r="AO6" s="75">
        <v>0</v>
      </c>
      <c r="AP6" s="75">
        <v>3826.09873509813</v>
      </c>
      <c r="AQ6" s="75">
        <v>7484.2250793388303</v>
      </c>
      <c r="AR6" s="75">
        <v>1397.00874015773</v>
      </c>
      <c r="AS6" s="75">
        <v>8952.8568317972604</v>
      </c>
      <c r="AT6" s="75">
        <v>107.11230906501901</v>
      </c>
      <c r="AU6" s="75">
        <v>0.18293054735252401</v>
      </c>
      <c r="AV6" s="75">
        <v>1965.39037806842</v>
      </c>
      <c r="AW6" s="75">
        <v>0.94675388151258999</v>
      </c>
      <c r="AX6" s="75">
        <v>0.18163578895153701</v>
      </c>
      <c r="AY6" s="75">
        <v>110.726536814431</v>
      </c>
      <c r="AZ6" s="75">
        <v>2.0299122747840799</v>
      </c>
      <c r="BA6" s="75">
        <v>0.111391459073948</v>
      </c>
      <c r="BB6" s="75">
        <v>5.5616454416684599E-2</v>
      </c>
      <c r="BC6" s="75">
        <v>796.74397500432599</v>
      </c>
      <c r="BD6" s="75">
        <v>646.32786054035205</v>
      </c>
      <c r="BE6" s="75">
        <v>150.416114463973</v>
      </c>
      <c r="BF6" s="75">
        <v>1.2194252341032901</v>
      </c>
      <c r="BG6" s="75">
        <v>1.49193778556744E-2</v>
      </c>
      <c r="BH6" s="75">
        <v>7.3912631425784099</v>
      </c>
      <c r="BI6" s="75">
        <v>0.28273311794176498</v>
      </c>
      <c r="BJ6" s="75">
        <v>8.4486597221074007</v>
      </c>
      <c r="BK6" s="75">
        <v>1.15085707766332</v>
      </c>
      <c r="BL6" s="75">
        <v>0.26275111008228702</v>
      </c>
      <c r="BM6" s="75">
        <v>39.305645386552797</v>
      </c>
      <c r="BN6" s="75">
        <v>8.9538317226814801</v>
      </c>
      <c r="BO6" s="75">
        <v>1.18304067351201</v>
      </c>
      <c r="BP6" s="75">
        <v>472.77480679244002</v>
      </c>
      <c r="BQ6" s="75">
        <v>5.8981684992586797E-2</v>
      </c>
      <c r="BR6" s="75">
        <v>290.37608627126701</v>
      </c>
      <c r="BS6" s="75">
        <v>0</v>
      </c>
      <c r="BT6" s="75">
        <v>6.02433313530161E-2</v>
      </c>
      <c r="BU6" s="75">
        <v>432.49751078818502</v>
      </c>
      <c r="BV6" s="75">
        <v>46.232055591593699</v>
      </c>
      <c r="BW6" s="75">
        <v>3698.57439496905</v>
      </c>
      <c r="BX6" s="86">
        <v>611.69063187646395</v>
      </c>
      <c r="BY6" s="75">
        <f t="shared" si="0"/>
        <v>1354.779790011605</v>
      </c>
      <c r="BZ6" s="75">
        <f t="shared" si="16"/>
        <v>607.36452783895982</v>
      </c>
      <c r="CA6" s="75"/>
      <c r="CB6" s="75">
        <f t="shared" si="1"/>
        <v>4007.1099527425454</v>
      </c>
      <c r="CC6" s="75"/>
      <c r="CD6" s="22">
        <f t="shared" si="17"/>
        <v>1.0344793227094591</v>
      </c>
      <c r="CE6" s="23">
        <f t="shared" si="2"/>
        <v>8.0000176084922704E-3</v>
      </c>
      <c r="CF6" s="68">
        <f t="shared" si="3"/>
        <v>-9.6635611187660336E-5</v>
      </c>
      <c r="CG6" s="68">
        <f t="shared" si="4"/>
        <v>-1.0458551662439135E-4</v>
      </c>
      <c r="CH6" s="68">
        <f t="shared" si="5"/>
        <v>-3.6298077266847597E-4</v>
      </c>
      <c r="CI6" s="68">
        <f t="shared" si="6"/>
        <v>-8.5757746214643537E-4</v>
      </c>
      <c r="CJ6" s="68">
        <f t="shared" si="7"/>
        <v>-9.1760037614244485E-4</v>
      </c>
      <c r="CK6" s="68">
        <f t="shared" si="8"/>
        <v>-4.1069277717014632E-4</v>
      </c>
      <c r="CL6" s="68">
        <f t="shared" si="9"/>
        <v>-8.8794041248626114E-5</v>
      </c>
      <c r="CM6" s="68">
        <f t="shared" si="10"/>
        <v>-4.3802155711773045E-4</v>
      </c>
      <c r="CN6" s="68">
        <f t="shared" si="11"/>
        <v>-7.7747595866864855E-5</v>
      </c>
      <c r="CO6" s="68">
        <f t="shared" si="12"/>
        <v>-5.2241679231175293E-4</v>
      </c>
      <c r="CP6" s="68">
        <f t="shared" si="13"/>
        <v>-3.924496269835346E-4</v>
      </c>
      <c r="CQ6" s="68">
        <f t="shared" si="14"/>
        <v>-7.4448758587791408E-5</v>
      </c>
      <c r="CR6" s="68">
        <f t="shared" si="15"/>
        <v>-3.2338268487414192E-4</v>
      </c>
      <c r="CS6" s="68">
        <f t="shared" si="18"/>
        <v>-7.2330969217481521E-5</v>
      </c>
      <c r="CT6" s="68"/>
      <c r="CU6" s="68"/>
      <c r="CV6" s="68"/>
      <c r="CW6" s="68"/>
    </row>
    <row r="7" spans="1:101" x14ac:dyDescent="0.25">
      <c r="A7" s="14" t="s">
        <v>497</v>
      </c>
      <c r="B7" s="75">
        <v>148894.97122000001</v>
      </c>
      <c r="C7" s="75">
        <v>294.02784241000001</v>
      </c>
      <c r="D7" s="75">
        <v>36740.823836000003</v>
      </c>
      <c r="E7" s="75">
        <v>1272.9477922000001</v>
      </c>
      <c r="F7" s="75">
        <v>822.93660600999999</v>
      </c>
      <c r="G7" s="75">
        <v>708.19385465000005</v>
      </c>
      <c r="H7" s="75">
        <v>14389.717327</v>
      </c>
      <c r="I7" s="75">
        <v>56.868593971000003</v>
      </c>
      <c r="J7" s="75">
        <v>314.61282315</v>
      </c>
      <c r="K7" s="75">
        <v>139.0001303</v>
      </c>
      <c r="L7" s="75">
        <v>9.7355428322000002</v>
      </c>
      <c r="M7" s="75">
        <v>45.097246583</v>
      </c>
      <c r="N7" s="75">
        <v>18.989494477000001</v>
      </c>
      <c r="O7" s="75">
        <v>291.37873445999998</v>
      </c>
      <c r="P7" s="89"/>
      <c r="Q7" s="89" t="s">
        <v>464</v>
      </c>
      <c r="R7" s="75">
        <v>24.089615689103699</v>
      </c>
      <c r="S7" s="75">
        <v>9.7312601108529897</v>
      </c>
      <c r="T7" s="75">
        <v>56.8404708062399</v>
      </c>
      <c r="U7" s="75">
        <v>56.840950376638901</v>
      </c>
      <c r="V7" s="75">
        <v>30.318863332479001</v>
      </c>
      <c r="W7" s="75">
        <v>314.594108098991</v>
      </c>
      <c r="X7" s="75">
        <v>45.094531980531102</v>
      </c>
      <c r="Y7" s="75">
        <v>640.51713700508606</v>
      </c>
      <c r="Z7" s="75">
        <v>148884.173894409</v>
      </c>
      <c r="AA7" s="75">
        <v>681.49721981459902</v>
      </c>
      <c r="AB7" s="75">
        <v>194.72814714412601</v>
      </c>
      <c r="AC7" s="75">
        <v>182.52108008401899</v>
      </c>
      <c r="AD7" s="75">
        <v>291.36417727715701</v>
      </c>
      <c r="AE7" s="75">
        <v>10.361292693459999</v>
      </c>
      <c r="AF7" s="75">
        <v>138.920637618624</v>
      </c>
      <c r="AG7" s="75">
        <v>138.92058843501101</v>
      </c>
      <c r="AH7" s="75">
        <v>293.81906079575799</v>
      </c>
      <c r="AI7" s="75">
        <v>566.39153071334897</v>
      </c>
      <c r="AJ7" s="75">
        <v>8.0136737496507298</v>
      </c>
      <c r="AK7" s="75">
        <v>3.5994012872986199</v>
      </c>
      <c r="AL7" s="75">
        <v>57.9025310768914</v>
      </c>
      <c r="AM7" s="75">
        <v>18.982663783501302</v>
      </c>
      <c r="AN7" s="75">
        <v>293.99689769892598</v>
      </c>
      <c r="AO7" s="75">
        <v>0</v>
      </c>
      <c r="AP7" s="75">
        <v>14818.1020521723</v>
      </c>
      <c r="AQ7" s="75">
        <v>30641.0364748094</v>
      </c>
      <c r="AR7" s="75">
        <v>5792.5140819347698</v>
      </c>
      <c r="AS7" s="75">
        <v>36727.369617539902</v>
      </c>
      <c r="AT7" s="75">
        <v>367.39307947673302</v>
      </c>
      <c r="AU7" s="75">
        <v>0.755707601867314</v>
      </c>
      <c r="AV7" s="75">
        <v>7909.0765388415803</v>
      </c>
      <c r="AW7" s="75">
        <v>3.9176001278680701</v>
      </c>
      <c r="AX7" s="75">
        <v>0.73667481395746104</v>
      </c>
      <c r="AY7" s="75">
        <v>447.49132040322502</v>
      </c>
      <c r="AZ7" s="75">
        <v>8.2822516223261999</v>
      </c>
      <c r="BA7" s="75">
        <v>0.44661805872010601</v>
      </c>
      <c r="BB7" s="75">
        <v>0.228840064926117</v>
      </c>
      <c r="BC7" s="75">
        <v>1272.1327857209899</v>
      </c>
      <c r="BD7" s="75">
        <v>822.33094177516102</v>
      </c>
      <c r="BE7" s="75">
        <v>449.80184394583199</v>
      </c>
      <c r="BF7" s="75">
        <v>4.9003124875301003</v>
      </c>
      <c r="BG7" s="75">
        <v>5.9818234318248197E-2</v>
      </c>
      <c r="BH7" s="75">
        <v>30.070627035279401</v>
      </c>
      <c r="BI7" s="75">
        <v>1.1365913014434701</v>
      </c>
      <c r="BJ7" s="75">
        <v>35.134647497478397</v>
      </c>
      <c r="BK7" s="75">
        <v>4.8302542590541</v>
      </c>
      <c r="BL7" s="75">
        <v>1.08856668022509</v>
      </c>
      <c r="BM7" s="75">
        <v>163.89499823079001</v>
      </c>
      <c r="BN7" s="75">
        <v>36.104850984638396</v>
      </c>
      <c r="BO7" s="75">
        <v>4.7656229016132201</v>
      </c>
      <c r="BP7" s="75">
        <v>114.351666672178</v>
      </c>
      <c r="BQ7" s="75">
        <v>0.23882378235971699</v>
      </c>
      <c r="BR7" s="75">
        <v>708.12146377199804</v>
      </c>
      <c r="BS7" s="75">
        <v>0</v>
      </c>
      <c r="BT7" s="75">
        <v>0.24427961197039599</v>
      </c>
      <c r="BU7" s="75">
        <v>1680.87542665875</v>
      </c>
      <c r="BV7" s="75">
        <v>174.69158556775</v>
      </c>
      <c r="BW7" s="75">
        <v>14388.7341403352</v>
      </c>
      <c r="BX7" s="86">
        <v>2383.4787771430501</v>
      </c>
      <c r="BY7" s="75">
        <f t="shared" si="0"/>
        <v>5451.8721430844871</v>
      </c>
      <c r="BZ7" s="75">
        <f t="shared" si="16"/>
        <v>2368.2898336064654</v>
      </c>
      <c r="CA7" s="75"/>
      <c r="CB7" s="75">
        <f t="shared" si="1"/>
        <v>15462.160247398391</v>
      </c>
      <c r="CC7" s="75"/>
      <c r="CD7" s="22">
        <f t="shared" si="17"/>
        <v>1.0298405619041548</v>
      </c>
      <c r="CE7" s="23">
        <f t="shared" si="2"/>
        <v>8.0000028277396364E-3</v>
      </c>
      <c r="CF7" s="68">
        <f t="shared" si="3"/>
        <v>-7.2516388582728896E-5</v>
      </c>
      <c r="CG7" s="68">
        <f t="shared" si="4"/>
        <v>-1.0524415245981318E-4</v>
      </c>
      <c r="CH7" s="68">
        <f t="shared" si="5"/>
        <v>-3.661926177855181E-4</v>
      </c>
      <c r="CI7" s="68">
        <f t="shared" si="6"/>
        <v>-6.4025130017442025E-4</v>
      </c>
      <c r="CJ7" s="68">
        <f t="shared" si="7"/>
        <v>-7.3597921202645943E-4</v>
      </c>
      <c r="CK7" s="68">
        <f t="shared" si="8"/>
        <v>-1.0221901464788579E-4</v>
      </c>
      <c r="CL7" s="68">
        <f t="shared" si="9"/>
        <v>-6.8325641321340943E-5</v>
      </c>
      <c r="CM7" s="68">
        <f t="shared" si="10"/>
        <v>-4.8609597021510251E-4</v>
      </c>
      <c r="CN7" s="68">
        <f t="shared" si="11"/>
        <v>-5.9485976514293252E-5</v>
      </c>
      <c r="CO7" s="68">
        <f t="shared" si="12"/>
        <v>-5.7224309658782048E-4</v>
      </c>
      <c r="CP7" s="68">
        <f t="shared" si="13"/>
        <v>-4.3990575778121992E-4</v>
      </c>
      <c r="CQ7" s="68">
        <f t="shared" si="14"/>
        <v>-6.019441705609982E-5</v>
      </c>
      <c r="CR7" s="68">
        <f t="shared" si="15"/>
        <v>-3.5970907529805788E-4</v>
      </c>
      <c r="CS7" s="68">
        <f t="shared" si="18"/>
        <v>-4.9959661160386429E-5</v>
      </c>
      <c r="CT7" s="68"/>
      <c r="CU7" s="68"/>
      <c r="CV7" s="68"/>
      <c r="CW7" s="68"/>
    </row>
    <row r="8" spans="1:101" x14ac:dyDescent="0.25">
      <c r="A8" s="14" t="s">
        <v>498</v>
      </c>
      <c r="B8" s="75">
        <v>59329.413117999997</v>
      </c>
      <c r="C8" s="75">
        <v>87.013474905999999</v>
      </c>
      <c r="D8" s="75">
        <v>10950.814426000001</v>
      </c>
      <c r="E8" s="75">
        <v>946.16123992999997</v>
      </c>
      <c r="F8" s="75">
        <v>767.58283156000005</v>
      </c>
      <c r="G8" s="75">
        <v>338.93034965999999</v>
      </c>
      <c r="H8" s="75">
        <v>4497.3195148000004</v>
      </c>
      <c r="I8" s="75">
        <v>18.660134301999999</v>
      </c>
      <c r="J8" s="75">
        <v>110.95323444</v>
      </c>
      <c r="K8" s="75">
        <v>44.758574424999999</v>
      </c>
      <c r="L8" s="75">
        <v>3.2335868318999998</v>
      </c>
      <c r="M8" s="75">
        <v>16.116427931</v>
      </c>
      <c r="N8" s="75">
        <v>6.3936787338999999</v>
      </c>
      <c r="O8" s="75">
        <v>89.094859291000006</v>
      </c>
      <c r="P8" s="89"/>
      <c r="Q8" s="89" t="s">
        <v>442</v>
      </c>
      <c r="R8" s="75">
        <v>8.8011537649090297</v>
      </c>
      <c r="S8" s="75">
        <v>3.23231658521465</v>
      </c>
      <c r="T8" s="75">
        <v>18.651814403956902</v>
      </c>
      <c r="U8" s="75">
        <v>18.651982939987398</v>
      </c>
      <c r="V8" s="75">
        <v>10.2114637889515</v>
      </c>
      <c r="W8" s="75">
        <v>110.94535758897899</v>
      </c>
      <c r="X8" s="75">
        <v>16.1152973986677</v>
      </c>
      <c r="Y8" s="75">
        <v>212.060950677601</v>
      </c>
      <c r="Z8" s="75">
        <v>59323.4609236264</v>
      </c>
      <c r="AA8" s="75">
        <v>246.892021668876</v>
      </c>
      <c r="AB8" s="75">
        <v>69.656919417258806</v>
      </c>
      <c r="AC8" s="75">
        <v>62.260776341255699</v>
      </c>
      <c r="AD8" s="75">
        <v>89.088913316241999</v>
      </c>
      <c r="AE8" s="75">
        <v>3.8130151242430101</v>
      </c>
      <c r="AF8" s="75">
        <v>44.735245017752703</v>
      </c>
      <c r="AG8" s="75">
        <v>44.7352467057502</v>
      </c>
      <c r="AH8" s="75">
        <v>87.579507167777194</v>
      </c>
      <c r="AI8" s="75">
        <v>177.28534742782301</v>
      </c>
      <c r="AJ8" s="75">
        <v>3.0479296126338</v>
      </c>
      <c r="AK8" s="75">
        <v>1.0869444010317599</v>
      </c>
      <c r="AL8" s="75">
        <v>22.579571243536801</v>
      </c>
      <c r="AM8" s="75">
        <v>6.3916205121738097</v>
      </c>
      <c r="AN8" s="75">
        <v>87.004451760115103</v>
      </c>
      <c r="AO8" s="75">
        <v>0</v>
      </c>
      <c r="AP8" s="75">
        <v>4648.7542036078603</v>
      </c>
      <c r="AQ8" s="75">
        <v>9138.8508268985806</v>
      </c>
      <c r="AR8" s="75">
        <v>1721.0109171778599</v>
      </c>
      <c r="AS8" s="75">
        <v>10947.4412512442</v>
      </c>
      <c r="AT8" s="75">
        <v>127.070903397322</v>
      </c>
      <c r="AU8" s="75">
        <v>0.217052582218621</v>
      </c>
      <c r="AV8" s="75">
        <v>2406.2345266356901</v>
      </c>
      <c r="AW8" s="75">
        <v>1.1233515391017199</v>
      </c>
      <c r="AX8" s="75">
        <v>0.21551621345150099</v>
      </c>
      <c r="AY8" s="75">
        <v>131.38145416866399</v>
      </c>
      <c r="AZ8" s="75">
        <v>2.4085611479466702</v>
      </c>
      <c r="BA8" s="75">
        <v>0.13216900532967299</v>
      </c>
      <c r="BB8" s="75">
        <v>6.5990571382904206E-2</v>
      </c>
      <c r="BC8" s="75">
        <v>945.37017803204401</v>
      </c>
      <c r="BD8" s="75">
        <v>766.89671826363895</v>
      </c>
      <c r="BE8" s="75">
        <v>178.47345976840401</v>
      </c>
      <c r="BF8" s="75">
        <v>1.4469005340696699</v>
      </c>
      <c r="BG8" s="75">
        <v>1.7702265249094701E-2</v>
      </c>
      <c r="BH8" s="75">
        <v>8.7699620364093303</v>
      </c>
      <c r="BI8" s="75">
        <v>0.33547379101285801</v>
      </c>
      <c r="BJ8" s="75">
        <v>10.024558540981101</v>
      </c>
      <c r="BK8" s="75">
        <v>1.3655354442588801</v>
      </c>
      <c r="BL8" s="75">
        <v>0.31176107453275698</v>
      </c>
      <c r="BM8" s="75">
        <v>46.637275087220303</v>
      </c>
      <c r="BN8" s="75">
        <v>10.885121099298599</v>
      </c>
      <c r="BO8" s="75">
        <v>1.4037216124605201</v>
      </c>
      <c r="BP8" s="75">
        <v>560.96974905890204</v>
      </c>
      <c r="BQ8" s="75">
        <v>6.9983590447372901E-2</v>
      </c>
      <c r="BR8" s="75">
        <v>338.78623795587401</v>
      </c>
      <c r="BS8" s="75">
        <v>0</v>
      </c>
      <c r="BT8" s="75">
        <v>7.1443631592532905E-2</v>
      </c>
      <c r="BU8" s="75">
        <v>526.19721274088499</v>
      </c>
      <c r="BV8" s="75">
        <v>55.887935730881701</v>
      </c>
      <c r="BW8" s="75">
        <v>4496.9369492440901</v>
      </c>
      <c r="BX8" s="86">
        <v>743.11302012952103</v>
      </c>
      <c r="BY8" s="75">
        <f t="shared" si="0"/>
        <v>1658.6617819499104</v>
      </c>
      <c r="BZ8" s="75">
        <f t="shared" si="16"/>
        <v>737.99877672438504</v>
      </c>
      <c r="CA8" s="75"/>
      <c r="CB8" s="75">
        <f t="shared" si="1"/>
        <v>4861.488673844</v>
      </c>
      <c r="CC8" s="75"/>
      <c r="CD8" s="22">
        <f t="shared" si="17"/>
        <v>1.0337601474241906</v>
      </c>
      <c r="CE8" s="23">
        <f t="shared" si="2"/>
        <v>7.999997913468922E-3</v>
      </c>
      <c r="CF8" s="68">
        <f t="shared" si="3"/>
        <v>-1.0032451124635251E-4</v>
      </c>
      <c r="CG8" s="68">
        <f t="shared" si="4"/>
        <v>-1.0369825931723568E-4</v>
      </c>
      <c r="CH8" s="68">
        <f t="shared" si="5"/>
        <v>-3.0802957885876797E-4</v>
      </c>
      <c r="CI8" s="68">
        <f t="shared" si="6"/>
        <v>-8.3607514720691911E-4</v>
      </c>
      <c r="CJ8" s="68">
        <f t="shared" si="7"/>
        <v>-8.9386222326869242E-4</v>
      </c>
      <c r="CK8" s="68">
        <f t="shared" si="8"/>
        <v>-4.2519563169997131E-4</v>
      </c>
      <c r="CL8" s="68">
        <f t="shared" si="9"/>
        <v>-8.5065238227207763E-5</v>
      </c>
      <c r="CM8" s="68">
        <f t="shared" si="10"/>
        <v>-4.3683297669124281E-4</v>
      </c>
      <c r="CN8" s="68">
        <f t="shared" si="11"/>
        <v>-7.0992531770393846E-5</v>
      </c>
      <c r="CO8" s="68">
        <f t="shared" si="12"/>
        <v>-5.2118995185802038E-4</v>
      </c>
      <c r="CP8" s="68">
        <f t="shared" si="13"/>
        <v>-3.9282900116321674E-4</v>
      </c>
      <c r="CQ8" s="68">
        <f t="shared" si="14"/>
        <v>-7.0147822901015021E-5</v>
      </c>
      <c r="CR8" s="68">
        <f t="shared" si="15"/>
        <v>-3.2191509956189517E-4</v>
      </c>
      <c r="CS8" s="68">
        <f t="shared" si="18"/>
        <v>-6.6737573922034783E-5</v>
      </c>
      <c r="CT8" s="68"/>
      <c r="CU8" s="68"/>
      <c r="CV8" s="68"/>
      <c r="CW8" s="68"/>
    </row>
    <row r="9" spans="1:101" x14ac:dyDescent="0.25">
      <c r="A9" s="14" t="s">
        <v>499</v>
      </c>
      <c r="B9" s="75">
        <v>113339.34018</v>
      </c>
      <c r="C9" s="75">
        <v>173.61246186</v>
      </c>
      <c r="D9" s="75">
        <v>22145.082421999999</v>
      </c>
      <c r="E9" s="75">
        <v>1887.8256847</v>
      </c>
      <c r="F9" s="75">
        <v>1531.5169009000001</v>
      </c>
      <c r="G9" s="75">
        <v>667.41952594999998</v>
      </c>
      <c r="H9" s="75">
        <v>8554.5790708000004</v>
      </c>
      <c r="I9" s="75">
        <v>37.151277342</v>
      </c>
      <c r="J9" s="75">
        <v>219.28762684</v>
      </c>
      <c r="K9" s="75">
        <v>89.110108818</v>
      </c>
      <c r="L9" s="75">
        <v>6.4409605064999997</v>
      </c>
      <c r="M9" s="75">
        <v>32.131849594999998</v>
      </c>
      <c r="N9" s="75">
        <v>12.72431482</v>
      </c>
      <c r="O9" s="75">
        <v>170.22097815000001</v>
      </c>
      <c r="P9" s="89"/>
      <c r="Q9" s="89" t="s">
        <v>459</v>
      </c>
      <c r="R9" s="75">
        <v>14.487502935951699</v>
      </c>
      <c r="S9" s="75">
        <v>5.3191431920343497</v>
      </c>
      <c r="T9" s="75">
        <v>30.6837793080621</v>
      </c>
      <c r="U9" s="75">
        <v>30.6840567066265</v>
      </c>
      <c r="V9" s="75">
        <v>16.807204994639601</v>
      </c>
      <c r="W9" s="75">
        <v>181.46371799955699</v>
      </c>
      <c r="X9" s="75">
        <v>26.520572642798001</v>
      </c>
      <c r="Y9" s="75">
        <v>348.808803175977</v>
      </c>
      <c r="Z9" s="75">
        <v>94482.685557574194</v>
      </c>
      <c r="AA9" s="75">
        <v>406.41481222237502</v>
      </c>
      <c r="AB9" s="75">
        <v>114.63236280360699</v>
      </c>
      <c r="AC9" s="75">
        <v>102.42960333081599</v>
      </c>
      <c r="AD9" s="75">
        <v>140.90343370960201</v>
      </c>
      <c r="AE9" s="75">
        <v>6.2805798365541401</v>
      </c>
      <c r="AF9" s="75">
        <v>73.573952666385594</v>
      </c>
      <c r="AG9" s="75">
        <v>73.573946844462398</v>
      </c>
      <c r="AH9" s="75">
        <v>148.443969739035</v>
      </c>
      <c r="AI9" s="75">
        <v>273.67904268557601</v>
      </c>
      <c r="AJ9" s="75">
        <v>4.9782250586501799</v>
      </c>
      <c r="AK9" s="75">
        <v>1.7920378837167701</v>
      </c>
      <c r="AL9" s="75">
        <v>37.121664746402899</v>
      </c>
      <c r="AM9" s="75">
        <v>10.5159257974412</v>
      </c>
      <c r="AN9" s="75">
        <v>144.984713335631</v>
      </c>
      <c r="AO9" s="75">
        <v>0</v>
      </c>
      <c r="AP9" s="75">
        <v>7326.4110348088798</v>
      </c>
      <c r="AQ9" s="75">
        <v>15468.812665818199</v>
      </c>
      <c r="AR9" s="75">
        <v>2938.2437245720798</v>
      </c>
      <c r="AS9" s="75">
        <v>18555.500360129299</v>
      </c>
      <c r="AT9" s="75">
        <v>206.73235548328699</v>
      </c>
      <c r="AU9" s="75">
        <v>0.36012072189651501</v>
      </c>
      <c r="AV9" s="75">
        <v>3741.6760383876999</v>
      </c>
      <c r="AW9" s="75">
        <v>1.8592230418316</v>
      </c>
      <c r="AX9" s="75">
        <v>0.35461048537119699</v>
      </c>
      <c r="AY9" s="75">
        <v>217.886246240215</v>
      </c>
      <c r="AZ9" s="75">
        <v>3.9367230147139698</v>
      </c>
      <c r="BA9" s="75">
        <v>0.214376992685747</v>
      </c>
      <c r="BB9" s="75">
        <v>0.109335347482828</v>
      </c>
      <c r="BC9" s="75">
        <v>1548.30137426087</v>
      </c>
      <c r="BD9" s="75">
        <v>1257.6395418269999</v>
      </c>
      <c r="BE9" s="75">
        <v>290.66183243386899</v>
      </c>
      <c r="BF9" s="75">
        <v>2.33669544798745</v>
      </c>
      <c r="BG9" s="75">
        <v>2.8780075114739501E-2</v>
      </c>
      <c r="BH9" s="75">
        <v>14.296967879761</v>
      </c>
      <c r="BI9" s="75">
        <v>0.54890169326915605</v>
      </c>
      <c r="BJ9" s="75">
        <v>16.593377517038899</v>
      </c>
      <c r="BK9" s="75">
        <v>2.2806798916139401</v>
      </c>
      <c r="BL9" s="75">
        <v>0.51496140190308404</v>
      </c>
      <c r="BM9" s="75">
        <v>77.263166535227001</v>
      </c>
      <c r="BN9" s="75">
        <v>17.384683579957301</v>
      </c>
      <c r="BO9" s="75">
        <v>2.2760847736718501</v>
      </c>
      <c r="BP9" s="75">
        <v>916.66527773607402</v>
      </c>
      <c r="BQ9" s="75">
        <v>0.114013031147395</v>
      </c>
      <c r="BR9" s="75">
        <v>554.72754168053496</v>
      </c>
      <c r="BS9" s="75">
        <v>0</v>
      </c>
      <c r="BT9" s="75">
        <v>0.117968967992648</v>
      </c>
      <c r="BU9" s="75">
        <v>827.62705507811995</v>
      </c>
      <c r="BV9" s="75">
        <v>88.169083867730293</v>
      </c>
      <c r="BW9" s="75">
        <v>7079.1461108159801</v>
      </c>
      <c r="BX9" s="86">
        <v>1181.4398935541101</v>
      </c>
      <c r="BY9" s="75">
        <f t="shared" si="0"/>
        <v>2579.2062147776896</v>
      </c>
      <c r="BZ9" s="75">
        <f t="shared" si="16"/>
        <v>1173.025594855364</v>
      </c>
      <c r="CA9" s="75"/>
      <c r="CB9" s="75">
        <f t="shared" si="1"/>
        <v>7676.3003685671692</v>
      </c>
      <c r="CC9" s="75"/>
      <c r="CD9" s="22">
        <f t="shared" si="17"/>
        <v>1.0349286368895696</v>
      </c>
      <c r="CE9" s="23">
        <f t="shared" si="2"/>
        <v>7.999998213898912E-3</v>
      </c>
      <c r="CF9" s="68">
        <f t="shared" si="3"/>
        <v>-0.16637342861250637</v>
      </c>
      <c r="CG9" s="68">
        <f t="shared" si="4"/>
        <v>-0.16489454856906663</v>
      </c>
      <c r="CH9" s="68">
        <f t="shared" si="5"/>
        <v>-0.16209386777014817</v>
      </c>
      <c r="CI9" s="68">
        <f t="shared" si="6"/>
        <v>-0.17984939668467578</v>
      </c>
      <c r="CJ9" s="68">
        <f t="shared" si="7"/>
        <v>-0.17882751337060362</v>
      </c>
      <c r="CK9" s="68">
        <f t="shared" si="8"/>
        <v>-0.16884729901939877</v>
      </c>
      <c r="CL9" s="68">
        <f t="shared" si="9"/>
        <v>-0.17247288823598914</v>
      </c>
      <c r="CM9" s="68">
        <f t="shared" si="10"/>
        <v>-0.17407801556427843</v>
      </c>
      <c r="CN9" s="68">
        <f t="shared" si="11"/>
        <v>-0.17248537633197458</v>
      </c>
      <c r="CO9" s="68">
        <f t="shared" si="12"/>
        <v>-0.17434791831832372</v>
      </c>
      <c r="CP9" s="68">
        <f t="shared" si="13"/>
        <v>-0.17416925834796687</v>
      </c>
      <c r="CQ9" s="68">
        <f t="shared" si="14"/>
        <v>-0.1746328649899806</v>
      </c>
      <c r="CR9" s="68">
        <f t="shared" si="15"/>
        <v>-0.17355661611638745</v>
      </c>
      <c r="CS9" s="68">
        <f t="shared" si="18"/>
        <v>-0.17223226396080954</v>
      </c>
      <c r="CT9" s="68"/>
      <c r="CU9" s="68"/>
      <c r="CV9" s="68"/>
      <c r="CW9" s="68"/>
    </row>
    <row r="10" spans="1:101" x14ac:dyDescent="0.25">
      <c r="A10" s="45" t="s">
        <v>500</v>
      </c>
      <c r="B10" s="75">
        <v>244798.78844999999</v>
      </c>
      <c r="C10" s="75">
        <v>519.36727645999997</v>
      </c>
      <c r="D10" s="75">
        <v>72975.466564000002</v>
      </c>
      <c r="E10" s="75">
        <v>2269.9271862999999</v>
      </c>
      <c r="F10" s="75">
        <v>1472.5608013999999</v>
      </c>
      <c r="G10" s="75">
        <v>1224.7374683999999</v>
      </c>
      <c r="H10" s="75">
        <v>24303.284543000002</v>
      </c>
      <c r="I10" s="75">
        <v>100.99030768</v>
      </c>
      <c r="J10" s="75">
        <v>555.61385476999999</v>
      </c>
      <c r="K10" s="75">
        <v>246.42721739000001</v>
      </c>
      <c r="L10" s="75">
        <v>17.332165287999999</v>
      </c>
      <c r="M10" s="75">
        <v>81.058510167999998</v>
      </c>
      <c r="N10" s="75">
        <v>33.750243726000001</v>
      </c>
      <c r="O10" s="75">
        <v>494.98438312000002</v>
      </c>
      <c r="P10" s="89"/>
      <c r="Q10" s="89" t="s">
        <v>460</v>
      </c>
      <c r="R10" s="75">
        <v>42.937451508283601</v>
      </c>
      <c r="S10" s="75">
        <v>17.325744437395599</v>
      </c>
      <c r="T10" s="75">
        <v>100.94705030323399</v>
      </c>
      <c r="U10" s="75">
        <v>100.948143968872</v>
      </c>
      <c r="V10" s="75">
        <v>53.905263689148299</v>
      </c>
      <c r="W10" s="75">
        <v>555.61271626919097</v>
      </c>
      <c r="X10" s="75">
        <v>81.059593103758004</v>
      </c>
      <c r="Y10" s="75">
        <v>1132.69291038348</v>
      </c>
      <c r="Z10" s="75">
        <v>244793.54483947501</v>
      </c>
      <c r="AA10" s="75">
        <v>1213.4470333787699</v>
      </c>
      <c r="AB10" s="75">
        <v>346.35785993788198</v>
      </c>
      <c r="AC10" s="75">
        <v>323.90367907863799</v>
      </c>
      <c r="AD10" s="75">
        <v>494.97380312380398</v>
      </c>
      <c r="AE10" s="75">
        <v>18.450836762548899</v>
      </c>
      <c r="AF10" s="75">
        <v>246.30254204964399</v>
      </c>
      <c r="AG10" s="75">
        <v>246.302529071923</v>
      </c>
      <c r="AH10" s="75">
        <v>583.64592311028002</v>
      </c>
      <c r="AI10" s="75">
        <v>934.19223127561804</v>
      </c>
      <c r="AJ10" s="75">
        <v>14.137132281716699</v>
      </c>
      <c r="AK10" s="75">
        <v>6.3955107233031798</v>
      </c>
      <c r="AL10" s="75">
        <v>103.2277440692</v>
      </c>
      <c r="AM10" s="75">
        <v>33.740364730608903</v>
      </c>
      <c r="AN10" s="75">
        <v>519.34486395498095</v>
      </c>
      <c r="AO10" s="75">
        <v>0</v>
      </c>
      <c r="AP10" s="75">
        <v>25050.4021065163</v>
      </c>
      <c r="AQ10" s="75">
        <v>60629.683805309702</v>
      </c>
      <c r="AR10" s="75">
        <v>11742.4151230675</v>
      </c>
      <c r="AS10" s="75">
        <v>72955.7448514875</v>
      </c>
      <c r="AT10" s="75">
        <v>643.09015220004699</v>
      </c>
      <c r="AU10" s="75">
        <v>1.3665738014848099</v>
      </c>
      <c r="AV10" s="75">
        <v>13186.5114889654</v>
      </c>
      <c r="AW10" s="75">
        <v>7.0957215982407096</v>
      </c>
      <c r="AX10" s="75">
        <v>1.3134320929027701</v>
      </c>
      <c r="AY10" s="75">
        <v>795.80690088570702</v>
      </c>
      <c r="AZ10" s="75">
        <v>14.8363284993689</v>
      </c>
      <c r="BA10" s="75">
        <v>0.78895550631899702</v>
      </c>
      <c r="BB10" s="75">
        <v>0.41255385285250501</v>
      </c>
      <c r="BC10" s="75">
        <v>2268.6374668406002</v>
      </c>
      <c r="BD10" s="75">
        <v>1471.5880894699401</v>
      </c>
      <c r="BE10" s="75">
        <v>797.04937737065802</v>
      </c>
      <c r="BF10" s="75">
        <v>8.6722501186637597</v>
      </c>
      <c r="BG10" s="75">
        <v>0.10566934604297901</v>
      </c>
      <c r="BH10" s="75">
        <v>53.752273860348197</v>
      </c>
      <c r="BI10" s="75">
        <v>2.0120698655731699</v>
      </c>
      <c r="BJ10" s="75">
        <v>63.910481037495103</v>
      </c>
      <c r="BK10" s="75">
        <v>8.8420985177224001</v>
      </c>
      <c r="BL10" s="75">
        <v>1.97447619471221</v>
      </c>
      <c r="BM10" s="75">
        <v>298.74632252517398</v>
      </c>
      <c r="BN10" s="75">
        <v>62.148217393865998</v>
      </c>
      <c r="BO10" s="75">
        <v>8.4501019858132604</v>
      </c>
      <c r="BP10" s="75">
        <v>203.07667227522501</v>
      </c>
      <c r="BQ10" s="75">
        <v>0.42520750629695098</v>
      </c>
      <c r="BR10" s="75">
        <v>1224.6896236776399</v>
      </c>
      <c r="BS10" s="75">
        <v>0</v>
      </c>
      <c r="BT10" s="75">
        <v>0.43463611099590199</v>
      </c>
      <c r="BU10" s="75">
        <v>2835.8197842495101</v>
      </c>
      <c r="BV10" s="75">
        <v>295.20765756026299</v>
      </c>
      <c r="BW10" s="75">
        <v>24302.3423533237</v>
      </c>
      <c r="BX10" s="86">
        <v>4073.8219763954198</v>
      </c>
      <c r="BY10" s="75">
        <f t="shared" si="0"/>
        <v>9089.7052643371808</v>
      </c>
      <c r="BZ10" s="75">
        <f t="shared" si="16"/>
        <v>4046.8246855703874</v>
      </c>
      <c r="CA10" s="75"/>
      <c r="CB10" s="75">
        <f t="shared" si="1"/>
        <v>26189.543874586157</v>
      </c>
      <c r="CC10" s="75"/>
      <c r="CD10" s="22">
        <f t="shared" si="17"/>
        <v>1.0307813848688661</v>
      </c>
      <c r="CE10" s="23">
        <f t="shared" si="2"/>
        <v>7.9999995106400448E-3</v>
      </c>
      <c r="CF10" s="68">
        <f t="shared" si="3"/>
        <v>-2.142008364576073E-5</v>
      </c>
      <c r="CG10" s="68">
        <f t="shared" si="4"/>
        <v>-4.3153479310022972E-5</v>
      </c>
      <c r="CH10" s="68">
        <f t="shared" si="5"/>
        <v>-2.7025126992790766E-4</v>
      </c>
      <c r="CI10" s="68">
        <f t="shared" si="6"/>
        <v>-5.681765772857242E-4</v>
      </c>
      <c r="CJ10" s="68">
        <f t="shared" si="7"/>
        <v>-6.6055807619969076E-4</v>
      </c>
      <c r="CK10" s="68">
        <f t="shared" si="8"/>
        <v>-3.90652883531629E-5</v>
      </c>
      <c r="CL10" s="68">
        <f t="shared" si="9"/>
        <v>-3.876799757804225E-5</v>
      </c>
      <c r="CM10" s="68">
        <f t="shared" si="10"/>
        <v>-4.1750255144878446E-4</v>
      </c>
      <c r="CN10" s="68">
        <f t="shared" si="11"/>
        <v>-2.0490864280038611E-6</v>
      </c>
      <c r="CO10" s="68">
        <f t="shared" si="12"/>
        <v>-5.0598436080894274E-4</v>
      </c>
      <c r="CP10" s="68">
        <f t="shared" si="13"/>
        <v>-3.7045865289809919E-4</v>
      </c>
      <c r="CQ10" s="68">
        <f t="shared" si="14"/>
        <v>1.3359926746272227E-5</v>
      </c>
      <c r="CR10" s="68">
        <f t="shared" si="15"/>
        <v>-2.9270886075076291E-4</v>
      </c>
      <c r="CS10" s="68">
        <f t="shared" si="18"/>
        <v>-2.1374404035446016E-5</v>
      </c>
      <c r="CT10" s="68"/>
      <c r="CU10" s="68"/>
      <c r="CV10" s="68"/>
      <c r="CW10" s="68"/>
    </row>
    <row r="11" spans="1:101" x14ac:dyDescent="0.25">
      <c r="A11" s="14" t="s">
        <v>501</v>
      </c>
      <c r="B11" s="75">
        <v>545331.24338</v>
      </c>
      <c r="C11" s="75">
        <v>1430.6752618999999</v>
      </c>
      <c r="D11" s="75">
        <v>125792.80856999999</v>
      </c>
      <c r="E11" s="75">
        <v>6181.2358668999996</v>
      </c>
      <c r="F11" s="75">
        <v>3992.8969888000001</v>
      </c>
      <c r="G11" s="75">
        <v>435.90355691000002</v>
      </c>
      <c r="H11" s="75">
        <v>54265.288391000002</v>
      </c>
      <c r="I11" s="75">
        <v>247.00873806999999</v>
      </c>
      <c r="J11" s="75">
        <v>1214.294676</v>
      </c>
      <c r="K11" s="75">
        <v>642.05160431000002</v>
      </c>
      <c r="L11" s="75">
        <v>41.754464483</v>
      </c>
      <c r="M11" s="75">
        <v>178.27085672000001</v>
      </c>
      <c r="N11" s="75">
        <v>79.504104804999997</v>
      </c>
      <c r="O11" s="75">
        <v>1091.6337647</v>
      </c>
      <c r="P11" s="89"/>
      <c r="Q11" s="89" t="s">
        <v>465</v>
      </c>
      <c r="R11" s="75">
        <v>93.788325049183996</v>
      </c>
      <c r="S11" s="75">
        <v>41.733875061964497</v>
      </c>
      <c r="T11" s="75">
        <v>246.873617938775</v>
      </c>
      <c r="U11" s="75">
        <v>246.876292605142</v>
      </c>
      <c r="V11" s="75">
        <v>124.150018682517</v>
      </c>
      <c r="W11" s="75">
        <v>1214.2080792884301</v>
      </c>
      <c r="X11" s="75">
        <v>178.257673960755</v>
      </c>
      <c r="Y11" s="75">
        <v>2768.9547797496598</v>
      </c>
      <c r="Z11" s="75">
        <v>545258.30892794696</v>
      </c>
      <c r="AA11" s="75">
        <v>2582.5069570174701</v>
      </c>
      <c r="AB11" s="75">
        <v>733.13865002529701</v>
      </c>
      <c r="AC11" s="75">
        <v>698.69381763190495</v>
      </c>
      <c r="AD11" s="75">
        <v>1091.5658267917199</v>
      </c>
      <c r="AE11" s="75">
        <v>38.805505856279296</v>
      </c>
      <c r="AF11" s="75">
        <v>641.66778251836104</v>
      </c>
      <c r="AG11" s="75">
        <v>641.66786857313502</v>
      </c>
      <c r="AH11" s="75">
        <v>1005.88228522296</v>
      </c>
      <c r="AI11" s="75">
        <v>1830.95352514977</v>
      </c>
      <c r="AJ11" s="75">
        <v>29.1577284891262</v>
      </c>
      <c r="AK11" s="75">
        <v>16.793292310366599</v>
      </c>
      <c r="AL11" s="75">
        <v>210.83693607325901</v>
      </c>
      <c r="AM11" s="75">
        <v>79.471293675138398</v>
      </c>
      <c r="AN11" s="75">
        <v>1430.5274575748001</v>
      </c>
      <c r="AO11" s="75">
        <v>0</v>
      </c>
      <c r="AP11" s="75">
        <v>55754.8357177422</v>
      </c>
      <c r="AQ11" s="75">
        <v>102912.60765775399</v>
      </c>
      <c r="AR11" s="75">
        <v>21816.854332467999</v>
      </c>
      <c r="AS11" s="75">
        <v>125735.34427544499</v>
      </c>
      <c r="AT11" s="75">
        <v>1352.0286231804901</v>
      </c>
      <c r="AU11" s="75">
        <v>3.7365493146381299</v>
      </c>
      <c r="AV11" s="75">
        <v>28931.827007295</v>
      </c>
      <c r="AW11" s="75">
        <v>19.383399483016099</v>
      </c>
      <c r="AX11" s="75">
        <v>3.60692726400899</v>
      </c>
      <c r="AY11" s="75">
        <v>2186.47332682969</v>
      </c>
      <c r="AZ11" s="75">
        <v>40.682000584224703</v>
      </c>
      <c r="BA11" s="75">
        <v>2.1733503419919802</v>
      </c>
      <c r="BB11" s="75">
        <v>1.1291151639412</v>
      </c>
      <c r="BC11" s="75">
        <v>6177.33477883673</v>
      </c>
      <c r="BD11" s="75">
        <v>3989.9972246443599</v>
      </c>
      <c r="BE11" s="75">
        <v>2187.3375541923601</v>
      </c>
      <c r="BF11" s="75">
        <v>23.8759182526166</v>
      </c>
      <c r="BG11" s="75">
        <v>0.29108877351367102</v>
      </c>
      <c r="BH11" s="75">
        <v>147.470512299034</v>
      </c>
      <c r="BI11" s="75">
        <v>5.5387618842904098</v>
      </c>
      <c r="BJ11" s="75">
        <v>174.23985669957</v>
      </c>
      <c r="BK11" s="75">
        <v>24.074682925753802</v>
      </c>
      <c r="BL11" s="75">
        <v>5.3879154196773502</v>
      </c>
      <c r="BM11" s="75">
        <v>813.88702734282401</v>
      </c>
      <c r="BN11" s="75">
        <v>131.46503021068401</v>
      </c>
      <c r="BO11" s="75">
        <v>23.250206958889301</v>
      </c>
      <c r="BP11" s="75">
        <v>513.62818311590195</v>
      </c>
      <c r="BQ11" s="75">
        <v>1.16840199077365</v>
      </c>
      <c r="BR11" s="75">
        <v>435.80919737429502</v>
      </c>
      <c r="BS11" s="75">
        <v>0</v>
      </c>
      <c r="BT11" s="75">
        <v>1.2009251645036001</v>
      </c>
      <c r="BU11" s="75">
        <v>6281.5962193168898</v>
      </c>
      <c r="BV11" s="75">
        <v>2148.0892366077401</v>
      </c>
      <c r="BW11" s="75">
        <v>54260.393343254102</v>
      </c>
      <c r="BX11" s="86">
        <v>8449.9280829169293</v>
      </c>
      <c r="BY11" s="75">
        <f t="shared" si="0"/>
        <v>19943.241279178932</v>
      </c>
      <c r="BZ11" s="75">
        <f t="shared" si="16"/>
        <v>8386.3392733495293</v>
      </c>
      <c r="CA11" s="75"/>
      <c r="CB11" s="75">
        <f t="shared" si="1"/>
        <v>58526.66414047264</v>
      </c>
      <c r="CC11" s="75"/>
      <c r="CD11" s="22">
        <f t="shared" si="17"/>
        <v>1.0275420483046294</v>
      </c>
      <c r="CE11" s="23">
        <f t="shared" si="2"/>
        <v>7.999996270097301E-3</v>
      </c>
      <c r="CF11" s="68">
        <f t="shared" si="3"/>
        <v>-1.3374339530042398E-4</v>
      </c>
      <c r="CG11" s="68">
        <f t="shared" si="4"/>
        <v>-1.033108834240241E-4</v>
      </c>
      <c r="CH11" s="68">
        <f t="shared" si="5"/>
        <v>-4.5681700892323421E-4</v>
      </c>
      <c r="CI11" s="68">
        <f t="shared" si="6"/>
        <v>-6.3111781321264994E-4</v>
      </c>
      <c r="CJ11" s="68">
        <f t="shared" si="7"/>
        <v>-7.2623064501138514E-4</v>
      </c>
      <c r="CK11" s="68">
        <f t="shared" si="8"/>
        <v>-2.1646883630380186E-4</v>
      </c>
      <c r="CL11" s="68">
        <f t="shared" si="9"/>
        <v>-9.0205873608000239E-5</v>
      </c>
      <c r="CM11" s="68">
        <f t="shared" si="10"/>
        <v>-5.3619748796279688E-4</v>
      </c>
      <c r="CN11" s="68">
        <f t="shared" si="11"/>
        <v>-7.1314412622758012E-5</v>
      </c>
      <c r="CO11" s="68">
        <f t="shared" si="12"/>
        <v>-5.9767117516571736E-4</v>
      </c>
      <c r="CP11" s="68">
        <f t="shared" si="13"/>
        <v>-4.9310705550745292E-4</v>
      </c>
      <c r="CQ11" s="68">
        <f t="shared" si="14"/>
        <v>-7.3947921087952345E-5</v>
      </c>
      <c r="CR11" s="68">
        <f t="shared" si="15"/>
        <v>-4.1269730590735377E-4</v>
      </c>
      <c r="CS11" s="68">
        <f t="shared" si="18"/>
        <v>-6.2235074140246219E-5</v>
      </c>
      <c r="CT11" s="68"/>
      <c r="CU11" s="68"/>
      <c r="CV11" s="68"/>
      <c r="CW11" s="68"/>
    </row>
    <row r="12" spans="1:101" x14ac:dyDescent="0.25">
      <c r="A12" s="14" t="s">
        <v>502</v>
      </c>
      <c r="B12" s="75">
        <v>96457.089433999994</v>
      </c>
      <c r="C12" s="75">
        <v>163.09569442</v>
      </c>
      <c r="D12" s="75">
        <v>22872.815961</v>
      </c>
      <c r="E12" s="75">
        <v>1784.7756887999999</v>
      </c>
      <c r="F12" s="75">
        <v>1448.7446742</v>
      </c>
      <c r="G12" s="75">
        <v>609.68955742000003</v>
      </c>
      <c r="H12" s="75">
        <v>8390.5929106999993</v>
      </c>
      <c r="I12" s="75">
        <v>35.084215327999999</v>
      </c>
      <c r="J12" s="75">
        <v>207.84875162</v>
      </c>
      <c r="K12" s="75">
        <v>83.998720571000007</v>
      </c>
      <c r="L12" s="75">
        <v>6.0996650970999999</v>
      </c>
      <c r="M12" s="75">
        <v>30.713617620000001</v>
      </c>
      <c r="N12" s="75">
        <v>12.027247113</v>
      </c>
      <c r="O12" s="75">
        <v>170.43009710999999</v>
      </c>
      <c r="P12" s="89"/>
      <c r="Q12" s="89" t="s">
        <v>466</v>
      </c>
      <c r="R12" s="75">
        <v>16.542981883867999</v>
      </c>
      <c r="S12" s="75">
        <v>6.0972308681932299</v>
      </c>
      <c r="T12" s="75">
        <v>35.068271142529099</v>
      </c>
      <c r="U12" s="75">
        <v>35.068589358872003</v>
      </c>
      <c r="V12" s="75">
        <v>19.213786500619999</v>
      </c>
      <c r="W12" s="75">
        <v>207.83336439935701</v>
      </c>
      <c r="X12" s="75">
        <v>30.711521186684401</v>
      </c>
      <c r="Y12" s="75">
        <v>395.71000419932398</v>
      </c>
      <c r="Z12" s="75">
        <v>96448.17597425</v>
      </c>
      <c r="AA12" s="75">
        <v>463.60127683904398</v>
      </c>
      <c r="AB12" s="75">
        <v>130.67443006867799</v>
      </c>
      <c r="AC12" s="75">
        <v>116.714423218459</v>
      </c>
      <c r="AD12" s="75">
        <v>170.417057046488</v>
      </c>
      <c r="AE12" s="75">
        <v>7.1361993227621197</v>
      </c>
      <c r="AF12" s="75">
        <v>83.954071794076995</v>
      </c>
      <c r="AG12" s="75">
        <v>83.954062215518704</v>
      </c>
      <c r="AH12" s="75">
        <v>182.92052263430199</v>
      </c>
      <c r="AI12" s="75">
        <v>318.86016603773197</v>
      </c>
      <c r="AJ12" s="75">
        <v>5.6601515267926601</v>
      </c>
      <c r="AK12" s="75">
        <v>2.0599506633729598</v>
      </c>
      <c r="AL12" s="75">
        <v>42.310886950590699</v>
      </c>
      <c r="AM12" s="75">
        <v>12.0233129115322</v>
      </c>
      <c r="AN12" s="75">
        <v>163.07853591494501</v>
      </c>
      <c r="AO12" s="75">
        <v>0</v>
      </c>
      <c r="AP12" s="75">
        <v>8667.9885644052702</v>
      </c>
      <c r="AQ12" s="75">
        <v>19007.125248764001</v>
      </c>
      <c r="AR12" s="75">
        <v>3675.0340992410502</v>
      </c>
      <c r="AS12" s="75">
        <v>22865.079870639402</v>
      </c>
      <c r="AT12" s="75">
        <v>235.828925795896</v>
      </c>
      <c r="AU12" s="75">
        <v>0.424036979888336</v>
      </c>
      <c r="AV12" s="75">
        <v>4463.4997174556402</v>
      </c>
      <c r="AW12" s="75">
        <v>2.1997279779758201</v>
      </c>
      <c r="AX12" s="75">
        <v>0.41047286683532003</v>
      </c>
      <c r="AY12" s="75">
        <v>249.00904691986699</v>
      </c>
      <c r="AZ12" s="75">
        <v>4.6254961934996697</v>
      </c>
      <c r="BA12" s="75">
        <v>0.24773810226139001</v>
      </c>
      <c r="BB12" s="75">
        <v>0.128210854566598</v>
      </c>
      <c r="BC12" s="75">
        <v>1783.2689194524801</v>
      </c>
      <c r="BD12" s="75">
        <v>1447.4373904699601</v>
      </c>
      <c r="BE12" s="75">
        <v>335.83152898251097</v>
      </c>
      <c r="BF12" s="75">
        <v>2.7205963696489701</v>
      </c>
      <c r="BG12" s="75">
        <v>3.3181003543929798E-2</v>
      </c>
      <c r="BH12" s="75">
        <v>16.7758145868813</v>
      </c>
      <c r="BI12" s="75">
        <v>0.63111562173095903</v>
      </c>
      <c r="BJ12" s="75">
        <v>19.7669281138907</v>
      </c>
      <c r="BK12" s="75">
        <v>2.7265173981051198</v>
      </c>
      <c r="BL12" s="75">
        <v>0.61156890325567503</v>
      </c>
      <c r="BM12" s="75">
        <v>92.301308564405304</v>
      </c>
      <c r="BN12" s="75">
        <v>20.9434510718973</v>
      </c>
      <c r="BO12" s="75">
        <v>2.6483212625870101</v>
      </c>
      <c r="BP12" s="75">
        <v>1052.04432414557</v>
      </c>
      <c r="BQ12" s="75">
        <v>0.132984605455337</v>
      </c>
      <c r="BR12" s="75">
        <v>609.43451352480395</v>
      </c>
      <c r="BS12" s="75">
        <v>0</v>
      </c>
      <c r="BT12" s="75">
        <v>0.13611497633894501</v>
      </c>
      <c r="BU12" s="75">
        <v>982.20099810062197</v>
      </c>
      <c r="BV12" s="75">
        <v>102.756425479521</v>
      </c>
      <c r="BW12" s="75">
        <v>8389.7957503706493</v>
      </c>
      <c r="BX12" s="86">
        <v>1415.3371350160501</v>
      </c>
      <c r="BY12" s="75">
        <f t="shared" si="0"/>
        <v>3076.7725727213756</v>
      </c>
      <c r="BZ12" s="75">
        <f t="shared" si="16"/>
        <v>1405.7167032885136</v>
      </c>
      <c r="CA12" s="75"/>
      <c r="CB12" s="75">
        <f t="shared" si="1"/>
        <v>9066.0427324431712</v>
      </c>
      <c r="CC12" s="75"/>
      <c r="CD12" s="22">
        <f t="shared" si="17"/>
        <v>1.0331584727819305</v>
      </c>
      <c r="CE12" s="23">
        <f t="shared" si="2"/>
        <v>7.9999949122935982E-3</v>
      </c>
      <c r="CF12" s="68">
        <f t="shared" si="3"/>
        <v>-9.2408549773764247E-5</v>
      </c>
      <c r="CG12" s="68">
        <f t="shared" si="4"/>
        <v>-1.0520513810013558E-4</v>
      </c>
      <c r="CH12" s="68">
        <f t="shared" si="5"/>
        <v>-3.3822203500387838E-4</v>
      </c>
      <c r="CI12" s="68">
        <f t="shared" si="6"/>
        <v>-8.4423457635334712E-4</v>
      </c>
      <c r="CJ12" s="68">
        <f t="shared" si="7"/>
        <v>-9.0235619382813864E-4</v>
      </c>
      <c r="CK12" s="68">
        <f t="shared" si="8"/>
        <v>-4.1831763738145835E-4</v>
      </c>
      <c r="CL12" s="68">
        <f t="shared" si="9"/>
        <v>-9.5006436116495041E-5</v>
      </c>
      <c r="CM12" s="68">
        <f t="shared" si="10"/>
        <v>-4.4538459765764983E-4</v>
      </c>
      <c r="CN12" s="68">
        <f t="shared" si="11"/>
        <v>-7.4030854277749459E-5</v>
      </c>
      <c r="CO12" s="68">
        <f t="shared" si="12"/>
        <v>-5.3165518686151445E-4</v>
      </c>
      <c r="CP12" s="68">
        <f t="shared" si="13"/>
        <v>-3.9907582924960104E-4</v>
      </c>
      <c r="CQ12" s="68">
        <f t="shared" si="14"/>
        <v>-6.8257453144660393E-5</v>
      </c>
      <c r="CR12" s="68">
        <f t="shared" si="15"/>
        <v>-3.2710739463792047E-4</v>
      </c>
      <c r="CS12" s="68">
        <f t="shared" si="18"/>
        <v>-7.6512680172784593E-5</v>
      </c>
      <c r="CT12" s="68"/>
      <c r="CU12" s="68"/>
      <c r="CV12" s="68"/>
      <c r="CW12" s="68"/>
    </row>
    <row r="13" spans="1:101" x14ac:dyDescent="0.25">
      <c r="A13" s="14" t="s">
        <v>503</v>
      </c>
      <c r="B13" s="75">
        <v>202652.32620000001</v>
      </c>
      <c r="C13" s="75">
        <v>444.91814954</v>
      </c>
      <c r="D13" s="75">
        <v>55406.740278999998</v>
      </c>
      <c r="E13" s="75">
        <v>4855.9694353000004</v>
      </c>
      <c r="F13" s="75">
        <v>3940.7710367999998</v>
      </c>
      <c r="G13" s="75">
        <v>1654.2969204999999</v>
      </c>
      <c r="H13" s="75">
        <v>20995.263418999999</v>
      </c>
      <c r="I13" s="75">
        <v>85.895158516999999</v>
      </c>
      <c r="J13" s="75">
        <v>472.92864916000002</v>
      </c>
      <c r="K13" s="75">
        <v>209.92216794999999</v>
      </c>
      <c r="L13" s="75">
        <v>14.728703374</v>
      </c>
      <c r="M13" s="75">
        <v>68.415052537999998</v>
      </c>
      <c r="N13" s="75">
        <v>28.639633094000001</v>
      </c>
      <c r="O13" s="75">
        <v>427.98072944</v>
      </c>
      <c r="P13" s="89"/>
      <c r="Q13" s="89" t="s">
        <v>467</v>
      </c>
      <c r="R13" s="75">
        <v>36.3299408723433</v>
      </c>
      <c r="S13" s="75">
        <v>14.7221384404</v>
      </c>
      <c r="T13" s="75">
        <v>85.852402087105204</v>
      </c>
      <c r="U13" s="75">
        <v>85.853113088013203</v>
      </c>
      <c r="V13" s="75">
        <v>45.735091109690899</v>
      </c>
      <c r="W13" s="75">
        <v>472.89312282930501</v>
      </c>
      <c r="X13" s="75">
        <v>68.409679049921806</v>
      </c>
      <c r="Y13" s="75">
        <v>963.48435287124403</v>
      </c>
      <c r="Z13" s="75">
        <v>202629.87907163301</v>
      </c>
      <c r="AA13" s="75">
        <v>1026.3788793235799</v>
      </c>
      <c r="AB13" s="75">
        <v>293.094392874422</v>
      </c>
      <c r="AC13" s="75">
        <v>274.50545278720199</v>
      </c>
      <c r="AD13" s="75">
        <v>427.95192438107699</v>
      </c>
      <c r="AE13" s="75">
        <v>15.665764727889499</v>
      </c>
      <c r="AF13" s="75">
        <v>209.80152774954601</v>
      </c>
      <c r="AG13" s="75">
        <v>209.801526922096</v>
      </c>
      <c r="AH13" s="75">
        <v>443.104487073749</v>
      </c>
      <c r="AI13" s="75">
        <v>809.402039485606</v>
      </c>
      <c r="AJ13" s="75">
        <v>11.9599580890896</v>
      </c>
      <c r="AK13" s="75">
        <v>5.4436307982186598</v>
      </c>
      <c r="AL13" s="75">
        <v>87.115175402063699</v>
      </c>
      <c r="AM13" s="75">
        <v>28.6291119394715</v>
      </c>
      <c r="AN13" s="75">
        <v>444.87204817539902</v>
      </c>
      <c r="AO13" s="75">
        <v>0</v>
      </c>
      <c r="AP13" s="75">
        <v>21633.619670188498</v>
      </c>
      <c r="AQ13" s="75">
        <v>46158.184430959402</v>
      </c>
      <c r="AR13" s="75">
        <v>8786.7732792759907</v>
      </c>
      <c r="AS13" s="75">
        <v>55388.062197309198</v>
      </c>
      <c r="AT13" s="75">
        <v>546.56028801093396</v>
      </c>
      <c r="AU13" s="75">
        <v>1.1376944253928301</v>
      </c>
      <c r="AV13" s="75">
        <v>11443.061212718399</v>
      </c>
      <c r="AW13" s="75">
        <v>5.8953885811604003</v>
      </c>
      <c r="AX13" s="75">
        <v>1.1124795644769201</v>
      </c>
      <c r="AY13" s="75">
        <v>676.12385863963698</v>
      </c>
      <c r="AZ13" s="75">
        <v>12.494452946201701</v>
      </c>
      <c r="BA13" s="75">
        <v>0.67581894222236905</v>
      </c>
      <c r="BB13" s="75">
        <v>0.34474519938050102</v>
      </c>
      <c r="BC13" s="75">
        <v>4851.9161552379001</v>
      </c>
      <c r="BD13" s="75">
        <v>3937.2555537067901</v>
      </c>
      <c r="BE13" s="75">
        <v>914.66060153111005</v>
      </c>
      <c r="BF13" s="75">
        <v>7.41223238887327</v>
      </c>
      <c r="BG13" s="75">
        <v>9.0516756339666105E-2</v>
      </c>
      <c r="BH13" s="75">
        <v>45.384231339803797</v>
      </c>
      <c r="BI13" s="75">
        <v>1.71910030710384</v>
      </c>
      <c r="BJ13" s="75">
        <v>52.817381857063303</v>
      </c>
      <c r="BK13" s="75">
        <v>7.2515994389236997</v>
      </c>
      <c r="BL13" s="75">
        <v>1.6374699125316201</v>
      </c>
      <c r="BM13" s="75">
        <v>246.264644091337</v>
      </c>
      <c r="BN13" s="75">
        <v>53.639377974864999</v>
      </c>
      <c r="BO13" s="75">
        <v>7.2055031092886201</v>
      </c>
      <c r="BP13" s="75">
        <v>2869.3276618330301</v>
      </c>
      <c r="BQ13" s="75">
        <v>0.36077437402514301</v>
      </c>
      <c r="BR13" s="75">
        <v>1653.60252346323</v>
      </c>
      <c r="BS13" s="75">
        <v>0</v>
      </c>
      <c r="BT13" s="75">
        <v>0.37016814120504199</v>
      </c>
      <c r="BU13" s="75">
        <v>2450.3446255306499</v>
      </c>
      <c r="BV13" s="75">
        <v>254.323267129681</v>
      </c>
      <c r="BW13" s="75">
        <v>20993.406784724099</v>
      </c>
      <c r="BX13" s="86">
        <v>3514.21730825651</v>
      </c>
      <c r="BY13" s="75">
        <f t="shared" si="0"/>
        <v>7887.9128746385286</v>
      </c>
      <c r="BZ13" s="75">
        <f t="shared" si="16"/>
        <v>3491.3097769579181</v>
      </c>
      <c r="CA13" s="75"/>
      <c r="CB13" s="75">
        <f t="shared" si="1"/>
        <v>22600.177978769552</v>
      </c>
      <c r="CC13" s="75"/>
      <c r="CD13" s="22">
        <f t="shared" si="17"/>
        <v>1.0304959024530622</v>
      </c>
      <c r="CE13" s="23">
        <f t="shared" si="2"/>
        <v>7.9999998103431648E-3</v>
      </c>
      <c r="CF13" s="68">
        <f t="shared" si="3"/>
        <v>-1.1076669480144903E-4</v>
      </c>
      <c r="CG13" s="68">
        <f t="shared" si="4"/>
        <v>-1.0361763090278544E-4</v>
      </c>
      <c r="CH13" s="68">
        <f t="shared" si="5"/>
        <v>-3.3710847446982408E-4</v>
      </c>
      <c r="CI13" s="68">
        <f t="shared" si="6"/>
        <v>-8.3470048897661025E-4</v>
      </c>
      <c r="CJ13" s="68">
        <f t="shared" si="7"/>
        <v>-8.9208001692591408E-4</v>
      </c>
      <c r="CK13" s="68">
        <f t="shared" si="8"/>
        <v>-4.1975356912353159E-4</v>
      </c>
      <c r="CL13" s="68">
        <f t="shared" si="9"/>
        <v>-8.8431101760802009E-5</v>
      </c>
      <c r="CM13" s="68">
        <f t="shared" si="10"/>
        <v>-4.8949707658406318E-4</v>
      </c>
      <c r="CN13" s="68">
        <f t="shared" si="11"/>
        <v>-7.5119853191611691E-5</v>
      </c>
      <c r="CO13" s="68">
        <f t="shared" si="12"/>
        <v>-5.7469408344106129E-4</v>
      </c>
      <c r="CP13" s="68">
        <f t="shared" si="13"/>
        <v>-4.4572379749250755E-4</v>
      </c>
      <c r="CQ13" s="68">
        <f t="shared" si="14"/>
        <v>-7.8542482667934789E-5</v>
      </c>
      <c r="CR13" s="68">
        <f t="shared" si="15"/>
        <v>-3.6736345378338896E-4</v>
      </c>
      <c r="CS13" s="68">
        <f t="shared" si="18"/>
        <v>-6.7304569905993198E-5</v>
      </c>
      <c r="CT13" s="68"/>
      <c r="CU13" s="68"/>
      <c r="CV13" s="68"/>
      <c r="CW13" s="68"/>
    </row>
    <row r="14" spans="1:101" x14ac:dyDescent="0.25">
      <c r="A14" s="14" t="s">
        <v>504</v>
      </c>
      <c r="B14" s="75">
        <v>155629.20264</v>
      </c>
      <c r="C14" s="75">
        <v>228.58447723</v>
      </c>
      <c r="D14" s="75">
        <v>27524.497793999999</v>
      </c>
      <c r="E14" s="75">
        <v>2485.5937029000002</v>
      </c>
      <c r="F14" s="75">
        <v>2016.4609771999999</v>
      </c>
      <c r="G14" s="75">
        <v>890.17045752000001</v>
      </c>
      <c r="H14" s="75">
        <v>12275.426364000001</v>
      </c>
      <c r="I14" s="75">
        <v>49.015741615000003</v>
      </c>
      <c r="J14" s="75">
        <v>293.09085132000001</v>
      </c>
      <c r="K14" s="75">
        <v>117.57042033</v>
      </c>
      <c r="L14" s="75">
        <v>8.4939758784000006</v>
      </c>
      <c r="M14" s="75">
        <v>42.335189907</v>
      </c>
      <c r="N14" s="75">
        <v>16.794378698999999</v>
      </c>
      <c r="O14" s="75">
        <v>244.27440604</v>
      </c>
      <c r="P14" s="89"/>
      <c r="Q14" s="89" t="s">
        <v>443</v>
      </c>
      <c r="R14" s="75">
        <v>22.745562960974201</v>
      </c>
      <c r="S14" s="75">
        <v>8.3675463017385301</v>
      </c>
      <c r="T14" s="75">
        <v>48.318530248211303</v>
      </c>
      <c r="U14" s="75">
        <v>48.318970242482997</v>
      </c>
      <c r="V14" s="75">
        <v>26.4269044044213</v>
      </c>
      <c r="W14" s="75">
        <v>288.26616619011099</v>
      </c>
      <c r="X14" s="75">
        <v>41.555196534887301</v>
      </c>
      <c r="Y14" s="75">
        <v>549.72128425261405</v>
      </c>
      <c r="Z14" s="75">
        <v>153531.682306034</v>
      </c>
      <c r="AA14" s="75">
        <v>638.018535246125</v>
      </c>
      <c r="AB14" s="75">
        <v>180.03443636982101</v>
      </c>
      <c r="AC14" s="75">
        <v>161.052233497283</v>
      </c>
      <c r="AD14" s="75">
        <v>240.38875391560401</v>
      </c>
      <c r="AE14" s="75">
        <v>9.8537679596044399</v>
      </c>
      <c r="AF14" s="75">
        <v>115.98551884434301</v>
      </c>
      <c r="AG14" s="75">
        <v>115.985506068519</v>
      </c>
      <c r="AH14" s="75">
        <v>217.10960901029</v>
      </c>
      <c r="AI14" s="75">
        <v>478.28820940705498</v>
      </c>
      <c r="AJ14" s="75">
        <v>7.8977844534732098</v>
      </c>
      <c r="AK14" s="75">
        <v>2.8211918474864501</v>
      </c>
      <c r="AL14" s="75">
        <v>58.311855484672797</v>
      </c>
      <c r="AM14" s="75">
        <v>16.544046499829999</v>
      </c>
      <c r="AN14" s="75">
        <v>225.895017686579</v>
      </c>
      <c r="AO14" s="75">
        <v>0</v>
      </c>
      <c r="AP14" s="75">
        <v>12474.056880349601</v>
      </c>
      <c r="AQ14" s="75">
        <v>22675.629825008102</v>
      </c>
      <c r="AR14" s="75">
        <v>4245.9473773706504</v>
      </c>
      <c r="AS14" s="75">
        <v>27138.686811389001</v>
      </c>
      <c r="AT14" s="75">
        <v>330.85037985493602</v>
      </c>
      <c r="AU14" s="75">
        <v>0.563788237790527</v>
      </c>
      <c r="AV14" s="75">
        <v>6520.9349582665</v>
      </c>
      <c r="AW14" s="75">
        <v>2.9177015344169002</v>
      </c>
      <c r="AX14" s="75">
        <v>0.56013079647480901</v>
      </c>
      <c r="AY14" s="75">
        <v>341.17569796678703</v>
      </c>
      <c r="AZ14" s="75">
        <v>6.2639870812458298</v>
      </c>
      <c r="BA14" s="75">
        <v>0.34399339373997601</v>
      </c>
      <c r="BB14" s="75">
        <v>0.171418153959776</v>
      </c>
      <c r="BC14" s="75">
        <v>2458.064874268</v>
      </c>
      <c r="BD14" s="75">
        <v>1993.7562819963</v>
      </c>
      <c r="BE14" s="75">
        <v>464.30859227169702</v>
      </c>
      <c r="BF14" s="75">
        <v>3.76729298522352</v>
      </c>
      <c r="BG14" s="75">
        <v>4.6064035913292202E-2</v>
      </c>
      <c r="BH14" s="75">
        <v>22.8112914256739</v>
      </c>
      <c r="BI14" s="75">
        <v>0.87238942519993101</v>
      </c>
      <c r="BJ14" s="75">
        <v>26.025876892805702</v>
      </c>
      <c r="BK14" s="75">
        <v>3.5439564076786998</v>
      </c>
      <c r="BL14" s="75">
        <v>0.80951073661932205</v>
      </c>
      <c r="BM14" s="75">
        <v>121.06517549342099</v>
      </c>
      <c r="BN14" s="75">
        <v>29.185647675454899</v>
      </c>
      <c r="BO14" s="75">
        <v>3.6535886552356902</v>
      </c>
      <c r="BP14" s="75">
        <v>1458.9823420801699</v>
      </c>
      <c r="BQ14" s="75">
        <v>0.182076693948863</v>
      </c>
      <c r="BR14" s="75">
        <v>879.61410409563598</v>
      </c>
      <c r="BS14" s="75">
        <v>0</v>
      </c>
      <c r="BT14" s="75">
        <v>0.185604802892713</v>
      </c>
      <c r="BU14" s="75">
        <v>1414.5775883582701</v>
      </c>
      <c r="BV14" s="75">
        <v>149.12636540485099</v>
      </c>
      <c r="BW14" s="75">
        <v>12078.296675650399</v>
      </c>
      <c r="BX14" s="86">
        <v>1992.8547723424699</v>
      </c>
      <c r="BY14" s="75">
        <f t="shared" si="0"/>
        <v>4495.0005820838887</v>
      </c>
      <c r="BZ14" s="75">
        <f t="shared" si="16"/>
        <v>1979.6170839432814</v>
      </c>
      <c r="CA14" s="75"/>
      <c r="CB14" s="75">
        <f t="shared" si="1"/>
        <v>13025.45729787157</v>
      </c>
      <c r="CC14" s="75"/>
      <c r="CD14" s="22">
        <f t="shared" si="17"/>
        <v>1.0327662265075046</v>
      </c>
      <c r="CE14" s="23">
        <f t="shared" si="2"/>
        <v>8.0000042197759524E-3</v>
      </c>
      <c r="CF14" s="68">
        <f t="shared" si="3"/>
        <v>-1.34776783430419E-2</v>
      </c>
      <c r="CG14" s="68">
        <f t="shared" si="4"/>
        <v>-1.1765713822793377E-2</v>
      </c>
      <c r="CH14" s="68">
        <f t="shared" si="5"/>
        <v>-1.4017003525314081E-2</v>
      </c>
      <c r="CI14" s="68">
        <f t="shared" si="6"/>
        <v>-1.107535338534274E-2</v>
      </c>
      <c r="CJ14" s="68">
        <f t="shared" si="7"/>
        <v>-1.1259674975325819E-2</v>
      </c>
      <c r="CK14" s="68">
        <f t="shared" si="8"/>
        <v>-1.1858800003062175E-2</v>
      </c>
      <c r="CL14" s="68">
        <f t="shared" si="9"/>
        <v>-1.6058887284577054E-2</v>
      </c>
      <c r="CM14" s="68">
        <f t="shared" si="10"/>
        <v>-1.4215257171662925E-2</v>
      </c>
      <c r="CN14" s="68">
        <f t="shared" si="11"/>
        <v>-1.6461397918631625E-2</v>
      </c>
      <c r="CO14" s="68">
        <f t="shared" si="12"/>
        <v>-1.3480552821299958E-2</v>
      </c>
      <c r="CP14" s="68">
        <f t="shared" si="13"/>
        <v>-1.4884616870996561E-2</v>
      </c>
      <c r="CQ14" s="68">
        <f t="shared" si="14"/>
        <v>-1.8424232271690589E-2</v>
      </c>
      <c r="CR14" s="68">
        <f t="shared" si="15"/>
        <v>-1.4905713611477961E-2</v>
      </c>
      <c r="CS14" s="68">
        <f t="shared" si="18"/>
        <v>-1.5906914635009744E-2</v>
      </c>
      <c r="CT14" s="68"/>
      <c r="CU14" s="68"/>
      <c r="CV14" s="68"/>
      <c r="CW14" s="68"/>
    </row>
    <row r="15" spans="1:101" x14ac:dyDescent="0.25">
      <c r="A15" s="14" t="s">
        <v>505</v>
      </c>
      <c r="B15" s="75">
        <v>115258.10086000001</v>
      </c>
      <c r="C15" s="75">
        <v>261.05477472000001</v>
      </c>
      <c r="D15" s="75">
        <v>32526.602265000001</v>
      </c>
      <c r="E15" s="75">
        <v>2771.1769981000002</v>
      </c>
      <c r="F15" s="75">
        <v>2240.1869101000002</v>
      </c>
      <c r="G15" s="75">
        <v>928.04906836999999</v>
      </c>
      <c r="H15" s="75">
        <v>11765.447211999999</v>
      </c>
      <c r="I15" s="75">
        <v>50.426249808000001</v>
      </c>
      <c r="J15" s="75">
        <v>275.21476001000002</v>
      </c>
      <c r="K15" s="75">
        <v>123.37524372999999</v>
      </c>
      <c r="L15" s="75">
        <v>8.6555778626999995</v>
      </c>
      <c r="M15" s="75">
        <v>40.321858061</v>
      </c>
      <c r="N15" s="75">
        <v>16.8025597</v>
      </c>
      <c r="O15" s="75">
        <v>238.78649281</v>
      </c>
      <c r="P15" s="89"/>
      <c r="Q15" s="89" t="s">
        <v>468</v>
      </c>
      <c r="R15" s="75">
        <v>21.3170723995845</v>
      </c>
      <c r="S15" s="75">
        <v>8.6517819767172508</v>
      </c>
      <c r="T15" s="75">
        <v>50.401381826823602</v>
      </c>
      <c r="U15" s="75">
        <v>50.401850145948103</v>
      </c>
      <c r="V15" s="75">
        <v>26.818409349195498</v>
      </c>
      <c r="W15" s="75">
        <v>275.19618813667603</v>
      </c>
      <c r="X15" s="75">
        <v>40.319064605298003</v>
      </c>
      <c r="Y15" s="75">
        <v>564.61927153828401</v>
      </c>
      <c r="Z15" s="75">
        <v>115245.012984562</v>
      </c>
      <c r="AA15" s="75">
        <v>601.29581135825902</v>
      </c>
      <c r="AB15" s="75">
        <v>171.51772692968399</v>
      </c>
      <c r="AC15" s="75">
        <v>160.42052688776599</v>
      </c>
      <c r="AD15" s="75">
        <v>238.77132182877199</v>
      </c>
      <c r="AE15" s="75">
        <v>9.1733234905009695</v>
      </c>
      <c r="AF15" s="75">
        <v>123.305167485057</v>
      </c>
      <c r="AG15" s="75">
        <v>123.30517218497199</v>
      </c>
      <c r="AH15" s="75">
        <v>260.12513533843702</v>
      </c>
      <c r="AI15" s="75">
        <v>447.58454019235302</v>
      </c>
      <c r="AJ15" s="75">
        <v>6.9778591143220998</v>
      </c>
      <c r="AK15" s="75">
        <v>3.2050744190369098</v>
      </c>
      <c r="AL15" s="75">
        <v>51.090743377781997</v>
      </c>
      <c r="AM15" s="75">
        <v>16.796483688495499</v>
      </c>
      <c r="AN15" s="75">
        <v>261.02781771854598</v>
      </c>
      <c r="AO15" s="75">
        <v>0</v>
      </c>
      <c r="AP15" s="75">
        <v>12134.272962515901</v>
      </c>
      <c r="AQ15" s="75">
        <v>27074.8858574601</v>
      </c>
      <c r="AR15" s="75">
        <v>5180.6214663602204</v>
      </c>
      <c r="AS15" s="75">
        <v>32515.632459158802</v>
      </c>
      <c r="AT15" s="75">
        <v>316.53843689467902</v>
      </c>
      <c r="AU15" s="75">
        <v>0.67850547121039295</v>
      </c>
      <c r="AV15" s="75">
        <v>6343.05711010102</v>
      </c>
      <c r="AW15" s="75">
        <v>3.51907138147125</v>
      </c>
      <c r="AX15" s="75">
        <v>0.65689573284390701</v>
      </c>
      <c r="AY15" s="75">
        <v>398.46472123106003</v>
      </c>
      <c r="AZ15" s="75">
        <v>7.4017769919035201</v>
      </c>
      <c r="BA15" s="75">
        <v>0.39653588044334898</v>
      </c>
      <c r="BB15" s="75">
        <v>0.205160239421948</v>
      </c>
      <c r="BC15" s="75">
        <v>2768.9007995541201</v>
      </c>
      <c r="BD15" s="75">
        <v>2238.2178450189399</v>
      </c>
      <c r="BE15" s="75">
        <v>530.68295453518294</v>
      </c>
      <c r="BF15" s="75">
        <v>4.3545742330395596</v>
      </c>
      <c r="BG15" s="75">
        <v>5.3110668948450401E-2</v>
      </c>
      <c r="BH15" s="75">
        <v>26.843993317790702</v>
      </c>
      <c r="BI15" s="75">
        <v>1.0101558260994099</v>
      </c>
      <c r="BJ15" s="75">
        <v>31.612073563826499</v>
      </c>
      <c r="BK15" s="75">
        <v>4.3612767837872104</v>
      </c>
      <c r="BL15" s="75">
        <v>0.978088032209527</v>
      </c>
      <c r="BM15" s="75">
        <v>147.603215981304</v>
      </c>
      <c r="BN15" s="75">
        <v>30.216400498932401</v>
      </c>
      <c r="BO15" s="75">
        <v>4.2387947700854802</v>
      </c>
      <c r="BP15" s="75">
        <v>1605.6270582516199</v>
      </c>
      <c r="BQ15" s="75">
        <v>0.21283666187161299</v>
      </c>
      <c r="BR15" s="75">
        <v>927.65207445890201</v>
      </c>
      <c r="BS15" s="75">
        <v>0</v>
      </c>
      <c r="BT15" s="75">
        <v>0.21860251730260499</v>
      </c>
      <c r="BU15" s="75">
        <v>1370.8919118076799</v>
      </c>
      <c r="BV15" s="75">
        <v>155.23883571824899</v>
      </c>
      <c r="BW15" s="75">
        <v>11764.4368842077</v>
      </c>
      <c r="BX15" s="86">
        <v>1970.7672595101999</v>
      </c>
      <c r="BY15" s="75">
        <f t="shared" si="0"/>
        <v>4372.3861048408571</v>
      </c>
      <c r="BZ15" s="75">
        <f t="shared" si="16"/>
        <v>1957.3275839584755</v>
      </c>
      <c r="CA15" s="75"/>
      <c r="CB15" s="75">
        <f t="shared" si="1"/>
        <v>12699.851653553387</v>
      </c>
      <c r="CC15" s="75"/>
      <c r="CD15" s="22">
        <f t="shared" si="17"/>
        <v>1.0314367854533404</v>
      </c>
      <c r="CE15" s="23">
        <f t="shared" si="2"/>
        <v>8.0000023270396688E-3</v>
      </c>
      <c r="CF15" s="68">
        <f t="shared" si="3"/>
        <v>-1.1355275976573198E-4</v>
      </c>
      <c r="CG15" s="68">
        <f t="shared" si="4"/>
        <v>-1.0326185944290682E-4</v>
      </c>
      <c r="CH15" s="68">
        <f t="shared" si="5"/>
        <v>-3.3725643249874686E-4</v>
      </c>
      <c r="CI15" s="68">
        <f t="shared" si="6"/>
        <v>-8.2138331381962769E-4</v>
      </c>
      <c r="CJ15" s="68">
        <f t="shared" si="7"/>
        <v>-8.7897356786733921E-4</v>
      </c>
      <c r="CK15" s="68">
        <f t="shared" si="8"/>
        <v>-4.2777254417726931E-4</v>
      </c>
      <c r="CL15" s="68">
        <f t="shared" si="9"/>
        <v>-8.5872451262925662E-5</v>
      </c>
      <c r="CM15" s="68">
        <f t="shared" si="10"/>
        <v>-4.8386826592897907E-4</v>
      </c>
      <c r="CN15" s="68">
        <f t="shared" si="11"/>
        <v>-6.7481385530767074E-5</v>
      </c>
      <c r="CO15" s="68">
        <f t="shared" si="12"/>
        <v>-5.6795466342784149E-4</v>
      </c>
      <c r="CP15" s="68">
        <f t="shared" si="13"/>
        <v>-4.3854795635385056E-4</v>
      </c>
      <c r="CQ15" s="68">
        <f t="shared" si="14"/>
        <v>-6.9278942894236182E-5</v>
      </c>
      <c r="CR15" s="68">
        <f t="shared" si="15"/>
        <v>-3.6161225509590992E-4</v>
      </c>
      <c r="CS15" s="68">
        <f t="shared" si="18"/>
        <v>-6.3533665784361185E-5</v>
      </c>
      <c r="CT15" s="68"/>
      <c r="CU15" s="68"/>
      <c r="CV15" s="68"/>
      <c r="CW15" s="68"/>
    </row>
    <row r="16" spans="1:101" x14ac:dyDescent="0.25">
      <c r="A16" s="14" t="s">
        <v>506</v>
      </c>
      <c r="B16" s="75">
        <v>391390.42888000002</v>
      </c>
      <c r="C16" s="75">
        <v>949.34186005000004</v>
      </c>
      <c r="D16" s="75">
        <v>114006.28479000001</v>
      </c>
      <c r="E16" s="75">
        <v>7449.3123439000001</v>
      </c>
      <c r="F16" s="75">
        <v>5730.6563063000003</v>
      </c>
      <c r="G16" s="75">
        <v>2384.5250394</v>
      </c>
      <c r="H16" s="75">
        <v>42326.387286999998</v>
      </c>
      <c r="I16" s="75">
        <v>172.90152283</v>
      </c>
      <c r="J16" s="75">
        <v>910.9556824</v>
      </c>
      <c r="K16" s="75">
        <v>436.85822689000003</v>
      </c>
      <c r="L16" s="75">
        <v>29.298253562999999</v>
      </c>
      <c r="M16" s="75">
        <v>128.83805881000001</v>
      </c>
      <c r="N16" s="75">
        <v>56.679174394</v>
      </c>
      <c r="O16" s="75">
        <v>853.31678892000002</v>
      </c>
      <c r="P16" s="89"/>
      <c r="Q16" s="89" t="s">
        <v>444</v>
      </c>
      <c r="R16" s="75">
        <v>68.6307576172197</v>
      </c>
      <c r="S16" s="75">
        <v>29.177647900682601</v>
      </c>
      <c r="T16" s="75">
        <v>172.16307952341401</v>
      </c>
      <c r="U16" s="75">
        <v>172.16452805823101</v>
      </c>
      <c r="V16" s="75">
        <v>89.271474675606299</v>
      </c>
      <c r="W16" s="75">
        <v>907.77583402449102</v>
      </c>
      <c r="X16" s="75">
        <v>128.45298286687901</v>
      </c>
      <c r="Y16" s="75">
        <v>1940.64781994598</v>
      </c>
      <c r="Z16" s="75">
        <v>389529.04202384199</v>
      </c>
      <c r="AA16" s="75">
        <v>1927.71910109036</v>
      </c>
      <c r="AB16" s="75">
        <v>551.44248782559498</v>
      </c>
      <c r="AC16" s="75">
        <v>524.73967226901198</v>
      </c>
      <c r="AD16" s="75">
        <v>850.29419391815702</v>
      </c>
      <c r="AE16" s="75">
        <v>29.255174405788502</v>
      </c>
      <c r="AF16" s="75">
        <v>434.95722577308197</v>
      </c>
      <c r="AG16" s="75">
        <v>434.95724248756699</v>
      </c>
      <c r="AH16" s="75">
        <v>907.00337575026003</v>
      </c>
      <c r="AI16" s="75">
        <v>1553.24027365449</v>
      </c>
      <c r="AJ16" s="75">
        <v>22.138638235834598</v>
      </c>
      <c r="AK16" s="75">
        <v>11.2600153786052</v>
      </c>
      <c r="AL16" s="75">
        <v>159.074896217918</v>
      </c>
      <c r="AM16" s="75">
        <v>56.448994207690198</v>
      </c>
      <c r="AN16" s="75">
        <v>944.86184900544004</v>
      </c>
      <c r="AO16" s="75">
        <v>0</v>
      </c>
      <c r="AP16" s="75">
        <v>43366.203267249701</v>
      </c>
      <c r="AQ16" s="75">
        <v>93815.076425866806</v>
      </c>
      <c r="AR16" s="75">
        <v>18653.305887817802</v>
      </c>
      <c r="AS16" s="75">
        <v>113375.385689434</v>
      </c>
      <c r="AT16" s="75">
        <v>1038.34389115913</v>
      </c>
      <c r="AU16" s="75">
        <v>2.3808443420029999</v>
      </c>
      <c r="AV16" s="75">
        <v>23014.617285097302</v>
      </c>
      <c r="AW16" s="75">
        <v>12.3284347602749</v>
      </c>
      <c r="AX16" s="75">
        <v>2.3505237075127998</v>
      </c>
      <c r="AY16" s="75">
        <v>1430.6143044693099</v>
      </c>
      <c r="AZ16" s="75">
        <v>26.328716161532601</v>
      </c>
      <c r="BA16" s="75">
        <v>1.4371529209587799</v>
      </c>
      <c r="BB16" s="75">
        <v>0.72294454582031198</v>
      </c>
      <c r="BC16" s="75">
        <v>7404.1022049804496</v>
      </c>
      <c r="BD16" s="75">
        <v>5693.2989703590802</v>
      </c>
      <c r="BE16" s="75">
        <v>1710.8032346213799</v>
      </c>
      <c r="BF16" s="75">
        <v>15.747760497142201</v>
      </c>
      <c r="BG16" s="75">
        <v>0.19246735594173101</v>
      </c>
      <c r="BH16" s="75">
        <v>95.784049606199304</v>
      </c>
      <c r="BI16" s="75">
        <v>3.6494018479141501</v>
      </c>
      <c r="BJ16" s="75">
        <v>110.17502846718099</v>
      </c>
      <c r="BK16" s="75">
        <v>15.0511757866366</v>
      </c>
      <c r="BL16" s="75">
        <v>3.4224976169138501</v>
      </c>
      <c r="BM16" s="75">
        <v>512.99155292470596</v>
      </c>
      <c r="BN16" s="75">
        <v>102.500066059716</v>
      </c>
      <c r="BO16" s="75">
        <v>15.2870234604849</v>
      </c>
      <c r="BP16" s="75">
        <v>3444.0718309275398</v>
      </c>
      <c r="BQ16" s="75">
        <v>0.76326096099472496</v>
      </c>
      <c r="BR16" s="75">
        <v>2367.9000493526601</v>
      </c>
      <c r="BS16" s="75">
        <v>0</v>
      </c>
      <c r="BT16" s="75">
        <v>0.781032076880253</v>
      </c>
      <c r="BU16" s="75">
        <v>4910.7149677433099</v>
      </c>
      <c r="BV16" s="75">
        <v>1109.6554910893999</v>
      </c>
      <c r="BW16" s="75">
        <v>42177.904872765699</v>
      </c>
      <c r="BX16" s="86">
        <v>6742.2163113145298</v>
      </c>
      <c r="BY16" s="75">
        <f t="shared" si="0"/>
        <v>15864.399622911013</v>
      </c>
      <c r="BZ16" s="75">
        <f t="shared" si="16"/>
        <v>6697.0487523514503</v>
      </c>
      <c r="CA16" s="75"/>
      <c r="CB16" s="75">
        <f t="shared" si="1"/>
        <v>45311.145495177654</v>
      </c>
      <c r="CC16" s="75"/>
      <c r="CD16" s="22">
        <f t="shared" si="17"/>
        <v>1.0281734808324081</v>
      </c>
      <c r="CE16" s="23">
        <f t="shared" si="2"/>
        <v>8.0000025599453201E-3</v>
      </c>
      <c r="CF16" s="68">
        <f t="shared" si="3"/>
        <v>-4.7558313101435873E-3</v>
      </c>
      <c r="CG16" s="68">
        <f t="shared" si="4"/>
        <v>-4.7190703718932685E-3</v>
      </c>
      <c r="CH16" s="68">
        <f t="shared" si="5"/>
        <v>-5.5338975542280396E-3</v>
      </c>
      <c r="CI16" s="68">
        <f t="shared" si="6"/>
        <v>-6.0690352118973178E-3</v>
      </c>
      <c r="CJ16" s="68">
        <f t="shared" si="7"/>
        <v>-6.5188582152189718E-3</v>
      </c>
      <c r="CK16" s="68">
        <f t="shared" si="8"/>
        <v>-6.9720341672415932E-3</v>
      </c>
      <c r="CL16" s="68">
        <f t="shared" si="9"/>
        <v>-3.5080342016315454E-3</v>
      </c>
      <c r="CM16" s="68">
        <f t="shared" si="10"/>
        <v>-4.2625117448712013E-3</v>
      </c>
      <c r="CN16" s="68">
        <f t="shared" si="11"/>
        <v>-3.4906729679004436E-3</v>
      </c>
      <c r="CO16" s="68">
        <f t="shared" si="12"/>
        <v>-4.351490450268441E-3</v>
      </c>
      <c r="CP16" s="68">
        <f t="shared" si="13"/>
        <v>-4.1164795730250728E-3</v>
      </c>
      <c r="CQ16" s="68">
        <f t="shared" si="14"/>
        <v>-2.9888368908823296E-3</v>
      </c>
      <c r="CR16" s="68">
        <f t="shared" si="15"/>
        <v>-4.0611069016236187E-3</v>
      </c>
      <c r="CS16" s="68">
        <f t="shared" si="18"/>
        <v>-3.5421721933639053E-3</v>
      </c>
      <c r="CT16" s="68"/>
      <c r="CU16" s="68"/>
      <c r="CV16" s="68"/>
      <c r="CW16" s="68"/>
    </row>
    <row r="17" spans="1:101" x14ac:dyDescent="0.25">
      <c r="A17" s="14" t="s">
        <v>507</v>
      </c>
      <c r="B17" s="75">
        <v>405755.30144000001</v>
      </c>
      <c r="C17" s="75">
        <v>811.74994401000004</v>
      </c>
      <c r="D17" s="75">
        <v>94247.602186999997</v>
      </c>
      <c r="E17" s="75">
        <v>5804.1904155000002</v>
      </c>
      <c r="F17" s="75">
        <v>4376.0055220000004</v>
      </c>
      <c r="G17" s="75">
        <v>1555.27198</v>
      </c>
      <c r="H17" s="75">
        <v>34891.935632000001</v>
      </c>
      <c r="I17" s="75">
        <v>162.45684750999999</v>
      </c>
      <c r="J17" s="75">
        <v>895.00664481000001</v>
      </c>
      <c r="K17" s="75">
        <v>405.53164326000001</v>
      </c>
      <c r="L17" s="75">
        <v>27.957277435000002</v>
      </c>
      <c r="M17" s="75">
        <v>134.10582496000001</v>
      </c>
      <c r="N17" s="75">
        <v>54.388521124</v>
      </c>
      <c r="O17" s="75">
        <v>702.3041078</v>
      </c>
      <c r="P17" s="89"/>
      <c r="Q17" s="89" t="s">
        <v>469</v>
      </c>
      <c r="R17" s="75">
        <v>70.107066340805304</v>
      </c>
      <c r="S17" s="75">
        <v>27.6334469124889</v>
      </c>
      <c r="T17" s="75">
        <v>160.542040859541</v>
      </c>
      <c r="U17" s="75">
        <v>160.543436915928</v>
      </c>
      <c r="V17" s="75">
        <v>84.922660942541995</v>
      </c>
      <c r="W17" s="75">
        <v>884.84904889155405</v>
      </c>
      <c r="X17" s="75">
        <v>132.74083679810099</v>
      </c>
      <c r="Y17" s="75">
        <v>1800.08355562112</v>
      </c>
      <c r="Z17" s="75">
        <v>400247.66134537</v>
      </c>
      <c r="AA17" s="75">
        <v>1949.16898197055</v>
      </c>
      <c r="AB17" s="75">
        <v>549.40739569155505</v>
      </c>
      <c r="AC17" s="75">
        <v>499.24920574211802</v>
      </c>
      <c r="AD17" s="75">
        <v>694.73359586727599</v>
      </c>
      <c r="AE17" s="75">
        <v>29.925353282366</v>
      </c>
      <c r="AF17" s="75">
        <v>400.810520922352</v>
      </c>
      <c r="AG17" s="75">
        <v>400.81051340910898</v>
      </c>
      <c r="AH17" s="75">
        <v>741.99307903239105</v>
      </c>
      <c r="AI17" s="75">
        <v>1198.8523792578701</v>
      </c>
      <c r="AJ17" s="75">
        <v>23.084616227890201</v>
      </c>
      <c r="AK17" s="75">
        <v>9.9588706199088293</v>
      </c>
      <c r="AL17" s="75">
        <v>172.62437448451499</v>
      </c>
      <c r="AM17" s="75">
        <v>53.751389213118998</v>
      </c>
      <c r="AN17" s="75">
        <v>800.49468750034396</v>
      </c>
      <c r="AO17" s="75">
        <v>0</v>
      </c>
      <c r="AP17" s="75">
        <v>35636.662919360402</v>
      </c>
      <c r="AQ17" s="75">
        <v>76486.316395002097</v>
      </c>
      <c r="AR17" s="75">
        <v>15520.827008956199</v>
      </c>
      <c r="AS17" s="75">
        <v>92749.136482990696</v>
      </c>
      <c r="AT17" s="75">
        <v>978.38750921305996</v>
      </c>
      <c r="AU17" s="75">
        <v>2.1906132194646002</v>
      </c>
      <c r="AV17" s="75">
        <v>17933.523208797</v>
      </c>
      <c r="AW17" s="75">
        <v>11.403325186814101</v>
      </c>
      <c r="AX17" s="75">
        <v>2.06081278504384</v>
      </c>
      <c r="AY17" s="75">
        <v>1241.05528564735</v>
      </c>
      <c r="AZ17" s="75">
        <v>23.486246838296399</v>
      </c>
      <c r="BA17" s="75">
        <v>1.2226077900318</v>
      </c>
      <c r="BB17" s="75">
        <v>0.658287235128446</v>
      </c>
      <c r="BC17" s="75">
        <v>5711.1603753565096</v>
      </c>
      <c r="BD17" s="75">
        <v>4298.95073454455</v>
      </c>
      <c r="BE17" s="75">
        <v>1412.2096408119601</v>
      </c>
      <c r="BF17" s="75">
        <v>13.4911160645292</v>
      </c>
      <c r="BG17" s="75">
        <v>0.16367653598769799</v>
      </c>
      <c r="BH17" s="75">
        <v>84.826878676344904</v>
      </c>
      <c r="BI17" s="75">
        <v>3.12378637025523</v>
      </c>
      <c r="BJ17" s="75">
        <v>103.331666568561</v>
      </c>
      <c r="BK17" s="75">
        <v>14.4247307781764</v>
      </c>
      <c r="BL17" s="75">
        <v>3.17938863561456</v>
      </c>
      <c r="BM17" s="75">
        <v>484.472568472803</v>
      </c>
      <c r="BN17" s="75">
        <v>84.747715931444205</v>
      </c>
      <c r="BO17" s="75">
        <v>13.177537150636301</v>
      </c>
      <c r="BP17" s="75">
        <v>2296.01523031134</v>
      </c>
      <c r="BQ17" s="75">
        <v>0.66697627815715599</v>
      </c>
      <c r="BR17" s="75">
        <v>1517.7894100665201</v>
      </c>
      <c r="BS17" s="75">
        <v>0</v>
      </c>
      <c r="BT17" s="75">
        <v>0.68304138228264599</v>
      </c>
      <c r="BU17" s="75">
        <v>4014.2386685974202</v>
      </c>
      <c r="BV17" s="75">
        <v>964.14490974222497</v>
      </c>
      <c r="BW17" s="75">
        <v>34514.121079713601</v>
      </c>
      <c r="BX17" s="86">
        <v>5629.85005214386</v>
      </c>
      <c r="BY17" s="75">
        <f t="shared" si="0"/>
        <v>12361.907882575602</v>
      </c>
      <c r="BZ17" s="75">
        <f t="shared" si="16"/>
        <v>5586.8409768590382</v>
      </c>
      <c r="CA17" s="75"/>
      <c r="CB17" s="75">
        <f t="shared" si="1"/>
        <v>37439.161176661983</v>
      </c>
      <c r="CC17" s="75"/>
      <c r="CD17" s="22">
        <f t="shared" si="17"/>
        <v>1.0325241322835423</v>
      </c>
      <c r="CE17" s="23">
        <f t="shared" si="2"/>
        <v>7.9999998616533258E-3</v>
      </c>
      <c r="CF17" s="68">
        <f t="shared" si="3"/>
        <v>-1.3573797002981218E-2</v>
      </c>
      <c r="CG17" s="68">
        <f t="shared" si="4"/>
        <v>-1.3865423204165226E-2</v>
      </c>
      <c r="CH17" s="68">
        <f t="shared" si="5"/>
        <v>-1.5899244853318836E-2</v>
      </c>
      <c r="CI17" s="68">
        <f t="shared" si="6"/>
        <v>-1.6028082037945438E-2</v>
      </c>
      <c r="CJ17" s="68">
        <f t="shared" si="7"/>
        <v>-1.7608475827570132E-2</v>
      </c>
      <c r="CK17" s="68">
        <f t="shared" si="8"/>
        <v>-2.4100331270341481E-2</v>
      </c>
      <c r="CL17" s="68">
        <f t="shared" si="9"/>
        <v>-1.0828133935335459E-2</v>
      </c>
      <c r="CM17" s="68">
        <f t="shared" si="10"/>
        <v>-1.1777962107471099E-2</v>
      </c>
      <c r="CN17" s="68">
        <f t="shared" si="11"/>
        <v>-1.134918492208771E-2</v>
      </c>
      <c r="CO17" s="68">
        <f t="shared" si="12"/>
        <v>-1.1641828521539456E-2</v>
      </c>
      <c r="CP17" s="68">
        <f t="shared" si="13"/>
        <v>-1.1583049288830079E-2</v>
      </c>
      <c r="CQ17" s="68">
        <f t="shared" si="14"/>
        <v>-1.0178440513722341E-2</v>
      </c>
      <c r="CR17" s="68">
        <f t="shared" si="15"/>
        <v>-1.1714455508514568E-2</v>
      </c>
      <c r="CS17" s="68">
        <f t="shared" si="18"/>
        <v>-1.0779535316173759E-2</v>
      </c>
      <c r="CT17" s="68"/>
      <c r="CU17" s="68"/>
      <c r="CV17" s="68"/>
      <c r="CW17" s="68"/>
    </row>
    <row r="18" spans="1:101" x14ac:dyDescent="0.25">
      <c r="A18" s="14" t="s">
        <v>508</v>
      </c>
      <c r="B18" s="75">
        <v>296947.37891000003</v>
      </c>
      <c r="C18" s="75">
        <v>506.33088636999997</v>
      </c>
      <c r="D18" s="75">
        <v>65158.652246999998</v>
      </c>
      <c r="E18" s="75">
        <v>5518.7825780000003</v>
      </c>
      <c r="F18" s="75">
        <v>4478.1180221000004</v>
      </c>
      <c r="G18" s="75">
        <v>1889.319508</v>
      </c>
      <c r="H18" s="75">
        <v>26355.066824000001</v>
      </c>
      <c r="I18" s="75">
        <v>108.52219121</v>
      </c>
      <c r="J18" s="75">
        <v>645.01536684999996</v>
      </c>
      <c r="K18" s="75">
        <v>260.03824522999997</v>
      </c>
      <c r="L18" s="75">
        <v>18.859203041000001</v>
      </c>
      <c r="M18" s="75">
        <v>94.653918547999993</v>
      </c>
      <c r="N18" s="75">
        <v>37.151238016999997</v>
      </c>
      <c r="O18" s="75">
        <v>533.02686563999998</v>
      </c>
      <c r="P18" s="89"/>
      <c r="Q18" s="89" t="s">
        <v>445</v>
      </c>
      <c r="R18" s="75">
        <v>51.0852834284644</v>
      </c>
      <c r="S18" s="75">
        <v>18.851675137184198</v>
      </c>
      <c r="T18" s="75">
        <v>108.472895497698</v>
      </c>
      <c r="U18" s="75">
        <v>108.473903081618</v>
      </c>
      <c r="V18" s="75">
        <v>59.350141362572003</v>
      </c>
      <c r="W18" s="75">
        <v>644.97388249935602</v>
      </c>
      <c r="X18" s="75">
        <v>94.647199147233493</v>
      </c>
      <c r="Y18" s="75">
        <v>1224.5745801635301</v>
      </c>
      <c r="Z18" s="75">
        <v>296926.08822059399</v>
      </c>
      <c r="AA18" s="75">
        <v>1431.2024005150199</v>
      </c>
      <c r="AB18" s="75">
        <v>403.44412510777897</v>
      </c>
      <c r="AC18" s="75">
        <v>360.38096033792499</v>
      </c>
      <c r="AD18" s="75">
        <v>533.012942821519</v>
      </c>
      <c r="AE18" s="75">
        <v>22.105832727290402</v>
      </c>
      <c r="AF18" s="75">
        <v>259.90059958734099</v>
      </c>
      <c r="AG18" s="75">
        <v>259.90059667471701</v>
      </c>
      <c r="AH18" s="75">
        <v>521.09499473205506</v>
      </c>
      <c r="AI18" s="75">
        <v>1011.8397786402101</v>
      </c>
      <c r="AJ18" s="75">
        <v>17.539525834936001</v>
      </c>
      <c r="AK18" s="75">
        <v>6.3605751913226003</v>
      </c>
      <c r="AL18" s="75">
        <v>130.70603486232901</v>
      </c>
      <c r="AM18" s="75">
        <v>37.139079151753897</v>
      </c>
      <c r="AN18" s="75">
        <v>506.27841910745798</v>
      </c>
      <c r="AO18" s="75">
        <v>0</v>
      </c>
      <c r="AP18" s="75">
        <v>27223.577021224999</v>
      </c>
      <c r="AQ18" s="75">
        <v>54257.141272838497</v>
      </c>
      <c r="AR18" s="75">
        <v>10358.6290348275</v>
      </c>
      <c r="AS18" s="75">
        <v>65136.865302398102</v>
      </c>
      <c r="AT18" s="75">
        <v>731.78724154141605</v>
      </c>
      <c r="AU18" s="75">
        <v>1.28327918715587</v>
      </c>
      <c r="AV18" s="75">
        <v>14091.100643625001</v>
      </c>
      <c r="AW18" s="75">
        <v>6.64663253140208</v>
      </c>
      <c r="AX18" s="75">
        <v>1.2617118072939899</v>
      </c>
      <c r="AY18" s="75">
        <v>767.64010218422902</v>
      </c>
      <c r="AZ18" s="75">
        <v>14.1453774489216</v>
      </c>
      <c r="BA18" s="75">
        <v>0.76910600219359904</v>
      </c>
      <c r="BB18" s="75">
        <v>0.38932109117765401</v>
      </c>
      <c r="BC18" s="75">
        <v>5514.1899748553997</v>
      </c>
      <c r="BD18" s="75">
        <v>4474.1360703045102</v>
      </c>
      <c r="BE18" s="75">
        <v>1040.0539045508899</v>
      </c>
      <c r="BF18" s="75">
        <v>8.4297153932218905</v>
      </c>
      <c r="BG18" s="75">
        <v>0.10301130849826599</v>
      </c>
      <c r="BH18" s="75">
        <v>51.425032192992603</v>
      </c>
      <c r="BI18" s="75">
        <v>1.95486087501446</v>
      </c>
      <c r="BJ18" s="75">
        <v>59.461183815869902</v>
      </c>
      <c r="BK18" s="75">
        <v>8.1415299900240807</v>
      </c>
      <c r="BL18" s="75">
        <v>1.84549660289797</v>
      </c>
      <c r="BM18" s="75">
        <v>277.02364230008197</v>
      </c>
      <c r="BN18" s="75">
        <v>65.328763241946007</v>
      </c>
      <c r="BO18" s="75">
        <v>8.1886689429388699</v>
      </c>
      <c r="BP18" s="75">
        <v>3265.0180291781699</v>
      </c>
      <c r="BQ18" s="75">
        <v>0.409369452427013</v>
      </c>
      <c r="BR18" s="75">
        <v>1888.52241738565</v>
      </c>
      <c r="BS18" s="75">
        <v>0</v>
      </c>
      <c r="BT18" s="75">
        <v>0.42007487246668901</v>
      </c>
      <c r="BU18" s="75">
        <v>3085.6088277200001</v>
      </c>
      <c r="BV18" s="75">
        <v>322.95558935233697</v>
      </c>
      <c r="BW18" s="75">
        <v>26353.844766062</v>
      </c>
      <c r="BX18" s="86">
        <v>4421.9546891198197</v>
      </c>
      <c r="BY18" s="75">
        <f t="shared" si="0"/>
        <v>9713.2552311386589</v>
      </c>
      <c r="BZ18" s="75">
        <f t="shared" si="16"/>
        <v>4392.2379231974819</v>
      </c>
      <c r="CA18" s="75"/>
      <c r="CB18" s="75">
        <f t="shared" si="1"/>
        <v>28451.092445228755</v>
      </c>
      <c r="CC18" s="75"/>
      <c r="CD18" s="22">
        <f t="shared" si="17"/>
        <v>1.0330021013208299</v>
      </c>
      <c r="CE18" s="23">
        <f t="shared" si="2"/>
        <v>8.0000011101681034E-3</v>
      </c>
      <c r="CF18" s="68">
        <f t="shared" si="3"/>
        <v>-7.1698526130100143E-5</v>
      </c>
      <c r="CG18" s="68">
        <f t="shared" si="4"/>
        <v>-1.0362248078157923E-4</v>
      </c>
      <c r="CH18" s="68">
        <f t="shared" si="5"/>
        <v>-3.3436763730635506E-4</v>
      </c>
      <c r="CI18" s="68">
        <f t="shared" si="6"/>
        <v>-8.3217685779260573E-4</v>
      </c>
      <c r="CJ18" s="68">
        <f t="shared" si="7"/>
        <v>-8.8920206565321373E-4</v>
      </c>
      <c r="CK18" s="68">
        <f t="shared" si="8"/>
        <v>-4.2189296779867594E-4</v>
      </c>
      <c r="CL18" s="68">
        <f t="shared" si="9"/>
        <v>-4.6368994097487475E-5</v>
      </c>
      <c r="CM18" s="68">
        <f t="shared" si="10"/>
        <v>-4.4496086785195875E-4</v>
      </c>
      <c r="CN18" s="68">
        <f t="shared" si="11"/>
        <v>-6.431529041941162E-5</v>
      </c>
      <c r="CO18" s="68">
        <f t="shared" si="12"/>
        <v>-5.2933965602335465E-4</v>
      </c>
      <c r="CP18" s="68">
        <f t="shared" si="13"/>
        <v>-3.9916341106443158E-4</v>
      </c>
      <c r="CQ18" s="68">
        <f t="shared" si="14"/>
        <v>-7.0989145188870157E-5</v>
      </c>
      <c r="CR18" s="68">
        <f t="shared" si="15"/>
        <v>-3.2728021716359033E-4</v>
      </c>
      <c r="CS18" s="68">
        <f t="shared" si="18"/>
        <v>-2.6120294076098973E-5</v>
      </c>
      <c r="CT18" s="68"/>
      <c r="CU18" s="68"/>
      <c r="CV18" s="68"/>
      <c r="CW18" s="68"/>
    </row>
    <row r="19" spans="1:101" x14ac:dyDescent="0.25">
      <c r="A19" s="14" t="s">
        <v>509</v>
      </c>
      <c r="B19" s="75">
        <v>73463.046942999994</v>
      </c>
      <c r="C19" s="75">
        <v>153.75470161999999</v>
      </c>
      <c r="D19" s="75">
        <v>19112.025570999998</v>
      </c>
      <c r="E19" s="75">
        <v>1672.6376538</v>
      </c>
      <c r="F19" s="75">
        <v>1356.9975035</v>
      </c>
      <c r="G19" s="75">
        <v>580.37583215999996</v>
      </c>
      <c r="H19" s="75">
        <v>7423.6720701000004</v>
      </c>
      <c r="I19" s="75">
        <v>29.514430121</v>
      </c>
      <c r="J19" s="75">
        <v>162.89997686999999</v>
      </c>
      <c r="K19" s="75">
        <v>72.224750155999999</v>
      </c>
      <c r="L19" s="75">
        <v>5.0505926615999996</v>
      </c>
      <c r="M19" s="75">
        <v>23.297797066000001</v>
      </c>
      <c r="N19" s="75">
        <v>9.8356839281999999</v>
      </c>
      <c r="O19" s="75">
        <v>150.72717874</v>
      </c>
      <c r="P19" s="89"/>
      <c r="Q19" s="89" t="s">
        <v>470</v>
      </c>
      <c r="R19" s="75">
        <v>12.443789687661299</v>
      </c>
      <c r="S19" s="75">
        <v>5.0483646610016404</v>
      </c>
      <c r="T19" s="75">
        <v>29.4998167940748</v>
      </c>
      <c r="U19" s="75">
        <v>29.500075354868802</v>
      </c>
      <c r="V19" s="75">
        <v>15.7016194196993</v>
      </c>
      <c r="W19" s="75">
        <v>162.88889831584299</v>
      </c>
      <c r="X19" s="75">
        <v>23.296116592933299</v>
      </c>
      <c r="Y19" s="75">
        <v>331.97880240336798</v>
      </c>
      <c r="Z19" s="75">
        <v>73455.4099263104</v>
      </c>
      <c r="AA19" s="75">
        <v>351.92600611809002</v>
      </c>
      <c r="AB19" s="75">
        <v>100.61705849875401</v>
      </c>
      <c r="AC19" s="75">
        <v>94.442626789751799</v>
      </c>
      <c r="AD19" s="75">
        <v>150.71784976505899</v>
      </c>
      <c r="AE19" s="75">
        <v>5.3704065772099803</v>
      </c>
      <c r="AF19" s="75">
        <v>72.183601694836199</v>
      </c>
      <c r="AG19" s="75">
        <v>72.183610465803497</v>
      </c>
      <c r="AH19" s="75">
        <v>152.84484648004499</v>
      </c>
      <c r="AI19" s="75">
        <v>290.45490334359499</v>
      </c>
      <c r="AJ19" s="75">
        <v>4.1196076680680296</v>
      </c>
      <c r="AK19" s="75">
        <v>1.86749247701405</v>
      </c>
      <c r="AL19" s="75">
        <v>29.808228112327601</v>
      </c>
      <c r="AM19" s="75">
        <v>9.8321031008487196</v>
      </c>
      <c r="AN19" s="75">
        <v>153.73887021941499</v>
      </c>
      <c r="AO19" s="75">
        <v>0</v>
      </c>
      <c r="AP19" s="75">
        <v>7646.1336342642298</v>
      </c>
      <c r="AQ19" s="75">
        <v>15929.8293944454</v>
      </c>
      <c r="AR19" s="75">
        <v>3022.9385997122899</v>
      </c>
      <c r="AS19" s="75">
        <v>19105.612840637699</v>
      </c>
      <c r="AT19" s="75">
        <v>189.472445659595</v>
      </c>
      <c r="AU19" s="75">
        <v>0.384705407166123</v>
      </c>
      <c r="AV19" s="75">
        <v>4076.6744417401001</v>
      </c>
      <c r="AW19" s="75">
        <v>1.9912922976019201</v>
      </c>
      <c r="AX19" s="75">
        <v>0.38126109503574201</v>
      </c>
      <c r="AY19" s="75">
        <v>232.33234456036999</v>
      </c>
      <c r="AZ19" s="75">
        <v>4.2634760881187397</v>
      </c>
      <c r="BA19" s="75">
        <v>0.233548337218979</v>
      </c>
      <c r="BB19" s="75">
        <v>0.11691371892171901</v>
      </c>
      <c r="BC19" s="75">
        <v>1671.2512893769101</v>
      </c>
      <c r="BD19" s="75">
        <v>1355.7958121589299</v>
      </c>
      <c r="BE19" s="75">
        <v>315.45547721798698</v>
      </c>
      <c r="BF19" s="75">
        <v>2.5573255080275801</v>
      </c>
      <c r="BG19" s="75">
        <v>3.1280656426197498E-2</v>
      </c>
      <c r="BH19" s="75">
        <v>15.519287025248399</v>
      </c>
      <c r="BI19" s="75">
        <v>0.59295243197363201</v>
      </c>
      <c r="BJ19" s="75">
        <v>17.777927754537298</v>
      </c>
      <c r="BK19" s="75">
        <v>2.42417010532581</v>
      </c>
      <c r="BL19" s="75">
        <v>0.55267492121232098</v>
      </c>
      <c r="BM19" s="75">
        <v>82.730744555961607</v>
      </c>
      <c r="BN19" s="75">
        <v>18.7385289455394</v>
      </c>
      <c r="BO19" s="75">
        <v>2.4816116381994799</v>
      </c>
      <c r="BP19" s="75">
        <v>991.300509377911</v>
      </c>
      <c r="BQ19" s="75">
        <v>0.123786679673936</v>
      </c>
      <c r="BR19" s="75">
        <v>580.13668003769897</v>
      </c>
      <c r="BS19" s="75">
        <v>0</v>
      </c>
      <c r="BT19" s="75">
        <v>0.12673380580235299</v>
      </c>
      <c r="BU19" s="75">
        <v>867.02565296782802</v>
      </c>
      <c r="BV19" s="75">
        <v>89.944771870632806</v>
      </c>
      <c r="BW19" s="75">
        <v>7423.06907918451</v>
      </c>
      <c r="BX19" s="86">
        <v>1233.5093697619</v>
      </c>
      <c r="BY19" s="75">
        <f t="shared" si="0"/>
        <v>2810.1267848651596</v>
      </c>
      <c r="BZ19" s="75">
        <f t="shared" si="16"/>
        <v>1225.6422305369788</v>
      </c>
      <c r="CA19" s="75"/>
      <c r="CB19" s="75">
        <f t="shared" si="1"/>
        <v>7978.7948026516897</v>
      </c>
      <c r="CC19" s="75"/>
      <c r="CD19" s="22">
        <f t="shared" si="17"/>
        <v>1.0300501790701677</v>
      </c>
      <c r="CE19" s="23">
        <f t="shared" si="2"/>
        <v>7.9999970560977515E-3</v>
      </c>
      <c r="CF19" s="68">
        <f t="shared" si="3"/>
        <v>-1.0395725480212636E-4</v>
      </c>
      <c r="CG19" s="68">
        <f t="shared" si="4"/>
        <v>-1.0296531044707191E-4</v>
      </c>
      <c r="CH19" s="68">
        <f t="shared" si="5"/>
        <v>-3.3553378936607977E-4</v>
      </c>
      <c r="CI19" s="68">
        <f t="shared" si="6"/>
        <v>-8.2884922501906934E-4</v>
      </c>
      <c r="CJ19" s="68">
        <f t="shared" si="7"/>
        <v>-8.855516225863457E-4</v>
      </c>
      <c r="CK19" s="68">
        <f t="shared" si="8"/>
        <v>-4.1206423329333757E-4</v>
      </c>
      <c r="CL19" s="68">
        <f t="shared" si="9"/>
        <v>-8.122542453337198E-5</v>
      </c>
      <c r="CM19" s="68">
        <f t="shared" si="10"/>
        <v>-4.8636433339042549E-4</v>
      </c>
      <c r="CN19" s="68">
        <f t="shared" si="11"/>
        <v>-6.8008322467942434E-5</v>
      </c>
      <c r="CO19" s="68">
        <f t="shared" si="12"/>
        <v>-5.696065421845471E-4</v>
      </c>
      <c r="CP19" s="68">
        <f t="shared" si="13"/>
        <v>-4.4113646608226779E-4</v>
      </c>
      <c r="CQ19" s="68">
        <f t="shared" si="14"/>
        <v>-7.2130127236580134E-5</v>
      </c>
      <c r="CR19" s="68">
        <f t="shared" si="15"/>
        <v>-3.6406490666232789E-4</v>
      </c>
      <c r="CS19" s="68">
        <f t="shared" si="18"/>
        <v>-6.1893117213488534E-5</v>
      </c>
      <c r="CT19" s="68"/>
      <c r="CU19" s="68"/>
      <c r="CV19" s="68"/>
      <c r="CW19" s="68"/>
    </row>
    <row r="20" spans="1:101" x14ac:dyDescent="0.25">
      <c r="A20" s="14" t="s">
        <v>510</v>
      </c>
      <c r="B20" s="75">
        <v>70867.466897000006</v>
      </c>
      <c r="C20" s="75">
        <v>104.77523596</v>
      </c>
      <c r="D20" s="75">
        <v>13074.201357</v>
      </c>
      <c r="E20" s="75">
        <v>1139.3085358000001</v>
      </c>
      <c r="F20" s="75">
        <v>924.27483645999996</v>
      </c>
      <c r="G20" s="75">
        <v>407.26144792000002</v>
      </c>
      <c r="H20" s="75">
        <v>5747.5854085999999</v>
      </c>
      <c r="I20" s="75">
        <v>22.468416781999998</v>
      </c>
      <c r="J20" s="75">
        <v>134.84069843</v>
      </c>
      <c r="K20" s="75">
        <v>53.892593150000003</v>
      </c>
      <c r="L20" s="75">
        <v>3.8941015595000001</v>
      </c>
      <c r="M20" s="75">
        <v>19.413918019</v>
      </c>
      <c r="N20" s="75">
        <v>7.6980877329000004</v>
      </c>
      <c r="O20" s="75">
        <v>114.8236611</v>
      </c>
      <c r="P20" s="89"/>
      <c r="Q20" s="89" t="s">
        <v>446</v>
      </c>
      <c r="R20" s="75">
        <v>10.5972223566321</v>
      </c>
      <c r="S20" s="75">
        <v>3.8928032673769999</v>
      </c>
      <c r="T20" s="75">
        <v>22.459696469935</v>
      </c>
      <c r="U20" s="75">
        <v>22.459915542009199</v>
      </c>
      <c r="V20" s="75">
        <v>12.295601275682399</v>
      </c>
      <c r="W20" s="75">
        <v>134.83847723745899</v>
      </c>
      <c r="X20" s="75">
        <v>19.4138607649578</v>
      </c>
      <c r="Y20" s="75">
        <v>255.280648959231</v>
      </c>
      <c r="Z20" s="75">
        <v>70863.196118101594</v>
      </c>
      <c r="AA20" s="75">
        <v>297.25803836382801</v>
      </c>
      <c r="AB20" s="75">
        <v>83.857237505332293</v>
      </c>
      <c r="AC20" s="75">
        <v>74.947551612480297</v>
      </c>
      <c r="AD20" s="75">
        <v>114.820649413041</v>
      </c>
      <c r="AE20" s="75">
        <v>4.5909452708375396</v>
      </c>
      <c r="AF20" s="75">
        <v>53.867573259165397</v>
      </c>
      <c r="AG20" s="75">
        <v>53.867590072944303</v>
      </c>
      <c r="AH20" s="75">
        <v>104.567340456466</v>
      </c>
      <c r="AI20" s="75">
        <v>227.96175698246699</v>
      </c>
      <c r="AJ20" s="75">
        <v>3.6899772372552402</v>
      </c>
      <c r="AK20" s="75">
        <v>1.30934790437231</v>
      </c>
      <c r="AL20" s="75">
        <v>27.211543563449499</v>
      </c>
      <c r="AM20" s="75">
        <v>7.6960629561894196</v>
      </c>
      <c r="AN20" s="75">
        <v>104.770901806136</v>
      </c>
      <c r="AO20" s="75">
        <v>0</v>
      </c>
      <c r="AP20" s="75">
        <v>5931.9100221013296</v>
      </c>
      <c r="AQ20" s="75">
        <v>10913.1115820918</v>
      </c>
      <c r="AR20" s="75">
        <v>2053.2320813285</v>
      </c>
      <c r="AS20" s="75">
        <v>13070.911003876799</v>
      </c>
      <c r="AT20" s="75">
        <v>154.66162523046501</v>
      </c>
      <c r="AU20" s="75">
        <v>0.26137513902897402</v>
      </c>
      <c r="AV20" s="75">
        <v>3116.9977865044002</v>
      </c>
      <c r="AW20" s="75">
        <v>1.3527428259946901</v>
      </c>
      <c r="AX20" s="75">
        <v>0.25952600031966999</v>
      </c>
      <c r="AY20" s="75">
        <v>158.20996513390301</v>
      </c>
      <c r="AZ20" s="75">
        <v>2.9004244514624902</v>
      </c>
      <c r="BA20" s="75">
        <v>0.15916118785032801</v>
      </c>
      <c r="BB20" s="75">
        <v>7.9465919740736496E-2</v>
      </c>
      <c r="BC20" s="75">
        <v>1138.4249077054401</v>
      </c>
      <c r="BD20" s="75">
        <v>923.50395681890598</v>
      </c>
      <c r="BE20" s="75">
        <v>214.92095088653301</v>
      </c>
      <c r="BF20" s="75">
        <v>1.742390837591</v>
      </c>
      <c r="BG20" s="75">
        <v>2.1317472687489299E-2</v>
      </c>
      <c r="BH20" s="75">
        <v>10.5609389198454</v>
      </c>
      <c r="BI20" s="75">
        <v>0.40398086222766</v>
      </c>
      <c r="BJ20" s="75">
        <v>12.0715766585646</v>
      </c>
      <c r="BK20" s="75">
        <v>1.64436918291197</v>
      </c>
      <c r="BL20" s="75">
        <v>0.37542347613772198</v>
      </c>
      <c r="BM20" s="75">
        <v>56.160609864580998</v>
      </c>
      <c r="BN20" s="75">
        <v>13.864761515568199</v>
      </c>
      <c r="BO20" s="75">
        <v>1.6903908690068701</v>
      </c>
      <c r="BP20" s="75">
        <v>675.52602254225906</v>
      </c>
      <c r="BQ20" s="75">
        <v>8.4275474792903204E-2</v>
      </c>
      <c r="BR20" s="75">
        <v>407.11557197264</v>
      </c>
      <c r="BS20" s="75">
        <v>0</v>
      </c>
      <c r="BT20" s="75">
        <v>8.6089004867878099E-2</v>
      </c>
      <c r="BU20" s="75">
        <v>673.57355278012699</v>
      </c>
      <c r="BV20" s="75">
        <v>70.656420741215896</v>
      </c>
      <c r="BW20" s="75">
        <v>5747.3485707986702</v>
      </c>
      <c r="BX20" s="86">
        <v>948.13670172853301</v>
      </c>
      <c r="BY20" s="75">
        <f t="shared" si="0"/>
        <v>2148.6039892071053</v>
      </c>
      <c r="BZ20" s="75">
        <f t="shared" si="16"/>
        <v>941.97871109935886</v>
      </c>
      <c r="CA20" s="75"/>
      <c r="CB20" s="75">
        <f t="shared" si="1"/>
        <v>6188.1425555033038</v>
      </c>
      <c r="CC20" s="75"/>
      <c r="CD20" s="22">
        <f t="shared" si="17"/>
        <v>1.0321124513380633</v>
      </c>
      <c r="CE20" s="23">
        <f t="shared" si="2"/>
        <v>8.0000040108490975E-3</v>
      </c>
      <c r="CF20" s="68">
        <f t="shared" si="3"/>
        <v>-6.0264308651230426E-5</v>
      </c>
      <c r="CG20" s="68">
        <f t="shared" si="4"/>
        <v>-4.136620475531513E-5</v>
      </c>
      <c r="CH20" s="68">
        <f t="shared" si="5"/>
        <v>-2.5166761879790096E-4</v>
      </c>
      <c r="CI20" s="68">
        <f t="shared" si="6"/>
        <v>-7.7558279148634199E-4</v>
      </c>
      <c r="CJ20" s="68">
        <f t="shared" si="7"/>
        <v>-8.34037248105202E-4</v>
      </c>
      <c r="CK20" s="68">
        <f t="shared" si="8"/>
        <v>-3.5818746926588612E-4</v>
      </c>
      <c r="CL20" s="68">
        <f t="shared" si="9"/>
        <v>-4.1206486636180908E-5</v>
      </c>
      <c r="CM20" s="68">
        <f t="shared" si="10"/>
        <v>-3.7836399748513209E-4</v>
      </c>
      <c r="CN20" s="68">
        <f t="shared" si="11"/>
        <v>-1.6472716078134272E-5</v>
      </c>
      <c r="CO20" s="68">
        <f t="shared" si="12"/>
        <v>-4.639427348784083E-4</v>
      </c>
      <c r="CP20" s="68">
        <f t="shared" si="13"/>
        <v>-3.3339965667637984E-4</v>
      </c>
      <c r="CQ20" s="68">
        <f t="shared" si="14"/>
        <v>-2.9491235177025883E-6</v>
      </c>
      <c r="CR20" s="68">
        <f t="shared" si="15"/>
        <v>-2.630233352534161E-4</v>
      </c>
      <c r="CS20" s="68">
        <f t="shared" si="18"/>
        <v>-2.6228801016682563E-5</v>
      </c>
      <c r="CT20" s="68"/>
      <c r="CU20" s="68"/>
      <c r="CV20" s="68"/>
      <c r="CW20" s="68"/>
    </row>
    <row r="21" spans="1:101" x14ac:dyDescent="0.25">
      <c r="A21" s="46" t="s">
        <v>511</v>
      </c>
      <c r="B21" s="75">
        <v>318659.11264000001</v>
      </c>
      <c r="C21" s="75">
        <v>633.09927918999995</v>
      </c>
      <c r="D21" s="75">
        <v>78894.247164</v>
      </c>
      <c r="E21" s="75">
        <v>2723.3554946999998</v>
      </c>
      <c r="F21" s="75">
        <v>1756.4157886</v>
      </c>
      <c r="G21" s="75">
        <v>723.03976745</v>
      </c>
      <c r="H21" s="75">
        <v>31984.186057999999</v>
      </c>
      <c r="I21" s="75">
        <v>121.64781154000001</v>
      </c>
      <c r="J21" s="75">
        <v>654.16897912000002</v>
      </c>
      <c r="K21" s="75">
        <v>307.19047060000003</v>
      </c>
      <c r="L21" s="75">
        <v>20.698973914</v>
      </c>
      <c r="M21" s="75">
        <v>94.252869149999995</v>
      </c>
      <c r="N21" s="75">
        <v>40.727474708000003</v>
      </c>
      <c r="O21" s="75">
        <v>646.10824238999999</v>
      </c>
      <c r="P21" s="89"/>
      <c r="Q21" s="89" t="s">
        <v>471</v>
      </c>
      <c r="R21" s="75">
        <v>51.781399672471899</v>
      </c>
      <c r="S21" s="75">
        <v>20.689702225386402</v>
      </c>
      <c r="T21" s="75">
        <v>121.58690519997</v>
      </c>
      <c r="U21" s="75">
        <v>121.587933140102</v>
      </c>
      <c r="V21" s="75">
        <v>64.039127089965007</v>
      </c>
      <c r="W21" s="75">
        <v>654.125036187148</v>
      </c>
      <c r="X21" s="75">
        <v>94.246819017460098</v>
      </c>
      <c r="Y21" s="75">
        <v>1386.03869326073</v>
      </c>
      <c r="Z21" s="75">
        <v>318627.22277947702</v>
      </c>
      <c r="AA21" s="75">
        <v>1447.0509797949701</v>
      </c>
      <c r="AB21" s="75">
        <v>410.40777312581503</v>
      </c>
      <c r="AC21" s="75">
        <v>379.19920114797202</v>
      </c>
      <c r="AD21" s="75">
        <v>646.06393472664297</v>
      </c>
      <c r="AE21" s="75">
        <v>21.563937097976801</v>
      </c>
      <c r="AF21" s="75">
        <v>307.01789237766502</v>
      </c>
      <c r="AG21" s="75">
        <v>307.01793540505201</v>
      </c>
      <c r="AH21" s="75">
        <v>630.908521695133</v>
      </c>
      <c r="AI21" s="75">
        <v>1163.95579672084</v>
      </c>
      <c r="AJ21" s="75">
        <v>17.333423608913499</v>
      </c>
      <c r="AK21" s="75">
        <v>7.6617191240353399</v>
      </c>
      <c r="AL21" s="75">
        <v>125.609745697387</v>
      </c>
      <c r="AM21" s="75">
        <v>40.712545608298001</v>
      </c>
      <c r="AN21" s="75">
        <v>633.03324435478896</v>
      </c>
      <c r="AO21" s="75">
        <v>0</v>
      </c>
      <c r="AP21" s="75">
        <v>32858.077777300103</v>
      </c>
      <c r="AQ21" s="75">
        <v>64948.946496690303</v>
      </c>
      <c r="AR21" s="75">
        <v>13283.714676146499</v>
      </c>
      <c r="AS21" s="75">
        <v>78863.569694531994</v>
      </c>
      <c r="AT21" s="75">
        <v>769.58065439662198</v>
      </c>
      <c r="AU21" s="75">
        <v>1.61796812976405</v>
      </c>
      <c r="AV21" s="75">
        <v>17467.057064204098</v>
      </c>
      <c r="AW21" s="75">
        <v>8.3845788731074702</v>
      </c>
      <c r="AX21" s="75">
        <v>1.5827018588270301</v>
      </c>
      <c r="AY21" s="75">
        <v>962.03166774141903</v>
      </c>
      <c r="AZ21" s="75">
        <v>17.773718757474999</v>
      </c>
      <c r="BA21" s="75">
        <v>0.96166185397686199</v>
      </c>
      <c r="BB21" s="75">
        <v>0.490315212553117</v>
      </c>
      <c r="BC21" s="75">
        <v>2721.6243507771801</v>
      </c>
      <c r="BD21" s="75">
        <v>1755.13003561544</v>
      </c>
      <c r="BE21" s="75">
        <v>966.49431516173695</v>
      </c>
      <c r="BF21" s="75">
        <v>10.5468997106433</v>
      </c>
      <c r="BG21" s="75">
        <v>0.128801564840688</v>
      </c>
      <c r="BH21" s="75">
        <v>64.565703566527205</v>
      </c>
      <c r="BI21" s="75">
        <v>2.4460948651046901</v>
      </c>
      <c r="BJ21" s="75">
        <v>75.120622364787806</v>
      </c>
      <c r="BK21" s="75">
        <v>10.3105820797301</v>
      </c>
      <c r="BL21" s="75">
        <v>2.3290887774819899</v>
      </c>
      <c r="BM21" s="75">
        <v>350.242834096683</v>
      </c>
      <c r="BN21" s="75">
        <v>73.638972711741005</v>
      </c>
      <c r="BO21" s="75">
        <v>10.252215287951101</v>
      </c>
      <c r="BP21" s="75">
        <v>235.83131140836699</v>
      </c>
      <c r="BQ21" s="75">
        <v>0.51326946620589997</v>
      </c>
      <c r="BR21" s="75">
        <v>722.953725240165</v>
      </c>
      <c r="BS21" s="75">
        <v>0</v>
      </c>
      <c r="BT21" s="75">
        <v>0.52494971030116</v>
      </c>
      <c r="BU21" s="75">
        <v>3739.74243476025</v>
      </c>
      <c r="BV21" s="75">
        <v>1014.6016315911299</v>
      </c>
      <c r="BW21" s="75">
        <v>31981.4216253575</v>
      </c>
      <c r="BX21" s="86">
        <v>5024.7991105662004</v>
      </c>
      <c r="BY21" s="75">
        <f t="shared" si="0"/>
        <v>12040.364176820727</v>
      </c>
      <c r="BZ21" s="75">
        <f t="shared" si="16"/>
        <v>4992.2230420266242</v>
      </c>
      <c r="CA21" s="75"/>
      <c r="CB21" s="75">
        <f t="shared" si="1"/>
        <v>34247.3164480462</v>
      </c>
      <c r="CC21" s="75"/>
      <c r="CD21" s="22">
        <f t="shared" si="17"/>
        <v>1.0274114191111354</v>
      </c>
      <c r="CE21" s="23">
        <f t="shared" si="2"/>
        <v>7.9999995452764427E-3</v>
      </c>
      <c r="CF21" s="68">
        <f t="shared" si="3"/>
        <v>-1.0007515636001462E-4</v>
      </c>
      <c r="CG21" s="68">
        <f t="shared" si="4"/>
        <v>-1.043040758085703E-4</v>
      </c>
      <c r="CH21" s="68">
        <f t="shared" si="5"/>
        <v>-3.8884292037461141E-4</v>
      </c>
      <c r="CI21" s="68">
        <f t="shared" si="6"/>
        <v>-6.3566579030490582E-4</v>
      </c>
      <c r="CJ21" s="68">
        <f t="shared" si="7"/>
        <v>-7.3203224026181281E-4</v>
      </c>
      <c r="CK21" s="68">
        <f t="shared" si="8"/>
        <v>-1.1900066041796246E-4</v>
      </c>
      <c r="CL21" s="68">
        <f t="shared" si="9"/>
        <v>-8.6431233156495846E-5</v>
      </c>
      <c r="CM21" s="68">
        <f t="shared" si="10"/>
        <v>-4.9222751432993859E-4</v>
      </c>
      <c r="CN21" s="68">
        <f t="shared" si="11"/>
        <v>-6.7173672635978466E-5</v>
      </c>
      <c r="CO21" s="68">
        <f t="shared" si="12"/>
        <v>-5.6165542704178983E-4</v>
      </c>
      <c r="CP21" s="68">
        <f t="shared" si="13"/>
        <v>-4.4792986609481903E-4</v>
      </c>
      <c r="CQ21" s="68">
        <f t="shared" si="14"/>
        <v>-6.4190433611828051E-5</v>
      </c>
      <c r="CR21" s="68">
        <f t="shared" si="15"/>
        <v>-3.6656089799422915E-4</v>
      </c>
      <c r="CS21" s="68">
        <f t="shared" si="18"/>
        <v>-6.8576223688340544E-5</v>
      </c>
      <c r="CT21" s="68"/>
      <c r="CU21" s="68"/>
      <c r="CV21" s="68"/>
      <c r="CW21" s="68"/>
    </row>
    <row r="22" spans="1:101" x14ac:dyDescent="0.25">
      <c r="A22" s="14" t="s">
        <v>512</v>
      </c>
      <c r="B22" s="75">
        <v>86435.570739999996</v>
      </c>
      <c r="C22" s="75">
        <v>190.16761513</v>
      </c>
      <c r="D22" s="75">
        <v>25278.307041</v>
      </c>
      <c r="E22" s="75">
        <v>1992.6214881000001</v>
      </c>
      <c r="F22" s="75">
        <v>1620.6259884000001</v>
      </c>
      <c r="G22" s="75">
        <v>712.67178868999997</v>
      </c>
      <c r="H22" s="75">
        <v>7736.1282807999996</v>
      </c>
      <c r="I22" s="75">
        <v>32.988354031</v>
      </c>
      <c r="J22" s="75">
        <v>168.21203881</v>
      </c>
      <c r="K22" s="75">
        <v>82.446588363000004</v>
      </c>
      <c r="L22" s="75">
        <v>5.5319983986999999</v>
      </c>
      <c r="M22" s="75">
        <v>22.352556695000001</v>
      </c>
      <c r="N22" s="75">
        <v>10.755020431</v>
      </c>
      <c r="O22" s="75">
        <v>155.98655341</v>
      </c>
      <c r="P22" s="89"/>
      <c r="Q22" s="89" t="s">
        <v>447</v>
      </c>
      <c r="R22" s="75">
        <v>12.989524141554901</v>
      </c>
      <c r="S22" s="75">
        <v>5.5293651713291796</v>
      </c>
      <c r="T22" s="75">
        <v>32.971056843469199</v>
      </c>
      <c r="U22" s="75">
        <v>32.971362997591399</v>
      </c>
      <c r="V22" s="75">
        <v>17.1168669821541</v>
      </c>
      <c r="W22" s="75">
        <v>168.20043293517099</v>
      </c>
      <c r="X22" s="75">
        <v>22.3508119017295</v>
      </c>
      <c r="Y22" s="75">
        <v>379.442820702728</v>
      </c>
      <c r="Z22" s="75">
        <v>86426.392102558995</v>
      </c>
      <c r="AA22" s="75">
        <v>366.98156937077999</v>
      </c>
      <c r="AB22" s="75">
        <v>105.461967286185</v>
      </c>
      <c r="AC22" s="75">
        <v>101.602851212652</v>
      </c>
      <c r="AD22" s="75">
        <v>155.97754238895399</v>
      </c>
      <c r="AE22" s="75">
        <v>5.6134121041354197</v>
      </c>
      <c r="AF22" s="75">
        <v>82.397731216999802</v>
      </c>
      <c r="AG22" s="75">
        <v>82.397726354905004</v>
      </c>
      <c r="AH22" s="75">
        <v>202.154805703357</v>
      </c>
      <c r="AI22" s="75">
        <v>302.28532822288003</v>
      </c>
      <c r="AJ22" s="75">
        <v>4.1581380048735301</v>
      </c>
      <c r="AK22" s="75">
        <v>2.1990920446004698</v>
      </c>
      <c r="AL22" s="75">
        <v>29.638949800895201</v>
      </c>
      <c r="AM22" s="75">
        <v>10.750801413362501</v>
      </c>
      <c r="AN22" s="75">
        <v>190.14827586908899</v>
      </c>
      <c r="AO22" s="75">
        <v>0</v>
      </c>
      <c r="AP22" s="75">
        <v>7980.5750325457202</v>
      </c>
      <c r="AQ22" s="75">
        <v>20860.5522885717</v>
      </c>
      <c r="AR22" s="75">
        <v>4206.6414457778701</v>
      </c>
      <c r="AS22" s="75">
        <v>25269.348540053001</v>
      </c>
      <c r="AT22" s="75">
        <v>200.285534714959</v>
      </c>
      <c r="AU22" s="75">
        <v>0.47229023034992801</v>
      </c>
      <c r="AV22" s="75">
        <v>4253.5481772457097</v>
      </c>
      <c r="AW22" s="75">
        <v>2.4149771907604198</v>
      </c>
      <c r="AX22" s="75">
        <v>0.459287866135352</v>
      </c>
      <c r="AY22" s="75">
        <v>282.140318121441</v>
      </c>
      <c r="AZ22" s="75">
        <v>5.0554990880581103</v>
      </c>
      <c r="BA22" s="75">
        <v>0.27335884896685902</v>
      </c>
      <c r="BB22" s="75">
        <v>0.14292394941494799</v>
      </c>
      <c r="BC22" s="75">
        <v>1990.9671212870501</v>
      </c>
      <c r="BD22" s="75">
        <v>1619.18978216548</v>
      </c>
      <c r="BE22" s="75">
        <v>371.77733912156799</v>
      </c>
      <c r="BF22" s="75">
        <v>2.9617872063581299</v>
      </c>
      <c r="BG22" s="75">
        <v>3.6772936277606E-2</v>
      </c>
      <c r="BH22" s="75">
        <v>18.261278412121001</v>
      </c>
      <c r="BI22" s="75">
        <v>0.706709397983872</v>
      </c>
      <c r="BJ22" s="75">
        <v>21.347959999558999</v>
      </c>
      <c r="BK22" s="75">
        <v>2.9966000950192</v>
      </c>
      <c r="BL22" s="75">
        <v>0.66005990015267002</v>
      </c>
      <c r="BM22" s="75">
        <v>99.383756086134596</v>
      </c>
      <c r="BN22" s="75">
        <v>20.0113376433425</v>
      </c>
      <c r="BO22" s="75">
        <v>2.9007552046164702</v>
      </c>
      <c r="BP22" s="75">
        <v>1178.8292678406201</v>
      </c>
      <c r="BQ22" s="75">
        <v>0.14617979150889801</v>
      </c>
      <c r="BR22" s="75">
        <v>712.37069925098001</v>
      </c>
      <c r="BS22" s="75">
        <v>0</v>
      </c>
      <c r="BT22" s="75">
        <v>0.152691045575198</v>
      </c>
      <c r="BU22" s="75">
        <v>899.87810623716803</v>
      </c>
      <c r="BV22" s="75">
        <v>94.698208872911096</v>
      </c>
      <c r="BW22" s="75">
        <v>7735.4848032099299</v>
      </c>
      <c r="BX22" s="86">
        <v>1280.88438776476</v>
      </c>
      <c r="BY22" s="75">
        <f t="shared" si="0"/>
        <v>2932.0491087560295</v>
      </c>
      <c r="BZ22" s="75">
        <f t="shared" si="16"/>
        <v>1272.2821537736315</v>
      </c>
      <c r="CA22" s="75"/>
      <c r="CB22" s="75">
        <f t="shared" si="1"/>
        <v>8360.5181843935043</v>
      </c>
      <c r="CC22" s="75"/>
      <c r="CD22" s="22">
        <f t="shared" si="17"/>
        <v>1.0316838873801533</v>
      </c>
      <c r="CE22" s="23">
        <f t="shared" si="2"/>
        <v>8.0000006879058626E-3</v>
      </c>
      <c r="CF22" s="68">
        <f t="shared" si="3"/>
        <v>-1.0619051117982263E-4</v>
      </c>
      <c r="CG22" s="68">
        <f t="shared" si="4"/>
        <v>-1.0169586918251094E-4</v>
      </c>
      <c r="CH22" s="68">
        <f t="shared" si="5"/>
        <v>-3.5439481498777107E-4</v>
      </c>
      <c r="CI22" s="68">
        <f t="shared" si="6"/>
        <v>-8.3024639793856186E-4</v>
      </c>
      <c r="CJ22" s="68">
        <f t="shared" si="7"/>
        <v>-8.8620461772184777E-4</v>
      </c>
      <c r="CK22" s="68">
        <f t="shared" si="8"/>
        <v>-4.2247980598952785E-4</v>
      </c>
      <c r="CL22" s="68">
        <f t="shared" si="9"/>
        <v>-8.3178247142928202E-5</v>
      </c>
      <c r="CM22" s="68">
        <f t="shared" si="10"/>
        <v>-5.1506156968711707E-4</v>
      </c>
      <c r="CN22" s="68">
        <f t="shared" si="11"/>
        <v>-6.8995506570791268E-5</v>
      </c>
      <c r="CO22" s="68">
        <f t="shared" si="12"/>
        <v>-5.9265045486015563E-4</v>
      </c>
      <c r="CP22" s="68">
        <f t="shared" si="13"/>
        <v>-4.7599930098300068E-4</v>
      </c>
      <c r="CQ22" s="68">
        <f t="shared" si="14"/>
        <v>-7.8057883682301814E-5</v>
      </c>
      <c r="CR22" s="68">
        <f t="shared" si="15"/>
        <v>-3.9228355395203561E-4</v>
      </c>
      <c r="CS22" s="68">
        <f t="shared" si="18"/>
        <v>-5.7767934793212365E-5</v>
      </c>
      <c r="CT22" s="68"/>
      <c r="CU22" s="68"/>
      <c r="CV22" s="68"/>
      <c r="CW22" s="68"/>
    </row>
    <row r="23" spans="1:101" x14ac:dyDescent="0.25">
      <c r="A23" s="14" t="s">
        <v>513</v>
      </c>
      <c r="B23" s="75">
        <v>191755.9693</v>
      </c>
      <c r="C23" s="75">
        <v>335.97651122000002</v>
      </c>
      <c r="D23" s="75">
        <v>46776.501783</v>
      </c>
      <c r="E23" s="75">
        <v>3753.4334699999999</v>
      </c>
      <c r="F23" s="75">
        <v>3042.7392478000002</v>
      </c>
      <c r="G23" s="75">
        <v>1246.2355379999999</v>
      </c>
      <c r="H23" s="75">
        <v>17914.298169000002</v>
      </c>
      <c r="I23" s="75">
        <v>76.160430809000005</v>
      </c>
      <c r="J23" s="75">
        <v>462.44355144999997</v>
      </c>
      <c r="K23" s="75">
        <v>180.49808234</v>
      </c>
      <c r="L23" s="75">
        <v>13.383903546000001</v>
      </c>
      <c r="M23" s="75">
        <v>70.893862585999997</v>
      </c>
      <c r="N23" s="75">
        <v>26.308506541</v>
      </c>
      <c r="O23" s="75">
        <v>360.50216268999998</v>
      </c>
      <c r="P23" s="89"/>
      <c r="Q23" s="89" t="s">
        <v>472</v>
      </c>
      <c r="R23" s="75">
        <v>36.742381478638002</v>
      </c>
      <c r="S23" s="75">
        <v>13.378812306472801</v>
      </c>
      <c r="T23" s="75">
        <v>76.127096309158404</v>
      </c>
      <c r="U23" s="75">
        <v>76.127817051135196</v>
      </c>
      <c r="V23" s="75">
        <v>42.097815372972399</v>
      </c>
      <c r="W23" s="75">
        <v>462.41382452420498</v>
      </c>
      <c r="X23" s="75">
        <v>70.8891984226901</v>
      </c>
      <c r="Y23" s="75">
        <v>845.91410417330496</v>
      </c>
      <c r="Z23" s="75">
        <v>191738.105532168</v>
      </c>
      <c r="AA23" s="75">
        <v>1029.53475636751</v>
      </c>
      <c r="AB23" s="75">
        <v>289.62560138057501</v>
      </c>
      <c r="AC23" s="75">
        <v>256.325138415651</v>
      </c>
      <c r="AD23" s="75">
        <v>360.48704239398103</v>
      </c>
      <c r="AE23" s="75">
        <v>15.8711134357715</v>
      </c>
      <c r="AF23" s="75">
        <v>180.40514972979199</v>
      </c>
      <c r="AG23" s="75">
        <v>180.40513609672999</v>
      </c>
      <c r="AH23" s="75">
        <v>374.086499498558</v>
      </c>
      <c r="AI23" s="75">
        <v>682.24656198378204</v>
      </c>
      <c r="AJ23" s="75">
        <v>12.673865779221501</v>
      </c>
      <c r="AK23" s="75">
        <v>4.3695030556171002</v>
      </c>
      <c r="AL23" s="75">
        <v>95.259298173003501</v>
      </c>
      <c r="AM23" s="75">
        <v>26.300272377872702</v>
      </c>
      <c r="AN23" s="75">
        <v>335.94144290315597</v>
      </c>
      <c r="AO23" s="75">
        <v>0</v>
      </c>
      <c r="AP23" s="75">
        <v>18515.7324956872</v>
      </c>
      <c r="AQ23" s="75">
        <v>39016.790066392197</v>
      </c>
      <c r="AR23" s="75">
        <v>7369.9294293754801</v>
      </c>
      <c r="AS23" s="75">
        <v>46760.805995266201</v>
      </c>
      <c r="AT23" s="75">
        <v>518.13340046391295</v>
      </c>
      <c r="AU23" s="75">
        <v>0.87782874529451005</v>
      </c>
      <c r="AV23" s="75">
        <v>9435.2612840781094</v>
      </c>
      <c r="AW23" s="75">
        <v>4.5841855373490503</v>
      </c>
      <c r="AX23" s="75">
        <v>0.85817062297105895</v>
      </c>
      <c r="AY23" s="75">
        <v>518.36792716480102</v>
      </c>
      <c r="AZ23" s="75">
        <v>9.7517483627925898</v>
      </c>
      <c r="BA23" s="75">
        <v>0.52583939476512398</v>
      </c>
      <c r="BB23" s="75">
        <v>0.26600022249045102</v>
      </c>
      <c r="BC23" s="75">
        <v>3750.34456486709</v>
      </c>
      <c r="BD23" s="75">
        <v>3040.0639394775599</v>
      </c>
      <c r="BE23" s="75">
        <v>710.28062538952895</v>
      </c>
      <c r="BF23" s="75">
        <v>5.8060967555680403</v>
      </c>
      <c r="BG23" s="75">
        <v>7.0268962092627105E-2</v>
      </c>
      <c r="BH23" s="75">
        <v>35.509924597298202</v>
      </c>
      <c r="BI23" s="75">
        <v>1.3268996942189299</v>
      </c>
      <c r="BJ23" s="75">
        <v>41.416172023346903</v>
      </c>
      <c r="BK23" s="75">
        <v>5.6265705528640799</v>
      </c>
      <c r="BL23" s="75">
        <v>1.2849319648142301</v>
      </c>
      <c r="BM23" s="75">
        <v>193.361093547622</v>
      </c>
      <c r="BN23" s="75">
        <v>44.2891066734798</v>
      </c>
      <c r="BO23" s="75">
        <v>5.6249432991065698</v>
      </c>
      <c r="BP23" s="75">
        <v>2214.5243825900998</v>
      </c>
      <c r="BQ23" s="75">
        <v>0.28095544007010598</v>
      </c>
      <c r="BR23" s="75">
        <v>1245.7103970140599</v>
      </c>
      <c r="BS23" s="75">
        <v>0</v>
      </c>
      <c r="BT23" s="75">
        <v>0.28579252014261503</v>
      </c>
      <c r="BU23" s="75">
        <v>2096.56904245347</v>
      </c>
      <c r="BV23" s="75">
        <v>220.70769011601999</v>
      </c>
      <c r="BW23" s="75">
        <v>17913.163615028901</v>
      </c>
      <c r="BX23" s="86">
        <v>3018.0693504256301</v>
      </c>
      <c r="BY23" s="75">
        <f t="shared" si="0"/>
        <v>6503.8994002355748</v>
      </c>
      <c r="BZ23" s="75">
        <f t="shared" si="16"/>
        <v>2997.0252358218877</v>
      </c>
      <c r="CA23" s="75"/>
      <c r="CB23" s="75">
        <f t="shared" si="1"/>
        <v>19362.921876909964</v>
      </c>
      <c r="CC23" s="75"/>
      <c r="CD23" s="22">
        <f t="shared" si="17"/>
        <v>1.0336383284163582</v>
      </c>
      <c r="CE23" s="23">
        <f t="shared" si="2"/>
        <v>8.0000011021287443E-3</v>
      </c>
      <c r="CF23" s="68">
        <f t="shared" si="3"/>
        <v>-9.3158861740810252E-5</v>
      </c>
      <c r="CG23" s="68">
        <f t="shared" si="4"/>
        <v>-1.0437728731900507E-4</v>
      </c>
      <c r="CH23" s="68">
        <f t="shared" si="5"/>
        <v>-3.3554855826143471E-4</v>
      </c>
      <c r="CI23" s="68">
        <f t="shared" si="6"/>
        <v>-8.2295454484503908E-4</v>
      </c>
      <c r="CJ23" s="68">
        <f t="shared" si="7"/>
        <v>-8.7924337400078643E-4</v>
      </c>
      <c r="CK23" s="68">
        <f t="shared" si="8"/>
        <v>-4.2138180939915558E-4</v>
      </c>
      <c r="CL23" s="68">
        <f t="shared" si="9"/>
        <v>-6.3332314802229067E-5</v>
      </c>
      <c r="CM23" s="68">
        <f t="shared" si="10"/>
        <v>-4.2822444041315305E-4</v>
      </c>
      <c r="CN23" s="68">
        <f t="shared" si="11"/>
        <v>-6.4282279862655571E-5</v>
      </c>
      <c r="CO23" s="68">
        <f t="shared" si="12"/>
        <v>-5.1494310668035619E-4</v>
      </c>
      <c r="CP23" s="68">
        <f t="shared" si="13"/>
        <v>-3.8040019563064106E-4</v>
      </c>
      <c r="CQ23" s="68">
        <f t="shared" si="14"/>
        <v>-6.5790791187871233E-5</v>
      </c>
      <c r="CR23" s="68">
        <f t="shared" si="15"/>
        <v>-3.1298481783699163E-4</v>
      </c>
      <c r="CS23" s="68">
        <f t="shared" si="18"/>
        <v>-4.1942317089374844E-5</v>
      </c>
      <c r="CT23" s="68"/>
      <c r="CU23" s="68"/>
      <c r="CV23" s="68"/>
      <c r="CW23" s="68"/>
    </row>
    <row r="24" spans="1:101" x14ac:dyDescent="0.25">
      <c r="A24" s="14" t="s">
        <v>514</v>
      </c>
      <c r="B24" s="75">
        <v>62811.570921999999</v>
      </c>
      <c r="C24" s="75">
        <v>140.42299254</v>
      </c>
      <c r="D24" s="75">
        <v>19370.325891</v>
      </c>
      <c r="E24" s="75">
        <v>1533.2243662999999</v>
      </c>
      <c r="F24" s="75">
        <v>1244.3040186000001</v>
      </c>
      <c r="G24" s="75">
        <v>519.12329763000002</v>
      </c>
      <c r="H24" s="75">
        <v>6429.5934299999999</v>
      </c>
      <c r="I24" s="75">
        <v>27.129015722999998</v>
      </c>
      <c r="J24" s="75">
        <v>148.58763493999999</v>
      </c>
      <c r="K24" s="75">
        <v>66.285936116000002</v>
      </c>
      <c r="L24" s="75">
        <v>4.6540041582000002</v>
      </c>
      <c r="M24" s="75">
        <v>21.643574925999999</v>
      </c>
      <c r="N24" s="75">
        <v>9.0449901898</v>
      </c>
      <c r="O24" s="75">
        <v>130.63871849</v>
      </c>
      <c r="P24" s="89"/>
      <c r="Q24" s="89" t="s">
        <v>473</v>
      </c>
      <c r="R24" s="75">
        <v>11.477441159242799</v>
      </c>
      <c r="S24" s="75">
        <v>4.6519560922481897</v>
      </c>
      <c r="T24" s="75">
        <v>27.115638798212199</v>
      </c>
      <c r="U24" s="75">
        <v>27.115888865920802</v>
      </c>
      <c r="V24" s="75">
        <v>14.445079682716299</v>
      </c>
      <c r="W24" s="75">
        <v>148.57695103749799</v>
      </c>
      <c r="X24" s="75">
        <v>21.6418564834755</v>
      </c>
      <c r="Y24" s="75">
        <v>304.06348847549202</v>
      </c>
      <c r="Z24" s="75">
        <v>62805.1104226811</v>
      </c>
      <c r="AA24" s="75">
        <v>324.15595183303202</v>
      </c>
      <c r="AB24" s="75">
        <v>92.542660656188104</v>
      </c>
      <c r="AC24" s="75">
        <v>86.640417315173806</v>
      </c>
      <c r="AD24" s="75">
        <v>130.63230759397999</v>
      </c>
      <c r="AE24" s="75">
        <v>4.94837789455213</v>
      </c>
      <c r="AF24" s="75">
        <v>66.248324541472797</v>
      </c>
      <c r="AG24" s="75">
        <v>66.248345657990299</v>
      </c>
      <c r="AH24" s="75">
        <v>154.91089001912499</v>
      </c>
      <c r="AI24" s="75">
        <v>246.599422222523</v>
      </c>
      <c r="AJ24" s="75">
        <v>3.7655736931202499</v>
      </c>
      <c r="AK24" s="75">
        <v>1.72052792750762</v>
      </c>
      <c r="AL24" s="75">
        <v>27.514242864771798</v>
      </c>
      <c r="AM24" s="75">
        <v>9.0416985569951507</v>
      </c>
      <c r="AN24" s="75">
        <v>140.408459410153</v>
      </c>
      <c r="AO24" s="75">
        <v>0</v>
      </c>
      <c r="AP24" s="75">
        <v>6630.0457593544797</v>
      </c>
      <c r="AQ24" s="75">
        <v>16088.7572356244</v>
      </c>
      <c r="AR24" s="75">
        <v>3120.20235590315</v>
      </c>
      <c r="AS24" s="75">
        <v>19363.870481546699</v>
      </c>
      <c r="AT24" s="75">
        <v>171.473306400844</v>
      </c>
      <c r="AU24" s="75">
        <v>0.36001535949117303</v>
      </c>
      <c r="AV24" s="75">
        <v>3480.8778057838199</v>
      </c>
      <c r="AW24" s="75">
        <v>1.8657957803535099</v>
      </c>
      <c r="AX24" s="75">
        <v>0.35147065526877103</v>
      </c>
      <c r="AY24" s="75">
        <v>213.54217155265999</v>
      </c>
      <c r="AZ24" s="75">
        <v>3.9494894481279901</v>
      </c>
      <c r="BA24" s="75">
        <v>0.21329883320381099</v>
      </c>
      <c r="BB24" s="75">
        <v>0.109054333349868</v>
      </c>
      <c r="BC24" s="75">
        <v>1531.9504147016301</v>
      </c>
      <c r="BD24" s="75">
        <v>1243.19938585966</v>
      </c>
      <c r="BE24" s="75">
        <v>288.75102884196701</v>
      </c>
      <c r="BF24" s="75">
        <v>2.3398831098397799</v>
      </c>
      <c r="BG24" s="75">
        <v>2.8568497054073799E-2</v>
      </c>
      <c r="BH24" s="75">
        <v>14.3422320364644</v>
      </c>
      <c r="BI24" s="75">
        <v>0.54270152185055898</v>
      </c>
      <c r="BJ24" s="75">
        <v>16.722650120978599</v>
      </c>
      <c r="BK24" s="75">
        <v>2.2978159096545898</v>
      </c>
      <c r="BL24" s="75">
        <v>0.51827499440577096</v>
      </c>
      <c r="BM24" s="75">
        <v>77.988306905427294</v>
      </c>
      <c r="BN24" s="75">
        <v>16.504733270607399</v>
      </c>
      <c r="BO24" s="75">
        <v>2.2751082579628101</v>
      </c>
      <c r="BP24" s="75">
        <v>905.63858364060195</v>
      </c>
      <c r="BQ24" s="75">
        <v>0.11396490296907399</v>
      </c>
      <c r="BR24" s="75">
        <v>518.90015098574099</v>
      </c>
      <c r="BS24" s="75">
        <v>0</v>
      </c>
      <c r="BT24" s="75">
        <v>0.117072469286767</v>
      </c>
      <c r="BU24" s="75">
        <v>749.65716942164295</v>
      </c>
      <c r="BV24" s="75">
        <v>78.245424339555797</v>
      </c>
      <c r="BW24" s="75">
        <v>6429.1318880933804</v>
      </c>
      <c r="BX24" s="86">
        <v>1078.1370499555701</v>
      </c>
      <c r="BY24" s="75">
        <f t="shared" si="0"/>
        <v>2399.4331891512347</v>
      </c>
      <c r="BZ24" s="75">
        <f t="shared" si="16"/>
        <v>1070.9023514736646</v>
      </c>
      <c r="CA24" s="75"/>
      <c r="CB24" s="75">
        <f t="shared" si="1"/>
        <v>6934.8266597428283</v>
      </c>
      <c r="CC24" s="75"/>
      <c r="CD24" s="22">
        <f t="shared" si="17"/>
        <v>1.0312505443593696</v>
      </c>
      <c r="CE24" s="23">
        <f t="shared" si="2"/>
        <v>7.9999961870614311E-3</v>
      </c>
      <c r="CF24" s="68">
        <f t="shared" si="3"/>
        <v>-1.0285524186174812E-4</v>
      </c>
      <c r="CG24" s="68">
        <f t="shared" si="4"/>
        <v>-1.0349537197660627E-4</v>
      </c>
      <c r="CH24" s="68">
        <f t="shared" si="5"/>
        <v>-3.3326282116403447E-4</v>
      </c>
      <c r="CI24" s="68">
        <f t="shared" si="6"/>
        <v>-8.3089704701484475E-4</v>
      </c>
      <c r="CJ24" s="68">
        <f t="shared" si="7"/>
        <v>-8.8775148502931445E-4</v>
      </c>
      <c r="CK24" s="68">
        <f t="shared" si="8"/>
        <v>-4.2985287941763175E-4</v>
      </c>
      <c r="CL24" s="68">
        <f t="shared" si="9"/>
        <v>-7.1783995620304571E-5</v>
      </c>
      <c r="CM24" s="68">
        <f t="shared" si="10"/>
        <v>-4.8386779724071368E-4</v>
      </c>
      <c r="CN24" s="68">
        <f t="shared" si="11"/>
        <v>-7.1903038946069222E-5</v>
      </c>
      <c r="CO24" s="68">
        <f t="shared" si="12"/>
        <v>-5.6709552904133027E-4</v>
      </c>
      <c r="CP24" s="68">
        <f t="shared" si="13"/>
        <v>-4.400653463538427E-4</v>
      </c>
      <c r="CQ24" s="68">
        <f t="shared" si="14"/>
        <v>-7.9397351425287049E-5</v>
      </c>
      <c r="CR24" s="68">
        <f t="shared" si="15"/>
        <v>-3.6391778606474379E-4</v>
      </c>
      <c r="CS24" s="68">
        <f t="shared" si="18"/>
        <v>-4.9073476026980227E-5</v>
      </c>
      <c r="CT24" s="68"/>
      <c r="CU24" s="68"/>
      <c r="CV24" s="68"/>
      <c r="CW24" s="68"/>
    </row>
    <row r="25" spans="1:101" x14ac:dyDescent="0.25">
      <c r="A25" s="14" t="s">
        <v>515</v>
      </c>
      <c r="B25" s="75">
        <v>59201.676261000001</v>
      </c>
      <c r="C25" s="75">
        <v>107.82554575</v>
      </c>
      <c r="D25" s="75">
        <v>13173.988257999999</v>
      </c>
      <c r="E25" s="75">
        <v>1172.4792149</v>
      </c>
      <c r="F25" s="75">
        <v>951.18472673999997</v>
      </c>
      <c r="G25" s="75">
        <v>426.40885677</v>
      </c>
      <c r="H25" s="75">
        <v>5145.5082161999999</v>
      </c>
      <c r="I25" s="75">
        <v>20.778498455000001</v>
      </c>
      <c r="J25" s="75">
        <v>114.73950139999999</v>
      </c>
      <c r="K25" s="75">
        <v>50.862838734</v>
      </c>
      <c r="L25" s="75">
        <v>3.5491880385000001</v>
      </c>
      <c r="M25" s="75">
        <v>16.315152818000001</v>
      </c>
      <c r="N25" s="75">
        <v>6.9323741665999998</v>
      </c>
      <c r="O25" s="75">
        <v>101.29756716</v>
      </c>
      <c r="P25" s="89"/>
      <c r="Q25" s="89" t="s">
        <v>448</v>
      </c>
      <c r="R25" s="75">
        <v>8.5374969681216104</v>
      </c>
      <c r="S25" s="75">
        <v>3.44450724418643</v>
      </c>
      <c r="T25" s="75">
        <v>20.144106364572998</v>
      </c>
      <c r="U25" s="75">
        <v>20.1442782269406</v>
      </c>
      <c r="V25" s="75">
        <v>10.7404854536119</v>
      </c>
      <c r="W25" s="75">
        <v>111.593850288018</v>
      </c>
      <c r="X25" s="75">
        <v>15.9382668535723</v>
      </c>
      <c r="Y25" s="75">
        <v>227.537125729547</v>
      </c>
      <c r="Z25" s="75">
        <v>56892.3488007407</v>
      </c>
      <c r="AA25" s="75">
        <v>241.73879208359901</v>
      </c>
      <c r="AB25" s="75">
        <v>69.145785429382101</v>
      </c>
      <c r="AC25" s="75">
        <v>64.850971892451895</v>
      </c>
      <c r="AD25" s="75">
        <v>98.556010384100304</v>
      </c>
      <c r="AE25" s="75">
        <v>3.6846687654776402</v>
      </c>
      <c r="AF25" s="75">
        <v>49.264795529679098</v>
      </c>
      <c r="AG25" s="75">
        <v>49.264780635583598</v>
      </c>
      <c r="AH25" s="75">
        <v>101.31989921791001</v>
      </c>
      <c r="AI25" s="75">
        <v>203.19576525519</v>
      </c>
      <c r="AJ25" s="75">
        <v>2.86900862892155</v>
      </c>
      <c r="AK25" s="75">
        <v>1.2656590450260901</v>
      </c>
      <c r="AL25" s="75">
        <v>20.584073357621602</v>
      </c>
      <c r="AM25" s="75">
        <v>6.7263949465726904</v>
      </c>
      <c r="AN25" s="75">
        <v>103.339421826859</v>
      </c>
      <c r="AO25" s="75">
        <v>0</v>
      </c>
      <c r="AP25" s="75">
        <v>5160.2744354238603</v>
      </c>
      <c r="AQ25" s="75">
        <v>10587.593507608701</v>
      </c>
      <c r="AR25" s="75">
        <v>1976.07151090461</v>
      </c>
      <c r="AS25" s="75">
        <v>12664.984917731201</v>
      </c>
      <c r="AT25" s="75">
        <v>131.134620866196</v>
      </c>
      <c r="AU25" s="75">
        <v>0.25846995375805298</v>
      </c>
      <c r="AV25" s="75">
        <v>2751.1159565535099</v>
      </c>
      <c r="AW25" s="75">
        <v>1.34070078539658</v>
      </c>
      <c r="AX25" s="75">
        <v>0.258336083819727</v>
      </c>
      <c r="AY25" s="75">
        <v>156.61521189173001</v>
      </c>
      <c r="AZ25" s="75">
        <v>2.9000843554512001</v>
      </c>
      <c r="BA25" s="75">
        <v>0.16003201541030701</v>
      </c>
      <c r="BB25" s="75">
        <v>7.8676158887106704E-2</v>
      </c>
      <c r="BC25" s="75">
        <v>1137.03390278355</v>
      </c>
      <c r="BD25" s="75">
        <v>921.53746082298505</v>
      </c>
      <c r="BE25" s="75">
        <v>215.49644196057</v>
      </c>
      <c r="BF25" s="75">
        <v>1.7570075464210699</v>
      </c>
      <c r="BG25" s="75">
        <v>2.1398511108538999E-2</v>
      </c>
      <c r="BH25" s="75">
        <v>10.581368364776701</v>
      </c>
      <c r="BI25" s="75">
        <v>0.40374558695304702</v>
      </c>
      <c r="BJ25" s="75">
        <v>11.970891207416299</v>
      </c>
      <c r="BK25" s="75">
        <v>1.6184821111460099</v>
      </c>
      <c r="BL25" s="75">
        <v>0.37290855294124098</v>
      </c>
      <c r="BM25" s="75">
        <v>55.659764877064703</v>
      </c>
      <c r="BN25" s="75">
        <v>12.248992542774401</v>
      </c>
      <c r="BO25" s="75">
        <v>1.6997756808148199</v>
      </c>
      <c r="BP25" s="75">
        <v>675.75614973792506</v>
      </c>
      <c r="BQ25" s="75">
        <v>8.4457401963215897E-2</v>
      </c>
      <c r="BR25" s="75">
        <v>409.80062483396398</v>
      </c>
      <c r="BS25" s="75">
        <v>0</v>
      </c>
      <c r="BT25" s="75">
        <v>8.5490705013610099E-2</v>
      </c>
      <c r="BU25" s="75">
        <v>584.129243420492</v>
      </c>
      <c r="BV25" s="75">
        <v>61.865683924271202</v>
      </c>
      <c r="BW25" s="75">
        <v>5007.0629920027304</v>
      </c>
      <c r="BX25" s="86">
        <v>813.79522389573197</v>
      </c>
      <c r="BY25" s="75">
        <f t="shared" si="0"/>
        <v>1896.3949042938627</v>
      </c>
      <c r="BZ25" s="75">
        <f t="shared" si="16"/>
        <v>808.41311134222087</v>
      </c>
      <c r="CA25" s="75"/>
      <c r="CB25" s="75">
        <f t="shared" si="1"/>
        <v>5389.5277966992089</v>
      </c>
      <c r="CC25" s="75"/>
      <c r="CD25" s="22">
        <f t="shared" si="17"/>
        <v>1.0305990644946625</v>
      </c>
      <c r="CE25" s="23">
        <f t="shared" si="2"/>
        <v>8.0000015693710274E-3</v>
      </c>
      <c r="CF25" s="68">
        <f t="shared" si="3"/>
        <v>-3.9007805287104777E-2</v>
      </c>
      <c r="CG25" s="68">
        <f t="shared" si="4"/>
        <v>-4.1605390373282744E-2</v>
      </c>
      <c r="CH25" s="68">
        <f t="shared" si="5"/>
        <v>-3.8636996655868637E-2</v>
      </c>
      <c r="CI25" s="68">
        <f t="shared" si="6"/>
        <v>-3.0231079294205696E-2</v>
      </c>
      <c r="CJ25" s="68">
        <f t="shared" si="7"/>
        <v>-3.1168778349317212E-2</v>
      </c>
      <c r="CK25" s="68">
        <f t="shared" si="8"/>
        <v>-3.8949078266904545E-2</v>
      </c>
      <c r="CL25" s="68">
        <f t="shared" si="9"/>
        <v>-2.6906035007658074E-2</v>
      </c>
      <c r="CM25" s="68">
        <f t="shared" si="10"/>
        <v>-3.0522909508255973E-2</v>
      </c>
      <c r="CN25" s="68">
        <f t="shared" si="11"/>
        <v>-2.7415589867483867E-2</v>
      </c>
      <c r="CO25" s="68">
        <f t="shared" si="12"/>
        <v>-3.1418971850427947E-2</v>
      </c>
      <c r="CP25" s="68">
        <f t="shared" si="13"/>
        <v>-2.9494293674508038E-2</v>
      </c>
      <c r="CQ25" s="68">
        <f t="shared" si="14"/>
        <v>-2.3100363731309661E-2</v>
      </c>
      <c r="CR25" s="68">
        <f t="shared" si="15"/>
        <v>-2.9712651838631556E-2</v>
      </c>
      <c r="CS25" s="68">
        <f t="shared" si="18"/>
        <v>-2.7064389133545464E-2</v>
      </c>
      <c r="CT25" s="68"/>
      <c r="CU25" s="68"/>
      <c r="CV25" s="68"/>
      <c r="CW25" s="68"/>
    </row>
    <row r="26" spans="1:101" x14ac:dyDescent="0.25">
      <c r="A26" s="14" t="s">
        <v>516</v>
      </c>
      <c r="B26" s="75">
        <v>126599.46464000001</v>
      </c>
      <c r="C26" s="75">
        <v>252.95511388</v>
      </c>
      <c r="D26" s="75">
        <v>31097.107856999999</v>
      </c>
      <c r="E26" s="75">
        <v>2754.5837265999999</v>
      </c>
      <c r="F26" s="75">
        <v>2234.9767569999999</v>
      </c>
      <c r="G26" s="75">
        <v>968.4842807</v>
      </c>
      <c r="H26" s="75">
        <v>12665.177151</v>
      </c>
      <c r="I26" s="75">
        <v>48.594989777000002</v>
      </c>
      <c r="J26" s="75">
        <v>269.12473098999999</v>
      </c>
      <c r="K26" s="75">
        <v>118.9200476</v>
      </c>
      <c r="L26" s="75">
        <v>8.3087042036999996</v>
      </c>
      <c r="M26" s="75">
        <v>38.255572379</v>
      </c>
      <c r="N26" s="75">
        <v>16.208172548</v>
      </c>
      <c r="O26" s="75">
        <v>256.56248061999997</v>
      </c>
      <c r="P26" s="89"/>
      <c r="Q26" s="89" t="s">
        <v>474</v>
      </c>
      <c r="R26" s="75">
        <v>20.4960210776587</v>
      </c>
      <c r="S26" s="75">
        <v>8.3050458125016196</v>
      </c>
      <c r="T26" s="75">
        <v>48.571001461144</v>
      </c>
      <c r="U26" s="75">
        <v>48.571440421094898</v>
      </c>
      <c r="V26" s="75">
        <v>25.870511331437299</v>
      </c>
      <c r="W26" s="75">
        <v>269.10681079101101</v>
      </c>
      <c r="X26" s="75">
        <v>38.252952587527503</v>
      </c>
      <c r="Y26" s="75">
        <v>547.68981775710495</v>
      </c>
      <c r="Z26" s="75">
        <v>126586.465502405</v>
      </c>
      <c r="AA26" s="75">
        <v>580.02695534894099</v>
      </c>
      <c r="AB26" s="75">
        <v>165.86231261167299</v>
      </c>
      <c r="AC26" s="75">
        <v>155.77603294515399</v>
      </c>
      <c r="AD26" s="75">
        <v>256.547248681702</v>
      </c>
      <c r="AE26" s="75">
        <v>8.8202395224477002</v>
      </c>
      <c r="AF26" s="75">
        <v>118.85243658032201</v>
      </c>
      <c r="AG26" s="75">
        <v>118.852420130621</v>
      </c>
      <c r="AH26" s="75">
        <v>248.68536002910099</v>
      </c>
      <c r="AI26" s="75">
        <v>502.30131395850799</v>
      </c>
      <c r="AJ26" s="75">
        <v>6.8385394352837601</v>
      </c>
      <c r="AK26" s="75">
        <v>3.0787139115770201</v>
      </c>
      <c r="AL26" s="75">
        <v>49.1632440350526</v>
      </c>
      <c r="AM26" s="75">
        <v>16.202302552103699</v>
      </c>
      <c r="AN26" s="75">
        <v>252.92884018254199</v>
      </c>
      <c r="AO26" s="75">
        <v>0</v>
      </c>
      <c r="AP26" s="75">
        <v>13034.693356592001</v>
      </c>
      <c r="AQ26" s="75">
        <v>25941.918810385901</v>
      </c>
      <c r="AR26" s="75">
        <v>4895.0700331244398</v>
      </c>
      <c r="AS26" s="75">
        <v>31085.6742035395</v>
      </c>
      <c r="AT26" s="75">
        <v>315.55542650617002</v>
      </c>
      <c r="AU26" s="75">
        <v>0.63725628984165295</v>
      </c>
      <c r="AV26" s="75">
        <v>7010.3883406008599</v>
      </c>
      <c r="AW26" s="75">
        <v>3.2996063867898999</v>
      </c>
      <c r="AX26" s="75">
        <v>0.62887720189377005</v>
      </c>
      <c r="AY26" s="75">
        <v>382.897607433985</v>
      </c>
      <c r="AZ26" s="75">
        <v>7.0420303234731598</v>
      </c>
      <c r="BA26" s="75">
        <v>0.38422840335763903</v>
      </c>
      <c r="BB26" s="75">
        <v>0.193486548058003</v>
      </c>
      <c r="BC26" s="75">
        <v>2752.2826913645999</v>
      </c>
      <c r="BD26" s="75">
        <v>2232.9815041756601</v>
      </c>
      <c r="BE26" s="75">
        <v>519.30118718894096</v>
      </c>
      <c r="BF26" s="75">
        <v>4.2093780870495001</v>
      </c>
      <c r="BG26" s="75">
        <v>5.1462134404779598E-2</v>
      </c>
      <c r="BH26" s="75">
        <v>25.616048832377</v>
      </c>
      <c r="BI26" s="75">
        <v>0.97609048264686904</v>
      </c>
      <c r="BJ26" s="75">
        <v>29.490046065576401</v>
      </c>
      <c r="BK26" s="75">
        <v>4.0301530283238796</v>
      </c>
      <c r="BL26" s="75">
        <v>0.91597714203828295</v>
      </c>
      <c r="BM26" s="75">
        <v>137.31747013012699</v>
      </c>
      <c r="BN26" s="75">
        <v>31.608304483919799</v>
      </c>
      <c r="BO26" s="75">
        <v>4.0870168538941796</v>
      </c>
      <c r="BP26" s="75">
        <v>1631.00066127636</v>
      </c>
      <c r="BQ26" s="75">
        <v>0.20410755546002099</v>
      </c>
      <c r="BR26" s="75">
        <v>968.10735457927501</v>
      </c>
      <c r="BS26" s="75">
        <v>0</v>
      </c>
      <c r="BT26" s="75">
        <v>0.208910522674504</v>
      </c>
      <c r="BU26" s="75">
        <v>1480.4521381818499</v>
      </c>
      <c r="BV26" s="75">
        <v>153.259281208419</v>
      </c>
      <c r="BW26" s="75">
        <v>12664.175365774299</v>
      </c>
      <c r="BX26" s="86">
        <v>2090.3810895986999</v>
      </c>
      <c r="BY26" s="75">
        <f t="shared" si="0"/>
        <v>4832.3898142379148</v>
      </c>
      <c r="BZ26" s="75">
        <f t="shared" si="16"/>
        <v>2077.4168469911656</v>
      </c>
      <c r="CA26" s="75"/>
      <c r="CB26" s="75">
        <f t="shared" si="1"/>
        <v>13584.307441869907</v>
      </c>
      <c r="CC26" s="75"/>
      <c r="CD26" s="22">
        <f t="shared" si="17"/>
        <v>1.0292571746770856</v>
      </c>
      <c r="CE26" s="23">
        <f t="shared" si="2"/>
        <v>7.9999989191415054E-3</v>
      </c>
      <c r="CF26" s="68">
        <f t="shared" si="3"/>
        <v>-1.0267924617192811E-4</v>
      </c>
      <c r="CG26" s="68">
        <f t="shared" si="4"/>
        <v>-1.0386703417458238E-4</v>
      </c>
      <c r="CH26" s="68">
        <f t="shared" si="5"/>
        <v>-3.6767578236139136E-4</v>
      </c>
      <c r="CI26" s="68">
        <f t="shared" si="6"/>
        <v>-8.3534771994028464E-4</v>
      </c>
      <c r="CJ26" s="68">
        <f t="shared" si="7"/>
        <v>-8.9273985426944937E-4</v>
      </c>
      <c r="CK26" s="68">
        <f t="shared" si="8"/>
        <v>-3.891917796048833E-4</v>
      </c>
      <c r="CL26" s="68">
        <f t="shared" si="9"/>
        <v>-7.9097608644304625E-5</v>
      </c>
      <c r="CM26" s="68">
        <f t="shared" si="10"/>
        <v>-4.8460460663065226E-4</v>
      </c>
      <c r="CN26" s="68">
        <f t="shared" si="11"/>
        <v>-6.6586964799012318E-5</v>
      </c>
      <c r="CO26" s="68">
        <f t="shared" si="12"/>
        <v>-5.6868014051320373E-4</v>
      </c>
      <c r="CP26" s="68">
        <f t="shared" si="13"/>
        <v>-4.4030827294958133E-4</v>
      </c>
      <c r="CQ26" s="68">
        <f t="shared" si="14"/>
        <v>-6.8481303757346869E-5</v>
      </c>
      <c r="CR26" s="68">
        <f t="shared" si="15"/>
        <v>-3.6216272247332603E-4</v>
      </c>
      <c r="CS26" s="68">
        <f t="shared" si="18"/>
        <v>-5.9369313319561282E-5</v>
      </c>
      <c r="CT26" s="68"/>
      <c r="CU26" s="68"/>
      <c r="CV26" s="68"/>
      <c r="CW26" s="68"/>
    </row>
    <row r="27" spans="1:101" x14ac:dyDescent="0.25">
      <c r="A27" s="14" t="s">
        <v>517</v>
      </c>
      <c r="B27" s="75">
        <v>201441.4895</v>
      </c>
      <c r="C27" s="75">
        <v>313.26837663999999</v>
      </c>
      <c r="D27" s="75">
        <v>44410.384429999998</v>
      </c>
      <c r="E27" s="75">
        <v>3409.1188550000002</v>
      </c>
      <c r="F27" s="75">
        <v>2765.8772436999998</v>
      </c>
      <c r="G27" s="75">
        <v>1198.7567328</v>
      </c>
      <c r="H27" s="75">
        <v>16899.771614000001</v>
      </c>
      <c r="I27" s="75">
        <v>67.137420843000001</v>
      </c>
      <c r="J27" s="75">
        <v>401.88629557000002</v>
      </c>
      <c r="K27" s="75">
        <v>160.98972015000001</v>
      </c>
      <c r="L27" s="75">
        <v>11.646465149999999</v>
      </c>
      <c r="M27" s="75">
        <v>58.191202594000004</v>
      </c>
      <c r="N27" s="75">
        <v>22.995064019000001</v>
      </c>
      <c r="O27" s="75">
        <v>335.93372864999998</v>
      </c>
      <c r="P27" s="89"/>
      <c r="Q27" s="89" t="s">
        <v>449</v>
      </c>
      <c r="R27" s="75">
        <v>31.639086532665601</v>
      </c>
      <c r="S27" s="75">
        <v>11.642574564219</v>
      </c>
      <c r="T27" s="75">
        <v>67.111265908140695</v>
      </c>
      <c r="U27" s="75">
        <v>67.111876982969306</v>
      </c>
      <c r="V27" s="75">
        <v>36.730899895004796</v>
      </c>
      <c r="W27" s="75">
        <v>401.88013459618702</v>
      </c>
      <c r="X27" s="75">
        <v>58.191270546226399</v>
      </c>
      <c r="Y27" s="75">
        <v>760.96350533273801</v>
      </c>
      <c r="Z27" s="75">
        <v>201428.589227555</v>
      </c>
      <c r="AA27" s="75">
        <v>887.16369065467302</v>
      </c>
      <c r="AB27" s="75">
        <v>250.20187373475</v>
      </c>
      <c r="AC27" s="75">
        <v>223.59423001706301</v>
      </c>
      <c r="AD27" s="75">
        <v>335.923612856749</v>
      </c>
      <c r="AE27" s="75">
        <v>13.701468312974001</v>
      </c>
      <c r="AF27" s="75">
        <v>160.91461127590699</v>
      </c>
      <c r="AG27" s="75">
        <v>160.914640931706</v>
      </c>
      <c r="AH27" s="75">
        <v>355.18998413333497</v>
      </c>
      <c r="AI27" s="75">
        <v>671.31197532377598</v>
      </c>
      <c r="AJ27" s="75">
        <v>11.0095132839404</v>
      </c>
      <c r="AK27" s="75">
        <v>3.9205326146860902</v>
      </c>
      <c r="AL27" s="75">
        <v>81.226461982303405</v>
      </c>
      <c r="AM27" s="75">
        <v>22.989018172478801</v>
      </c>
      <c r="AN27" s="75">
        <v>313.254869580074</v>
      </c>
      <c r="AO27" s="75">
        <v>0</v>
      </c>
      <c r="AP27" s="75">
        <v>17444.857208948499</v>
      </c>
      <c r="AQ27" s="75">
        <v>36927.368287174002</v>
      </c>
      <c r="AR27" s="75">
        <v>7116.1721875912799</v>
      </c>
      <c r="AS27" s="75">
        <v>44398.730458898601</v>
      </c>
      <c r="AT27" s="75">
        <v>460.481990263287</v>
      </c>
      <c r="AU27" s="75">
        <v>0.78572229291710105</v>
      </c>
      <c r="AV27" s="75">
        <v>9136.9060645348</v>
      </c>
      <c r="AW27" s="75">
        <v>4.0674480365085302</v>
      </c>
      <c r="AX27" s="75">
        <v>0.777541533645287</v>
      </c>
      <c r="AY27" s="75">
        <v>473.67043425541601</v>
      </c>
      <c r="AZ27" s="75">
        <v>8.6990160816151008</v>
      </c>
      <c r="BA27" s="75">
        <v>0.475875008846045</v>
      </c>
      <c r="BB27" s="75">
        <v>0.238708169006321</v>
      </c>
      <c r="BC27" s="75">
        <v>3406.43466842518</v>
      </c>
      <c r="BD27" s="75">
        <v>2763.5352490123801</v>
      </c>
      <c r="BE27" s="75">
        <v>642.89941941279903</v>
      </c>
      <c r="BF27" s="75">
        <v>5.2116067406317299</v>
      </c>
      <c r="BG27" s="75">
        <v>6.3736838902759593E-2</v>
      </c>
      <c r="BH27" s="75">
        <v>31.6575620297954</v>
      </c>
      <c r="BI27" s="75">
        <v>1.20841953857261</v>
      </c>
      <c r="BJ27" s="75">
        <v>36.327000270066101</v>
      </c>
      <c r="BK27" s="75">
        <v>4.9572903398975896</v>
      </c>
      <c r="BL27" s="75">
        <v>1.1289792247446699</v>
      </c>
      <c r="BM27" s="75">
        <v>169.08537949811699</v>
      </c>
      <c r="BN27" s="75">
        <v>40.746745320806603</v>
      </c>
      <c r="BO27" s="75">
        <v>5.0582929182030103</v>
      </c>
      <c r="BP27" s="75">
        <v>2019.8698166305601</v>
      </c>
      <c r="BQ27" s="75">
        <v>0.25241960493173898</v>
      </c>
      <c r="BR27" s="75">
        <v>1198.32878859328</v>
      </c>
      <c r="BS27" s="75">
        <v>0</v>
      </c>
      <c r="BT27" s="75">
        <v>0.25817263480721098</v>
      </c>
      <c r="BU27" s="75">
        <v>1979.18203642551</v>
      </c>
      <c r="BV27" s="75">
        <v>208.57705241230801</v>
      </c>
      <c r="BW27" s="75">
        <v>16899.061727100801</v>
      </c>
      <c r="BX27" s="86">
        <v>2783.3453724851001</v>
      </c>
      <c r="BY27" s="75">
        <f t="shared" si="0"/>
        <v>6298.2376517136336</v>
      </c>
      <c r="BZ27" s="75">
        <f t="shared" si="16"/>
        <v>2764.9507518477799</v>
      </c>
      <c r="CA27" s="75"/>
      <c r="CB27" s="75">
        <f t="shared" si="1"/>
        <v>18210.866683541426</v>
      </c>
      <c r="CC27" s="75"/>
      <c r="CD27" s="22">
        <f t="shared" si="17"/>
        <v>1.0322973837637632</v>
      </c>
      <c r="CE27" s="23">
        <f t="shared" si="2"/>
        <v>8.000003163652309E-3</v>
      </c>
      <c r="CF27" s="68">
        <f t="shared" si="3"/>
        <v>-6.4039798737670258E-5</v>
      </c>
      <c r="CG27" s="68">
        <f t="shared" si="4"/>
        <v>-4.3116576498580785E-5</v>
      </c>
      <c r="CH27" s="68">
        <f t="shared" si="5"/>
        <v>-2.6241545194832881E-4</v>
      </c>
      <c r="CI27" s="68">
        <f t="shared" si="6"/>
        <v>-7.8735494096469677E-4</v>
      </c>
      <c r="CJ27" s="68">
        <f t="shared" si="7"/>
        <v>-8.4674570896239713E-4</v>
      </c>
      <c r="CK27" s="68">
        <f t="shared" si="8"/>
        <v>-3.5699003393325113E-4</v>
      </c>
      <c r="CL27" s="68">
        <f t="shared" si="9"/>
        <v>-4.2005709628152215E-5</v>
      </c>
      <c r="CM27" s="68">
        <f t="shared" si="10"/>
        <v>-3.8047127384336851E-4</v>
      </c>
      <c r="CN27" s="68">
        <f t="shared" si="11"/>
        <v>-1.533014158708194E-5</v>
      </c>
      <c r="CO27" s="68">
        <f t="shared" si="12"/>
        <v>-4.6636032551676824E-4</v>
      </c>
      <c r="CP27" s="68">
        <f t="shared" si="13"/>
        <v>-3.3405722087263449E-4</v>
      </c>
      <c r="CQ27" s="68">
        <f t="shared" si="14"/>
        <v>1.1677405409406946E-6</v>
      </c>
      <c r="CR27" s="68">
        <f t="shared" si="15"/>
        <v>-2.629193167805333E-4</v>
      </c>
      <c r="CS27" s="68">
        <f t="shared" si="18"/>
        <v>-3.011246680000497E-5</v>
      </c>
      <c r="CT27" s="68"/>
      <c r="CU27" s="68"/>
      <c r="CV27" s="68"/>
      <c r="CW27" s="68"/>
    </row>
    <row r="28" spans="1:101" x14ac:dyDescent="0.25">
      <c r="A28" s="45" t="s">
        <v>518</v>
      </c>
      <c r="B28" s="75">
        <v>192390.13493999999</v>
      </c>
      <c r="C28" s="75">
        <v>308.81151768000001</v>
      </c>
      <c r="D28" s="75">
        <v>43741.833552999997</v>
      </c>
      <c r="E28" s="75">
        <v>1338.2382620000001</v>
      </c>
      <c r="F28" s="75">
        <v>865.45157409000001</v>
      </c>
      <c r="G28" s="75">
        <v>734.78391670999997</v>
      </c>
      <c r="H28" s="75">
        <v>16363.681898000001</v>
      </c>
      <c r="I28" s="75">
        <v>66.609122403000001</v>
      </c>
      <c r="J28" s="75">
        <v>398.45387619000002</v>
      </c>
      <c r="K28" s="75">
        <v>159.50852148999999</v>
      </c>
      <c r="L28" s="75">
        <v>11.576779541000001</v>
      </c>
      <c r="M28" s="75">
        <v>58.232573934000001</v>
      </c>
      <c r="N28" s="75">
        <v>22.830194364</v>
      </c>
      <c r="O28" s="75">
        <v>326.75542801</v>
      </c>
      <c r="P28" s="89"/>
      <c r="Q28" s="89" t="s">
        <v>450</v>
      </c>
      <c r="R28" s="75">
        <v>31.474556056404001</v>
      </c>
      <c r="S28" s="75">
        <v>11.573293695056201</v>
      </c>
      <c r="T28" s="75">
        <v>66.585214027604493</v>
      </c>
      <c r="U28" s="75">
        <v>66.585864950494596</v>
      </c>
      <c r="V28" s="75">
        <v>36.481211805105801</v>
      </c>
      <c r="W28" s="75">
        <v>398.46476803114803</v>
      </c>
      <c r="X28" s="75">
        <v>58.235106567632002</v>
      </c>
      <c r="Y28" s="75">
        <v>753.01063417368596</v>
      </c>
      <c r="Z28" s="75">
        <v>192393.23585509</v>
      </c>
      <c r="AA28" s="75">
        <v>882.05474011619503</v>
      </c>
      <c r="AB28" s="75">
        <v>248.56029121641799</v>
      </c>
      <c r="AC28" s="75">
        <v>221.76366176605899</v>
      </c>
      <c r="AD28" s="75">
        <v>326.76329016399598</v>
      </c>
      <c r="AE28" s="75">
        <v>13.6189396297023</v>
      </c>
      <c r="AF28" s="75">
        <v>159.43844624361299</v>
      </c>
      <c r="AG28" s="75">
        <v>159.438437293916</v>
      </c>
      <c r="AH28" s="75">
        <v>349.85171984832198</v>
      </c>
      <c r="AI28" s="75">
        <v>640.73880377372598</v>
      </c>
      <c r="AJ28" s="75">
        <v>10.8979669387962</v>
      </c>
      <c r="AK28" s="75">
        <v>3.8942346544951598</v>
      </c>
      <c r="AL28" s="75">
        <v>80.8438777649841</v>
      </c>
      <c r="AM28" s="75">
        <v>22.824976741006701</v>
      </c>
      <c r="AN28" s="75">
        <v>308.80766700716998</v>
      </c>
      <c r="AO28" s="75">
        <v>0</v>
      </c>
      <c r="AP28" s="75">
        <v>16897.979459095899</v>
      </c>
      <c r="AQ28" s="75">
        <v>36363.600160342103</v>
      </c>
      <c r="AR28" s="75">
        <v>7017.97676991352</v>
      </c>
      <c r="AS28" s="75">
        <v>43731.428650103997</v>
      </c>
      <c r="AT28" s="75">
        <v>453.553648879908</v>
      </c>
      <c r="AU28" s="75">
        <v>0.79574099902445405</v>
      </c>
      <c r="AV28" s="75">
        <v>8783.1927526278505</v>
      </c>
      <c r="AW28" s="75">
        <v>4.1256783861064701</v>
      </c>
      <c r="AX28" s="75">
        <v>0.77452093663365196</v>
      </c>
      <c r="AY28" s="75">
        <v>470.32915933354201</v>
      </c>
      <c r="AZ28" s="75">
        <v>8.7120432227164102</v>
      </c>
      <c r="BA28" s="75">
        <v>0.46911366997911103</v>
      </c>
      <c r="BB28" s="75">
        <v>0.24088321550731001</v>
      </c>
      <c r="BC28" s="75">
        <v>1337.4752839571199</v>
      </c>
      <c r="BD28" s="75">
        <v>864.87303730401095</v>
      </c>
      <c r="BE28" s="75">
        <v>472.60224665310699</v>
      </c>
      <c r="BF28" s="75">
        <v>5.1480298547705203</v>
      </c>
      <c r="BG28" s="75">
        <v>6.2830832950280205E-2</v>
      </c>
      <c r="BH28" s="75">
        <v>31.6236681089303</v>
      </c>
      <c r="BI28" s="75">
        <v>1.19406880118167</v>
      </c>
      <c r="BJ28" s="75">
        <v>37.016197451456897</v>
      </c>
      <c r="BK28" s="75">
        <v>5.0926836893246596</v>
      </c>
      <c r="BL28" s="75">
        <v>1.14651139899799</v>
      </c>
      <c r="BM28" s="75">
        <v>172.70928549083101</v>
      </c>
      <c r="BN28" s="75">
        <v>39.908094356452501</v>
      </c>
      <c r="BO28" s="75">
        <v>5.0075581439287404</v>
      </c>
      <c r="BP28" s="75">
        <v>120.174004914102</v>
      </c>
      <c r="BQ28" s="75">
        <v>0.25105885402646599</v>
      </c>
      <c r="BR28" s="75">
        <v>734.77538230548305</v>
      </c>
      <c r="BS28" s="75">
        <v>0</v>
      </c>
      <c r="BT28" s="75">
        <v>0.25685456932169998</v>
      </c>
      <c r="BU28" s="75">
        <v>1915.68100833374</v>
      </c>
      <c r="BV28" s="75">
        <v>201.795528743821</v>
      </c>
      <c r="BW28" s="75">
        <v>16363.842347481401</v>
      </c>
      <c r="BX28" s="86">
        <v>2715.54951151869</v>
      </c>
      <c r="BY28" s="75">
        <f t="shared" si="0"/>
        <v>6054.4165504316752</v>
      </c>
      <c r="BZ28" s="75">
        <f t="shared" si="16"/>
        <v>2697.2861483312572</v>
      </c>
      <c r="CA28" s="75"/>
      <c r="CB28" s="75">
        <f t="shared" si="1"/>
        <v>17657.764745227723</v>
      </c>
      <c r="CC28" s="75"/>
      <c r="CD28" s="22">
        <f t="shared" si="17"/>
        <v>1.032641301490949</v>
      </c>
      <c r="CE28" s="23">
        <f t="shared" si="2"/>
        <v>8.0000066461924282E-3</v>
      </c>
      <c r="CF28" s="68">
        <f t="shared" si="3"/>
        <v>1.6117848719080016E-5</v>
      </c>
      <c r="CG28" s="68">
        <f t="shared" si="4"/>
        <v>-1.2469330350613589E-5</v>
      </c>
      <c r="CH28" s="68">
        <f t="shared" si="5"/>
        <v>-2.3787075325483763E-4</v>
      </c>
      <c r="CI28" s="68">
        <f t="shared" si="6"/>
        <v>-5.7013617421151691E-4</v>
      </c>
      <c r="CJ28" s="68">
        <f t="shared" si="7"/>
        <v>-6.6847967385971296E-4</v>
      </c>
      <c r="CK28" s="68">
        <f t="shared" si="8"/>
        <v>-1.1614849376582815E-5</v>
      </c>
      <c r="CL28" s="68">
        <f t="shared" si="9"/>
        <v>9.8052188010129288E-6</v>
      </c>
      <c r="CM28" s="68">
        <f t="shared" si="10"/>
        <v>-3.4916317264611333E-4</v>
      </c>
      <c r="CN28" s="68">
        <f t="shared" si="11"/>
        <v>2.7335262119059691E-5</v>
      </c>
      <c r="CO28" s="68">
        <f t="shared" si="12"/>
        <v>-4.3937587427509567E-4</v>
      </c>
      <c r="CP28" s="68">
        <f t="shared" si="13"/>
        <v>-3.0110670514666744E-4</v>
      </c>
      <c r="CQ28" s="68">
        <f t="shared" si="14"/>
        <v>4.3491699935350219E-5</v>
      </c>
      <c r="CR28" s="68">
        <f t="shared" si="15"/>
        <v>-2.2854045436981028E-4</v>
      </c>
      <c r="CS28" s="68">
        <f t="shared" si="18"/>
        <v>2.4061280462438296E-5</v>
      </c>
      <c r="CT28" s="68"/>
      <c r="CU28" s="68"/>
      <c r="CV28" s="68"/>
      <c r="CW28" s="68"/>
    </row>
    <row r="29" spans="1:101" x14ac:dyDescent="0.25">
      <c r="A29" s="14" t="s">
        <v>519</v>
      </c>
      <c r="B29" s="75">
        <v>92728.428979000004</v>
      </c>
      <c r="C29" s="75">
        <v>135.03220443999999</v>
      </c>
      <c r="D29" s="75">
        <v>16533.316329000001</v>
      </c>
      <c r="E29" s="75">
        <v>1468.3169857</v>
      </c>
      <c r="F29" s="75">
        <v>1191.1860935</v>
      </c>
      <c r="G29" s="75">
        <v>527.45743632000006</v>
      </c>
      <c r="H29" s="75">
        <v>6950.2114216999998</v>
      </c>
      <c r="I29" s="75">
        <v>28.976386303999998</v>
      </c>
      <c r="J29" s="75">
        <v>172.32376281000001</v>
      </c>
      <c r="K29" s="75">
        <v>69.504668355000007</v>
      </c>
      <c r="L29" s="75">
        <v>5.0210706664</v>
      </c>
      <c r="M29" s="75">
        <v>25.022546213999998</v>
      </c>
      <c r="N29" s="75">
        <v>9.9292879694000007</v>
      </c>
      <c r="O29" s="75">
        <v>136.46155184</v>
      </c>
      <c r="P29" s="89"/>
      <c r="Q29" s="89" t="s">
        <v>451</v>
      </c>
      <c r="R29" s="75">
        <v>13.6723099085381</v>
      </c>
      <c r="S29" s="75">
        <v>5.0191023604317904</v>
      </c>
      <c r="T29" s="75">
        <v>28.963471488190599</v>
      </c>
      <c r="U29" s="75">
        <v>28.963756873343801</v>
      </c>
      <c r="V29" s="75">
        <v>15.8584401756808</v>
      </c>
      <c r="W29" s="75">
        <v>172.31136859684699</v>
      </c>
      <c r="X29" s="75">
        <v>25.020807192822598</v>
      </c>
      <c r="Y29" s="75">
        <v>329.43885381766597</v>
      </c>
      <c r="Z29" s="75">
        <v>92718.749356746295</v>
      </c>
      <c r="AA29" s="75">
        <v>383.54561905325801</v>
      </c>
      <c r="AB29" s="75">
        <v>108.201355423138</v>
      </c>
      <c r="AC29" s="75">
        <v>96.696529093569694</v>
      </c>
      <c r="AD29" s="75">
        <v>136.45330042480299</v>
      </c>
      <c r="AE29" s="75">
        <v>5.9236899375939398</v>
      </c>
      <c r="AF29" s="75">
        <v>69.468424705635499</v>
      </c>
      <c r="AG29" s="75">
        <v>69.468417093097898</v>
      </c>
      <c r="AH29" s="75">
        <v>132.219369182691</v>
      </c>
      <c r="AI29" s="75">
        <v>276.32402081471798</v>
      </c>
      <c r="AJ29" s="75">
        <v>4.7472889080427896</v>
      </c>
      <c r="AK29" s="75">
        <v>1.68756256006217</v>
      </c>
      <c r="AL29" s="75">
        <v>35.114859676524603</v>
      </c>
      <c r="AM29" s="75">
        <v>9.92609343039633</v>
      </c>
      <c r="AN29" s="75">
        <v>135.018269933916</v>
      </c>
      <c r="AO29" s="75">
        <v>0</v>
      </c>
      <c r="AP29" s="75">
        <v>7185.4221177598802</v>
      </c>
      <c r="AQ29" s="75">
        <v>13808.3269337566</v>
      </c>
      <c r="AR29" s="75">
        <v>2586.8828814409399</v>
      </c>
      <c r="AS29" s="75">
        <v>16527.429184380198</v>
      </c>
      <c r="AT29" s="75">
        <v>197.61539502747499</v>
      </c>
      <c r="AU29" s="75">
        <v>0.33683361861141797</v>
      </c>
      <c r="AV29" s="75">
        <v>3718.1269284842601</v>
      </c>
      <c r="AW29" s="75">
        <v>1.74327439937829</v>
      </c>
      <c r="AX29" s="75">
        <v>0.33445063785225698</v>
      </c>
      <c r="AY29" s="75">
        <v>203.88399190903701</v>
      </c>
      <c r="AZ29" s="75">
        <v>3.7377569536533302</v>
      </c>
      <c r="BA29" s="75">
        <v>0.20510944956100399</v>
      </c>
      <c r="BB29" s="75">
        <v>0.10240763449572</v>
      </c>
      <c r="BC29" s="75">
        <v>1467.0807085367301</v>
      </c>
      <c r="BD29" s="75">
        <v>1190.11357724598</v>
      </c>
      <c r="BE29" s="75">
        <v>276.96713129075101</v>
      </c>
      <c r="BF29" s="75">
        <v>2.24540147268748</v>
      </c>
      <c r="BG29" s="75">
        <v>2.7471560376328901E-2</v>
      </c>
      <c r="BH29" s="75">
        <v>13.6097948048082</v>
      </c>
      <c r="BI29" s="75">
        <v>0.52060901580162799</v>
      </c>
      <c r="BJ29" s="75">
        <v>15.5566304667735</v>
      </c>
      <c r="BK29" s="75">
        <v>2.1190963772549098</v>
      </c>
      <c r="BL29" s="75">
        <v>0.48380760704817599</v>
      </c>
      <c r="BM29" s="75">
        <v>72.374097345083896</v>
      </c>
      <c r="BN29" s="75">
        <v>16.712137166225599</v>
      </c>
      <c r="BO29" s="75">
        <v>2.1783932549590199</v>
      </c>
      <c r="BP29" s="75">
        <v>870.54584544497402</v>
      </c>
      <c r="BQ29" s="75">
        <v>0.108605293628091</v>
      </c>
      <c r="BR29" s="75">
        <v>527.24004810485098</v>
      </c>
      <c r="BS29" s="75">
        <v>0</v>
      </c>
      <c r="BT29" s="75">
        <v>0.11091636961030001</v>
      </c>
      <c r="BU29" s="75">
        <v>812.82105805248102</v>
      </c>
      <c r="BV29" s="75">
        <v>86.778963563484794</v>
      </c>
      <c r="BW29" s="75">
        <v>6949.6431027849803</v>
      </c>
      <c r="BX29" s="86">
        <v>1142.14245549717</v>
      </c>
      <c r="BY29" s="75">
        <f t="shared" si="0"/>
        <v>2562.9733795476232</v>
      </c>
      <c r="BZ29" s="75">
        <f t="shared" si="16"/>
        <v>1134.2001100828138</v>
      </c>
      <c r="CA29" s="75"/>
      <c r="CB29" s="75">
        <f t="shared" si="1"/>
        <v>7516.2616483201709</v>
      </c>
      <c r="CC29" s="75"/>
      <c r="CD29" s="22">
        <f t="shared" si="17"/>
        <v>1.0339267803378873</v>
      </c>
      <c r="CE29" s="23">
        <f t="shared" si="2"/>
        <v>7.9999961099606071E-3</v>
      </c>
      <c r="CF29" s="68">
        <f t="shared" si="3"/>
        <v>-1.0438678148964197E-4</v>
      </c>
      <c r="CG29" s="68">
        <f t="shared" si="4"/>
        <v>-1.0319394652389035E-4</v>
      </c>
      <c r="CH29" s="68">
        <f t="shared" si="5"/>
        <v>-3.560776617741511E-4</v>
      </c>
      <c r="CI29" s="68">
        <f t="shared" si="6"/>
        <v>-8.4196884958092494E-4</v>
      </c>
      <c r="CJ29" s="68">
        <f t="shared" si="7"/>
        <v>-9.0037674203254266E-4</v>
      </c>
      <c r="CK29" s="68">
        <f t="shared" si="8"/>
        <v>-4.1214361611006961E-4</v>
      </c>
      <c r="CL29" s="68">
        <f t="shared" si="9"/>
        <v>-8.177001828248105E-5</v>
      </c>
      <c r="CM29" s="68">
        <f t="shared" si="10"/>
        <v>-4.3585250844250243E-4</v>
      </c>
      <c r="CN29" s="68">
        <f t="shared" si="11"/>
        <v>-7.192399324915657E-5</v>
      </c>
      <c r="CO29" s="68">
        <f t="shared" si="12"/>
        <v>-5.2156585679904316E-4</v>
      </c>
      <c r="CP29" s="68">
        <f t="shared" si="13"/>
        <v>-3.9200921456476138E-4</v>
      </c>
      <c r="CQ29" s="68">
        <f t="shared" si="14"/>
        <v>-6.9498170271217906E-5</v>
      </c>
      <c r="CR29" s="68">
        <f t="shared" si="15"/>
        <v>-3.2172891082579447E-4</v>
      </c>
      <c r="CS29" s="68">
        <f t="shared" si="18"/>
        <v>-6.0466960002649654E-5</v>
      </c>
      <c r="CT29" s="68"/>
      <c r="CU29" s="68"/>
      <c r="CV29" s="68"/>
      <c r="CW29" s="68"/>
    </row>
    <row r="30" spans="1:101" x14ac:dyDescent="0.25">
      <c r="A30" s="14" t="s">
        <v>520</v>
      </c>
      <c r="B30" s="75">
        <v>292467.86206000001</v>
      </c>
      <c r="C30" s="75">
        <v>440.19717051999999</v>
      </c>
      <c r="D30" s="75">
        <v>55745.815494000002</v>
      </c>
      <c r="E30" s="75">
        <v>1892.4738107000001</v>
      </c>
      <c r="F30" s="75">
        <v>1220.2828916999999</v>
      </c>
      <c r="G30" s="75">
        <v>1064.8986253999999</v>
      </c>
      <c r="H30" s="75">
        <v>23138.921624999999</v>
      </c>
      <c r="I30" s="75">
        <v>94.371602456000005</v>
      </c>
      <c r="J30" s="75">
        <v>560.68161361</v>
      </c>
      <c r="K30" s="75">
        <v>226.31779043</v>
      </c>
      <c r="L30" s="75">
        <v>16.358581288</v>
      </c>
      <c r="M30" s="75">
        <v>81.594680987000004</v>
      </c>
      <c r="N30" s="75">
        <v>32.347976617999997</v>
      </c>
      <c r="O30" s="75">
        <v>458.22420010000002</v>
      </c>
      <c r="P30" s="89"/>
      <c r="Q30" s="89" t="s">
        <v>452</v>
      </c>
      <c r="R30" s="75">
        <v>44.471199135904399</v>
      </c>
      <c r="S30" s="75">
        <v>16.352069115540299</v>
      </c>
      <c r="T30" s="75">
        <v>94.3289225466863</v>
      </c>
      <c r="U30" s="75">
        <v>94.329778308812493</v>
      </c>
      <c r="V30" s="75">
        <v>51.659372563633603</v>
      </c>
      <c r="W30" s="75">
        <v>560.64615387747801</v>
      </c>
      <c r="X30" s="75">
        <v>81.5894452542057</v>
      </c>
      <c r="Y30" s="75">
        <v>1071.3314401802299</v>
      </c>
      <c r="Z30" s="75">
        <v>292444.50508639298</v>
      </c>
      <c r="AA30" s="75">
        <v>1247.53800603782</v>
      </c>
      <c r="AB30" s="75">
        <v>351.91749684839499</v>
      </c>
      <c r="AC30" s="75">
        <v>314.71657714858799</v>
      </c>
      <c r="AD30" s="75">
        <v>458.20257214349402</v>
      </c>
      <c r="AE30" s="75">
        <v>19.207965788866399</v>
      </c>
      <c r="AF30" s="75">
        <v>226.198070529424</v>
      </c>
      <c r="AG30" s="75">
        <v>226.19801366707699</v>
      </c>
      <c r="AH30" s="75">
        <v>445.80435952115602</v>
      </c>
      <c r="AI30" s="75">
        <v>916.58268088701902</v>
      </c>
      <c r="AJ30" s="75">
        <v>15.432741371455799</v>
      </c>
      <c r="AK30" s="75">
        <v>5.5220729146449701</v>
      </c>
      <c r="AL30" s="75">
        <v>114.072690991901</v>
      </c>
      <c r="AM30" s="75">
        <v>32.337482635018702</v>
      </c>
      <c r="AN30" s="75">
        <v>440.15121312389402</v>
      </c>
      <c r="AO30" s="75">
        <v>0</v>
      </c>
      <c r="AP30" s="75">
        <v>23904.423075778301</v>
      </c>
      <c r="AQ30" s="75">
        <v>46498.970165997001</v>
      </c>
      <c r="AR30" s="75">
        <v>8780.7252097113505</v>
      </c>
      <c r="AS30" s="75">
        <v>55725.499735229503</v>
      </c>
      <c r="AT30" s="75">
        <v>644.60893408610104</v>
      </c>
      <c r="AU30" s="75">
        <v>1.1113250576233</v>
      </c>
      <c r="AV30" s="75">
        <v>12436.354982688499</v>
      </c>
      <c r="AW30" s="75">
        <v>5.7549152718574499</v>
      </c>
      <c r="AX30" s="75">
        <v>1.09527647458897</v>
      </c>
      <c r="AY30" s="75">
        <v>666.69650193731104</v>
      </c>
      <c r="AZ30" s="75">
        <v>12.269889597601299</v>
      </c>
      <c r="BA30" s="75">
        <v>0.66864518262537398</v>
      </c>
      <c r="BB30" s="75">
        <v>0.33732949072129698</v>
      </c>
      <c r="BC30" s="75">
        <v>1891.25837411767</v>
      </c>
      <c r="BD30" s="75">
        <v>1219.3796685504501</v>
      </c>
      <c r="BE30" s="75">
        <v>671.878705567221</v>
      </c>
      <c r="BF30" s="75">
        <v>7.32644922612256</v>
      </c>
      <c r="BG30" s="75">
        <v>8.9555773375882497E-2</v>
      </c>
      <c r="BH30" s="75">
        <v>44.623796967101498</v>
      </c>
      <c r="BI30" s="75">
        <v>1.6989301037825799</v>
      </c>
      <c r="BJ30" s="75">
        <v>51.4523102972381</v>
      </c>
      <c r="BK30" s="75">
        <v>7.0362092052888903</v>
      </c>
      <c r="BL30" s="75">
        <v>1.5977093515655501</v>
      </c>
      <c r="BM30" s="75">
        <v>239.62825908386901</v>
      </c>
      <c r="BN30" s="75">
        <v>55.894605593409899</v>
      </c>
      <c r="BO30" s="75">
        <v>7.1146990091326403</v>
      </c>
      <c r="BP30" s="75">
        <v>170.52242516024799</v>
      </c>
      <c r="BQ30" s="75">
        <v>0.35544136039506802</v>
      </c>
      <c r="BR30" s="75">
        <v>1064.78802602424</v>
      </c>
      <c r="BS30" s="75">
        <v>0</v>
      </c>
      <c r="BT30" s="75">
        <v>0.36374919431288</v>
      </c>
      <c r="BU30" s="75">
        <v>2708.0358155553699</v>
      </c>
      <c r="BV30" s="75">
        <v>286.94280088816902</v>
      </c>
      <c r="BW30" s="75">
        <v>23137.4480194227</v>
      </c>
      <c r="BX30" s="86">
        <v>3814.11123068908</v>
      </c>
      <c r="BY30" s="75">
        <f t="shared" si="0"/>
        <v>8572.6085667088591</v>
      </c>
      <c r="BZ30" s="75">
        <f t="shared" si="16"/>
        <v>3788.2364533943628</v>
      </c>
      <c r="CA30" s="75"/>
      <c r="CB30" s="75">
        <f t="shared" si="1"/>
        <v>24979.937509516985</v>
      </c>
      <c r="CC30" s="75"/>
      <c r="CD30" s="22">
        <f t="shared" si="17"/>
        <v>1.0331486452486793</v>
      </c>
      <c r="CE30" s="23">
        <f t="shared" si="2"/>
        <v>8.0000064896559326E-3</v>
      </c>
      <c r="CF30" s="68">
        <f t="shared" si="3"/>
        <v>-7.9861675886437001E-5</v>
      </c>
      <c r="CG30" s="68">
        <f t="shared" si="4"/>
        <v>-1.0440184350043159E-4</v>
      </c>
      <c r="CH30" s="68">
        <f t="shared" si="5"/>
        <v>-3.6443558302032015E-4</v>
      </c>
      <c r="CI30" s="68">
        <f t="shared" si="6"/>
        <v>-6.4224750454037289E-4</v>
      </c>
      <c r="CJ30" s="68">
        <f t="shared" si="7"/>
        <v>-7.4017521321759498E-4</v>
      </c>
      <c r="CK30" s="68">
        <f t="shared" si="8"/>
        <v>-1.0385906519348892E-4</v>
      </c>
      <c r="CL30" s="68">
        <f t="shared" si="9"/>
        <v>-6.3685144933765589E-5</v>
      </c>
      <c r="CM30" s="68">
        <f t="shared" si="10"/>
        <v>-4.4318572641608166E-4</v>
      </c>
      <c r="CN30" s="68">
        <f t="shared" si="11"/>
        <v>-6.3243972445743143E-5</v>
      </c>
      <c r="CO30" s="68">
        <f t="shared" si="12"/>
        <v>-5.2924148249872951E-4</v>
      </c>
      <c r="CP30" s="68">
        <f t="shared" si="13"/>
        <v>-3.9808907294898872E-4</v>
      </c>
      <c r="CQ30" s="68">
        <f t="shared" si="14"/>
        <v>-6.4167574785155477E-5</v>
      </c>
      <c r="CR30" s="68">
        <f t="shared" si="15"/>
        <v>-3.2440925456387048E-4</v>
      </c>
      <c r="CS30" s="68">
        <f t="shared" si="18"/>
        <v>-4.7199507361843754E-5</v>
      </c>
      <c r="CT30" s="68"/>
      <c r="CU30" s="68"/>
      <c r="CV30" s="68"/>
      <c r="CW30" s="68"/>
    </row>
    <row r="31" spans="1:101" x14ac:dyDescent="0.25">
      <c r="A31" s="14" t="s">
        <v>521</v>
      </c>
      <c r="B31" s="75">
        <v>29118.167680999999</v>
      </c>
      <c r="C31" s="75">
        <v>66.989084861999999</v>
      </c>
      <c r="D31" s="75">
        <v>8517.0300549000003</v>
      </c>
      <c r="E31" s="75">
        <v>737.20596479999995</v>
      </c>
      <c r="F31" s="75">
        <v>598.70923250999999</v>
      </c>
      <c r="G31" s="75">
        <v>245.39665013000001</v>
      </c>
      <c r="H31" s="75">
        <v>2983.5420091000001</v>
      </c>
      <c r="I31" s="75">
        <v>13.147064353999999</v>
      </c>
      <c r="J31" s="75">
        <v>72.035912983000003</v>
      </c>
      <c r="K31" s="75">
        <v>32.019130668999999</v>
      </c>
      <c r="L31" s="75">
        <v>2.2641075836</v>
      </c>
      <c r="M31" s="75">
        <v>10.699088173</v>
      </c>
      <c r="N31" s="75">
        <v>4.3932982205000002</v>
      </c>
      <c r="O31" s="75">
        <v>60.814608673000002</v>
      </c>
      <c r="P31" s="89"/>
      <c r="Q31" s="89" t="s">
        <v>475</v>
      </c>
      <c r="R31" s="75">
        <v>5.6164021953384298</v>
      </c>
      <c r="S31" s="75">
        <v>2.2631190350546602</v>
      </c>
      <c r="T31" s="75">
        <v>13.1406016354233</v>
      </c>
      <c r="U31" s="75">
        <v>13.1407169015009</v>
      </c>
      <c r="V31" s="75">
        <v>7.0213608702194099</v>
      </c>
      <c r="W31" s="75">
        <v>72.031184236113106</v>
      </c>
      <c r="X31" s="75">
        <v>10.698302746751001</v>
      </c>
      <c r="Y31" s="75">
        <v>146.78550833340901</v>
      </c>
      <c r="Z31" s="75">
        <v>29115.119993386099</v>
      </c>
      <c r="AA31" s="75">
        <v>158.40219066321501</v>
      </c>
      <c r="AB31" s="75">
        <v>45.119885091750803</v>
      </c>
      <c r="AC31" s="75">
        <v>42.024766729840003</v>
      </c>
      <c r="AD31" s="75">
        <v>60.812075494851001</v>
      </c>
      <c r="AE31" s="75">
        <v>2.4181483866693099</v>
      </c>
      <c r="AF31" s="75">
        <v>32.000982395986497</v>
      </c>
      <c r="AG31" s="75">
        <v>32.000984206446503</v>
      </c>
      <c r="AH31" s="75">
        <v>68.112367361232799</v>
      </c>
      <c r="AI31" s="75">
        <v>112.119119207019</v>
      </c>
      <c r="AJ31" s="75">
        <v>1.83489424364997</v>
      </c>
      <c r="AK31" s="75">
        <v>0.83309118296797202</v>
      </c>
      <c r="AL31" s="75">
        <v>13.5363634414001</v>
      </c>
      <c r="AM31" s="75">
        <v>4.3917120656212898</v>
      </c>
      <c r="AN31" s="75">
        <v>66.982163656806406</v>
      </c>
      <c r="AO31" s="75">
        <v>0</v>
      </c>
      <c r="AP31" s="75">
        <v>3079.5148777812601</v>
      </c>
      <c r="AQ31" s="75">
        <v>7088.8945610432202</v>
      </c>
      <c r="AR31" s="75">
        <v>1357.0420038360401</v>
      </c>
      <c r="AS31" s="75">
        <v>8514.0489322404901</v>
      </c>
      <c r="AT31" s="75">
        <v>82.406335778203896</v>
      </c>
      <c r="AU31" s="75">
        <v>0.180466002634523</v>
      </c>
      <c r="AV31" s="75">
        <v>1594.3318011858601</v>
      </c>
      <c r="AW31" s="75">
        <v>0.937990561682567</v>
      </c>
      <c r="AX31" s="75">
        <v>0.17098237107094999</v>
      </c>
      <c r="AY31" s="75">
        <v>103.287606364743</v>
      </c>
      <c r="AZ31" s="75">
        <v>1.94049341005417</v>
      </c>
      <c r="BA31" s="75">
        <v>0.101754677270898</v>
      </c>
      <c r="BB31" s="75">
        <v>5.4316258095096298E-2</v>
      </c>
      <c r="BC31" s="75">
        <v>736.60203420633002</v>
      </c>
      <c r="BD31" s="75">
        <v>598.185728491399</v>
      </c>
      <c r="BE31" s="75">
        <v>138.41630571493101</v>
      </c>
      <c r="BF31" s="75">
        <v>1.1205894694026</v>
      </c>
      <c r="BG31" s="75">
        <v>1.36287061294002E-2</v>
      </c>
      <c r="BH31" s="75">
        <v>7.0140672751423301</v>
      </c>
      <c r="BI31" s="75">
        <v>0.260072233778115</v>
      </c>
      <c r="BJ31" s="75">
        <v>8.4768785109983007</v>
      </c>
      <c r="BK31" s="75">
        <v>1.18105440929909</v>
      </c>
      <c r="BL31" s="75">
        <v>0.26116044004254901</v>
      </c>
      <c r="BM31" s="75">
        <v>39.701019384138803</v>
      </c>
      <c r="BN31" s="75">
        <v>7.7712378495570302</v>
      </c>
      <c r="BO31" s="75">
        <v>1.0940700961766301</v>
      </c>
      <c r="BP31" s="75">
        <v>432.334294394197</v>
      </c>
      <c r="BQ31" s="75">
        <v>5.5283926541995203E-2</v>
      </c>
      <c r="BR31" s="75">
        <v>245.292539713509</v>
      </c>
      <c r="BS31" s="75">
        <v>0</v>
      </c>
      <c r="BT31" s="75">
        <v>5.6782196195159701E-2</v>
      </c>
      <c r="BU31" s="75">
        <v>347.48276971386599</v>
      </c>
      <c r="BV31" s="75">
        <v>36.378021305590302</v>
      </c>
      <c r="BW31" s="75">
        <v>2983.3410567855499</v>
      </c>
      <c r="BX31" s="86">
        <v>505.12604066542099</v>
      </c>
      <c r="BY31" s="75">
        <f t="shared" si="0"/>
        <v>1099.0022780828988</v>
      </c>
      <c r="BZ31" s="75">
        <f t="shared" si="16"/>
        <v>501.61202032799935</v>
      </c>
      <c r="CA31" s="75"/>
      <c r="CB31" s="75">
        <f t="shared" si="1"/>
        <v>3226.4374873076954</v>
      </c>
      <c r="CC31" s="75"/>
      <c r="CD31" s="22">
        <f t="shared" si="17"/>
        <v>1.03223695151346</v>
      </c>
      <c r="CE31" s="23">
        <f t="shared" si="2"/>
        <v>7.9999971697730047E-3</v>
      </c>
      <c r="CF31" s="68">
        <f t="shared" si="3"/>
        <v>-1.0466618804069563E-4</v>
      </c>
      <c r="CG31" s="68">
        <f t="shared" si="4"/>
        <v>-1.0331840191353579E-4</v>
      </c>
      <c r="CH31" s="68">
        <f t="shared" si="5"/>
        <v>-3.5001903718716201E-4</v>
      </c>
      <c r="CI31" s="68">
        <f t="shared" si="6"/>
        <v>-8.1921555509086583E-4</v>
      </c>
      <c r="CJ31" s="68">
        <f t="shared" si="7"/>
        <v>-8.7438774980348147E-4</v>
      </c>
      <c r="CK31" s="68">
        <f t="shared" si="8"/>
        <v>-4.2425361730022784E-4</v>
      </c>
      <c r="CL31" s="68">
        <f t="shared" si="9"/>
        <v>-6.735360649767545E-5</v>
      </c>
      <c r="CM31" s="68">
        <f t="shared" si="10"/>
        <v>-4.8280379012278807E-4</v>
      </c>
      <c r="CN31" s="68">
        <f t="shared" si="11"/>
        <v>-6.5644297282846083E-5</v>
      </c>
      <c r="CO31" s="68">
        <f t="shared" si="12"/>
        <v>-5.6673813980417042E-4</v>
      </c>
      <c r="CP31" s="68">
        <f t="shared" si="13"/>
        <v>-4.3661730233153701E-4</v>
      </c>
      <c r="CQ31" s="68">
        <f t="shared" si="14"/>
        <v>-7.3410578200610522E-5</v>
      </c>
      <c r="CR31" s="68">
        <f t="shared" si="15"/>
        <v>-3.6103965610826864E-4</v>
      </c>
      <c r="CS31" s="68">
        <f t="shared" si="18"/>
        <v>-4.1654105884687931E-5</v>
      </c>
      <c r="CT31" s="68"/>
      <c r="CU31" s="68"/>
      <c r="CV31" s="68"/>
      <c r="CW31" s="68"/>
    </row>
    <row r="32" spans="1:101" x14ac:dyDescent="0.25">
      <c r="A32" s="14" t="s">
        <v>522</v>
      </c>
      <c r="B32" s="75">
        <v>233745.95639000001</v>
      </c>
      <c r="C32" s="75">
        <v>479.79546463000003</v>
      </c>
      <c r="D32" s="75">
        <v>65152.031845999998</v>
      </c>
      <c r="E32" s="75">
        <v>5220.7672555999998</v>
      </c>
      <c r="F32" s="75">
        <v>4235.6572982999996</v>
      </c>
      <c r="G32" s="75">
        <v>1822.3697173999999</v>
      </c>
      <c r="H32" s="75">
        <v>22076.115734999999</v>
      </c>
      <c r="I32" s="75">
        <v>92.184037025999999</v>
      </c>
      <c r="J32" s="75">
        <v>505.41733484000002</v>
      </c>
      <c r="K32" s="75">
        <v>225.58326869999999</v>
      </c>
      <c r="L32" s="75">
        <v>15.772230125</v>
      </c>
      <c r="M32" s="75">
        <v>72.747377401999998</v>
      </c>
      <c r="N32" s="75">
        <v>30.727282634000002</v>
      </c>
      <c r="O32" s="75">
        <v>439.10124762999999</v>
      </c>
      <c r="P32" s="89"/>
      <c r="Q32" s="89" t="s">
        <v>453</v>
      </c>
      <c r="R32" s="75">
        <v>38.647168925020701</v>
      </c>
      <c r="S32" s="75">
        <v>15.6626856688489</v>
      </c>
      <c r="T32" s="75">
        <v>91.526271485800194</v>
      </c>
      <c r="U32" s="75">
        <v>91.527097422580098</v>
      </c>
      <c r="V32" s="75">
        <v>48.733779334479699</v>
      </c>
      <c r="W32" s="75">
        <v>502.26163572658203</v>
      </c>
      <c r="X32" s="75">
        <v>72.330262656155398</v>
      </c>
      <c r="Y32" s="75">
        <v>1030.5552293088699</v>
      </c>
      <c r="Z32" s="75">
        <v>232027.449105529</v>
      </c>
      <c r="AA32" s="75">
        <v>1093.1774613980899</v>
      </c>
      <c r="AB32" s="75">
        <v>312.53273770645501</v>
      </c>
      <c r="AC32" s="75">
        <v>293.274068659823</v>
      </c>
      <c r="AD32" s="75">
        <v>436.37139761973799</v>
      </c>
      <c r="AE32" s="75">
        <v>16.679089633703601</v>
      </c>
      <c r="AF32" s="75">
        <v>223.927494384043</v>
      </c>
      <c r="AG32" s="75">
        <v>223.927524443637</v>
      </c>
      <c r="AH32" s="75">
        <v>516.76799415598703</v>
      </c>
      <c r="AI32" s="75">
        <v>868.76800169996295</v>
      </c>
      <c r="AJ32" s="75">
        <v>12.817781689786599</v>
      </c>
      <c r="AK32" s="75">
        <v>5.7881726187381801</v>
      </c>
      <c r="AL32" s="75">
        <v>92.740802592455097</v>
      </c>
      <c r="AM32" s="75">
        <v>30.5159102253001</v>
      </c>
      <c r="AN32" s="75">
        <v>475.931008210122</v>
      </c>
      <c r="AO32" s="75">
        <v>0</v>
      </c>
      <c r="AP32" s="75">
        <v>22627.794265006502</v>
      </c>
      <c r="AQ32" s="75">
        <v>53749.041705738098</v>
      </c>
      <c r="AR32" s="75">
        <v>10330.181332283901</v>
      </c>
      <c r="AS32" s="75">
        <v>64595.991032177997</v>
      </c>
      <c r="AT32" s="75">
        <v>585.520074170317</v>
      </c>
      <c r="AU32" s="75">
        <v>1.19328459509361</v>
      </c>
      <c r="AV32" s="75">
        <v>11947.482830545399</v>
      </c>
      <c r="AW32" s="75">
        <v>6.1783776708168601</v>
      </c>
      <c r="AX32" s="75">
        <v>1.18201775117533</v>
      </c>
      <c r="AY32" s="75">
        <v>719.81581383069499</v>
      </c>
      <c r="AZ32" s="75">
        <v>13.2287268037941</v>
      </c>
      <c r="BA32" s="75">
        <v>0.72429863445713905</v>
      </c>
      <c r="BB32" s="75">
        <v>0.36259888368965498</v>
      </c>
      <c r="BC32" s="75">
        <v>5181.0188760111396</v>
      </c>
      <c r="BD32" s="75">
        <v>4202.8105692931003</v>
      </c>
      <c r="BE32" s="75">
        <v>978.20830671803401</v>
      </c>
      <c r="BF32" s="75">
        <v>7.9343731994025397</v>
      </c>
      <c r="BG32" s="75">
        <v>9.6995849887288696E-2</v>
      </c>
      <c r="BH32" s="75">
        <v>48.154066044632501</v>
      </c>
      <c r="BI32" s="75">
        <v>1.83809786813053</v>
      </c>
      <c r="BJ32" s="75">
        <v>55.176708939191002</v>
      </c>
      <c r="BK32" s="75">
        <v>7.5230283640051301</v>
      </c>
      <c r="BL32" s="75">
        <v>1.7151978741932401</v>
      </c>
      <c r="BM32" s="75">
        <v>256.794555660642</v>
      </c>
      <c r="BN32" s="75">
        <v>54.915365458686303</v>
      </c>
      <c r="BO32" s="75">
        <v>7.6984097195169596</v>
      </c>
      <c r="BP32" s="75">
        <v>3072.8100184637001</v>
      </c>
      <c r="BQ32" s="75">
        <v>0.38399914007616898</v>
      </c>
      <c r="BR32" s="75">
        <v>1807.7557788896399</v>
      </c>
      <c r="BS32" s="75">
        <v>0</v>
      </c>
      <c r="BT32" s="75">
        <v>0.39257482383984399</v>
      </c>
      <c r="BU32" s="75">
        <v>2557.2602603974001</v>
      </c>
      <c r="BV32" s="75">
        <v>270.08548104705397</v>
      </c>
      <c r="BW32" s="75">
        <v>21938.609967095999</v>
      </c>
      <c r="BX32" s="86">
        <v>3613.2335120872299</v>
      </c>
      <c r="BY32" s="75">
        <f t="shared" si="0"/>
        <v>8235.6199872319066</v>
      </c>
      <c r="BZ32" s="75">
        <f t="shared" si="16"/>
        <v>3588.8162626081325</v>
      </c>
      <c r="CA32" s="75"/>
      <c r="CB32" s="75">
        <f t="shared" si="1"/>
        <v>23660.319793693739</v>
      </c>
      <c r="CC32" s="75"/>
      <c r="CD32" s="22">
        <f t="shared" si="17"/>
        <v>1.0314142189930973</v>
      </c>
      <c r="CE32" s="23">
        <f t="shared" si="2"/>
        <v>8.0000010201649041E-3</v>
      </c>
      <c r="CF32" s="68">
        <f t="shared" si="3"/>
        <v>-7.3520300030504773E-3</v>
      </c>
      <c r="CG32" s="68">
        <f t="shared" si="4"/>
        <v>-8.0543829709981644E-3</v>
      </c>
      <c r="CH32" s="68">
        <f t="shared" si="5"/>
        <v>-8.5345122487709337E-3</v>
      </c>
      <c r="CI32" s="68">
        <f t="shared" si="6"/>
        <v>-7.6135130418281943E-3</v>
      </c>
      <c r="CJ32" s="68">
        <f t="shared" si="7"/>
        <v>-7.7548126993377108E-3</v>
      </c>
      <c r="CK32" s="68">
        <f t="shared" si="8"/>
        <v>-8.0191952109530586E-3</v>
      </c>
      <c r="CL32" s="68">
        <f t="shared" si="9"/>
        <v>-6.2287120413123754E-3</v>
      </c>
      <c r="CM32" s="68">
        <f t="shared" si="10"/>
        <v>-7.1263922107752129E-3</v>
      </c>
      <c r="CN32" s="68">
        <f t="shared" si="11"/>
        <v>-6.2437492659744151E-3</v>
      </c>
      <c r="CO32" s="68">
        <f t="shared" si="12"/>
        <v>-7.3398362649179641E-3</v>
      </c>
      <c r="CP32" s="68">
        <f t="shared" si="13"/>
        <v>-6.9454005732179575E-3</v>
      </c>
      <c r="CQ32" s="68">
        <f t="shared" si="14"/>
        <v>-5.73374272366735E-3</v>
      </c>
      <c r="CR32" s="68">
        <f t="shared" si="15"/>
        <v>-6.8789814972449268E-3</v>
      </c>
      <c r="CS32" s="68">
        <f t="shared" si="18"/>
        <v>-6.2169033337893236E-3</v>
      </c>
      <c r="CT32" s="68"/>
      <c r="CU32" s="68"/>
      <c r="CV32" s="68"/>
      <c r="CW32" s="68"/>
    </row>
    <row r="33" spans="1:101" x14ac:dyDescent="0.25">
      <c r="A33" s="14" t="s">
        <v>523</v>
      </c>
      <c r="B33" s="75">
        <v>86058.455052999998</v>
      </c>
      <c r="C33" s="75">
        <v>159.76919311</v>
      </c>
      <c r="D33" s="75">
        <v>19836.163818000001</v>
      </c>
      <c r="E33" s="75">
        <v>1737.3009752999999</v>
      </c>
      <c r="F33" s="75">
        <v>1409.4019354</v>
      </c>
      <c r="G33" s="75">
        <v>627.76653426999997</v>
      </c>
      <c r="H33" s="75">
        <v>7828.5739262999996</v>
      </c>
      <c r="I33" s="75">
        <v>30.757810614</v>
      </c>
      <c r="J33" s="75">
        <v>170.58740420999999</v>
      </c>
      <c r="K33" s="75">
        <v>75.293116511999997</v>
      </c>
      <c r="L33" s="75">
        <v>5.2546635396000001</v>
      </c>
      <c r="M33" s="75">
        <v>24.160260934</v>
      </c>
      <c r="N33" s="75">
        <v>10.259834814</v>
      </c>
      <c r="O33" s="75">
        <v>155.13687347999999</v>
      </c>
      <c r="P33" s="89"/>
      <c r="Q33" s="89" t="s">
        <v>454</v>
      </c>
      <c r="R33" s="75">
        <v>12.995684721742499</v>
      </c>
      <c r="S33" s="75">
        <v>5.2523764317483499</v>
      </c>
      <c r="T33" s="75">
        <v>30.742821278520701</v>
      </c>
      <c r="U33" s="75">
        <v>30.743094591741102</v>
      </c>
      <c r="V33" s="75">
        <v>16.3788363095289</v>
      </c>
      <c r="W33" s="75">
        <v>170.575997572799</v>
      </c>
      <c r="X33" s="75">
        <v>24.158472604409098</v>
      </c>
      <c r="Y33" s="75">
        <v>347.67162785847199</v>
      </c>
      <c r="Z33" s="75">
        <v>86051.522926856094</v>
      </c>
      <c r="AA33" s="75">
        <v>368.01266171269998</v>
      </c>
      <c r="AB33" s="75">
        <v>105.264820794294</v>
      </c>
      <c r="AC33" s="75">
        <v>98.823172353641397</v>
      </c>
      <c r="AD33" s="75">
        <v>155.12838498605501</v>
      </c>
      <c r="AE33" s="75">
        <v>5.61195838950277</v>
      </c>
      <c r="AF33" s="75">
        <v>75.250913441686507</v>
      </c>
      <c r="AG33" s="75">
        <v>75.250891428213393</v>
      </c>
      <c r="AH33" s="75">
        <v>158.632001809553</v>
      </c>
      <c r="AI33" s="75">
        <v>317.11804654543403</v>
      </c>
      <c r="AJ33" s="75">
        <v>4.3693899668001599</v>
      </c>
      <c r="AK33" s="75">
        <v>1.9388579621047499</v>
      </c>
      <c r="AL33" s="75">
        <v>31.287305785173199</v>
      </c>
      <c r="AM33" s="75">
        <v>10.2561643732994</v>
      </c>
      <c r="AN33" s="75">
        <v>159.75257523107101</v>
      </c>
      <c r="AO33" s="75">
        <v>0</v>
      </c>
      <c r="AP33" s="75">
        <v>8064.4221708912701</v>
      </c>
      <c r="AQ33" s="75">
        <v>16557.6231246768</v>
      </c>
      <c r="AR33" s="75">
        <v>3112.7415279353099</v>
      </c>
      <c r="AS33" s="75">
        <v>19828.996654421699</v>
      </c>
      <c r="AT33" s="75">
        <v>200.54988300346599</v>
      </c>
      <c r="AU33" s="75">
        <v>0.39854101258287999</v>
      </c>
      <c r="AV33" s="75">
        <v>4322.6723704389897</v>
      </c>
      <c r="AW33" s="75">
        <v>2.0626371262752299</v>
      </c>
      <c r="AX33" s="75">
        <v>0.39572061442814799</v>
      </c>
      <c r="AY33" s="75">
        <v>241.23615723364</v>
      </c>
      <c r="AZ33" s="75">
        <v>4.4224965906623197</v>
      </c>
      <c r="BA33" s="75">
        <v>0.24268397548460299</v>
      </c>
      <c r="BB33" s="75">
        <v>0.12116826755292399</v>
      </c>
      <c r="BC33" s="75">
        <v>1735.84964974632</v>
      </c>
      <c r="BD33" s="75">
        <v>1408.1440106098701</v>
      </c>
      <c r="BE33" s="75">
        <v>327.70563913644901</v>
      </c>
      <c r="BF33" s="75">
        <v>2.6567568258954899</v>
      </c>
      <c r="BG33" s="75">
        <v>3.25041987246261E-2</v>
      </c>
      <c r="BH33" s="75">
        <v>16.103058508462901</v>
      </c>
      <c r="BI33" s="75">
        <v>0.61598287218152803</v>
      </c>
      <c r="BJ33" s="75">
        <v>18.406533888898</v>
      </c>
      <c r="BK33" s="75">
        <v>2.5073234781218798</v>
      </c>
      <c r="BL33" s="75">
        <v>0.57243964538655301</v>
      </c>
      <c r="BM33" s="75">
        <v>85.632780403115106</v>
      </c>
      <c r="BN33" s="75">
        <v>19.191774390513</v>
      </c>
      <c r="BO33" s="75">
        <v>2.5774647731168399</v>
      </c>
      <c r="BP33" s="75">
        <v>1030.03125988635</v>
      </c>
      <c r="BQ33" s="75">
        <v>0.12850130899430601</v>
      </c>
      <c r="BR33" s="75">
        <v>627.51574934770701</v>
      </c>
      <c r="BS33" s="75">
        <v>0</v>
      </c>
      <c r="BT33" s="75">
        <v>0.13121391739841101</v>
      </c>
      <c r="BU33" s="75">
        <v>913.90620300117098</v>
      </c>
      <c r="BV33" s="75">
        <v>96.138381131500196</v>
      </c>
      <c r="BW33" s="75">
        <v>7828.0251727045697</v>
      </c>
      <c r="BX33" s="86">
        <v>1274.5488490119701</v>
      </c>
      <c r="BY33" s="75">
        <f t="shared" si="0"/>
        <v>2979.697688388922</v>
      </c>
      <c r="BZ33" s="75">
        <f t="shared" si="16"/>
        <v>1266.3423979393144</v>
      </c>
      <c r="CA33" s="75"/>
      <c r="CB33" s="75">
        <f t="shared" si="1"/>
        <v>8413.1807695874086</v>
      </c>
      <c r="CC33" s="75"/>
      <c r="CD33" s="22">
        <f t="shared" si="17"/>
        <v>1.0301988040369352</v>
      </c>
      <c r="CE33" s="23">
        <f t="shared" si="2"/>
        <v>8.0000014410300177E-3</v>
      </c>
      <c r="CF33" s="68">
        <f t="shared" si="3"/>
        <v>-8.0551366389675078E-5</v>
      </c>
      <c r="CG33" s="68">
        <f t="shared" si="4"/>
        <v>-1.040117847847923E-4</v>
      </c>
      <c r="CH33" s="68">
        <f t="shared" si="5"/>
        <v>-3.6131802721847629E-4</v>
      </c>
      <c r="CI33" s="68">
        <f t="shared" si="6"/>
        <v>-8.3539097388078698E-4</v>
      </c>
      <c r="CJ33" s="68">
        <f t="shared" si="7"/>
        <v>-8.9252381349460956E-4</v>
      </c>
      <c r="CK33" s="68">
        <f t="shared" si="8"/>
        <v>-3.9948756201949617E-4</v>
      </c>
      <c r="CL33" s="68">
        <f t="shared" si="9"/>
        <v>-7.0096239825533565E-5</v>
      </c>
      <c r="CM33" s="68">
        <f t="shared" si="10"/>
        <v>-4.7844830191523448E-4</v>
      </c>
      <c r="CN33" s="68">
        <f t="shared" si="11"/>
        <v>-6.6866819703461351E-5</v>
      </c>
      <c r="CO33" s="68">
        <f t="shared" si="12"/>
        <v>-5.6080935074423162E-4</v>
      </c>
      <c r="CP33" s="68">
        <f t="shared" si="13"/>
        <v>-4.3525295852230841E-4</v>
      </c>
      <c r="CQ33" s="68">
        <f t="shared" si="14"/>
        <v>-7.4019465095466789E-5</v>
      </c>
      <c r="CR33" s="68">
        <f t="shared" si="15"/>
        <v>-3.5774851809414199E-4</v>
      </c>
      <c r="CS33" s="68">
        <f t="shared" si="18"/>
        <v>-5.4716159701871711E-5</v>
      </c>
      <c r="CT33" s="68"/>
      <c r="CU33" s="68"/>
      <c r="CV33" s="68"/>
      <c r="CW33" s="68"/>
    </row>
    <row r="34" spans="1:101" x14ac:dyDescent="0.25">
      <c r="A34" s="14" t="s">
        <v>524</v>
      </c>
      <c r="B34" s="75">
        <v>110382.27436</v>
      </c>
      <c r="C34" s="75">
        <v>193.17282596000001</v>
      </c>
      <c r="D34" s="75">
        <v>26830.6901</v>
      </c>
      <c r="E34" s="75">
        <v>2113.6928348000001</v>
      </c>
      <c r="F34" s="75">
        <v>1715.7183508000001</v>
      </c>
      <c r="G34" s="75">
        <v>715.95942313</v>
      </c>
      <c r="H34" s="75">
        <v>9978.0138494000003</v>
      </c>
      <c r="I34" s="75">
        <v>41.656601191999997</v>
      </c>
      <c r="J34" s="75">
        <v>247.68596590999999</v>
      </c>
      <c r="K34" s="75">
        <v>99.689181962999996</v>
      </c>
      <c r="L34" s="75">
        <v>7.2513446299000002</v>
      </c>
      <c r="M34" s="75">
        <v>36.617535435000001</v>
      </c>
      <c r="N34" s="75">
        <v>14.27063317</v>
      </c>
      <c r="O34" s="75">
        <v>202.76467547999999</v>
      </c>
      <c r="P34" s="89"/>
      <c r="Q34" s="89" t="s">
        <v>476</v>
      </c>
      <c r="R34" s="75">
        <v>19.619366036316698</v>
      </c>
      <c r="S34" s="75">
        <v>7.23347214109892</v>
      </c>
      <c r="T34" s="75">
        <v>41.550567589529898</v>
      </c>
      <c r="U34" s="75">
        <v>41.550951701338697</v>
      </c>
      <c r="V34" s="75">
        <v>22.7572493110005</v>
      </c>
      <c r="W34" s="75">
        <v>247.16384752672701</v>
      </c>
      <c r="X34" s="75">
        <v>36.5443194462867</v>
      </c>
      <c r="Y34" s="75">
        <v>467.97580864851301</v>
      </c>
      <c r="Z34" s="75">
        <v>110118.738354359</v>
      </c>
      <c r="AA34" s="75">
        <v>549.401240210423</v>
      </c>
      <c r="AB34" s="75">
        <v>154.760284018508</v>
      </c>
      <c r="AC34" s="75">
        <v>138.03010642835599</v>
      </c>
      <c r="AD34" s="75">
        <v>202.34339335157799</v>
      </c>
      <c r="AE34" s="75">
        <v>8.48347236584471</v>
      </c>
      <c r="AF34" s="75">
        <v>99.425886182428002</v>
      </c>
      <c r="AG34" s="75">
        <v>99.425862034134596</v>
      </c>
      <c r="AH34" s="75">
        <v>214.065956318281</v>
      </c>
      <c r="AI34" s="75">
        <v>377.85273209616503</v>
      </c>
      <c r="AJ34" s="75">
        <v>6.71523078217011</v>
      </c>
      <c r="AK34" s="75">
        <v>2.4379141755496301</v>
      </c>
      <c r="AL34" s="75">
        <v>50.237503920166802</v>
      </c>
      <c r="AM34" s="75">
        <v>14.236328979154401</v>
      </c>
      <c r="AN34" s="75">
        <v>192.67931799026599</v>
      </c>
      <c r="AO34" s="75">
        <v>0</v>
      </c>
      <c r="AP34" s="75">
        <v>10287.168637378199</v>
      </c>
      <c r="AQ34" s="75">
        <v>22241.393436311198</v>
      </c>
      <c r="AR34" s="75">
        <v>4302.7829072350096</v>
      </c>
      <c r="AS34" s="75">
        <v>26758.242299864502</v>
      </c>
      <c r="AT34" s="75">
        <v>279.09478815015598</v>
      </c>
      <c r="AU34" s="75">
        <v>0.50083984093652301</v>
      </c>
      <c r="AV34" s="75">
        <v>5298.1195046512003</v>
      </c>
      <c r="AW34" s="75">
        <v>2.5980177513957998</v>
      </c>
      <c r="AX34" s="75">
        <v>0.48502375204616399</v>
      </c>
      <c r="AY34" s="75">
        <v>294.18918053098298</v>
      </c>
      <c r="AZ34" s="75">
        <v>5.4660382195472801</v>
      </c>
      <c r="BA34" s="75">
        <v>0.29289278074483099</v>
      </c>
      <c r="BB34" s="75">
        <v>0.151446220230713</v>
      </c>
      <c r="BC34" s="75">
        <v>2107.6234187764499</v>
      </c>
      <c r="BD34" s="75">
        <v>1710.64146087371</v>
      </c>
      <c r="BE34" s="75">
        <v>396.98195790274298</v>
      </c>
      <c r="BF34" s="75">
        <v>3.2167435313635</v>
      </c>
      <c r="BG34" s="75">
        <v>3.9226970154929798E-2</v>
      </c>
      <c r="BH34" s="75">
        <v>19.825744212040501</v>
      </c>
      <c r="BI34" s="75">
        <v>0.74596039617057097</v>
      </c>
      <c r="BJ34" s="75">
        <v>23.341231292404501</v>
      </c>
      <c r="BK34" s="75">
        <v>3.2189385324933699</v>
      </c>
      <c r="BL34" s="75">
        <v>0.72222831528299003</v>
      </c>
      <c r="BM34" s="75">
        <v>108.98391153954201</v>
      </c>
      <c r="BN34" s="75">
        <v>24.8957621969851</v>
      </c>
      <c r="BO34" s="75">
        <v>3.1308720496921798</v>
      </c>
      <c r="BP34" s="75">
        <v>1243.5759799048601</v>
      </c>
      <c r="BQ34" s="75">
        <v>0.157185033813389</v>
      </c>
      <c r="BR34" s="75">
        <v>713.98398567877496</v>
      </c>
      <c r="BS34" s="75">
        <v>0</v>
      </c>
      <c r="BT34" s="75">
        <v>0.16120215977357599</v>
      </c>
      <c r="BU34" s="75">
        <v>1165.60147345921</v>
      </c>
      <c r="BV34" s="75">
        <v>121.807660111774</v>
      </c>
      <c r="BW34" s="75">
        <v>9957.0492789232594</v>
      </c>
      <c r="BX34" s="86">
        <v>1680.77509631305</v>
      </c>
      <c r="BY34" s="75">
        <f t="shared" si="0"/>
        <v>3652.091365697052</v>
      </c>
      <c r="BZ34" s="75">
        <f t="shared" si="16"/>
        <v>1669.383923846488</v>
      </c>
      <c r="CA34" s="75"/>
      <c r="CB34" s="75">
        <f t="shared" si="1"/>
        <v>10756.866696333846</v>
      </c>
      <c r="CC34" s="75"/>
      <c r="CD34" s="22">
        <f t="shared" si="17"/>
        <v>1.0331543361097675</v>
      </c>
      <c r="CE34" s="23">
        <f t="shared" si="2"/>
        <v>8.0000006696764603E-3</v>
      </c>
      <c r="CF34" s="68">
        <f t="shared" si="3"/>
        <v>-2.3874848309566855E-3</v>
      </c>
      <c r="CG34" s="68">
        <f t="shared" si="4"/>
        <v>-2.5547484087446934E-3</v>
      </c>
      <c r="CH34" s="68">
        <f t="shared" si="5"/>
        <v>-2.7001840006902491E-3</v>
      </c>
      <c r="CI34" s="68">
        <f t="shared" si="6"/>
        <v>-2.8714749483098709E-3</v>
      </c>
      <c r="CJ34" s="68">
        <f t="shared" si="7"/>
        <v>-2.9590462350203421E-3</v>
      </c>
      <c r="CK34" s="68">
        <f t="shared" si="8"/>
        <v>-2.7591472189707582E-3</v>
      </c>
      <c r="CL34" s="68">
        <f t="shared" si="9"/>
        <v>-2.101076506122658E-3</v>
      </c>
      <c r="CM34" s="68">
        <f t="shared" si="10"/>
        <v>-2.536200449344132E-3</v>
      </c>
      <c r="CN34" s="68">
        <f t="shared" si="11"/>
        <v>-2.1079853327769923E-3</v>
      </c>
      <c r="CO34" s="68">
        <f t="shared" si="12"/>
        <v>-2.6414092650808582E-3</v>
      </c>
      <c r="CP34" s="68">
        <f t="shared" si="13"/>
        <v>-2.4647137480385672E-3</v>
      </c>
      <c r="CQ34" s="68">
        <f t="shared" si="14"/>
        <v>-1.9994788792726628E-3</v>
      </c>
      <c r="CR34" s="68">
        <f t="shared" si="15"/>
        <v>-2.4038310309674534E-3</v>
      </c>
      <c r="CS34" s="68">
        <f t="shared" si="18"/>
        <v>-2.0776899498135748E-3</v>
      </c>
      <c r="CT34" s="68"/>
      <c r="CU34" s="68"/>
      <c r="CV34" s="68"/>
      <c r="CW34" s="68"/>
    </row>
    <row r="35" spans="1:101" x14ac:dyDescent="0.25">
      <c r="A35" s="89"/>
      <c r="B35" s="75"/>
      <c r="C35" s="75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P35" s="89"/>
      <c r="Q35" s="89"/>
      <c r="R35" s="75"/>
      <c r="S35" s="75"/>
      <c r="T35" s="75"/>
      <c r="U35" s="75"/>
      <c r="V35" s="75"/>
      <c r="W35" s="75"/>
      <c r="X35" s="75"/>
      <c r="Y35" s="75"/>
      <c r="Z35" s="75"/>
      <c r="AA35" s="75"/>
      <c r="AB35" s="75"/>
      <c r="AC35" s="75"/>
      <c r="AE35" s="75"/>
      <c r="AF35" s="75"/>
      <c r="AG35" s="75"/>
      <c r="AH35" s="75"/>
      <c r="AI35" s="75"/>
      <c r="AJ35" s="75"/>
      <c r="AK35" s="75"/>
      <c r="AL35" s="75"/>
      <c r="AM35" s="75"/>
      <c r="AN35" s="75"/>
      <c r="AO35" s="75"/>
      <c r="AQ35" s="75"/>
      <c r="AR35" s="75"/>
      <c r="AS35" s="75"/>
      <c r="AT35" s="75"/>
      <c r="AU35" s="75"/>
      <c r="AV35" s="75"/>
      <c r="AW35" s="75"/>
      <c r="AX35" s="75"/>
      <c r="AY35" s="75"/>
      <c r="AZ35" s="75"/>
      <c r="BA35" s="75"/>
      <c r="BB35" s="75"/>
      <c r="BC35" s="75"/>
      <c r="BD35" s="75"/>
      <c r="BE35" s="75"/>
      <c r="BF35" s="75"/>
      <c r="BG35" s="75"/>
      <c r="BH35" s="75"/>
      <c r="BI35" s="75"/>
      <c r="BJ35" s="75"/>
      <c r="BK35" s="75"/>
      <c r="BL35" s="75"/>
      <c r="BM35" s="75"/>
      <c r="BN35" s="75"/>
      <c r="BO35" s="75"/>
      <c r="BP35" s="75"/>
      <c r="BQ35" s="75"/>
      <c r="BR35" s="75"/>
      <c r="BS35" s="75"/>
      <c r="BT35" s="75"/>
      <c r="BU35" s="75"/>
      <c r="BV35" s="75"/>
      <c r="BW35" s="75"/>
      <c r="BX35" s="75"/>
      <c r="BY35" s="75"/>
      <c r="BZ35" s="75"/>
      <c r="CA35" s="75"/>
      <c r="CB35" s="75"/>
      <c r="CC35" s="75"/>
      <c r="CE35" s="89"/>
      <c r="CF35" s="68"/>
      <c r="CG35" s="68" t="str">
        <f t="shared" si="4"/>
        <v/>
      </c>
      <c r="CH35" s="68" t="str">
        <f t="shared" si="5"/>
        <v/>
      </c>
      <c r="CI35" s="68" t="str">
        <f t="shared" si="6"/>
        <v/>
      </c>
      <c r="CJ35" s="68" t="str">
        <f t="shared" si="7"/>
        <v/>
      </c>
      <c r="CK35" s="68" t="str">
        <f t="shared" si="8"/>
        <v/>
      </c>
      <c r="CL35" s="68" t="str">
        <f t="shared" si="9"/>
        <v/>
      </c>
      <c r="CM35" s="68"/>
      <c r="CN35" s="68"/>
      <c r="CO35" s="68"/>
      <c r="CP35" s="68"/>
      <c r="CQ35" s="68"/>
      <c r="CR35" s="68"/>
      <c r="CS35" s="89"/>
      <c r="CT35" s="89"/>
      <c r="CU35" s="89"/>
      <c r="CV35" s="89"/>
      <c r="CW35" s="89"/>
    </row>
    <row r="36" spans="1:101" x14ac:dyDescent="0.25">
      <c r="A36" s="4" t="s">
        <v>353</v>
      </c>
      <c r="B36" s="1">
        <f t="shared" ref="B36:N36" si="19">SUM(B3:B34)</f>
        <v>5489708.0036470005</v>
      </c>
      <c r="C36" s="1">
        <f t="shared" si="19"/>
        <v>10735.325927984</v>
      </c>
      <c r="D36" s="1">
        <f t="shared" si="19"/>
        <v>1324167.6591555995</v>
      </c>
      <c r="E36" s="1">
        <f t="shared" si="19"/>
        <v>83898.42495766998</v>
      </c>
      <c r="F36" s="1">
        <f t="shared" si="19"/>
        <v>64476.193656000018</v>
      </c>
      <c r="G36" s="1">
        <f t="shared" si="19"/>
        <v>28304.816291439995</v>
      </c>
      <c r="H36" s="1">
        <f t="shared" si="19"/>
        <v>504486.05680540006</v>
      </c>
      <c r="I36" s="1">
        <f t="shared" si="19"/>
        <v>2119.0876373579999</v>
      </c>
      <c r="J36" s="1">
        <f t="shared" si="19"/>
        <v>11805.799218319999</v>
      </c>
      <c r="K36" s="1">
        <f t="shared" si="19"/>
        <v>5212.1187050970002</v>
      </c>
      <c r="L36" s="1">
        <f t="shared" si="19"/>
        <v>364.04951589280006</v>
      </c>
      <c r="M36" s="1">
        <f t="shared" si="19"/>
        <v>1721.4242159449998</v>
      </c>
      <c r="N36" s="1">
        <f t="shared" si="19"/>
        <v>710.5120317425999</v>
      </c>
      <c r="O36" s="1">
        <f t="shared" ref="O36" si="20">SUM(O3:O34)</f>
        <v>10143.774904799</v>
      </c>
      <c r="P36" s="89"/>
      <c r="Q36" s="89"/>
      <c r="R36" s="1">
        <f>SUM(R3:R34)</f>
        <v>917.57846578446845</v>
      </c>
      <c r="S36" s="1">
        <f t="shared" ref="S36:BZ36" si="21">SUM(S3:S34)</f>
        <v>362.01655112215161</v>
      </c>
      <c r="T36" s="1">
        <f t="shared" si="21"/>
        <v>2107.1569770690935</v>
      </c>
      <c r="U36" s="1">
        <f t="shared" si="21"/>
        <v>2107.1766122246659</v>
      </c>
      <c r="V36" s="1">
        <f t="shared" si="21"/>
        <v>1123.1878757103518</v>
      </c>
      <c r="W36" s="1">
        <f t="shared" si="21"/>
        <v>11742.583031848169</v>
      </c>
      <c r="X36" s="1">
        <f t="shared" si="21"/>
        <v>1712.3604317500665</v>
      </c>
      <c r="Y36" s="1">
        <f t="shared" si="21"/>
        <v>23755.163411237681</v>
      </c>
      <c r="Z36" s="1">
        <f t="shared" si="21"/>
        <v>5456782.5525548803</v>
      </c>
      <c r="AA36" s="1">
        <f t="shared" si="21"/>
        <v>25718.821940888669</v>
      </c>
      <c r="AB36" s="1">
        <f t="shared" si="21"/>
        <v>7293.627341639899</v>
      </c>
      <c r="AC36" s="1">
        <f t="shared" si="21"/>
        <v>6704.2021268694243</v>
      </c>
      <c r="AD36" s="1"/>
      <c r="AE36" s="1">
        <f t="shared" si="21"/>
        <v>393.03037998691042</v>
      </c>
      <c r="AF36" s="1">
        <f t="shared" si="21"/>
        <v>5182.8315782723776</v>
      </c>
      <c r="AG36" s="1">
        <f t="shared" si="21"/>
        <v>5182.8315435062605</v>
      </c>
      <c r="AH36" s="1">
        <f t="shared" si="21"/>
        <v>10532.812528467828</v>
      </c>
      <c r="AI36" s="1">
        <f t="shared" si="21"/>
        <v>18927.90590732951</v>
      </c>
      <c r="AJ36" s="1">
        <f t="shared" si="21"/>
        <v>306.18525263023042</v>
      </c>
      <c r="AK36" s="1">
        <f t="shared" si="21"/>
        <v>130.96415572436194</v>
      </c>
      <c r="AL36" s="1">
        <f t="shared" si="21"/>
        <v>2248.5188648158251</v>
      </c>
      <c r="AM36" s="1">
        <f t="shared" si="21"/>
        <v>706.56258422322594</v>
      </c>
      <c r="AN36" s="1">
        <f t="shared" si="21"/>
        <v>10678.772924065723</v>
      </c>
      <c r="AO36" s="1">
        <f t="shared" si="21"/>
        <v>0</v>
      </c>
      <c r="AP36" s="1">
        <f>SUM(AP3:AP34)</f>
        <v>517582.99376038206</v>
      </c>
      <c r="AQ36" s="1">
        <f t="shared" si="21"/>
        <v>1092470.5533008226</v>
      </c>
      <c r="AR36" s="1">
        <f t="shared" si="21"/>
        <v>213598.13266107309</v>
      </c>
      <c r="AS36" s="1">
        <f t="shared" si="21"/>
        <v>1316601.4984903634</v>
      </c>
      <c r="AT36" s="1">
        <f t="shared" si="21"/>
        <v>13414.907149215482</v>
      </c>
      <c r="AU36" s="1">
        <f t="shared" si="21"/>
        <v>27.487904617044631</v>
      </c>
      <c r="AV36" s="1">
        <f t="shared" si="21"/>
        <v>269931.72481740522</v>
      </c>
      <c r="AW36" s="1">
        <f t="shared" si="21"/>
        <v>142.51538421292656</v>
      </c>
      <c r="AX36" s="1">
        <f t="shared" si="21"/>
        <v>26.778054788175982</v>
      </c>
      <c r="AY36" s="1">
        <f t="shared" si="21"/>
        <v>16261.499216075432</v>
      </c>
      <c r="AZ36" s="1">
        <f t="shared" si="21"/>
        <v>301.17581026207739</v>
      </c>
      <c r="BA36" s="1">
        <f t="shared" si="21"/>
        <v>16.230451011039193</v>
      </c>
      <c r="BB36" s="1">
        <f t="shared" si="21"/>
        <v>8.3225375675261368</v>
      </c>
      <c r="BC36" s="1">
        <f t="shared" si="21"/>
        <v>83268.036460688731</v>
      </c>
      <c r="BD36" s="1">
        <f t="shared" si="21"/>
        <v>63960.892175199544</v>
      </c>
      <c r="BE36" s="1">
        <f t="shared" si="21"/>
        <v>19307.144285489183</v>
      </c>
      <c r="BF36" s="1">
        <f t="shared" si="21"/>
        <v>178.11406881549206</v>
      </c>
      <c r="BG36" s="1">
        <f t="shared" si="21"/>
        <v>2.1737547593335003</v>
      </c>
      <c r="BH36" s="1">
        <f t="shared" si="21"/>
        <v>1093.4037099817556</v>
      </c>
      <c r="BI36" s="1">
        <f t="shared" si="21"/>
        <v>41.30308482207964</v>
      </c>
      <c r="BJ36" s="1">
        <f t="shared" si="21"/>
        <v>1278.4226237029852</v>
      </c>
      <c r="BK36" s="1">
        <f t="shared" si="21"/>
        <v>175.79542627212038</v>
      </c>
      <c r="BL36" s="1">
        <f t="shared" si="21"/>
        <v>39.604107156760058</v>
      </c>
      <c r="BM36" s="1">
        <f t="shared" si="21"/>
        <v>5964.160267498085</v>
      </c>
      <c r="BN36" s="1">
        <f t="shared" si="21"/>
        <v>1236.3904643051103</v>
      </c>
      <c r="BO36" s="1">
        <f t="shared" si="21"/>
        <v>173.22400894316297</v>
      </c>
      <c r="BP36" s="1">
        <f t="shared" si="21"/>
        <v>38221.999599986702</v>
      </c>
      <c r="BQ36" s="1">
        <f t="shared" si="21"/>
        <v>8.682164726854424</v>
      </c>
      <c r="BR36" s="1">
        <f t="shared" si="21"/>
        <v>28088.23513881227</v>
      </c>
      <c r="BS36" s="1">
        <f t="shared" si="21"/>
        <v>0</v>
      </c>
      <c r="BT36" s="1">
        <f t="shared" si="21"/>
        <v>8.8933373065508441</v>
      </c>
      <c r="BU36" s="1">
        <f t="shared" si="21"/>
        <v>58565.42972429045</v>
      </c>
      <c r="BV36" s="1">
        <f t="shared" si="21"/>
        <v>9412.224850150249</v>
      </c>
      <c r="BW36" s="1">
        <f t="shared" si="21"/>
        <v>501967.67626155633</v>
      </c>
      <c r="BX36" s="1">
        <f t="shared" si="21"/>
        <v>82302.373906531197</v>
      </c>
      <c r="BY36" s="1">
        <f t="shared" si="21"/>
        <v>186068.91004778483</v>
      </c>
      <c r="BZ36" s="1">
        <f t="shared" si="21"/>
        <v>81737.019153413872</v>
      </c>
      <c r="CA36" s="1"/>
      <c r="CB36" s="1"/>
      <c r="CC36" s="1"/>
      <c r="CD36" s="1"/>
      <c r="CE36" s="89"/>
      <c r="CF36" s="68"/>
      <c r="CG36" s="68"/>
      <c r="CH36" s="68"/>
      <c r="CI36" s="68"/>
      <c r="CJ36" s="68"/>
      <c r="CK36" s="68"/>
      <c r="CL36" s="68"/>
      <c r="CM36" s="68"/>
      <c r="CN36" s="68"/>
      <c r="CO36" s="68"/>
      <c r="CP36" s="68"/>
      <c r="CQ36" s="68"/>
      <c r="CR36" s="68"/>
      <c r="CS36" s="68"/>
      <c r="CT36" s="68"/>
      <c r="CU36" s="68"/>
      <c r="CV36" s="68"/>
      <c r="CW36" s="68"/>
    </row>
    <row r="37" spans="1:101" x14ac:dyDescent="0.25">
      <c r="A37" s="4" t="s">
        <v>477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89"/>
      <c r="Q37" s="89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89"/>
      <c r="CF37" s="68"/>
      <c r="CG37" s="68"/>
      <c r="CH37" s="68"/>
      <c r="CI37" s="68"/>
      <c r="CJ37" s="68"/>
      <c r="CK37" s="68"/>
      <c r="CL37" s="68"/>
      <c r="CM37" s="68"/>
      <c r="CN37" s="68"/>
      <c r="CO37" s="68"/>
      <c r="CP37" s="68"/>
      <c r="CQ37" s="68"/>
      <c r="CR37" s="68"/>
      <c r="CS37" s="89"/>
      <c r="CT37" s="89"/>
      <c r="CU37" s="89"/>
      <c r="CV37" s="89"/>
      <c r="CW37" s="89"/>
    </row>
    <row r="38" spans="1:101" x14ac:dyDescent="0.25">
      <c r="A38" s="4" t="s">
        <v>478</v>
      </c>
      <c r="B38" s="1">
        <f>SUM(B3:B34)</f>
        <v>5489708.0036470005</v>
      </c>
      <c r="C38" s="1">
        <f t="shared" ref="C38:N38" si="22">SUM(C3:C34)</f>
        <v>10735.325927984</v>
      </c>
      <c r="D38" s="1">
        <f t="shared" si="22"/>
        <v>1324167.6591555995</v>
      </c>
      <c r="E38" s="1">
        <f>SUM(E3:E34)</f>
        <v>83898.42495766998</v>
      </c>
      <c r="F38" s="1">
        <f t="shared" si="22"/>
        <v>64476.193656000018</v>
      </c>
      <c r="G38" s="1">
        <f t="shared" si="22"/>
        <v>28304.816291439995</v>
      </c>
      <c r="H38" s="1">
        <f t="shared" si="22"/>
        <v>504486.05680540006</v>
      </c>
      <c r="I38" s="1">
        <f t="shared" si="22"/>
        <v>2119.0876373579999</v>
      </c>
      <c r="J38" s="1">
        <f t="shared" si="22"/>
        <v>11805.799218319999</v>
      </c>
      <c r="K38" s="1">
        <f t="shared" si="22"/>
        <v>5212.1187050970002</v>
      </c>
      <c r="L38" s="1">
        <f t="shared" si="22"/>
        <v>364.04951589280006</v>
      </c>
      <c r="M38" s="1">
        <f t="shared" si="22"/>
        <v>1721.4242159449998</v>
      </c>
      <c r="N38" s="1">
        <f t="shared" si="22"/>
        <v>710.5120317425999</v>
      </c>
      <c r="O38" s="1">
        <f t="shared" ref="O38" si="23">SUM(O3:O34)</f>
        <v>10143.774904799</v>
      </c>
      <c r="P38" s="89"/>
      <c r="Q38" s="89"/>
      <c r="R38" s="1">
        <f t="shared" ref="R38:BZ38" si="24">SUM(R3:R34)</f>
        <v>917.57846578446845</v>
      </c>
      <c r="S38" s="1">
        <f t="shared" si="24"/>
        <v>362.01655112215161</v>
      </c>
      <c r="T38" s="1">
        <f t="shared" si="24"/>
        <v>2107.1569770690935</v>
      </c>
      <c r="U38" s="1">
        <f t="shared" si="24"/>
        <v>2107.1766122246659</v>
      </c>
      <c r="V38" s="1">
        <f t="shared" si="24"/>
        <v>1123.1878757103518</v>
      </c>
      <c r="W38" s="1">
        <f t="shared" si="24"/>
        <v>11742.583031848169</v>
      </c>
      <c r="X38" s="1">
        <f t="shared" si="24"/>
        <v>1712.3604317500665</v>
      </c>
      <c r="Y38" s="1">
        <f t="shared" si="24"/>
        <v>23755.163411237681</v>
      </c>
      <c r="Z38" s="1">
        <f t="shared" si="24"/>
        <v>5456782.5525548803</v>
      </c>
      <c r="AA38" s="1">
        <f t="shared" si="24"/>
        <v>25718.821940888669</v>
      </c>
      <c r="AB38" s="1">
        <f t="shared" si="24"/>
        <v>7293.627341639899</v>
      </c>
      <c r="AC38" s="1">
        <f t="shared" si="24"/>
        <v>6704.2021268694243</v>
      </c>
      <c r="AD38" s="1"/>
      <c r="AE38" s="1">
        <f t="shared" si="24"/>
        <v>393.03037998691042</v>
      </c>
      <c r="AF38" s="1">
        <f t="shared" si="24"/>
        <v>5182.8315782723776</v>
      </c>
      <c r="AG38" s="1">
        <f t="shared" si="24"/>
        <v>5182.8315435062605</v>
      </c>
      <c r="AH38" s="1">
        <f t="shared" si="24"/>
        <v>10532.812528467828</v>
      </c>
      <c r="AI38" s="1">
        <f t="shared" si="24"/>
        <v>18927.90590732951</v>
      </c>
      <c r="AJ38" s="1">
        <f t="shared" si="24"/>
        <v>306.18525263023042</v>
      </c>
      <c r="AK38" s="1">
        <f t="shared" si="24"/>
        <v>130.96415572436194</v>
      </c>
      <c r="AL38" s="1">
        <f t="shared" si="24"/>
        <v>2248.5188648158251</v>
      </c>
      <c r="AM38" s="1">
        <f t="shared" si="24"/>
        <v>706.56258422322594</v>
      </c>
      <c r="AN38" s="1">
        <f t="shared" si="24"/>
        <v>10678.772924065723</v>
      </c>
      <c r="AO38" s="1">
        <f t="shared" si="24"/>
        <v>0</v>
      </c>
      <c r="AP38" s="1">
        <f>SUM(AP3:AP34)</f>
        <v>517582.99376038206</v>
      </c>
      <c r="AQ38" s="1">
        <f t="shared" si="24"/>
        <v>1092470.5533008226</v>
      </c>
      <c r="AR38" s="1">
        <f t="shared" si="24"/>
        <v>213598.13266107309</v>
      </c>
      <c r="AS38" s="1">
        <f t="shared" si="24"/>
        <v>1316601.4984903634</v>
      </c>
      <c r="AT38" s="1">
        <f t="shared" si="24"/>
        <v>13414.907149215482</v>
      </c>
      <c r="AU38" s="1">
        <f t="shared" si="24"/>
        <v>27.487904617044631</v>
      </c>
      <c r="AV38" s="1">
        <f t="shared" si="24"/>
        <v>269931.72481740522</v>
      </c>
      <c r="AW38" s="1">
        <f t="shared" si="24"/>
        <v>142.51538421292656</v>
      </c>
      <c r="AX38" s="1">
        <f t="shared" si="24"/>
        <v>26.778054788175982</v>
      </c>
      <c r="AY38" s="1">
        <f t="shared" si="24"/>
        <v>16261.499216075432</v>
      </c>
      <c r="AZ38" s="1">
        <f t="shared" si="24"/>
        <v>301.17581026207739</v>
      </c>
      <c r="BA38" s="1">
        <f t="shared" si="24"/>
        <v>16.230451011039193</v>
      </c>
      <c r="BB38" s="1">
        <f t="shared" si="24"/>
        <v>8.3225375675261368</v>
      </c>
      <c r="BC38" s="1">
        <f t="shared" si="24"/>
        <v>83268.036460688731</v>
      </c>
      <c r="BD38" s="1">
        <f t="shared" si="24"/>
        <v>63960.892175199544</v>
      </c>
      <c r="BE38" s="1">
        <f t="shared" si="24"/>
        <v>19307.144285489183</v>
      </c>
      <c r="BF38" s="1">
        <f t="shared" si="24"/>
        <v>178.11406881549206</v>
      </c>
      <c r="BG38" s="1">
        <f t="shared" si="24"/>
        <v>2.1737547593335003</v>
      </c>
      <c r="BH38" s="1">
        <f t="shared" si="24"/>
        <v>1093.4037099817556</v>
      </c>
      <c r="BI38" s="1">
        <f t="shared" si="24"/>
        <v>41.30308482207964</v>
      </c>
      <c r="BJ38" s="1">
        <f t="shared" si="24"/>
        <v>1278.4226237029852</v>
      </c>
      <c r="BK38" s="1">
        <f t="shared" si="24"/>
        <v>175.79542627212038</v>
      </c>
      <c r="BL38" s="1">
        <f t="shared" si="24"/>
        <v>39.604107156760058</v>
      </c>
      <c r="BM38" s="1">
        <f t="shared" si="24"/>
        <v>5964.160267498085</v>
      </c>
      <c r="BN38" s="1">
        <f t="shared" si="24"/>
        <v>1236.3904643051103</v>
      </c>
      <c r="BO38" s="1">
        <f t="shared" si="24"/>
        <v>173.22400894316297</v>
      </c>
      <c r="BP38" s="1">
        <f t="shared" si="24"/>
        <v>38221.999599986702</v>
      </c>
      <c r="BQ38" s="1">
        <f t="shared" si="24"/>
        <v>8.682164726854424</v>
      </c>
      <c r="BR38" s="1">
        <f t="shared" si="24"/>
        <v>28088.23513881227</v>
      </c>
      <c r="BS38" s="1">
        <f t="shared" si="24"/>
        <v>0</v>
      </c>
      <c r="BT38" s="1">
        <f t="shared" si="24"/>
        <v>8.8933373065508441</v>
      </c>
      <c r="BU38" s="1">
        <f t="shared" si="24"/>
        <v>58565.42972429045</v>
      </c>
      <c r="BV38" s="1">
        <f t="shared" si="24"/>
        <v>9412.224850150249</v>
      </c>
      <c r="BW38" s="1">
        <f t="shared" si="24"/>
        <v>501967.67626155633</v>
      </c>
      <c r="BX38" s="1">
        <f t="shared" si="24"/>
        <v>82302.373906531197</v>
      </c>
      <c r="BY38" s="1">
        <f t="shared" si="24"/>
        <v>186068.91004778483</v>
      </c>
      <c r="BZ38" s="1">
        <f t="shared" si="24"/>
        <v>81737.019153413872</v>
      </c>
      <c r="CA38" s="1"/>
      <c r="CB38" s="1"/>
      <c r="CC38" s="1"/>
      <c r="CD38" s="1"/>
      <c r="CE38" s="89"/>
      <c r="CF38" s="68"/>
      <c r="CG38" s="68"/>
      <c r="CH38" s="68"/>
      <c r="CI38" s="68"/>
      <c r="CJ38" s="68"/>
      <c r="CK38" s="68"/>
      <c r="CL38" s="68"/>
      <c r="CM38" s="68"/>
      <c r="CN38" s="68"/>
      <c r="CO38" s="68"/>
      <c r="CP38" s="68"/>
      <c r="CQ38" s="68"/>
      <c r="CR38" s="68"/>
      <c r="CS38" s="68"/>
      <c r="CT38" s="68"/>
      <c r="CU38" s="68"/>
      <c r="CV38" s="68"/>
      <c r="CW38" s="68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CL87"/>
  <sheetViews>
    <sheetView zoomScale="85" zoomScaleNormal="85" workbookViewId="0">
      <pane xSplit="1" ySplit="2" topLeftCell="M11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 x14ac:dyDescent="0.25"/>
  <cols>
    <col min="1" max="1" width="19.85546875" style="89" customWidth="1"/>
    <col min="2" max="11" width="9.140625" style="89"/>
    <col min="13" max="13" width="15.5703125" bestFit="1" customWidth="1"/>
    <col min="14" max="14" width="6.7109375" style="74" bestFit="1" customWidth="1"/>
    <col min="15" max="15" width="6.7109375" style="21" bestFit="1" customWidth="1"/>
    <col min="16" max="16" width="5.7109375" bestFit="1" customWidth="1"/>
    <col min="17" max="17" width="14.5703125" bestFit="1" customWidth="1"/>
    <col min="18" max="18" width="5.5703125" bestFit="1" customWidth="1"/>
    <col min="19" max="19" width="5.42578125" style="74" bestFit="1" customWidth="1"/>
    <col min="20" max="20" width="6.7109375" bestFit="1" customWidth="1"/>
    <col min="21" max="22" width="9.28515625" bestFit="1" customWidth="1"/>
    <col min="23" max="23" width="5.7109375" bestFit="1" customWidth="1"/>
    <col min="24" max="24" width="7.7109375" bestFit="1" customWidth="1"/>
    <col min="25" max="25" width="5.7109375" style="21" bestFit="1" customWidth="1"/>
    <col min="26" max="26" width="6.7109375" bestFit="1" customWidth="1"/>
    <col min="27" max="27" width="5.7109375" style="74" bestFit="1" customWidth="1"/>
    <col min="28" max="28" width="6.42578125" bestFit="1" customWidth="1"/>
    <col min="29" max="29" width="15.42578125" bestFit="1" customWidth="1"/>
    <col min="30" max="30" width="4.28515625" style="89" bestFit="1" customWidth="1"/>
    <col min="31" max="31" width="5.7109375" style="89" bestFit="1" customWidth="1"/>
    <col min="32" max="32" width="6.5703125" customWidth="1"/>
    <col min="33" max="33" width="5.7109375" bestFit="1" customWidth="1"/>
    <col min="34" max="34" width="5.140625" bestFit="1" customWidth="1"/>
    <col min="35" max="35" width="5.140625" style="89" customWidth="1"/>
    <col min="36" max="36" width="5.7109375" style="74" bestFit="1" customWidth="1"/>
    <col min="37" max="37" width="5.7109375" style="21" bestFit="1" customWidth="1"/>
    <col min="38" max="38" width="6.7109375" bestFit="1" customWidth="1"/>
    <col min="39" max="39" width="6.7109375" style="89" customWidth="1"/>
    <col min="40" max="40" width="6.140625" style="21" bestFit="1" customWidth="1"/>
    <col min="41" max="41" width="7.7109375" bestFit="1" customWidth="1"/>
    <col min="42" max="42" width="10" bestFit="1" customWidth="1"/>
    <col min="43" max="43" width="9.28515625" style="74" bestFit="1" customWidth="1"/>
    <col min="44" max="44" width="7.7109375" bestFit="1" customWidth="1"/>
    <col min="45" max="45" width="6.7109375" bestFit="1" customWidth="1"/>
    <col min="46" max="46" width="7.7109375" bestFit="1" customWidth="1"/>
    <col min="47" max="47" width="6" bestFit="1" customWidth="1"/>
    <col min="48" max="48" width="6.7109375" bestFit="1" customWidth="1"/>
    <col min="49" max="49" width="6.7109375" style="89" customWidth="1"/>
    <col min="50" max="50" width="5.7109375" bestFit="1" customWidth="1"/>
    <col min="51" max="51" width="7.7109375" bestFit="1" customWidth="1"/>
    <col min="52" max="55" width="5.7109375" bestFit="1" customWidth="1"/>
    <col min="56" max="56" width="5.85546875" bestFit="1" customWidth="1"/>
    <col min="57" max="57" width="4.140625" bestFit="1" customWidth="1"/>
    <col min="58" max="58" width="7.7109375" bestFit="1" customWidth="1"/>
    <col min="59" max="59" width="6.85546875" bestFit="1" customWidth="1"/>
    <col min="60" max="60" width="6.7109375" bestFit="1" customWidth="1"/>
    <col min="61" max="61" width="5.140625" bestFit="1" customWidth="1"/>
    <col min="62" max="62" width="5.28515625" bestFit="1" customWidth="1"/>
    <col min="63" max="63" width="8.7109375" bestFit="1" customWidth="1"/>
    <col min="64" max="64" width="4.85546875" bestFit="1" customWidth="1"/>
    <col min="65" max="65" width="7.85546875" bestFit="1" customWidth="1"/>
    <col min="66" max="66" width="5.85546875" bestFit="1" customWidth="1"/>
    <col min="67" max="67" width="6" bestFit="1" customWidth="1"/>
    <col min="68" max="68" width="6.7109375" bestFit="1" customWidth="1"/>
    <col min="69" max="69" width="7.7109375" style="21" bestFit="1" customWidth="1"/>
    <col min="70" max="71" width="5.7109375" bestFit="1" customWidth="1"/>
    <col min="72" max="72" width="4.140625" bestFit="1" customWidth="1"/>
    <col min="73" max="73" width="9.28515625" bestFit="1" customWidth="1"/>
    <col min="74" max="74" width="8" style="21" bestFit="1" customWidth="1"/>
    <col min="75" max="75" width="6.7109375" bestFit="1" customWidth="1"/>
    <col min="76" max="76" width="5.7109375" bestFit="1" customWidth="1"/>
    <col min="77" max="78" width="6.7109375" bestFit="1" customWidth="1"/>
    <col min="79" max="79" width="9.140625" bestFit="1" customWidth="1"/>
    <col min="80" max="80" width="7.140625" bestFit="1" customWidth="1"/>
    <col min="82" max="89" width="9.140625" style="21"/>
  </cols>
  <sheetData>
    <row r="1" spans="1:90" x14ac:dyDescent="0.25">
      <c r="B1" s="89" t="s">
        <v>329</v>
      </c>
      <c r="I1" s="54" t="s">
        <v>525</v>
      </c>
      <c r="L1" s="89"/>
      <c r="M1" s="89" t="s">
        <v>479</v>
      </c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  <c r="Z1" s="89"/>
      <c r="AA1" s="89"/>
      <c r="AB1" s="89"/>
      <c r="AC1" s="89"/>
      <c r="AF1" s="89"/>
      <c r="AG1" s="89"/>
      <c r="AH1" s="89"/>
      <c r="AJ1" s="89"/>
      <c r="AK1" s="89"/>
      <c r="AL1" s="89"/>
      <c r="AN1" s="89"/>
      <c r="AO1" s="89"/>
      <c r="AP1" s="89"/>
      <c r="AQ1" s="89"/>
      <c r="AR1" s="89"/>
      <c r="AS1" s="89"/>
      <c r="AT1" s="89"/>
      <c r="AU1" s="89"/>
      <c r="AV1" s="89"/>
      <c r="AX1" s="89"/>
      <c r="AY1" s="89"/>
      <c r="AZ1" s="89"/>
      <c r="BA1" s="89"/>
      <c r="BB1" s="89"/>
      <c r="BC1" s="89"/>
      <c r="BD1" s="89"/>
      <c r="BE1" s="89"/>
      <c r="BF1" s="89"/>
      <c r="BG1" s="89"/>
      <c r="BH1" s="89"/>
      <c r="BI1" s="89"/>
      <c r="BJ1" s="89"/>
      <c r="BK1" s="89"/>
      <c r="BL1" s="89"/>
      <c r="BM1" s="89"/>
      <c r="BN1" s="89"/>
      <c r="BO1" s="89"/>
      <c r="BP1" s="89"/>
      <c r="BQ1" s="89"/>
      <c r="BR1" s="89"/>
      <c r="BS1" s="89"/>
      <c r="BT1" s="89"/>
      <c r="BU1" s="89"/>
      <c r="BV1" s="89"/>
      <c r="BW1" s="89"/>
      <c r="BX1" s="89"/>
      <c r="BY1" s="89"/>
      <c r="BZ1" s="89"/>
      <c r="CA1" s="89"/>
      <c r="CB1" s="89"/>
      <c r="CC1" s="89"/>
      <c r="CD1" s="89"/>
      <c r="CE1" s="89" t="s">
        <v>372</v>
      </c>
      <c r="CF1" s="89"/>
      <c r="CG1" s="89"/>
      <c r="CH1" s="89"/>
      <c r="CI1" s="89"/>
      <c r="CJ1" s="89"/>
      <c r="CK1" s="89"/>
      <c r="CL1" s="89"/>
    </row>
    <row r="2" spans="1:90" x14ac:dyDescent="0.25">
      <c r="A2" s="89" t="s">
        <v>162</v>
      </c>
      <c r="B2" s="75" t="s">
        <v>54</v>
      </c>
      <c r="C2" s="75" t="s">
        <v>82</v>
      </c>
      <c r="D2" s="75" t="s">
        <v>163</v>
      </c>
      <c r="E2" s="75" t="s">
        <v>164</v>
      </c>
      <c r="F2" s="75" t="s">
        <v>165</v>
      </c>
      <c r="G2" s="75" t="s">
        <v>140</v>
      </c>
      <c r="H2" s="75" t="s">
        <v>166</v>
      </c>
      <c r="I2" s="75" t="s">
        <v>98</v>
      </c>
      <c r="J2" s="75"/>
      <c r="K2" s="75"/>
      <c r="L2" s="75"/>
      <c r="M2" s="75" t="s">
        <v>336</v>
      </c>
      <c r="N2" s="75" t="s">
        <v>358</v>
      </c>
      <c r="O2" s="75" t="s">
        <v>36</v>
      </c>
      <c r="P2" s="75" t="s">
        <v>40</v>
      </c>
      <c r="Q2" s="75" t="s">
        <v>42</v>
      </c>
      <c r="R2" s="75" t="s">
        <v>44</v>
      </c>
      <c r="S2" s="75" t="s">
        <v>359</v>
      </c>
      <c r="T2" s="75" t="s">
        <v>46</v>
      </c>
      <c r="U2" s="75" t="s">
        <v>50</v>
      </c>
      <c r="V2" s="75" t="s">
        <v>54</v>
      </c>
      <c r="W2" s="75" t="s">
        <v>56</v>
      </c>
      <c r="X2" s="75" t="s">
        <v>58</v>
      </c>
      <c r="Y2" s="75" t="s">
        <v>60</v>
      </c>
      <c r="Z2" s="75" t="s">
        <v>62</v>
      </c>
      <c r="AA2" s="75" t="s">
        <v>360</v>
      </c>
      <c r="AB2" s="75" t="s">
        <v>64</v>
      </c>
      <c r="AC2" s="75" t="s">
        <v>66</v>
      </c>
      <c r="AD2" s="75" t="s">
        <v>361</v>
      </c>
      <c r="AE2" s="75" t="s">
        <v>362</v>
      </c>
      <c r="AF2" s="75" t="s">
        <v>70</v>
      </c>
      <c r="AG2" s="75" t="s">
        <v>72</v>
      </c>
      <c r="AH2" s="75" t="s">
        <v>74</v>
      </c>
      <c r="AI2" s="75" t="s">
        <v>363</v>
      </c>
      <c r="AJ2" s="75" t="s">
        <v>364</v>
      </c>
      <c r="AK2" s="75" t="s">
        <v>76</v>
      </c>
      <c r="AL2" s="75" t="s">
        <v>78</v>
      </c>
      <c r="AM2" s="75" t="s">
        <v>365</v>
      </c>
      <c r="AN2" s="75" t="s">
        <v>80</v>
      </c>
      <c r="AO2" s="75" t="s">
        <v>82</v>
      </c>
      <c r="AP2" s="75" t="s">
        <v>84</v>
      </c>
      <c r="AQ2" s="75" t="s">
        <v>366</v>
      </c>
      <c r="AR2" s="75" t="s">
        <v>86</v>
      </c>
      <c r="AS2" s="75" t="s">
        <v>88</v>
      </c>
      <c r="AT2" s="75" t="s">
        <v>163</v>
      </c>
      <c r="AU2" s="75" t="s">
        <v>92</v>
      </c>
      <c r="AV2" s="75" t="s">
        <v>94</v>
      </c>
      <c r="AW2" s="75" t="s">
        <v>367</v>
      </c>
      <c r="AX2" s="75" t="s">
        <v>96</v>
      </c>
      <c r="AY2" s="75" t="s">
        <v>98</v>
      </c>
      <c r="AZ2" s="75" t="s">
        <v>100</v>
      </c>
      <c r="BA2" s="75" t="s">
        <v>102</v>
      </c>
      <c r="BB2" s="75" t="s">
        <v>104</v>
      </c>
      <c r="BC2" s="75" t="s">
        <v>106</v>
      </c>
      <c r="BD2" s="75" t="s">
        <v>108</v>
      </c>
      <c r="BE2" s="75" t="s">
        <v>110</v>
      </c>
      <c r="BF2" s="75" t="s">
        <v>164</v>
      </c>
      <c r="BG2" s="75" t="s">
        <v>165</v>
      </c>
      <c r="BH2" s="75" t="s">
        <v>112</v>
      </c>
      <c r="BI2" s="75" t="s">
        <v>114</v>
      </c>
      <c r="BJ2" s="75" t="s">
        <v>116</v>
      </c>
      <c r="BK2" s="75" t="s">
        <v>118</v>
      </c>
      <c r="BL2" s="75" t="s">
        <v>120</v>
      </c>
      <c r="BM2" s="75" t="s">
        <v>122</v>
      </c>
      <c r="BN2" s="75" t="s">
        <v>124</v>
      </c>
      <c r="BO2" s="75" t="s">
        <v>126</v>
      </c>
      <c r="BP2" s="75" t="s">
        <v>128</v>
      </c>
      <c r="BQ2" s="75" t="s">
        <v>130</v>
      </c>
      <c r="BR2" s="75" t="s">
        <v>132</v>
      </c>
      <c r="BS2" s="75" t="s">
        <v>134</v>
      </c>
      <c r="BT2" s="75" t="s">
        <v>136</v>
      </c>
      <c r="BU2" s="75" t="s">
        <v>140</v>
      </c>
      <c r="BV2" s="75" t="s">
        <v>142</v>
      </c>
      <c r="BW2" s="75" t="s">
        <v>144</v>
      </c>
      <c r="BX2" s="75" t="s">
        <v>146</v>
      </c>
      <c r="BY2" s="75" t="s">
        <v>148</v>
      </c>
      <c r="BZ2" s="75" t="s">
        <v>152</v>
      </c>
      <c r="CA2" s="75" t="s">
        <v>154</v>
      </c>
      <c r="CB2" s="75" t="s">
        <v>156</v>
      </c>
      <c r="CC2" s="89"/>
      <c r="CD2" s="75" t="s">
        <v>70</v>
      </c>
      <c r="CE2" s="75" t="s">
        <v>54</v>
      </c>
      <c r="CF2" s="75" t="s">
        <v>82</v>
      </c>
      <c r="CG2" s="75" t="s">
        <v>163</v>
      </c>
      <c r="CH2" s="75" t="s">
        <v>164</v>
      </c>
      <c r="CI2" s="75" t="s">
        <v>165</v>
      </c>
      <c r="CJ2" s="75" t="s">
        <v>140</v>
      </c>
      <c r="CK2" s="75" t="s">
        <v>166</v>
      </c>
      <c r="CL2" s="75" t="s">
        <v>98</v>
      </c>
    </row>
    <row r="3" spans="1:90" x14ac:dyDescent="0.25">
      <c r="A3" s="13" t="s">
        <v>481</v>
      </c>
      <c r="B3" s="75">
        <v>12389.080787999999</v>
      </c>
      <c r="C3" s="75">
        <v>4.8018971103999997</v>
      </c>
      <c r="D3" s="75">
        <v>15057.162222000001</v>
      </c>
      <c r="E3" s="75">
        <v>4199.7363255</v>
      </c>
      <c r="F3" s="75">
        <v>1499.4948709</v>
      </c>
      <c r="G3" s="75">
        <v>12674.782252999999</v>
      </c>
      <c r="H3" s="75">
        <v>5068.8403655000002</v>
      </c>
      <c r="I3" s="75">
        <v>2701.1965779000002</v>
      </c>
      <c r="J3" s="75"/>
      <c r="K3" s="75"/>
      <c r="L3" s="75"/>
      <c r="M3" s="75" t="s">
        <v>429</v>
      </c>
      <c r="N3" s="75">
        <v>0</v>
      </c>
      <c r="O3" s="75">
        <v>9.3895855030423707</v>
      </c>
      <c r="P3" s="75">
        <v>0.65348202631375996</v>
      </c>
      <c r="Q3" s="75">
        <v>0.65348202631375996</v>
      </c>
      <c r="R3" s="75">
        <v>0.274937363475387</v>
      </c>
      <c r="S3" s="75">
        <v>0</v>
      </c>
      <c r="T3" s="75">
        <v>7.3521624502523899</v>
      </c>
      <c r="U3" s="75">
        <v>0</v>
      </c>
      <c r="V3" s="75">
        <v>6823.43117161593</v>
      </c>
      <c r="W3" s="75">
        <v>7.43313123788763</v>
      </c>
      <c r="X3" s="75">
        <v>1.5355339154782299</v>
      </c>
      <c r="Y3" s="75">
        <v>0.688204613923459</v>
      </c>
      <c r="Z3" s="75">
        <v>5.0095387721228803</v>
      </c>
      <c r="AA3" s="75">
        <v>0</v>
      </c>
      <c r="AB3" s="75">
        <v>9.2590955022682397</v>
      </c>
      <c r="AC3" s="75">
        <v>9.2590955022682397</v>
      </c>
      <c r="AD3" s="75">
        <v>0.25295863422262399</v>
      </c>
      <c r="AE3" s="75">
        <v>0</v>
      </c>
      <c r="AF3" s="75">
        <v>0.117654488757199</v>
      </c>
      <c r="AG3" s="75">
        <v>4.67032658624339</v>
      </c>
      <c r="AH3" s="75">
        <v>0.39710154115825902</v>
      </c>
      <c r="AI3" s="75">
        <v>0</v>
      </c>
      <c r="AJ3" s="75">
        <v>2.4481247049757702</v>
      </c>
      <c r="AK3" s="75">
        <v>0.36953418395247101</v>
      </c>
      <c r="AL3" s="75">
        <v>231.22859944792799</v>
      </c>
      <c r="AM3" s="75">
        <v>0.20941276534475201</v>
      </c>
      <c r="AN3" s="75">
        <v>0.18074891885844599</v>
      </c>
      <c r="AO3" s="75">
        <v>1.1310799342691901E-2</v>
      </c>
      <c r="AP3" s="75">
        <v>0</v>
      </c>
      <c r="AQ3" s="75">
        <v>561.66700074571202</v>
      </c>
      <c r="AR3" s="75">
        <v>4962.2622433052402</v>
      </c>
      <c r="AS3" s="75">
        <v>551.24505804273997</v>
      </c>
      <c r="AT3" s="75">
        <v>5513.6249558367399</v>
      </c>
      <c r="AU3" s="75">
        <v>1.4513304219913801</v>
      </c>
      <c r="AV3" s="75">
        <v>6.3259551074439404</v>
      </c>
      <c r="AW3" s="75">
        <v>0</v>
      </c>
      <c r="AX3" s="75">
        <v>10.3163087913711</v>
      </c>
      <c r="AY3" s="75">
        <v>195.64026336056699</v>
      </c>
      <c r="AZ3" s="75">
        <v>2.4236732623444999</v>
      </c>
      <c r="BA3" s="75">
        <v>0.67124024460280995</v>
      </c>
      <c r="BB3" s="75">
        <v>8.0511046466780893</v>
      </c>
      <c r="BC3" s="75">
        <v>3.7732888813196901</v>
      </c>
      <c r="BD3" s="75">
        <v>18.230527825779699</v>
      </c>
      <c r="BE3" s="75">
        <v>2.2434330756611498</v>
      </c>
      <c r="BF3" s="75">
        <v>3164.4704497330499</v>
      </c>
      <c r="BG3" s="75">
        <v>683.49826396220396</v>
      </c>
      <c r="BH3" s="75">
        <v>2480.97218577085</v>
      </c>
      <c r="BI3" s="75">
        <v>0.58306389657524405</v>
      </c>
      <c r="BJ3" s="75">
        <v>0.16583062665277701</v>
      </c>
      <c r="BK3" s="75">
        <v>480.85332099825303</v>
      </c>
      <c r="BL3" s="75">
        <v>5.3848587827179504</v>
      </c>
      <c r="BM3" s="75">
        <v>11.3007076836587</v>
      </c>
      <c r="BN3" s="75">
        <v>3.8349803982208698E-2</v>
      </c>
      <c r="BO3" s="75">
        <v>1.52256872633475</v>
      </c>
      <c r="BP3" s="75">
        <v>28.981674210083799</v>
      </c>
      <c r="BQ3" s="75">
        <v>1.8803950800763001</v>
      </c>
      <c r="BR3" s="75">
        <v>24.364323781808501</v>
      </c>
      <c r="BS3" s="75">
        <v>84.287839851437298</v>
      </c>
      <c r="BT3" s="75">
        <v>0.30614887294212201</v>
      </c>
      <c r="BU3" s="75">
        <v>4952.1994967693199</v>
      </c>
      <c r="BV3" s="75">
        <v>1.95909102170958</v>
      </c>
      <c r="BW3" s="75">
        <v>0</v>
      </c>
      <c r="BX3" s="75">
        <v>16.3148719446943</v>
      </c>
      <c r="BY3" s="75">
        <v>10.4134628119729</v>
      </c>
      <c r="BZ3" s="75">
        <v>35.474954581790897</v>
      </c>
      <c r="CA3" s="75">
        <v>575.38227797802995</v>
      </c>
      <c r="CB3" s="75">
        <v>10.1387488514351</v>
      </c>
      <c r="CC3" s="89"/>
      <c r="CD3" s="28">
        <f t="shared" ref="CD3:CD47" si="0">AF3/AT3</f>
        <v>2.1338863216049833E-5</v>
      </c>
      <c r="CE3" s="68">
        <f t="shared" ref="CE3:CE34" si="1">IF(B3=0,"",(V3-B3)/B3)</f>
        <v>-0.44923830198725712</v>
      </c>
      <c r="CF3" s="68">
        <f t="shared" ref="CF3:CF34" si="2">IF(C3=0,"",(AO3-C3)/C3)</f>
        <v>-0.99764451443197433</v>
      </c>
      <c r="CG3" s="68">
        <f t="shared" ref="CG3:CG34" si="3">IF(D3=0,"",(AT3-D3)/D3)</f>
        <v>-0.63382044541030513</v>
      </c>
      <c r="CH3" s="68">
        <f t="shared" ref="CH3:CH34" si="4">IF(E3=0,"",(BF3-E3)/E3)</f>
        <v>-0.24650735082605368</v>
      </c>
      <c r="CI3" s="68">
        <f t="shared" ref="CI3:CI34" si="5">IF(F3=0,"",(BG3-F3)/F3)</f>
        <v>-0.54418099239514783</v>
      </c>
      <c r="CJ3" s="68">
        <f t="shared" ref="CJ3:CJ34" si="6">IF(G3=0,"",(BU3-G3)/G3)</f>
        <v>-0.60928721315135947</v>
      </c>
      <c r="CK3" s="68">
        <f t="shared" ref="CK3:CK34" si="7">IF(H3=0,"",(CA3-H3)/H3)</f>
        <v>-0.8864864078391087</v>
      </c>
      <c r="CL3" s="68">
        <f t="shared" ref="CL3:CL15" si="8">IF(I3=0,"",(AY3-I3)/I3)</f>
        <v>-0.9275727412950211</v>
      </c>
    </row>
    <row r="4" spans="1:90" x14ac:dyDescent="0.25">
      <c r="A4" s="13" t="s">
        <v>430</v>
      </c>
      <c r="B4" s="75">
        <v>132.4121509</v>
      </c>
      <c r="C4" s="75">
        <v>16.151183752000001</v>
      </c>
      <c r="D4" s="75">
        <v>98.893037359999994</v>
      </c>
      <c r="E4" s="75">
        <v>2.8042744938999999</v>
      </c>
      <c r="F4" s="75">
        <v>2.5043232830000002</v>
      </c>
      <c r="G4" s="75">
        <v>38.616985262</v>
      </c>
      <c r="H4" s="75">
        <v>227.37594229999999</v>
      </c>
      <c r="I4" s="75">
        <v>58.378421729999999</v>
      </c>
      <c r="J4" s="75"/>
      <c r="K4" s="75"/>
      <c r="L4" s="75"/>
      <c r="M4" s="75" t="s">
        <v>430</v>
      </c>
      <c r="N4" s="75">
        <v>0</v>
      </c>
      <c r="O4" s="75">
        <v>2.7976898803700698</v>
      </c>
      <c r="P4" s="75">
        <v>0.58817532434571296</v>
      </c>
      <c r="Q4" s="75">
        <v>0.58817532434571296</v>
      </c>
      <c r="R4" s="75">
        <v>0.51098086914515695</v>
      </c>
      <c r="S4" s="75">
        <v>0</v>
      </c>
      <c r="T4" s="75">
        <v>1.8508437279096199</v>
      </c>
      <c r="U4" s="75">
        <v>0</v>
      </c>
      <c r="V4" s="75">
        <v>132.41208478535199</v>
      </c>
      <c r="W4" s="75">
        <v>13.609620718687401</v>
      </c>
      <c r="X4" s="75">
        <v>2.1023815705756199</v>
      </c>
      <c r="Y4" s="75">
        <v>1.2002285953960501</v>
      </c>
      <c r="Z4" s="75">
        <v>17.604234792069999</v>
      </c>
      <c r="AA4" s="75">
        <v>0</v>
      </c>
      <c r="AB4" s="75">
        <v>9.1698644315075892</v>
      </c>
      <c r="AC4" s="75">
        <v>9.1698644315075892</v>
      </c>
      <c r="AD4" s="75">
        <v>0.13185715680492499</v>
      </c>
      <c r="AE4" s="75">
        <v>0</v>
      </c>
      <c r="AF4" s="75">
        <v>9.33070487618292E-2</v>
      </c>
      <c r="AG4" s="75">
        <v>2.8595865123470401</v>
      </c>
      <c r="AH4" s="75">
        <v>6.1674956467754699E-2</v>
      </c>
      <c r="AI4" s="75">
        <v>0</v>
      </c>
      <c r="AJ4" s="75">
        <v>1.2761072337552299</v>
      </c>
      <c r="AK4" s="75">
        <v>0.46870564345750598</v>
      </c>
      <c r="AL4" s="75">
        <v>5.6899894532019104</v>
      </c>
      <c r="AM4" s="75">
        <v>0.109158803827586</v>
      </c>
      <c r="AN4" s="75">
        <v>9.4217228567944206E-2</v>
      </c>
      <c r="AO4" s="75">
        <v>16.151100635470101</v>
      </c>
      <c r="AP4" s="75">
        <v>0</v>
      </c>
      <c r="AQ4" s="75">
        <v>183.15308502786101</v>
      </c>
      <c r="AR4" s="75">
        <v>89.003762370894407</v>
      </c>
      <c r="AS4" s="75">
        <v>9.7959914490958102</v>
      </c>
      <c r="AT4" s="75">
        <v>98.893060868752002</v>
      </c>
      <c r="AU4" s="75">
        <v>5.6207806101291002E-2</v>
      </c>
      <c r="AV4" s="75">
        <v>5.4026663538633102</v>
      </c>
      <c r="AW4" s="75">
        <v>0</v>
      </c>
      <c r="AX4" s="75">
        <v>0</v>
      </c>
      <c r="AY4" s="75">
        <v>60.3509799764348</v>
      </c>
      <c r="AZ4" s="75">
        <v>1.44140599767412E-2</v>
      </c>
      <c r="BA4" s="75">
        <v>7.92772257036874E-3</v>
      </c>
      <c r="BB4" s="75">
        <v>6.0962414460115702E-2</v>
      </c>
      <c r="BC4" s="75">
        <v>7.2070988828078095E-2</v>
      </c>
      <c r="BD4" s="75">
        <v>6.7992303664632502E-3</v>
      </c>
      <c r="BE4" s="75">
        <v>1.34194510375502E-2</v>
      </c>
      <c r="BF4" s="75">
        <v>2.8042792732728099</v>
      </c>
      <c r="BG4" s="75">
        <v>2.5043286353477998</v>
      </c>
      <c r="BH4" s="75">
        <v>0.29995063792500898</v>
      </c>
      <c r="BI4" s="75">
        <v>2.1773750420256001E-3</v>
      </c>
      <c r="BJ4" s="75">
        <v>7.92772257036874E-3</v>
      </c>
      <c r="BK4" s="75">
        <v>1.6726443389804699</v>
      </c>
      <c r="BL4" s="75">
        <v>0</v>
      </c>
      <c r="BM4" s="75">
        <v>8.6749188974685601E-2</v>
      </c>
      <c r="BN4" s="75">
        <v>1.0073956856649901E-2</v>
      </c>
      <c r="BO4" s="75">
        <v>1.5418938805205099E-3</v>
      </c>
      <c r="BP4" s="75">
        <v>0.40861080727304799</v>
      </c>
      <c r="BQ4" s="75">
        <v>2.71864599613136</v>
      </c>
      <c r="BR4" s="75">
        <v>7.2070988828078095E-2</v>
      </c>
      <c r="BS4" s="75">
        <v>6.6938495702640405E-2</v>
      </c>
      <c r="BT4" s="75">
        <v>0</v>
      </c>
      <c r="BU4" s="75">
        <v>38.616731694609399</v>
      </c>
      <c r="BV4" s="75">
        <v>1.0212074009969501</v>
      </c>
      <c r="BW4" s="75">
        <v>0</v>
      </c>
      <c r="BX4" s="75">
        <v>30.748077698286401</v>
      </c>
      <c r="BY4" s="75">
        <v>11.6578915774811</v>
      </c>
      <c r="BZ4" s="75">
        <v>6.1374003002695403</v>
      </c>
      <c r="CA4" s="75">
        <v>227.37587842060901</v>
      </c>
      <c r="CB4" s="75">
        <v>4.5616439992941098</v>
      </c>
      <c r="CC4" s="89"/>
      <c r="CD4" s="28">
        <f t="shared" si="0"/>
        <v>9.4351462015786528E-4</v>
      </c>
      <c r="CE4" s="68">
        <f t="shared" si="1"/>
        <v>-4.9930952376808954E-7</v>
      </c>
      <c r="CF4" s="68">
        <f t="shared" si="2"/>
        <v>-5.1461571595431032E-6</v>
      </c>
      <c r="CG4" s="68">
        <f t="shared" si="3"/>
        <v>2.3771898038286087E-7</v>
      </c>
      <c r="CH4" s="68">
        <f t="shared" si="4"/>
        <v>1.7043170418431631E-6</v>
      </c>
      <c r="CI4" s="68">
        <f t="shared" si="5"/>
        <v>2.1372431570514799E-6</v>
      </c>
      <c r="CJ4" s="68">
        <f t="shared" si="6"/>
        <v>-6.5662140345927577E-6</v>
      </c>
      <c r="CK4" s="68">
        <f t="shared" si="7"/>
        <v>-2.8094173170855847E-7</v>
      </c>
      <c r="CL4" s="68">
        <f t="shared" si="8"/>
        <v>3.3789167092558206E-2</v>
      </c>
    </row>
    <row r="5" spans="1:90" x14ac:dyDescent="0.25">
      <c r="A5" s="13" t="s">
        <v>482</v>
      </c>
      <c r="B5" s="75">
        <v>6773.8841486000001</v>
      </c>
      <c r="C5" s="75">
        <v>91.071587266999998</v>
      </c>
      <c r="D5" s="75">
        <v>10469.986886000001</v>
      </c>
      <c r="E5" s="75">
        <v>969.68201551000004</v>
      </c>
      <c r="F5" s="75">
        <v>489.09537251</v>
      </c>
      <c r="G5" s="75">
        <v>29184.467762</v>
      </c>
      <c r="H5" s="75">
        <v>3724.0848873</v>
      </c>
      <c r="I5" s="75">
        <v>1620.9150047999999</v>
      </c>
      <c r="J5" s="75"/>
      <c r="K5" s="75"/>
      <c r="L5" s="75"/>
      <c r="M5" s="75" t="s">
        <v>431</v>
      </c>
      <c r="N5" s="75">
        <v>0</v>
      </c>
      <c r="O5" s="75">
        <v>37.203720528526297</v>
      </c>
      <c r="P5" s="75">
        <v>32.142281345570503</v>
      </c>
      <c r="Q5" s="75">
        <v>32.142281345570503</v>
      </c>
      <c r="R5" s="75">
        <v>0.89884939888905202</v>
      </c>
      <c r="S5" s="75">
        <v>0</v>
      </c>
      <c r="T5" s="75">
        <v>22.497939879636501</v>
      </c>
      <c r="U5" s="75">
        <v>37.746015487182802</v>
      </c>
      <c r="V5" s="75">
        <v>6770.9037792772097</v>
      </c>
      <c r="W5" s="75">
        <v>31.0805858852681</v>
      </c>
      <c r="X5" s="75">
        <v>2.2632506738459202</v>
      </c>
      <c r="Y5" s="75">
        <v>5.2244592597189703</v>
      </c>
      <c r="Z5" s="75">
        <v>427.96257916286999</v>
      </c>
      <c r="AA5" s="75">
        <v>0</v>
      </c>
      <c r="AB5" s="75">
        <v>80.644512524925403</v>
      </c>
      <c r="AC5" s="75">
        <v>80.644512524925403</v>
      </c>
      <c r="AD5" s="75">
        <v>1.23239801866617</v>
      </c>
      <c r="AE5" s="75">
        <v>0</v>
      </c>
      <c r="AF5" s="75">
        <v>1.25916855324481</v>
      </c>
      <c r="AG5" s="75">
        <v>67.758394618666998</v>
      </c>
      <c r="AH5" s="75">
        <v>10.985830556910001</v>
      </c>
      <c r="AI5" s="75">
        <v>0</v>
      </c>
      <c r="AJ5" s="75">
        <v>11.9271328309705</v>
      </c>
      <c r="AK5" s="75">
        <v>32.765999298552899</v>
      </c>
      <c r="AL5" s="75">
        <v>161.61859376167899</v>
      </c>
      <c r="AM5" s="75">
        <v>1.0202471987264199</v>
      </c>
      <c r="AN5" s="75">
        <v>0.88058732339123502</v>
      </c>
      <c r="AO5" s="75">
        <v>91.071450435764106</v>
      </c>
      <c r="AP5" s="75">
        <v>0</v>
      </c>
      <c r="AQ5" s="75">
        <v>3553.6335756650401</v>
      </c>
      <c r="AR5" s="75">
        <v>9420.3629778829199</v>
      </c>
      <c r="AS5" s="75">
        <v>1045.4473677410799</v>
      </c>
      <c r="AT5" s="75">
        <v>10467.069514177199</v>
      </c>
      <c r="AU5" s="75">
        <v>41.5540608491659</v>
      </c>
      <c r="AV5" s="75">
        <v>135.42296035025501</v>
      </c>
      <c r="AW5" s="75">
        <v>0</v>
      </c>
      <c r="AX5" s="75">
        <v>13.548173089281599</v>
      </c>
      <c r="AY5" s="75">
        <v>1644.83301919736</v>
      </c>
      <c r="AZ5" s="75">
        <v>18.255115539829202</v>
      </c>
      <c r="BA5" s="75">
        <v>6.7557009353108697</v>
      </c>
      <c r="BB5" s="75">
        <v>19.373806426059598</v>
      </c>
      <c r="BC5" s="75">
        <v>7.5827602076753804</v>
      </c>
      <c r="BD5" s="75">
        <v>3.3413723477129702</v>
      </c>
      <c r="BE5" s="75">
        <v>11.135094888501399</v>
      </c>
      <c r="BF5" s="75">
        <v>966.37109657959695</v>
      </c>
      <c r="BG5" s="75">
        <v>488.27089836102101</v>
      </c>
      <c r="BH5" s="75">
        <v>478.10019821857497</v>
      </c>
      <c r="BI5" s="75">
        <v>0.31525522943614498</v>
      </c>
      <c r="BJ5" s="75">
        <v>0.200250078649889</v>
      </c>
      <c r="BK5" s="75">
        <v>160.945616339921</v>
      </c>
      <c r="BL5" s="75">
        <v>17.878684555851301</v>
      </c>
      <c r="BM5" s="75">
        <v>33.664773672404102</v>
      </c>
      <c r="BN5" s="75">
        <v>5.1995803662965203</v>
      </c>
      <c r="BO5" s="75">
        <v>5.1387673424935301</v>
      </c>
      <c r="BP5" s="75">
        <v>86.280693135752998</v>
      </c>
      <c r="BQ5" s="75">
        <v>36.1402078638571</v>
      </c>
      <c r="BR5" s="75">
        <v>28.508100380848401</v>
      </c>
      <c r="BS5" s="75">
        <v>66.690480399069202</v>
      </c>
      <c r="BT5" s="75">
        <v>3.4566734259274501</v>
      </c>
      <c r="BU5" s="75">
        <v>29178.8219831899</v>
      </c>
      <c r="BV5" s="75">
        <v>9.5642808239577004</v>
      </c>
      <c r="BW5" s="75">
        <v>664.32174525152004</v>
      </c>
      <c r="BX5" s="75">
        <v>128.770493405585</v>
      </c>
      <c r="BY5" s="75">
        <v>134.80851120640301</v>
      </c>
      <c r="BZ5" s="75">
        <v>305.529496426984</v>
      </c>
      <c r="CA5" s="75">
        <v>3729.4537564109801</v>
      </c>
      <c r="CB5" s="75">
        <v>185.510267857386</v>
      </c>
      <c r="CC5" s="89"/>
      <c r="CD5" s="28">
        <f t="shared" si="0"/>
        <v>1.2029809790976547E-4</v>
      </c>
      <c r="CE5" s="68">
        <f t="shared" si="1"/>
        <v>-4.3997937629423986E-4</v>
      </c>
      <c r="CF5" s="68">
        <f t="shared" si="2"/>
        <v>-1.5024580113101111E-6</v>
      </c>
      <c r="CG5" s="68">
        <f t="shared" si="3"/>
        <v>-2.7864140180559291E-4</v>
      </c>
      <c r="CH5" s="68">
        <f t="shared" si="4"/>
        <v>-3.4144378027489014E-3</v>
      </c>
      <c r="CI5" s="68">
        <f t="shared" si="5"/>
        <v>-1.6857124301705307E-3</v>
      </c>
      <c r="CJ5" s="68">
        <f t="shared" si="6"/>
        <v>-1.9345149125696526E-4</v>
      </c>
      <c r="CK5" s="68">
        <f t="shared" si="7"/>
        <v>1.4416613137066732E-3</v>
      </c>
      <c r="CL5" s="68">
        <f t="shared" si="8"/>
        <v>1.475587203926915E-2</v>
      </c>
    </row>
    <row r="6" spans="1:90" x14ac:dyDescent="0.25">
      <c r="A6" s="13" t="s">
        <v>483</v>
      </c>
      <c r="B6" s="75">
        <v>12613.883932999999</v>
      </c>
      <c r="C6" s="75">
        <v>362.55132951000002</v>
      </c>
      <c r="D6" s="75">
        <v>12771.312664999999</v>
      </c>
      <c r="E6" s="75">
        <v>2047.6655541</v>
      </c>
      <c r="F6" s="75">
        <v>1035.9906834999999</v>
      </c>
      <c r="G6" s="75">
        <v>10838.192808</v>
      </c>
      <c r="H6" s="75">
        <v>3551.9089008000001</v>
      </c>
      <c r="I6" s="75">
        <v>1301.6262085999999</v>
      </c>
      <c r="J6" s="75"/>
      <c r="K6" s="75"/>
      <c r="L6" s="75"/>
      <c r="M6" s="75" t="s">
        <v>432</v>
      </c>
      <c r="N6" s="75">
        <v>0</v>
      </c>
      <c r="O6" s="75">
        <v>7.12011059486868</v>
      </c>
      <c r="P6" s="75">
        <v>2.38922682531387</v>
      </c>
      <c r="Q6" s="75">
        <v>2.38922682531387</v>
      </c>
      <c r="R6" s="75">
        <v>0.659215983144396</v>
      </c>
      <c r="S6" s="75">
        <v>0</v>
      </c>
      <c r="T6" s="75">
        <v>15.513418005133101</v>
      </c>
      <c r="U6" s="75">
        <v>2.38868321612461E-2</v>
      </c>
      <c r="V6" s="75">
        <v>12600.2170590364</v>
      </c>
      <c r="W6" s="75">
        <v>14.1776522308107</v>
      </c>
      <c r="X6" s="75">
        <v>2.88885692208054</v>
      </c>
      <c r="Y6" s="75">
        <v>13.995728357177899</v>
      </c>
      <c r="Z6" s="75">
        <v>60.590526373073601</v>
      </c>
      <c r="AA6" s="75">
        <v>0</v>
      </c>
      <c r="AB6" s="75">
        <v>124.02182779059</v>
      </c>
      <c r="AC6" s="75">
        <v>124.02182779059</v>
      </c>
      <c r="AD6" s="75">
        <v>1.00124749581411</v>
      </c>
      <c r="AE6" s="75">
        <v>0</v>
      </c>
      <c r="AF6" s="75">
        <v>0.56114967740912802</v>
      </c>
      <c r="AG6" s="75">
        <v>33.214103568680997</v>
      </c>
      <c r="AH6" s="75">
        <v>0.137684484262241</v>
      </c>
      <c r="AI6" s="75">
        <v>0</v>
      </c>
      <c r="AJ6" s="75">
        <v>9.6900408535653106</v>
      </c>
      <c r="AK6" s="75">
        <v>11.5565142605225</v>
      </c>
      <c r="AL6" s="75">
        <v>964.082136391635</v>
      </c>
      <c r="AM6" s="75">
        <v>0.82888457655724201</v>
      </c>
      <c r="AN6" s="75">
        <v>0.71542628002930997</v>
      </c>
      <c r="AO6" s="75">
        <v>362.54505165410302</v>
      </c>
      <c r="AP6" s="75">
        <v>0</v>
      </c>
      <c r="AQ6" s="75">
        <v>3443.13697347068</v>
      </c>
      <c r="AR6" s="75">
        <v>11490.385136791499</v>
      </c>
      <c r="AS6" s="75">
        <v>1276.14864533267</v>
      </c>
      <c r="AT6" s="75">
        <v>12767.094931801599</v>
      </c>
      <c r="AU6" s="75">
        <v>0.72463758791742805</v>
      </c>
      <c r="AV6" s="75">
        <v>50.747943601330498</v>
      </c>
      <c r="AW6" s="75">
        <v>0</v>
      </c>
      <c r="AX6" s="75">
        <v>1.43426120581799</v>
      </c>
      <c r="AY6" s="75">
        <v>1315.5314001183399</v>
      </c>
      <c r="AZ6" s="75">
        <v>5.1105935798100699</v>
      </c>
      <c r="BA6" s="75">
        <v>24.5463302683576</v>
      </c>
      <c r="BB6" s="75">
        <v>32.071112363079202</v>
      </c>
      <c r="BC6" s="75">
        <v>3.2546910491244798</v>
      </c>
      <c r="BD6" s="75">
        <v>2.4190704912217398</v>
      </c>
      <c r="BE6" s="75">
        <v>24.253735522622101</v>
      </c>
      <c r="BF6" s="75">
        <v>2029.0739349953101</v>
      </c>
      <c r="BG6" s="75">
        <v>1031.48145542268</v>
      </c>
      <c r="BH6" s="75">
        <v>997.59247957262198</v>
      </c>
      <c r="BI6" s="75">
        <v>1.8928392864835699</v>
      </c>
      <c r="BJ6" s="75">
        <v>0.37153571433610499</v>
      </c>
      <c r="BK6" s="75">
        <v>154.511731841906</v>
      </c>
      <c r="BL6" s="75">
        <v>162.82271836700701</v>
      </c>
      <c r="BM6" s="75">
        <v>90.781232152317102</v>
      </c>
      <c r="BN6" s="75">
        <v>4.1303761018982801</v>
      </c>
      <c r="BO6" s="75">
        <v>6.01859022235816</v>
      </c>
      <c r="BP6" s="75">
        <v>228.75584543769901</v>
      </c>
      <c r="BQ6" s="75">
        <v>52.590095960357203</v>
      </c>
      <c r="BR6" s="75">
        <v>5.2462399285702404</v>
      </c>
      <c r="BS6" s="75">
        <v>283.76937619548301</v>
      </c>
      <c r="BT6" s="75">
        <v>9.1175694593715703E-2</v>
      </c>
      <c r="BU6" s="75">
        <v>10837.3766794205</v>
      </c>
      <c r="BV6" s="75">
        <v>7.7543951625884997</v>
      </c>
      <c r="BW6" s="75">
        <v>108.53015495847001</v>
      </c>
      <c r="BX6" s="75">
        <v>436.003132692115</v>
      </c>
      <c r="BY6" s="75">
        <v>51.858404112750797</v>
      </c>
      <c r="BZ6" s="75">
        <v>226.33176486215001</v>
      </c>
      <c r="CA6" s="75">
        <v>3545.1612315327002</v>
      </c>
      <c r="CB6" s="75">
        <v>36.179301008513299</v>
      </c>
      <c r="CC6" s="89"/>
      <c r="CD6" s="28">
        <f t="shared" si="0"/>
        <v>4.3952808403684572E-5</v>
      </c>
      <c r="CE6" s="68">
        <f t="shared" si="1"/>
        <v>-1.0834786522685572E-3</v>
      </c>
      <c r="CF6" s="68">
        <f t="shared" si="2"/>
        <v>-1.7315771274322525E-5</v>
      </c>
      <c r="CG6" s="68">
        <f t="shared" si="3"/>
        <v>-3.3025056304189314E-4</v>
      </c>
      <c r="CH6" s="68">
        <f t="shared" si="4"/>
        <v>-9.07942171877839E-3</v>
      </c>
      <c r="CI6" s="68">
        <f t="shared" si="5"/>
        <v>-4.3525758958428929E-3</v>
      </c>
      <c r="CJ6" s="68">
        <f t="shared" si="6"/>
        <v>-7.5301168188951362E-5</v>
      </c>
      <c r="CK6" s="68">
        <f t="shared" si="7"/>
        <v>-1.899730386041183E-3</v>
      </c>
      <c r="CL6" s="68">
        <f t="shared" si="8"/>
        <v>1.0682937564153748E-2</v>
      </c>
    </row>
    <row r="7" spans="1:90" x14ac:dyDescent="0.25">
      <c r="A7" s="13" t="s">
        <v>484</v>
      </c>
      <c r="B7" s="75">
        <v>419658.81751000002</v>
      </c>
      <c r="C7" s="75">
        <v>1023.8497745</v>
      </c>
      <c r="D7" s="75">
        <v>55804.036804000003</v>
      </c>
      <c r="E7" s="75">
        <v>11661.166787</v>
      </c>
      <c r="F7" s="75">
        <v>8114.5807353</v>
      </c>
      <c r="G7" s="75">
        <v>91657.580079000007</v>
      </c>
      <c r="H7" s="75">
        <v>26040.001531000002</v>
      </c>
      <c r="I7" s="75">
        <v>8691.4813221000004</v>
      </c>
      <c r="J7" s="75"/>
      <c r="K7" s="75"/>
      <c r="L7" s="75"/>
      <c r="M7" s="75" t="s">
        <v>433</v>
      </c>
      <c r="N7" s="75">
        <v>0</v>
      </c>
      <c r="O7" s="75">
        <v>115.86638571677101</v>
      </c>
      <c r="P7" s="75">
        <v>125.152281957646</v>
      </c>
      <c r="Q7" s="75">
        <v>125.152281957646</v>
      </c>
      <c r="R7" s="75">
        <v>9.9449054336534601</v>
      </c>
      <c r="S7" s="75">
        <v>0</v>
      </c>
      <c r="T7" s="75">
        <v>510.88733647587702</v>
      </c>
      <c r="U7" s="75">
        <v>19.488175824251002</v>
      </c>
      <c r="V7" s="75">
        <v>418558.261940155</v>
      </c>
      <c r="W7" s="75">
        <v>206.63825467542199</v>
      </c>
      <c r="X7" s="75">
        <v>59.727632410393802</v>
      </c>
      <c r="Y7" s="75">
        <v>41.723176704908397</v>
      </c>
      <c r="Z7" s="75">
        <v>3979.2726767541899</v>
      </c>
      <c r="AA7" s="75">
        <v>0</v>
      </c>
      <c r="AB7" s="75">
        <v>540.29858082685996</v>
      </c>
      <c r="AC7" s="75">
        <v>540.29858082685996</v>
      </c>
      <c r="AD7" s="75">
        <v>4.8507044445608098</v>
      </c>
      <c r="AE7" s="75">
        <v>0</v>
      </c>
      <c r="AF7" s="75">
        <v>7.9389539989542497</v>
      </c>
      <c r="AG7" s="75">
        <v>167.78860033938801</v>
      </c>
      <c r="AH7" s="75">
        <v>26.304140941747299</v>
      </c>
      <c r="AI7" s="75">
        <v>0</v>
      </c>
      <c r="AJ7" s="75">
        <v>46.945029713727102</v>
      </c>
      <c r="AK7" s="75">
        <v>98.969304162894602</v>
      </c>
      <c r="AL7" s="75">
        <v>1840.6559311974599</v>
      </c>
      <c r="AM7" s="75">
        <v>4.0156704344888903</v>
      </c>
      <c r="AN7" s="75">
        <v>3.4659975421093998</v>
      </c>
      <c r="AO7" s="75">
        <v>1022.38601265034</v>
      </c>
      <c r="AP7" s="75">
        <v>0</v>
      </c>
      <c r="AQ7" s="75">
        <v>24048.109236373999</v>
      </c>
      <c r="AR7" s="75">
        <v>47272.7953303186</v>
      </c>
      <c r="AS7" s="75">
        <v>5244.5950566501997</v>
      </c>
      <c r="AT7" s="75">
        <v>52525.329340967801</v>
      </c>
      <c r="AU7" s="75">
        <v>94.211667254484098</v>
      </c>
      <c r="AV7" s="75">
        <v>651.24561751484998</v>
      </c>
      <c r="AW7" s="75">
        <v>0</v>
      </c>
      <c r="AX7" s="75">
        <v>892.27915882145999</v>
      </c>
      <c r="AY7" s="75">
        <v>8678.5101199175097</v>
      </c>
      <c r="AZ7" s="75">
        <v>70.362858367135701</v>
      </c>
      <c r="BA7" s="75">
        <v>157.77026063963001</v>
      </c>
      <c r="BB7" s="75">
        <v>247.55294060622799</v>
      </c>
      <c r="BC7" s="75">
        <v>117.405107396632</v>
      </c>
      <c r="BD7" s="75">
        <v>59.359037522159099</v>
      </c>
      <c r="BE7" s="75">
        <v>217.68561677028299</v>
      </c>
      <c r="BF7" s="75">
        <v>11489.850453651999</v>
      </c>
      <c r="BG7" s="75">
        <v>7990.7097167474803</v>
      </c>
      <c r="BH7" s="75">
        <v>3499.1407369045601</v>
      </c>
      <c r="BI7" s="75">
        <v>122.008011011937</v>
      </c>
      <c r="BJ7" s="75">
        <v>7.05260790804852</v>
      </c>
      <c r="BK7" s="75">
        <v>3501.6048603723598</v>
      </c>
      <c r="BL7" s="75">
        <v>522.38582542108804</v>
      </c>
      <c r="BM7" s="75">
        <v>263.99362471943402</v>
      </c>
      <c r="BN7" s="75">
        <v>9.5084000913463598</v>
      </c>
      <c r="BO7" s="75">
        <v>88.902282634853805</v>
      </c>
      <c r="BP7" s="75">
        <v>671.60475252349499</v>
      </c>
      <c r="BQ7" s="75">
        <v>509.12848013065502</v>
      </c>
      <c r="BR7" s="75">
        <v>169.796963509835</v>
      </c>
      <c r="BS7" s="75">
        <v>867.682784944628</v>
      </c>
      <c r="BT7" s="75">
        <v>3.7546234869227302</v>
      </c>
      <c r="BU7" s="75">
        <v>91634.918518053397</v>
      </c>
      <c r="BV7" s="75">
        <v>37.680555889258798</v>
      </c>
      <c r="BW7" s="75">
        <v>0.122223608855966</v>
      </c>
      <c r="BX7" s="75">
        <v>1128.1615188692199</v>
      </c>
      <c r="BY7" s="75">
        <v>1619.6448776126099</v>
      </c>
      <c r="BZ7" s="75">
        <v>2388.35426554284</v>
      </c>
      <c r="CA7" s="75">
        <v>25848.181848793502</v>
      </c>
      <c r="CB7" s="75">
        <v>1144.81630666199</v>
      </c>
      <c r="CC7" s="89"/>
      <c r="CD7" s="28">
        <f t="shared" si="0"/>
        <v>1.5114524932187642E-4</v>
      </c>
      <c r="CE7" s="68">
        <f t="shared" si="1"/>
        <v>-2.6225007647284661E-3</v>
      </c>
      <c r="CF7" s="68">
        <f t="shared" si="2"/>
        <v>-1.4296646696775061E-3</v>
      </c>
      <c r="CG7" s="68">
        <f t="shared" si="3"/>
        <v>-5.875394775736343E-2</v>
      </c>
      <c r="CH7" s="68">
        <f t="shared" si="4"/>
        <v>-1.4691182835922217E-2</v>
      </c>
      <c r="CI7" s="68">
        <f t="shared" si="5"/>
        <v>-1.5265239522931446E-2</v>
      </c>
      <c r="CJ7" s="68">
        <f t="shared" si="6"/>
        <v>-2.4724153667462899E-4</v>
      </c>
      <c r="CK7" s="68">
        <f t="shared" si="7"/>
        <v>-7.3663468098549602E-3</v>
      </c>
      <c r="CL7" s="68">
        <f t="shared" si="8"/>
        <v>-1.4924040795564516E-3</v>
      </c>
    </row>
    <row r="8" spans="1:90" x14ac:dyDescent="0.25">
      <c r="A8" s="47" t="s">
        <v>485</v>
      </c>
      <c r="B8" s="75">
        <v>75013.513202999995</v>
      </c>
      <c r="C8" s="75">
        <v>3168.5337856000001</v>
      </c>
      <c r="D8" s="75">
        <v>73278.032089999993</v>
      </c>
      <c r="E8" s="75">
        <v>15910.733956</v>
      </c>
      <c r="F8" s="75">
        <v>9017.6560816000001</v>
      </c>
      <c r="G8" s="75">
        <v>111982.79943</v>
      </c>
      <c r="H8" s="75">
        <v>46051.816293999997</v>
      </c>
      <c r="I8" s="75">
        <v>17141.595249000002</v>
      </c>
      <c r="J8" s="75"/>
      <c r="K8" s="75"/>
      <c r="L8" s="75"/>
      <c r="M8" s="75" t="s">
        <v>434</v>
      </c>
      <c r="N8" s="75">
        <v>0</v>
      </c>
      <c r="O8" s="75">
        <v>552.54973300140796</v>
      </c>
      <c r="P8" s="75">
        <v>251.548011564185</v>
      </c>
      <c r="Q8" s="75">
        <v>251.548011564185</v>
      </c>
      <c r="R8" s="75">
        <v>17.144710165043499</v>
      </c>
      <c r="S8" s="75">
        <v>0</v>
      </c>
      <c r="T8" s="75">
        <v>379.85334535432997</v>
      </c>
      <c r="U8" s="75">
        <v>835.01831103486495</v>
      </c>
      <c r="V8" s="75">
        <v>74939.468531770195</v>
      </c>
      <c r="W8" s="75">
        <v>538.287859916201</v>
      </c>
      <c r="X8" s="75">
        <v>59.744652540254698</v>
      </c>
      <c r="Y8" s="75">
        <v>98.208040221528904</v>
      </c>
      <c r="Z8" s="75">
        <v>9064.7211610213508</v>
      </c>
      <c r="AA8" s="75">
        <v>0</v>
      </c>
      <c r="AB8" s="75">
        <v>1320.0535029042101</v>
      </c>
      <c r="AC8" s="75">
        <v>1320.0535029042101</v>
      </c>
      <c r="AD8" s="75">
        <v>11.7722340880171</v>
      </c>
      <c r="AE8" s="75">
        <v>0</v>
      </c>
      <c r="AF8" s="75">
        <v>20.566829095799999</v>
      </c>
      <c r="AG8" s="75">
        <v>230.72285974037999</v>
      </c>
      <c r="AH8" s="75">
        <v>20.735463118211101</v>
      </c>
      <c r="AI8" s="75">
        <v>0</v>
      </c>
      <c r="AJ8" s="75">
        <v>113.931173793062</v>
      </c>
      <c r="AK8" s="75">
        <v>439.98989663199802</v>
      </c>
      <c r="AL8" s="75">
        <v>2347.04630173747</v>
      </c>
      <c r="AM8" s="75">
        <v>9.7456627680498809</v>
      </c>
      <c r="AN8" s="75">
        <v>8.4116557373678305</v>
      </c>
      <c r="AO8" s="75">
        <v>3164.30313966004</v>
      </c>
      <c r="AP8" s="75">
        <v>0</v>
      </c>
      <c r="AQ8" s="75">
        <v>43053.4646790775</v>
      </c>
      <c r="AR8" s="75">
        <v>65926.791859269302</v>
      </c>
      <c r="AS8" s="75">
        <v>7304.6367217986399</v>
      </c>
      <c r="AT8" s="75">
        <v>73251.995410163698</v>
      </c>
      <c r="AU8" s="75">
        <v>10.7706770057504</v>
      </c>
      <c r="AV8" s="75">
        <v>453.67760598766199</v>
      </c>
      <c r="AW8" s="75">
        <v>0</v>
      </c>
      <c r="AX8" s="75">
        <v>96.069601270854307</v>
      </c>
      <c r="AY8" s="75">
        <v>17362.281114914502</v>
      </c>
      <c r="AZ8" s="75">
        <v>274.019023361199</v>
      </c>
      <c r="BA8" s="75">
        <v>158.24717460936799</v>
      </c>
      <c r="BB8" s="75">
        <v>287.46734664230701</v>
      </c>
      <c r="BC8" s="75">
        <v>127.026748038547</v>
      </c>
      <c r="BD8" s="75">
        <v>57.807302907973501</v>
      </c>
      <c r="BE8" s="75">
        <v>294.257615624989</v>
      </c>
      <c r="BF8" s="75">
        <v>15899.332129676801</v>
      </c>
      <c r="BG8" s="75">
        <v>9009.2346062018096</v>
      </c>
      <c r="BH8" s="75">
        <v>6890.0975234750304</v>
      </c>
      <c r="BI8" s="75">
        <v>64.770001739694294</v>
      </c>
      <c r="BJ8" s="75">
        <v>8.1254776290943997</v>
      </c>
      <c r="BK8" s="75">
        <v>3573.9805145062201</v>
      </c>
      <c r="BL8" s="75">
        <v>740.75341305213396</v>
      </c>
      <c r="BM8" s="75">
        <v>381.56537105265198</v>
      </c>
      <c r="BN8" s="75">
        <v>36.339955420737901</v>
      </c>
      <c r="BO8" s="75">
        <v>134.26366036530499</v>
      </c>
      <c r="BP8" s="75">
        <v>975.95528814595605</v>
      </c>
      <c r="BQ8" s="75">
        <v>800.338084205874</v>
      </c>
      <c r="BR8" s="75">
        <v>327.00420432394702</v>
      </c>
      <c r="BS8" s="75">
        <v>1463.4827604816101</v>
      </c>
      <c r="BT8" s="75">
        <v>8.0991470292167396</v>
      </c>
      <c r="BU8" s="75">
        <v>111985.933255257</v>
      </c>
      <c r="BV8" s="75">
        <v>91.175427496714804</v>
      </c>
      <c r="BW8" s="75">
        <v>0</v>
      </c>
      <c r="BX8" s="75">
        <v>1149.19295272355</v>
      </c>
      <c r="BY8" s="75">
        <v>2339.3438180707299</v>
      </c>
      <c r="BZ8" s="75">
        <v>2914.35877752852</v>
      </c>
      <c r="CA8" s="75">
        <v>46034.498177191999</v>
      </c>
      <c r="CB8" s="75">
        <v>2434.86438126237</v>
      </c>
      <c r="CC8" s="89"/>
      <c r="CD8" s="28">
        <f t="shared" si="0"/>
        <v>2.8076817540108068E-4</v>
      </c>
      <c r="CE8" s="68">
        <f t="shared" si="1"/>
        <v>-9.8708443409951658E-4</v>
      </c>
      <c r="CF8" s="68">
        <f t="shared" si="2"/>
        <v>-1.3352061951136863E-3</v>
      </c>
      <c r="CG8" s="68">
        <f t="shared" si="3"/>
        <v>-3.5531357889520614E-4</v>
      </c>
      <c r="CH8" s="68">
        <f t="shared" si="4"/>
        <v>-7.1661221630190915E-4</v>
      </c>
      <c r="CI8" s="68">
        <f t="shared" si="5"/>
        <v>-9.3388740067100711E-4</v>
      </c>
      <c r="CJ8" s="68">
        <f t="shared" si="6"/>
        <v>2.7984880472268206E-5</v>
      </c>
      <c r="CK8" s="68">
        <f t="shared" si="7"/>
        <v>-3.7605719386693613E-4</v>
      </c>
      <c r="CL8" s="68">
        <f t="shared" si="8"/>
        <v>1.2874289860937785E-2</v>
      </c>
    </row>
    <row r="9" spans="1:90" x14ac:dyDescent="0.25">
      <c r="A9" s="13" t="s">
        <v>486</v>
      </c>
      <c r="B9" s="75">
        <v>4482.6656052999997</v>
      </c>
      <c r="C9" s="75">
        <v>2972.2807948999998</v>
      </c>
      <c r="D9" s="75">
        <v>3121.6692441999999</v>
      </c>
      <c r="E9" s="75">
        <v>2085.2340751000002</v>
      </c>
      <c r="F9" s="75">
        <v>1046.6368336</v>
      </c>
      <c r="G9" s="75">
        <v>1827.629776</v>
      </c>
      <c r="H9" s="75">
        <v>11932.040867</v>
      </c>
      <c r="I9" s="75">
        <v>3705.9683279000001</v>
      </c>
      <c r="J9" s="75"/>
      <c r="K9" s="75"/>
      <c r="L9" s="75"/>
      <c r="M9" s="75" t="s">
        <v>435</v>
      </c>
      <c r="N9" s="75">
        <v>0</v>
      </c>
      <c r="O9" s="75">
        <v>6.99259168257736</v>
      </c>
      <c r="P9" s="75">
        <v>7.23371717351342</v>
      </c>
      <c r="Q9" s="75">
        <v>7.23371717351342</v>
      </c>
      <c r="R9" s="75">
        <v>2.0860525049045102</v>
      </c>
      <c r="S9" s="75">
        <v>0</v>
      </c>
      <c r="T9" s="75">
        <v>54.321233933923899</v>
      </c>
      <c r="U9" s="75">
        <v>39.875895515247898</v>
      </c>
      <c r="V9" s="75">
        <v>4446.1404104825397</v>
      </c>
      <c r="W9" s="75">
        <v>28.158697497727701</v>
      </c>
      <c r="X9" s="75">
        <v>8.36641454578929</v>
      </c>
      <c r="Y9" s="75">
        <v>7.7267553356234799</v>
      </c>
      <c r="Z9" s="75">
        <v>6010.8889179011703</v>
      </c>
      <c r="AA9" s="75">
        <v>0</v>
      </c>
      <c r="AB9" s="75">
        <v>55.7574141200638</v>
      </c>
      <c r="AC9" s="75">
        <v>55.7574141200638</v>
      </c>
      <c r="AD9" s="75">
        <v>1.7458414770939401</v>
      </c>
      <c r="AE9" s="75">
        <v>0</v>
      </c>
      <c r="AF9" s="75">
        <v>1.92517827052587</v>
      </c>
      <c r="AG9" s="75">
        <v>110.843073013899</v>
      </c>
      <c r="AH9" s="75">
        <v>2.0921591188261699</v>
      </c>
      <c r="AI9" s="75">
        <v>0</v>
      </c>
      <c r="AJ9" s="75">
        <v>16.896215971034898</v>
      </c>
      <c r="AK9" s="75">
        <v>36.202241610758897</v>
      </c>
      <c r="AL9" s="75">
        <v>226.45636327253899</v>
      </c>
      <c r="AM9" s="75">
        <v>1.44530348211691</v>
      </c>
      <c r="AN9" s="75">
        <v>1.2474687149052099</v>
      </c>
      <c r="AO9" s="75">
        <v>2972.2729166721201</v>
      </c>
      <c r="AP9" s="75">
        <v>0</v>
      </c>
      <c r="AQ9" s="75">
        <v>11538.1758852148</v>
      </c>
      <c r="AR9" s="75">
        <v>2798.5809999684302</v>
      </c>
      <c r="AS9" s="75">
        <v>309.02666282259599</v>
      </c>
      <c r="AT9" s="75">
        <v>3109.5328410615598</v>
      </c>
      <c r="AU9" s="75">
        <v>3.2938775705658601</v>
      </c>
      <c r="AV9" s="75">
        <v>108.273407455819</v>
      </c>
      <c r="AW9" s="75">
        <v>0</v>
      </c>
      <c r="AX9" s="75">
        <v>3.9617940410500601</v>
      </c>
      <c r="AY9" s="75">
        <v>3719.40015228534</v>
      </c>
      <c r="AZ9" s="75">
        <v>30.292478536020599</v>
      </c>
      <c r="BA9" s="75">
        <v>21.1635164235961</v>
      </c>
      <c r="BB9" s="75">
        <v>14.120412029251399</v>
      </c>
      <c r="BC9" s="75">
        <v>10.622394044114399</v>
      </c>
      <c r="BD9" s="75">
        <v>1.5981528026808201</v>
      </c>
      <c r="BE9" s="75">
        <v>23.373549657070502</v>
      </c>
      <c r="BF9" s="75">
        <v>2083.00589912952</v>
      </c>
      <c r="BG9" s="75">
        <v>1044.3966034095499</v>
      </c>
      <c r="BH9" s="75">
        <v>1038.6092957199701</v>
      </c>
      <c r="BI9" s="75">
        <v>6.3782115934935799</v>
      </c>
      <c r="BJ9" s="75">
        <v>0.86919207879429194</v>
      </c>
      <c r="BK9" s="75">
        <v>300.19900220806397</v>
      </c>
      <c r="BL9" s="75">
        <v>172.07812005214899</v>
      </c>
      <c r="BM9" s="75">
        <v>32.824629955080901</v>
      </c>
      <c r="BN9" s="75">
        <v>5.6178213081725001</v>
      </c>
      <c r="BO9" s="75">
        <v>3.4492779304573999</v>
      </c>
      <c r="BP9" s="75">
        <v>88.4411472652029</v>
      </c>
      <c r="BQ9" s="75">
        <v>111.37867822958</v>
      </c>
      <c r="BR9" s="75">
        <v>19.848470885982401</v>
      </c>
      <c r="BS9" s="75">
        <v>309.40643195676802</v>
      </c>
      <c r="BT9" s="75">
        <v>0.15200064160011401</v>
      </c>
      <c r="BU9" s="75">
        <v>1827.14013788378</v>
      </c>
      <c r="BV9" s="75">
        <v>13.521104043373199</v>
      </c>
      <c r="BW9" s="75">
        <v>0</v>
      </c>
      <c r="BX9" s="75">
        <v>51.262057649069398</v>
      </c>
      <c r="BY9" s="75">
        <v>399.03084985189003</v>
      </c>
      <c r="BZ9" s="75">
        <v>347.13794378386501</v>
      </c>
      <c r="CA9" s="75">
        <v>11897.5810305458</v>
      </c>
      <c r="CB9" s="75">
        <v>201.69401890403199</v>
      </c>
      <c r="CC9" s="89"/>
      <c r="CD9" s="28">
        <f t="shared" si="0"/>
        <v>6.1912138219084888E-4</v>
      </c>
      <c r="CE9" s="68">
        <f t="shared" si="1"/>
        <v>-8.1480971443141162E-3</v>
      </c>
      <c r="CF9" s="68">
        <f t="shared" si="2"/>
        <v>-2.6505664919743134E-6</v>
      </c>
      <c r="CG9" s="68">
        <f t="shared" si="3"/>
        <v>-3.8877927765695458E-3</v>
      </c>
      <c r="CH9" s="68">
        <f t="shared" si="4"/>
        <v>-1.0685495681693655E-3</v>
      </c>
      <c r="CI9" s="68">
        <f t="shared" si="5"/>
        <v>-2.1404083236251587E-3</v>
      </c>
      <c r="CJ9" s="68">
        <f t="shared" si="6"/>
        <v>-2.6790880880243515E-4</v>
      </c>
      <c r="CK9" s="68">
        <f t="shared" si="7"/>
        <v>-2.8880085844747746E-3</v>
      </c>
      <c r="CL9" s="68">
        <f t="shared" si="8"/>
        <v>3.6243764643696082E-3</v>
      </c>
    </row>
    <row r="10" spans="1:90" x14ac:dyDescent="0.25">
      <c r="A10" s="13" t="s">
        <v>487</v>
      </c>
      <c r="B10" s="75">
        <v>63848.891979</v>
      </c>
      <c r="C10" s="75">
        <v>1168.3296538</v>
      </c>
      <c r="D10" s="75">
        <v>34094.116726</v>
      </c>
      <c r="E10" s="75">
        <v>7805.0209782000002</v>
      </c>
      <c r="F10" s="75">
        <v>4941.6410667999999</v>
      </c>
      <c r="G10" s="75">
        <v>50211.534833999998</v>
      </c>
      <c r="H10" s="75">
        <v>14307.913095</v>
      </c>
      <c r="I10" s="75">
        <v>6791.9941801000004</v>
      </c>
      <c r="J10" s="75"/>
      <c r="K10" s="75"/>
      <c r="L10" s="75"/>
      <c r="M10" s="75" t="s">
        <v>461</v>
      </c>
      <c r="N10" s="75">
        <v>0</v>
      </c>
      <c r="O10" s="75">
        <v>18.695431114019399</v>
      </c>
      <c r="P10" s="75">
        <v>423.85008581790498</v>
      </c>
      <c r="Q10" s="75">
        <v>423.85008581790498</v>
      </c>
      <c r="R10" s="75">
        <v>12.6037625868137</v>
      </c>
      <c r="S10" s="75">
        <v>0</v>
      </c>
      <c r="T10" s="75">
        <v>123.654066050178</v>
      </c>
      <c r="U10" s="75">
        <v>5508.7687210145596</v>
      </c>
      <c r="V10" s="75">
        <v>63805.876959067798</v>
      </c>
      <c r="W10" s="75">
        <v>306.948794032671</v>
      </c>
      <c r="X10" s="75">
        <v>779.71674116850102</v>
      </c>
      <c r="Y10" s="75">
        <v>448.24544018659901</v>
      </c>
      <c r="Z10" s="75">
        <v>130.914126665754</v>
      </c>
      <c r="AA10" s="75">
        <v>0</v>
      </c>
      <c r="AB10" s="75">
        <v>741.33379460191998</v>
      </c>
      <c r="AC10" s="75">
        <v>741.33379460191998</v>
      </c>
      <c r="AD10" s="75">
        <v>1.5646117914453299</v>
      </c>
      <c r="AE10" s="75">
        <v>0</v>
      </c>
      <c r="AF10" s="75">
        <v>0.79343086442958999</v>
      </c>
      <c r="AG10" s="75">
        <v>161.501164809367</v>
      </c>
      <c r="AH10" s="75">
        <v>4.0716327425025796</v>
      </c>
      <c r="AI10" s="75">
        <v>0</v>
      </c>
      <c r="AJ10" s="75">
        <v>15.1423006720832</v>
      </c>
      <c r="AK10" s="75">
        <v>22.088984009532801</v>
      </c>
      <c r="AL10" s="75">
        <v>505.85890744339099</v>
      </c>
      <c r="AM10" s="75">
        <v>1.2952677603599601</v>
      </c>
      <c r="AN10" s="75">
        <v>1.1179691670481899</v>
      </c>
      <c r="AO10" s="75">
        <v>1153.44277753598</v>
      </c>
      <c r="AP10" s="75">
        <v>0</v>
      </c>
      <c r="AQ10" s="75">
        <v>14638.7545108831</v>
      </c>
      <c r="AR10" s="75">
        <v>30618.9955161752</v>
      </c>
      <c r="AS10" s="75">
        <v>3401.3239722009998</v>
      </c>
      <c r="AT10" s="75">
        <v>34021.112919240702</v>
      </c>
      <c r="AU10" s="75">
        <v>9.5183192668929397</v>
      </c>
      <c r="AV10" s="75">
        <v>222.46486970798099</v>
      </c>
      <c r="AW10" s="75">
        <v>0</v>
      </c>
      <c r="AX10" s="75">
        <v>29.117772319758199</v>
      </c>
      <c r="AY10" s="75">
        <v>7675.7287738954401</v>
      </c>
      <c r="AZ10" s="75">
        <v>36.526516648754203</v>
      </c>
      <c r="BA10" s="75">
        <v>77.923171910250105</v>
      </c>
      <c r="BB10" s="75">
        <v>182.69720290106099</v>
      </c>
      <c r="BC10" s="75">
        <v>50.752831691551101</v>
      </c>
      <c r="BD10" s="75">
        <v>69.032196714562005</v>
      </c>
      <c r="BE10" s="75">
        <v>20.5077533005947</v>
      </c>
      <c r="BF10" s="75">
        <v>7720.2262419737699</v>
      </c>
      <c r="BG10" s="75">
        <v>4922.8715009562202</v>
      </c>
      <c r="BH10" s="75">
        <v>2797.3547410175402</v>
      </c>
      <c r="BI10" s="75">
        <v>1.6721718671935599</v>
      </c>
      <c r="BJ10" s="75">
        <v>1.8332512865622701</v>
      </c>
      <c r="BK10" s="75">
        <v>1923.02887233254</v>
      </c>
      <c r="BL10" s="75">
        <v>55.733580163803502</v>
      </c>
      <c r="BM10" s="75">
        <v>462.71984680853399</v>
      </c>
      <c r="BN10" s="75">
        <v>91.657963093304502</v>
      </c>
      <c r="BO10" s="75">
        <v>56.099561491095997</v>
      </c>
      <c r="BP10" s="75">
        <v>1160.1075190286399</v>
      </c>
      <c r="BQ10" s="75">
        <v>1137.3107246836801</v>
      </c>
      <c r="BR10" s="75">
        <v>82.370543132878197</v>
      </c>
      <c r="BS10" s="75">
        <v>582.44864901095104</v>
      </c>
      <c r="BT10" s="75">
        <v>38.6420972541843</v>
      </c>
      <c r="BU10" s="75">
        <v>50198.391454166202</v>
      </c>
      <c r="BV10" s="75">
        <v>12.117573003055201</v>
      </c>
      <c r="BW10" s="75">
        <v>364.80509047217498</v>
      </c>
      <c r="BX10" s="75">
        <v>67.173632470395503</v>
      </c>
      <c r="BY10" s="75">
        <v>431.06730669824702</v>
      </c>
      <c r="BZ10" s="75">
        <v>1018.44435539198</v>
      </c>
      <c r="CA10" s="75">
        <v>14272.359922944999</v>
      </c>
      <c r="CB10" s="75">
        <v>389.10872791711103</v>
      </c>
      <c r="CC10" s="89"/>
      <c r="CD10" s="28">
        <f t="shared" si="0"/>
        <v>2.332171984829055E-5</v>
      </c>
      <c r="CE10" s="68">
        <f t="shared" si="1"/>
        <v>-6.7370033525952571E-4</v>
      </c>
      <c r="CF10" s="68">
        <f t="shared" si="2"/>
        <v>-1.2742016960367574E-2</v>
      </c>
      <c r="CG10" s="68">
        <f t="shared" si="3"/>
        <v>-2.1412435273216917E-3</v>
      </c>
      <c r="CH10" s="68">
        <f t="shared" si="4"/>
        <v>-1.0864126626061382E-2</v>
      </c>
      <c r="CI10" s="68">
        <f t="shared" si="5"/>
        <v>-3.7982454796001725E-3</v>
      </c>
      <c r="CJ10" s="68">
        <f t="shared" si="6"/>
        <v>-2.6176016879883937E-4</v>
      </c>
      <c r="CK10" s="68">
        <f t="shared" si="7"/>
        <v>-2.4848607773152458E-3</v>
      </c>
      <c r="CL10" s="68">
        <f t="shared" si="8"/>
        <v>0.13011415651454933</v>
      </c>
    </row>
    <row r="11" spans="1:90" x14ac:dyDescent="0.25">
      <c r="A11" s="13" t="s">
        <v>488</v>
      </c>
      <c r="B11" s="75">
        <v>541013.11895999999</v>
      </c>
      <c r="C11" s="75">
        <v>11158.697762</v>
      </c>
      <c r="D11" s="75">
        <v>414112.31878999999</v>
      </c>
      <c r="E11" s="75">
        <v>22814.296269999999</v>
      </c>
      <c r="F11" s="75">
        <v>12140.086837999999</v>
      </c>
      <c r="G11" s="75">
        <v>195449.15091</v>
      </c>
      <c r="H11" s="75">
        <v>81627.662935</v>
      </c>
      <c r="I11" s="75">
        <v>41789.390600999999</v>
      </c>
      <c r="J11" s="75"/>
      <c r="K11" s="75"/>
      <c r="L11" s="75"/>
      <c r="M11" s="75" t="s">
        <v>456</v>
      </c>
      <c r="N11" s="75">
        <v>0</v>
      </c>
      <c r="O11" s="75">
        <v>29.304498500209299</v>
      </c>
      <c r="P11" s="75">
        <v>231.1278475972</v>
      </c>
      <c r="Q11" s="75">
        <v>231.1278475972</v>
      </c>
      <c r="R11" s="75">
        <v>41.716171833542198</v>
      </c>
      <c r="S11" s="75">
        <v>0</v>
      </c>
      <c r="T11" s="75">
        <v>716.72659783481799</v>
      </c>
      <c r="U11" s="75">
        <v>9102.2070884178702</v>
      </c>
      <c r="V11" s="75">
        <v>402995.09229098802</v>
      </c>
      <c r="W11" s="75">
        <v>1136.5860811109101</v>
      </c>
      <c r="X11" s="75">
        <v>301.14253361574299</v>
      </c>
      <c r="Y11" s="75">
        <v>208.28313518742399</v>
      </c>
      <c r="Z11" s="75">
        <v>3304.5502393777901</v>
      </c>
      <c r="AA11" s="75">
        <v>0</v>
      </c>
      <c r="AB11" s="75">
        <v>2057.7764035786399</v>
      </c>
      <c r="AC11" s="75">
        <v>2057.7764035786399</v>
      </c>
      <c r="AD11" s="75">
        <v>4.8474427847102701</v>
      </c>
      <c r="AE11" s="75">
        <v>0</v>
      </c>
      <c r="AF11" s="75">
        <v>7.3242162104792099</v>
      </c>
      <c r="AG11" s="75">
        <v>418.23388475103701</v>
      </c>
      <c r="AH11" s="75">
        <v>5.7603903493214101</v>
      </c>
      <c r="AI11" s="75">
        <v>0</v>
      </c>
      <c r="AJ11" s="75">
        <v>46.913641148644899</v>
      </c>
      <c r="AK11" s="75">
        <v>47.401555585074803</v>
      </c>
      <c r="AL11" s="75">
        <v>1845.1154291159601</v>
      </c>
      <c r="AM11" s="75">
        <v>4.0129982349122297</v>
      </c>
      <c r="AN11" s="75">
        <v>3.4636963558257201</v>
      </c>
      <c r="AO11" s="75">
        <v>8643.96189023427</v>
      </c>
      <c r="AP11" s="75">
        <v>0</v>
      </c>
      <c r="AQ11" s="75">
        <v>31669.785825933999</v>
      </c>
      <c r="AR11" s="75">
        <v>275371.77768790198</v>
      </c>
      <c r="AS11" s="75">
        <v>30591.1289404034</v>
      </c>
      <c r="AT11" s="75">
        <v>305970.23084451602</v>
      </c>
      <c r="AU11" s="75">
        <v>9.0978148925462499</v>
      </c>
      <c r="AV11" s="75">
        <v>534.84174055898097</v>
      </c>
      <c r="AW11" s="75">
        <v>0</v>
      </c>
      <c r="AX11" s="75">
        <v>45.629389616230398</v>
      </c>
      <c r="AY11" s="75">
        <v>15249.7732969791</v>
      </c>
      <c r="AZ11" s="75">
        <v>79.768308238121193</v>
      </c>
      <c r="BA11" s="75">
        <v>115.940158064782</v>
      </c>
      <c r="BB11" s="75">
        <v>393.05555892789198</v>
      </c>
      <c r="BC11" s="75">
        <v>64.425089659771601</v>
      </c>
      <c r="BD11" s="75">
        <v>19.759362127019202</v>
      </c>
      <c r="BE11" s="75">
        <v>46.0416777889846</v>
      </c>
      <c r="BF11" s="75">
        <v>10272.417565562</v>
      </c>
      <c r="BG11" s="75">
        <v>6127.0109222533301</v>
      </c>
      <c r="BH11" s="75">
        <v>4145.40664330869</v>
      </c>
      <c r="BI11" s="75">
        <v>7.00480881212924</v>
      </c>
      <c r="BJ11" s="75">
        <v>2.43070227274481</v>
      </c>
      <c r="BK11" s="75">
        <v>1611.67612424147</v>
      </c>
      <c r="BL11" s="75">
        <v>260.55323751847698</v>
      </c>
      <c r="BM11" s="75">
        <v>636.101086206231</v>
      </c>
      <c r="BN11" s="75">
        <v>120.014265403417</v>
      </c>
      <c r="BO11" s="75">
        <v>70.493613811956294</v>
      </c>
      <c r="BP11" s="75">
        <v>1613.8076424323599</v>
      </c>
      <c r="BQ11" s="75">
        <v>1584.68226941586</v>
      </c>
      <c r="BR11" s="75">
        <v>121.01752837623999</v>
      </c>
      <c r="BS11" s="75">
        <v>800.14520802261802</v>
      </c>
      <c r="BT11" s="75">
        <v>119.147160732871</v>
      </c>
      <c r="BU11" s="75">
        <v>125362.86525280699</v>
      </c>
      <c r="BV11" s="75">
        <v>37.542499942466002</v>
      </c>
      <c r="BW11" s="75">
        <v>192.34007374460501</v>
      </c>
      <c r="BX11" s="75">
        <v>1135.2555122026099</v>
      </c>
      <c r="BY11" s="75">
        <v>1128.79629612025</v>
      </c>
      <c r="BZ11" s="75">
        <v>1147.4159722249999</v>
      </c>
      <c r="CA11" s="75">
        <v>31848.0934273604</v>
      </c>
      <c r="CB11" s="75">
        <v>506.70755663954299</v>
      </c>
      <c r="CC11" s="89"/>
      <c r="CD11" s="28">
        <f t="shared" si="0"/>
        <v>2.3937675865601235E-5</v>
      </c>
      <c r="CE11" s="68">
        <f t="shared" si="1"/>
        <v>-0.255110314024042</v>
      </c>
      <c r="CF11" s="68">
        <f t="shared" si="2"/>
        <v>-0.22536105246343796</v>
      </c>
      <c r="CG11" s="68">
        <f t="shared" si="3"/>
        <v>-0.26114192463886537</v>
      </c>
      <c r="CH11" s="68">
        <f t="shared" si="4"/>
        <v>-0.54973769762647162</v>
      </c>
      <c r="CI11" s="68">
        <f t="shared" si="5"/>
        <v>-0.49530748799300062</v>
      </c>
      <c r="CJ11" s="68">
        <f t="shared" si="6"/>
        <v>-0.35859089349263118</v>
      </c>
      <c r="CK11" s="68">
        <f t="shared" si="7"/>
        <v>-0.60983700522308237</v>
      </c>
      <c r="CL11" s="68">
        <f t="shared" si="8"/>
        <v>-0.63508026612347446</v>
      </c>
    </row>
    <row r="12" spans="1:90" x14ac:dyDescent="0.25">
      <c r="A12" s="13" t="s">
        <v>489</v>
      </c>
      <c r="B12" s="75">
        <v>164397.45230999999</v>
      </c>
      <c r="C12" s="75">
        <v>1644.1493329</v>
      </c>
      <c r="D12" s="75">
        <v>74969.507184000002</v>
      </c>
      <c r="E12" s="75">
        <v>67881.806893999994</v>
      </c>
      <c r="F12" s="75">
        <v>13894.099378999999</v>
      </c>
      <c r="G12" s="75">
        <v>75224.72567</v>
      </c>
      <c r="H12" s="75">
        <v>16203.505971</v>
      </c>
      <c r="I12" s="75">
        <v>4348.5622848000003</v>
      </c>
      <c r="J12" s="75"/>
      <c r="K12" s="75"/>
      <c r="L12" s="75"/>
      <c r="M12" s="75" t="s">
        <v>436</v>
      </c>
      <c r="N12" s="75">
        <v>0</v>
      </c>
      <c r="O12" s="75">
        <v>43.909631440776103</v>
      </c>
      <c r="P12" s="75">
        <v>467.84881562395901</v>
      </c>
      <c r="Q12" s="75">
        <v>467.84881562395901</v>
      </c>
      <c r="R12" s="75">
        <v>12.7928457605516</v>
      </c>
      <c r="S12" s="75">
        <v>0</v>
      </c>
      <c r="T12" s="75">
        <v>153.443033904408</v>
      </c>
      <c r="U12" s="75">
        <v>79.945701328145802</v>
      </c>
      <c r="V12" s="75">
        <v>43527.580836076399</v>
      </c>
      <c r="W12" s="75">
        <v>155.998354096112</v>
      </c>
      <c r="X12" s="75">
        <v>36.522417928127403</v>
      </c>
      <c r="Y12" s="75">
        <v>51.178314835664501</v>
      </c>
      <c r="Z12" s="75">
        <v>389.04006162369501</v>
      </c>
      <c r="AA12" s="75">
        <v>0</v>
      </c>
      <c r="AB12" s="75">
        <v>323.77564470883402</v>
      </c>
      <c r="AC12" s="75">
        <v>323.77564470883402</v>
      </c>
      <c r="AD12" s="75">
        <v>8.3943959077105497</v>
      </c>
      <c r="AE12" s="75">
        <v>0</v>
      </c>
      <c r="AF12" s="75">
        <v>10.947140596438899</v>
      </c>
      <c r="AG12" s="75">
        <v>90.999176518025095</v>
      </c>
      <c r="AH12" s="75">
        <v>6.0965729942811704</v>
      </c>
      <c r="AI12" s="75">
        <v>0</v>
      </c>
      <c r="AJ12" s="75">
        <v>81.2409387640256</v>
      </c>
      <c r="AK12" s="75">
        <v>47.656275301312498</v>
      </c>
      <c r="AL12" s="75">
        <v>2498.9837533943301</v>
      </c>
      <c r="AM12" s="75">
        <v>6.9493519786669902</v>
      </c>
      <c r="AN12" s="75">
        <v>5.9981160129532602</v>
      </c>
      <c r="AO12" s="75">
        <v>1594.04916286101</v>
      </c>
      <c r="AP12" s="75">
        <v>0</v>
      </c>
      <c r="AQ12" s="75">
        <v>11847.5543633327</v>
      </c>
      <c r="AR12" s="75">
        <v>21324.193329350201</v>
      </c>
      <c r="AS12" s="75">
        <v>2358.4088877952299</v>
      </c>
      <c r="AT12" s="75">
        <v>23693.5493577419</v>
      </c>
      <c r="AU12" s="75">
        <v>24.138506926802702</v>
      </c>
      <c r="AV12" s="75">
        <v>190.177500186918</v>
      </c>
      <c r="AW12" s="75">
        <v>0</v>
      </c>
      <c r="AX12" s="75">
        <v>285.64592979391301</v>
      </c>
      <c r="AY12" s="75">
        <v>3871.7989351311398</v>
      </c>
      <c r="AZ12" s="75">
        <v>87.840077847958099</v>
      </c>
      <c r="BA12" s="75">
        <v>72.896876600032002</v>
      </c>
      <c r="BB12" s="75">
        <v>124.08948067262899</v>
      </c>
      <c r="BC12" s="75">
        <v>109.78304823789099</v>
      </c>
      <c r="BD12" s="75">
        <v>191.03019023705099</v>
      </c>
      <c r="BE12" s="75">
        <v>134.950742953201</v>
      </c>
      <c r="BF12" s="75">
        <v>59641.717247107597</v>
      </c>
      <c r="BG12" s="75">
        <v>11993.2976338229</v>
      </c>
      <c r="BH12" s="75">
        <v>47648.419613284699</v>
      </c>
      <c r="BI12" s="75">
        <v>21.191800284175699</v>
      </c>
      <c r="BJ12" s="75">
        <v>5.1388703075998796</v>
      </c>
      <c r="BK12" s="75">
        <v>6829.2971166145799</v>
      </c>
      <c r="BL12" s="75">
        <v>646.14604944151495</v>
      </c>
      <c r="BM12" s="75">
        <v>246.820050127592</v>
      </c>
      <c r="BN12" s="75">
        <v>3.4997368789656198</v>
      </c>
      <c r="BO12" s="75">
        <v>25.061623976319002</v>
      </c>
      <c r="BP12" s="75">
        <v>633.97525561930604</v>
      </c>
      <c r="BQ12" s="75">
        <v>139.01239434398499</v>
      </c>
      <c r="BR12" s="75">
        <v>685.57528683509895</v>
      </c>
      <c r="BS12" s="75">
        <v>1863.5851816178599</v>
      </c>
      <c r="BT12" s="75">
        <v>26.770315777267001</v>
      </c>
      <c r="BU12" s="75">
        <v>14190.5622467137</v>
      </c>
      <c r="BV12" s="75">
        <v>65.366503543223402</v>
      </c>
      <c r="BW12" s="75">
        <v>0</v>
      </c>
      <c r="BX12" s="75">
        <v>1587.64110625736</v>
      </c>
      <c r="BY12" s="75">
        <v>524.26595713649999</v>
      </c>
      <c r="BZ12" s="75">
        <v>674.49708687482905</v>
      </c>
      <c r="CA12" s="75">
        <v>12322.225598306801</v>
      </c>
      <c r="CB12" s="75">
        <v>366.11103450124801</v>
      </c>
      <c r="CC12" s="89"/>
      <c r="CD12" s="28">
        <f t="shared" si="0"/>
        <v>4.6203042149368413E-4</v>
      </c>
      <c r="CE12" s="68">
        <f t="shared" si="1"/>
        <v>-0.73522959009122857</v>
      </c>
      <c r="CF12" s="68">
        <f t="shared" si="2"/>
        <v>-3.0471788076951493E-2</v>
      </c>
      <c r="CG12" s="68">
        <f t="shared" si="3"/>
        <v>-0.68395751489215373</v>
      </c>
      <c r="CH12" s="68">
        <f t="shared" si="4"/>
        <v>-0.12138877887796369</v>
      </c>
      <c r="CI12" s="68">
        <f t="shared" si="5"/>
        <v>-0.13680640200760574</v>
      </c>
      <c r="CJ12" s="68">
        <f t="shared" si="6"/>
        <v>-0.81135774015360795</v>
      </c>
      <c r="CK12" s="68">
        <f t="shared" si="7"/>
        <v>-0.23953336886718635</v>
      </c>
      <c r="CL12" s="68">
        <f t="shared" si="8"/>
        <v>-0.10963700608252591</v>
      </c>
    </row>
    <row r="13" spans="1:90" x14ac:dyDescent="0.25">
      <c r="A13" s="16" t="s">
        <v>462</v>
      </c>
      <c r="B13" s="75">
        <v>1179.1979211</v>
      </c>
      <c r="C13" s="75">
        <v>2.3356019799999999E-2</v>
      </c>
      <c r="D13" s="75">
        <v>424.64201336000002</v>
      </c>
      <c r="E13" s="75">
        <v>17.601006873999999</v>
      </c>
      <c r="F13" s="75">
        <v>12.358970104999999</v>
      </c>
      <c r="G13" s="75">
        <v>1.3914942899999999E-2</v>
      </c>
      <c r="H13" s="75">
        <v>58.672542876999998</v>
      </c>
      <c r="I13" s="75">
        <v>2.3758309984000001</v>
      </c>
      <c r="J13" s="75"/>
      <c r="K13" s="75"/>
      <c r="L13" s="75"/>
      <c r="M13" s="75" t="s">
        <v>462</v>
      </c>
      <c r="N13" s="75">
        <v>0</v>
      </c>
      <c r="O13" s="75">
        <v>0</v>
      </c>
      <c r="P13" s="75">
        <v>0</v>
      </c>
      <c r="Q13" s="75">
        <v>0</v>
      </c>
      <c r="R13" s="75">
        <v>0</v>
      </c>
      <c r="S13" s="75">
        <v>0</v>
      </c>
      <c r="T13" s="75">
        <v>0</v>
      </c>
      <c r="U13" s="75">
        <v>0</v>
      </c>
      <c r="V13" s="75">
        <v>0</v>
      </c>
      <c r="W13" s="75">
        <v>0</v>
      </c>
      <c r="X13" s="75">
        <v>0</v>
      </c>
      <c r="Y13" s="75">
        <v>0</v>
      </c>
      <c r="Z13" s="75">
        <v>0</v>
      </c>
      <c r="AA13" s="75">
        <v>0</v>
      </c>
      <c r="AB13" s="75">
        <v>0</v>
      </c>
      <c r="AC13" s="75">
        <v>0</v>
      </c>
      <c r="AD13" s="75">
        <v>0</v>
      </c>
      <c r="AE13" s="75">
        <v>0</v>
      </c>
      <c r="AF13" s="75">
        <v>0</v>
      </c>
      <c r="AG13" s="75">
        <v>0</v>
      </c>
      <c r="AH13" s="75">
        <v>0</v>
      </c>
      <c r="AI13" s="75">
        <v>0</v>
      </c>
      <c r="AJ13" s="75">
        <v>0</v>
      </c>
      <c r="AK13" s="75">
        <v>0</v>
      </c>
      <c r="AL13" s="75">
        <v>0</v>
      </c>
      <c r="AM13" s="75">
        <v>0</v>
      </c>
      <c r="AN13" s="75">
        <v>0</v>
      </c>
      <c r="AO13" s="75">
        <v>0</v>
      </c>
      <c r="AP13" s="75">
        <v>0</v>
      </c>
      <c r="AQ13" s="75">
        <v>0</v>
      </c>
      <c r="AR13" s="75">
        <v>0</v>
      </c>
      <c r="AS13" s="75">
        <v>0</v>
      </c>
      <c r="AT13" s="75">
        <v>0</v>
      </c>
      <c r="AU13" s="75">
        <v>0</v>
      </c>
      <c r="AV13" s="75">
        <v>0</v>
      </c>
      <c r="AW13" s="75">
        <v>0</v>
      </c>
      <c r="AX13" s="75">
        <v>0</v>
      </c>
      <c r="AY13" s="75">
        <v>0</v>
      </c>
      <c r="AZ13" s="75">
        <v>0</v>
      </c>
      <c r="BA13" s="75">
        <v>0</v>
      </c>
      <c r="BB13" s="75">
        <v>0</v>
      </c>
      <c r="BC13" s="75">
        <v>0</v>
      </c>
      <c r="BD13" s="75">
        <v>0</v>
      </c>
      <c r="BE13" s="75">
        <v>0</v>
      </c>
      <c r="BF13" s="75">
        <v>0</v>
      </c>
      <c r="BG13" s="75">
        <v>0</v>
      </c>
      <c r="BH13" s="75">
        <v>0</v>
      </c>
      <c r="BI13" s="75">
        <v>0</v>
      </c>
      <c r="BJ13" s="75">
        <v>0</v>
      </c>
      <c r="BK13" s="75">
        <v>0</v>
      </c>
      <c r="BL13" s="75">
        <v>0</v>
      </c>
      <c r="BM13" s="75">
        <v>0</v>
      </c>
      <c r="BN13" s="75">
        <v>0</v>
      </c>
      <c r="BO13" s="75">
        <v>0</v>
      </c>
      <c r="BP13" s="75">
        <v>0</v>
      </c>
      <c r="BQ13" s="75">
        <v>0</v>
      </c>
      <c r="BR13" s="75">
        <v>0</v>
      </c>
      <c r="BS13" s="75">
        <v>0</v>
      </c>
      <c r="BT13" s="75">
        <v>0</v>
      </c>
      <c r="BU13" s="75">
        <v>0</v>
      </c>
      <c r="BV13" s="75">
        <v>0</v>
      </c>
      <c r="BW13" s="75">
        <v>0</v>
      </c>
      <c r="BX13" s="75">
        <v>0</v>
      </c>
      <c r="BY13" s="75">
        <v>0</v>
      </c>
      <c r="BZ13" s="75">
        <v>0</v>
      </c>
      <c r="CA13" s="75">
        <v>0</v>
      </c>
      <c r="CB13" s="75">
        <v>0</v>
      </c>
      <c r="CC13" s="89"/>
      <c r="CD13" s="28" t="e">
        <f t="shared" si="0"/>
        <v>#DIV/0!</v>
      </c>
      <c r="CE13" s="68">
        <f t="shared" si="1"/>
        <v>-1</v>
      </c>
      <c r="CF13" s="68">
        <f t="shared" si="2"/>
        <v>-1</v>
      </c>
      <c r="CG13" s="68">
        <f t="shared" si="3"/>
        <v>-1</v>
      </c>
      <c r="CH13" s="68">
        <f t="shared" si="4"/>
        <v>-1</v>
      </c>
      <c r="CI13" s="68">
        <f t="shared" si="5"/>
        <v>-1</v>
      </c>
      <c r="CJ13" s="68">
        <f t="shared" si="6"/>
        <v>-1</v>
      </c>
      <c r="CK13" s="68">
        <f t="shared" si="7"/>
        <v>-1</v>
      </c>
      <c r="CL13" s="68">
        <f t="shared" si="8"/>
        <v>-1</v>
      </c>
    </row>
    <row r="14" spans="1:90" x14ac:dyDescent="0.25">
      <c r="A14" s="16" t="s">
        <v>490</v>
      </c>
      <c r="B14" s="75">
        <v>2031.5008290000001</v>
      </c>
      <c r="C14" s="75">
        <v>0.77356014360000003</v>
      </c>
      <c r="D14" s="75">
        <v>4705.5697633</v>
      </c>
      <c r="E14" s="75">
        <v>353.02533874</v>
      </c>
      <c r="F14" s="75">
        <v>223.59285313000001</v>
      </c>
      <c r="G14" s="75">
        <v>352.84124372000002</v>
      </c>
      <c r="H14" s="75">
        <v>899.49557703000005</v>
      </c>
      <c r="I14" s="75">
        <v>507.41415375000003</v>
      </c>
      <c r="J14" s="75"/>
      <c r="K14" s="75"/>
      <c r="L14" s="75"/>
      <c r="M14" s="75" t="s">
        <v>437</v>
      </c>
      <c r="N14" s="75">
        <v>0</v>
      </c>
      <c r="O14" s="75">
        <v>0</v>
      </c>
      <c r="P14" s="75">
        <v>0</v>
      </c>
      <c r="Q14" s="75">
        <v>0</v>
      </c>
      <c r="R14" s="75">
        <v>0</v>
      </c>
      <c r="S14" s="75">
        <v>0</v>
      </c>
      <c r="T14" s="75">
        <v>0</v>
      </c>
      <c r="U14" s="75">
        <v>0</v>
      </c>
      <c r="V14" s="75">
        <v>0</v>
      </c>
      <c r="W14" s="75">
        <v>0</v>
      </c>
      <c r="X14" s="75">
        <v>0</v>
      </c>
      <c r="Y14" s="75">
        <v>0</v>
      </c>
      <c r="Z14" s="75">
        <v>0</v>
      </c>
      <c r="AA14" s="75">
        <v>0</v>
      </c>
      <c r="AB14" s="75">
        <v>0</v>
      </c>
      <c r="AC14" s="75">
        <v>0</v>
      </c>
      <c r="AD14" s="75">
        <v>0</v>
      </c>
      <c r="AE14" s="75">
        <v>0</v>
      </c>
      <c r="AF14" s="75">
        <v>0</v>
      </c>
      <c r="AG14" s="75">
        <v>0</v>
      </c>
      <c r="AH14" s="75">
        <v>0</v>
      </c>
      <c r="AI14" s="75">
        <v>0</v>
      </c>
      <c r="AJ14" s="75">
        <v>0</v>
      </c>
      <c r="AK14" s="75">
        <v>0</v>
      </c>
      <c r="AL14" s="75">
        <v>0</v>
      </c>
      <c r="AM14" s="75">
        <v>0</v>
      </c>
      <c r="AN14" s="75">
        <v>0</v>
      </c>
      <c r="AO14" s="75">
        <v>0</v>
      </c>
      <c r="AP14" s="75">
        <v>0</v>
      </c>
      <c r="AQ14" s="75">
        <v>0</v>
      </c>
      <c r="AR14" s="75">
        <v>0</v>
      </c>
      <c r="AS14" s="75">
        <v>0</v>
      </c>
      <c r="AT14" s="75">
        <v>0</v>
      </c>
      <c r="AU14" s="75">
        <v>0</v>
      </c>
      <c r="AV14" s="75">
        <v>0</v>
      </c>
      <c r="AW14" s="75">
        <v>0</v>
      </c>
      <c r="AX14" s="75">
        <v>0</v>
      </c>
      <c r="AY14" s="75">
        <v>0</v>
      </c>
      <c r="AZ14" s="75">
        <v>0</v>
      </c>
      <c r="BA14" s="75">
        <v>0</v>
      </c>
      <c r="BB14" s="75">
        <v>0</v>
      </c>
      <c r="BC14" s="75">
        <v>0</v>
      </c>
      <c r="BD14" s="75">
        <v>0</v>
      </c>
      <c r="BE14" s="75">
        <v>0</v>
      </c>
      <c r="BF14" s="75">
        <v>0</v>
      </c>
      <c r="BG14" s="75">
        <v>0</v>
      </c>
      <c r="BH14" s="75">
        <v>0</v>
      </c>
      <c r="BI14" s="75">
        <v>0</v>
      </c>
      <c r="BJ14" s="75">
        <v>0</v>
      </c>
      <c r="BK14" s="75">
        <v>0</v>
      </c>
      <c r="BL14" s="75">
        <v>0</v>
      </c>
      <c r="BM14" s="75">
        <v>0</v>
      </c>
      <c r="BN14" s="75">
        <v>0</v>
      </c>
      <c r="BO14" s="75">
        <v>0</v>
      </c>
      <c r="BP14" s="75">
        <v>0</v>
      </c>
      <c r="BQ14" s="75">
        <v>0</v>
      </c>
      <c r="BR14" s="75">
        <v>0</v>
      </c>
      <c r="BS14" s="75">
        <v>0</v>
      </c>
      <c r="BT14" s="75">
        <v>0</v>
      </c>
      <c r="BU14" s="75">
        <v>0</v>
      </c>
      <c r="BV14" s="75">
        <v>0</v>
      </c>
      <c r="BW14" s="75">
        <v>0</v>
      </c>
      <c r="BX14" s="75">
        <v>0</v>
      </c>
      <c r="BY14" s="75">
        <v>0</v>
      </c>
      <c r="BZ14" s="75">
        <v>0</v>
      </c>
      <c r="CA14" s="75">
        <v>0</v>
      </c>
      <c r="CB14" s="75">
        <v>0</v>
      </c>
      <c r="CC14" s="89"/>
      <c r="CD14" s="28" t="e">
        <f t="shared" si="0"/>
        <v>#DIV/0!</v>
      </c>
      <c r="CE14" s="68">
        <f t="shared" si="1"/>
        <v>-1</v>
      </c>
      <c r="CF14" s="68">
        <f t="shared" si="2"/>
        <v>-1</v>
      </c>
      <c r="CG14" s="68">
        <f t="shared" si="3"/>
        <v>-1</v>
      </c>
      <c r="CH14" s="68">
        <f t="shared" si="4"/>
        <v>-1</v>
      </c>
      <c r="CI14" s="68">
        <f t="shared" si="5"/>
        <v>-1</v>
      </c>
      <c r="CJ14" s="68">
        <f t="shared" si="6"/>
        <v>-1</v>
      </c>
      <c r="CK14" s="68">
        <f t="shared" si="7"/>
        <v>-1</v>
      </c>
      <c r="CL14" s="68">
        <f t="shared" si="8"/>
        <v>-1</v>
      </c>
    </row>
    <row r="15" spans="1:90" x14ac:dyDescent="0.25">
      <c r="A15" s="12" t="s">
        <v>438</v>
      </c>
      <c r="B15" s="69">
        <v>3008.7156172</v>
      </c>
      <c r="C15" s="69">
        <v>4.6526094300000001E-2</v>
      </c>
      <c r="D15" s="69">
        <v>9979.8233170000003</v>
      </c>
      <c r="E15" s="69">
        <v>2544.6718148999998</v>
      </c>
      <c r="F15" s="69">
        <v>406.43290572000001</v>
      </c>
      <c r="G15" s="69">
        <v>40.145844390999997</v>
      </c>
      <c r="H15" s="69">
        <v>162.98883941</v>
      </c>
      <c r="I15" s="69">
        <v>15.276712578</v>
      </c>
      <c r="J15" s="69"/>
      <c r="K15" s="69"/>
      <c r="L15" s="75"/>
      <c r="M15" s="75" t="s">
        <v>438</v>
      </c>
      <c r="N15" s="75">
        <v>0</v>
      </c>
      <c r="O15" s="75">
        <v>0</v>
      </c>
      <c r="P15" s="75">
        <v>0</v>
      </c>
      <c r="Q15" s="75">
        <v>0</v>
      </c>
      <c r="R15" s="75">
        <v>0</v>
      </c>
      <c r="S15" s="75">
        <v>0</v>
      </c>
      <c r="T15" s="75">
        <v>0</v>
      </c>
      <c r="U15" s="75">
        <v>0</v>
      </c>
      <c r="V15" s="75">
        <v>0</v>
      </c>
      <c r="W15" s="75">
        <v>0</v>
      </c>
      <c r="X15" s="75">
        <v>0</v>
      </c>
      <c r="Y15" s="75">
        <v>0</v>
      </c>
      <c r="Z15" s="75">
        <v>0</v>
      </c>
      <c r="AA15" s="75">
        <v>0</v>
      </c>
      <c r="AB15" s="75">
        <v>0</v>
      </c>
      <c r="AC15" s="75">
        <v>0</v>
      </c>
      <c r="AD15" s="75">
        <v>0</v>
      </c>
      <c r="AE15" s="75">
        <v>0</v>
      </c>
      <c r="AF15" s="75">
        <v>0</v>
      </c>
      <c r="AG15" s="75">
        <v>0</v>
      </c>
      <c r="AH15" s="75">
        <v>0</v>
      </c>
      <c r="AI15" s="75">
        <v>0</v>
      </c>
      <c r="AJ15" s="75">
        <v>0</v>
      </c>
      <c r="AK15" s="75">
        <v>0</v>
      </c>
      <c r="AL15" s="75">
        <v>0</v>
      </c>
      <c r="AM15" s="75">
        <v>0</v>
      </c>
      <c r="AN15" s="75">
        <v>0</v>
      </c>
      <c r="AO15" s="75">
        <v>0</v>
      </c>
      <c r="AP15" s="75">
        <v>0</v>
      </c>
      <c r="AQ15" s="75">
        <v>0</v>
      </c>
      <c r="AR15" s="75">
        <v>0</v>
      </c>
      <c r="AS15" s="75">
        <v>0</v>
      </c>
      <c r="AT15" s="75">
        <v>0</v>
      </c>
      <c r="AU15" s="75">
        <v>0</v>
      </c>
      <c r="AV15" s="75">
        <v>0</v>
      </c>
      <c r="AW15" s="75">
        <v>0</v>
      </c>
      <c r="AX15" s="75">
        <v>0</v>
      </c>
      <c r="AY15" s="75">
        <v>0</v>
      </c>
      <c r="AZ15" s="75">
        <v>0</v>
      </c>
      <c r="BA15" s="75">
        <v>0</v>
      </c>
      <c r="BB15" s="75">
        <v>0</v>
      </c>
      <c r="BC15" s="75">
        <v>0</v>
      </c>
      <c r="BD15" s="75">
        <v>0</v>
      </c>
      <c r="BE15" s="75">
        <v>0</v>
      </c>
      <c r="BF15" s="75">
        <v>0</v>
      </c>
      <c r="BG15" s="75">
        <v>0</v>
      </c>
      <c r="BH15" s="75">
        <v>0</v>
      </c>
      <c r="BI15" s="75">
        <v>0</v>
      </c>
      <c r="BJ15" s="75">
        <v>0</v>
      </c>
      <c r="BK15" s="75">
        <v>0</v>
      </c>
      <c r="BL15" s="75">
        <v>0</v>
      </c>
      <c r="BM15" s="75">
        <v>0</v>
      </c>
      <c r="BN15" s="75">
        <v>0</v>
      </c>
      <c r="BO15" s="75">
        <v>0</v>
      </c>
      <c r="BP15" s="75">
        <v>0</v>
      </c>
      <c r="BQ15" s="75">
        <v>0</v>
      </c>
      <c r="BR15" s="75">
        <v>0</v>
      </c>
      <c r="BS15" s="75">
        <v>0</v>
      </c>
      <c r="BT15" s="75">
        <v>0</v>
      </c>
      <c r="BU15" s="75">
        <v>0</v>
      </c>
      <c r="BV15" s="75">
        <v>0</v>
      </c>
      <c r="BW15" s="75">
        <v>0</v>
      </c>
      <c r="BX15" s="75">
        <v>0</v>
      </c>
      <c r="BY15" s="75">
        <v>0</v>
      </c>
      <c r="BZ15" s="75">
        <v>0</v>
      </c>
      <c r="CA15" s="75">
        <v>0</v>
      </c>
      <c r="CB15" s="75">
        <v>0</v>
      </c>
      <c r="CC15" s="89"/>
      <c r="CD15" s="28" t="e">
        <f t="shared" si="0"/>
        <v>#DIV/0!</v>
      </c>
      <c r="CE15" s="68">
        <f t="shared" si="1"/>
        <v>-1</v>
      </c>
      <c r="CF15" s="68">
        <f t="shared" si="2"/>
        <v>-1</v>
      </c>
      <c r="CG15" s="68">
        <f t="shared" si="3"/>
        <v>-1</v>
      </c>
      <c r="CH15" s="68">
        <f t="shared" si="4"/>
        <v>-1</v>
      </c>
      <c r="CI15" s="68">
        <f t="shared" si="5"/>
        <v>-1</v>
      </c>
      <c r="CJ15" s="68">
        <f t="shared" si="6"/>
        <v>-1</v>
      </c>
      <c r="CK15" s="68">
        <f t="shared" si="7"/>
        <v>-1</v>
      </c>
      <c r="CL15" s="68">
        <f t="shared" si="8"/>
        <v>-1</v>
      </c>
    </row>
    <row r="16" spans="1:90" x14ac:dyDescent="0.25">
      <c r="A16" s="14" t="s">
        <v>493</v>
      </c>
      <c r="B16" s="75">
        <v>404.86549724999998</v>
      </c>
      <c r="C16" s="75">
        <v>5.7203422576999996</v>
      </c>
      <c r="D16" s="75">
        <v>2749.3089665000002</v>
      </c>
      <c r="E16" s="75">
        <v>418.08854056000001</v>
      </c>
      <c r="F16" s="75">
        <v>294.40216535000002</v>
      </c>
      <c r="G16" s="75">
        <v>2411.6904445999999</v>
      </c>
      <c r="H16" s="75">
        <v>1718.5954832</v>
      </c>
      <c r="I16" s="75"/>
      <c r="J16" s="75"/>
      <c r="K16" s="75"/>
      <c r="L16" s="75"/>
      <c r="M16" s="75" t="s">
        <v>463</v>
      </c>
      <c r="N16" s="75">
        <v>0</v>
      </c>
      <c r="O16" s="75">
        <v>0</v>
      </c>
      <c r="P16" s="75">
        <v>0</v>
      </c>
      <c r="Q16" s="75">
        <v>0</v>
      </c>
      <c r="R16" s="75">
        <v>0</v>
      </c>
      <c r="S16" s="75">
        <v>0</v>
      </c>
      <c r="T16" s="75">
        <v>0</v>
      </c>
      <c r="U16" s="75">
        <v>0</v>
      </c>
      <c r="V16" s="75">
        <v>0</v>
      </c>
      <c r="W16" s="75">
        <v>0</v>
      </c>
      <c r="X16" s="75">
        <v>0</v>
      </c>
      <c r="Y16" s="75">
        <v>0</v>
      </c>
      <c r="Z16" s="75">
        <v>0</v>
      </c>
      <c r="AA16" s="75">
        <v>0</v>
      </c>
      <c r="AB16" s="75">
        <v>0</v>
      </c>
      <c r="AC16" s="75">
        <v>0</v>
      </c>
      <c r="AD16" s="75">
        <v>0</v>
      </c>
      <c r="AE16" s="75">
        <v>0</v>
      </c>
      <c r="AF16" s="75">
        <v>0</v>
      </c>
      <c r="AG16" s="75">
        <v>0</v>
      </c>
      <c r="AH16" s="75">
        <v>0</v>
      </c>
      <c r="AI16" s="75">
        <v>0</v>
      </c>
      <c r="AJ16" s="75">
        <v>0</v>
      </c>
      <c r="AK16" s="75">
        <v>0</v>
      </c>
      <c r="AL16" s="75">
        <v>0</v>
      </c>
      <c r="AM16" s="75">
        <v>0</v>
      </c>
      <c r="AN16" s="75">
        <v>0</v>
      </c>
      <c r="AO16" s="75">
        <v>0</v>
      </c>
      <c r="AP16" s="75">
        <v>0</v>
      </c>
      <c r="AQ16" s="75">
        <v>0</v>
      </c>
      <c r="AR16" s="75">
        <v>0</v>
      </c>
      <c r="AS16" s="75">
        <v>0</v>
      </c>
      <c r="AT16" s="75">
        <v>0</v>
      </c>
      <c r="AU16" s="75">
        <v>0</v>
      </c>
      <c r="AV16" s="75">
        <v>0</v>
      </c>
      <c r="AW16" s="75">
        <v>0</v>
      </c>
      <c r="AX16" s="75">
        <v>0</v>
      </c>
      <c r="AY16" s="75">
        <v>0</v>
      </c>
      <c r="AZ16" s="75">
        <v>0</v>
      </c>
      <c r="BA16" s="75">
        <v>0</v>
      </c>
      <c r="BB16" s="75">
        <v>0</v>
      </c>
      <c r="BC16" s="75">
        <v>0</v>
      </c>
      <c r="BD16" s="75">
        <v>0</v>
      </c>
      <c r="BE16" s="75">
        <v>0</v>
      </c>
      <c r="BF16" s="75">
        <v>0</v>
      </c>
      <c r="BG16" s="75">
        <v>0</v>
      </c>
      <c r="BH16" s="75">
        <v>0</v>
      </c>
      <c r="BI16" s="75">
        <v>0</v>
      </c>
      <c r="BJ16" s="75">
        <v>0</v>
      </c>
      <c r="BK16" s="75">
        <v>0</v>
      </c>
      <c r="BL16" s="75">
        <v>0</v>
      </c>
      <c r="BM16" s="75">
        <v>0</v>
      </c>
      <c r="BN16" s="75">
        <v>0</v>
      </c>
      <c r="BO16" s="75">
        <v>0</v>
      </c>
      <c r="BP16" s="75">
        <v>0</v>
      </c>
      <c r="BQ16" s="75">
        <v>0</v>
      </c>
      <c r="BR16" s="75">
        <v>0</v>
      </c>
      <c r="BS16" s="75">
        <v>0</v>
      </c>
      <c r="BT16" s="75">
        <v>0</v>
      </c>
      <c r="BU16" s="75">
        <v>0</v>
      </c>
      <c r="BV16" s="75">
        <v>0</v>
      </c>
      <c r="BW16" s="75">
        <v>0</v>
      </c>
      <c r="BX16" s="75">
        <v>0</v>
      </c>
      <c r="BY16" s="75">
        <v>0</v>
      </c>
      <c r="BZ16" s="75">
        <v>0</v>
      </c>
      <c r="CA16" s="75">
        <v>0</v>
      </c>
      <c r="CB16" s="75">
        <v>0</v>
      </c>
      <c r="CC16" s="89"/>
      <c r="CD16" s="28" t="e">
        <f t="shared" si="0"/>
        <v>#DIV/0!</v>
      </c>
      <c r="CE16" s="68">
        <f t="shared" si="1"/>
        <v>-1</v>
      </c>
      <c r="CF16" s="68">
        <f t="shared" si="2"/>
        <v>-1</v>
      </c>
      <c r="CG16" s="68">
        <f t="shared" si="3"/>
        <v>-1</v>
      </c>
      <c r="CH16" s="68">
        <f t="shared" si="4"/>
        <v>-1</v>
      </c>
      <c r="CI16" s="68">
        <f t="shared" si="5"/>
        <v>-1</v>
      </c>
      <c r="CJ16" s="68">
        <f t="shared" si="6"/>
        <v>-1</v>
      </c>
      <c r="CK16" s="68">
        <f t="shared" si="7"/>
        <v>-1</v>
      </c>
      <c r="CL16" s="89"/>
    </row>
    <row r="17" spans="1:89" x14ac:dyDescent="0.25">
      <c r="A17" s="45" t="s">
        <v>494</v>
      </c>
      <c r="B17" s="75">
        <v>5291.1878422999998</v>
      </c>
      <c r="C17" s="75">
        <v>28.866412432000001</v>
      </c>
      <c r="D17" s="75">
        <v>10273.903091</v>
      </c>
      <c r="E17" s="75">
        <v>4860.3536199999999</v>
      </c>
      <c r="F17" s="75">
        <v>3043.3916210000002</v>
      </c>
      <c r="G17" s="75">
        <v>1503.7174210999999</v>
      </c>
      <c r="H17" s="75">
        <v>3323.6280216</v>
      </c>
      <c r="I17" s="75"/>
      <c r="J17" s="75"/>
      <c r="K17" s="75"/>
      <c r="L17" s="75"/>
      <c r="M17" s="75" t="s">
        <v>439</v>
      </c>
      <c r="N17" s="75">
        <v>0.93340349715217696</v>
      </c>
      <c r="O17" s="75">
        <v>67.101396710998202</v>
      </c>
      <c r="P17" s="75">
        <v>6.8786215020791497</v>
      </c>
      <c r="Q17" s="75">
        <v>6.8786215020791497</v>
      </c>
      <c r="R17" s="75">
        <v>1.74354180325402</v>
      </c>
      <c r="S17" s="75">
        <v>0.83595470123844695</v>
      </c>
      <c r="T17" s="75">
        <v>185.24063425066799</v>
      </c>
      <c r="U17" s="75">
        <v>1787.7240140021099</v>
      </c>
      <c r="V17" s="75">
        <v>5291.1865678775603</v>
      </c>
      <c r="W17" s="75">
        <v>69.512700988220701</v>
      </c>
      <c r="X17" s="75">
        <v>48.548295339043499</v>
      </c>
      <c r="Y17" s="75">
        <v>44.735819038624697</v>
      </c>
      <c r="Z17" s="75">
        <v>9.0667992537155992</v>
      </c>
      <c r="AA17" s="75">
        <v>0.56992047961551295</v>
      </c>
      <c r="AB17" s="75">
        <v>266.96004646048999</v>
      </c>
      <c r="AC17" s="75">
        <v>266.96004646048999</v>
      </c>
      <c r="AD17" s="75">
        <v>7.4012310858755301E-2</v>
      </c>
      <c r="AE17" s="75">
        <v>0</v>
      </c>
      <c r="AF17" s="75">
        <v>0</v>
      </c>
      <c r="AG17" s="75">
        <v>16.398561543847201</v>
      </c>
      <c r="AH17" s="75">
        <v>0.72758324494948701</v>
      </c>
      <c r="AI17" s="75">
        <v>1.2331020233910301E-2</v>
      </c>
      <c r="AJ17" s="75">
        <v>24.2915878126528</v>
      </c>
      <c r="AK17" s="75">
        <v>5.92532787507509</v>
      </c>
      <c r="AL17" s="75">
        <v>21.058931322546201</v>
      </c>
      <c r="AM17" s="75">
        <v>3.3670809901949501E-3</v>
      </c>
      <c r="AN17" s="75">
        <v>0.69229532671671001</v>
      </c>
      <c r="AO17" s="75">
        <v>28.866037028830799</v>
      </c>
      <c r="AP17" s="75">
        <v>0</v>
      </c>
      <c r="AQ17" s="75">
        <v>3459.40614295871</v>
      </c>
      <c r="AR17" s="75">
        <v>9246.5005526215591</v>
      </c>
      <c r="AS17" s="75">
        <v>1027.3903745299899</v>
      </c>
      <c r="AT17" s="75">
        <v>10273.8909271515</v>
      </c>
      <c r="AU17" s="75">
        <v>1.5290059307142299E-2</v>
      </c>
      <c r="AV17" s="75">
        <v>40.926263144562498</v>
      </c>
      <c r="AW17" s="75">
        <v>0.54731833988202305</v>
      </c>
      <c r="AX17" s="75">
        <v>162.38308044886099</v>
      </c>
      <c r="AY17" s="75">
        <v>1446.33040585658</v>
      </c>
      <c r="AZ17" s="75">
        <v>96.582793498569799</v>
      </c>
      <c r="BA17" s="75">
        <v>11.5413808925412</v>
      </c>
      <c r="BB17" s="75">
        <v>136.342027342824</v>
      </c>
      <c r="BC17" s="75">
        <v>82.736327019846499</v>
      </c>
      <c r="BD17" s="75">
        <v>5.1321026031074302E-2</v>
      </c>
      <c r="BE17" s="75">
        <v>13.7415264394803</v>
      </c>
      <c r="BF17" s="75">
        <v>4860.3495829686399</v>
      </c>
      <c r="BG17" s="75">
        <v>3043.3897696229601</v>
      </c>
      <c r="BH17" s="75">
        <v>1816.95981334567</v>
      </c>
      <c r="BI17" s="75">
        <v>4.5998559830684899E-4</v>
      </c>
      <c r="BJ17" s="75">
        <v>0.75596750006889402</v>
      </c>
      <c r="BK17" s="75">
        <v>1587.82287394522</v>
      </c>
      <c r="BL17" s="75">
        <v>3.2997078688249797E-2</v>
      </c>
      <c r="BM17" s="75">
        <v>96.421837365035501</v>
      </c>
      <c r="BN17" s="75">
        <v>24.382885682082499</v>
      </c>
      <c r="BO17" s="75">
        <v>9.5384680186511801</v>
      </c>
      <c r="BP17" s="75">
        <v>241.054672007363</v>
      </c>
      <c r="BQ17" s="75">
        <v>127.45112991510101</v>
      </c>
      <c r="BR17" s="75">
        <v>248.92465734221801</v>
      </c>
      <c r="BS17" s="75">
        <v>310.97208729751799</v>
      </c>
      <c r="BT17" s="75">
        <v>20.104406732364399</v>
      </c>
      <c r="BU17" s="75">
        <v>1503.7171642829101</v>
      </c>
      <c r="BV17" s="75">
        <v>53.0128544954215</v>
      </c>
      <c r="BW17" s="75">
        <v>7.3332490903178904</v>
      </c>
      <c r="BX17" s="75">
        <v>7.3550096346830598</v>
      </c>
      <c r="BY17" s="75">
        <v>280.21254763063098</v>
      </c>
      <c r="BZ17" s="75">
        <v>6.6783560964962696</v>
      </c>
      <c r="CA17" s="75">
        <v>3323.6273725866199</v>
      </c>
      <c r="CB17" s="75">
        <v>749.00819370393106</v>
      </c>
      <c r="CC17" s="89"/>
      <c r="CD17" s="28">
        <f t="shared" si="0"/>
        <v>0</v>
      </c>
      <c r="CE17" s="68">
        <f t="shared" si="1"/>
        <v>-2.4085753096429242E-7</v>
      </c>
      <c r="CF17" s="68">
        <f t="shared" si="2"/>
        <v>-1.3004843261540685E-5</v>
      </c>
      <c r="CG17" s="68">
        <f t="shared" si="3"/>
        <v>-1.1839559310641235E-6</v>
      </c>
      <c r="CH17" s="68">
        <f t="shared" si="4"/>
        <v>-8.3060445301202627E-7</v>
      </c>
      <c r="CI17" s="68">
        <f t="shared" si="5"/>
        <v>-6.0832691637071485E-7</v>
      </c>
      <c r="CJ17" s="68">
        <f t="shared" si="6"/>
        <v>-1.707881322945739E-7</v>
      </c>
      <c r="CK17" s="68">
        <f t="shared" si="7"/>
        <v>-1.9527256837412392E-7</v>
      </c>
    </row>
    <row r="18" spans="1:89" x14ac:dyDescent="0.25">
      <c r="A18" s="14" t="s">
        <v>495</v>
      </c>
      <c r="B18" s="75">
        <v>7159.0589718000001</v>
      </c>
      <c r="C18" s="75">
        <v>18.628444644999998</v>
      </c>
      <c r="D18" s="75">
        <v>26820.208428000002</v>
      </c>
      <c r="E18" s="75">
        <v>2329.7389121000001</v>
      </c>
      <c r="F18" s="75">
        <v>1155.8382164</v>
      </c>
      <c r="G18" s="75">
        <v>34434.116769</v>
      </c>
      <c r="H18" s="75">
        <v>233.04215045999999</v>
      </c>
      <c r="I18" s="75"/>
      <c r="J18" s="75"/>
      <c r="K18" s="75"/>
      <c r="L18" s="75"/>
      <c r="M18" s="75" t="s">
        <v>440</v>
      </c>
      <c r="N18" s="75">
        <v>0</v>
      </c>
      <c r="O18" s="75">
        <v>2.5855186149230698</v>
      </c>
      <c r="P18" s="75">
        <v>0.22417666622794699</v>
      </c>
      <c r="Q18" s="75">
        <v>0.22417666622794699</v>
      </c>
      <c r="R18" s="75">
        <v>1.9734750161212899E-2</v>
      </c>
      <c r="S18" s="75">
        <v>0</v>
      </c>
      <c r="T18" s="75">
        <v>16.6916459764325</v>
      </c>
      <c r="U18" s="75">
        <v>22.849798132684398</v>
      </c>
      <c r="V18" s="75">
        <v>7098.0961735037599</v>
      </c>
      <c r="W18" s="75">
        <v>47.779334277321396</v>
      </c>
      <c r="X18" s="75">
        <v>17.074360693583099</v>
      </c>
      <c r="Y18" s="75">
        <v>29.468131911992899</v>
      </c>
      <c r="Z18" s="75">
        <v>0</v>
      </c>
      <c r="AA18" s="75">
        <v>0</v>
      </c>
      <c r="AB18" s="75">
        <v>4.1465469603002596</v>
      </c>
      <c r="AC18" s="75">
        <v>4.1465469603002596</v>
      </c>
      <c r="AD18" s="75">
        <v>1.7645903424329001E-3</v>
      </c>
      <c r="AE18" s="75">
        <v>0</v>
      </c>
      <c r="AF18" s="75">
        <v>0</v>
      </c>
      <c r="AG18" s="75">
        <v>0.669769771546041</v>
      </c>
      <c r="AH18" s="75">
        <v>3.5600956579969801E-4</v>
      </c>
      <c r="AI18" s="75">
        <v>0</v>
      </c>
      <c r="AJ18" s="75">
        <v>0.116151066335642</v>
      </c>
      <c r="AK18" s="75">
        <v>3.8578361745399401E-3</v>
      </c>
      <c r="AL18" s="75">
        <v>0</v>
      </c>
      <c r="AM18" s="75">
        <v>0</v>
      </c>
      <c r="AN18" s="75">
        <v>1.19020257841565E-2</v>
      </c>
      <c r="AO18" s="75">
        <v>18.6254591455987</v>
      </c>
      <c r="AP18" s="75">
        <v>0</v>
      </c>
      <c r="AQ18" s="75">
        <v>249.56391600610701</v>
      </c>
      <c r="AR18" s="75">
        <v>23085.339142600398</v>
      </c>
      <c r="AS18" s="75">
        <v>2565.0376371346401</v>
      </c>
      <c r="AT18" s="75">
        <v>25650.376779735001</v>
      </c>
      <c r="AU18" s="75">
        <v>0</v>
      </c>
      <c r="AV18" s="75">
        <v>30.670608726334802</v>
      </c>
      <c r="AW18" s="75">
        <v>0</v>
      </c>
      <c r="AX18" s="75">
        <v>16.6245021758515</v>
      </c>
      <c r="AY18" s="75">
        <v>55.113218813131702</v>
      </c>
      <c r="AZ18" s="75">
        <v>9.9397967590182805</v>
      </c>
      <c r="BA18" s="75">
        <v>2.8252811408808398</v>
      </c>
      <c r="BB18" s="75">
        <v>35.871869966985699</v>
      </c>
      <c r="BC18" s="75">
        <v>8.3762843288194109</v>
      </c>
      <c r="BD18" s="75">
        <v>1.8157762749604399E-3</v>
      </c>
      <c r="BE18" s="75">
        <v>1.3083859026648299</v>
      </c>
      <c r="BF18" s="75">
        <v>2234.4993351083799</v>
      </c>
      <c r="BG18" s="75">
        <v>1143.8175566177699</v>
      </c>
      <c r="BH18" s="75">
        <v>1090.6817784906</v>
      </c>
      <c r="BI18" s="75">
        <v>4.1871889416161198E-3</v>
      </c>
      <c r="BJ18" s="75">
        <v>0.11048242497395699</v>
      </c>
      <c r="BK18" s="75">
        <v>612.40920288221196</v>
      </c>
      <c r="BL18" s="75">
        <v>9.9185722867992207E-4</v>
      </c>
      <c r="BM18" s="75">
        <v>7.8078957109079203</v>
      </c>
      <c r="BN18" s="75">
        <v>0.97002204621989996</v>
      </c>
      <c r="BO18" s="75">
        <v>0.18193563145334199</v>
      </c>
      <c r="BP18" s="75">
        <v>20.845113319774899</v>
      </c>
      <c r="BQ18" s="75">
        <v>3.5968591498668898</v>
      </c>
      <c r="BR18" s="75">
        <v>25.226469545903001</v>
      </c>
      <c r="BS18" s="75">
        <v>399.56939283145101</v>
      </c>
      <c r="BT18" s="75">
        <v>1.7439271282114299</v>
      </c>
      <c r="BU18" s="75">
        <v>34375.873598897801</v>
      </c>
      <c r="BV18" s="75">
        <v>0.260144791189999</v>
      </c>
      <c r="BW18" s="75">
        <v>620.569648087215</v>
      </c>
      <c r="BX18" s="75">
        <v>0</v>
      </c>
      <c r="BY18" s="75">
        <v>12.986757076450701</v>
      </c>
      <c r="BZ18" s="75">
        <v>9.4147126771275999E-4</v>
      </c>
      <c r="CA18" s="75">
        <v>229.88523909125499</v>
      </c>
      <c r="CB18" s="75">
        <v>14.0207056487926</v>
      </c>
      <c r="CC18" s="89"/>
      <c r="CD18" s="28">
        <f t="shared" si="0"/>
        <v>0</v>
      </c>
      <c r="CE18" s="68">
        <f t="shared" si="1"/>
        <v>-8.515476480411269E-3</v>
      </c>
      <c r="CF18" s="68">
        <f t="shared" si="2"/>
        <v>-1.6026562915971704E-4</v>
      </c>
      <c r="CG18" s="68">
        <f t="shared" si="3"/>
        <v>-4.3617545009221825E-2</v>
      </c>
      <c r="CH18" s="68">
        <f t="shared" si="4"/>
        <v>-4.087993572883767E-2</v>
      </c>
      <c r="CI18" s="68">
        <f t="shared" si="5"/>
        <v>-1.0399950106918823E-2</v>
      </c>
      <c r="CJ18" s="68">
        <f t="shared" si="6"/>
        <v>-1.6914378984343292E-3</v>
      </c>
      <c r="CK18" s="68">
        <f t="shared" si="7"/>
        <v>-1.3546525220925049E-2</v>
      </c>
    </row>
    <row r="19" spans="1:89" x14ac:dyDescent="0.25">
      <c r="A19" s="14" t="s">
        <v>496</v>
      </c>
      <c r="B19" s="75">
        <v>8842.6009682999993</v>
      </c>
      <c r="C19" s="75">
        <v>29.291920389000001</v>
      </c>
      <c r="D19" s="75">
        <v>18717.769206000001</v>
      </c>
      <c r="E19" s="75">
        <v>4257.3938085999998</v>
      </c>
      <c r="F19" s="75">
        <v>3477.7627112</v>
      </c>
      <c r="G19" s="75">
        <v>129782.96247</v>
      </c>
      <c r="H19" s="75">
        <v>590.47247774000004</v>
      </c>
      <c r="I19" s="75"/>
      <c r="J19" s="75"/>
      <c r="K19" s="75"/>
      <c r="L19" s="75"/>
      <c r="M19" s="75" t="s">
        <v>441</v>
      </c>
      <c r="N19" s="75">
        <v>0</v>
      </c>
      <c r="O19" s="75">
        <v>0</v>
      </c>
      <c r="P19" s="75">
        <v>0</v>
      </c>
      <c r="Q19" s="75">
        <v>0</v>
      </c>
      <c r="R19" s="75">
        <v>0</v>
      </c>
      <c r="S19" s="75">
        <v>0</v>
      </c>
      <c r="T19" s="75">
        <v>0</v>
      </c>
      <c r="U19" s="75">
        <v>0</v>
      </c>
      <c r="V19" s="75">
        <v>0</v>
      </c>
      <c r="W19" s="75">
        <v>0</v>
      </c>
      <c r="X19" s="75">
        <v>0</v>
      </c>
      <c r="Y19" s="75">
        <v>0</v>
      </c>
      <c r="Z19" s="75">
        <v>0</v>
      </c>
      <c r="AA19" s="75">
        <v>0</v>
      </c>
      <c r="AB19" s="75">
        <v>0</v>
      </c>
      <c r="AC19" s="75">
        <v>0</v>
      </c>
      <c r="AD19" s="75">
        <v>0</v>
      </c>
      <c r="AE19" s="75">
        <v>0</v>
      </c>
      <c r="AF19" s="75">
        <v>0</v>
      </c>
      <c r="AG19" s="75">
        <v>0</v>
      </c>
      <c r="AH19" s="75">
        <v>0</v>
      </c>
      <c r="AI19" s="75">
        <v>0</v>
      </c>
      <c r="AJ19" s="75">
        <v>0</v>
      </c>
      <c r="AK19" s="75">
        <v>0</v>
      </c>
      <c r="AL19" s="75">
        <v>0</v>
      </c>
      <c r="AM19" s="75">
        <v>0</v>
      </c>
      <c r="AN19" s="75">
        <v>0</v>
      </c>
      <c r="AO19" s="75">
        <v>0</v>
      </c>
      <c r="AP19" s="75">
        <v>0</v>
      </c>
      <c r="AQ19" s="75">
        <v>0</v>
      </c>
      <c r="AR19" s="75">
        <v>0</v>
      </c>
      <c r="AS19" s="75">
        <v>0</v>
      </c>
      <c r="AT19" s="75">
        <v>0</v>
      </c>
      <c r="AU19" s="75">
        <v>0</v>
      </c>
      <c r="AV19" s="75">
        <v>0</v>
      </c>
      <c r="AW19" s="75">
        <v>0</v>
      </c>
      <c r="AX19" s="75">
        <v>0</v>
      </c>
      <c r="AY19" s="75">
        <v>0</v>
      </c>
      <c r="AZ19" s="75">
        <v>0</v>
      </c>
      <c r="BA19" s="75">
        <v>0</v>
      </c>
      <c r="BB19" s="75">
        <v>0</v>
      </c>
      <c r="BC19" s="75">
        <v>0</v>
      </c>
      <c r="BD19" s="75">
        <v>0</v>
      </c>
      <c r="BE19" s="75">
        <v>0</v>
      </c>
      <c r="BF19" s="75">
        <v>0</v>
      </c>
      <c r="BG19" s="75">
        <v>0</v>
      </c>
      <c r="BH19" s="75">
        <v>0</v>
      </c>
      <c r="BI19" s="75">
        <v>0</v>
      </c>
      <c r="BJ19" s="75">
        <v>0</v>
      </c>
      <c r="BK19" s="75">
        <v>0</v>
      </c>
      <c r="BL19" s="75">
        <v>0</v>
      </c>
      <c r="BM19" s="75">
        <v>0</v>
      </c>
      <c r="BN19" s="75">
        <v>0</v>
      </c>
      <c r="BO19" s="75">
        <v>0</v>
      </c>
      <c r="BP19" s="75">
        <v>0</v>
      </c>
      <c r="BQ19" s="75">
        <v>0</v>
      </c>
      <c r="BR19" s="75">
        <v>0</v>
      </c>
      <c r="BS19" s="75">
        <v>0</v>
      </c>
      <c r="BT19" s="75">
        <v>0</v>
      </c>
      <c r="BU19" s="75">
        <v>0</v>
      </c>
      <c r="BV19" s="75">
        <v>0</v>
      </c>
      <c r="BW19" s="75">
        <v>0</v>
      </c>
      <c r="BX19" s="75">
        <v>0</v>
      </c>
      <c r="BY19" s="75">
        <v>0</v>
      </c>
      <c r="BZ19" s="75">
        <v>0</v>
      </c>
      <c r="CA19" s="75">
        <v>0</v>
      </c>
      <c r="CB19" s="75">
        <v>0</v>
      </c>
      <c r="CC19" s="89"/>
      <c r="CD19" s="28" t="e">
        <f t="shared" si="0"/>
        <v>#DIV/0!</v>
      </c>
      <c r="CE19" s="68">
        <f t="shared" si="1"/>
        <v>-1</v>
      </c>
      <c r="CF19" s="68">
        <f t="shared" si="2"/>
        <v>-1</v>
      </c>
      <c r="CG19" s="68">
        <f t="shared" si="3"/>
        <v>-1</v>
      </c>
      <c r="CH19" s="68">
        <f t="shared" si="4"/>
        <v>-1</v>
      </c>
      <c r="CI19" s="68">
        <f t="shared" si="5"/>
        <v>-1</v>
      </c>
      <c r="CJ19" s="68">
        <f t="shared" si="6"/>
        <v>-1</v>
      </c>
      <c r="CK19" s="68">
        <f t="shared" si="7"/>
        <v>-1</v>
      </c>
    </row>
    <row r="20" spans="1:89" x14ac:dyDescent="0.25">
      <c r="A20" s="45" t="s">
        <v>497</v>
      </c>
      <c r="B20" s="75">
        <v>78653.139901000002</v>
      </c>
      <c r="C20" s="75">
        <v>428.37905322</v>
      </c>
      <c r="D20" s="75">
        <v>78876.737534999993</v>
      </c>
      <c r="E20" s="75">
        <v>26891.418915999999</v>
      </c>
      <c r="F20" s="75">
        <v>17774.260147000001</v>
      </c>
      <c r="G20" s="75">
        <v>232456.60956000001</v>
      </c>
      <c r="H20" s="75">
        <v>5584.1012480999998</v>
      </c>
      <c r="I20" s="75"/>
      <c r="J20" s="75"/>
      <c r="K20" s="75"/>
      <c r="L20" s="75"/>
      <c r="M20" s="75" t="s">
        <v>464</v>
      </c>
      <c r="N20" s="75">
        <v>0.827930228375926</v>
      </c>
      <c r="O20" s="75">
        <v>182.324401209706</v>
      </c>
      <c r="P20" s="75">
        <v>1.17546537831329</v>
      </c>
      <c r="Q20" s="75">
        <v>1.17546537831329</v>
      </c>
      <c r="R20" s="75">
        <v>0.82946380987433599</v>
      </c>
      <c r="S20" s="75">
        <v>0.55239569222262097</v>
      </c>
      <c r="T20" s="75">
        <v>227.54856240246701</v>
      </c>
      <c r="U20" s="75">
        <v>3157.7990148666199</v>
      </c>
      <c r="V20" s="75">
        <v>78653.099052693695</v>
      </c>
      <c r="W20" s="75">
        <v>34.022541715589099</v>
      </c>
      <c r="X20" s="75">
        <v>9.6165057065363904</v>
      </c>
      <c r="Y20" s="75">
        <v>7.9174010961902299</v>
      </c>
      <c r="Z20" s="75">
        <v>4.7688545910119604</v>
      </c>
      <c r="AA20" s="75">
        <v>0.62357572862300503</v>
      </c>
      <c r="AB20" s="75">
        <v>489.98354302551598</v>
      </c>
      <c r="AC20" s="75">
        <v>489.98354302551598</v>
      </c>
      <c r="AD20" s="75">
        <v>8.2371961426339901E-2</v>
      </c>
      <c r="AE20" s="75">
        <v>0</v>
      </c>
      <c r="AF20" s="75">
        <v>0</v>
      </c>
      <c r="AG20" s="75">
        <v>0.68037179663554503</v>
      </c>
      <c r="AH20" s="75">
        <v>0.37531547656833703</v>
      </c>
      <c r="AI20" s="75">
        <v>9.3536521104208396E-3</v>
      </c>
      <c r="AJ20" s="75">
        <v>47.194245910050697</v>
      </c>
      <c r="AK20" s="75">
        <v>18.3879301870479</v>
      </c>
      <c r="AL20" s="75">
        <v>51.663100179147101</v>
      </c>
      <c r="AM20" s="75">
        <v>1.5916973848339799E-2</v>
      </c>
      <c r="AN20" s="75">
        <v>0.182553602498157</v>
      </c>
      <c r="AO20" s="75">
        <v>428.37865208441502</v>
      </c>
      <c r="AP20" s="75">
        <v>0</v>
      </c>
      <c r="AQ20" s="75">
        <v>5796.78409720729</v>
      </c>
      <c r="AR20" s="75">
        <v>70989.022134302693</v>
      </c>
      <c r="AS20" s="75">
        <v>7887.66914965259</v>
      </c>
      <c r="AT20" s="75">
        <v>78876.691283955297</v>
      </c>
      <c r="AU20" s="75">
        <v>3.2076431930451302E-2</v>
      </c>
      <c r="AV20" s="75">
        <v>10.6257278001664</v>
      </c>
      <c r="AW20" s="75">
        <v>0.61809526787843605</v>
      </c>
      <c r="AX20" s="75">
        <v>544.74012644510503</v>
      </c>
      <c r="AY20" s="75">
        <v>2569.35335952277</v>
      </c>
      <c r="AZ20" s="75">
        <v>355.65725516182499</v>
      </c>
      <c r="BA20" s="75">
        <v>65.913781301487504</v>
      </c>
      <c r="BB20" s="75">
        <v>1331.7919683099899</v>
      </c>
      <c r="BC20" s="75">
        <v>413.572277620676</v>
      </c>
      <c r="BD20" s="75">
        <v>10.2557293485948</v>
      </c>
      <c r="BE20" s="75">
        <v>752.71732606397597</v>
      </c>
      <c r="BF20" s="75">
        <v>26891.4021936264</v>
      </c>
      <c r="BG20" s="75">
        <v>17774.2482412391</v>
      </c>
      <c r="BH20" s="75">
        <v>9117.1539523872107</v>
      </c>
      <c r="BI20" s="75">
        <v>227.23302221482501</v>
      </c>
      <c r="BJ20" s="75">
        <v>2.0170756356319899</v>
      </c>
      <c r="BK20" s="75">
        <v>9274.9786940480699</v>
      </c>
      <c r="BL20" s="75">
        <v>259.29607198256002</v>
      </c>
      <c r="BM20" s="75">
        <v>418.05532509016302</v>
      </c>
      <c r="BN20" s="75">
        <v>48.597097429851701</v>
      </c>
      <c r="BO20" s="75">
        <v>590.31791326203597</v>
      </c>
      <c r="BP20" s="75">
        <v>1045.1393149063299</v>
      </c>
      <c r="BQ20" s="75">
        <v>661.20829111790601</v>
      </c>
      <c r="BR20" s="75">
        <v>1188.5751979249001</v>
      </c>
      <c r="BS20" s="75">
        <v>1171.6952083460601</v>
      </c>
      <c r="BT20" s="75">
        <v>73.694856147081396</v>
      </c>
      <c r="BU20" s="75">
        <v>232456.59604972199</v>
      </c>
      <c r="BV20" s="75">
        <v>106.396534069315</v>
      </c>
      <c r="BW20" s="75">
        <v>5478.4018674634999</v>
      </c>
      <c r="BX20" s="75">
        <v>5.4232182599769496</v>
      </c>
      <c r="BY20" s="75">
        <v>375.844858016214</v>
      </c>
      <c r="BZ20" s="75">
        <v>9.2930249365614497</v>
      </c>
      <c r="CA20" s="75">
        <v>5584.0483628146403</v>
      </c>
      <c r="CB20" s="75">
        <v>1072.01144309244</v>
      </c>
      <c r="CC20" s="89"/>
      <c r="CD20" s="28">
        <f t="shared" si="0"/>
        <v>0</v>
      </c>
      <c r="CE20" s="68">
        <f t="shared" si="1"/>
        <v>-5.193474330315118E-7</v>
      </c>
      <c r="CF20" s="68">
        <f t="shared" si="2"/>
        <v>-9.3640336044576629E-7</v>
      </c>
      <c r="CG20" s="68">
        <f t="shared" si="3"/>
        <v>-5.8637116774056601E-7</v>
      </c>
      <c r="CH20" s="68">
        <f t="shared" si="4"/>
        <v>-6.2184794529179479E-7</v>
      </c>
      <c r="CI20" s="68">
        <f t="shared" si="5"/>
        <v>-6.6983158805935144E-7</v>
      </c>
      <c r="CJ20" s="68">
        <f t="shared" si="6"/>
        <v>-5.8119569257375506E-8</v>
      </c>
      <c r="CK20" s="68">
        <f t="shared" si="7"/>
        <v>-9.4706888377917936E-6</v>
      </c>
    </row>
    <row r="21" spans="1:89" x14ac:dyDescent="0.25">
      <c r="A21" s="14" t="s">
        <v>498</v>
      </c>
      <c r="B21" s="75">
        <v>2946.4793862000001</v>
      </c>
      <c r="C21" s="75">
        <v>65.119285993000005</v>
      </c>
      <c r="D21" s="75">
        <v>7014.0328632999999</v>
      </c>
      <c r="E21" s="75">
        <v>4508.1330295999996</v>
      </c>
      <c r="F21" s="75">
        <v>3349.0741576</v>
      </c>
      <c r="G21" s="75">
        <v>16664.220774000001</v>
      </c>
      <c r="H21" s="75">
        <v>322.37415704</v>
      </c>
      <c r="I21" s="75"/>
      <c r="J21" s="75"/>
      <c r="K21" s="75"/>
      <c r="L21" s="75"/>
      <c r="M21" s="75" t="s">
        <v>442</v>
      </c>
      <c r="N21" s="75">
        <v>0</v>
      </c>
      <c r="O21" s="75">
        <v>0</v>
      </c>
      <c r="P21" s="75">
        <v>0</v>
      </c>
      <c r="Q21" s="75">
        <v>0</v>
      </c>
      <c r="R21" s="75">
        <v>0</v>
      </c>
      <c r="S21" s="75">
        <v>0</v>
      </c>
      <c r="T21" s="75">
        <v>0</v>
      </c>
      <c r="U21" s="75">
        <v>0</v>
      </c>
      <c r="V21" s="75">
        <v>0</v>
      </c>
      <c r="W21" s="75">
        <v>0</v>
      </c>
      <c r="X21" s="75">
        <v>0</v>
      </c>
      <c r="Y21" s="75">
        <v>0</v>
      </c>
      <c r="Z21" s="75">
        <v>0</v>
      </c>
      <c r="AA21" s="75">
        <v>0</v>
      </c>
      <c r="AB21" s="75">
        <v>0</v>
      </c>
      <c r="AC21" s="75">
        <v>0</v>
      </c>
      <c r="AD21" s="75">
        <v>0</v>
      </c>
      <c r="AE21" s="75">
        <v>0</v>
      </c>
      <c r="AF21" s="75">
        <v>0</v>
      </c>
      <c r="AG21" s="75">
        <v>0</v>
      </c>
      <c r="AH21" s="75">
        <v>0</v>
      </c>
      <c r="AI21" s="75">
        <v>0</v>
      </c>
      <c r="AJ21" s="75">
        <v>0</v>
      </c>
      <c r="AK21" s="75">
        <v>0</v>
      </c>
      <c r="AL21" s="75">
        <v>0</v>
      </c>
      <c r="AM21" s="75">
        <v>0</v>
      </c>
      <c r="AN21" s="75">
        <v>0</v>
      </c>
      <c r="AO21" s="75">
        <v>0</v>
      </c>
      <c r="AP21" s="75">
        <v>0</v>
      </c>
      <c r="AQ21" s="75">
        <v>0</v>
      </c>
      <c r="AR21" s="75">
        <v>0</v>
      </c>
      <c r="AS21" s="75">
        <v>0</v>
      </c>
      <c r="AT21" s="75">
        <v>0</v>
      </c>
      <c r="AU21" s="75">
        <v>0</v>
      </c>
      <c r="AV21" s="75">
        <v>0</v>
      </c>
      <c r="AW21" s="75">
        <v>0</v>
      </c>
      <c r="AX21" s="75">
        <v>0</v>
      </c>
      <c r="AY21" s="75">
        <v>0</v>
      </c>
      <c r="AZ21" s="75">
        <v>0</v>
      </c>
      <c r="BA21" s="75">
        <v>0</v>
      </c>
      <c r="BB21" s="75">
        <v>0</v>
      </c>
      <c r="BC21" s="75">
        <v>0</v>
      </c>
      <c r="BD21" s="75">
        <v>0</v>
      </c>
      <c r="BE21" s="75">
        <v>0</v>
      </c>
      <c r="BF21" s="75">
        <v>0</v>
      </c>
      <c r="BG21" s="75">
        <v>0</v>
      </c>
      <c r="BH21" s="75">
        <v>0</v>
      </c>
      <c r="BI21" s="75">
        <v>0</v>
      </c>
      <c r="BJ21" s="75">
        <v>0</v>
      </c>
      <c r="BK21" s="75">
        <v>0</v>
      </c>
      <c r="BL21" s="75">
        <v>0</v>
      </c>
      <c r="BM21" s="75">
        <v>0</v>
      </c>
      <c r="BN21" s="75">
        <v>0</v>
      </c>
      <c r="BO21" s="75">
        <v>0</v>
      </c>
      <c r="BP21" s="75">
        <v>0</v>
      </c>
      <c r="BQ21" s="75">
        <v>0</v>
      </c>
      <c r="BR21" s="75">
        <v>0</v>
      </c>
      <c r="BS21" s="75">
        <v>0</v>
      </c>
      <c r="BT21" s="75">
        <v>0</v>
      </c>
      <c r="BU21" s="75">
        <v>0</v>
      </c>
      <c r="BV21" s="75">
        <v>0</v>
      </c>
      <c r="BW21" s="75">
        <v>0</v>
      </c>
      <c r="BX21" s="75">
        <v>0</v>
      </c>
      <c r="BY21" s="75">
        <v>0</v>
      </c>
      <c r="BZ21" s="75">
        <v>0</v>
      </c>
      <c r="CA21" s="75">
        <v>0</v>
      </c>
      <c r="CB21" s="75">
        <v>0</v>
      </c>
      <c r="CC21" s="89"/>
      <c r="CD21" s="28" t="e">
        <f t="shared" si="0"/>
        <v>#DIV/0!</v>
      </c>
      <c r="CE21" s="68">
        <f t="shared" si="1"/>
        <v>-1</v>
      </c>
      <c r="CF21" s="68">
        <f t="shared" si="2"/>
        <v>-1</v>
      </c>
      <c r="CG21" s="68">
        <f t="shared" si="3"/>
        <v>-1</v>
      </c>
      <c r="CH21" s="68">
        <f t="shared" si="4"/>
        <v>-1</v>
      </c>
      <c r="CI21" s="68">
        <f t="shared" si="5"/>
        <v>-1</v>
      </c>
      <c r="CJ21" s="68">
        <f t="shared" si="6"/>
        <v>-1</v>
      </c>
      <c r="CK21" s="68">
        <f t="shared" si="7"/>
        <v>-1</v>
      </c>
    </row>
    <row r="22" spans="1:89" x14ac:dyDescent="0.25">
      <c r="A22" s="14" t="s">
        <v>499</v>
      </c>
      <c r="B22" s="75">
        <v>3339.1298194000001</v>
      </c>
      <c r="C22" s="75">
        <v>76.271201990999998</v>
      </c>
      <c r="D22" s="75">
        <v>3380.0132149000001</v>
      </c>
      <c r="E22" s="75">
        <v>4646.8744827</v>
      </c>
      <c r="F22" s="75">
        <v>2720.4195887999999</v>
      </c>
      <c r="G22" s="75">
        <v>14637.458545</v>
      </c>
      <c r="H22" s="75">
        <v>243.44777651999999</v>
      </c>
      <c r="I22" s="75"/>
      <c r="J22" s="75"/>
      <c r="K22" s="75"/>
      <c r="L22" s="75"/>
      <c r="M22" s="75" t="s">
        <v>459</v>
      </c>
      <c r="N22" s="75">
        <v>0</v>
      </c>
      <c r="O22" s="75">
        <v>0</v>
      </c>
      <c r="P22" s="75">
        <v>0</v>
      </c>
      <c r="Q22" s="75">
        <v>0</v>
      </c>
      <c r="R22" s="75">
        <v>0</v>
      </c>
      <c r="S22" s="75">
        <v>0</v>
      </c>
      <c r="T22" s="75">
        <v>0</v>
      </c>
      <c r="U22" s="75">
        <v>0</v>
      </c>
      <c r="V22" s="75">
        <v>0</v>
      </c>
      <c r="W22" s="75">
        <v>0</v>
      </c>
      <c r="X22" s="75">
        <v>0</v>
      </c>
      <c r="Y22" s="75">
        <v>0</v>
      </c>
      <c r="Z22" s="75">
        <v>0</v>
      </c>
      <c r="AA22" s="75">
        <v>0</v>
      </c>
      <c r="AB22" s="75">
        <v>0</v>
      </c>
      <c r="AC22" s="75">
        <v>0</v>
      </c>
      <c r="AD22" s="75">
        <v>0</v>
      </c>
      <c r="AE22" s="75">
        <v>0</v>
      </c>
      <c r="AF22" s="75">
        <v>0</v>
      </c>
      <c r="AG22" s="75">
        <v>0</v>
      </c>
      <c r="AH22" s="75">
        <v>0</v>
      </c>
      <c r="AI22" s="75">
        <v>0</v>
      </c>
      <c r="AJ22" s="75">
        <v>0</v>
      </c>
      <c r="AK22" s="75">
        <v>0</v>
      </c>
      <c r="AL22" s="75">
        <v>0</v>
      </c>
      <c r="AM22" s="75">
        <v>0</v>
      </c>
      <c r="AN22" s="75">
        <v>0</v>
      </c>
      <c r="AO22" s="75">
        <v>0</v>
      </c>
      <c r="AP22" s="75">
        <v>0</v>
      </c>
      <c r="AQ22" s="75">
        <v>0</v>
      </c>
      <c r="AR22" s="75">
        <v>0</v>
      </c>
      <c r="AS22" s="75">
        <v>0</v>
      </c>
      <c r="AT22" s="75">
        <v>0</v>
      </c>
      <c r="AU22" s="75">
        <v>0</v>
      </c>
      <c r="AV22" s="75">
        <v>0</v>
      </c>
      <c r="AW22" s="75">
        <v>0</v>
      </c>
      <c r="AX22" s="75">
        <v>0</v>
      </c>
      <c r="AY22" s="75">
        <v>0</v>
      </c>
      <c r="AZ22" s="75">
        <v>0</v>
      </c>
      <c r="BA22" s="75">
        <v>0</v>
      </c>
      <c r="BB22" s="75">
        <v>0</v>
      </c>
      <c r="BC22" s="75">
        <v>0</v>
      </c>
      <c r="BD22" s="75">
        <v>0</v>
      </c>
      <c r="BE22" s="75">
        <v>0</v>
      </c>
      <c r="BF22" s="75">
        <v>0</v>
      </c>
      <c r="BG22" s="75">
        <v>0</v>
      </c>
      <c r="BH22" s="75">
        <v>0</v>
      </c>
      <c r="BI22" s="75">
        <v>0</v>
      </c>
      <c r="BJ22" s="75">
        <v>0</v>
      </c>
      <c r="BK22" s="75">
        <v>0</v>
      </c>
      <c r="BL22" s="75">
        <v>0</v>
      </c>
      <c r="BM22" s="75">
        <v>0</v>
      </c>
      <c r="BN22" s="75">
        <v>0</v>
      </c>
      <c r="BO22" s="75">
        <v>0</v>
      </c>
      <c r="BP22" s="75">
        <v>0</v>
      </c>
      <c r="BQ22" s="75">
        <v>0</v>
      </c>
      <c r="BR22" s="75">
        <v>0</v>
      </c>
      <c r="BS22" s="75">
        <v>0</v>
      </c>
      <c r="BT22" s="75">
        <v>0</v>
      </c>
      <c r="BU22" s="75">
        <v>0</v>
      </c>
      <c r="BV22" s="75">
        <v>0</v>
      </c>
      <c r="BW22" s="75">
        <v>0</v>
      </c>
      <c r="BX22" s="75">
        <v>0</v>
      </c>
      <c r="BY22" s="75">
        <v>0</v>
      </c>
      <c r="BZ22" s="75">
        <v>0</v>
      </c>
      <c r="CA22" s="75">
        <v>0</v>
      </c>
      <c r="CB22" s="75">
        <v>0</v>
      </c>
      <c r="CC22" s="89"/>
      <c r="CD22" s="28" t="e">
        <f t="shared" si="0"/>
        <v>#DIV/0!</v>
      </c>
      <c r="CE22" s="68">
        <f t="shared" si="1"/>
        <v>-1</v>
      </c>
      <c r="CF22" s="68">
        <f t="shared" si="2"/>
        <v>-1</v>
      </c>
      <c r="CG22" s="68">
        <f t="shared" si="3"/>
        <v>-1</v>
      </c>
      <c r="CH22" s="68">
        <f t="shared" si="4"/>
        <v>-1</v>
      </c>
      <c r="CI22" s="68">
        <f t="shared" si="5"/>
        <v>-1</v>
      </c>
      <c r="CJ22" s="68">
        <f t="shared" si="6"/>
        <v>-1</v>
      </c>
      <c r="CK22" s="68">
        <f t="shared" si="7"/>
        <v>-1</v>
      </c>
    </row>
    <row r="23" spans="1:89" x14ac:dyDescent="0.25">
      <c r="A23" s="45" t="s">
        <v>500</v>
      </c>
      <c r="B23" s="75">
        <v>35206.834483999999</v>
      </c>
      <c r="C23" s="75">
        <v>47.901036888</v>
      </c>
      <c r="D23" s="75">
        <v>22146.953874999999</v>
      </c>
      <c r="E23" s="75">
        <v>3959.5639025</v>
      </c>
      <c r="F23" s="75">
        <v>2842.1353794000001</v>
      </c>
      <c r="G23" s="75">
        <v>15927.897707</v>
      </c>
      <c r="H23" s="75">
        <v>3345.1400582000001</v>
      </c>
      <c r="I23" s="75"/>
      <c r="J23" s="75"/>
      <c r="K23" s="75"/>
      <c r="L23" s="75"/>
      <c r="M23" s="75" t="s">
        <v>460</v>
      </c>
      <c r="N23" s="75">
        <v>2.2752266445776099</v>
      </c>
      <c r="O23" s="75">
        <v>144.407652335699</v>
      </c>
      <c r="P23" s="75">
        <v>14.153520913588601</v>
      </c>
      <c r="Q23" s="75">
        <v>14.153520913588601</v>
      </c>
      <c r="R23" s="75">
        <v>3.2868749287856001</v>
      </c>
      <c r="S23" s="75">
        <v>1.64760956271977</v>
      </c>
      <c r="T23" s="75">
        <v>107.69720631932999</v>
      </c>
      <c r="U23" s="75">
        <v>618.009859551109</v>
      </c>
      <c r="V23" s="75">
        <v>35206.743774225499</v>
      </c>
      <c r="W23" s="75">
        <v>80.988280130332001</v>
      </c>
      <c r="X23" s="75">
        <v>53.419663719787003</v>
      </c>
      <c r="Y23" s="75">
        <v>57.137368326951098</v>
      </c>
      <c r="Z23" s="75">
        <v>20.8262137632817</v>
      </c>
      <c r="AA23" s="75">
        <v>1.5487028240581</v>
      </c>
      <c r="AB23" s="75">
        <v>197.02217981521801</v>
      </c>
      <c r="AC23" s="75">
        <v>197.02217981521801</v>
      </c>
      <c r="AD23" s="75">
        <v>0.211811122424681</v>
      </c>
      <c r="AE23" s="75">
        <v>0</v>
      </c>
      <c r="AF23" s="75">
        <v>0</v>
      </c>
      <c r="AG23" s="75">
        <v>32.532634288981697</v>
      </c>
      <c r="AH23" s="75">
        <v>1.1350158320491499</v>
      </c>
      <c r="AI23" s="75">
        <v>2.7915224453514999E-2</v>
      </c>
      <c r="AJ23" s="75">
        <v>41.052873008020299</v>
      </c>
      <c r="AK23" s="75">
        <v>17.413385450003201</v>
      </c>
      <c r="AL23" s="75">
        <v>15.454427775860101</v>
      </c>
      <c r="AM23" s="75">
        <v>1.8855629078853801E-2</v>
      </c>
      <c r="AN23" s="75">
        <v>1.08700454263982</v>
      </c>
      <c r="AO23" s="75">
        <v>47.901082483175998</v>
      </c>
      <c r="AP23" s="75">
        <v>0</v>
      </c>
      <c r="AQ23" s="75">
        <v>3611.5900054682402</v>
      </c>
      <c r="AR23" s="75">
        <v>19932.2563716269</v>
      </c>
      <c r="AS23" s="75">
        <v>2214.6917932650199</v>
      </c>
      <c r="AT23" s="75">
        <v>22146.948164891899</v>
      </c>
      <c r="AU23" s="75">
        <v>6.5127318453791799E-2</v>
      </c>
      <c r="AV23" s="75">
        <v>64.857574181178506</v>
      </c>
      <c r="AW23" s="75">
        <v>1.5141330369833601</v>
      </c>
      <c r="AX23" s="75">
        <v>154.98526464295</v>
      </c>
      <c r="AY23" s="75">
        <v>1553.04633807767</v>
      </c>
      <c r="AZ23" s="75">
        <v>88.299592266105293</v>
      </c>
      <c r="BA23" s="75">
        <v>18.275612703197101</v>
      </c>
      <c r="BB23" s="75">
        <v>110.527123109101</v>
      </c>
      <c r="BC23" s="75">
        <v>74.586184162508999</v>
      </c>
      <c r="BD23" s="75">
        <v>2.3956617459779399</v>
      </c>
      <c r="BE23" s="75">
        <v>20.387948865953401</v>
      </c>
      <c r="BF23" s="75">
        <v>3959.5630808230799</v>
      </c>
      <c r="BG23" s="75">
        <v>2842.1352204291202</v>
      </c>
      <c r="BH23" s="75">
        <v>1117.4278603939599</v>
      </c>
      <c r="BI23" s="75">
        <v>0.40883436674989199</v>
      </c>
      <c r="BJ23" s="75">
        <v>0.88147155818294998</v>
      </c>
      <c r="BK23" s="75">
        <v>1584.1683226794901</v>
      </c>
      <c r="BL23" s="75">
        <v>11.786172504119801</v>
      </c>
      <c r="BM23" s="75">
        <v>55.636054156357297</v>
      </c>
      <c r="BN23" s="75">
        <v>10.144065159587001</v>
      </c>
      <c r="BO23" s="75">
        <v>3.72520916728118</v>
      </c>
      <c r="BP23" s="75">
        <v>139.08994684783599</v>
      </c>
      <c r="BQ23" s="75">
        <v>44.642672904130798</v>
      </c>
      <c r="BR23" s="75">
        <v>248.10821739661799</v>
      </c>
      <c r="BS23" s="75">
        <v>276.72423521564298</v>
      </c>
      <c r="BT23" s="75">
        <v>42.005303881450097</v>
      </c>
      <c r="BU23" s="75">
        <v>15927.882698892799</v>
      </c>
      <c r="BV23" s="75">
        <v>113.282561656436</v>
      </c>
      <c r="BW23" s="75">
        <v>310.82340290130202</v>
      </c>
      <c r="BX23" s="75">
        <v>23.9641181149318</v>
      </c>
      <c r="BY23" s="75">
        <v>386.31064549392198</v>
      </c>
      <c r="BZ23" s="75">
        <v>23.627313356673699</v>
      </c>
      <c r="CA23" s="75">
        <v>3345.1353375949602</v>
      </c>
      <c r="CB23" s="75">
        <v>591.09061738355899</v>
      </c>
      <c r="CC23" s="89"/>
      <c r="CD23" s="28">
        <f t="shared" si="0"/>
        <v>0</v>
      </c>
      <c r="CE23" s="68">
        <f t="shared" si="1"/>
        <v>-2.5764819765749364E-6</v>
      </c>
      <c r="CF23" s="68">
        <f t="shared" si="2"/>
        <v>9.5186198378245473E-7</v>
      </c>
      <c r="CG23" s="68">
        <f t="shared" si="3"/>
        <v>-2.5782814794319853E-7</v>
      </c>
      <c r="CH23" s="68">
        <f t="shared" si="4"/>
        <v>-2.075170247029753E-7</v>
      </c>
      <c r="CI23" s="68">
        <f t="shared" si="5"/>
        <v>-5.5933605808459616E-8</v>
      </c>
      <c r="CJ23" s="68">
        <f t="shared" si="6"/>
        <v>-9.4225286203545613E-7</v>
      </c>
      <c r="CK23" s="68">
        <f t="shared" si="7"/>
        <v>-1.4111830768702757E-6</v>
      </c>
    </row>
    <row r="24" spans="1:89" x14ac:dyDescent="0.25">
      <c r="A24" s="14" t="s">
        <v>501</v>
      </c>
      <c r="B24" s="75">
        <v>1502.2364935999999</v>
      </c>
      <c r="C24" s="75">
        <v>18.393963095</v>
      </c>
      <c r="D24" s="75">
        <v>2196.5430219</v>
      </c>
      <c r="E24" s="75">
        <v>791.06333677999999</v>
      </c>
      <c r="F24" s="75">
        <v>589.60144022999998</v>
      </c>
      <c r="G24" s="75">
        <v>106.82732416</v>
      </c>
      <c r="H24" s="75">
        <v>14494.39558</v>
      </c>
      <c r="I24" s="75"/>
      <c r="J24" s="75"/>
      <c r="K24" s="75"/>
      <c r="L24" s="75"/>
      <c r="M24" s="75" t="s">
        <v>465</v>
      </c>
      <c r="N24" s="75">
        <v>0</v>
      </c>
      <c r="O24" s="75">
        <v>0</v>
      </c>
      <c r="P24" s="75">
        <v>0</v>
      </c>
      <c r="Q24" s="75">
        <v>0</v>
      </c>
      <c r="R24" s="75">
        <v>0</v>
      </c>
      <c r="S24" s="75">
        <v>0</v>
      </c>
      <c r="T24" s="75">
        <v>0</v>
      </c>
      <c r="U24" s="75">
        <v>0</v>
      </c>
      <c r="V24" s="75">
        <v>0</v>
      </c>
      <c r="W24" s="75">
        <v>0</v>
      </c>
      <c r="X24" s="75">
        <v>0</v>
      </c>
      <c r="Y24" s="75">
        <v>0</v>
      </c>
      <c r="Z24" s="75">
        <v>0</v>
      </c>
      <c r="AA24" s="75">
        <v>0</v>
      </c>
      <c r="AB24" s="75">
        <v>0</v>
      </c>
      <c r="AC24" s="75">
        <v>0</v>
      </c>
      <c r="AD24" s="75">
        <v>0</v>
      </c>
      <c r="AE24" s="75">
        <v>0</v>
      </c>
      <c r="AF24" s="75">
        <v>0</v>
      </c>
      <c r="AG24" s="75">
        <v>0</v>
      </c>
      <c r="AH24" s="75">
        <v>0</v>
      </c>
      <c r="AI24" s="75">
        <v>0</v>
      </c>
      <c r="AJ24" s="75">
        <v>0</v>
      </c>
      <c r="AK24" s="75">
        <v>0</v>
      </c>
      <c r="AL24" s="75">
        <v>0</v>
      </c>
      <c r="AM24" s="75">
        <v>0</v>
      </c>
      <c r="AN24" s="75">
        <v>0</v>
      </c>
      <c r="AO24" s="75">
        <v>0</v>
      </c>
      <c r="AP24" s="75">
        <v>0</v>
      </c>
      <c r="AQ24" s="75">
        <v>0</v>
      </c>
      <c r="AR24" s="75">
        <v>0</v>
      </c>
      <c r="AS24" s="75">
        <v>0</v>
      </c>
      <c r="AT24" s="75">
        <v>0</v>
      </c>
      <c r="AU24" s="75">
        <v>0</v>
      </c>
      <c r="AV24" s="75">
        <v>0</v>
      </c>
      <c r="AW24" s="75">
        <v>0</v>
      </c>
      <c r="AX24" s="75">
        <v>0</v>
      </c>
      <c r="AY24" s="75">
        <v>0</v>
      </c>
      <c r="AZ24" s="75">
        <v>0</v>
      </c>
      <c r="BA24" s="75">
        <v>0</v>
      </c>
      <c r="BB24" s="75">
        <v>0</v>
      </c>
      <c r="BC24" s="75">
        <v>0</v>
      </c>
      <c r="BD24" s="75">
        <v>0</v>
      </c>
      <c r="BE24" s="75">
        <v>0</v>
      </c>
      <c r="BF24" s="75">
        <v>0</v>
      </c>
      <c r="BG24" s="75">
        <v>0</v>
      </c>
      <c r="BH24" s="75">
        <v>0</v>
      </c>
      <c r="BI24" s="75">
        <v>0</v>
      </c>
      <c r="BJ24" s="75">
        <v>0</v>
      </c>
      <c r="BK24" s="75">
        <v>0</v>
      </c>
      <c r="BL24" s="75">
        <v>0</v>
      </c>
      <c r="BM24" s="75">
        <v>0</v>
      </c>
      <c r="BN24" s="75">
        <v>0</v>
      </c>
      <c r="BO24" s="75">
        <v>0</v>
      </c>
      <c r="BP24" s="75">
        <v>0</v>
      </c>
      <c r="BQ24" s="75">
        <v>0</v>
      </c>
      <c r="BR24" s="75">
        <v>0</v>
      </c>
      <c r="BS24" s="75">
        <v>0</v>
      </c>
      <c r="BT24" s="75">
        <v>0</v>
      </c>
      <c r="BU24" s="75">
        <v>0</v>
      </c>
      <c r="BV24" s="75">
        <v>0</v>
      </c>
      <c r="BW24" s="75">
        <v>0</v>
      </c>
      <c r="BX24" s="75">
        <v>0</v>
      </c>
      <c r="BY24" s="75">
        <v>0</v>
      </c>
      <c r="BZ24" s="75">
        <v>0</v>
      </c>
      <c r="CA24" s="75">
        <v>0</v>
      </c>
      <c r="CB24" s="75">
        <v>0</v>
      </c>
      <c r="CC24" s="89"/>
      <c r="CD24" s="28" t="e">
        <f t="shared" si="0"/>
        <v>#DIV/0!</v>
      </c>
      <c r="CE24" s="68">
        <f t="shared" si="1"/>
        <v>-1</v>
      </c>
      <c r="CF24" s="68">
        <f t="shared" si="2"/>
        <v>-1</v>
      </c>
      <c r="CG24" s="68">
        <f t="shared" si="3"/>
        <v>-1</v>
      </c>
      <c r="CH24" s="68">
        <f t="shared" si="4"/>
        <v>-1</v>
      </c>
      <c r="CI24" s="68">
        <f t="shared" si="5"/>
        <v>-1</v>
      </c>
      <c r="CJ24" s="68">
        <f t="shared" si="6"/>
        <v>-1</v>
      </c>
      <c r="CK24" s="68">
        <f t="shared" si="7"/>
        <v>-1</v>
      </c>
    </row>
    <row r="25" spans="1:89" x14ac:dyDescent="0.25">
      <c r="A25" s="14" t="s">
        <v>502</v>
      </c>
      <c r="B25" s="75">
        <v>4251.5906758000001</v>
      </c>
      <c r="C25" s="75">
        <v>134.94312782</v>
      </c>
      <c r="D25" s="75">
        <v>4116.6262594999998</v>
      </c>
      <c r="E25" s="75">
        <v>2160.8153486000001</v>
      </c>
      <c r="F25" s="75">
        <v>1621.4020912000001</v>
      </c>
      <c r="G25" s="75">
        <v>15070.559471</v>
      </c>
      <c r="H25" s="75">
        <v>3145.6880965</v>
      </c>
      <c r="I25" s="75"/>
      <c r="J25" s="75"/>
      <c r="K25" s="75"/>
      <c r="L25" s="75"/>
      <c r="M25" s="75" t="s">
        <v>466</v>
      </c>
      <c r="N25" s="75">
        <v>0</v>
      </c>
      <c r="O25" s="75">
        <v>23.247575190143099</v>
      </c>
      <c r="P25" s="75">
        <v>0.47801129374030599</v>
      </c>
      <c r="Q25" s="75">
        <v>0.47801129374030599</v>
      </c>
      <c r="R25" s="75">
        <v>0.59134790406587501</v>
      </c>
      <c r="S25" s="75">
        <v>0</v>
      </c>
      <c r="T25" s="75">
        <v>3.52256210220387</v>
      </c>
      <c r="U25" s="75">
        <v>281.50221197984803</v>
      </c>
      <c r="V25" s="75">
        <v>1987.27844291516</v>
      </c>
      <c r="W25" s="75">
        <v>3.5140922896843598</v>
      </c>
      <c r="X25" s="75">
        <v>8.1880856011836993</v>
      </c>
      <c r="Y25" s="75">
        <v>1.6170405295993899</v>
      </c>
      <c r="Z25" s="75">
        <v>97.448383153841803</v>
      </c>
      <c r="AA25" s="75">
        <v>0</v>
      </c>
      <c r="AB25" s="75">
        <v>118.074032360155</v>
      </c>
      <c r="AC25" s="75">
        <v>118.074032360155</v>
      </c>
      <c r="AD25" s="75">
        <v>3.6549274306784201E-3</v>
      </c>
      <c r="AE25" s="75">
        <v>0</v>
      </c>
      <c r="AF25" s="75">
        <v>0</v>
      </c>
      <c r="AG25" s="75">
        <v>1.3909450574359099</v>
      </c>
      <c r="AH25" s="75">
        <v>7.3504053539245103E-4</v>
      </c>
      <c r="AI25" s="75">
        <v>0</v>
      </c>
      <c r="AJ25" s="75">
        <v>5.9584832181726899</v>
      </c>
      <c r="AK25" s="75">
        <v>44.265078265183</v>
      </c>
      <c r="AL25" s="75">
        <v>0</v>
      </c>
      <c r="AM25" s="75">
        <v>3.0854547333785398E-6</v>
      </c>
      <c r="AN25" s="75">
        <v>2.9602704062897899E-2</v>
      </c>
      <c r="AO25" s="75">
        <v>98.634622241769705</v>
      </c>
      <c r="AP25" s="75">
        <v>0</v>
      </c>
      <c r="AQ25" s="75">
        <v>1182.0615430386199</v>
      </c>
      <c r="AR25" s="75">
        <v>2550.13540444717</v>
      </c>
      <c r="AS25" s="75">
        <v>283.34995040824202</v>
      </c>
      <c r="AT25" s="75">
        <v>2833.4853548554102</v>
      </c>
      <c r="AU25" s="75">
        <v>0</v>
      </c>
      <c r="AV25" s="75">
        <v>2.3498413788494101</v>
      </c>
      <c r="AW25" s="75">
        <v>0</v>
      </c>
      <c r="AX25" s="75">
        <v>4.0982289991016199</v>
      </c>
      <c r="AY25" s="75">
        <v>422.63233362725202</v>
      </c>
      <c r="AZ25" s="75">
        <v>4.98880463284776</v>
      </c>
      <c r="BA25" s="75">
        <v>7.6067927574309504</v>
      </c>
      <c r="BB25" s="75">
        <v>20.128792213275101</v>
      </c>
      <c r="BC25" s="75">
        <v>3.9967683325892698</v>
      </c>
      <c r="BD25" s="75">
        <v>7.1821139569106601E-2</v>
      </c>
      <c r="BE25" s="75">
        <v>1.75285208875256</v>
      </c>
      <c r="BF25" s="75">
        <v>1361.8585979940401</v>
      </c>
      <c r="BG25" s="75">
        <v>843.99260737471002</v>
      </c>
      <c r="BH25" s="75">
        <v>517.86599061933396</v>
      </c>
      <c r="BI25" s="75">
        <v>1.3859212398794001E-2</v>
      </c>
      <c r="BJ25" s="75">
        <v>7.9147308542358893E-2</v>
      </c>
      <c r="BK25" s="75">
        <v>335.688313294311</v>
      </c>
      <c r="BL25" s="75">
        <v>1.6008358162888502E-2</v>
      </c>
      <c r="BM25" s="75">
        <v>45.571919496574502</v>
      </c>
      <c r="BN25" s="75">
        <v>9.0384287058317803</v>
      </c>
      <c r="BO25" s="75">
        <v>4.8476955511279503</v>
      </c>
      <c r="BP25" s="75">
        <v>113.93043877213501</v>
      </c>
      <c r="BQ25" s="75">
        <v>1.72672823477573</v>
      </c>
      <c r="BR25" s="75">
        <v>9.3848868901602103</v>
      </c>
      <c r="BS25" s="75">
        <v>266.41311087319502</v>
      </c>
      <c r="BT25" s="75">
        <v>16.364738748703498</v>
      </c>
      <c r="BU25" s="75">
        <v>15053.334110333801</v>
      </c>
      <c r="BV25" s="75">
        <v>12.759122257832001</v>
      </c>
      <c r="BW25" s="75">
        <v>233.15785450597201</v>
      </c>
      <c r="BX25" s="75">
        <v>0</v>
      </c>
      <c r="BY25" s="75">
        <v>258.86168201586298</v>
      </c>
      <c r="BZ25" s="75">
        <v>1.94378749648638E-3</v>
      </c>
      <c r="CA25" s="75">
        <v>1150.6092587850301</v>
      </c>
      <c r="CB25" s="75">
        <v>193.69615456439399</v>
      </c>
      <c r="CC25" s="89"/>
      <c r="CD25" s="28">
        <f t="shared" si="0"/>
        <v>0</v>
      </c>
      <c r="CE25" s="68">
        <f t="shared" si="1"/>
        <v>-0.53258001664489407</v>
      </c>
      <c r="CF25" s="68">
        <f t="shared" si="2"/>
        <v>-0.26906524374225294</v>
      </c>
      <c r="CG25" s="68">
        <f t="shared" si="3"/>
        <v>-0.31169720634305004</v>
      </c>
      <c r="CH25" s="68">
        <f t="shared" si="4"/>
        <v>-0.36974781353881392</v>
      </c>
      <c r="CI25" s="68">
        <f t="shared" si="5"/>
        <v>-0.47946742393179542</v>
      </c>
      <c r="CJ25" s="68">
        <f t="shared" si="6"/>
        <v>-1.1429808362022804E-3</v>
      </c>
      <c r="CK25" s="68">
        <f t="shared" si="7"/>
        <v>-0.6342265273962675</v>
      </c>
    </row>
    <row r="26" spans="1:89" x14ac:dyDescent="0.25">
      <c r="A26" s="14" t="s">
        <v>503</v>
      </c>
      <c r="B26" s="75">
        <v>11514.291418999999</v>
      </c>
      <c r="C26" s="75">
        <v>103.74214247</v>
      </c>
      <c r="D26" s="75">
        <v>6981.2817401000002</v>
      </c>
      <c r="E26" s="75">
        <v>3348.1939471999999</v>
      </c>
      <c r="F26" s="75">
        <v>2692.7429981</v>
      </c>
      <c r="G26" s="75">
        <v>20780.990450000001</v>
      </c>
      <c r="H26" s="75">
        <v>14012.395062</v>
      </c>
      <c r="I26" s="75"/>
      <c r="J26" s="75"/>
      <c r="K26" s="75"/>
      <c r="L26" s="75"/>
      <c r="M26" s="75" t="s">
        <v>467</v>
      </c>
      <c r="N26" s="75">
        <v>0</v>
      </c>
      <c r="O26" s="75">
        <v>0</v>
      </c>
      <c r="P26" s="75">
        <v>0</v>
      </c>
      <c r="Q26" s="75">
        <v>0</v>
      </c>
      <c r="R26" s="75">
        <v>0</v>
      </c>
      <c r="S26" s="75">
        <v>0</v>
      </c>
      <c r="T26" s="75">
        <v>0</v>
      </c>
      <c r="U26" s="75">
        <v>0</v>
      </c>
      <c r="V26" s="75">
        <v>0</v>
      </c>
      <c r="W26" s="75">
        <v>0</v>
      </c>
      <c r="X26" s="75">
        <v>0</v>
      </c>
      <c r="Y26" s="75">
        <v>0</v>
      </c>
      <c r="Z26" s="75">
        <v>0</v>
      </c>
      <c r="AA26" s="75">
        <v>0</v>
      </c>
      <c r="AB26" s="75">
        <v>0</v>
      </c>
      <c r="AC26" s="75">
        <v>0</v>
      </c>
      <c r="AD26" s="75">
        <v>0</v>
      </c>
      <c r="AE26" s="75">
        <v>0</v>
      </c>
      <c r="AF26" s="75">
        <v>0</v>
      </c>
      <c r="AG26" s="75">
        <v>0</v>
      </c>
      <c r="AH26" s="75">
        <v>0</v>
      </c>
      <c r="AI26" s="75">
        <v>0</v>
      </c>
      <c r="AJ26" s="75">
        <v>0</v>
      </c>
      <c r="AK26" s="75">
        <v>0</v>
      </c>
      <c r="AL26" s="75">
        <v>0</v>
      </c>
      <c r="AM26" s="75">
        <v>0</v>
      </c>
      <c r="AN26" s="75">
        <v>0</v>
      </c>
      <c r="AO26" s="75">
        <v>0</v>
      </c>
      <c r="AP26" s="75">
        <v>0</v>
      </c>
      <c r="AQ26" s="75">
        <v>0</v>
      </c>
      <c r="AR26" s="75">
        <v>0</v>
      </c>
      <c r="AS26" s="75">
        <v>0</v>
      </c>
      <c r="AT26" s="75">
        <v>0</v>
      </c>
      <c r="AU26" s="75">
        <v>0</v>
      </c>
      <c r="AV26" s="75">
        <v>0</v>
      </c>
      <c r="AW26" s="75">
        <v>0</v>
      </c>
      <c r="AX26" s="75">
        <v>0</v>
      </c>
      <c r="AY26" s="75">
        <v>0</v>
      </c>
      <c r="AZ26" s="75">
        <v>0</v>
      </c>
      <c r="BA26" s="75">
        <v>0</v>
      </c>
      <c r="BB26" s="75">
        <v>0</v>
      </c>
      <c r="BC26" s="75">
        <v>0</v>
      </c>
      <c r="BD26" s="75">
        <v>0</v>
      </c>
      <c r="BE26" s="75">
        <v>0</v>
      </c>
      <c r="BF26" s="75">
        <v>0</v>
      </c>
      <c r="BG26" s="75">
        <v>0</v>
      </c>
      <c r="BH26" s="75">
        <v>0</v>
      </c>
      <c r="BI26" s="75">
        <v>0</v>
      </c>
      <c r="BJ26" s="75">
        <v>0</v>
      </c>
      <c r="BK26" s="75">
        <v>0</v>
      </c>
      <c r="BL26" s="75">
        <v>0</v>
      </c>
      <c r="BM26" s="75">
        <v>0</v>
      </c>
      <c r="BN26" s="75">
        <v>0</v>
      </c>
      <c r="BO26" s="75">
        <v>0</v>
      </c>
      <c r="BP26" s="75">
        <v>0</v>
      </c>
      <c r="BQ26" s="75">
        <v>0</v>
      </c>
      <c r="BR26" s="75">
        <v>0</v>
      </c>
      <c r="BS26" s="75">
        <v>0</v>
      </c>
      <c r="BT26" s="75">
        <v>0</v>
      </c>
      <c r="BU26" s="75">
        <v>0</v>
      </c>
      <c r="BV26" s="75">
        <v>0</v>
      </c>
      <c r="BW26" s="75">
        <v>0</v>
      </c>
      <c r="BX26" s="75">
        <v>0</v>
      </c>
      <c r="BY26" s="75">
        <v>0</v>
      </c>
      <c r="BZ26" s="75">
        <v>0</v>
      </c>
      <c r="CA26" s="75">
        <v>0</v>
      </c>
      <c r="CB26" s="75">
        <v>0</v>
      </c>
      <c r="CC26" s="89"/>
      <c r="CD26" s="28" t="e">
        <f t="shared" si="0"/>
        <v>#DIV/0!</v>
      </c>
      <c r="CE26" s="68">
        <f t="shared" si="1"/>
        <v>-1</v>
      </c>
      <c r="CF26" s="68">
        <f t="shared" si="2"/>
        <v>-1</v>
      </c>
      <c r="CG26" s="68">
        <f t="shared" si="3"/>
        <v>-1</v>
      </c>
      <c r="CH26" s="68">
        <f t="shared" si="4"/>
        <v>-1</v>
      </c>
      <c r="CI26" s="68">
        <f t="shared" si="5"/>
        <v>-1</v>
      </c>
      <c r="CJ26" s="68">
        <f t="shared" si="6"/>
        <v>-1</v>
      </c>
      <c r="CK26" s="68">
        <f t="shared" si="7"/>
        <v>-1</v>
      </c>
    </row>
    <row r="27" spans="1:89" x14ac:dyDescent="0.25">
      <c r="A27" s="14" t="s">
        <v>504</v>
      </c>
      <c r="B27" s="75">
        <v>3570.9590302000001</v>
      </c>
      <c r="C27" s="75">
        <v>3.7087278003000002</v>
      </c>
      <c r="D27" s="75">
        <v>24777.185509999999</v>
      </c>
      <c r="E27" s="75">
        <v>6847.6356748999997</v>
      </c>
      <c r="F27" s="75">
        <v>3904.4874137000002</v>
      </c>
      <c r="G27" s="75">
        <v>62099.673312999999</v>
      </c>
      <c r="H27" s="75">
        <v>49.143400124000003</v>
      </c>
      <c r="I27" s="75"/>
      <c r="J27" s="75"/>
      <c r="K27" s="75"/>
      <c r="L27" s="75"/>
      <c r="M27" s="75" t="s">
        <v>443</v>
      </c>
      <c r="N27" s="75">
        <v>0</v>
      </c>
      <c r="O27" s="75">
        <v>0</v>
      </c>
      <c r="P27" s="75">
        <v>0</v>
      </c>
      <c r="Q27" s="75">
        <v>0</v>
      </c>
      <c r="R27" s="75">
        <v>0</v>
      </c>
      <c r="S27" s="75">
        <v>0</v>
      </c>
      <c r="T27" s="75">
        <v>0</v>
      </c>
      <c r="U27" s="75">
        <v>0</v>
      </c>
      <c r="V27" s="75">
        <v>0</v>
      </c>
      <c r="W27" s="75">
        <v>0</v>
      </c>
      <c r="X27" s="75">
        <v>0</v>
      </c>
      <c r="Y27" s="75">
        <v>0</v>
      </c>
      <c r="Z27" s="75">
        <v>0</v>
      </c>
      <c r="AA27" s="75">
        <v>0</v>
      </c>
      <c r="AB27" s="75">
        <v>0</v>
      </c>
      <c r="AC27" s="75">
        <v>0</v>
      </c>
      <c r="AD27" s="75">
        <v>0</v>
      </c>
      <c r="AE27" s="75">
        <v>0</v>
      </c>
      <c r="AF27" s="75">
        <v>0</v>
      </c>
      <c r="AG27" s="75">
        <v>0</v>
      </c>
      <c r="AH27" s="75">
        <v>0</v>
      </c>
      <c r="AI27" s="75">
        <v>0</v>
      </c>
      <c r="AJ27" s="75">
        <v>0</v>
      </c>
      <c r="AK27" s="75">
        <v>0</v>
      </c>
      <c r="AL27" s="75">
        <v>0</v>
      </c>
      <c r="AM27" s="75">
        <v>0</v>
      </c>
      <c r="AN27" s="75">
        <v>0</v>
      </c>
      <c r="AO27" s="75">
        <v>0</v>
      </c>
      <c r="AP27" s="75">
        <v>0</v>
      </c>
      <c r="AQ27" s="75">
        <v>0</v>
      </c>
      <c r="AR27" s="75">
        <v>0</v>
      </c>
      <c r="AS27" s="75">
        <v>0</v>
      </c>
      <c r="AT27" s="75">
        <v>0</v>
      </c>
      <c r="AU27" s="75">
        <v>0</v>
      </c>
      <c r="AV27" s="75">
        <v>0</v>
      </c>
      <c r="AW27" s="75">
        <v>0</v>
      </c>
      <c r="AX27" s="75">
        <v>0</v>
      </c>
      <c r="AY27" s="75">
        <v>0</v>
      </c>
      <c r="AZ27" s="75">
        <v>0</v>
      </c>
      <c r="BA27" s="75">
        <v>0</v>
      </c>
      <c r="BB27" s="75">
        <v>0</v>
      </c>
      <c r="BC27" s="75">
        <v>0</v>
      </c>
      <c r="BD27" s="75">
        <v>0</v>
      </c>
      <c r="BE27" s="75">
        <v>0</v>
      </c>
      <c r="BF27" s="75">
        <v>0</v>
      </c>
      <c r="BG27" s="75">
        <v>0</v>
      </c>
      <c r="BH27" s="75">
        <v>0</v>
      </c>
      <c r="BI27" s="75">
        <v>0</v>
      </c>
      <c r="BJ27" s="75">
        <v>0</v>
      </c>
      <c r="BK27" s="75">
        <v>0</v>
      </c>
      <c r="BL27" s="75">
        <v>0</v>
      </c>
      <c r="BM27" s="75">
        <v>0</v>
      </c>
      <c r="BN27" s="75">
        <v>0</v>
      </c>
      <c r="BO27" s="75">
        <v>0</v>
      </c>
      <c r="BP27" s="75">
        <v>0</v>
      </c>
      <c r="BQ27" s="75">
        <v>0</v>
      </c>
      <c r="BR27" s="75">
        <v>0</v>
      </c>
      <c r="BS27" s="75">
        <v>0</v>
      </c>
      <c r="BT27" s="75">
        <v>0</v>
      </c>
      <c r="BU27" s="75">
        <v>0</v>
      </c>
      <c r="BV27" s="75">
        <v>0</v>
      </c>
      <c r="BW27" s="75">
        <v>0</v>
      </c>
      <c r="BX27" s="75">
        <v>0</v>
      </c>
      <c r="BY27" s="75">
        <v>0</v>
      </c>
      <c r="BZ27" s="75">
        <v>0</v>
      </c>
      <c r="CA27" s="75">
        <v>0</v>
      </c>
      <c r="CB27" s="75">
        <v>0</v>
      </c>
      <c r="CC27" s="89"/>
      <c r="CD27" s="28" t="e">
        <f t="shared" si="0"/>
        <v>#DIV/0!</v>
      </c>
      <c r="CE27" s="68">
        <f t="shared" si="1"/>
        <v>-1</v>
      </c>
      <c r="CF27" s="68">
        <f t="shared" si="2"/>
        <v>-1</v>
      </c>
      <c r="CG27" s="68">
        <f t="shared" si="3"/>
        <v>-1</v>
      </c>
      <c r="CH27" s="68">
        <f t="shared" si="4"/>
        <v>-1</v>
      </c>
      <c r="CI27" s="68">
        <f t="shared" si="5"/>
        <v>-1</v>
      </c>
      <c r="CJ27" s="68">
        <f t="shared" si="6"/>
        <v>-1</v>
      </c>
      <c r="CK27" s="68">
        <f t="shared" si="7"/>
        <v>-1</v>
      </c>
    </row>
    <row r="28" spans="1:89" x14ac:dyDescent="0.25">
      <c r="A28" s="14" t="s">
        <v>505</v>
      </c>
      <c r="B28" s="75">
        <v>13952.811084999999</v>
      </c>
      <c r="C28" s="75">
        <v>301.45139325000002</v>
      </c>
      <c r="D28" s="75">
        <v>27132.300123000001</v>
      </c>
      <c r="E28" s="75">
        <v>11321.745488</v>
      </c>
      <c r="F28" s="75">
        <v>8294.7011763999999</v>
      </c>
      <c r="G28" s="75">
        <v>153464.61314</v>
      </c>
      <c r="H28" s="75">
        <v>4682.6659065000003</v>
      </c>
      <c r="I28" s="75"/>
      <c r="J28" s="75"/>
      <c r="K28" s="75"/>
      <c r="L28" s="75"/>
      <c r="M28" s="75" t="s">
        <v>468</v>
      </c>
      <c r="N28" s="75">
        <v>0</v>
      </c>
      <c r="O28" s="75">
        <v>0</v>
      </c>
      <c r="P28" s="75">
        <v>0</v>
      </c>
      <c r="Q28" s="75">
        <v>0</v>
      </c>
      <c r="R28" s="75">
        <v>0</v>
      </c>
      <c r="S28" s="75">
        <v>0</v>
      </c>
      <c r="T28" s="75">
        <v>0</v>
      </c>
      <c r="U28" s="75">
        <v>0</v>
      </c>
      <c r="V28" s="75">
        <v>0</v>
      </c>
      <c r="W28" s="75">
        <v>0</v>
      </c>
      <c r="X28" s="75">
        <v>0</v>
      </c>
      <c r="Y28" s="75">
        <v>0</v>
      </c>
      <c r="Z28" s="75">
        <v>0</v>
      </c>
      <c r="AA28" s="75">
        <v>0</v>
      </c>
      <c r="AB28" s="75">
        <v>0</v>
      </c>
      <c r="AC28" s="75">
        <v>0</v>
      </c>
      <c r="AD28" s="75">
        <v>0</v>
      </c>
      <c r="AE28" s="75">
        <v>0</v>
      </c>
      <c r="AF28" s="75">
        <v>0</v>
      </c>
      <c r="AG28" s="75">
        <v>0</v>
      </c>
      <c r="AH28" s="75">
        <v>0</v>
      </c>
      <c r="AI28" s="75">
        <v>0</v>
      </c>
      <c r="AJ28" s="75">
        <v>0</v>
      </c>
      <c r="AK28" s="75">
        <v>0</v>
      </c>
      <c r="AL28" s="75">
        <v>0</v>
      </c>
      <c r="AM28" s="75">
        <v>0</v>
      </c>
      <c r="AN28" s="75">
        <v>0</v>
      </c>
      <c r="AO28" s="75">
        <v>0</v>
      </c>
      <c r="AP28" s="75">
        <v>0</v>
      </c>
      <c r="AQ28" s="75">
        <v>0</v>
      </c>
      <c r="AR28" s="75">
        <v>0</v>
      </c>
      <c r="AS28" s="75">
        <v>0</v>
      </c>
      <c r="AT28" s="75">
        <v>0</v>
      </c>
      <c r="AU28" s="75">
        <v>0</v>
      </c>
      <c r="AV28" s="75">
        <v>0</v>
      </c>
      <c r="AW28" s="75">
        <v>0</v>
      </c>
      <c r="AX28" s="75">
        <v>0</v>
      </c>
      <c r="AY28" s="75">
        <v>0</v>
      </c>
      <c r="AZ28" s="75">
        <v>0</v>
      </c>
      <c r="BA28" s="75">
        <v>0</v>
      </c>
      <c r="BB28" s="75">
        <v>0</v>
      </c>
      <c r="BC28" s="75">
        <v>0</v>
      </c>
      <c r="BD28" s="75">
        <v>0</v>
      </c>
      <c r="BE28" s="75">
        <v>0</v>
      </c>
      <c r="BF28" s="75">
        <v>0</v>
      </c>
      <c r="BG28" s="75">
        <v>0</v>
      </c>
      <c r="BH28" s="75">
        <v>0</v>
      </c>
      <c r="BI28" s="75">
        <v>0</v>
      </c>
      <c r="BJ28" s="75">
        <v>0</v>
      </c>
      <c r="BK28" s="75">
        <v>0</v>
      </c>
      <c r="BL28" s="75">
        <v>0</v>
      </c>
      <c r="BM28" s="75">
        <v>0</v>
      </c>
      <c r="BN28" s="75">
        <v>0</v>
      </c>
      <c r="BO28" s="75">
        <v>0</v>
      </c>
      <c r="BP28" s="75">
        <v>0</v>
      </c>
      <c r="BQ28" s="75">
        <v>0</v>
      </c>
      <c r="BR28" s="75">
        <v>0</v>
      </c>
      <c r="BS28" s="75">
        <v>0</v>
      </c>
      <c r="BT28" s="75">
        <v>0</v>
      </c>
      <c r="BU28" s="75">
        <v>0</v>
      </c>
      <c r="BV28" s="75">
        <v>0</v>
      </c>
      <c r="BW28" s="75">
        <v>0</v>
      </c>
      <c r="BX28" s="75">
        <v>0</v>
      </c>
      <c r="BY28" s="75">
        <v>0</v>
      </c>
      <c r="BZ28" s="75">
        <v>0</v>
      </c>
      <c r="CA28" s="75">
        <v>0</v>
      </c>
      <c r="CB28" s="75">
        <v>0</v>
      </c>
      <c r="CC28" s="89"/>
      <c r="CD28" s="28" t="e">
        <f t="shared" si="0"/>
        <v>#DIV/0!</v>
      </c>
      <c r="CE28" s="68">
        <f t="shared" si="1"/>
        <v>-1</v>
      </c>
      <c r="CF28" s="68">
        <f t="shared" si="2"/>
        <v>-1</v>
      </c>
      <c r="CG28" s="68">
        <f t="shared" si="3"/>
        <v>-1</v>
      </c>
      <c r="CH28" s="68">
        <f t="shared" si="4"/>
        <v>-1</v>
      </c>
      <c r="CI28" s="68">
        <f t="shared" si="5"/>
        <v>-1</v>
      </c>
      <c r="CJ28" s="68">
        <f t="shared" si="6"/>
        <v>-1</v>
      </c>
      <c r="CK28" s="68">
        <f t="shared" si="7"/>
        <v>-1</v>
      </c>
    </row>
    <row r="29" spans="1:89" x14ac:dyDescent="0.25">
      <c r="A29" s="14" t="s">
        <v>506</v>
      </c>
      <c r="B29" s="75">
        <v>5483.1438348000001</v>
      </c>
      <c r="C29" s="75">
        <v>57.679431532000002</v>
      </c>
      <c r="D29" s="75">
        <v>6161.3122506999998</v>
      </c>
      <c r="E29" s="75">
        <v>12916.792167</v>
      </c>
      <c r="F29" s="75">
        <v>7544.4923521999999</v>
      </c>
      <c r="G29" s="75">
        <v>17529.980235999999</v>
      </c>
      <c r="H29" s="75">
        <v>4873.5504533000003</v>
      </c>
      <c r="I29" s="75"/>
      <c r="J29" s="75"/>
      <c r="K29" s="75"/>
      <c r="L29" s="75"/>
      <c r="M29" s="75" t="s">
        <v>444</v>
      </c>
      <c r="N29" s="75">
        <v>0</v>
      </c>
      <c r="O29" s="75">
        <v>0</v>
      </c>
      <c r="P29" s="75">
        <v>0</v>
      </c>
      <c r="Q29" s="75">
        <v>0</v>
      </c>
      <c r="R29" s="75">
        <v>0</v>
      </c>
      <c r="S29" s="75">
        <v>0</v>
      </c>
      <c r="T29" s="75">
        <v>0</v>
      </c>
      <c r="U29" s="75">
        <v>0</v>
      </c>
      <c r="V29" s="75">
        <v>0</v>
      </c>
      <c r="W29" s="75">
        <v>0</v>
      </c>
      <c r="X29" s="75">
        <v>0</v>
      </c>
      <c r="Y29" s="75">
        <v>0</v>
      </c>
      <c r="Z29" s="75">
        <v>0</v>
      </c>
      <c r="AA29" s="75">
        <v>0</v>
      </c>
      <c r="AB29" s="75">
        <v>0</v>
      </c>
      <c r="AC29" s="75">
        <v>0</v>
      </c>
      <c r="AD29" s="75">
        <v>0</v>
      </c>
      <c r="AE29" s="75">
        <v>0</v>
      </c>
      <c r="AF29" s="75">
        <v>0</v>
      </c>
      <c r="AG29" s="75">
        <v>0</v>
      </c>
      <c r="AH29" s="75">
        <v>0</v>
      </c>
      <c r="AI29" s="75">
        <v>0</v>
      </c>
      <c r="AJ29" s="75">
        <v>0</v>
      </c>
      <c r="AK29" s="75">
        <v>0</v>
      </c>
      <c r="AL29" s="75">
        <v>0</v>
      </c>
      <c r="AM29" s="75">
        <v>0</v>
      </c>
      <c r="AN29" s="75">
        <v>0</v>
      </c>
      <c r="AO29" s="75">
        <v>0</v>
      </c>
      <c r="AP29" s="75">
        <v>0</v>
      </c>
      <c r="AQ29" s="75">
        <v>0</v>
      </c>
      <c r="AR29" s="75">
        <v>0</v>
      </c>
      <c r="AS29" s="75">
        <v>0</v>
      </c>
      <c r="AT29" s="75">
        <v>0</v>
      </c>
      <c r="AU29" s="75">
        <v>0</v>
      </c>
      <c r="AV29" s="75">
        <v>0</v>
      </c>
      <c r="AW29" s="75">
        <v>0</v>
      </c>
      <c r="AX29" s="75">
        <v>0</v>
      </c>
      <c r="AY29" s="75">
        <v>0</v>
      </c>
      <c r="AZ29" s="75">
        <v>0</v>
      </c>
      <c r="BA29" s="75">
        <v>0</v>
      </c>
      <c r="BB29" s="75">
        <v>0</v>
      </c>
      <c r="BC29" s="75">
        <v>0</v>
      </c>
      <c r="BD29" s="75">
        <v>0</v>
      </c>
      <c r="BE29" s="75">
        <v>0</v>
      </c>
      <c r="BF29" s="75">
        <v>0</v>
      </c>
      <c r="BG29" s="75">
        <v>0</v>
      </c>
      <c r="BH29" s="75">
        <v>0</v>
      </c>
      <c r="BI29" s="75">
        <v>0</v>
      </c>
      <c r="BJ29" s="75">
        <v>0</v>
      </c>
      <c r="BK29" s="75">
        <v>0</v>
      </c>
      <c r="BL29" s="75">
        <v>0</v>
      </c>
      <c r="BM29" s="75">
        <v>0</v>
      </c>
      <c r="BN29" s="75">
        <v>0</v>
      </c>
      <c r="BO29" s="75">
        <v>0</v>
      </c>
      <c r="BP29" s="75">
        <v>0</v>
      </c>
      <c r="BQ29" s="75">
        <v>0</v>
      </c>
      <c r="BR29" s="75">
        <v>0</v>
      </c>
      <c r="BS29" s="75">
        <v>0</v>
      </c>
      <c r="BT29" s="75">
        <v>0</v>
      </c>
      <c r="BU29" s="75">
        <v>0</v>
      </c>
      <c r="BV29" s="75">
        <v>0</v>
      </c>
      <c r="BW29" s="75">
        <v>0</v>
      </c>
      <c r="BX29" s="75">
        <v>0</v>
      </c>
      <c r="BY29" s="75">
        <v>0</v>
      </c>
      <c r="BZ29" s="75">
        <v>0</v>
      </c>
      <c r="CA29" s="75">
        <v>0</v>
      </c>
      <c r="CB29" s="75">
        <v>0</v>
      </c>
      <c r="CC29" s="89"/>
      <c r="CD29" s="28" t="e">
        <f t="shared" si="0"/>
        <v>#DIV/0!</v>
      </c>
      <c r="CE29" s="68">
        <f t="shared" si="1"/>
        <v>-1</v>
      </c>
      <c r="CF29" s="68">
        <f t="shared" si="2"/>
        <v>-1</v>
      </c>
      <c r="CG29" s="68">
        <f t="shared" si="3"/>
        <v>-1</v>
      </c>
      <c r="CH29" s="68">
        <f t="shared" si="4"/>
        <v>-1</v>
      </c>
      <c r="CI29" s="68">
        <f t="shared" si="5"/>
        <v>-1</v>
      </c>
      <c r="CJ29" s="68">
        <f t="shared" si="6"/>
        <v>-1</v>
      </c>
      <c r="CK29" s="68">
        <f t="shared" si="7"/>
        <v>-1</v>
      </c>
    </row>
    <row r="30" spans="1:89" x14ac:dyDescent="0.25">
      <c r="A30" s="14" t="s">
        <v>507</v>
      </c>
      <c r="B30" s="75">
        <v>18718.338451</v>
      </c>
      <c r="C30" s="75">
        <v>143.7328148</v>
      </c>
      <c r="D30" s="75">
        <v>12341.137355000001</v>
      </c>
      <c r="E30" s="75">
        <v>2615.3657143</v>
      </c>
      <c r="F30" s="75">
        <v>2154.7377907999999</v>
      </c>
      <c r="G30" s="75">
        <v>2173.6391907000002</v>
      </c>
      <c r="H30" s="75">
        <v>12135.077404</v>
      </c>
      <c r="I30" s="75"/>
      <c r="J30" s="75"/>
      <c r="K30" s="75"/>
      <c r="L30" s="75"/>
      <c r="M30" s="75" t="s">
        <v>469</v>
      </c>
      <c r="N30" s="75">
        <v>0</v>
      </c>
      <c r="O30" s="75">
        <v>0</v>
      </c>
      <c r="P30" s="75">
        <v>0</v>
      </c>
      <c r="Q30" s="75">
        <v>0</v>
      </c>
      <c r="R30" s="75">
        <v>0</v>
      </c>
      <c r="S30" s="75">
        <v>0</v>
      </c>
      <c r="T30" s="75">
        <v>0</v>
      </c>
      <c r="U30" s="75">
        <v>0</v>
      </c>
      <c r="V30" s="75">
        <v>0</v>
      </c>
      <c r="W30" s="75">
        <v>0</v>
      </c>
      <c r="X30" s="75">
        <v>0</v>
      </c>
      <c r="Y30" s="75">
        <v>0</v>
      </c>
      <c r="Z30" s="75">
        <v>0</v>
      </c>
      <c r="AA30" s="75">
        <v>0</v>
      </c>
      <c r="AB30" s="75">
        <v>0</v>
      </c>
      <c r="AC30" s="75">
        <v>0</v>
      </c>
      <c r="AD30" s="75">
        <v>0</v>
      </c>
      <c r="AE30" s="75">
        <v>0</v>
      </c>
      <c r="AF30" s="75">
        <v>0</v>
      </c>
      <c r="AG30" s="75">
        <v>0</v>
      </c>
      <c r="AH30" s="75">
        <v>0</v>
      </c>
      <c r="AI30" s="75">
        <v>0</v>
      </c>
      <c r="AJ30" s="75">
        <v>0</v>
      </c>
      <c r="AK30" s="75">
        <v>0</v>
      </c>
      <c r="AL30" s="75">
        <v>0</v>
      </c>
      <c r="AM30" s="75">
        <v>0</v>
      </c>
      <c r="AN30" s="75">
        <v>0</v>
      </c>
      <c r="AO30" s="75">
        <v>0</v>
      </c>
      <c r="AP30" s="75">
        <v>0</v>
      </c>
      <c r="AQ30" s="75">
        <v>0</v>
      </c>
      <c r="AR30" s="75">
        <v>0</v>
      </c>
      <c r="AS30" s="75">
        <v>0</v>
      </c>
      <c r="AT30" s="75">
        <v>0</v>
      </c>
      <c r="AU30" s="75">
        <v>0</v>
      </c>
      <c r="AV30" s="75">
        <v>0</v>
      </c>
      <c r="AW30" s="75">
        <v>0</v>
      </c>
      <c r="AX30" s="75">
        <v>0</v>
      </c>
      <c r="AY30" s="75">
        <v>0</v>
      </c>
      <c r="AZ30" s="75">
        <v>0</v>
      </c>
      <c r="BA30" s="75">
        <v>0</v>
      </c>
      <c r="BB30" s="75">
        <v>0</v>
      </c>
      <c r="BC30" s="75">
        <v>0</v>
      </c>
      <c r="BD30" s="75">
        <v>0</v>
      </c>
      <c r="BE30" s="75">
        <v>0</v>
      </c>
      <c r="BF30" s="75">
        <v>0</v>
      </c>
      <c r="BG30" s="75">
        <v>0</v>
      </c>
      <c r="BH30" s="75">
        <v>0</v>
      </c>
      <c r="BI30" s="75">
        <v>0</v>
      </c>
      <c r="BJ30" s="75">
        <v>0</v>
      </c>
      <c r="BK30" s="75">
        <v>0</v>
      </c>
      <c r="BL30" s="75">
        <v>0</v>
      </c>
      <c r="BM30" s="75">
        <v>0</v>
      </c>
      <c r="BN30" s="75">
        <v>0</v>
      </c>
      <c r="BO30" s="75">
        <v>0</v>
      </c>
      <c r="BP30" s="75">
        <v>0</v>
      </c>
      <c r="BQ30" s="75">
        <v>0</v>
      </c>
      <c r="BR30" s="75">
        <v>0</v>
      </c>
      <c r="BS30" s="75">
        <v>0</v>
      </c>
      <c r="BT30" s="75">
        <v>0</v>
      </c>
      <c r="BU30" s="75">
        <v>0</v>
      </c>
      <c r="BV30" s="75">
        <v>0</v>
      </c>
      <c r="BW30" s="75">
        <v>0</v>
      </c>
      <c r="BX30" s="75">
        <v>0</v>
      </c>
      <c r="BY30" s="75">
        <v>0</v>
      </c>
      <c r="BZ30" s="75">
        <v>0</v>
      </c>
      <c r="CA30" s="75">
        <v>0</v>
      </c>
      <c r="CB30" s="75">
        <v>0</v>
      </c>
      <c r="CC30" s="89"/>
      <c r="CD30" s="28" t="e">
        <f t="shared" si="0"/>
        <v>#DIV/0!</v>
      </c>
      <c r="CE30" s="68">
        <f t="shared" si="1"/>
        <v>-1</v>
      </c>
      <c r="CF30" s="68">
        <f t="shared" si="2"/>
        <v>-1</v>
      </c>
      <c r="CG30" s="68">
        <f t="shared" si="3"/>
        <v>-1</v>
      </c>
      <c r="CH30" s="68">
        <f t="shared" si="4"/>
        <v>-1</v>
      </c>
      <c r="CI30" s="68">
        <f t="shared" si="5"/>
        <v>-1</v>
      </c>
      <c r="CJ30" s="68">
        <f t="shared" si="6"/>
        <v>-1</v>
      </c>
      <c r="CK30" s="68">
        <f t="shared" si="7"/>
        <v>-1</v>
      </c>
    </row>
    <row r="31" spans="1:89" x14ac:dyDescent="0.25">
      <c r="A31" s="14" t="s">
        <v>508</v>
      </c>
      <c r="B31" s="75">
        <v>9792.8227458000001</v>
      </c>
      <c r="C31" s="75">
        <v>214.14744528</v>
      </c>
      <c r="D31" s="75">
        <v>14348.734646999999</v>
      </c>
      <c r="E31" s="75">
        <v>5159.0920864</v>
      </c>
      <c r="F31" s="75">
        <v>3317.9883009999999</v>
      </c>
      <c r="G31" s="75">
        <v>25076.364919</v>
      </c>
      <c r="H31" s="75">
        <v>619.64264610999999</v>
      </c>
      <c r="I31" s="75"/>
      <c r="J31" s="75"/>
      <c r="K31" s="75"/>
      <c r="L31" s="75"/>
      <c r="M31" s="75" t="s">
        <v>445</v>
      </c>
      <c r="N31" s="75">
        <v>0</v>
      </c>
      <c r="O31" s="75">
        <v>0</v>
      </c>
      <c r="P31" s="75">
        <v>0</v>
      </c>
      <c r="Q31" s="75">
        <v>0</v>
      </c>
      <c r="R31" s="75">
        <v>0</v>
      </c>
      <c r="S31" s="75">
        <v>0</v>
      </c>
      <c r="T31" s="75">
        <v>0</v>
      </c>
      <c r="U31" s="75">
        <v>0</v>
      </c>
      <c r="V31" s="75">
        <v>0</v>
      </c>
      <c r="W31" s="75">
        <v>0</v>
      </c>
      <c r="X31" s="75">
        <v>0</v>
      </c>
      <c r="Y31" s="75">
        <v>0</v>
      </c>
      <c r="Z31" s="75">
        <v>0</v>
      </c>
      <c r="AA31" s="75">
        <v>0</v>
      </c>
      <c r="AB31" s="75">
        <v>0</v>
      </c>
      <c r="AC31" s="75">
        <v>0</v>
      </c>
      <c r="AD31" s="75">
        <v>0</v>
      </c>
      <c r="AE31" s="75">
        <v>0</v>
      </c>
      <c r="AF31" s="75">
        <v>0</v>
      </c>
      <c r="AG31" s="75">
        <v>0</v>
      </c>
      <c r="AH31" s="75">
        <v>0</v>
      </c>
      <c r="AI31" s="75">
        <v>0</v>
      </c>
      <c r="AJ31" s="75">
        <v>0</v>
      </c>
      <c r="AK31" s="75">
        <v>0</v>
      </c>
      <c r="AL31" s="75">
        <v>0</v>
      </c>
      <c r="AM31" s="75">
        <v>0</v>
      </c>
      <c r="AN31" s="75">
        <v>0</v>
      </c>
      <c r="AO31" s="75">
        <v>0</v>
      </c>
      <c r="AP31" s="75">
        <v>0</v>
      </c>
      <c r="AQ31" s="75">
        <v>0</v>
      </c>
      <c r="AR31" s="75">
        <v>0</v>
      </c>
      <c r="AS31" s="75">
        <v>0</v>
      </c>
      <c r="AT31" s="75">
        <v>0</v>
      </c>
      <c r="AU31" s="75">
        <v>0</v>
      </c>
      <c r="AV31" s="75">
        <v>0</v>
      </c>
      <c r="AW31" s="75">
        <v>0</v>
      </c>
      <c r="AX31" s="75">
        <v>0</v>
      </c>
      <c r="AY31" s="75">
        <v>0</v>
      </c>
      <c r="AZ31" s="75">
        <v>0</v>
      </c>
      <c r="BA31" s="75">
        <v>0</v>
      </c>
      <c r="BB31" s="75">
        <v>0</v>
      </c>
      <c r="BC31" s="75">
        <v>0</v>
      </c>
      <c r="BD31" s="75">
        <v>0</v>
      </c>
      <c r="BE31" s="75">
        <v>0</v>
      </c>
      <c r="BF31" s="75">
        <v>0</v>
      </c>
      <c r="BG31" s="75">
        <v>0</v>
      </c>
      <c r="BH31" s="75">
        <v>0</v>
      </c>
      <c r="BI31" s="75">
        <v>0</v>
      </c>
      <c r="BJ31" s="75">
        <v>0</v>
      </c>
      <c r="BK31" s="75">
        <v>0</v>
      </c>
      <c r="BL31" s="75">
        <v>0</v>
      </c>
      <c r="BM31" s="75">
        <v>0</v>
      </c>
      <c r="BN31" s="75">
        <v>0</v>
      </c>
      <c r="BO31" s="75">
        <v>0</v>
      </c>
      <c r="BP31" s="75">
        <v>0</v>
      </c>
      <c r="BQ31" s="75">
        <v>0</v>
      </c>
      <c r="BR31" s="75">
        <v>0</v>
      </c>
      <c r="BS31" s="75">
        <v>0</v>
      </c>
      <c r="BT31" s="75">
        <v>0</v>
      </c>
      <c r="BU31" s="75">
        <v>0</v>
      </c>
      <c r="BV31" s="75">
        <v>0</v>
      </c>
      <c r="BW31" s="75">
        <v>0</v>
      </c>
      <c r="BX31" s="75">
        <v>0</v>
      </c>
      <c r="BY31" s="75">
        <v>0</v>
      </c>
      <c r="BZ31" s="75">
        <v>0</v>
      </c>
      <c r="CA31" s="75">
        <v>0</v>
      </c>
      <c r="CB31" s="75">
        <v>0</v>
      </c>
      <c r="CC31" s="89"/>
      <c r="CD31" s="28" t="e">
        <f t="shared" si="0"/>
        <v>#DIV/0!</v>
      </c>
      <c r="CE31" s="68">
        <f t="shared" si="1"/>
        <v>-1</v>
      </c>
      <c r="CF31" s="68">
        <f t="shared" si="2"/>
        <v>-1</v>
      </c>
      <c r="CG31" s="68">
        <f t="shared" si="3"/>
        <v>-1</v>
      </c>
      <c r="CH31" s="68">
        <f t="shared" si="4"/>
        <v>-1</v>
      </c>
      <c r="CI31" s="68">
        <f t="shared" si="5"/>
        <v>-1</v>
      </c>
      <c r="CJ31" s="68">
        <f t="shared" si="6"/>
        <v>-1</v>
      </c>
      <c r="CK31" s="68">
        <f t="shared" si="7"/>
        <v>-1</v>
      </c>
    </row>
    <row r="32" spans="1:89" x14ac:dyDescent="0.25">
      <c r="A32" s="14" t="s">
        <v>509</v>
      </c>
      <c r="B32" s="75">
        <v>5811.1879073</v>
      </c>
      <c r="C32" s="75">
        <v>6.3207730151000003</v>
      </c>
      <c r="D32" s="75">
        <v>9164.7748281000004</v>
      </c>
      <c r="E32" s="75">
        <v>1214.7885590999999</v>
      </c>
      <c r="F32" s="75">
        <v>759.07855043999996</v>
      </c>
      <c r="G32" s="75">
        <v>466.43265444999997</v>
      </c>
      <c r="H32" s="75">
        <v>570.98851318000004</v>
      </c>
      <c r="I32" s="75"/>
      <c r="J32" s="75"/>
      <c r="K32" s="75"/>
      <c r="L32" s="75"/>
      <c r="M32" s="75" t="s">
        <v>470</v>
      </c>
      <c r="N32" s="75">
        <v>0</v>
      </c>
      <c r="O32" s="75">
        <v>0</v>
      </c>
      <c r="P32" s="75">
        <v>0</v>
      </c>
      <c r="Q32" s="75">
        <v>0</v>
      </c>
      <c r="R32" s="75">
        <v>0</v>
      </c>
      <c r="S32" s="75">
        <v>0</v>
      </c>
      <c r="T32" s="75">
        <v>0</v>
      </c>
      <c r="U32" s="75">
        <v>0</v>
      </c>
      <c r="V32" s="75">
        <v>0</v>
      </c>
      <c r="W32" s="75">
        <v>0</v>
      </c>
      <c r="X32" s="75">
        <v>0</v>
      </c>
      <c r="Y32" s="75">
        <v>0</v>
      </c>
      <c r="Z32" s="75">
        <v>0</v>
      </c>
      <c r="AA32" s="75">
        <v>0</v>
      </c>
      <c r="AB32" s="75">
        <v>0</v>
      </c>
      <c r="AC32" s="75">
        <v>0</v>
      </c>
      <c r="AD32" s="75">
        <v>0</v>
      </c>
      <c r="AE32" s="75">
        <v>0</v>
      </c>
      <c r="AF32" s="75">
        <v>0</v>
      </c>
      <c r="AG32" s="75">
        <v>0</v>
      </c>
      <c r="AH32" s="75">
        <v>0</v>
      </c>
      <c r="AI32" s="75">
        <v>0</v>
      </c>
      <c r="AJ32" s="75">
        <v>0</v>
      </c>
      <c r="AK32" s="75">
        <v>0</v>
      </c>
      <c r="AL32" s="75">
        <v>0</v>
      </c>
      <c r="AM32" s="75">
        <v>0</v>
      </c>
      <c r="AN32" s="75">
        <v>0</v>
      </c>
      <c r="AO32" s="75">
        <v>0</v>
      </c>
      <c r="AP32" s="75">
        <v>0</v>
      </c>
      <c r="AQ32" s="75">
        <v>0</v>
      </c>
      <c r="AR32" s="75">
        <v>0</v>
      </c>
      <c r="AS32" s="75">
        <v>0</v>
      </c>
      <c r="AT32" s="75">
        <v>0</v>
      </c>
      <c r="AU32" s="75">
        <v>0</v>
      </c>
      <c r="AV32" s="75">
        <v>0</v>
      </c>
      <c r="AW32" s="75">
        <v>0</v>
      </c>
      <c r="AX32" s="75">
        <v>0</v>
      </c>
      <c r="AY32" s="75">
        <v>0</v>
      </c>
      <c r="AZ32" s="75">
        <v>0</v>
      </c>
      <c r="BA32" s="75">
        <v>0</v>
      </c>
      <c r="BB32" s="75">
        <v>0</v>
      </c>
      <c r="BC32" s="75">
        <v>0</v>
      </c>
      <c r="BD32" s="75">
        <v>0</v>
      </c>
      <c r="BE32" s="75">
        <v>0</v>
      </c>
      <c r="BF32" s="75">
        <v>0</v>
      </c>
      <c r="BG32" s="75">
        <v>0</v>
      </c>
      <c r="BH32" s="75">
        <v>0</v>
      </c>
      <c r="BI32" s="75">
        <v>0</v>
      </c>
      <c r="BJ32" s="75">
        <v>0</v>
      </c>
      <c r="BK32" s="75">
        <v>0</v>
      </c>
      <c r="BL32" s="75">
        <v>0</v>
      </c>
      <c r="BM32" s="75">
        <v>0</v>
      </c>
      <c r="BN32" s="75">
        <v>0</v>
      </c>
      <c r="BO32" s="75">
        <v>0</v>
      </c>
      <c r="BP32" s="75">
        <v>0</v>
      </c>
      <c r="BQ32" s="75">
        <v>0</v>
      </c>
      <c r="BR32" s="75">
        <v>0</v>
      </c>
      <c r="BS32" s="75">
        <v>0</v>
      </c>
      <c r="BT32" s="75">
        <v>0</v>
      </c>
      <c r="BU32" s="75">
        <v>0</v>
      </c>
      <c r="BV32" s="75">
        <v>0</v>
      </c>
      <c r="BW32" s="75">
        <v>0</v>
      </c>
      <c r="BX32" s="75">
        <v>0</v>
      </c>
      <c r="BY32" s="75">
        <v>0</v>
      </c>
      <c r="BZ32" s="75">
        <v>0</v>
      </c>
      <c r="CA32" s="75">
        <v>0</v>
      </c>
      <c r="CB32" s="75">
        <v>0</v>
      </c>
      <c r="CC32" s="89"/>
      <c r="CD32" s="28" t="e">
        <f t="shared" si="0"/>
        <v>#DIV/0!</v>
      </c>
      <c r="CE32" s="68">
        <f t="shared" si="1"/>
        <v>-1</v>
      </c>
      <c r="CF32" s="68">
        <f t="shared" si="2"/>
        <v>-1</v>
      </c>
      <c r="CG32" s="68">
        <f t="shared" si="3"/>
        <v>-1</v>
      </c>
      <c r="CH32" s="68">
        <f t="shared" si="4"/>
        <v>-1</v>
      </c>
      <c r="CI32" s="68">
        <f t="shared" si="5"/>
        <v>-1</v>
      </c>
      <c r="CJ32" s="68">
        <f t="shared" si="6"/>
        <v>-1</v>
      </c>
      <c r="CK32" s="68">
        <f t="shared" si="7"/>
        <v>-1</v>
      </c>
    </row>
    <row r="33" spans="1:89" x14ac:dyDescent="0.25">
      <c r="A33" s="14" t="s">
        <v>510</v>
      </c>
      <c r="B33" s="75">
        <v>1517.8345454</v>
      </c>
      <c r="C33" s="75">
        <v>1.0095470277</v>
      </c>
      <c r="D33" s="75">
        <v>550.93931981000003</v>
      </c>
      <c r="E33" s="75">
        <v>3012.1132593000002</v>
      </c>
      <c r="F33" s="75">
        <v>1718.2861447</v>
      </c>
      <c r="G33" s="75">
        <v>174.51098770999999</v>
      </c>
      <c r="H33" s="75">
        <v>17.477480807999999</v>
      </c>
      <c r="I33" s="75"/>
      <c r="J33" s="75"/>
      <c r="K33" s="75"/>
      <c r="L33" s="75"/>
      <c r="M33" s="75" t="s">
        <v>446</v>
      </c>
      <c r="N33" s="75">
        <v>0</v>
      </c>
      <c r="O33" s="75">
        <v>0</v>
      </c>
      <c r="P33" s="75">
        <v>0</v>
      </c>
      <c r="Q33" s="75">
        <v>0</v>
      </c>
      <c r="R33" s="75">
        <v>0</v>
      </c>
      <c r="S33" s="75">
        <v>0</v>
      </c>
      <c r="T33" s="75">
        <v>0</v>
      </c>
      <c r="U33" s="75">
        <v>0</v>
      </c>
      <c r="V33" s="75">
        <v>0</v>
      </c>
      <c r="W33" s="75">
        <v>0</v>
      </c>
      <c r="X33" s="75">
        <v>0</v>
      </c>
      <c r="Y33" s="75">
        <v>0</v>
      </c>
      <c r="Z33" s="75">
        <v>0</v>
      </c>
      <c r="AA33" s="75">
        <v>0</v>
      </c>
      <c r="AB33" s="75">
        <v>0</v>
      </c>
      <c r="AC33" s="75">
        <v>0</v>
      </c>
      <c r="AD33" s="75">
        <v>0</v>
      </c>
      <c r="AE33" s="75">
        <v>0</v>
      </c>
      <c r="AF33" s="75">
        <v>0</v>
      </c>
      <c r="AG33" s="75">
        <v>0</v>
      </c>
      <c r="AH33" s="75">
        <v>0</v>
      </c>
      <c r="AI33" s="75">
        <v>0</v>
      </c>
      <c r="AJ33" s="75">
        <v>0</v>
      </c>
      <c r="AK33" s="75">
        <v>0</v>
      </c>
      <c r="AL33" s="75">
        <v>0</v>
      </c>
      <c r="AM33" s="75">
        <v>0</v>
      </c>
      <c r="AN33" s="75">
        <v>0</v>
      </c>
      <c r="AO33" s="75">
        <v>0</v>
      </c>
      <c r="AP33" s="75">
        <v>0</v>
      </c>
      <c r="AQ33" s="75">
        <v>0</v>
      </c>
      <c r="AR33" s="75">
        <v>0</v>
      </c>
      <c r="AS33" s="75">
        <v>0</v>
      </c>
      <c r="AT33" s="75">
        <v>0</v>
      </c>
      <c r="AU33" s="75">
        <v>0</v>
      </c>
      <c r="AV33" s="75">
        <v>0</v>
      </c>
      <c r="AW33" s="75">
        <v>0</v>
      </c>
      <c r="AX33" s="75">
        <v>0</v>
      </c>
      <c r="AY33" s="75">
        <v>0</v>
      </c>
      <c r="AZ33" s="75">
        <v>0</v>
      </c>
      <c r="BA33" s="75">
        <v>0</v>
      </c>
      <c r="BB33" s="75">
        <v>0</v>
      </c>
      <c r="BC33" s="75">
        <v>0</v>
      </c>
      <c r="BD33" s="75">
        <v>0</v>
      </c>
      <c r="BE33" s="75">
        <v>0</v>
      </c>
      <c r="BF33" s="75">
        <v>0</v>
      </c>
      <c r="BG33" s="75">
        <v>0</v>
      </c>
      <c r="BH33" s="75">
        <v>0</v>
      </c>
      <c r="BI33" s="75">
        <v>0</v>
      </c>
      <c r="BJ33" s="75">
        <v>0</v>
      </c>
      <c r="BK33" s="75">
        <v>0</v>
      </c>
      <c r="BL33" s="75">
        <v>0</v>
      </c>
      <c r="BM33" s="75">
        <v>0</v>
      </c>
      <c r="BN33" s="75">
        <v>0</v>
      </c>
      <c r="BO33" s="75">
        <v>0</v>
      </c>
      <c r="BP33" s="75">
        <v>0</v>
      </c>
      <c r="BQ33" s="75">
        <v>0</v>
      </c>
      <c r="BR33" s="75">
        <v>0</v>
      </c>
      <c r="BS33" s="75">
        <v>0</v>
      </c>
      <c r="BT33" s="75">
        <v>0</v>
      </c>
      <c r="BU33" s="75">
        <v>0</v>
      </c>
      <c r="BV33" s="75">
        <v>0</v>
      </c>
      <c r="BW33" s="75">
        <v>0</v>
      </c>
      <c r="BX33" s="75">
        <v>0</v>
      </c>
      <c r="BY33" s="75">
        <v>0</v>
      </c>
      <c r="BZ33" s="75">
        <v>0</v>
      </c>
      <c r="CA33" s="75">
        <v>0</v>
      </c>
      <c r="CB33" s="75">
        <v>0</v>
      </c>
      <c r="CC33" s="89"/>
      <c r="CD33" s="28" t="e">
        <f t="shared" si="0"/>
        <v>#DIV/0!</v>
      </c>
      <c r="CE33" s="68">
        <f t="shared" si="1"/>
        <v>-1</v>
      </c>
      <c r="CF33" s="68">
        <f t="shared" si="2"/>
        <v>-1</v>
      </c>
      <c r="CG33" s="68">
        <f t="shared" si="3"/>
        <v>-1</v>
      </c>
      <c r="CH33" s="68">
        <f t="shared" si="4"/>
        <v>-1</v>
      </c>
      <c r="CI33" s="68">
        <f t="shared" si="5"/>
        <v>-1</v>
      </c>
      <c r="CJ33" s="68">
        <f t="shared" si="6"/>
        <v>-1</v>
      </c>
      <c r="CK33" s="68">
        <f t="shared" si="7"/>
        <v>-1</v>
      </c>
    </row>
    <row r="34" spans="1:89" x14ac:dyDescent="0.25">
      <c r="A34" s="14" t="s">
        <v>511</v>
      </c>
      <c r="B34" s="75">
        <v>9848.4227897000001</v>
      </c>
      <c r="C34" s="75">
        <v>180.62721442</v>
      </c>
      <c r="D34" s="75">
        <v>24690.658810000001</v>
      </c>
      <c r="E34" s="75">
        <v>14526.06847</v>
      </c>
      <c r="F34" s="75">
        <v>8363.1112278000001</v>
      </c>
      <c r="G34" s="75">
        <v>6195.3346621999999</v>
      </c>
      <c r="H34" s="75">
        <v>14662.924809</v>
      </c>
      <c r="I34" s="75"/>
      <c r="J34" s="75"/>
      <c r="K34" s="75"/>
      <c r="L34" s="75"/>
      <c r="M34" s="75" t="s">
        <v>471</v>
      </c>
      <c r="N34" s="75">
        <v>14.1663635215609</v>
      </c>
      <c r="O34" s="75">
        <v>540.57059175489496</v>
      </c>
      <c r="P34" s="75">
        <v>31.9293036695613</v>
      </c>
      <c r="Q34" s="75">
        <v>31.9293036695613</v>
      </c>
      <c r="R34" s="75">
        <v>10.7778924628656</v>
      </c>
      <c r="S34" s="75">
        <v>87.666232385584294</v>
      </c>
      <c r="T34" s="75">
        <v>472.70226141222099</v>
      </c>
      <c r="U34" s="75">
        <v>5287.6627976825803</v>
      </c>
      <c r="V34" s="75">
        <v>9848.3016764628992</v>
      </c>
      <c r="W34" s="75">
        <v>249.07829248811899</v>
      </c>
      <c r="X34" s="75">
        <v>81.868684002679004</v>
      </c>
      <c r="Y34" s="75">
        <v>69.812309765092607</v>
      </c>
      <c r="Z34" s="75">
        <v>26.644055144968799</v>
      </c>
      <c r="AA34" s="75">
        <v>14.192864295274999</v>
      </c>
      <c r="AB34" s="75">
        <v>1150.1586836454801</v>
      </c>
      <c r="AC34" s="75">
        <v>1150.1586836454801</v>
      </c>
      <c r="AD34" s="75">
        <v>0.28990906399576</v>
      </c>
      <c r="AE34" s="75">
        <v>0</v>
      </c>
      <c r="AF34" s="75">
        <v>0</v>
      </c>
      <c r="AG34" s="75">
        <v>12.409557465667801</v>
      </c>
      <c r="AH34" s="75">
        <v>6.64374318660425</v>
      </c>
      <c r="AI34" s="75">
        <v>0.111285008303824</v>
      </c>
      <c r="AJ34" s="75">
        <v>550.619231122364</v>
      </c>
      <c r="AK34" s="75">
        <v>177.72489176579799</v>
      </c>
      <c r="AL34" s="75">
        <v>374.45924855999499</v>
      </c>
      <c r="AM34" s="75">
        <v>1.7080100533831601E-2</v>
      </c>
      <c r="AN34" s="75">
        <v>7.7554641896415903</v>
      </c>
      <c r="AO34" s="75">
        <v>180.623039540777</v>
      </c>
      <c r="AP34" s="75">
        <v>0</v>
      </c>
      <c r="AQ34" s="75">
        <v>15609.435330017701</v>
      </c>
      <c r="AR34" s="75">
        <v>22221.442378487201</v>
      </c>
      <c r="AS34" s="75">
        <v>2469.0487633477401</v>
      </c>
      <c r="AT34" s="75">
        <v>24690.491141834998</v>
      </c>
      <c r="AU34" s="75">
        <v>1.09280635056094</v>
      </c>
      <c r="AV34" s="75">
        <v>287.05561274759702</v>
      </c>
      <c r="AW34" s="75">
        <v>14.5165782216321</v>
      </c>
      <c r="AX34" s="75">
        <v>220.26806896773999</v>
      </c>
      <c r="AY34" s="75">
        <v>6069.2291083549298</v>
      </c>
      <c r="AZ34" s="75">
        <v>167.54806369775699</v>
      </c>
      <c r="BA34" s="75">
        <v>74.501336842870899</v>
      </c>
      <c r="BB34" s="75">
        <v>262.43783643997602</v>
      </c>
      <c r="BC34" s="75">
        <v>219.793733037473</v>
      </c>
      <c r="BD34" s="75">
        <v>10.2257582953868</v>
      </c>
      <c r="BE34" s="75">
        <v>48.441462887173003</v>
      </c>
      <c r="BF34" s="75">
        <v>14525.9326668582</v>
      </c>
      <c r="BG34" s="75">
        <v>8363.0842774924295</v>
      </c>
      <c r="BH34" s="75">
        <v>6162.8483893658304</v>
      </c>
      <c r="BI34" s="75">
        <v>1.18668059932648</v>
      </c>
      <c r="BJ34" s="75">
        <v>12.6649925878679</v>
      </c>
      <c r="BK34" s="75">
        <v>4393.60209120542</v>
      </c>
      <c r="BL34" s="75">
        <v>66.117850445498902</v>
      </c>
      <c r="BM34" s="75">
        <v>401.63766222554</v>
      </c>
      <c r="BN34" s="75">
        <v>52.580554411724201</v>
      </c>
      <c r="BO34" s="75">
        <v>29.8120585666823</v>
      </c>
      <c r="BP34" s="75">
        <v>1004.09362182102</v>
      </c>
      <c r="BQ34" s="75">
        <v>480.43643189163799</v>
      </c>
      <c r="BR34" s="75">
        <v>472.69284011695402</v>
      </c>
      <c r="BS34" s="75">
        <v>823.83822776196098</v>
      </c>
      <c r="BT34" s="75">
        <v>101.641437582042</v>
      </c>
      <c r="BU34" s="75">
        <v>6195.3308696813801</v>
      </c>
      <c r="BV34" s="75">
        <v>462.10399322032299</v>
      </c>
      <c r="BW34" s="75">
        <v>22.745995997839501</v>
      </c>
      <c r="BX34" s="75">
        <v>216.63687826670801</v>
      </c>
      <c r="BY34" s="75">
        <v>2065.2485831840199</v>
      </c>
      <c r="BZ34" s="75">
        <v>233.48081852638501</v>
      </c>
      <c r="CA34" s="75">
        <v>14662.892677223201</v>
      </c>
      <c r="CB34" s="75">
        <v>806.21790841812401</v>
      </c>
      <c r="CC34" s="89"/>
      <c r="CD34" s="28">
        <f t="shared" si="0"/>
        <v>0</v>
      </c>
      <c r="CE34" s="68">
        <f t="shared" si="1"/>
        <v>-1.2297729259505211E-5</v>
      </c>
      <c r="CF34" s="68">
        <f t="shared" si="2"/>
        <v>-2.3113234826804185E-5</v>
      </c>
      <c r="CG34" s="68">
        <f t="shared" si="3"/>
        <v>-6.7907529844642714E-6</v>
      </c>
      <c r="CH34" s="68">
        <f t="shared" si="4"/>
        <v>-9.3489261792218453E-6</v>
      </c>
      <c r="CI34" s="68">
        <f t="shared" si="5"/>
        <v>-3.2225217190704009E-6</v>
      </c>
      <c r="CJ34" s="68">
        <f t="shared" si="6"/>
        <v>-6.1215718384269153E-7</v>
      </c>
      <c r="CK34" s="68">
        <f t="shared" si="7"/>
        <v>-2.1913620384684961E-6</v>
      </c>
    </row>
    <row r="35" spans="1:89" x14ac:dyDescent="0.25">
      <c r="A35" s="14" t="s">
        <v>512</v>
      </c>
      <c r="B35" s="75">
        <v>5138.4019142999996</v>
      </c>
      <c r="C35" s="75">
        <v>100.4407058</v>
      </c>
      <c r="D35" s="75">
        <v>7315.8978198000004</v>
      </c>
      <c r="E35" s="75">
        <v>5871.4176680999999</v>
      </c>
      <c r="F35" s="75">
        <v>3458.025318</v>
      </c>
      <c r="G35" s="75">
        <v>120585.72687</v>
      </c>
      <c r="H35" s="75">
        <v>1189.2110774</v>
      </c>
      <c r="I35" s="75"/>
      <c r="J35" s="75"/>
      <c r="K35" s="75"/>
      <c r="L35" s="75"/>
      <c r="M35" s="75" t="s">
        <v>447</v>
      </c>
      <c r="N35" s="75">
        <v>0</v>
      </c>
      <c r="O35" s="75">
        <v>0</v>
      </c>
      <c r="P35" s="75">
        <v>0</v>
      </c>
      <c r="Q35" s="75">
        <v>0</v>
      </c>
      <c r="R35" s="75">
        <v>0</v>
      </c>
      <c r="S35" s="75">
        <v>0</v>
      </c>
      <c r="T35" s="75">
        <v>0</v>
      </c>
      <c r="U35" s="75">
        <v>0</v>
      </c>
      <c r="V35" s="75">
        <v>0</v>
      </c>
      <c r="W35" s="75">
        <v>0</v>
      </c>
      <c r="X35" s="75">
        <v>0</v>
      </c>
      <c r="Y35" s="75">
        <v>0</v>
      </c>
      <c r="Z35" s="75">
        <v>0</v>
      </c>
      <c r="AA35" s="75">
        <v>0</v>
      </c>
      <c r="AB35" s="75">
        <v>0</v>
      </c>
      <c r="AC35" s="75">
        <v>0</v>
      </c>
      <c r="AD35" s="75">
        <v>0</v>
      </c>
      <c r="AE35" s="75">
        <v>0</v>
      </c>
      <c r="AF35" s="75">
        <v>0</v>
      </c>
      <c r="AG35" s="75">
        <v>0</v>
      </c>
      <c r="AH35" s="75">
        <v>0</v>
      </c>
      <c r="AI35" s="75">
        <v>0</v>
      </c>
      <c r="AJ35" s="75">
        <v>0</v>
      </c>
      <c r="AK35" s="75">
        <v>0</v>
      </c>
      <c r="AL35" s="75">
        <v>0</v>
      </c>
      <c r="AM35" s="75">
        <v>0</v>
      </c>
      <c r="AN35" s="75">
        <v>0</v>
      </c>
      <c r="AO35" s="75">
        <v>0</v>
      </c>
      <c r="AP35" s="75">
        <v>0</v>
      </c>
      <c r="AQ35" s="75">
        <v>0</v>
      </c>
      <c r="AR35" s="75">
        <v>0</v>
      </c>
      <c r="AS35" s="75">
        <v>0</v>
      </c>
      <c r="AT35" s="75">
        <v>0</v>
      </c>
      <c r="AU35" s="75">
        <v>0</v>
      </c>
      <c r="AV35" s="75">
        <v>0</v>
      </c>
      <c r="AW35" s="75">
        <v>0</v>
      </c>
      <c r="AX35" s="75">
        <v>0</v>
      </c>
      <c r="AY35" s="75">
        <v>0</v>
      </c>
      <c r="AZ35" s="75">
        <v>0</v>
      </c>
      <c r="BA35" s="75">
        <v>0</v>
      </c>
      <c r="BB35" s="75">
        <v>0</v>
      </c>
      <c r="BC35" s="75">
        <v>0</v>
      </c>
      <c r="BD35" s="75">
        <v>0</v>
      </c>
      <c r="BE35" s="75">
        <v>0</v>
      </c>
      <c r="BF35" s="75">
        <v>0</v>
      </c>
      <c r="BG35" s="75">
        <v>0</v>
      </c>
      <c r="BH35" s="75">
        <v>0</v>
      </c>
      <c r="BI35" s="75">
        <v>0</v>
      </c>
      <c r="BJ35" s="75">
        <v>0</v>
      </c>
      <c r="BK35" s="75">
        <v>0</v>
      </c>
      <c r="BL35" s="75">
        <v>0</v>
      </c>
      <c r="BM35" s="75">
        <v>0</v>
      </c>
      <c r="BN35" s="75">
        <v>0</v>
      </c>
      <c r="BO35" s="75">
        <v>0</v>
      </c>
      <c r="BP35" s="75">
        <v>0</v>
      </c>
      <c r="BQ35" s="75">
        <v>0</v>
      </c>
      <c r="BR35" s="75">
        <v>0</v>
      </c>
      <c r="BS35" s="75">
        <v>0</v>
      </c>
      <c r="BT35" s="75">
        <v>0</v>
      </c>
      <c r="BU35" s="75">
        <v>0</v>
      </c>
      <c r="BV35" s="75">
        <v>0</v>
      </c>
      <c r="BW35" s="75">
        <v>0</v>
      </c>
      <c r="BX35" s="75">
        <v>0</v>
      </c>
      <c r="BY35" s="75">
        <v>0</v>
      </c>
      <c r="BZ35" s="75">
        <v>0</v>
      </c>
      <c r="CA35" s="75">
        <v>0</v>
      </c>
      <c r="CB35" s="75">
        <v>0</v>
      </c>
      <c r="CC35" s="89"/>
      <c r="CD35" s="28" t="e">
        <f t="shared" si="0"/>
        <v>#DIV/0!</v>
      </c>
      <c r="CE35" s="68">
        <f t="shared" ref="CE35:CE51" si="9">IF(B35=0,"",(V35-B35)/B35)</f>
        <v>-1</v>
      </c>
      <c r="CF35" s="68">
        <f t="shared" ref="CF35:CF51" si="10">IF(C35=0,"",(AO35-C35)/C35)</f>
        <v>-1</v>
      </c>
      <c r="CG35" s="68">
        <f t="shared" ref="CG35:CG51" si="11">IF(D35=0,"",(AT35-D35)/D35)</f>
        <v>-1</v>
      </c>
      <c r="CH35" s="68">
        <f t="shared" ref="CH35:CH51" si="12">IF(E35=0,"",(BF35-E35)/E35)</f>
        <v>-1</v>
      </c>
      <c r="CI35" s="68">
        <f t="shared" ref="CI35:CI51" si="13">IF(F35=0,"",(BG35-F35)/F35)</f>
        <v>-1</v>
      </c>
      <c r="CJ35" s="68">
        <f t="shared" ref="CJ35:CJ51" si="14">IF(G35=0,"",(BU35-G35)/G35)</f>
        <v>-1</v>
      </c>
      <c r="CK35" s="68">
        <f t="shared" ref="CK35:CK51" si="15">IF(H35=0,"",(CA35-H35)/H35)</f>
        <v>-1</v>
      </c>
    </row>
    <row r="36" spans="1:89" x14ac:dyDescent="0.25">
      <c r="A36" s="14" t="s">
        <v>513</v>
      </c>
      <c r="B36" s="75">
        <v>4511.3218038000005</v>
      </c>
      <c r="C36" s="75">
        <v>31.627474133</v>
      </c>
      <c r="D36" s="75">
        <v>11872.129852</v>
      </c>
      <c r="E36" s="75">
        <v>3252.1833817000002</v>
      </c>
      <c r="F36" s="75">
        <v>2206.5608296</v>
      </c>
      <c r="G36" s="75">
        <v>11126.088385999999</v>
      </c>
      <c r="H36" s="75">
        <v>2089.1314373999999</v>
      </c>
      <c r="I36" s="75"/>
      <c r="J36" s="75"/>
      <c r="K36" s="75"/>
      <c r="L36" s="75"/>
      <c r="M36" s="75" t="s">
        <v>472</v>
      </c>
      <c r="N36" s="75">
        <v>0</v>
      </c>
      <c r="O36" s="75">
        <v>0</v>
      </c>
      <c r="P36" s="75">
        <v>0</v>
      </c>
      <c r="Q36" s="75">
        <v>0</v>
      </c>
      <c r="R36" s="75">
        <v>0</v>
      </c>
      <c r="S36" s="75">
        <v>0</v>
      </c>
      <c r="T36" s="75">
        <v>0</v>
      </c>
      <c r="U36" s="75">
        <v>0</v>
      </c>
      <c r="V36" s="75">
        <v>0</v>
      </c>
      <c r="W36" s="75">
        <v>0</v>
      </c>
      <c r="X36" s="75">
        <v>0</v>
      </c>
      <c r="Y36" s="75">
        <v>0</v>
      </c>
      <c r="Z36" s="75">
        <v>0</v>
      </c>
      <c r="AA36" s="75">
        <v>0</v>
      </c>
      <c r="AB36" s="75">
        <v>0</v>
      </c>
      <c r="AC36" s="75">
        <v>0</v>
      </c>
      <c r="AD36" s="75">
        <v>0</v>
      </c>
      <c r="AE36" s="75">
        <v>0</v>
      </c>
      <c r="AF36" s="75">
        <v>0</v>
      </c>
      <c r="AG36" s="75">
        <v>0</v>
      </c>
      <c r="AH36" s="75">
        <v>0</v>
      </c>
      <c r="AI36" s="75">
        <v>0</v>
      </c>
      <c r="AJ36" s="75">
        <v>0</v>
      </c>
      <c r="AK36" s="75">
        <v>0</v>
      </c>
      <c r="AL36" s="75">
        <v>0</v>
      </c>
      <c r="AM36" s="75">
        <v>0</v>
      </c>
      <c r="AN36" s="75">
        <v>0</v>
      </c>
      <c r="AO36" s="75">
        <v>0</v>
      </c>
      <c r="AP36" s="75">
        <v>0</v>
      </c>
      <c r="AQ36" s="75">
        <v>0</v>
      </c>
      <c r="AR36" s="75">
        <v>0</v>
      </c>
      <c r="AS36" s="75">
        <v>0</v>
      </c>
      <c r="AT36" s="75">
        <v>0</v>
      </c>
      <c r="AU36" s="75">
        <v>0</v>
      </c>
      <c r="AV36" s="75">
        <v>0</v>
      </c>
      <c r="AW36" s="75">
        <v>0</v>
      </c>
      <c r="AX36" s="75">
        <v>0</v>
      </c>
      <c r="AY36" s="75">
        <v>0</v>
      </c>
      <c r="AZ36" s="75">
        <v>0</v>
      </c>
      <c r="BA36" s="75">
        <v>0</v>
      </c>
      <c r="BB36" s="75">
        <v>0</v>
      </c>
      <c r="BC36" s="75">
        <v>0</v>
      </c>
      <c r="BD36" s="75">
        <v>0</v>
      </c>
      <c r="BE36" s="75">
        <v>0</v>
      </c>
      <c r="BF36" s="75">
        <v>0</v>
      </c>
      <c r="BG36" s="75">
        <v>0</v>
      </c>
      <c r="BH36" s="75">
        <v>0</v>
      </c>
      <c r="BI36" s="75">
        <v>0</v>
      </c>
      <c r="BJ36" s="75">
        <v>0</v>
      </c>
      <c r="BK36" s="75">
        <v>0</v>
      </c>
      <c r="BL36" s="75">
        <v>0</v>
      </c>
      <c r="BM36" s="75">
        <v>0</v>
      </c>
      <c r="BN36" s="75">
        <v>0</v>
      </c>
      <c r="BO36" s="75">
        <v>0</v>
      </c>
      <c r="BP36" s="75">
        <v>0</v>
      </c>
      <c r="BQ36" s="75">
        <v>0</v>
      </c>
      <c r="BR36" s="75">
        <v>0</v>
      </c>
      <c r="BS36" s="75">
        <v>0</v>
      </c>
      <c r="BT36" s="75">
        <v>0</v>
      </c>
      <c r="BU36" s="75">
        <v>0</v>
      </c>
      <c r="BV36" s="75">
        <v>0</v>
      </c>
      <c r="BW36" s="75">
        <v>0</v>
      </c>
      <c r="BX36" s="75">
        <v>0</v>
      </c>
      <c r="BY36" s="75">
        <v>0</v>
      </c>
      <c r="BZ36" s="75">
        <v>0</v>
      </c>
      <c r="CA36" s="75">
        <v>0</v>
      </c>
      <c r="CB36" s="75">
        <v>0</v>
      </c>
      <c r="CC36" s="89"/>
      <c r="CD36" s="28" t="e">
        <f t="shared" si="0"/>
        <v>#DIV/0!</v>
      </c>
      <c r="CE36" s="68">
        <f t="shared" si="9"/>
        <v>-1</v>
      </c>
      <c r="CF36" s="68">
        <f t="shared" si="10"/>
        <v>-1</v>
      </c>
      <c r="CG36" s="68">
        <f t="shared" si="11"/>
        <v>-1</v>
      </c>
      <c r="CH36" s="68">
        <f t="shared" si="12"/>
        <v>-1</v>
      </c>
      <c r="CI36" s="68">
        <f t="shared" si="13"/>
        <v>-1</v>
      </c>
      <c r="CJ36" s="68">
        <f t="shared" si="14"/>
        <v>-1</v>
      </c>
      <c r="CK36" s="68">
        <f t="shared" si="15"/>
        <v>-1</v>
      </c>
    </row>
    <row r="37" spans="1:89" x14ac:dyDescent="0.25">
      <c r="A37" s="14" t="s">
        <v>514</v>
      </c>
      <c r="B37" s="75">
        <v>2474.7443484</v>
      </c>
      <c r="C37" s="75">
        <v>38.802403429999998</v>
      </c>
      <c r="D37" s="75">
        <v>4657.9440283000004</v>
      </c>
      <c r="E37" s="75">
        <v>1141.3980919000001</v>
      </c>
      <c r="F37" s="75">
        <v>963.80236993000005</v>
      </c>
      <c r="G37" s="75">
        <v>2386.8834753000001</v>
      </c>
      <c r="H37" s="75">
        <v>5480.3524543000003</v>
      </c>
      <c r="I37" s="75"/>
      <c r="J37" s="75"/>
      <c r="K37" s="75"/>
      <c r="L37" s="75"/>
      <c r="M37" s="75" t="s">
        <v>473</v>
      </c>
      <c r="N37" s="75">
        <v>0</v>
      </c>
      <c r="O37" s="75">
        <v>0</v>
      </c>
      <c r="P37" s="75">
        <v>0</v>
      </c>
      <c r="Q37" s="75">
        <v>0</v>
      </c>
      <c r="R37" s="75">
        <v>0</v>
      </c>
      <c r="S37" s="75">
        <v>0</v>
      </c>
      <c r="T37" s="75">
        <v>0</v>
      </c>
      <c r="U37" s="75">
        <v>0</v>
      </c>
      <c r="V37" s="75">
        <v>0</v>
      </c>
      <c r="W37" s="75">
        <v>0</v>
      </c>
      <c r="X37" s="75">
        <v>0</v>
      </c>
      <c r="Y37" s="75">
        <v>0</v>
      </c>
      <c r="Z37" s="75">
        <v>0</v>
      </c>
      <c r="AA37" s="75">
        <v>0</v>
      </c>
      <c r="AB37" s="75">
        <v>0</v>
      </c>
      <c r="AC37" s="75">
        <v>0</v>
      </c>
      <c r="AD37" s="75">
        <v>0</v>
      </c>
      <c r="AE37" s="75">
        <v>0</v>
      </c>
      <c r="AF37" s="75">
        <v>0</v>
      </c>
      <c r="AG37" s="75">
        <v>0</v>
      </c>
      <c r="AH37" s="75">
        <v>0</v>
      </c>
      <c r="AI37" s="75">
        <v>0</v>
      </c>
      <c r="AJ37" s="75">
        <v>0</v>
      </c>
      <c r="AK37" s="75">
        <v>0</v>
      </c>
      <c r="AL37" s="75">
        <v>0</v>
      </c>
      <c r="AM37" s="75">
        <v>0</v>
      </c>
      <c r="AN37" s="75">
        <v>0</v>
      </c>
      <c r="AO37" s="75">
        <v>0</v>
      </c>
      <c r="AP37" s="75">
        <v>0</v>
      </c>
      <c r="AQ37" s="75">
        <v>0</v>
      </c>
      <c r="AR37" s="75">
        <v>0</v>
      </c>
      <c r="AS37" s="75">
        <v>0</v>
      </c>
      <c r="AT37" s="75">
        <v>0</v>
      </c>
      <c r="AU37" s="75">
        <v>0</v>
      </c>
      <c r="AV37" s="75">
        <v>0</v>
      </c>
      <c r="AW37" s="75">
        <v>0</v>
      </c>
      <c r="AX37" s="75">
        <v>0</v>
      </c>
      <c r="AY37" s="75">
        <v>0</v>
      </c>
      <c r="AZ37" s="75">
        <v>0</v>
      </c>
      <c r="BA37" s="75">
        <v>0</v>
      </c>
      <c r="BB37" s="75">
        <v>0</v>
      </c>
      <c r="BC37" s="75">
        <v>0</v>
      </c>
      <c r="BD37" s="75">
        <v>0</v>
      </c>
      <c r="BE37" s="75">
        <v>0</v>
      </c>
      <c r="BF37" s="75">
        <v>0</v>
      </c>
      <c r="BG37" s="75">
        <v>0</v>
      </c>
      <c r="BH37" s="75">
        <v>0</v>
      </c>
      <c r="BI37" s="75">
        <v>0</v>
      </c>
      <c r="BJ37" s="75">
        <v>0</v>
      </c>
      <c r="BK37" s="75">
        <v>0</v>
      </c>
      <c r="BL37" s="75">
        <v>0</v>
      </c>
      <c r="BM37" s="75">
        <v>0</v>
      </c>
      <c r="BN37" s="75">
        <v>0</v>
      </c>
      <c r="BO37" s="75">
        <v>0</v>
      </c>
      <c r="BP37" s="75">
        <v>0</v>
      </c>
      <c r="BQ37" s="75">
        <v>0</v>
      </c>
      <c r="BR37" s="75">
        <v>0</v>
      </c>
      <c r="BS37" s="75">
        <v>0</v>
      </c>
      <c r="BT37" s="75">
        <v>0</v>
      </c>
      <c r="BU37" s="75">
        <v>0</v>
      </c>
      <c r="BV37" s="75">
        <v>0</v>
      </c>
      <c r="BW37" s="75">
        <v>0</v>
      </c>
      <c r="BX37" s="75">
        <v>0</v>
      </c>
      <c r="BY37" s="75">
        <v>0</v>
      </c>
      <c r="BZ37" s="75">
        <v>0</v>
      </c>
      <c r="CA37" s="75">
        <v>0</v>
      </c>
      <c r="CB37" s="75">
        <v>0</v>
      </c>
      <c r="CC37" s="89"/>
      <c r="CD37" s="28" t="e">
        <f t="shared" si="0"/>
        <v>#DIV/0!</v>
      </c>
      <c r="CE37" s="68">
        <f t="shared" si="9"/>
        <v>-1</v>
      </c>
      <c r="CF37" s="68">
        <f t="shared" si="10"/>
        <v>-1</v>
      </c>
      <c r="CG37" s="68">
        <f t="shared" si="11"/>
        <v>-1</v>
      </c>
      <c r="CH37" s="68">
        <f t="shared" si="12"/>
        <v>-1</v>
      </c>
      <c r="CI37" s="68">
        <f t="shared" si="13"/>
        <v>-1</v>
      </c>
      <c r="CJ37" s="68">
        <f t="shared" si="14"/>
        <v>-1</v>
      </c>
      <c r="CK37" s="68">
        <f t="shared" si="15"/>
        <v>-1</v>
      </c>
    </row>
    <row r="38" spans="1:89" x14ac:dyDescent="0.25">
      <c r="A38" s="14" t="s">
        <v>515</v>
      </c>
      <c r="B38" s="75">
        <v>221.24272733999999</v>
      </c>
      <c r="C38" s="75">
        <v>0.155919958</v>
      </c>
      <c r="D38" s="75">
        <v>1248.1271887</v>
      </c>
      <c r="E38" s="75">
        <v>1939.7147015999999</v>
      </c>
      <c r="F38" s="75">
        <v>1096.7405474</v>
      </c>
      <c r="G38" s="75">
        <v>94.284279249999997</v>
      </c>
      <c r="H38" s="75">
        <v>57.566100173999999</v>
      </c>
      <c r="I38" s="75"/>
      <c r="J38" s="75"/>
      <c r="K38" s="75"/>
      <c r="L38" s="75"/>
      <c r="M38" s="75" t="s">
        <v>448</v>
      </c>
      <c r="N38" s="75">
        <v>0</v>
      </c>
      <c r="O38" s="75">
        <v>0</v>
      </c>
      <c r="P38" s="75">
        <v>0</v>
      </c>
      <c r="Q38" s="75">
        <v>0</v>
      </c>
      <c r="R38" s="75">
        <v>0</v>
      </c>
      <c r="S38" s="75">
        <v>0</v>
      </c>
      <c r="T38" s="75">
        <v>0</v>
      </c>
      <c r="U38" s="75">
        <v>0</v>
      </c>
      <c r="V38" s="75">
        <v>0</v>
      </c>
      <c r="W38" s="75">
        <v>0</v>
      </c>
      <c r="X38" s="75">
        <v>0</v>
      </c>
      <c r="Y38" s="75">
        <v>0</v>
      </c>
      <c r="Z38" s="75">
        <v>0</v>
      </c>
      <c r="AA38" s="75">
        <v>0</v>
      </c>
      <c r="AB38" s="75">
        <v>0</v>
      </c>
      <c r="AC38" s="75">
        <v>0</v>
      </c>
      <c r="AD38" s="75">
        <v>0</v>
      </c>
      <c r="AE38" s="75">
        <v>0</v>
      </c>
      <c r="AF38" s="75">
        <v>0</v>
      </c>
      <c r="AG38" s="75">
        <v>0</v>
      </c>
      <c r="AH38" s="75">
        <v>0</v>
      </c>
      <c r="AI38" s="75">
        <v>0</v>
      </c>
      <c r="AJ38" s="75">
        <v>0</v>
      </c>
      <c r="AK38" s="75">
        <v>0</v>
      </c>
      <c r="AL38" s="75">
        <v>0</v>
      </c>
      <c r="AM38" s="75">
        <v>0</v>
      </c>
      <c r="AN38" s="75">
        <v>0</v>
      </c>
      <c r="AO38" s="75">
        <v>0</v>
      </c>
      <c r="AP38" s="75">
        <v>0</v>
      </c>
      <c r="AQ38" s="75">
        <v>0</v>
      </c>
      <c r="AR38" s="75">
        <v>0</v>
      </c>
      <c r="AS38" s="75">
        <v>0</v>
      </c>
      <c r="AT38" s="75">
        <v>0</v>
      </c>
      <c r="AU38" s="75">
        <v>0</v>
      </c>
      <c r="AV38" s="75">
        <v>0</v>
      </c>
      <c r="AW38" s="75">
        <v>0</v>
      </c>
      <c r="AX38" s="75">
        <v>0</v>
      </c>
      <c r="AY38" s="75">
        <v>0</v>
      </c>
      <c r="AZ38" s="75">
        <v>0</v>
      </c>
      <c r="BA38" s="75">
        <v>0</v>
      </c>
      <c r="BB38" s="75">
        <v>0</v>
      </c>
      <c r="BC38" s="75">
        <v>0</v>
      </c>
      <c r="BD38" s="75">
        <v>0</v>
      </c>
      <c r="BE38" s="75">
        <v>0</v>
      </c>
      <c r="BF38" s="75">
        <v>0</v>
      </c>
      <c r="BG38" s="75">
        <v>0</v>
      </c>
      <c r="BH38" s="75">
        <v>0</v>
      </c>
      <c r="BI38" s="75">
        <v>0</v>
      </c>
      <c r="BJ38" s="75">
        <v>0</v>
      </c>
      <c r="BK38" s="75">
        <v>0</v>
      </c>
      <c r="BL38" s="75">
        <v>0</v>
      </c>
      <c r="BM38" s="75">
        <v>0</v>
      </c>
      <c r="BN38" s="75">
        <v>0</v>
      </c>
      <c r="BO38" s="75">
        <v>0</v>
      </c>
      <c r="BP38" s="75">
        <v>0</v>
      </c>
      <c r="BQ38" s="75">
        <v>0</v>
      </c>
      <c r="BR38" s="75">
        <v>0</v>
      </c>
      <c r="BS38" s="75">
        <v>0</v>
      </c>
      <c r="BT38" s="75">
        <v>0</v>
      </c>
      <c r="BU38" s="75">
        <v>0</v>
      </c>
      <c r="BV38" s="75">
        <v>0</v>
      </c>
      <c r="BW38" s="75">
        <v>0</v>
      </c>
      <c r="BX38" s="75">
        <v>0</v>
      </c>
      <c r="BY38" s="75">
        <v>0</v>
      </c>
      <c r="BZ38" s="75">
        <v>0</v>
      </c>
      <c r="CA38" s="75">
        <v>0</v>
      </c>
      <c r="CB38" s="75">
        <v>0</v>
      </c>
      <c r="CC38" s="89"/>
      <c r="CD38" s="28" t="e">
        <f t="shared" si="0"/>
        <v>#DIV/0!</v>
      </c>
      <c r="CE38" s="68">
        <f t="shared" si="9"/>
        <v>-1</v>
      </c>
      <c r="CF38" s="68">
        <f t="shared" si="10"/>
        <v>-1</v>
      </c>
      <c r="CG38" s="68">
        <f t="shared" si="11"/>
        <v>-1</v>
      </c>
      <c r="CH38" s="68">
        <f t="shared" si="12"/>
        <v>-1</v>
      </c>
      <c r="CI38" s="68">
        <f t="shared" si="13"/>
        <v>-1</v>
      </c>
      <c r="CJ38" s="68">
        <f t="shared" si="14"/>
        <v>-1</v>
      </c>
      <c r="CK38" s="68">
        <f t="shared" si="15"/>
        <v>-1</v>
      </c>
    </row>
    <row r="39" spans="1:89" x14ac:dyDescent="0.25">
      <c r="A39" s="14" t="s">
        <v>516</v>
      </c>
      <c r="B39" s="75">
        <v>11084.152666</v>
      </c>
      <c r="C39" s="75">
        <v>90.805576353999996</v>
      </c>
      <c r="D39" s="75">
        <v>22010.751315000001</v>
      </c>
      <c r="E39" s="75">
        <v>12701.490093</v>
      </c>
      <c r="F39" s="75">
        <v>8313.9778150999991</v>
      </c>
      <c r="G39" s="75">
        <v>65990.631273999999</v>
      </c>
      <c r="H39" s="75">
        <v>3141.8864021999998</v>
      </c>
      <c r="I39" s="75"/>
      <c r="J39" s="75"/>
      <c r="K39" s="75"/>
      <c r="L39" s="75"/>
      <c r="M39" s="75" t="s">
        <v>474</v>
      </c>
      <c r="N39" s="75">
        <v>0</v>
      </c>
      <c r="O39" s="75">
        <v>0</v>
      </c>
      <c r="P39" s="75">
        <v>0</v>
      </c>
      <c r="Q39" s="75">
        <v>0</v>
      </c>
      <c r="R39" s="75">
        <v>0</v>
      </c>
      <c r="S39" s="75">
        <v>0</v>
      </c>
      <c r="T39" s="75">
        <v>0</v>
      </c>
      <c r="U39" s="75">
        <v>0</v>
      </c>
      <c r="V39" s="75">
        <v>0</v>
      </c>
      <c r="W39" s="75">
        <v>0</v>
      </c>
      <c r="X39" s="75">
        <v>0</v>
      </c>
      <c r="Y39" s="75">
        <v>0</v>
      </c>
      <c r="Z39" s="75">
        <v>0</v>
      </c>
      <c r="AA39" s="75">
        <v>0</v>
      </c>
      <c r="AB39" s="75">
        <v>0</v>
      </c>
      <c r="AC39" s="75">
        <v>0</v>
      </c>
      <c r="AD39" s="75">
        <v>0</v>
      </c>
      <c r="AE39" s="75">
        <v>0</v>
      </c>
      <c r="AF39" s="75">
        <v>0</v>
      </c>
      <c r="AG39" s="75">
        <v>0</v>
      </c>
      <c r="AH39" s="75">
        <v>0</v>
      </c>
      <c r="AI39" s="75">
        <v>0</v>
      </c>
      <c r="AJ39" s="75">
        <v>0</v>
      </c>
      <c r="AK39" s="75">
        <v>0</v>
      </c>
      <c r="AL39" s="75">
        <v>0</v>
      </c>
      <c r="AM39" s="75">
        <v>0</v>
      </c>
      <c r="AN39" s="75">
        <v>0</v>
      </c>
      <c r="AO39" s="75">
        <v>0</v>
      </c>
      <c r="AP39" s="75">
        <v>0</v>
      </c>
      <c r="AQ39" s="75">
        <v>0</v>
      </c>
      <c r="AR39" s="75">
        <v>0</v>
      </c>
      <c r="AS39" s="75">
        <v>0</v>
      </c>
      <c r="AT39" s="75">
        <v>0</v>
      </c>
      <c r="AU39" s="75">
        <v>0</v>
      </c>
      <c r="AV39" s="75">
        <v>0</v>
      </c>
      <c r="AW39" s="75">
        <v>0</v>
      </c>
      <c r="AX39" s="75">
        <v>0</v>
      </c>
      <c r="AY39" s="75">
        <v>0</v>
      </c>
      <c r="AZ39" s="75">
        <v>0</v>
      </c>
      <c r="BA39" s="75">
        <v>0</v>
      </c>
      <c r="BB39" s="75">
        <v>0</v>
      </c>
      <c r="BC39" s="75">
        <v>0</v>
      </c>
      <c r="BD39" s="75">
        <v>0</v>
      </c>
      <c r="BE39" s="75">
        <v>0</v>
      </c>
      <c r="BF39" s="75">
        <v>0</v>
      </c>
      <c r="BG39" s="75">
        <v>0</v>
      </c>
      <c r="BH39" s="75">
        <v>0</v>
      </c>
      <c r="BI39" s="75">
        <v>0</v>
      </c>
      <c r="BJ39" s="75">
        <v>0</v>
      </c>
      <c r="BK39" s="75">
        <v>0</v>
      </c>
      <c r="BL39" s="75">
        <v>0</v>
      </c>
      <c r="BM39" s="75">
        <v>0</v>
      </c>
      <c r="BN39" s="75">
        <v>0</v>
      </c>
      <c r="BO39" s="75">
        <v>0</v>
      </c>
      <c r="BP39" s="75">
        <v>0</v>
      </c>
      <c r="BQ39" s="75">
        <v>0</v>
      </c>
      <c r="BR39" s="75">
        <v>0</v>
      </c>
      <c r="BS39" s="75">
        <v>0</v>
      </c>
      <c r="BT39" s="75">
        <v>0</v>
      </c>
      <c r="BU39" s="75">
        <v>0</v>
      </c>
      <c r="BV39" s="75">
        <v>0</v>
      </c>
      <c r="BW39" s="75">
        <v>0</v>
      </c>
      <c r="BX39" s="75">
        <v>0</v>
      </c>
      <c r="BY39" s="75">
        <v>0</v>
      </c>
      <c r="BZ39" s="75">
        <v>0</v>
      </c>
      <c r="CA39" s="75">
        <v>0</v>
      </c>
      <c r="CB39" s="75">
        <v>0</v>
      </c>
      <c r="CC39" s="89"/>
      <c r="CD39" s="28" t="e">
        <f t="shared" si="0"/>
        <v>#DIV/0!</v>
      </c>
      <c r="CE39" s="68">
        <f t="shared" si="9"/>
        <v>-1</v>
      </c>
      <c r="CF39" s="68">
        <f t="shared" si="10"/>
        <v>-1</v>
      </c>
      <c r="CG39" s="68">
        <f t="shared" si="11"/>
        <v>-1</v>
      </c>
      <c r="CH39" s="68">
        <f t="shared" si="12"/>
        <v>-1</v>
      </c>
      <c r="CI39" s="68">
        <f t="shared" si="13"/>
        <v>-1</v>
      </c>
      <c r="CJ39" s="68">
        <f t="shared" si="14"/>
        <v>-1</v>
      </c>
      <c r="CK39" s="68">
        <f t="shared" si="15"/>
        <v>-1</v>
      </c>
    </row>
    <row r="40" spans="1:89" x14ac:dyDescent="0.25">
      <c r="A40" s="14" t="s">
        <v>517</v>
      </c>
      <c r="B40" s="75">
        <v>694.67334627000002</v>
      </c>
      <c r="C40" s="75">
        <v>89.916401625000006</v>
      </c>
      <c r="D40" s="75">
        <v>4076.3340797000001</v>
      </c>
      <c r="E40" s="75">
        <v>1109.1949947999999</v>
      </c>
      <c r="F40" s="75">
        <v>697.97836276999999</v>
      </c>
      <c r="G40" s="75">
        <v>56682.633247999998</v>
      </c>
      <c r="H40" s="75">
        <v>510.50121961999997</v>
      </c>
      <c r="I40" s="75"/>
      <c r="J40" s="75"/>
      <c r="K40" s="75"/>
      <c r="L40" s="75"/>
      <c r="M40" s="75" t="s">
        <v>449</v>
      </c>
      <c r="N40" s="75">
        <v>0.125137409917492</v>
      </c>
      <c r="O40" s="75">
        <v>9.1168583304204809</v>
      </c>
      <c r="P40" s="75">
        <v>5.0554707625026802</v>
      </c>
      <c r="Q40" s="75">
        <v>5.0554707625026802</v>
      </c>
      <c r="R40" s="75">
        <v>0.34356837365035803</v>
      </c>
      <c r="S40" s="75">
        <v>13.466424961612001</v>
      </c>
      <c r="T40" s="75">
        <v>5.36212056950564</v>
      </c>
      <c r="U40" s="75">
        <v>12.620626955474201</v>
      </c>
      <c r="V40" s="75">
        <v>297.85747550940602</v>
      </c>
      <c r="W40" s="75">
        <v>4.48329913874238</v>
      </c>
      <c r="X40" s="75">
        <v>1.7521790669786199</v>
      </c>
      <c r="Y40" s="75">
        <v>2.3115739782668299</v>
      </c>
      <c r="Z40" s="75">
        <v>0.27281683272761298</v>
      </c>
      <c r="AA40" s="75">
        <v>7.1975219001636795E-2</v>
      </c>
      <c r="AB40" s="75">
        <v>8.2599558357595892</v>
      </c>
      <c r="AC40" s="75">
        <v>8.2599558357595892</v>
      </c>
      <c r="AD40" s="75">
        <v>8.7496314306342807E-3</v>
      </c>
      <c r="AE40" s="75">
        <v>0</v>
      </c>
      <c r="AF40" s="75">
        <v>0</v>
      </c>
      <c r="AG40" s="75">
        <v>2.1360199988425701</v>
      </c>
      <c r="AH40" s="75">
        <v>6.9600555274668893E-2</v>
      </c>
      <c r="AI40" s="75">
        <v>1.71262603212133E-3</v>
      </c>
      <c r="AJ40" s="75">
        <v>14.178395016343501</v>
      </c>
      <c r="AK40" s="75">
        <v>0.93841919349415404</v>
      </c>
      <c r="AL40" s="75">
        <v>42.7342870285553</v>
      </c>
      <c r="AM40" s="75">
        <v>0</v>
      </c>
      <c r="AN40" s="75">
        <v>0.958795899995038</v>
      </c>
      <c r="AO40" s="75">
        <v>15.872470579870701</v>
      </c>
      <c r="AP40" s="75">
        <v>0</v>
      </c>
      <c r="AQ40" s="75">
        <v>398.75962903928098</v>
      </c>
      <c r="AR40" s="75">
        <v>874.04445383796894</v>
      </c>
      <c r="AS40" s="75">
        <v>97.116099504511098</v>
      </c>
      <c r="AT40" s="75">
        <v>971.16055334247994</v>
      </c>
      <c r="AU40" s="75">
        <v>1.0403846764441701E-3</v>
      </c>
      <c r="AV40" s="75">
        <v>3.3931461826970102</v>
      </c>
      <c r="AW40" s="75">
        <v>6.8301180867739703E-2</v>
      </c>
      <c r="AX40" s="75">
        <v>4.4958592806318497E-2</v>
      </c>
      <c r="AY40" s="75">
        <v>87.612795380439195</v>
      </c>
      <c r="AZ40" s="75">
        <v>1.63970835088763</v>
      </c>
      <c r="BA40" s="75">
        <v>2.3260811119010998</v>
      </c>
      <c r="BB40" s="75">
        <v>12.487260064374899</v>
      </c>
      <c r="BC40" s="75">
        <v>0.15568211357110101</v>
      </c>
      <c r="BD40" s="75">
        <v>6.3936810022211202E-2</v>
      </c>
      <c r="BE40" s="75">
        <v>19.7574062624326</v>
      </c>
      <c r="BF40" s="75">
        <v>918.61628845483494</v>
      </c>
      <c r="BG40" s="75">
        <v>574.58574837756305</v>
      </c>
      <c r="BH40" s="75">
        <v>344.03054007727098</v>
      </c>
      <c r="BI40" s="75">
        <v>0.33944261479191201</v>
      </c>
      <c r="BJ40" s="75">
        <v>1.4330368557681101E-2</v>
      </c>
      <c r="BK40" s="75">
        <v>226.1814221322</v>
      </c>
      <c r="BL40" s="75">
        <v>0.339645740945893</v>
      </c>
      <c r="BM40" s="75">
        <v>33.2110881451963</v>
      </c>
      <c r="BN40" s="75">
        <v>0.124627311408367</v>
      </c>
      <c r="BO40" s="75">
        <v>6.8932048700099904E-2</v>
      </c>
      <c r="BP40" s="75">
        <v>83.085413309853806</v>
      </c>
      <c r="BQ40" s="75">
        <v>0.66152898648967695</v>
      </c>
      <c r="BR40" s="75">
        <v>30.874042728219798</v>
      </c>
      <c r="BS40" s="75">
        <v>163.65459042477499</v>
      </c>
      <c r="BT40" s="75">
        <v>0.21718024691766299</v>
      </c>
      <c r="BU40" s="75">
        <v>10100.487385217701</v>
      </c>
      <c r="BV40" s="75">
        <v>1.19353183631474</v>
      </c>
      <c r="BW40" s="75">
        <v>156.37558438686699</v>
      </c>
      <c r="BX40" s="75">
        <v>1.19930551188567E-2</v>
      </c>
      <c r="BY40" s="75">
        <v>144.198760907181</v>
      </c>
      <c r="BZ40" s="75">
        <v>5.12440892392401</v>
      </c>
      <c r="CA40" s="75">
        <v>381.954247358587</v>
      </c>
      <c r="CB40" s="75">
        <v>13.652237259544499</v>
      </c>
      <c r="CC40" s="89"/>
      <c r="CD40" s="28">
        <f t="shared" si="0"/>
        <v>0</v>
      </c>
      <c r="CE40" s="68">
        <f t="shared" si="9"/>
        <v>-0.57122656697751406</v>
      </c>
      <c r="CF40" s="68">
        <f t="shared" si="10"/>
        <v>-0.8234752470848703</v>
      </c>
      <c r="CG40" s="68">
        <f t="shared" si="11"/>
        <v>-0.76175638837385162</v>
      </c>
      <c r="CH40" s="68">
        <f t="shared" si="12"/>
        <v>-0.17181713516434358</v>
      </c>
      <c r="CI40" s="68">
        <f t="shared" si="13"/>
        <v>-0.17678573000850695</v>
      </c>
      <c r="CJ40" s="68">
        <f t="shared" si="14"/>
        <v>-0.82180631339010557</v>
      </c>
      <c r="CK40" s="68">
        <f t="shared" si="15"/>
        <v>-0.25180541656119654</v>
      </c>
    </row>
    <row r="41" spans="1:89" x14ac:dyDescent="0.25">
      <c r="A41" s="45" t="s">
        <v>518</v>
      </c>
      <c r="B41" s="75">
        <v>12894.219091999999</v>
      </c>
      <c r="C41" s="75">
        <v>124.88652829999999</v>
      </c>
      <c r="D41" s="75">
        <v>17500.083671</v>
      </c>
      <c r="E41" s="75">
        <v>32454.250126999999</v>
      </c>
      <c r="F41" s="75">
        <v>16631.777312999999</v>
      </c>
      <c r="G41" s="75">
        <v>20486.159973000002</v>
      </c>
      <c r="H41" s="75">
        <v>3140.9604684000001</v>
      </c>
      <c r="I41" s="75"/>
      <c r="J41" s="75"/>
      <c r="K41" s="75"/>
      <c r="L41" s="75"/>
      <c r="M41" s="75" t="s">
        <v>450</v>
      </c>
      <c r="N41" s="75">
        <v>1.6723402819517299</v>
      </c>
      <c r="O41" s="75">
        <v>60.106199322308299</v>
      </c>
      <c r="P41" s="75">
        <v>4.5620328151288803</v>
      </c>
      <c r="Q41" s="75">
        <v>4.5620328151288803</v>
      </c>
      <c r="R41" s="75">
        <v>1.94187549424922</v>
      </c>
      <c r="S41" s="75">
        <v>1.34302444400652</v>
      </c>
      <c r="T41" s="75">
        <v>135.24907397832601</v>
      </c>
      <c r="U41" s="75">
        <v>1769.55366768462</v>
      </c>
      <c r="V41" s="75">
        <v>12894.1353108453</v>
      </c>
      <c r="W41" s="75">
        <v>30.7406119712787</v>
      </c>
      <c r="X41" s="75">
        <v>96.708628999623997</v>
      </c>
      <c r="Y41" s="75">
        <v>58.961357500965804</v>
      </c>
      <c r="Z41" s="75">
        <v>9.64617677984727</v>
      </c>
      <c r="AA41" s="75">
        <v>0.972032777050575</v>
      </c>
      <c r="AB41" s="75">
        <v>269.16516304549998</v>
      </c>
      <c r="AC41" s="75">
        <v>269.16516304549998</v>
      </c>
      <c r="AD41" s="75">
        <v>6.4692722528180494E-2</v>
      </c>
      <c r="AE41" s="75">
        <v>0</v>
      </c>
      <c r="AF41" s="75">
        <v>0</v>
      </c>
      <c r="AG41" s="75">
        <v>8.4393273463186205</v>
      </c>
      <c r="AH41" s="75">
        <v>0.91409664267111901</v>
      </c>
      <c r="AI41" s="75">
        <v>2.27496670984077E-2</v>
      </c>
      <c r="AJ41" s="75">
        <v>17.814136780723299</v>
      </c>
      <c r="AK41" s="75">
        <v>2.9879283892452499</v>
      </c>
      <c r="AL41" s="75">
        <v>7.6589231977557004</v>
      </c>
      <c r="AM41" s="75">
        <v>2.4338024240127201E-4</v>
      </c>
      <c r="AN41" s="75">
        <v>0.55896847252135695</v>
      </c>
      <c r="AO41" s="75">
        <v>124.883758648346</v>
      </c>
      <c r="AP41" s="75">
        <v>0</v>
      </c>
      <c r="AQ41" s="75">
        <v>3328.8595066665498</v>
      </c>
      <c r="AR41" s="75">
        <v>15749.974382526099</v>
      </c>
      <c r="AS41" s="75">
        <v>1749.99786861028</v>
      </c>
      <c r="AT41" s="75">
        <v>17499.972251136402</v>
      </c>
      <c r="AU41" s="75">
        <v>1.93888794584243E-2</v>
      </c>
      <c r="AV41" s="75">
        <v>28.4626594279658</v>
      </c>
      <c r="AW41" s="75">
        <v>0.92528997521287604</v>
      </c>
      <c r="AX41" s="75">
        <v>608.98612563920301</v>
      </c>
      <c r="AY41" s="75">
        <v>1413.2546123095001</v>
      </c>
      <c r="AZ41" s="75">
        <v>238.394138826779</v>
      </c>
      <c r="BA41" s="75">
        <v>115.536809988337</v>
      </c>
      <c r="BB41" s="75">
        <v>134.63972814295801</v>
      </c>
      <c r="BC41" s="75">
        <v>262.94970251368198</v>
      </c>
      <c r="BD41" s="75">
        <v>4.9106126945330697</v>
      </c>
      <c r="BE41" s="75">
        <v>109.481658102702</v>
      </c>
      <c r="BF41" s="75">
        <v>32454.2157563238</v>
      </c>
      <c r="BG41" s="75">
        <v>16631.751538016499</v>
      </c>
      <c r="BH41" s="75">
        <v>15822.464218307199</v>
      </c>
      <c r="BI41" s="75">
        <v>22.438025486532599</v>
      </c>
      <c r="BJ41" s="75">
        <v>8.4550818054240509</v>
      </c>
      <c r="BK41" s="75">
        <v>13037.584063415899</v>
      </c>
      <c r="BL41" s="75">
        <v>27.9858081472909</v>
      </c>
      <c r="BM41" s="75">
        <v>86.956817349724602</v>
      </c>
      <c r="BN41" s="75">
        <v>12.078684684270501</v>
      </c>
      <c r="BO41" s="75">
        <v>5.7677602311435701</v>
      </c>
      <c r="BP41" s="75">
        <v>217.391963048077</v>
      </c>
      <c r="BQ41" s="75">
        <v>164.04190412498701</v>
      </c>
      <c r="BR41" s="75">
        <v>1293.6015190947801</v>
      </c>
      <c r="BS41" s="75">
        <v>396.72417157783701</v>
      </c>
      <c r="BT41" s="75">
        <v>47.868867267302697</v>
      </c>
      <c r="BU41" s="75">
        <v>20486.155604650401</v>
      </c>
      <c r="BV41" s="75">
        <v>82.966793356964303</v>
      </c>
      <c r="BW41" s="75">
        <v>474.594887163441</v>
      </c>
      <c r="BX41" s="75">
        <v>10.561728257740899</v>
      </c>
      <c r="BY41" s="75">
        <v>769.54766990921303</v>
      </c>
      <c r="BZ41" s="75">
        <v>9.89514713374456</v>
      </c>
      <c r="CA41" s="75">
        <v>3140.9509855680999</v>
      </c>
      <c r="CB41" s="75">
        <v>191.14888700569301</v>
      </c>
      <c r="CC41" s="89"/>
      <c r="CD41" s="28">
        <f t="shared" si="0"/>
        <v>0</v>
      </c>
      <c r="CE41" s="68">
        <f t="shared" si="9"/>
        <v>-6.497574928824872E-6</v>
      </c>
      <c r="CF41" s="68">
        <f t="shared" si="10"/>
        <v>-2.2177345240462579E-5</v>
      </c>
      <c r="CG41" s="68">
        <f t="shared" si="11"/>
        <v>-6.3668189074632828E-6</v>
      </c>
      <c r="CH41" s="68">
        <f t="shared" si="12"/>
        <v>-1.0590500801933545E-6</v>
      </c>
      <c r="CI41" s="68">
        <f t="shared" si="13"/>
        <v>-1.5497431822795871E-6</v>
      </c>
      <c r="CJ41" s="68">
        <f t="shared" si="14"/>
        <v>-2.1323418377634137E-7</v>
      </c>
      <c r="CK41" s="68">
        <f t="shared" si="15"/>
        <v>-3.0190866760627592E-6</v>
      </c>
    </row>
    <row r="42" spans="1:89" x14ac:dyDescent="0.25">
      <c r="A42" s="14" t="s">
        <v>519</v>
      </c>
      <c r="B42" s="75">
        <v>6998.5791720999996</v>
      </c>
      <c r="C42" s="75">
        <v>85.269279854000004</v>
      </c>
      <c r="D42" s="75">
        <v>9573.6481036999994</v>
      </c>
      <c r="E42" s="75">
        <v>4073.6122632000001</v>
      </c>
      <c r="F42" s="75">
        <v>2641.9936235999999</v>
      </c>
      <c r="G42" s="75">
        <v>93000.147389999998</v>
      </c>
      <c r="H42" s="75">
        <v>413.71428548</v>
      </c>
      <c r="I42" s="75"/>
      <c r="J42" s="75"/>
      <c r="K42" s="75"/>
      <c r="L42" s="75"/>
      <c r="M42" s="75" t="s">
        <v>451</v>
      </c>
      <c r="N42" s="75">
        <v>0</v>
      </c>
      <c r="O42" s="75">
        <v>0</v>
      </c>
      <c r="P42" s="75">
        <v>0</v>
      </c>
      <c r="Q42" s="75">
        <v>0</v>
      </c>
      <c r="R42" s="75">
        <v>0</v>
      </c>
      <c r="S42" s="75">
        <v>0</v>
      </c>
      <c r="T42" s="75">
        <v>0</v>
      </c>
      <c r="U42" s="75">
        <v>0</v>
      </c>
      <c r="V42" s="75">
        <v>0</v>
      </c>
      <c r="W42" s="75">
        <v>0</v>
      </c>
      <c r="X42" s="75">
        <v>0</v>
      </c>
      <c r="Y42" s="75">
        <v>0</v>
      </c>
      <c r="Z42" s="75">
        <v>0</v>
      </c>
      <c r="AA42" s="75">
        <v>0</v>
      </c>
      <c r="AB42" s="75">
        <v>0</v>
      </c>
      <c r="AC42" s="75">
        <v>0</v>
      </c>
      <c r="AD42" s="75">
        <v>0</v>
      </c>
      <c r="AE42" s="75">
        <v>0</v>
      </c>
      <c r="AF42" s="75">
        <v>0</v>
      </c>
      <c r="AG42" s="75">
        <v>0</v>
      </c>
      <c r="AH42" s="75">
        <v>0</v>
      </c>
      <c r="AI42" s="75">
        <v>0</v>
      </c>
      <c r="AJ42" s="75">
        <v>0</v>
      </c>
      <c r="AK42" s="75">
        <v>0</v>
      </c>
      <c r="AL42" s="75">
        <v>0</v>
      </c>
      <c r="AM42" s="75">
        <v>0</v>
      </c>
      <c r="AN42" s="75">
        <v>0</v>
      </c>
      <c r="AO42" s="75">
        <v>0</v>
      </c>
      <c r="AP42" s="75">
        <v>0</v>
      </c>
      <c r="AQ42" s="75">
        <v>0</v>
      </c>
      <c r="AR42" s="75">
        <v>0</v>
      </c>
      <c r="AS42" s="75">
        <v>0</v>
      </c>
      <c r="AT42" s="75">
        <v>0</v>
      </c>
      <c r="AU42" s="75">
        <v>0</v>
      </c>
      <c r="AV42" s="75">
        <v>0</v>
      </c>
      <c r="AW42" s="75">
        <v>0</v>
      </c>
      <c r="AX42" s="75">
        <v>0</v>
      </c>
      <c r="AY42" s="75">
        <v>0</v>
      </c>
      <c r="AZ42" s="75">
        <v>0</v>
      </c>
      <c r="BA42" s="75">
        <v>0</v>
      </c>
      <c r="BB42" s="75">
        <v>0</v>
      </c>
      <c r="BC42" s="75">
        <v>0</v>
      </c>
      <c r="BD42" s="75">
        <v>0</v>
      </c>
      <c r="BE42" s="75">
        <v>0</v>
      </c>
      <c r="BF42" s="75">
        <v>0</v>
      </c>
      <c r="BG42" s="75">
        <v>0</v>
      </c>
      <c r="BH42" s="75">
        <v>0</v>
      </c>
      <c r="BI42" s="75">
        <v>0</v>
      </c>
      <c r="BJ42" s="75">
        <v>0</v>
      </c>
      <c r="BK42" s="75">
        <v>0</v>
      </c>
      <c r="BL42" s="75">
        <v>0</v>
      </c>
      <c r="BM42" s="75">
        <v>0</v>
      </c>
      <c r="BN42" s="75">
        <v>0</v>
      </c>
      <c r="BO42" s="75">
        <v>0</v>
      </c>
      <c r="BP42" s="75">
        <v>0</v>
      </c>
      <c r="BQ42" s="75">
        <v>0</v>
      </c>
      <c r="BR42" s="75">
        <v>0</v>
      </c>
      <c r="BS42" s="75">
        <v>0</v>
      </c>
      <c r="BT42" s="75">
        <v>0</v>
      </c>
      <c r="BU42" s="75">
        <v>0</v>
      </c>
      <c r="BV42" s="75">
        <v>0</v>
      </c>
      <c r="BW42" s="75">
        <v>0</v>
      </c>
      <c r="BX42" s="75">
        <v>0</v>
      </c>
      <c r="BY42" s="75">
        <v>0</v>
      </c>
      <c r="BZ42" s="75">
        <v>0</v>
      </c>
      <c r="CA42" s="75">
        <v>0</v>
      </c>
      <c r="CB42" s="75">
        <v>0</v>
      </c>
      <c r="CC42" s="89"/>
      <c r="CD42" s="28" t="e">
        <f t="shared" si="0"/>
        <v>#DIV/0!</v>
      </c>
      <c r="CE42" s="68">
        <f t="shared" si="9"/>
        <v>-1</v>
      </c>
      <c r="CF42" s="68">
        <f t="shared" si="10"/>
        <v>-1</v>
      </c>
      <c r="CG42" s="68">
        <f t="shared" si="11"/>
        <v>-1</v>
      </c>
      <c r="CH42" s="68">
        <f t="shared" si="12"/>
        <v>-1</v>
      </c>
      <c r="CI42" s="68">
        <f t="shared" si="13"/>
        <v>-1</v>
      </c>
      <c r="CJ42" s="68">
        <f t="shared" si="14"/>
        <v>-1</v>
      </c>
      <c r="CK42" s="68">
        <f t="shared" si="15"/>
        <v>-1</v>
      </c>
    </row>
    <row r="43" spans="1:89" x14ac:dyDescent="0.25">
      <c r="A43" s="14" t="s">
        <v>520</v>
      </c>
      <c r="B43" s="75">
        <v>41484.377998999997</v>
      </c>
      <c r="C43" s="75">
        <v>259.46106636000002</v>
      </c>
      <c r="D43" s="75">
        <v>46106.122249</v>
      </c>
      <c r="E43" s="75">
        <v>14057.148305000001</v>
      </c>
      <c r="F43" s="75">
        <v>10459.012882999999</v>
      </c>
      <c r="G43" s="75">
        <v>123776.37234</v>
      </c>
      <c r="H43" s="75">
        <v>5248.2540514000002</v>
      </c>
      <c r="I43" s="75"/>
      <c r="J43" s="75"/>
      <c r="K43" s="75"/>
      <c r="L43" s="75"/>
      <c r="M43" s="75" t="s">
        <v>452</v>
      </c>
      <c r="N43" s="75">
        <v>6.1607704158996796E-3</v>
      </c>
      <c r="O43" s="75">
        <v>37.096530611638897</v>
      </c>
      <c r="P43" s="75">
        <v>0.66570140888965201</v>
      </c>
      <c r="Q43" s="75">
        <v>0.66570140888965201</v>
      </c>
      <c r="R43" s="75">
        <v>2.32665914673357</v>
      </c>
      <c r="S43" s="75">
        <v>1.62520148205714E-3</v>
      </c>
      <c r="T43" s="75">
        <v>53.9628658317231</v>
      </c>
      <c r="U43" s="75">
        <v>580.56997723837696</v>
      </c>
      <c r="V43" s="75">
        <v>6818.4719275561501</v>
      </c>
      <c r="W43" s="75">
        <v>3.4189085147256</v>
      </c>
      <c r="X43" s="75">
        <v>25.322927117495201</v>
      </c>
      <c r="Y43" s="75">
        <v>22.345169029646598</v>
      </c>
      <c r="Z43" s="75">
        <v>9.4010225922716906</v>
      </c>
      <c r="AA43" s="75">
        <v>7.7738717808385604E-3</v>
      </c>
      <c r="AB43" s="75">
        <v>82.874045404289802</v>
      </c>
      <c r="AC43" s="75">
        <v>82.874045404289802</v>
      </c>
      <c r="AD43" s="75">
        <v>5.8205346435953098E-2</v>
      </c>
      <c r="AE43" s="75">
        <v>0</v>
      </c>
      <c r="AF43" s="75">
        <v>0</v>
      </c>
      <c r="AG43" s="75">
        <v>1.16515062054045</v>
      </c>
      <c r="AH43" s="75">
        <v>1.7452416589780501E-3</v>
      </c>
      <c r="AI43" s="75">
        <v>2.7537943691198401E-5</v>
      </c>
      <c r="AJ43" s="75">
        <v>6.4900348064244602</v>
      </c>
      <c r="AK43" s="75">
        <v>9.0911816728760098</v>
      </c>
      <c r="AL43" s="75">
        <v>5.8700894127808398</v>
      </c>
      <c r="AM43" s="75">
        <v>1.37824339145158E-2</v>
      </c>
      <c r="AN43" s="75">
        <v>3.8154553020717699E-2</v>
      </c>
      <c r="AO43" s="75">
        <v>34.8046915899182</v>
      </c>
      <c r="AP43" s="75">
        <v>0</v>
      </c>
      <c r="AQ43" s="75">
        <v>1094.12804246102</v>
      </c>
      <c r="AR43" s="75">
        <v>14776.906926371101</v>
      </c>
      <c r="AS43" s="75">
        <v>1641.8785189790301</v>
      </c>
      <c r="AT43" s="75">
        <v>16418.7854453502</v>
      </c>
      <c r="AU43" s="75">
        <v>6.0323359510463404E-3</v>
      </c>
      <c r="AV43" s="75">
        <v>5.4744709510739398</v>
      </c>
      <c r="AW43" s="75">
        <v>9.6714703154400904E-3</v>
      </c>
      <c r="AX43" s="75">
        <v>128.83982564747001</v>
      </c>
      <c r="AY43" s="75">
        <v>597.31854379989704</v>
      </c>
      <c r="AZ43" s="75">
        <v>78.588873030307894</v>
      </c>
      <c r="BA43" s="75">
        <v>3.4743948819700599</v>
      </c>
      <c r="BB43" s="75">
        <v>93.993840924397702</v>
      </c>
      <c r="BC43" s="75">
        <v>59.543116062104097</v>
      </c>
      <c r="BD43" s="75">
        <v>0.411163815539277</v>
      </c>
      <c r="BE43" s="75">
        <v>10.411539726737001</v>
      </c>
      <c r="BF43" s="75">
        <v>2640.6641462299299</v>
      </c>
      <c r="BG43" s="75">
        <v>2361.6284778712102</v>
      </c>
      <c r="BH43" s="75">
        <v>279.03566835871499</v>
      </c>
      <c r="BI43" s="75">
        <v>4.1554487012020302E-2</v>
      </c>
      <c r="BJ43" s="75">
        <v>0.57861952799043503</v>
      </c>
      <c r="BK43" s="75">
        <v>1296.6795519105799</v>
      </c>
      <c r="BL43" s="75">
        <v>0.62916720404327298</v>
      </c>
      <c r="BM43" s="75">
        <v>56.029740482922499</v>
      </c>
      <c r="BN43" s="75">
        <v>8.09873359017182</v>
      </c>
      <c r="BO43" s="75">
        <v>1.9720261181567</v>
      </c>
      <c r="BP43" s="75">
        <v>140.074369174975</v>
      </c>
      <c r="BQ43" s="75">
        <v>48.319254692285298</v>
      </c>
      <c r="BR43" s="75">
        <v>192.76968546658</v>
      </c>
      <c r="BS43" s="75">
        <v>218.29371791861499</v>
      </c>
      <c r="BT43" s="75">
        <v>71.198557901640797</v>
      </c>
      <c r="BU43" s="75">
        <v>4928.3365389542596</v>
      </c>
      <c r="BV43" s="75">
        <v>62.988797571647197</v>
      </c>
      <c r="BW43" s="75">
        <v>75.966487503320906</v>
      </c>
      <c r="BX43" s="75">
        <v>15.072990069169901</v>
      </c>
      <c r="BY43" s="75">
        <v>74.890994916822905</v>
      </c>
      <c r="BZ43" s="75">
        <v>6.1442147338976998</v>
      </c>
      <c r="CA43" s="75">
        <v>1002.56999774026</v>
      </c>
      <c r="CB43" s="75">
        <v>70.020243712804501</v>
      </c>
      <c r="CC43" s="89"/>
      <c r="CD43" s="28">
        <f t="shared" si="0"/>
        <v>0</v>
      </c>
      <c r="CE43" s="68">
        <f t="shared" si="9"/>
        <v>-0.83563760006910281</v>
      </c>
      <c r="CF43" s="68">
        <f t="shared" si="10"/>
        <v>-0.8658577486086988</v>
      </c>
      <c r="CG43" s="68">
        <f t="shared" si="11"/>
        <v>-0.64389142603060034</v>
      </c>
      <c r="CH43" s="68">
        <f t="shared" si="12"/>
        <v>-0.81214794857854133</v>
      </c>
      <c r="CI43" s="68">
        <f t="shared" si="13"/>
        <v>-0.77420159012235434</v>
      </c>
      <c r="CJ43" s="68">
        <f t="shared" si="14"/>
        <v>-0.96018354354887159</v>
      </c>
      <c r="CK43" s="68">
        <f t="shared" si="15"/>
        <v>-0.80897075714678501</v>
      </c>
    </row>
    <row r="44" spans="1:89" x14ac:dyDescent="0.25">
      <c r="A44" s="14" t="s">
        <v>521</v>
      </c>
      <c r="B44" s="75">
        <v>572.79412552999997</v>
      </c>
      <c r="C44" s="75">
        <v>6.1511659239999998</v>
      </c>
      <c r="D44" s="75">
        <v>985.05796324000005</v>
      </c>
      <c r="E44" s="75">
        <v>259.25982678000003</v>
      </c>
      <c r="F44" s="75">
        <v>188.61578183</v>
      </c>
      <c r="G44" s="75">
        <v>1262.9435771999999</v>
      </c>
      <c r="H44" s="75">
        <v>2183.8814499999999</v>
      </c>
      <c r="I44" s="75"/>
      <c r="J44" s="75"/>
      <c r="K44" s="75"/>
      <c r="L44" s="75"/>
      <c r="M44" s="75" t="s">
        <v>475</v>
      </c>
      <c r="N44" s="75">
        <v>0</v>
      </c>
      <c r="O44" s="75">
        <v>0</v>
      </c>
      <c r="P44" s="75">
        <v>0</v>
      </c>
      <c r="Q44" s="75">
        <v>0</v>
      </c>
      <c r="R44" s="75">
        <v>0</v>
      </c>
      <c r="S44" s="75">
        <v>0</v>
      </c>
      <c r="T44" s="75">
        <v>0</v>
      </c>
      <c r="U44" s="75">
        <v>0</v>
      </c>
      <c r="V44" s="75">
        <v>0</v>
      </c>
      <c r="W44" s="75">
        <v>0</v>
      </c>
      <c r="X44" s="75">
        <v>0</v>
      </c>
      <c r="Y44" s="75">
        <v>0</v>
      </c>
      <c r="Z44" s="75">
        <v>0</v>
      </c>
      <c r="AA44" s="75">
        <v>0</v>
      </c>
      <c r="AB44" s="75">
        <v>0</v>
      </c>
      <c r="AC44" s="75">
        <v>0</v>
      </c>
      <c r="AD44" s="75">
        <v>0</v>
      </c>
      <c r="AE44" s="75">
        <v>0</v>
      </c>
      <c r="AF44" s="75">
        <v>0</v>
      </c>
      <c r="AG44" s="75">
        <v>0</v>
      </c>
      <c r="AH44" s="75">
        <v>0</v>
      </c>
      <c r="AI44" s="75">
        <v>0</v>
      </c>
      <c r="AJ44" s="75">
        <v>0</v>
      </c>
      <c r="AK44" s="75">
        <v>0</v>
      </c>
      <c r="AL44" s="75">
        <v>0</v>
      </c>
      <c r="AM44" s="75">
        <v>0</v>
      </c>
      <c r="AN44" s="75">
        <v>0</v>
      </c>
      <c r="AO44" s="75">
        <v>0</v>
      </c>
      <c r="AP44" s="75">
        <v>0</v>
      </c>
      <c r="AQ44" s="75">
        <v>0</v>
      </c>
      <c r="AR44" s="75">
        <v>0</v>
      </c>
      <c r="AS44" s="75">
        <v>0</v>
      </c>
      <c r="AT44" s="75">
        <v>0</v>
      </c>
      <c r="AU44" s="75">
        <v>0</v>
      </c>
      <c r="AV44" s="75">
        <v>0</v>
      </c>
      <c r="AW44" s="75">
        <v>0</v>
      </c>
      <c r="AX44" s="75">
        <v>0</v>
      </c>
      <c r="AY44" s="75">
        <v>0</v>
      </c>
      <c r="AZ44" s="75">
        <v>0</v>
      </c>
      <c r="BA44" s="75">
        <v>0</v>
      </c>
      <c r="BB44" s="75">
        <v>0</v>
      </c>
      <c r="BC44" s="75">
        <v>0</v>
      </c>
      <c r="BD44" s="75">
        <v>0</v>
      </c>
      <c r="BE44" s="75">
        <v>0</v>
      </c>
      <c r="BF44" s="75">
        <v>0</v>
      </c>
      <c r="BG44" s="75">
        <v>0</v>
      </c>
      <c r="BH44" s="75">
        <v>0</v>
      </c>
      <c r="BI44" s="75">
        <v>0</v>
      </c>
      <c r="BJ44" s="75">
        <v>0</v>
      </c>
      <c r="BK44" s="75">
        <v>0</v>
      </c>
      <c r="BL44" s="75">
        <v>0</v>
      </c>
      <c r="BM44" s="75">
        <v>0</v>
      </c>
      <c r="BN44" s="75">
        <v>0</v>
      </c>
      <c r="BO44" s="75">
        <v>0</v>
      </c>
      <c r="BP44" s="75">
        <v>0</v>
      </c>
      <c r="BQ44" s="75">
        <v>0</v>
      </c>
      <c r="BR44" s="75">
        <v>0</v>
      </c>
      <c r="BS44" s="75">
        <v>0</v>
      </c>
      <c r="BT44" s="75">
        <v>0</v>
      </c>
      <c r="BU44" s="75">
        <v>0</v>
      </c>
      <c r="BV44" s="75">
        <v>0</v>
      </c>
      <c r="BW44" s="75">
        <v>0</v>
      </c>
      <c r="BX44" s="75">
        <v>0</v>
      </c>
      <c r="BY44" s="75">
        <v>0</v>
      </c>
      <c r="BZ44" s="75">
        <v>0</v>
      </c>
      <c r="CA44" s="75">
        <v>0</v>
      </c>
      <c r="CB44" s="75">
        <v>0</v>
      </c>
      <c r="CC44" s="89"/>
      <c r="CD44" s="28" t="e">
        <f t="shared" si="0"/>
        <v>#DIV/0!</v>
      </c>
      <c r="CE44" s="68">
        <f t="shared" si="9"/>
        <v>-1</v>
      </c>
      <c r="CF44" s="68">
        <f t="shared" si="10"/>
        <v>-1</v>
      </c>
      <c r="CG44" s="68">
        <f t="shared" si="11"/>
        <v>-1</v>
      </c>
      <c r="CH44" s="68">
        <f t="shared" si="12"/>
        <v>-1</v>
      </c>
      <c r="CI44" s="68">
        <f t="shared" si="13"/>
        <v>-1</v>
      </c>
      <c r="CJ44" s="68">
        <f t="shared" si="14"/>
        <v>-1</v>
      </c>
      <c r="CK44" s="68">
        <f t="shared" si="15"/>
        <v>-1</v>
      </c>
    </row>
    <row r="45" spans="1:89" x14ac:dyDescent="0.25">
      <c r="A45" s="14" t="s">
        <v>522</v>
      </c>
      <c r="B45" s="75">
        <v>53455.129138999997</v>
      </c>
      <c r="C45" s="75">
        <v>533.51417722999997</v>
      </c>
      <c r="D45" s="75">
        <v>41666.205826999998</v>
      </c>
      <c r="E45" s="75">
        <v>35237.153216999999</v>
      </c>
      <c r="F45" s="75">
        <v>22476.611889</v>
      </c>
      <c r="G45" s="75">
        <v>240894.88097999999</v>
      </c>
      <c r="H45" s="75">
        <v>2621.8001164000002</v>
      </c>
      <c r="I45" s="75"/>
      <c r="J45" s="75"/>
      <c r="K45" s="75"/>
      <c r="L45" s="75"/>
      <c r="M45" s="75" t="s">
        <v>453</v>
      </c>
      <c r="N45" s="75">
        <v>0</v>
      </c>
      <c r="O45" s="75">
        <v>0</v>
      </c>
      <c r="P45" s="75">
        <v>0</v>
      </c>
      <c r="Q45" s="75">
        <v>0</v>
      </c>
      <c r="R45" s="75">
        <v>0</v>
      </c>
      <c r="S45" s="75">
        <v>0</v>
      </c>
      <c r="T45" s="75">
        <v>0</v>
      </c>
      <c r="U45" s="75">
        <v>0</v>
      </c>
      <c r="V45" s="75">
        <v>0</v>
      </c>
      <c r="W45" s="75">
        <v>0</v>
      </c>
      <c r="X45" s="75">
        <v>0</v>
      </c>
      <c r="Y45" s="75">
        <v>0</v>
      </c>
      <c r="Z45" s="75">
        <v>0</v>
      </c>
      <c r="AA45" s="75">
        <v>0</v>
      </c>
      <c r="AB45" s="75">
        <v>0</v>
      </c>
      <c r="AC45" s="75">
        <v>0</v>
      </c>
      <c r="AD45" s="75">
        <v>0</v>
      </c>
      <c r="AE45" s="75">
        <v>0</v>
      </c>
      <c r="AF45" s="75">
        <v>0</v>
      </c>
      <c r="AG45" s="75">
        <v>0</v>
      </c>
      <c r="AH45" s="75">
        <v>0</v>
      </c>
      <c r="AI45" s="75">
        <v>0</v>
      </c>
      <c r="AJ45" s="75">
        <v>0</v>
      </c>
      <c r="AK45" s="75">
        <v>0</v>
      </c>
      <c r="AL45" s="75">
        <v>0</v>
      </c>
      <c r="AM45" s="75">
        <v>0</v>
      </c>
      <c r="AN45" s="75">
        <v>0</v>
      </c>
      <c r="AO45" s="75">
        <v>0</v>
      </c>
      <c r="AP45" s="75">
        <v>0</v>
      </c>
      <c r="AQ45" s="75">
        <v>0</v>
      </c>
      <c r="AR45" s="75">
        <v>0</v>
      </c>
      <c r="AS45" s="75">
        <v>0</v>
      </c>
      <c r="AT45" s="75">
        <v>0</v>
      </c>
      <c r="AU45" s="75">
        <v>0</v>
      </c>
      <c r="AV45" s="75">
        <v>0</v>
      </c>
      <c r="AW45" s="75">
        <v>0</v>
      </c>
      <c r="AX45" s="75">
        <v>0</v>
      </c>
      <c r="AY45" s="75">
        <v>0</v>
      </c>
      <c r="AZ45" s="75">
        <v>0</v>
      </c>
      <c r="BA45" s="75">
        <v>0</v>
      </c>
      <c r="BB45" s="75">
        <v>0</v>
      </c>
      <c r="BC45" s="75">
        <v>0</v>
      </c>
      <c r="BD45" s="75">
        <v>0</v>
      </c>
      <c r="BE45" s="75">
        <v>0</v>
      </c>
      <c r="BF45" s="75">
        <v>0</v>
      </c>
      <c r="BG45" s="75">
        <v>0</v>
      </c>
      <c r="BH45" s="75">
        <v>0</v>
      </c>
      <c r="BI45" s="75">
        <v>0</v>
      </c>
      <c r="BJ45" s="75">
        <v>0</v>
      </c>
      <c r="BK45" s="75">
        <v>0</v>
      </c>
      <c r="BL45" s="75">
        <v>0</v>
      </c>
      <c r="BM45" s="75">
        <v>0</v>
      </c>
      <c r="BN45" s="75">
        <v>0</v>
      </c>
      <c r="BO45" s="75">
        <v>0</v>
      </c>
      <c r="BP45" s="75">
        <v>0</v>
      </c>
      <c r="BQ45" s="75">
        <v>0</v>
      </c>
      <c r="BR45" s="75">
        <v>0</v>
      </c>
      <c r="BS45" s="75">
        <v>0</v>
      </c>
      <c r="BT45" s="75">
        <v>0</v>
      </c>
      <c r="BU45" s="75">
        <v>0</v>
      </c>
      <c r="BV45" s="75">
        <v>0</v>
      </c>
      <c r="BW45" s="75">
        <v>0</v>
      </c>
      <c r="BX45" s="75">
        <v>0</v>
      </c>
      <c r="BY45" s="75">
        <v>0</v>
      </c>
      <c r="BZ45" s="75">
        <v>0</v>
      </c>
      <c r="CA45" s="75">
        <v>0</v>
      </c>
      <c r="CB45" s="75">
        <v>0</v>
      </c>
      <c r="CC45" s="89"/>
      <c r="CD45" s="28" t="e">
        <f t="shared" si="0"/>
        <v>#DIV/0!</v>
      </c>
      <c r="CE45" s="68">
        <f t="shared" si="9"/>
        <v>-1</v>
      </c>
      <c r="CF45" s="68">
        <f t="shared" si="10"/>
        <v>-1</v>
      </c>
      <c r="CG45" s="68">
        <f t="shared" si="11"/>
        <v>-1</v>
      </c>
      <c r="CH45" s="68">
        <f t="shared" si="12"/>
        <v>-1</v>
      </c>
      <c r="CI45" s="68">
        <f t="shared" si="13"/>
        <v>-1</v>
      </c>
      <c r="CJ45" s="68">
        <f t="shared" si="14"/>
        <v>-1</v>
      </c>
      <c r="CK45" s="68">
        <f t="shared" si="15"/>
        <v>-1</v>
      </c>
    </row>
    <row r="46" spans="1:89" x14ac:dyDescent="0.25">
      <c r="A46" s="14" t="s">
        <v>523</v>
      </c>
      <c r="B46" s="75">
        <v>4508.5002562</v>
      </c>
      <c r="C46" s="75">
        <v>31.403397085000002</v>
      </c>
      <c r="D46" s="75">
        <v>9049.6635485999996</v>
      </c>
      <c r="E46" s="75">
        <v>2035.6108875</v>
      </c>
      <c r="F46" s="75">
        <v>1395.1677574</v>
      </c>
      <c r="G46" s="75">
        <v>20201.711187000001</v>
      </c>
      <c r="H46" s="75">
        <v>264.32361542000001</v>
      </c>
      <c r="I46" s="75"/>
      <c r="J46" s="75"/>
      <c r="K46" s="75"/>
      <c r="L46" s="75"/>
      <c r="M46" s="75" t="s">
        <v>454</v>
      </c>
      <c r="N46" s="75">
        <v>0</v>
      </c>
      <c r="O46" s="75">
        <v>0</v>
      </c>
      <c r="P46" s="75">
        <v>0</v>
      </c>
      <c r="Q46" s="75">
        <v>0</v>
      </c>
      <c r="R46" s="75">
        <v>0</v>
      </c>
      <c r="S46" s="75">
        <v>0</v>
      </c>
      <c r="T46" s="75">
        <v>0</v>
      </c>
      <c r="U46" s="75">
        <v>0</v>
      </c>
      <c r="V46" s="75">
        <v>0</v>
      </c>
      <c r="W46" s="75">
        <v>0</v>
      </c>
      <c r="X46" s="75">
        <v>0</v>
      </c>
      <c r="Y46" s="75">
        <v>0</v>
      </c>
      <c r="Z46" s="75">
        <v>0</v>
      </c>
      <c r="AA46" s="75">
        <v>0</v>
      </c>
      <c r="AB46" s="75">
        <v>0</v>
      </c>
      <c r="AC46" s="75">
        <v>0</v>
      </c>
      <c r="AD46" s="75">
        <v>0</v>
      </c>
      <c r="AE46" s="75">
        <v>0</v>
      </c>
      <c r="AF46" s="75">
        <v>0</v>
      </c>
      <c r="AG46" s="75">
        <v>0</v>
      </c>
      <c r="AH46" s="75">
        <v>0</v>
      </c>
      <c r="AI46" s="75">
        <v>0</v>
      </c>
      <c r="AJ46" s="75">
        <v>0</v>
      </c>
      <c r="AK46" s="75">
        <v>0</v>
      </c>
      <c r="AL46" s="75">
        <v>0</v>
      </c>
      <c r="AM46" s="75">
        <v>0</v>
      </c>
      <c r="AN46" s="75">
        <v>0</v>
      </c>
      <c r="AO46" s="75">
        <v>0</v>
      </c>
      <c r="AP46" s="75">
        <v>0</v>
      </c>
      <c r="AQ46" s="75">
        <v>0</v>
      </c>
      <c r="AR46" s="75">
        <v>0</v>
      </c>
      <c r="AS46" s="75">
        <v>0</v>
      </c>
      <c r="AT46" s="75">
        <v>0</v>
      </c>
      <c r="AU46" s="75">
        <v>0</v>
      </c>
      <c r="AV46" s="75">
        <v>0</v>
      </c>
      <c r="AW46" s="75">
        <v>0</v>
      </c>
      <c r="AX46" s="75">
        <v>0</v>
      </c>
      <c r="AY46" s="75">
        <v>0</v>
      </c>
      <c r="AZ46" s="75">
        <v>0</v>
      </c>
      <c r="BA46" s="75">
        <v>0</v>
      </c>
      <c r="BB46" s="75">
        <v>0</v>
      </c>
      <c r="BC46" s="75">
        <v>0</v>
      </c>
      <c r="BD46" s="75">
        <v>0</v>
      </c>
      <c r="BE46" s="75">
        <v>0</v>
      </c>
      <c r="BF46" s="75">
        <v>0</v>
      </c>
      <c r="BG46" s="75">
        <v>0</v>
      </c>
      <c r="BH46" s="75">
        <v>0</v>
      </c>
      <c r="BI46" s="75">
        <v>0</v>
      </c>
      <c r="BJ46" s="75">
        <v>0</v>
      </c>
      <c r="BK46" s="75">
        <v>0</v>
      </c>
      <c r="BL46" s="75">
        <v>0</v>
      </c>
      <c r="BM46" s="75">
        <v>0</v>
      </c>
      <c r="BN46" s="75">
        <v>0</v>
      </c>
      <c r="BO46" s="75">
        <v>0</v>
      </c>
      <c r="BP46" s="75">
        <v>0</v>
      </c>
      <c r="BQ46" s="75">
        <v>0</v>
      </c>
      <c r="BR46" s="75">
        <v>0</v>
      </c>
      <c r="BS46" s="75">
        <v>0</v>
      </c>
      <c r="BT46" s="75">
        <v>0</v>
      </c>
      <c r="BU46" s="75">
        <v>0</v>
      </c>
      <c r="BV46" s="75">
        <v>0</v>
      </c>
      <c r="BW46" s="75">
        <v>0</v>
      </c>
      <c r="BX46" s="75">
        <v>0</v>
      </c>
      <c r="BY46" s="75">
        <v>0</v>
      </c>
      <c r="BZ46" s="75">
        <v>0</v>
      </c>
      <c r="CA46" s="75">
        <v>0</v>
      </c>
      <c r="CB46" s="75">
        <v>0</v>
      </c>
      <c r="CC46" s="89"/>
      <c r="CD46" s="28" t="e">
        <f t="shared" si="0"/>
        <v>#DIV/0!</v>
      </c>
      <c r="CE46" s="68">
        <f t="shared" si="9"/>
        <v>-1</v>
      </c>
      <c r="CF46" s="68">
        <f t="shared" si="10"/>
        <v>-1</v>
      </c>
      <c r="CG46" s="68">
        <f t="shared" si="11"/>
        <v>-1</v>
      </c>
      <c r="CH46" s="68">
        <f t="shared" si="12"/>
        <v>-1</v>
      </c>
      <c r="CI46" s="68">
        <f t="shared" si="13"/>
        <v>-1</v>
      </c>
      <c r="CJ46" s="68">
        <f t="shared" si="14"/>
        <v>-1</v>
      </c>
      <c r="CK46" s="68">
        <f t="shared" si="15"/>
        <v>-1</v>
      </c>
    </row>
    <row r="47" spans="1:89" x14ac:dyDescent="0.25">
      <c r="A47" s="14" t="s">
        <v>524</v>
      </c>
      <c r="B47" s="75">
        <v>18.322074355000002</v>
      </c>
      <c r="C47" s="75">
        <v>0.53318683440000003</v>
      </c>
      <c r="D47" s="75">
        <v>16.417233210999999</v>
      </c>
      <c r="E47" s="75">
        <v>3148.2233396000001</v>
      </c>
      <c r="F47" s="75">
        <v>1659.4850911000001</v>
      </c>
      <c r="G47" s="75">
        <v>1.7726089907</v>
      </c>
      <c r="H47" s="75">
        <v>165.07375886</v>
      </c>
      <c r="I47" s="75"/>
      <c r="J47" s="75"/>
      <c r="K47" s="75"/>
      <c r="L47" s="75"/>
      <c r="M47" s="75" t="s">
        <v>476</v>
      </c>
      <c r="N47" s="75">
        <v>0</v>
      </c>
      <c r="O47" s="75">
        <v>0</v>
      </c>
      <c r="P47" s="75">
        <v>0</v>
      </c>
      <c r="Q47" s="75">
        <v>0</v>
      </c>
      <c r="R47" s="75">
        <v>0</v>
      </c>
      <c r="S47" s="75">
        <v>0</v>
      </c>
      <c r="T47" s="75">
        <v>6.6767061680252505E-4</v>
      </c>
      <c r="U47" s="75">
        <v>9.8280448243742995E-4</v>
      </c>
      <c r="V47" s="75">
        <v>0.465792238628285</v>
      </c>
      <c r="W47" s="75">
        <v>2.4297664128044398E-3</v>
      </c>
      <c r="X47" s="75">
        <v>2.36382310024967E-4</v>
      </c>
      <c r="Y47" s="75">
        <v>9.5632480163362801E-4</v>
      </c>
      <c r="Z47" s="75">
        <v>0</v>
      </c>
      <c r="AA47" s="75">
        <v>0</v>
      </c>
      <c r="AB47" s="75">
        <v>0</v>
      </c>
      <c r="AC47" s="75">
        <v>0</v>
      </c>
      <c r="AD47" s="75">
        <v>0</v>
      </c>
      <c r="AE47" s="75">
        <v>0</v>
      </c>
      <c r="AF47" s="75">
        <v>0</v>
      </c>
      <c r="AG47" s="75">
        <v>0</v>
      </c>
      <c r="AH47" s="75">
        <v>0</v>
      </c>
      <c r="AI47" s="75">
        <v>0</v>
      </c>
      <c r="AJ47" s="75">
        <v>0</v>
      </c>
      <c r="AK47" s="75">
        <v>0</v>
      </c>
      <c r="AL47" s="75">
        <v>0</v>
      </c>
      <c r="AM47" s="75">
        <v>0</v>
      </c>
      <c r="AN47" s="75">
        <v>0</v>
      </c>
      <c r="AO47" s="75">
        <v>2.87928450095624E-2</v>
      </c>
      <c r="AP47" s="75">
        <v>0</v>
      </c>
      <c r="AQ47" s="75">
        <v>7.4706735671334797E-3</v>
      </c>
      <c r="AR47" s="75">
        <v>0.72728424522009805</v>
      </c>
      <c r="AS47" s="75">
        <v>8.0809463119429797E-2</v>
      </c>
      <c r="AT47" s="75">
        <v>0.80809370833952798</v>
      </c>
      <c r="AU47" s="75">
        <v>0</v>
      </c>
      <c r="AV47" s="75">
        <v>1.4588420222997401E-3</v>
      </c>
      <c r="AW47" s="75">
        <v>0</v>
      </c>
      <c r="AX47" s="75">
        <v>8.7141964428424696</v>
      </c>
      <c r="AY47" s="75">
        <v>9.9440441144860495E-4</v>
      </c>
      <c r="AZ47" s="75">
        <v>3.8369349140472702</v>
      </c>
      <c r="BA47" s="75">
        <v>1.8945241599012399</v>
      </c>
      <c r="BB47" s="75">
        <v>5.8564879269388196E-3</v>
      </c>
      <c r="BC47" s="75">
        <v>6.5856771220864596</v>
      </c>
      <c r="BD47" s="75">
        <v>10.7989573240298</v>
      </c>
      <c r="BE47" s="75">
        <v>2.81051582643012</v>
      </c>
      <c r="BF47" s="75">
        <v>874.93246014781903</v>
      </c>
      <c r="BG47" s="75">
        <v>294.52122109514698</v>
      </c>
      <c r="BH47" s="75">
        <v>580.41123905267204</v>
      </c>
      <c r="BI47" s="75">
        <v>0.40103727464629502</v>
      </c>
      <c r="BJ47" s="75">
        <v>0.356372007914591</v>
      </c>
      <c r="BK47" s="75">
        <v>191.49880729950399</v>
      </c>
      <c r="BL47" s="75">
        <v>0.484591015063082</v>
      </c>
      <c r="BM47" s="75">
        <v>1.8344805083858101E-3</v>
      </c>
      <c r="BN47" s="75">
        <v>3.8142165049025103E-4</v>
      </c>
      <c r="BO47" s="75">
        <v>5.0076379128843503E-2</v>
      </c>
      <c r="BP47" s="75">
        <v>5.0373826727734498E-3</v>
      </c>
      <c r="BQ47" s="75">
        <v>0</v>
      </c>
      <c r="BR47" s="75">
        <v>21.704017041728001</v>
      </c>
      <c r="BS47" s="75">
        <v>44.996495422653503</v>
      </c>
      <c r="BT47" s="75">
        <v>0.37590909241224602</v>
      </c>
      <c r="BU47" s="75">
        <v>0.21397615172208601</v>
      </c>
      <c r="BV47" s="75">
        <v>0</v>
      </c>
      <c r="BW47" s="75">
        <v>0</v>
      </c>
      <c r="BX47" s="75">
        <v>0</v>
      </c>
      <c r="BY47" s="75">
        <v>0</v>
      </c>
      <c r="BZ47" s="75">
        <v>0</v>
      </c>
      <c r="CA47" s="75">
        <v>7.2340900698313702E-3</v>
      </c>
      <c r="CB47" s="75">
        <v>0</v>
      </c>
      <c r="CC47" s="89"/>
      <c r="CD47" s="28">
        <f t="shared" si="0"/>
        <v>0</v>
      </c>
      <c r="CE47" s="68">
        <f t="shared" si="9"/>
        <v>-0.97457753802308011</v>
      </c>
      <c r="CF47" s="68">
        <f t="shared" si="10"/>
        <v>-0.94599858220062161</v>
      </c>
      <c r="CG47" s="68">
        <f t="shared" si="11"/>
        <v>-0.95077771644261688</v>
      </c>
      <c r="CH47" s="68">
        <f t="shared" si="12"/>
        <v>-0.72208691513640055</v>
      </c>
      <c r="CI47" s="68">
        <f t="shared" si="13"/>
        <v>-0.82252252661099734</v>
      </c>
      <c r="CJ47" s="68">
        <f t="shared" si="14"/>
        <v>-0.87928744982976359</v>
      </c>
      <c r="CK47" s="68">
        <f t="shared" si="15"/>
        <v>-0.99995617661995595</v>
      </c>
    </row>
    <row r="48" spans="1:89" x14ac:dyDescent="0.25">
      <c r="L48" s="89"/>
      <c r="M48" s="89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89"/>
      <c r="AB48" s="89"/>
      <c r="AC48" s="89"/>
      <c r="AF48" s="89"/>
      <c r="AG48" s="89"/>
      <c r="AH48" s="89"/>
      <c r="AJ48" s="89"/>
      <c r="AK48" s="89"/>
      <c r="AL48" s="89"/>
      <c r="AN48" s="89"/>
      <c r="AO48" s="89"/>
      <c r="AP48" s="89"/>
      <c r="AQ48" s="89"/>
      <c r="AR48" s="89"/>
      <c r="AS48" s="89"/>
      <c r="AT48" s="89"/>
      <c r="AU48" s="89"/>
      <c r="AV48" s="89"/>
      <c r="AX48" s="89"/>
      <c r="AY48" s="89"/>
      <c r="AZ48" s="89"/>
      <c r="BA48" s="89"/>
      <c r="BB48" s="89"/>
      <c r="BC48" s="89"/>
      <c r="BD48" s="89"/>
      <c r="BE48" s="89"/>
      <c r="BF48" s="89"/>
      <c r="BG48" s="89"/>
      <c r="BH48" s="89"/>
      <c r="BI48" s="89"/>
      <c r="BJ48" s="89"/>
      <c r="BK48" s="89"/>
      <c r="BL48" s="89"/>
      <c r="BM48" s="89"/>
      <c r="BN48" s="89"/>
      <c r="BO48" s="89"/>
      <c r="BP48" s="89"/>
      <c r="BQ48" s="89"/>
      <c r="BR48" s="89"/>
      <c r="BS48" s="89"/>
      <c r="BT48" s="89"/>
      <c r="BU48" s="89"/>
      <c r="BV48" s="89"/>
      <c r="BW48" s="89"/>
      <c r="BX48" s="89"/>
      <c r="BY48" s="89"/>
      <c r="BZ48" s="89"/>
      <c r="CA48" s="89"/>
      <c r="CB48" s="89"/>
      <c r="CC48" s="89"/>
      <c r="CD48" s="89"/>
      <c r="CE48" s="68" t="str">
        <f t="shared" si="9"/>
        <v/>
      </c>
      <c r="CF48" s="68" t="str">
        <f t="shared" si="10"/>
        <v/>
      </c>
      <c r="CG48" s="68" t="str">
        <f t="shared" si="11"/>
        <v/>
      </c>
      <c r="CH48" s="68" t="str">
        <f t="shared" si="12"/>
        <v/>
      </c>
      <c r="CI48" s="68" t="str">
        <f t="shared" si="13"/>
        <v/>
      </c>
      <c r="CJ48" s="68" t="str">
        <f t="shared" si="14"/>
        <v/>
      </c>
      <c r="CK48" s="68" t="str">
        <f t="shared" si="15"/>
        <v/>
      </c>
    </row>
    <row r="49" spans="1:89" x14ac:dyDescent="0.25">
      <c r="A49" s="15" t="s">
        <v>353</v>
      </c>
      <c r="B49" s="1">
        <f t="shared" ref="B49:H49" si="16">SUM(B3:B47)</f>
        <v>1678406.5294672451</v>
      </c>
      <c r="C49" s="1">
        <f t="shared" si="16"/>
        <v>24870.162104810308</v>
      </c>
      <c r="D49" s="1">
        <f t="shared" si="16"/>
        <v>1187405.874666281</v>
      </c>
      <c r="E49" s="1">
        <f t="shared" si="16"/>
        <v>371359.34145123791</v>
      </c>
      <c r="F49" s="1">
        <f t="shared" si="16"/>
        <v>200631.83396849799</v>
      </c>
      <c r="G49" s="1">
        <f t="shared" si="16"/>
        <v>2086930.3171379759</v>
      </c>
      <c r="H49" s="1">
        <f t="shared" si="16"/>
        <v>320987.71490965289</v>
      </c>
      <c r="I49" s="1"/>
      <c r="J49" s="1"/>
      <c r="K49" s="1"/>
      <c r="L49" s="89"/>
      <c r="M49" s="89"/>
      <c r="N49" s="1">
        <f t="shared" ref="N49:CB49" si="17">SUM(N3:N47)</f>
        <v>20.006562353951736</v>
      </c>
      <c r="O49" s="1">
        <f t="shared" si="17"/>
        <v>1890.3861020433005</v>
      </c>
      <c r="P49" s="1">
        <f t="shared" si="17"/>
        <v>1607.6562296659843</v>
      </c>
      <c r="Q49" s="1">
        <f t="shared" si="17"/>
        <v>1607.6562296659843</v>
      </c>
      <c r="R49" s="1">
        <f t="shared" si="17"/>
        <v>120.49339057280275</v>
      </c>
      <c r="S49" s="1">
        <f t="shared" si="17"/>
        <v>105.51326694886571</v>
      </c>
      <c r="T49" s="1">
        <f t="shared" si="17"/>
        <v>3194.0775781299599</v>
      </c>
      <c r="U49" s="1">
        <f t="shared" si="17"/>
        <v>29141.366746352192</v>
      </c>
      <c r="V49" s="1">
        <f t="shared" si="17"/>
        <v>1192695.0212570827</v>
      </c>
      <c r="W49" s="1">
        <f t="shared" si="17"/>
        <v>2962.4595226821239</v>
      </c>
      <c r="X49" s="1">
        <f t="shared" si="17"/>
        <v>1596.50998192001</v>
      </c>
      <c r="Y49" s="1">
        <f t="shared" si="17"/>
        <v>1170.7806108000964</v>
      </c>
      <c r="Z49" s="1">
        <f t="shared" si="17"/>
        <v>23568.628384555755</v>
      </c>
      <c r="AA49" s="1">
        <f t="shared" si="17"/>
        <v>17.986845195404669</v>
      </c>
      <c r="AB49" s="1">
        <f t="shared" si="17"/>
        <v>7848.7348375425281</v>
      </c>
      <c r="AC49" s="1">
        <f t="shared" si="17"/>
        <v>7848.7348375425281</v>
      </c>
      <c r="AD49" s="1"/>
      <c r="AE49" s="1"/>
      <c r="AF49" s="1">
        <f t="shared" si="17"/>
        <v>51.527028804800779</v>
      </c>
      <c r="AG49" s="1">
        <f t="shared" si="17"/>
        <v>1364.4135083478502</v>
      </c>
      <c r="AH49" s="1">
        <f t="shared" si="17"/>
        <v>86.510842033565183</v>
      </c>
      <c r="AI49" s="1"/>
      <c r="AJ49" s="1">
        <f t="shared" si="17"/>
        <v>1054.1258444269322</v>
      </c>
      <c r="AK49" s="1">
        <f t="shared" si="17"/>
        <v>1014.2070113229541</v>
      </c>
      <c r="AL49" s="1">
        <f t="shared" si="17"/>
        <v>11145.635012692235</v>
      </c>
      <c r="AM49" s="1"/>
      <c r="AN49" s="1">
        <f t="shared" si="17"/>
        <v>36.890624597936998</v>
      </c>
      <c r="AO49" s="1">
        <f t="shared" si="17"/>
        <v>19998.81341932615</v>
      </c>
      <c r="AP49" s="1">
        <f t="shared" si="17"/>
        <v>0</v>
      </c>
      <c r="AQ49" s="1">
        <f t="shared" si="17"/>
        <v>179268.03081926241</v>
      </c>
      <c r="AR49" s="1">
        <f t="shared" si="17"/>
        <v>648701.49787440069</v>
      </c>
      <c r="AS49" s="1">
        <f t="shared" si="17"/>
        <v>72028.018269131833</v>
      </c>
      <c r="AT49" s="1">
        <f t="shared" si="17"/>
        <v>720781.04317233758</v>
      </c>
      <c r="AU49" s="1">
        <f t="shared" si="17"/>
        <v>196.04886134255651</v>
      </c>
      <c r="AV49" s="1">
        <f t="shared" si="17"/>
        <v>2832.3976302075507</v>
      </c>
      <c r="AW49" s="1"/>
      <c r="AX49" s="1">
        <f t="shared" si="17"/>
        <v>3227.6867669516673</v>
      </c>
      <c r="AY49" s="1">
        <f t="shared" si="17"/>
        <v>73987.739765922306</v>
      </c>
      <c r="AZ49" s="1">
        <f t="shared" si="17"/>
        <v>1650.0890205792944</v>
      </c>
      <c r="BA49" s="1">
        <f t="shared" si="17"/>
        <v>939.81835319901779</v>
      </c>
      <c r="BB49" s="1">
        <f t="shared" si="17"/>
        <v>3446.7662306314542</v>
      </c>
      <c r="BC49" s="1">
        <f t="shared" si="17"/>
        <v>1626.9937825088116</v>
      </c>
      <c r="BD49" s="1">
        <f t="shared" si="17"/>
        <v>461.77079018248554</v>
      </c>
      <c r="BE49" s="1">
        <f t="shared" si="17"/>
        <v>1755.2732611992469</v>
      </c>
      <c r="BF49" s="1">
        <f t="shared" si="17"/>
        <v>203991.30340621804</v>
      </c>
      <c r="BG49" s="1">
        <f t="shared" si="17"/>
        <v>97166.430587909039</v>
      </c>
      <c r="BH49" s="1">
        <f t="shared" si="17"/>
        <v>106824.87281830894</v>
      </c>
      <c r="BI49" s="1">
        <f t="shared" si="17"/>
        <v>477.88544452698324</v>
      </c>
      <c r="BJ49" s="1">
        <f t="shared" si="17"/>
        <v>52.10918635020812</v>
      </c>
      <c r="BK49" s="1">
        <f t="shared" si="17"/>
        <v>51078.383146607201</v>
      </c>
      <c r="BL49" s="1">
        <f t="shared" si="17"/>
        <v>2950.4257916883439</v>
      </c>
      <c r="BM49" s="1">
        <f t="shared" si="17"/>
        <v>3361.1882460698089</v>
      </c>
      <c r="BN49" s="1">
        <f t="shared" si="17"/>
        <v>442.03200286777587</v>
      </c>
      <c r="BO49" s="1">
        <f t="shared" si="17"/>
        <v>1037.2335633694154</v>
      </c>
      <c r="BP49" s="1">
        <f t="shared" si="17"/>
        <v>8493.028319195806</v>
      </c>
      <c r="BQ49" s="1">
        <f t="shared" si="17"/>
        <v>5907.2647769272353</v>
      </c>
      <c r="BR49" s="1">
        <f t="shared" si="17"/>
        <v>5195.6652656920969</v>
      </c>
      <c r="BS49" s="1">
        <f t="shared" si="17"/>
        <v>10394.446888645834</v>
      </c>
      <c r="BT49" s="1">
        <f t="shared" si="17"/>
        <v>575.63452764365138</v>
      </c>
      <c r="BU49" s="1">
        <f t="shared" si="17"/>
        <v>781234.75375274045</v>
      </c>
      <c r="BV49" s="1">
        <f t="shared" si="17"/>
        <v>1172.6669715827879</v>
      </c>
      <c r="BW49" s="1">
        <f t="shared" si="17"/>
        <v>8710.0882651354023</v>
      </c>
      <c r="BX49" s="1">
        <f t="shared" si="17"/>
        <v>6009.5492915712148</v>
      </c>
      <c r="BY49" s="1">
        <f t="shared" si="17"/>
        <v>11018.98987434915</v>
      </c>
      <c r="BZ49" s="1">
        <f t="shared" si="17"/>
        <v>9357.9281864846762</v>
      </c>
      <c r="CA49" s="1">
        <f t="shared" si="17"/>
        <v>183121.99386233857</v>
      </c>
      <c r="CB49" s="1">
        <f t="shared" si="17"/>
        <v>8980.5583783922048</v>
      </c>
      <c r="CC49" s="89"/>
      <c r="CD49" s="89"/>
      <c r="CE49" s="68">
        <f t="shared" si="9"/>
        <v>-0.28938847632124948</v>
      </c>
      <c r="CF49" s="68">
        <f t="shared" si="10"/>
        <v>-0.19587120763245675</v>
      </c>
      <c r="CG49" s="68">
        <f t="shared" si="11"/>
        <v>-0.39297837533866659</v>
      </c>
      <c r="CH49" s="68">
        <f t="shared" si="12"/>
        <v>-0.45069025971168808</v>
      </c>
      <c r="CI49" s="68">
        <f t="shared" si="13"/>
        <v>-0.51569783983948658</v>
      </c>
      <c r="CJ49" s="68">
        <f t="shared" si="14"/>
        <v>-0.62565364672830637</v>
      </c>
      <c r="CK49" s="68">
        <f t="shared" si="15"/>
        <v>-0.42950466526769981</v>
      </c>
    </row>
    <row r="50" spans="1:89" x14ac:dyDescent="0.25">
      <c r="A50" s="15" t="s">
        <v>477</v>
      </c>
      <c r="B50" s="1">
        <f>SUM(B3:B15)</f>
        <v>1306543.1349551</v>
      </c>
      <c r="C50" s="1">
        <f t="shared" ref="C50:H50" si="18">SUM(C3:C15)</f>
        <v>21611.260543597098</v>
      </c>
      <c r="D50" s="1">
        <f t="shared" si="18"/>
        <v>708887.07074221992</v>
      </c>
      <c r="E50" s="1">
        <f>SUM(E3:E15)</f>
        <v>138293.44529041791</v>
      </c>
      <c r="F50" s="1">
        <f t="shared" si="18"/>
        <v>52824.170913448004</v>
      </c>
      <c r="G50" s="1">
        <f t="shared" si="18"/>
        <v>579482.48151031579</v>
      </c>
      <c r="H50" s="1">
        <f t="shared" si="18"/>
        <v>209856.30774821702</v>
      </c>
      <c r="I50" s="1"/>
      <c r="J50" s="1"/>
      <c r="K50" s="1"/>
      <c r="L50" s="89"/>
      <c r="M50" s="89"/>
      <c r="N50" s="1">
        <f t="shared" ref="N50:CB50" si="19">SUM(N3:N15)</f>
        <v>0</v>
      </c>
      <c r="O50" s="1">
        <f t="shared" si="19"/>
        <v>823.82937796256851</v>
      </c>
      <c r="P50" s="1">
        <f t="shared" si="19"/>
        <v>1542.5339252559525</v>
      </c>
      <c r="Q50" s="1">
        <f t="shared" si="19"/>
        <v>1542.5339252559525</v>
      </c>
      <c r="R50" s="1">
        <f t="shared" si="19"/>
        <v>98.632431899162967</v>
      </c>
      <c r="S50" s="1">
        <f t="shared" si="19"/>
        <v>0</v>
      </c>
      <c r="T50" s="1">
        <f t="shared" si="19"/>
        <v>1986.0999776164663</v>
      </c>
      <c r="U50" s="1">
        <f t="shared" si="19"/>
        <v>15623.073795454284</v>
      </c>
      <c r="V50" s="1">
        <f t="shared" si="19"/>
        <v>1034599.3850632549</v>
      </c>
      <c r="W50" s="1">
        <f t="shared" si="19"/>
        <v>2438.9190314016978</v>
      </c>
      <c r="X50" s="1">
        <f t="shared" si="19"/>
        <v>1254.0104152907895</v>
      </c>
      <c r="Y50" s="1">
        <f t="shared" si="19"/>
        <v>876.47348329796466</v>
      </c>
      <c r="Z50" s="1">
        <f t="shared" si="19"/>
        <v>23390.554062444087</v>
      </c>
      <c r="AA50" s="1">
        <f t="shared" si="19"/>
        <v>0</v>
      </c>
      <c r="AB50" s="1">
        <f t="shared" si="19"/>
        <v>5262.0906409898198</v>
      </c>
      <c r="AC50" s="1">
        <f t="shared" si="19"/>
        <v>5262.0906409898198</v>
      </c>
      <c r="AD50" s="1"/>
      <c r="AE50" s="1"/>
      <c r="AF50" s="1">
        <f t="shared" si="19"/>
        <v>51.527028804800779</v>
      </c>
      <c r="AG50" s="1">
        <f t="shared" si="19"/>
        <v>1288.5911704580344</v>
      </c>
      <c r="AH50" s="1">
        <f t="shared" si="19"/>
        <v>76.642650803687985</v>
      </c>
      <c r="AI50" s="1"/>
      <c r="AJ50" s="1">
        <f t="shared" si="19"/>
        <v>346.4107056858445</v>
      </c>
      <c r="AK50" s="1">
        <f t="shared" si="19"/>
        <v>737.46901068805698</v>
      </c>
      <c r="AL50" s="1">
        <f t="shared" si="19"/>
        <v>10626.736005215595</v>
      </c>
      <c r="AM50" s="1"/>
      <c r="AN50" s="1">
        <f t="shared" si="19"/>
        <v>25.575883281056548</v>
      </c>
      <c r="AO50" s="1">
        <f t="shared" si="19"/>
        <v>19020.194813138442</v>
      </c>
      <c r="AP50" s="1">
        <f t="shared" si="19"/>
        <v>0</v>
      </c>
      <c r="AQ50" s="1">
        <f t="shared" si="19"/>
        <v>144537.43513572536</v>
      </c>
      <c r="AR50" s="1">
        <f t="shared" si="19"/>
        <v>469275.14884333429</v>
      </c>
      <c r="AS50" s="1">
        <f t="shared" si="19"/>
        <v>52091.757304236649</v>
      </c>
      <c r="AT50" s="1">
        <f t="shared" si="19"/>
        <v>521418.43317637598</v>
      </c>
      <c r="AU50" s="1">
        <f t="shared" si="19"/>
        <v>194.81709958221825</v>
      </c>
      <c r="AV50" s="1">
        <f t="shared" si="19"/>
        <v>2358.5802668251035</v>
      </c>
      <c r="AW50" s="1"/>
      <c r="AX50" s="1">
        <f t="shared" si="19"/>
        <v>1378.0023889497365</v>
      </c>
      <c r="AY50" s="1">
        <f t="shared" si="19"/>
        <v>59773.848055775728</v>
      </c>
      <c r="AZ50" s="1">
        <f t="shared" si="19"/>
        <v>604.61305944114929</v>
      </c>
      <c r="BA50" s="1">
        <f t="shared" si="19"/>
        <v>635.92235741849981</v>
      </c>
      <c r="BB50" s="1">
        <f t="shared" si="19"/>
        <v>1308.5399276296453</v>
      </c>
      <c r="BC50" s="1">
        <f t="shared" si="19"/>
        <v>494.69803019545475</v>
      </c>
      <c r="BD50" s="1">
        <f t="shared" si="19"/>
        <v>422.58401220652649</v>
      </c>
      <c r="BE50" s="1">
        <f t="shared" si="19"/>
        <v>774.46263903294505</v>
      </c>
      <c r="BF50" s="1">
        <f t="shared" si="19"/>
        <v>113269.26929768291</v>
      </c>
      <c r="BG50" s="1">
        <f t="shared" si="19"/>
        <v>43293.275929772542</v>
      </c>
      <c r="BH50" s="1">
        <f t="shared" si="19"/>
        <v>69975.993367910472</v>
      </c>
      <c r="BI50" s="1">
        <f t="shared" si="19"/>
        <v>225.81834109616034</v>
      </c>
      <c r="BJ50" s="1">
        <f t="shared" si="19"/>
        <v>26.195645625053313</v>
      </c>
      <c r="BK50" s="1">
        <f t="shared" si="19"/>
        <v>18537.769803794294</v>
      </c>
      <c r="BL50" s="1">
        <f t="shared" si="19"/>
        <v>2583.7364873547426</v>
      </c>
      <c r="BM50" s="1">
        <f t="shared" si="19"/>
        <v>2159.8580715668786</v>
      </c>
      <c r="BN50" s="1">
        <f t="shared" si="19"/>
        <v>276.01652242497755</v>
      </c>
      <c r="BO50" s="1">
        <f t="shared" si="19"/>
        <v>390.95148839505447</v>
      </c>
      <c r="BP50" s="1">
        <f t="shared" si="19"/>
        <v>5488.3184286057685</v>
      </c>
      <c r="BQ50" s="1">
        <f t="shared" si="19"/>
        <v>4375.1799759100559</v>
      </c>
      <c r="BR50" s="1">
        <f t="shared" si="19"/>
        <v>1463.8037321440368</v>
      </c>
      <c r="BS50" s="1">
        <f t="shared" si="19"/>
        <v>6321.5656509761275</v>
      </c>
      <c r="BT50" s="1">
        <f t="shared" si="19"/>
        <v>200.41934291552519</v>
      </c>
      <c r="BU50" s="1">
        <f t="shared" si="19"/>
        <v>440206.82575595542</v>
      </c>
      <c r="BV50" s="1">
        <f t="shared" si="19"/>
        <v>277.70263832734418</v>
      </c>
      <c r="BW50" s="1">
        <f t="shared" si="19"/>
        <v>1330.1192880356259</v>
      </c>
      <c r="BX50" s="1">
        <f t="shared" si="19"/>
        <v>5730.5233559128856</v>
      </c>
      <c r="BY50" s="1">
        <f t="shared" si="19"/>
        <v>6650.8873751988349</v>
      </c>
      <c r="BZ50" s="1">
        <f t="shared" si="19"/>
        <v>9063.6820175182293</v>
      </c>
      <c r="CA50" s="1">
        <f t="shared" si="19"/>
        <v>150300.31314948582</v>
      </c>
      <c r="CB50" s="1">
        <f t="shared" si="19"/>
        <v>5279.6919876029224</v>
      </c>
      <c r="CC50" s="89"/>
      <c r="CD50" s="89"/>
      <c r="CE50" s="68">
        <f t="shared" si="9"/>
        <v>-0.20813989421113957</v>
      </c>
      <c r="CF50" s="68">
        <f t="shared" si="10"/>
        <v>-0.11989424333817157</v>
      </c>
      <c r="CG50" s="68">
        <f t="shared" si="11"/>
        <v>-0.26445486919314282</v>
      </c>
      <c r="CH50" s="68">
        <f t="shared" si="12"/>
        <v>-0.18094983417459823</v>
      </c>
      <c r="CI50" s="68">
        <f t="shared" si="13"/>
        <v>-0.18042677847782523</v>
      </c>
      <c r="CJ50" s="68">
        <f t="shared" si="14"/>
        <v>-0.24034489427767286</v>
      </c>
      <c r="CK50" s="68">
        <f t="shared" si="15"/>
        <v>-0.28379416009827896</v>
      </c>
    </row>
    <row r="51" spans="1:89" x14ac:dyDescent="0.25">
      <c r="A51" s="15" t="s">
        <v>478</v>
      </c>
      <c r="B51" s="1">
        <f>SUM(B16:B47)</f>
        <v>371863.39451214485</v>
      </c>
      <c r="C51" s="1">
        <f t="shared" ref="C51:H51" si="20">SUM(C16:C47)</f>
        <v>3258.9015612132002</v>
      </c>
      <c r="D51" s="1">
        <f t="shared" si="20"/>
        <v>478518.80392406107</v>
      </c>
      <c r="E51" s="1">
        <f>SUM(E16:E47)</f>
        <v>233065.89616081995</v>
      </c>
      <c r="F51" s="1">
        <f t="shared" si="20"/>
        <v>147807.66305504998</v>
      </c>
      <c r="G51" s="1">
        <f t="shared" si="20"/>
        <v>1507447.8356276606</v>
      </c>
      <c r="H51" s="1">
        <f t="shared" si="20"/>
        <v>111131.407161436</v>
      </c>
      <c r="I51" s="1"/>
      <c r="J51" s="1"/>
      <c r="K51" s="1"/>
      <c r="L51" s="89"/>
      <c r="M51" s="89"/>
      <c r="N51" s="1">
        <f t="shared" ref="N51:CB51" si="21">SUM(N16:N47)</f>
        <v>20.006562353951736</v>
      </c>
      <c r="O51" s="1">
        <f t="shared" si="21"/>
        <v>1066.556724080732</v>
      </c>
      <c r="P51" s="1">
        <f t="shared" si="21"/>
        <v>65.122304410031802</v>
      </c>
      <c r="Q51" s="1">
        <f t="shared" si="21"/>
        <v>65.122304410031802</v>
      </c>
      <c r="R51" s="1">
        <f t="shared" si="21"/>
        <v>21.860958673639789</v>
      </c>
      <c r="S51" s="1">
        <f t="shared" si="21"/>
        <v>105.51326694886571</v>
      </c>
      <c r="T51" s="1">
        <f t="shared" si="21"/>
        <v>1207.9776005134941</v>
      </c>
      <c r="U51" s="1">
        <f t="shared" si="21"/>
        <v>13518.292950897907</v>
      </c>
      <c r="V51" s="1">
        <f t="shared" si="21"/>
        <v>158095.63619382808</v>
      </c>
      <c r="W51" s="1">
        <f t="shared" si="21"/>
        <v>523.54049128042595</v>
      </c>
      <c r="X51" s="1">
        <f t="shared" si="21"/>
        <v>342.49956662922057</v>
      </c>
      <c r="Y51" s="1">
        <f t="shared" si="21"/>
        <v>294.30712750213178</v>
      </c>
      <c r="Z51" s="1">
        <f t="shared" si="21"/>
        <v>178.07432211166645</v>
      </c>
      <c r="AA51" s="1">
        <f t="shared" si="21"/>
        <v>17.986845195404669</v>
      </c>
      <c r="AB51" s="1">
        <f t="shared" si="21"/>
        <v>2586.6441965527092</v>
      </c>
      <c r="AC51" s="1">
        <f t="shared" si="21"/>
        <v>2586.6441965527092</v>
      </c>
      <c r="AD51" s="1"/>
      <c r="AE51" s="1"/>
      <c r="AF51" s="1">
        <f t="shared" si="21"/>
        <v>0</v>
      </c>
      <c r="AG51" s="1">
        <f t="shared" si="21"/>
        <v>75.822337889815827</v>
      </c>
      <c r="AH51" s="1">
        <f t="shared" si="21"/>
        <v>9.8681912298771817</v>
      </c>
      <c r="AI51" s="1"/>
      <c r="AJ51" s="1">
        <f t="shared" si="21"/>
        <v>707.71513874108734</v>
      </c>
      <c r="AK51" s="1">
        <f t="shared" si="21"/>
        <v>276.73800063489716</v>
      </c>
      <c r="AL51" s="1">
        <f t="shared" si="21"/>
        <v>518.89900747664024</v>
      </c>
      <c r="AM51" s="1"/>
      <c r="AN51" s="1">
        <f t="shared" si="21"/>
        <v>11.314741316880445</v>
      </c>
      <c r="AO51" s="1">
        <f t="shared" si="21"/>
        <v>978.61860618771163</v>
      </c>
      <c r="AP51" s="1">
        <f t="shared" si="21"/>
        <v>0</v>
      </c>
      <c r="AQ51" s="1">
        <f t="shared" si="21"/>
        <v>34730.595683537089</v>
      </c>
      <c r="AR51" s="1">
        <f t="shared" si="21"/>
        <v>179426.34903106629</v>
      </c>
      <c r="AS51" s="1">
        <f t="shared" si="21"/>
        <v>19936.260964895162</v>
      </c>
      <c r="AT51" s="1">
        <f t="shared" si="21"/>
        <v>199362.60999596154</v>
      </c>
      <c r="AU51" s="1">
        <f t="shared" si="21"/>
        <v>1.2317617603382403</v>
      </c>
      <c r="AV51" s="1">
        <f t="shared" si="21"/>
        <v>473.8173633824477</v>
      </c>
      <c r="AW51" s="1"/>
      <c r="AX51" s="1">
        <f t="shared" si="21"/>
        <v>1849.684378001931</v>
      </c>
      <c r="AY51" s="1">
        <f t="shared" si="21"/>
        <v>14213.891710146579</v>
      </c>
      <c r="AZ51" s="1">
        <f t="shared" si="21"/>
        <v>1045.4759611381451</v>
      </c>
      <c r="BA51" s="1">
        <f t="shared" si="21"/>
        <v>303.89599578051792</v>
      </c>
      <c r="BB51" s="1">
        <f t="shared" si="21"/>
        <v>2138.2263030018094</v>
      </c>
      <c r="BC51" s="1">
        <f t="shared" si="21"/>
        <v>1132.2957523133566</v>
      </c>
      <c r="BD51" s="1">
        <f t="shared" si="21"/>
        <v>39.186777975959039</v>
      </c>
      <c r="BE51" s="1">
        <f t="shared" si="21"/>
        <v>980.81062216630175</v>
      </c>
      <c r="BF51" s="1">
        <f t="shared" si="21"/>
        <v>90722.03410853511</v>
      </c>
      <c r="BG51" s="1">
        <f t="shared" si="21"/>
        <v>53873.154658136511</v>
      </c>
      <c r="BH51" s="1">
        <f t="shared" si="21"/>
        <v>36848.879450398461</v>
      </c>
      <c r="BI51" s="1">
        <f t="shared" si="21"/>
        <v>252.0671034308229</v>
      </c>
      <c r="BJ51" s="1">
        <f t="shared" si="21"/>
        <v>25.913540725154803</v>
      </c>
      <c r="BK51" s="1">
        <f t="shared" si="21"/>
        <v>32540.613342812907</v>
      </c>
      <c r="BL51" s="1">
        <f t="shared" si="21"/>
        <v>366.68930433360168</v>
      </c>
      <c r="BM51" s="1">
        <f t="shared" si="21"/>
        <v>1201.3301745029303</v>
      </c>
      <c r="BN51" s="1">
        <f t="shared" si="21"/>
        <v>166.01548044279829</v>
      </c>
      <c r="BO51" s="1">
        <f t="shared" si="21"/>
        <v>646.28207497436108</v>
      </c>
      <c r="BP51" s="1">
        <f t="shared" si="21"/>
        <v>3004.709890590037</v>
      </c>
      <c r="BQ51" s="1">
        <f t="shared" si="21"/>
        <v>1532.0848010171803</v>
      </c>
      <c r="BR51" s="1">
        <f t="shared" si="21"/>
        <v>3731.8615335480613</v>
      </c>
      <c r="BS51" s="1">
        <f t="shared" si="21"/>
        <v>4072.8812376697088</v>
      </c>
      <c r="BT51" s="1">
        <f t="shared" si="21"/>
        <v>375.21518472812625</v>
      </c>
      <c r="BU51" s="1">
        <f t="shared" si="21"/>
        <v>341027.92799678474</v>
      </c>
      <c r="BV51" s="1">
        <f t="shared" si="21"/>
        <v>894.96433325544376</v>
      </c>
      <c r="BW51" s="1">
        <f t="shared" si="21"/>
        <v>7379.9689770997747</v>
      </c>
      <c r="BX51" s="1">
        <f t="shared" si="21"/>
        <v>279.0259356583295</v>
      </c>
      <c r="BY51" s="1">
        <f t="shared" si="21"/>
        <v>4368.1024991503173</v>
      </c>
      <c r="BZ51" s="1">
        <f t="shared" si="21"/>
        <v>294.24616896644687</v>
      </c>
      <c r="CA51" s="1">
        <f t="shared" si="21"/>
        <v>32821.680712852729</v>
      </c>
      <c r="CB51" s="1">
        <f t="shared" si="21"/>
        <v>3700.8663907892824</v>
      </c>
      <c r="CC51" s="89"/>
      <c r="CD51" s="89"/>
      <c r="CE51" s="68">
        <f t="shared" si="9"/>
        <v>-0.5748556095411409</v>
      </c>
      <c r="CF51" s="68">
        <f t="shared" si="10"/>
        <v>-0.69970906214687922</v>
      </c>
      <c r="CG51" s="68">
        <f t="shared" si="11"/>
        <v>-0.58337559911731374</v>
      </c>
      <c r="CH51" s="68">
        <f t="shared" si="12"/>
        <v>-0.61074513430341104</v>
      </c>
      <c r="CI51" s="68">
        <f t="shared" si="13"/>
        <v>-0.63551852762822036</v>
      </c>
      <c r="CJ51" s="68">
        <f t="shared" si="14"/>
        <v>-0.77377132399756321</v>
      </c>
      <c r="CK51" s="68">
        <f t="shared" si="15"/>
        <v>-0.7046588219190455</v>
      </c>
    </row>
    <row r="53" spans="1:89" x14ac:dyDescent="0.25">
      <c r="A53" s="2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89"/>
      <c r="AB53" s="89"/>
      <c r="AC53" s="89"/>
      <c r="AF53" s="89"/>
      <c r="AG53" s="89"/>
      <c r="AH53" s="89"/>
      <c r="AJ53" s="89"/>
      <c r="AK53" s="89"/>
      <c r="AL53" s="89"/>
      <c r="AN53" s="89"/>
      <c r="AO53" s="89"/>
      <c r="AP53" s="89"/>
      <c r="AQ53" s="89"/>
      <c r="AR53" s="89"/>
      <c r="AS53" s="89"/>
      <c r="AT53" s="89"/>
      <c r="AU53" s="89"/>
      <c r="AV53" s="89"/>
      <c r="AX53" s="89"/>
      <c r="AY53" s="89"/>
      <c r="AZ53" s="89"/>
      <c r="BA53" s="89"/>
      <c r="BB53" s="89"/>
      <c r="BC53" s="89"/>
      <c r="BD53" s="89"/>
      <c r="BE53" s="89"/>
      <c r="BF53" s="89"/>
      <c r="BG53" s="89"/>
      <c r="BH53" s="89"/>
      <c r="BI53" s="89"/>
      <c r="BJ53" s="89"/>
      <c r="BK53" s="89"/>
      <c r="BL53" s="89"/>
      <c r="BM53" s="89"/>
      <c r="BN53" s="89"/>
      <c r="BO53" s="89"/>
      <c r="BP53" s="89"/>
      <c r="BQ53" s="89"/>
      <c r="BR53" s="89"/>
      <c r="BS53" s="89"/>
      <c r="BT53" s="89"/>
      <c r="BU53" s="89"/>
      <c r="BV53" s="89"/>
      <c r="BW53" s="89"/>
      <c r="BX53" s="89"/>
      <c r="BY53" s="89"/>
      <c r="BZ53" s="89"/>
      <c r="CA53" s="89"/>
      <c r="CB53" s="89"/>
      <c r="CC53" s="89"/>
      <c r="CD53" s="89"/>
      <c r="CE53" s="89"/>
      <c r="CF53" s="89"/>
      <c r="CG53" s="89"/>
      <c r="CH53" s="89"/>
      <c r="CI53" s="89"/>
      <c r="CJ53" s="89"/>
      <c r="CK53" s="89"/>
    </row>
    <row r="54" spans="1:89" x14ac:dyDescent="0.25">
      <c r="A54" s="2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89"/>
      <c r="AB54" s="89"/>
      <c r="AC54" s="89"/>
      <c r="AF54" s="89"/>
      <c r="AG54" s="89"/>
      <c r="AH54" s="89"/>
      <c r="AJ54" s="89"/>
      <c r="AK54" s="89"/>
      <c r="AL54" s="89"/>
      <c r="AN54" s="89"/>
      <c r="AO54" s="89"/>
      <c r="AP54" s="89"/>
      <c r="AQ54" s="89"/>
      <c r="AR54" s="89"/>
      <c r="AS54" s="89"/>
      <c r="AT54" s="89"/>
      <c r="AU54" s="89"/>
      <c r="AV54" s="89"/>
      <c r="AX54" s="89"/>
      <c r="AY54" s="89"/>
      <c r="AZ54" s="89"/>
      <c r="BA54" s="89"/>
      <c r="BB54" s="89"/>
      <c r="BC54" s="89"/>
      <c r="BD54" s="89"/>
      <c r="BE54" s="89"/>
      <c r="BF54" s="89"/>
      <c r="BG54" s="89"/>
      <c r="BH54" s="89"/>
      <c r="BI54" s="89"/>
      <c r="BJ54" s="89"/>
      <c r="BK54" s="89"/>
      <c r="BL54" s="89"/>
      <c r="BM54" s="89"/>
      <c r="BN54" s="89"/>
      <c r="BO54" s="89"/>
      <c r="BP54" s="89"/>
      <c r="BQ54" s="89"/>
      <c r="BR54" s="89"/>
      <c r="BS54" s="89"/>
      <c r="BT54" s="89"/>
      <c r="BU54" s="89"/>
      <c r="BV54" s="89"/>
      <c r="BW54" s="89"/>
      <c r="BX54" s="89"/>
      <c r="BY54" s="89"/>
      <c r="BZ54" s="89"/>
      <c r="CA54" s="89"/>
      <c r="CB54" s="89"/>
      <c r="CC54" s="89"/>
      <c r="CD54" s="89"/>
      <c r="CE54" s="89"/>
      <c r="CF54" s="89"/>
      <c r="CG54" s="89"/>
      <c r="CH54" s="89"/>
      <c r="CI54" s="89"/>
      <c r="CJ54" s="89"/>
      <c r="CK54" s="89"/>
    </row>
    <row r="56" spans="1:89" x14ac:dyDescent="0.25">
      <c r="E56" s="75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89"/>
      <c r="AB56" s="89"/>
      <c r="AC56" s="89"/>
      <c r="AF56" s="89"/>
      <c r="AG56" s="89"/>
      <c r="AH56" s="89"/>
      <c r="AJ56" s="89"/>
      <c r="AK56" s="89"/>
      <c r="AL56" s="89"/>
      <c r="AN56" s="89"/>
      <c r="AO56" s="89"/>
      <c r="AP56" s="89"/>
      <c r="AQ56" s="89"/>
      <c r="AR56" s="89"/>
      <c r="AS56" s="89"/>
      <c r="AT56" s="89"/>
      <c r="AU56" s="89"/>
      <c r="AV56" s="89"/>
      <c r="AX56" s="89"/>
      <c r="AY56" s="89"/>
      <c r="AZ56" s="89"/>
      <c r="BA56" s="89"/>
      <c r="BB56" s="89"/>
      <c r="BC56" s="89"/>
      <c r="BD56" s="89"/>
      <c r="BE56" s="89"/>
      <c r="BF56" s="89"/>
      <c r="BG56" s="89"/>
      <c r="BH56" s="89"/>
      <c r="BI56" s="89"/>
      <c r="BJ56" s="89"/>
      <c r="BK56" s="89"/>
      <c r="BL56" s="89"/>
      <c r="BM56" s="89"/>
      <c r="BN56" s="89"/>
      <c r="BO56" s="89"/>
      <c r="BP56" s="89"/>
      <c r="BQ56" s="89"/>
      <c r="BR56" s="89"/>
      <c r="BS56" s="89"/>
      <c r="BT56" s="89"/>
      <c r="BU56" s="89"/>
      <c r="BV56" s="89"/>
      <c r="BW56" s="89"/>
      <c r="BX56" s="89"/>
      <c r="BY56" s="89"/>
      <c r="BZ56" s="89"/>
      <c r="CA56" s="89"/>
      <c r="CB56" s="89"/>
      <c r="CC56" s="89"/>
      <c r="CD56" s="89"/>
      <c r="CE56" s="89"/>
      <c r="CF56" s="89"/>
      <c r="CG56" s="89"/>
      <c r="CH56" s="89"/>
      <c r="CI56" s="89"/>
      <c r="CJ56" s="89"/>
      <c r="CK56" s="89"/>
    </row>
    <row r="57" spans="1:89" x14ac:dyDescent="0.25">
      <c r="E57" s="75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89"/>
      <c r="AB57" s="89"/>
      <c r="AC57" s="89"/>
      <c r="AF57" s="89"/>
      <c r="AG57" s="89"/>
      <c r="AH57" s="89"/>
      <c r="AJ57" s="89"/>
      <c r="AK57" s="89"/>
      <c r="AL57" s="89"/>
      <c r="AN57" s="89"/>
      <c r="AO57" s="89"/>
      <c r="AP57" s="89"/>
      <c r="AQ57" s="89"/>
      <c r="AR57" s="89"/>
      <c r="AS57" s="89"/>
      <c r="AT57" s="89"/>
      <c r="AU57" s="89"/>
      <c r="AV57" s="89"/>
      <c r="AX57" s="89"/>
      <c r="AY57" s="89"/>
      <c r="AZ57" s="89"/>
      <c r="BA57" s="89"/>
      <c r="BB57" s="89"/>
      <c r="BC57" s="89"/>
      <c r="BD57" s="89"/>
      <c r="BE57" s="89"/>
      <c r="BF57" s="89"/>
      <c r="BG57" s="89"/>
      <c r="BH57" s="89"/>
      <c r="BI57" s="89"/>
      <c r="BJ57" s="89"/>
      <c r="BK57" s="89"/>
      <c r="BL57" s="89"/>
      <c r="BM57" s="89"/>
      <c r="BN57" s="89"/>
      <c r="BO57" s="89"/>
      <c r="BP57" s="89"/>
      <c r="BQ57" s="89"/>
      <c r="BR57" s="89"/>
      <c r="BS57" s="89"/>
      <c r="BT57" s="89"/>
      <c r="BU57" s="89"/>
      <c r="BV57" s="89"/>
      <c r="BW57" s="89"/>
      <c r="BX57" s="89"/>
      <c r="BY57" s="89"/>
      <c r="BZ57" s="89"/>
      <c r="CA57" s="89"/>
      <c r="CB57" s="89"/>
      <c r="CC57" s="89"/>
      <c r="CD57" s="89"/>
      <c r="CE57" s="89"/>
      <c r="CF57" s="89"/>
      <c r="CG57" s="89"/>
      <c r="CH57" s="89"/>
      <c r="CI57" s="89"/>
      <c r="CJ57" s="89"/>
      <c r="CK57" s="89"/>
    </row>
    <row r="58" spans="1:89" x14ac:dyDescent="0.25">
      <c r="E58" s="75"/>
      <c r="L58" s="89"/>
      <c r="M58" s="89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89"/>
      <c r="AB58" s="89"/>
      <c r="AC58" s="89"/>
      <c r="AF58" s="89"/>
      <c r="AG58" s="89"/>
      <c r="AH58" s="89"/>
      <c r="AJ58" s="89"/>
      <c r="AK58" s="89"/>
      <c r="AL58" s="89"/>
      <c r="AN58" s="89"/>
      <c r="AO58" s="89"/>
      <c r="AP58" s="89"/>
      <c r="AQ58" s="89"/>
      <c r="AR58" s="89"/>
      <c r="AS58" s="89"/>
      <c r="AT58" s="89"/>
      <c r="AU58" s="89"/>
      <c r="AV58" s="89"/>
      <c r="AX58" s="89"/>
      <c r="AY58" s="89"/>
      <c r="AZ58" s="89"/>
      <c r="BA58" s="89"/>
      <c r="BB58" s="89"/>
      <c r="BC58" s="89"/>
      <c r="BD58" s="89"/>
      <c r="BE58" s="89"/>
      <c r="BF58" s="89"/>
      <c r="BG58" s="89"/>
      <c r="BH58" s="89"/>
      <c r="BI58" s="89"/>
      <c r="BJ58" s="89"/>
      <c r="BK58" s="89"/>
      <c r="BL58" s="89"/>
      <c r="BM58" s="89"/>
      <c r="BN58" s="89"/>
      <c r="BO58" s="89"/>
      <c r="BP58" s="89"/>
      <c r="BQ58" s="89"/>
      <c r="BR58" s="89"/>
      <c r="BS58" s="89"/>
      <c r="BT58" s="89"/>
      <c r="BU58" s="89"/>
      <c r="BV58" s="89"/>
      <c r="BW58" s="89"/>
      <c r="BX58" s="89"/>
      <c r="BY58" s="89"/>
      <c r="BZ58" s="89"/>
      <c r="CA58" s="89"/>
      <c r="CB58" s="89"/>
      <c r="CC58" s="89"/>
      <c r="CD58" s="89"/>
      <c r="CE58" s="89"/>
      <c r="CF58" s="89"/>
      <c r="CG58" s="89"/>
      <c r="CH58" s="89"/>
      <c r="CI58" s="89"/>
      <c r="CJ58" s="89"/>
      <c r="CK58" s="89"/>
    </row>
    <row r="59" spans="1:89" x14ac:dyDescent="0.25">
      <c r="E59" s="75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  <c r="AA59" s="89"/>
      <c r="AB59" s="89"/>
      <c r="AC59" s="89"/>
      <c r="AF59" s="89"/>
      <c r="AG59" s="89"/>
      <c r="AH59" s="89"/>
      <c r="AJ59" s="89"/>
      <c r="AK59" s="89"/>
      <c r="AL59" s="89"/>
      <c r="AN59" s="89"/>
      <c r="AO59" s="89"/>
      <c r="AP59" s="89"/>
      <c r="AQ59" s="89"/>
      <c r="AR59" s="89"/>
      <c r="AS59" s="89"/>
      <c r="AT59" s="89"/>
      <c r="AU59" s="89"/>
      <c r="AV59" s="89"/>
      <c r="AX59" s="89"/>
      <c r="AY59" s="89"/>
      <c r="AZ59" s="89"/>
      <c r="BA59" s="89"/>
      <c r="BB59" s="89"/>
      <c r="BC59" s="89"/>
      <c r="BD59" s="89"/>
      <c r="BE59" s="89"/>
      <c r="BF59" s="89"/>
      <c r="BG59" s="89"/>
      <c r="BH59" s="89"/>
      <c r="BI59" s="89"/>
      <c r="BJ59" s="89"/>
      <c r="BK59" s="89"/>
      <c r="BL59" s="89"/>
      <c r="BM59" s="89"/>
      <c r="BN59" s="89"/>
      <c r="BO59" s="89"/>
      <c r="BP59" s="89"/>
      <c r="BQ59" s="89"/>
      <c r="BR59" s="89"/>
      <c r="BS59" s="89"/>
      <c r="BT59" s="89"/>
      <c r="BU59" s="89"/>
      <c r="BV59" s="89"/>
      <c r="BW59" s="89"/>
      <c r="BX59" s="89"/>
      <c r="BY59" s="89"/>
      <c r="BZ59" s="89"/>
      <c r="CA59" s="89"/>
      <c r="CB59" s="89"/>
      <c r="CC59" s="89"/>
      <c r="CD59" s="89"/>
      <c r="CE59" s="89"/>
      <c r="CF59" s="89"/>
      <c r="CG59" s="89"/>
      <c r="CH59" s="89"/>
      <c r="CI59" s="89"/>
      <c r="CJ59" s="89"/>
      <c r="CK59" s="89"/>
    </row>
    <row r="60" spans="1:89" x14ac:dyDescent="0.25">
      <c r="E60" s="75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89"/>
      <c r="AB60" s="89"/>
      <c r="AC60" s="89"/>
      <c r="AF60" s="89"/>
      <c r="AG60" s="89"/>
      <c r="AH60" s="89"/>
      <c r="AJ60" s="89"/>
      <c r="AK60" s="89"/>
      <c r="AL60" s="89"/>
      <c r="AN60" s="89"/>
      <c r="AO60" s="89"/>
      <c r="AP60" s="89"/>
      <c r="AQ60" s="89"/>
      <c r="AR60" s="89"/>
      <c r="AS60" s="89"/>
      <c r="AT60" s="89"/>
      <c r="AU60" s="89"/>
      <c r="AV60" s="89"/>
      <c r="AX60" s="89"/>
      <c r="AY60" s="89"/>
      <c r="AZ60" s="89"/>
      <c r="BA60" s="89"/>
      <c r="BB60" s="89"/>
      <c r="BC60" s="89"/>
      <c r="BD60" s="89"/>
      <c r="BE60" s="89"/>
      <c r="BF60" s="89"/>
      <c r="BG60" s="89"/>
      <c r="BH60" s="89"/>
      <c r="BI60" s="89"/>
      <c r="BJ60" s="89"/>
      <c r="BK60" s="89"/>
      <c r="BL60" s="89"/>
      <c r="BM60" s="89"/>
      <c r="BN60" s="89"/>
      <c r="BO60" s="89"/>
      <c r="BP60" s="89"/>
      <c r="BQ60" s="89"/>
      <c r="BR60" s="89"/>
      <c r="BS60" s="89"/>
      <c r="BT60" s="89"/>
      <c r="BU60" s="89"/>
      <c r="BV60" s="89"/>
      <c r="BW60" s="89"/>
      <c r="BX60" s="89"/>
      <c r="BY60" s="89"/>
      <c r="BZ60" s="89"/>
      <c r="CA60" s="89"/>
      <c r="CB60" s="89"/>
      <c r="CC60" s="89"/>
      <c r="CD60" s="89"/>
      <c r="CE60" s="89"/>
      <c r="CF60" s="89"/>
      <c r="CG60" s="89"/>
      <c r="CH60" s="89"/>
      <c r="CI60" s="89"/>
      <c r="CJ60" s="89"/>
      <c r="CK60" s="89"/>
    </row>
    <row r="61" spans="1:89" x14ac:dyDescent="0.25">
      <c r="E61" s="75"/>
      <c r="L61" s="89"/>
      <c r="M61" s="89"/>
      <c r="N61" s="89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89"/>
      <c r="AB61" s="89"/>
      <c r="AC61" s="89"/>
      <c r="AF61" s="89"/>
      <c r="AG61" s="89"/>
      <c r="AH61" s="89"/>
      <c r="AJ61" s="89"/>
      <c r="AK61" s="89"/>
      <c r="AL61" s="89"/>
      <c r="AN61" s="89"/>
      <c r="AO61" s="89"/>
      <c r="AP61" s="89"/>
      <c r="AQ61" s="89"/>
      <c r="AR61" s="89"/>
      <c r="AS61" s="89"/>
      <c r="AT61" s="89"/>
      <c r="AU61" s="89"/>
      <c r="AV61" s="89"/>
      <c r="AX61" s="89"/>
      <c r="AY61" s="89"/>
      <c r="AZ61" s="89"/>
      <c r="BA61" s="89"/>
      <c r="BB61" s="89"/>
      <c r="BC61" s="89"/>
      <c r="BD61" s="89"/>
      <c r="BE61" s="89"/>
      <c r="BF61" s="89"/>
      <c r="BG61" s="89"/>
      <c r="BH61" s="89"/>
      <c r="BI61" s="89"/>
      <c r="BJ61" s="89"/>
      <c r="BK61" s="89"/>
      <c r="BL61" s="89"/>
      <c r="BM61" s="89"/>
      <c r="BN61" s="89"/>
      <c r="BO61" s="89"/>
      <c r="BP61" s="89"/>
      <c r="BQ61" s="89"/>
      <c r="BR61" s="89"/>
      <c r="BS61" s="89"/>
      <c r="BT61" s="89"/>
      <c r="BU61" s="89"/>
      <c r="BV61" s="89"/>
      <c r="BW61" s="89"/>
      <c r="BX61" s="89"/>
      <c r="BY61" s="89"/>
      <c r="BZ61" s="89"/>
      <c r="CA61" s="89"/>
      <c r="CB61" s="89"/>
      <c r="CC61" s="89"/>
      <c r="CD61" s="89"/>
      <c r="CE61" s="89"/>
      <c r="CF61" s="89"/>
      <c r="CG61" s="89"/>
      <c r="CH61" s="89"/>
      <c r="CI61" s="89"/>
      <c r="CJ61" s="89"/>
      <c r="CK61" s="89"/>
    </row>
    <row r="62" spans="1:89" x14ac:dyDescent="0.25">
      <c r="E62" s="75"/>
      <c r="L62" s="89"/>
      <c r="M62" s="89"/>
      <c r="N62" s="89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89"/>
      <c r="AB62" s="89"/>
      <c r="AC62" s="89"/>
      <c r="AF62" s="89"/>
      <c r="AG62" s="89"/>
      <c r="AH62" s="89"/>
      <c r="AJ62" s="89"/>
      <c r="AK62" s="89"/>
      <c r="AL62" s="89"/>
      <c r="AN62" s="89"/>
      <c r="AO62" s="89"/>
      <c r="AP62" s="89"/>
      <c r="AQ62" s="89"/>
      <c r="AR62" s="89"/>
      <c r="AS62" s="89"/>
      <c r="AT62" s="89"/>
      <c r="AU62" s="89"/>
      <c r="AV62" s="89"/>
      <c r="AX62" s="89"/>
      <c r="AY62" s="89"/>
      <c r="AZ62" s="89"/>
      <c r="BA62" s="89"/>
      <c r="BB62" s="89"/>
      <c r="BC62" s="89"/>
      <c r="BD62" s="89"/>
      <c r="BE62" s="89"/>
      <c r="BF62" s="89"/>
      <c r="BG62" s="89"/>
      <c r="BH62" s="89"/>
      <c r="BI62" s="89"/>
      <c r="BJ62" s="89"/>
      <c r="BK62" s="89"/>
      <c r="BL62" s="89"/>
      <c r="BM62" s="89"/>
      <c r="BN62" s="89"/>
      <c r="BO62" s="89"/>
      <c r="BP62" s="89"/>
      <c r="BQ62" s="89"/>
      <c r="BR62" s="89"/>
      <c r="BS62" s="89"/>
      <c r="BT62" s="89"/>
      <c r="BU62" s="89"/>
      <c r="BV62" s="89"/>
      <c r="BW62" s="89"/>
      <c r="BX62" s="89"/>
      <c r="BY62" s="89"/>
      <c r="BZ62" s="89"/>
      <c r="CA62" s="89"/>
      <c r="CB62" s="89"/>
      <c r="CC62" s="89"/>
      <c r="CD62" s="89"/>
      <c r="CE62" s="89"/>
      <c r="CF62" s="89"/>
      <c r="CG62" s="89"/>
      <c r="CH62" s="89"/>
      <c r="CI62" s="89"/>
      <c r="CJ62" s="89"/>
      <c r="CK62" s="89"/>
    </row>
    <row r="63" spans="1:89" x14ac:dyDescent="0.25">
      <c r="E63" s="75"/>
      <c r="L63" s="89"/>
      <c r="M63" s="89"/>
      <c r="N63" s="89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89"/>
      <c r="AB63" s="89"/>
      <c r="AC63" s="89"/>
      <c r="AF63" s="89"/>
      <c r="AG63" s="89"/>
      <c r="AH63" s="89"/>
      <c r="AJ63" s="89"/>
      <c r="AK63" s="89"/>
      <c r="AL63" s="89"/>
      <c r="AN63" s="89"/>
      <c r="AO63" s="89"/>
      <c r="AP63" s="89"/>
      <c r="AQ63" s="89"/>
      <c r="AR63" s="89"/>
      <c r="AS63" s="89"/>
      <c r="AT63" s="89"/>
      <c r="AU63" s="89"/>
      <c r="AV63" s="89"/>
      <c r="AX63" s="89"/>
      <c r="AY63" s="89"/>
      <c r="AZ63" s="89"/>
      <c r="BA63" s="89"/>
      <c r="BB63" s="89"/>
      <c r="BC63" s="89"/>
      <c r="BD63" s="89"/>
      <c r="BE63" s="89"/>
      <c r="BF63" s="89"/>
      <c r="BG63" s="89"/>
      <c r="BH63" s="89"/>
      <c r="BI63" s="89"/>
      <c r="BJ63" s="89"/>
      <c r="BK63" s="89"/>
      <c r="BL63" s="89"/>
      <c r="BM63" s="89"/>
      <c r="BN63" s="89"/>
      <c r="BO63" s="89"/>
      <c r="BP63" s="89"/>
      <c r="BQ63" s="89"/>
      <c r="BR63" s="89"/>
      <c r="BS63" s="89"/>
      <c r="BT63" s="89"/>
      <c r="BU63" s="89"/>
      <c r="BV63" s="89"/>
      <c r="BW63" s="89"/>
      <c r="BX63" s="89"/>
      <c r="BY63" s="89"/>
      <c r="BZ63" s="89"/>
      <c r="CA63" s="89"/>
      <c r="CB63" s="89"/>
      <c r="CC63" s="89"/>
      <c r="CD63" s="89"/>
      <c r="CE63" s="89"/>
      <c r="CF63" s="89"/>
      <c r="CG63" s="89"/>
      <c r="CH63" s="89"/>
      <c r="CI63" s="89"/>
      <c r="CJ63" s="89"/>
      <c r="CK63" s="89"/>
    </row>
    <row r="64" spans="1:89" x14ac:dyDescent="0.25">
      <c r="E64" s="75"/>
      <c r="L64" s="89"/>
      <c r="M64" s="89"/>
      <c r="N64" s="89"/>
      <c r="O64" s="89"/>
      <c r="P64" s="89"/>
      <c r="Q64" s="89"/>
      <c r="R64" s="89"/>
      <c r="S64" s="89"/>
      <c r="T64" s="89"/>
      <c r="U64" s="89"/>
      <c r="V64" s="89"/>
      <c r="W64" s="89"/>
      <c r="X64" s="89"/>
      <c r="Y64" s="89"/>
      <c r="Z64" s="89"/>
      <c r="AA64" s="89"/>
      <c r="AB64" s="89"/>
      <c r="AC64" s="89"/>
      <c r="AF64" s="89"/>
      <c r="AG64" s="89"/>
      <c r="AH64" s="89"/>
      <c r="AJ64" s="89"/>
      <c r="AK64" s="89"/>
      <c r="AL64" s="89"/>
      <c r="AN64" s="89"/>
      <c r="AO64" s="89"/>
      <c r="AP64" s="89"/>
      <c r="AQ64" s="89"/>
      <c r="AR64" s="89"/>
      <c r="AS64" s="89"/>
      <c r="AT64" s="89"/>
      <c r="AU64" s="89"/>
      <c r="AV64" s="89"/>
      <c r="AX64" s="89"/>
      <c r="AY64" s="89"/>
      <c r="AZ64" s="89"/>
      <c r="BA64" s="89"/>
      <c r="BB64" s="89"/>
      <c r="BC64" s="89"/>
      <c r="BD64" s="89"/>
      <c r="BE64" s="89"/>
      <c r="BF64" s="89"/>
      <c r="BG64" s="89"/>
      <c r="BH64" s="89"/>
      <c r="BI64" s="89"/>
      <c r="BJ64" s="89"/>
      <c r="BK64" s="89"/>
      <c r="BL64" s="89"/>
      <c r="BM64" s="89"/>
      <c r="BN64" s="89"/>
      <c r="BO64" s="89"/>
      <c r="BP64" s="89"/>
      <c r="BQ64" s="89"/>
      <c r="BR64" s="89"/>
      <c r="BS64" s="89"/>
      <c r="BT64" s="89"/>
      <c r="BU64" s="89"/>
      <c r="BV64" s="89"/>
      <c r="BW64" s="89"/>
      <c r="BX64" s="89"/>
      <c r="BY64" s="89"/>
      <c r="BZ64" s="89"/>
      <c r="CA64" s="89"/>
      <c r="CB64" s="89"/>
      <c r="CC64" s="89"/>
      <c r="CD64" s="89"/>
      <c r="CE64" s="89"/>
      <c r="CF64" s="89"/>
      <c r="CG64" s="89"/>
      <c r="CH64" s="89"/>
      <c r="CI64" s="89"/>
      <c r="CJ64" s="89"/>
      <c r="CK64" s="89"/>
    </row>
    <row r="65" spans="5:5" x14ac:dyDescent="0.25">
      <c r="E65" s="75"/>
    </row>
    <row r="66" spans="5:5" x14ac:dyDescent="0.25">
      <c r="E66" s="75"/>
    </row>
    <row r="67" spans="5:5" x14ac:dyDescent="0.25">
      <c r="E67" s="75"/>
    </row>
    <row r="68" spans="5:5" x14ac:dyDescent="0.25">
      <c r="E68" s="75"/>
    </row>
    <row r="69" spans="5:5" x14ac:dyDescent="0.25">
      <c r="E69" s="75"/>
    </row>
    <row r="70" spans="5:5" x14ac:dyDescent="0.25">
      <c r="E70" s="75"/>
    </row>
    <row r="71" spans="5:5" x14ac:dyDescent="0.25">
      <c r="E71" s="75"/>
    </row>
    <row r="72" spans="5:5" x14ac:dyDescent="0.25">
      <c r="E72" s="75"/>
    </row>
    <row r="73" spans="5:5" x14ac:dyDescent="0.25">
      <c r="E73" s="75"/>
    </row>
    <row r="74" spans="5:5" x14ac:dyDescent="0.25">
      <c r="E74" s="75"/>
    </row>
    <row r="75" spans="5:5" x14ac:dyDescent="0.25">
      <c r="E75" s="75"/>
    </row>
    <row r="76" spans="5:5" x14ac:dyDescent="0.25">
      <c r="E76" s="75"/>
    </row>
    <row r="77" spans="5:5" x14ac:dyDescent="0.25">
      <c r="E77" s="75"/>
    </row>
    <row r="78" spans="5:5" x14ac:dyDescent="0.25">
      <c r="E78" s="75"/>
    </row>
    <row r="79" spans="5:5" x14ac:dyDescent="0.25">
      <c r="E79" s="75"/>
    </row>
    <row r="80" spans="5:5" x14ac:dyDescent="0.25">
      <c r="E80" s="75"/>
    </row>
    <row r="81" spans="5:5" x14ac:dyDescent="0.25">
      <c r="E81" s="75"/>
    </row>
    <row r="82" spans="5:5" x14ac:dyDescent="0.25">
      <c r="E82" s="75"/>
    </row>
    <row r="83" spans="5:5" x14ac:dyDescent="0.25">
      <c r="E83" s="75"/>
    </row>
    <row r="84" spans="5:5" x14ac:dyDescent="0.25">
      <c r="E84" s="75"/>
    </row>
    <row r="85" spans="5:5" x14ac:dyDescent="0.25">
      <c r="E85" s="75"/>
    </row>
    <row r="86" spans="5:5" x14ac:dyDescent="0.25">
      <c r="E86" s="75"/>
    </row>
    <row r="87" spans="5:5" x14ac:dyDescent="0.25">
      <c r="E87" s="75"/>
    </row>
  </sheetData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CL87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ColWidth="9.140625" defaultRowHeight="15" x14ac:dyDescent="0.25"/>
  <cols>
    <col min="1" max="1" width="19.85546875" style="74" customWidth="1"/>
    <col min="2" max="12" width="9.140625" style="74"/>
    <col min="13" max="13" width="15.5703125" style="21" bestFit="1" customWidth="1"/>
    <col min="14" max="14" width="6.7109375" style="74" bestFit="1" customWidth="1"/>
    <col min="15" max="15" width="6.7109375" style="21" bestFit="1" customWidth="1"/>
    <col min="16" max="16" width="5.7109375" style="21" bestFit="1" customWidth="1"/>
    <col min="17" max="17" width="14.5703125" style="21" bestFit="1" customWidth="1"/>
    <col min="18" max="18" width="5.5703125" style="21" bestFit="1" customWidth="1"/>
    <col min="19" max="19" width="5.5703125" style="74" customWidth="1"/>
    <col min="20" max="20" width="6.7109375" style="21" bestFit="1" customWidth="1"/>
    <col min="21" max="22" width="9.28515625" style="21" bestFit="1" customWidth="1"/>
    <col min="23" max="23" width="5.7109375" style="21" bestFit="1" customWidth="1"/>
    <col min="24" max="24" width="7.7109375" style="21" bestFit="1" customWidth="1"/>
    <col min="25" max="25" width="5.7109375" style="21" bestFit="1" customWidth="1"/>
    <col min="26" max="26" width="6.7109375" style="21" bestFit="1" customWidth="1"/>
    <col min="27" max="27" width="6.7109375" style="74" customWidth="1"/>
    <col min="28" max="28" width="6.7109375" style="21" bestFit="1" customWidth="1"/>
    <col min="29" max="29" width="15.42578125" style="21" bestFit="1" customWidth="1"/>
    <col min="30" max="30" width="4.28515625" style="89" bestFit="1" customWidth="1"/>
    <col min="31" max="31" width="5.7109375" style="89" bestFit="1" customWidth="1"/>
    <col min="32" max="32" width="6.5703125" style="21" customWidth="1"/>
    <col min="33" max="33" width="5.7109375" style="21" bestFit="1" customWidth="1"/>
    <col min="34" max="34" width="5.140625" style="21" bestFit="1" customWidth="1"/>
    <col min="35" max="35" width="5.140625" style="89" customWidth="1"/>
    <col min="36" max="36" width="5.140625" style="74" customWidth="1"/>
    <col min="37" max="37" width="5.7109375" style="21" bestFit="1" customWidth="1"/>
    <col min="38" max="38" width="6.7109375" style="21" bestFit="1" customWidth="1"/>
    <col min="39" max="39" width="6.7109375" style="89" customWidth="1"/>
    <col min="40" max="40" width="6.140625" style="21" bestFit="1" customWidth="1"/>
    <col min="41" max="41" width="6.7109375" style="21" bestFit="1" customWidth="1"/>
    <col min="42" max="42" width="10" style="21" bestFit="1" customWidth="1"/>
    <col min="43" max="43" width="10" style="74" customWidth="1"/>
    <col min="44" max="44" width="9.28515625" style="21" bestFit="1" customWidth="1"/>
    <col min="45" max="45" width="7.7109375" style="21" bestFit="1" customWidth="1"/>
    <col min="46" max="46" width="9.28515625" style="21" bestFit="1" customWidth="1"/>
    <col min="47" max="47" width="6" style="21" bestFit="1" customWidth="1"/>
    <col min="48" max="48" width="6.7109375" style="21" bestFit="1" customWidth="1"/>
    <col min="49" max="49" width="6.7109375" style="89" customWidth="1"/>
    <col min="50" max="50" width="5.7109375" style="21" bestFit="1" customWidth="1"/>
    <col min="51" max="51" width="7.7109375" style="21" bestFit="1" customWidth="1"/>
    <col min="52" max="52" width="5.7109375" style="21" bestFit="1" customWidth="1"/>
    <col min="53" max="53" width="4.140625" style="21" bestFit="1" customWidth="1"/>
    <col min="54" max="54" width="6.7109375" style="21" bestFit="1" customWidth="1"/>
    <col min="55" max="55" width="5.7109375" style="21" bestFit="1" customWidth="1"/>
    <col min="56" max="56" width="5.85546875" style="21" bestFit="1" customWidth="1"/>
    <col min="57" max="57" width="5.7109375" style="21" bestFit="1" customWidth="1"/>
    <col min="58" max="59" width="7.7109375" style="21" bestFit="1" customWidth="1"/>
    <col min="60" max="60" width="6.7109375" style="21" bestFit="1" customWidth="1"/>
    <col min="61" max="61" width="5.140625" style="21" bestFit="1" customWidth="1"/>
    <col min="62" max="62" width="5.28515625" style="21" bestFit="1" customWidth="1"/>
    <col min="63" max="63" width="8.7109375" style="21" bestFit="1" customWidth="1"/>
    <col min="64" max="64" width="4.85546875" style="21" bestFit="1" customWidth="1"/>
    <col min="65" max="65" width="7.85546875" style="21" bestFit="1" customWidth="1"/>
    <col min="66" max="66" width="5.85546875" style="21" bestFit="1" customWidth="1"/>
    <col min="67" max="67" width="6" style="21" bestFit="1" customWidth="1"/>
    <col min="68" max="68" width="6.7109375" style="21" bestFit="1" customWidth="1"/>
    <col min="69" max="69" width="7.7109375" style="21" bestFit="1" customWidth="1"/>
    <col min="70" max="70" width="5.7109375" style="21" bestFit="1" customWidth="1"/>
    <col min="71" max="71" width="6.7109375" style="21" bestFit="1" customWidth="1"/>
    <col min="72" max="72" width="4.140625" style="21" bestFit="1" customWidth="1"/>
    <col min="73" max="73" width="9.28515625" style="21" bestFit="1" customWidth="1"/>
    <col min="74" max="74" width="8" style="21" bestFit="1" customWidth="1"/>
    <col min="75" max="78" width="6.7109375" style="21" bestFit="1" customWidth="1"/>
    <col min="79" max="79" width="9.140625" style="21" bestFit="1" customWidth="1"/>
    <col min="80" max="80" width="7.140625" style="21" bestFit="1" customWidth="1"/>
    <col min="81" max="16384" width="9.140625" style="21"/>
  </cols>
  <sheetData>
    <row r="1" spans="1:90" x14ac:dyDescent="0.25">
      <c r="A1" s="89"/>
      <c r="B1" s="89" t="s">
        <v>329</v>
      </c>
      <c r="C1" s="89"/>
      <c r="D1" s="89"/>
      <c r="E1" s="89"/>
      <c r="F1" s="89"/>
      <c r="G1" s="89"/>
      <c r="H1" s="89"/>
      <c r="I1" s="54" t="s">
        <v>525</v>
      </c>
      <c r="J1" s="89"/>
      <c r="K1" s="89"/>
      <c r="L1" s="89"/>
      <c r="M1" s="89" t="s">
        <v>354</v>
      </c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  <c r="Z1" s="89"/>
      <c r="AA1" s="89"/>
      <c r="AB1" s="89"/>
      <c r="AC1" s="89"/>
      <c r="AF1" s="89"/>
      <c r="AG1" s="89"/>
      <c r="AH1" s="89"/>
      <c r="AJ1" s="89"/>
      <c r="AK1" s="89"/>
      <c r="AL1" s="89"/>
      <c r="AN1" s="89"/>
      <c r="AO1" s="89"/>
      <c r="AP1" s="89"/>
      <c r="AQ1" s="89"/>
      <c r="AR1" s="89"/>
      <c r="AS1" s="89"/>
      <c r="AT1" s="89"/>
      <c r="AU1" s="89"/>
      <c r="AV1" s="89"/>
      <c r="AX1" s="89"/>
      <c r="AY1" s="89"/>
      <c r="AZ1" s="89"/>
      <c r="BA1" s="89"/>
      <c r="BB1" s="89"/>
      <c r="BC1" s="89"/>
      <c r="BD1" s="89"/>
      <c r="BE1" s="89"/>
      <c r="BF1" s="89"/>
      <c r="BG1" s="89"/>
      <c r="BH1" s="89"/>
      <c r="BI1" s="89"/>
      <c r="BJ1" s="89"/>
      <c r="BK1" s="89"/>
      <c r="BL1" s="89"/>
      <c r="BM1" s="89"/>
      <c r="BN1" s="89"/>
      <c r="BO1" s="89"/>
      <c r="BP1" s="89"/>
      <c r="BQ1" s="89"/>
      <c r="BR1" s="89"/>
      <c r="BS1" s="89"/>
      <c r="BT1" s="89"/>
      <c r="BU1" s="89"/>
      <c r="BV1" s="89"/>
      <c r="BW1" s="89"/>
      <c r="BX1" s="89"/>
      <c r="BY1" s="89"/>
      <c r="BZ1" s="89"/>
      <c r="CA1" s="89"/>
      <c r="CB1" s="89"/>
      <c r="CC1" s="89"/>
      <c r="CD1" s="89"/>
      <c r="CE1" s="89" t="s">
        <v>372</v>
      </c>
      <c r="CF1" s="89"/>
      <c r="CG1" s="89"/>
      <c r="CH1" s="89"/>
      <c r="CI1" s="89"/>
      <c r="CJ1" s="89"/>
      <c r="CK1" s="89"/>
      <c r="CL1" s="89"/>
    </row>
    <row r="2" spans="1:90" x14ac:dyDescent="0.25">
      <c r="A2" s="89" t="s">
        <v>162</v>
      </c>
      <c r="B2" s="75" t="s">
        <v>54</v>
      </c>
      <c r="C2" s="75" t="s">
        <v>82</v>
      </c>
      <c r="D2" s="75" t="s">
        <v>163</v>
      </c>
      <c r="E2" s="75" t="s">
        <v>164</v>
      </c>
      <c r="F2" s="75" t="s">
        <v>165</v>
      </c>
      <c r="G2" s="75" t="s">
        <v>140</v>
      </c>
      <c r="H2" s="75" t="s">
        <v>166</v>
      </c>
      <c r="I2" s="75" t="s">
        <v>98</v>
      </c>
      <c r="J2" s="75"/>
      <c r="K2" s="75"/>
      <c r="L2" s="75"/>
      <c r="M2" s="75" t="s">
        <v>336</v>
      </c>
      <c r="N2" s="75" t="s">
        <v>358</v>
      </c>
      <c r="O2" s="75" t="s">
        <v>36</v>
      </c>
      <c r="P2" s="75" t="s">
        <v>40</v>
      </c>
      <c r="Q2" s="75" t="s">
        <v>42</v>
      </c>
      <c r="R2" s="75" t="s">
        <v>44</v>
      </c>
      <c r="S2" s="75" t="s">
        <v>359</v>
      </c>
      <c r="T2" s="75" t="s">
        <v>46</v>
      </c>
      <c r="U2" s="75" t="s">
        <v>50</v>
      </c>
      <c r="V2" s="75" t="s">
        <v>54</v>
      </c>
      <c r="W2" s="75" t="s">
        <v>56</v>
      </c>
      <c r="X2" s="75" t="s">
        <v>58</v>
      </c>
      <c r="Y2" s="75" t="s">
        <v>60</v>
      </c>
      <c r="Z2" s="75" t="s">
        <v>62</v>
      </c>
      <c r="AA2" s="75" t="s">
        <v>360</v>
      </c>
      <c r="AB2" s="75" t="s">
        <v>64</v>
      </c>
      <c r="AC2" s="75" t="s">
        <v>66</v>
      </c>
      <c r="AD2" s="75" t="s">
        <v>361</v>
      </c>
      <c r="AE2" s="75" t="s">
        <v>362</v>
      </c>
      <c r="AF2" s="75" t="s">
        <v>70</v>
      </c>
      <c r="AG2" s="75" t="s">
        <v>72</v>
      </c>
      <c r="AH2" s="75" t="s">
        <v>74</v>
      </c>
      <c r="AI2" s="75" t="s">
        <v>363</v>
      </c>
      <c r="AJ2" s="75" t="s">
        <v>364</v>
      </c>
      <c r="AK2" s="75" t="s">
        <v>76</v>
      </c>
      <c r="AL2" s="75" t="s">
        <v>78</v>
      </c>
      <c r="AM2" s="75" t="s">
        <v>365</v>
      </c>
      <c r="AN2" s="75" t="s">
        <v>80</v>
      </c>
      <c r="AO2" s="75" t="s">
        <v>82</v>
      </c>
      <c r="AP2" s="75" t="s">
        <v>84</v>
      </c>
      <c r="AQ2" s="75" t="s">
        <v>366</v>
      </c>
      <c r="AR2" s="75" t="s">
        <v>86</v>
      </c>
      <c r="AS2" s="75" t="s">
        <v>88</v>
      </c>
      <c r="AT2" s="75" t="s">
        <v>163</v>
      </c>
      <c r="AU2" s="75" t="s">
        <v>92</v>
      </c>
      <c r="AV2" s="75" t="s">
        <v>94</v>
      </c>
      <c r="AW2" s="75" t="s">
        <v>367</v>
      </c>
      <c r="AX2" s="75" t="s">
        <v>96</v>
      </c>
      <c r="AY2" s="75" t="s">
        <v>98</v>
      </c>
      <c r="AZ2" s="75" t="s">
        <v>100</v>
      </c>
      <c r="BA2" s="75" t="s">
        <v>102</v>
      </c>
      <c r="BB2" s="75" t="s">
        <v>104</v>
      </c>
      <c r="BC2" s="75" t="s">
        <v>106</v>
      </c>
      <c r="BD2" s="75" t="s">
        <v>108</v>
      </c>
      <c r="BE2" s="75" t="s">
        <v>110</v>
      </c>
      <c r="BF2" s="75" t="s">
        <v>164</v>
      </c>
      <c r="BG2" s="75" t="s">
        <v>165</v>
      </c>
      <c r="BH2" s="75" t="s">
        <v>112</v>
      </c>
      <c r="BI2" s="75" t="s">
        <v>114</v>
      </c>
      <c r="BJ2" s="75" t="s">
        <v>116</v>
      </c>
      <c r="BK2" s="75" t="s">
        <v>118</v>
      </c>
      <c r="BL2" s="75" t="s">
        <v>120</v>
      </c>
      <c r="BM2" s="75" t="s">
        <v>122</v>
      </c>
      <c r="BN2" s="75" t="s">
        <v>124</v>
      </c>
      <c r="BO2" s="75" t="s">
        <v>126</v>
      </c>
      <c r="BP2" s="75" t="s">
        <v>128</v>
      </c>
      <c r="BQ2" s="75" t="s">
        <v>130</v>
      </c>
      <c r="BR2" s="75" t="s">
        <v>132</v>
      </c>
      <c r="BS2" s="75" t="s">
        <v>134</v>
      </c>
      <c r="BT2" s="75" t="s">
        <v>136</v>
      </c>
      <c r="BU2" s="75" t="s">
        <v>140</v>
      </c>
      <c r="BV2" s="75" t="s">
        <v>142</v>
      </c>
      <c r="BW2" s="75" t="s">
        <v>144</v>
      </c>
      <c r="BX2" s="75" t="s">
        <v>146</v>
      </c>
      <c r="BY2" s="75" t="s">
        <v>148</v>
      </c>
      <c r="BZ2" s="75" t="s">
        <v>152</v>
      </c>
      <c r="CA2" s="75" t="s">
        <v>154</v>
      </c>
      <c r="CB2" s="75" t="s">
        <v>156</v>
      </c>
      <c r="CC2" s="89"/>
      <c r="CD2" s="75" t="s">
        <v>70</v>
      </c>
      <c r="CE2" s="75" t="s">
        <v>54</v>
      </c>
      <c r="CF2" s="75" t="s">
        <v>82</v>
      </c>
      <c r="CG2" s="75" t="s">
        <v>163</v>
      </c>
      <c r="CH2" s="75" t="s">
        <v>164</v>
      </c>
      <c r="CI2" s="75" t="s">
        <v>165</v>
      </c>
      <c r="CJ2" s="75" t="s">
        <v>140</v>
      </c>
      <c r="CK2" s="75" t="s">
        <v>166</v>
      </c>
      <c r="CL2" s="75" t="s">
        <v>98</v>
      </c>
    </row>
    <row r="3" spans="1:90" x14ac:dyDescent="0.25">
      <c r="A3" s="13" t="s">
        <v>481</v>
      </c>
      <c r="B3" s="75">
        <v>12389.080787999999</v>
      </c>
      <c r="C3" s="75">
        <v>4.8018971103999997</v>
      </c>
      <c r="D3" s="75">
        <v>15057.162222000001</v>
      </c>
      <c r="E3" s="75">
        <v>4199.7363255</v>
      </c>
      <c r="F3" s="75">
        <v>1499.4948709</v>
      </c>
      <c r="G3" s="75">
        <v>12674.782252999999</v>
      </c>
      <c r="H3" s="75">
        <v>5068.8403655000002</v>
      </c>
      <c r="I3" s="75">
        <v>2701.1965779000002</v>
      </c>
      <c r="J3" s="75"/>
      <c r="K3" s="75"/>
      <c r="L3" s="75"/>
      <c r="M3" s="75" t="s">
        <v>429</v>
      </c>
      <c r="N3" s="75">
        <v>0</v>
      </c>
      <c r="O3" s="75">
        <v>17.529209347857702</v>
      </c>
      <c r="P3" s="75">
        <v>4.3765467956549404</v>
      </c>
      <c r="Q3" s="75">
        <v>4.3765467956549404</v>
      </c>
      <c r="R3" s="75">
        <v>2.2458985464741401</v>
      </c>
      <c r="S3" s="75">
        <v>0</v>
      </c>
      <c r="T3" s="75">
        <v>61.538498609570603</v>
      </c>
      <c r="U3" s="75">
        <v>0</v>
      </c>
      <c r="V3" s="75">
        <v>7989.8202258498704</v>
      </c>
      <c r="W3" s="75">
        <v>47.856627057220003</v>
      </c>
      <c r="X3" s="75">
        <v>8.8480605527185503</v>
      </c>
      <c r="Y3" s="75">
        <v>6.8127804650893804</v>
      </c>
      <c r="Z3" s="75">
        <v>25.3523422753949</v>
      </c>
      <c r="AA3" s="75">
        <v>0</v>
      </c>
      <c r="AB3" s="75">
        <v>40.256038773034703</v>
      </c>
      <c r="AC3" s="75">
        <v>40.256038773034703</v>
      </c>
      <c r="AD3" s="75">
        <v>1.3068133135553399</v>
      </c>
      <c r="AE3" s="75">
        <v>0</v>
      </c>
      <c r="AF3" s="75">
        <v>0.78974049992581297</v>
      </c>
      <c r="AG3" s="75">
        <v>30.958222310403102</v>
      </c>
      <c r="AH3" s="75">
        <v>1.6440631831503201</v>
      </c>
      <c r="AI3" s="75">
        <v>0</v>
      </c>
      <c r="AJ3" s="75">
        <v>12.647382356814999</v>
      </c>
      <c r="AK3" s="75">
        <v>2.07997120967205</v>
      </c>
      <c r="AL3" s="75">
        <v>235.769895199383</v>
      </c>
      <c r="AM3" s="75">
        <v>1.0818536102220899</v>
      </c>
      <c r="AN3" s="75">
        <v>0.93376871064202005</v>
      </c>
      <c r="AO3" s="75">
        <v>4.8014547411165296</v>
      </c>
      <c r="AP3" s="75">
        <v>0</v>
      </c>
      <c r="AQ3" s="75">
        <v>2939.1726250852898</v>
      </c>
      <c r="AR3" s="75">
        <v>7731.1278583058001</v>
      </c>
      <c r="AS3" s="75">
        <v>858.22452810404104</v>
      </c>
      <c r="AT3" s="75">
        <v>8590.14212690977</v>
      </c>
      <c r="AU3" s="75">
        <v>6.5896741481946499</v>
      </c>
      <c r="AV3" s="75">
        <v>56.176815193203602</v>
      </c>
      <c r="AW3" s="75">
        <v>0</v>
      </c>
      <c r="AX3" s="75">
        <v>19.408694644862901</v>
      </c>
      <c r="AY3" s="75">
        <v>1620.61038983137</v>
      </c>
      <c r="AZ3" s="75">
        <v>4.7575357425442499</v>
      </c>
      <c r="BA3" s="75">
        <v>3.9280083720520098</v>
      </c>
      <c r="BB3" s="75">
        <v>8.9654972550041805</v>
      </c>
      <c r="BC3" s="75">
        <v>7.7579355464431199</v>
      </c>
      <c r="BD3" s="75">
        <v>18.320075776638699</v>
      </c>
      <c r="BE3" s="75">
        <v>7.6049904270971203</v>
      </c>
      <c r="BF3" s="75">
        <v>3575.9222838124301</v>
      </c>
      <c r="BG3" s="75">
        <v>897.39610470748198</v>
      </c>
      <c r="BH3" s="75">
        <v>2678.5261791049502</v>
      </c>
      <c r="BI3" s="75">
        <v>1.3202063721667401</v>
      </c>
      <c r="BJ3" s="75">
        <v>0.34499887535618401</v>
      </c>
      <c r="BK3" s="75">
        <v>573.80074702707805</v>
      </c>
      <c r="BL3" s="75">
        <v>29.840702666931101</v>
      </c>
      <c r="BM3" s="75">
        <v>12.5499337808715</v>
      </c>
      <c r="BN3" s="75">
        <v>0.233657779213721</v>
      </c>
      <c r="BO3" s="75">
        <v>1.6364812438477201</v>
      </c>
      <c r="BP3" s="75">
        <v>34.7960112299806</v>
      </c>
      <c r="BQ3" s="75">
        <v>70.787910519219395</v>
      </c>
      <c r="BR3" s="75">
        <v>46.033020111994801</v>
      </c>
      <c r="BS3" s="75">
        <v>125.518011985096</v>
      </c>
      <c r="BT3" s="75">
        <v>0.57959587030209103</v>
      </c>
      <c r="BU3" s="75">
        <v>12674.5976718645</v>
      </c>
      <c r="BV3" s="75">
        <v>10.120963810127099</v>
      </c>
      <c r="BW3" s="75">
        <v>0</v>
      </c>
      <c r="BX3" s="75">
        <v>88.580266390854703</v>
      </c>
      <c r="BY3" s="75">
        <v>110.371709817613</v>
      </c>
      <c r="BZ3" s="75">
        <v>373.449658300073</v>
      </c>
      <c r="CA3" s="75">
        <v>3035.8586260542202</v>
      </c>
      <c r="CB3" s="75">
        <v>97.557246049972704</v>
      </c>
      <c r="CC3" s="89"/>
      <c r="CD3" s="28">
        <f t="shared" ref="CD3:CD47" si="0">AF3/AT3</f>
        <v>9.1935673270392718E-5</v>
      </c>
      <c r="CE3" s="68">
        <f t="shared" ref="CE3:CE34" si="1">IF(B3=0,"",(V3-B3)/B3)</f>
        <v>-0.35509176487179178</v>
      </c>
      <c r="CF3" s="68">
        <f t="shared" ref="CF3:CF34" si="2">IF(C3=0,"",(AO3-C3)/C3)</f>
        <v>-9.2123857154704689E-5</v>
      </c>
      <c r="CG3" s="68">
        <f t="shared" ref="CG3:CG34" si="3">IF(D3=0,"",(AT3-D3)/D3)</f>
        <v>-0.42949793591526003</v>
      </c>
      <c r="CH3" s="68">
        <f t="shared" ref="CH3:CH34" si="4">IF(E3=0,"",(BF3-E3)/E3)</f>
        <v>-0.14853647784978541</v>
      </c>
      <c r="CI3" s="68">
        <f t="shared" ref="CI3:CI34" si="5">IF(F3=0,"",(BG3-F3)/F3)</f>
        <v>-0.40153439526681212</v>
      </c>
      <c r="CJ3" s="68">
        <f t="shared" ref="CJ3:CJ34" si="6">IF(G3=0,"",(BU3-G3)/G3)</f>
        <v>-1.4562864419701999E-5</v>
      </c>
      <c r="CK3" s="68">
        <f t="shared" ref="CK3:CK34" si="7">IF(H3=0,"",(CA3-H3)/H3)</f>
        <v>-0.40107432723327496</v>
      </c>
      <c r="CL3" s="68">
        <f t="shared" ref="CL3:CL15" si="8">IF(I3=0,"",(AY3-I3)/I3)</f>
        <v>-0.40003981824555462</v>
      </c>
    </row>
    <row r="4" spans="1:90" x14ac:dyDescent="0.25">
      <c r="A4" s="13" t="s">
        <v>430</v>
      </c>
      <c r="B4" s="75">
        <v>132.4121509</v>
      </c>
      <c r="C4" s="75">
        <v>16.151183752000001</v>
      </c>
      <c r="D4" s="75">
        <v>98.893037359999994</v>
      </c>
      <c r="E4" s="75">
        <v>2.8042744938999999</v>
      </c>
      <c r="F4" s="75">
        <v>2.5043232830000002</v>
      </c>
      <c r="G4" s="75">
        <v>38.616985262</v>
      </c>
      <c r="H4" s="75">
        <v>227.37594229999999</v>
      </c>
      <c r="I4" s="75">
        <v>58.378421729999999</v>
      </c>
      <c r="J4" s="75"/>
      <c r="K4" s="75"/>
      <c r="L4" s="75"/>
      <c r="M4" s="75" t="s">
        <v>430</v>
      </c>
      <c r="N4" s="75">
        <v>0</v>
      </c>
      <c r="O4" s="75">
        <v>2.7976898803700698</v>
      </c>
      <c r="P4" s="75">
        <v>0.58817532434571296</v>
      </c>
      <c r="Q4" s="75">
        <v>0.58817532434571296</v>
      </c>
      <c r="R4" s="75">
        <v>0.51098086914515695</v>
      </c>
      <c r="S4" s="75">
        <v>0</v>
      </c>
      <c r="T4" s="75">
        <v>1.8508437279096199</v>
      </c>
      <c r="U4" s="75">
        <v>0</v>
      </c>
      <c r="V4" s="75">
        <v>132.41208478535199</v>
      </c>
      <c r="W4" s="75">
        <v>13.609620718687401</v>
      </c>
      <c r="X4" s="75">
        <v>2.1023815705756199</v>
      </c>
      <c r="Y4" s="75">
        <v>1.2002285953960501</v>
      </c>
      <c r="Z4" s="75">
        <v>17.604234792069999</v>
      </c>
      <c r="AA4" s="75">
        <v>0</v>
      </c>
      <c r="AB4" s="75">
        <v>9.1698644315075892</v>
      </c>
      <c r="AC4" s="75">
        <v>9.1698644315075892</v>
      </c>
      <c r="AD4" s="75">
        <v>0.13185715680492499</v>
      </c>
      <c r="AE4" s="75">
        <v>0</v>
      </c>
      <c r="AF4" s="75">
        <v>9.33070487618292E-2</v>
      </c>
      <c r="AG4" s="75">
        <v>2.8595865123470401</v>
      </c>
      <c r="AH4" s="75">
        <v>6.1674956467754699E-2</v>
      </c>
      <c r="AI4" s="75">
        <v>0</v>
      </c>
      <c r="AJ4" s="75">
        <v>1.2761072337552299</v>
      </c>
      <c r="AK4" s="75">
        <v>0.46870564345750598</v>
      </c>
      <c r="AL4" s="75">
        <v>5.6899894532019104</v>
      </c>
      <c r="AM4" s="75">
        <v>0.109158803827586</v>
      </c>
      <c r="AN4" s="75">
        <v>9.4217228567944206E-2</v>
      </c>
      <c r="AO4" s="75">
        <v>16.151100635470101</v>
      </c>
      <c r="AP4" s="75">
        <v>0</v>
      </c>
      <c r="AQ4" s="75">
        <v>183.15308502786101</v>
      </c>
      <c r="AR4" s="75">
        <v>89.003762370894407</v>
      </c>
      <c r="AS4" s="75">
        <v>9.7959914490958102</v>
      </c>
      <c r="AT4" s="75">
        <v>98.893060868752002</v>
      </c>
      <c r="AU4" s="75">
        <v>5.6207806101291002E-2</v>
      </c>
      <c r="AV4" s="75">
        <v>5.4026663538633102</v>
      </c>
      <c r="AW4" s="75">
        <v>0</v>
      </c>
      <c r="AX4" s="75">
        <v>0</v>
      </c>
      <c r="AY4" s="75">
        <v>60.3509799764348</v>
      </c>
      <c r="AZ4" s="75">
        <v>1.44140599767412E-2</v>
      </c>
      <c r="BA4" s="75">
        <v>7.92772257036874E-3</v>
      </c>
      <c r="BB4" s="75">
        <v>6.0962414460115702E-2</v>
      </c>
      <c r="BC4" s="75">
        <v>7.2070988828078095E-2</v>
      </c>
      <c r="BD4" s="75">
        <v>6.7992303664632502E-3</v>
      </c>
      <c r="BE4" s="75">
        <v>1.34194510375502E-2</v>
      </c>
      <c r="BF4" s="75">
        <v>2.8042792732728099</v>
      </c>
      <c r="BG4" s="75">
        <v>2.5043286353477998</v>
      </c>
      <c r="BH4" s="75">
        <v>0.29995063792500898</v>
      </c>
      <c r="BI4" s="75">
        <v>2.1773750420256001E-3</v>
      </c>
      <c r="BJ4" s="75">
        <v>7.92772257036874E-3</v>
      </c>
      <c r="BK4" s="75">
        <v>1.6726443389804699</v>
      </c>
      <c r="BL4" s="75">
        <v>0</v>
      </c>
      <c r="BM4" s="75">
        <v>8.6749188974685601E-2</v>
      </c>
      <c r="BN4" s="75">
        <v>1.0073956856649901E-2</v>
      </c>
      <c r="BO4" s="75">
        <v>1.5418938805205099E-3</v>
      </c>
      <c r="BP4" s="75">
        <v>0.40861080727304799</v>
      </c>
      <c r="BQ4" s="75">
        <v>2.71864599613136</v>
      </c>
      <c r="BR4" s="75">
        <v>7.2070988828078095E-2</v>
      </c>
      <c r="BS4" s="75">
        <v>6.6938495702640405E-2</v>
      </c>
      <c r="BT4" s="75">
        <v>0</v>
      </c>
      <c r="BU4" s="75">
        <v>38.616731694609399</v>
      </c>
      <c r="BV4" s="75">
        <v>1.0212074009969501</v>
      </c>
      <c r="BW4" s="75">
        <v>0</v>
      </c>
      <c r="BX4" s="75">
        <v>30.748077698286401</v>
      </c>
      <c r="BY4" s="75">
        <v>11.6578915774811</v>
      </c>
      <c r="BZ4" s="75">
        <v>6.1374003002695403</v>
      </c>
      <c r="CA4" s="75">
        <v>227.37587886153301</v>
      </c>
      <c r="CB4" s="75">
        <v>4.5616439992941098</v>
      </c>
      <c r="CC4" s="89"/>
      <c r="CD4" s="28">
        <f t="shared" si="0"/>
        <v>9.4351462015786528E-4</v>
      </c>
      <c r="CE4" s="68">
        <f t="shared" si="1"/>
        <v>-4.9930952376808954E-7</v>
      </c>
      <c r="CF4" s="68">
        <f t="shared" si="2"/>
        <v>-5.1461571595431032E-6</v>
      </c>
      <c r="CG4" s="68">
        <f t="shared" si="3"/>
        <v>2.3771898038286087E-7</v>
      </c>
      <c r="CH4" s="68">
        <f t="shared" si="4"/>
        <v>1.7043170418431631E-6</v>
      </c>
      <c r="CI4" s="68">
        <f t="shared" si="5"/>
        <v>2.1372431570514799E-6</v>
      </c>
      <c r="CJ4" s="68">
        <f t="shared" si="6"/>
        <v>-6.5662140345927577E-6</v>
      </c>
      <c r="CK4" s="68">
        <f t="shared" si="7"/>
        <v>-2.7900254679173082E-7</v>
      </c>
      <c r="CL4" s="68">
        <f t="shared" si="8"/>
        <v>3.3789167092558206E-2</v>
      </c>
    </row>
    <row r="5" spans="1:90" x14ac:dyDescent="0.25">
      <c r="A5" s="13" t="s">
        <v>482</v>
      </c>
      <c r="B5" s="75">
        <v>6773.8841486000001</v>
      </c>
      <c r="C5" s="75">
        <v>91.071587266999998</v>
      </c>
      <c r="D5" s="75">
        <v>10469.986886000001</v>
      </c>
      <c r="E5" s="75">
        <v>969.68201551000004</v>
      </c>
      <c r="F5" s="75">
        <v>489.09537251</v>
      </c>
      <c r="G5" s="75">
        <v>29184.467762</v>
      </c>
      <c r="H5" s="75">
        <v>3724.0848873</v>
      </c>
      <c r="I5" s="75">
        <v>1620.9150047999999</v>
      </c>
      <c r="J5" s="75"/>
      <c r="K5" s="75"/>
      <c r="L5" s="75"/>
      <c r="M5" s="75" t="s">
        <v>431</v>
      </c>
      <c r="N5" s="75">
        <v>0</v>
      </c>
      <c r="O5" s="75">
        <v>37.203720528526297</v>
      </c>
      <c r="P5" s="75">
        <v>32.142281345570503</v>
      </c>
      <c r="Q5" s="75">
        <v>32.142281345570503</v>
      </c>
      <c r="R5" s="75">
        <v>0.89884939888905202</v>
      </c>
      <c r="S5" s="75">
        <v>0</v>
      </c>
      <c r="T5" s="75">
        <v>22.497939879636501</v>
      </c>
      <c r="U5" s="75">
        <v>37.746015487182802</v>
      </c>
      <c r="V5" s="75">
        <v>6770.9037144613303</v>
      </c>
      <c r="W5" s="75">
        <v>31.0805858852681</v>
      </c>
      <c r="X5" s="75">
        <v>2.2632506738459202</v>
      </c>
      <c r="Y5" s="75">
        <v>5.2244592597189703</v>
      </c>
      <c r="Z5" s="75">
        <v>427.96257916286999</v>
      </c>
      <c r="AA5" s="75">
        <v>0</v>
      </c>
      <c r="AB5" s="75">
        <v>80.644512524925403</v>
      </c>
      <c r="AC5" s="75">
        <v>80.644512524925403</v>
      </c>
      <c r="AD5" s="75">
        <v>1.23239801866617</v>
      </c>
      <c r="AE5" s="75">
        <v>0</v>
      </c>
      <c r="AF5" s="75">
        <v>1.25916855324481</v>
      </c>
      <c r="AG5" s="75">
        <v>67.758394618666998</v>
      </c>
      <c r="AH5" s="75">
        <v>10.985830556910001</v>
      </c>
      <c r="AI5" s="75">
        <v>0</v>
      </c>
      <c r="AJ5" s="75">
        <v>11.9271328309705</v>
      </c>
      <c r="AK5" s="75">
        <v>32.765999298552899</v>
      </c>
      <c r="AL5" s="75">
        <v>161.61859376167899</v>
      </c>
      <c r="AM5" s="75">
        <v>1.0202471987264199</v>
      </c>
      <c r="AN5" s="75">
        <v>0.88058732339123502</v>
      </c>
      <c r="AO5" s="75">
        <v>91.071450435764106</v>
      </c>
      <c r="AP5" s="75">
        <v>0</v>
      </c>
      <c r="AQ5" s="75">
        <v>3553.6335494300401</v>
      </c>
      <c r="AR5" s="75">
        <v>9420.3631807081492</v>
      </c>
      <c r="AS5" s="75">
        <v>1045.4474387299001</v>
      </c>
      <c r="AT5" s="75">
        <v>10467.0697879913</v>
      </c>
      <c r="AU5" s="75">
        <v>41.5540608491659</v>
      </c>
      <c r="AV5" s="75">
        <v>135.42296035025501</v>
      </c>
      <c r="AW5" s="75">
        <v>0</v>
      </c>
      <c r="AX5" s="75">
        <v>13.548173089281599</v>
      </c>
      <c r="AY5" s="75">
        <v>1644.8330032910201</v>
      </c>
      <c r="AZ5" s="75">
        <v>18.255115539829202</v>
      </c>
      <c r="BA5" s="75">
        <v>6.7557003841553698</v>
      </c>
      <c r="BB5" s="75">
        <v>19.3738069772151</v>
      </c>
      <c r="BC5" s="75">
        <v>7.5827602076753804</v>
      </c>
      <c r="BD5" s="75">
        <v>3.3413723477129702</v>
      </c>
      <c r="BE5" s="75">
        <v>11.135094888501399</v>
      </c>
      <c r="BF5" s="75">
        <v>966.37113140160102</v>
      </c>
      <c r="BG5" s="75">
        <v>488.27092645892901</v>
      </c>
      <c r="BH5" s="75">
        <v>478.10020494267201</v>
      </c>
      <c r="BI5" s="75">
        <v>0.31525522943614498</v>
      </c>
      <c r="BJ5" s="75">
        <v>0.200250078649889</v>
      </c>
      <c r="BK5" s="75">
        <v>160.945642795384</v>
      </c>
      <c r="BL5" s="75">
        <v>17.878684555851301</v>
      </c>
      <c r="BM5" s="75">
        <v>33.664774223559597</v>
      </c>
      <c r="BN5" s="75">
        <v>5.1995803662965203</v>
      </c>
      <c r="BO5" s="75">
        <v>5.1387673424935301</v>
      </c>
      <c r="BP5" s="75">
        <v>86.2806900492822</v>
      </c>
      <c r="BQ5" s="75">
        <v>36.1402078638571</v>
      </c>
      <c r="BR5" s="75">
        <v>28.508100380848401</v>
      </c>
      <c r="BS5" s="75">
        <v>66.690484477619904</v>
      </c>
      <c r="BT5" s="75">
        <v>3.4566735251354399</v>
      </c>
      <c r="BU5" s="75">
        <v>29178.821693943501</v>
      </c>
      <c r="BV5" s="75">
        <v>9.5642808239577004</v>
      </c>
      <c r="BW5" s="75">
        <v>664.32174525152004</v>
      </c>
      <c r="BX5" s="75">
        <v>128.770493405585</v>
      </c>
      <c r="BY5" s="75">
        <v>134.80851120640301</v>
      </c>
      <c r="BZ5" s="75">
        <v>305.52939780762898</v>
      </c>
      <c r="CA5" s="75">
        <v>3729.4537915747001</v>
      </c>
      <c r="CB5" s="75">
        <v>185.510267857386</v>
      </c>
      <c r="CC5" s="89"/>
      <c r="CD5" s="28">
        <f t="shared" si="0"/>
        <v>1.2029809476281831E-4</v>
      </c>
      <c r="CE5" s="68">
        <f t="shared" si="1"/>
        <v>-4.3998894478964354E-4</v>
      </c>
      <c r="CF5" s="68">
        <f t="shared" si="2"/>
        <v>-1.5024580113101111E-6</v>
      </c>
      <c r="CG5" s="68">
        <f t="shared" si="3"/>
        <v>-2.7861524951867283E-4</v>
      </c>
      <c r="CH5" s="68">
        <f t="shared" si="4"/>
        <v>-3.4144018920034087E-3</v>
      </c>
      <c r="CI5" s="68">
        <f t="shared" si="5"/>
        <v>-1.6856549814405293E-3</v>
      </c>
      <c r="CJ5" s="68">
        <f t="shared" si="6"/>
        <v>-1.9346140222749504E-4</v>
      </c>
      <c r="CK5" s="68">
        <f t="shared" si="7"/>
        <v>1.4416707559511573E-3</v>
      </c>
      <c r="CL5" s="68">
        <f t="shared" si="8"/>
        <v>1.4755862226083436E-2</v>
      </c>
    </row>
    <row r="6" spans="1:90" x14ac:dyDescent="0.25">
      <c r="A6" s="13" t="s">
        <v>483</v>
      </c>
      <c r="B6" s="75">
        <v>12613.883932999999</v>
      </c>
      <c r="C6" s="75">
        <v>362.55132951000002</v>
      </c>
      <c r="D6" s="75">
        <v>12771.312664999999</v>
      </c>
      <c r="E6" s="75">
        <v>2047.6655541</v>
      </c>
      <c r="F6" s="75">
        <v>1035.9906834999999</v>
      </c>
      <c r="G6" s="75">
        <v>10838.192808</v>
      </c>
      <c r="H6" s="75">
        <v>3551.9089008000001</v>
      </c>
      <c r="I6" s="75">
        <v>1301.6262085999999</v>
      </c>
      <c r="J6" s="75"/>
      <c r="K6" s="75"/>
      <c r="L6" s="75"/>
      <c r="M6" s="75" t="s">
        <v>432</v>
      </c>
      <c r="N6" s="75">
        <v>0</v>
      </c>
      <c r="O6" s="75">
        <v>7.12011059486868</v>
      </c>
      <c r="P6" s="75">
        <v>2.38922682531387</v>
      </c>
      <c r="Q6" s="75">
        <v>2.38922682531387</v>
      </c>
      <c r="R6" s="75">
        <v>0.659215983144396</v>
      </c>
      <c r="S6" s="75">
        <v>0</v>
      </c>
      <c r="T6" s="75">
        <v>15.513418005133101</v>
      </c>
      <c r="U6" s="75">
        <v>2.38868321612461E-2</v>
      </c>
      <c r="V6" s="75">
        <v>12600.217139284699</v>
      </c>
      <c r="W6" s="75">
        <v>14.1776522308107</v>
      </c>
      <c r="X6" s="75">
        <v>2.88885692208054</v>
      </c>
      <c r="Y6" s="75">
        <v>13.995728357177899</v>
      </c>
      <c r="Z6" s="75">
        <v>60.590526373073601</v>
      </c>
      <c r="AA6" s="75">
        <v>0</v>
      </c>
      <c r="AB6" s="75">
        <v>124.02182779059</v>
      </c>
      <c r="AC6" s="75">
        <v>124.02182779059</v>
      </c>
      <c r="AD6" s="75">
        <v>1.00124749581411</v>
      </c>
      <c r="AE6" s="75">
        <v>0</v>
      </c>
      <c r="AF6" s="75">
        <v>0.56114967740912802</v>
      </c>
      <c r="AG6" s="75">
        <v>33.214103568680997</v>
      </c>
      <c r="AH6" s="75">
        <v>0.137684484262241</v>
      </c>
      <c r="AI6" s="75">
        <v>0</v>
      </c>
      <c r="AJ6" s="75">
        <v>9.6900408535653106</v>
      </c>
      <c r="AK6" s="75">
        <v>11.5565142605225</v>
      </c>
      <c r="AL6" s="75">
        <v>964.082136391635</v>
      </c>
      <c r="AM6" s="75">
        <v>0.82888457655724201</v>
      </c>
      <c r="AN6" s="75">
        <v>0.71542628002930997</v>
      </c>
      <c r="AO6" s="75">
        <v>362.54505165410302</v>
      </c>
      <c r="AP6" s="75">
        <v>0</v>
      </c>
      <c r="AQ6" s="75">
        <v>3443.1369746832202</v>
      </c>
      <c r="AR6" s="75">
        <v>11490.385162144699</v>
      </c>
      <c r="AS6" s="75">
        <v>1276.1485946263699</v>
      </c>
      <c r="AT6" s="75">
        <v>12767.094906448399</v>
      </c>
      <c r="AU6" s="75">
        <v>0.72463758791742805</v>
      </c>
      <c r="AV6" s="75">
        <v>50.747943601330498</v>
      </c>
      <c r="AW6" s="75">
        <v>0</v>
      </c>
      <c r="AX6" s="75">
        <v>1.43426120581799</v>
      </c>
      <c r="AY6" s="75">
        <v>1315.5314001183399</v>
      </c>
      <c r="AZ6" s="75">
        <v>5.1105935798100699</v>
      </c>
      <c r="BA6" s="75">
        <v>24.5463302683576</v>
      </c>
      <c r="BB6" s="75">
        <v>32.071112473310301</v>
      </c>
      <c r="BC6" s="75">
        <v>3.2546910491244798</v>
      </c>
      <c r="BD6" s="75">
        <v>2.4190704912217398</v>
      </c>
      <c r="BE6" s="75">
        <v>24.253735081697702</v>
      </c>
      <c r="BF6" s="75">
        <v>2029.0739507583501</v>
      </c>
      <c r="BG6" s="75">
        <v>1031.48146391048</v>
      </c>
      <c r="BH6" s="75">
        <v>997.59248684787497</v>
      </c>
      <c r="BI6" s="75">
        <v>1.8928392864835699</v>
      </c>
      <c r="BJ6" s="75">
        <v>0.37153571433610499</v>
      </c>
      <c r="BK6" s="75">
        <v>154.51173272375499</v>
      </c>
      <c r="BL6" s="75">
        <v>162.82271836700701</v>
      </c>
      <c r="BM6" s="75">
        <v>90.781232152317102</v>
      </c>
      <c r="BN6" s="75">
        <v>4.1303761018982801</v>
      </c>
      <c r="BO6" s="75">
        <v>6.01859022235816</v>
      </c>
      <c r="BP6" s="75">
        <v>228.75585188621901</v>
      </c>
      <c r="BQ6" s="75">
        <v>52.590095960357203</v>
      </c>
      <c r="BR6" s="75">
        <v>5.2462399285702404</v>
      </c>
      <c r="BS6" s="75">
        <v>283.76937768360301</v>
      </c>
      <c r="BT6" s="75">
        <v>9.1175694593715703E-2</v>
      </c>
      <c r="BU6" s="75">
        <v>10837.376848735499</v>
      </c>
      <c r="BV6" s="75">
        <v>7.7543951625884997</v>
      </c>
      <c r="BW6" s="75">
        <v>108.53015495847001</v>
      </c>
      <c r="BX6" s="75">
        <v>436.003132692115</v>
      </c>
      <c r="BY6" s="75">
        <v>51.858404112750797</v>
      </c>
      <c r="BZ6" s="75">
        <v>226.33176486215001</v>
      </c>
      <c r="CA6" s="75">
        <v>3545.16121411619</v>
      </c>
      <c r="CB6" s="75">
        <v>36.179301008513299</v>
      </c>
      <c r="CC6" s="89"/>
      <c r="CD6" s="28">
        <f t="shared" si="0"/>
        <v>4.3952808490967102E-5</v>
      </c>
      <c r="CE6" s="68">
        <f t="shared" si="1"/>
        <v>-1.0834722903661047E-3</v>
      </c>
      <c r="CF6" s="68">
        <f t="shared" si="2"/>
        <v>-1.7315771274322525E-5</v>
      </c>
      <c r="CG6" s="68">
        <f t="shared" si="3"/>
        <v>-3.3025254820978319E-4</v>
      </c>
      <c r="CH6" s="68">
        <f t="shared" si="4"/>
        <v>-9.0794140207244023E-3</v>
      </c>
      <c r="CI6" s="68">
        <f t="shared" si="5"/>
        <v>-4.3525677029121121E-3</v>
      </c>
      <c r="CJ6" s="68">
        <f t="shared" si="6"/>
        <v>-7.5285546119676874E-5</v>
      </c>
      <c r="CK6" s="68">
        <f t="shared" si="7"/>
        <v>-1.8997352894637382E-3</v>
      </c>
      <c r="CL6" s="68">
        <f t="shared" si="8"/>
        <v>1.0682937564153748E-2</v>
      </c>
    </row>
    <row r="7" spans="1:90" x14ac:dyDescent="0.25">
      <c r="A7" s="13" t="s">
        <v>484</v>
      </c>
      <c r="B7" s="75">
        <v>419658.81751000002</v>
      </c>
      <c r="C7" s="75">
        <v>1023.8497745</v>
      </c>
      <c r="D7" s="75">
        <v>55804.036804000003</v>
      </c>
      <c r="E7" s="75">
        <v>11661.166787</v>
      </c>
      <c r="F7" s="75">
        <v>8114.5807353</v>
      </c>
      <c r="G7" s="75">
        <v>91657.580079000007</v>
      </c>
      <c r="H7" s="75">
        <v>26040.001531000002</v>
      </c>
      <c r="I7" s="75">
        <v>8691.4813221000004</v>
      </c>
      <c r="J7" s="75"/>
      <c r="K7" s="75"/>
      <c r="L7" s="75"/>
      <c r="M7" s="75" t="s">
        <v>433</v>
      </c>
      <c r="N7" s="75">
        <v>0</v>
      </c>
      <c r="O7" s="75">
        <v>115.928660264063</v>
      </c>
      <c r="P7" s="75">
        <v>125.50602688260101</v>
      </c>
      <c r="Q7" s="75">
        <v>125.50602688260101</v>
      </c>
      <c r="R7" s="75">
        <v>10.043596660145299</v>
      </c>
      <c r="S7" s="75">
        <v>0</v>
      </c>
      <c r="T7" s="75">
        <v>511.51254820170101</v>
      </c>
      <c r="U7" s="75">
        <v>19.488175824251002</v>
      </c>
      <c r="V7" s="75">
        <v>418624.70675482898</v>
      </c>
      <c r="W7" s="75">
        <v>208.28459434224101</v>
      </c>
      <c r="X7" s="75">
        <v>59.800201267143798</v>
      </c>
      <c r="Y7" s="75">
        <v>42.061517013236902</v>
      </c>
      <c r="Z7" s="75">
        <v>3980.1730437774399</v>
      </c>
      <c r="AA7" s="75">
        <v>0</v>
      </c>
      <c r="AB7" s="75">
        <v>541.45299072373905</v>
      </c>
      <c r="AC7" s="75">
        <v>541.45299072373905</v>
      </c>
      <c r="AD7" s="75">
        <v>4.9996819868380697</v>
      </c>
      <c r="AE7" s="75">
        <v>0</v>
      </c>
      <c r="AF7" s="75">
        <v>8.0606110523667294</v>
      </c>
      <c r="AG7" s="75">
        <v>169.38172314501799</v>
      </c>
      <c r="AH7" s="75">
        <v>26.5296704093332</v>
      </c>
      <c r="AI7" s="75">
        <v>0</v>
      </c>
      <c r="AJ7" s="75">
        <v>48.386851815235197</v>
      </c>
      <c r="AK7" s="75">
        <v>99.013283695426495</v>
      </c>
      <c r="AL7" s="75">
        <v>1840.81762259228</v>
      </c>
      <c r="AM7" s="75">
        <v>4.1390048746208397</v>
      </c>
      <c r="AN7" s="75">
        <v>3.5724504831099102</v>
      </c>
      <c r="AO7" s="75">
        <v>1022.3991919945699</v>
      </c>
      <c r="AP7" s="75">
        <v>0</v>
      </c>
      <c r="AQ7" s="75">
        <v>24096.4870200675</v>
      </c>
      <c r="AR7" s="75">
        <v>47286.480543411897</v>
      </c>
      <c r="AS7" s="75">
        <v>5245.9940730360504</v>
      </c>
      <c r="AT7" s="75">
        <v>52540.535227500302</v>
      </c>
      <c r="AU7" s="75">
        <v>95.102561352705493</v>
      </c>
      <c r="AV7" s="75">
        <v>652.86919195148596</v>
      </c>
      <c r="AW7" s="75">
        <v>0</v>
      </c>
      <c r="AX7" s="75">
        <v>892.27911605179497</v>
      </c>
      <c r="AY7" s="75">
        <v>8706.2999782269999</v>
      </c>
      <c r="AZ7" s="75">
        <v>70.362860351295495</v>
      </c>
      <c r="BA7" s="75">
        <v>157.77026284425199</v>
      </c>
      <c r="BB7" s="75">
        <v>247.75519530620701</v>
      </c>
      <c r="BC7" s="75">
        <v>117.40510827848099</v>
      </c>
      <c r="BD7" s="75">
        <v>59.359037522159099</v>
      </c>
      <c r="BE7" s="75">
        <v>217.714182630609</v>
      </c>
      <c r="BF7" s="75">
        <v>11492.8454864248</v>
      </c>
      <c r="BG7" s="75">
        <v>7993.6325864003102</v>
      </c>
      <c r="BH7" s="75">
        <v>3499.21290002454</v>
      </c>
      <c r="BI7" s="75">
        <v>122.019327229688</v>
      </c>
      <c r="BJ7" s="75">
        <v>7.0526079477317101</v>
      </c>
      <c r="BK7" s="75">
        <v>3503.03558740157</v>
      </c>
      <c r="BL7" s="75">
        <v>522.38582839732805</v>
      </c>
      <c r="BM7" s="75">
        <v>263.993621853425</v>
      </c>
      <c r="BN7" s="75">
        <v>9.5607755968937393</v>
      </c>
      <c r="BO7" s="75">
        <v>88.902283626933794</v>
      </c>
      <c r="BP7" s="75">
        <v>672.60167163040205</v>
      </c>
      <c r="BQ7" s="75">
        <v>510.55779566979601</v>
      </c>
      <c r="BR7" s="75">
        <v>169.79696240752401</v>
      </c>
      <c r="BS7" s="75">
        <v>867.88353383267201</v>
      </c>
      <c r="BT7" s="75">
        <v>3.7546234913319698</v>
      </c>
      <c r="BU7" s="75">
        <v>91637.202339871597</v>
      </c>
      <c r="BV7" s="75">
        <v>38.834366451576301</v>
      </c>
      <c r="BW7" s="75">
        <v>0.122223608855966</v>
      </c>
      <c r="BX7" s="75">
        <v>1128.47861295193</v>
      </c>
      <c r="BY7" s="75">
        <v>1620.9337334327299</v>
      </c>
      <c r="BZ7" s="75">
        <v>2390.24220807959</v>
      </c>
      <c r="CA7" s="75">
        <v>25896.632837511399</v>
      </c>
      <c r="CB7" s="75">
        <v>1147.2942055910901</v>
      </c>
      <c r="CC7" s="89"/>
      <c r="CD7" s="28">
        <f t="shared" si="0"/>
        <v>1.5341699542009452E-4</v>
      </c>
      <c r="CE7" s="68">
        <f t="shared" si="1"/>
        <v>-2.4641702069000443E-3</v>
      </c>
      <c r="CF7" s="68">
        <f t="shared" si="2"/>
        <v>-1.416792327896362E-3</v>
      </c>
      <c r="CG7" s="68">
        <f t="shared" si="3"/>
        <v>-5.8481460543115663E-2</v>
      </c>
      <c r="CH7" s="68">
        <f t="shared" si="4"/>
        <v>-1.4434344662906882E-2</v>
      </c>
      <c r="CI7" s="68">
        <f t="shared" si="5"/>
        <v>-1.4905039809825533E-2</v>
      </c>
      <c r="CJ7" s="68">
        <f t="shared" si="6"/>
        <v>-2.223246469178616E-4</v>
      </c>
      <c r="CK7" s="68">
        <f t="shared" si="7"/>
        <v>-5.5057098717112484E-3</v>
      </c>
      <c r="CL7" s="68">
        <f t="shared" si="8"/>
        <v>1.704963236740761E-3</v>
      </c>
    </row>
    <row r="8" spans="1:90" x14ac:dyDescent="0.25">
      <c r="A8" s="47" t="s">
        <v>485</v>
      </c>
      <c r="B8" s="75">
        <v>75013.513202999995</v>
      </c>
      <c r="C8" s="75">
        <v>3168.5337856000001</v>
      </c>
      <c r="D8" s="75">
        <v>73278.032089999993</v>
      </c>
      <c r="E8" s="75">
        <v>15910.733956</v>
      </c>
      <c r="F8" s="75">
        <v>9017.6560816000001</v>
      </c>
      <c r="G8" s="75">
        <v>111982.79943</v>
      </c>
      <c r="H8" s="75">
        <v>46051.816293999997</v>
      </c>
      <c r="I8" s="75">
        <v>17141.595249000002</v>
      </c>
      <c r="J8" s="75"/>
      <c r="K8" s="75"/>
      <c r="L8" s="75"/>
      <c r="M8" s="75" t="s">
        <v>434</v>
      </c>
      <c r="N8" s="75">
        <v>0</v>
      </c>
      <c r="O8" s="75">
        <v>552.54975348816697</v>
      </c>
      <c r="P8" s="75">
        <v>251.54801154476201</v>
      </c>
      <c r="Q8" s="75">
        <v>251.54801154476201</v>
      </c>
      <c r="R8" s="75">
        <v>17.144709154610101</v>
      </c>
      <c r="S8" s="75">
        <v>0</v>
      </c>
      <c r="T8" s="75">
        <v>379.85334104915501</v>
      </c>
      <c r="U8" s="75">
        <v>835.01831103486495</v>
      </c>
      <c r="V8" s="75">
        <v>74939.472090471099</v>
      </c>
      <c r="W8" s="75">
        <v>538.28777487759305</v>
      </c>
      <c r="X8" s="75">
        <v>59.744652540254698</v>
      </c>
      <c r="Y8" s="75">
        <v>98.208040594640295</v>
      </c>
      <c r="Z8" s="75">
        <v>9064.7211458071506</v>
      </c>
      <c r="AA8" s="75">
        <v>0</v>
      </c>
      <c r="AB8" s="75">
        <v>1320.0535194531999</v>
      </c>
      <c r="AC8" s="75">
        <v>1320.0535194531999</v>
      </c>
      <c r="AD8" s="75">
        <v>11.772234286335699</v>
      </c>
      <c r="AE8" s="75">
        <v>0</v>
      </c>
      <c r="AF8" s="75">
        <v>20.566829095799999</v>
      </c>
      <c r="AG8" s="75">
        <v>230.72285974037999</v>
      </c>
      <c r="AH8" s="75">
        <v>20.735463118211101</v>
      </c>
      <c r="AI8" s="75">
        <v>0</v>
      </c>
      <c r="AJ8" s="75">
        <v>113.931173793062</v>
      </c>
      <c r="AK8" s="75">
        <v>439.98992204688</v>
      </c>
      <c r="AL8" s="75">
        <v>2347.04630173747</v>
      </c>
      <c r="AM8" s="75">
        <v>9.7456627680498809</v>
      </c>
      <c r="AN8" s="75">
        <v>8.4116561753474599</v>
      </c>
      <c r="AO8" s="75">
        <v>3164.30309150007</v>
      </c>
      <c r="AP8" s="75">
        <v>0</v>
      </c>
      <c r="AQ8" s="75">
        <v>43053.463962024201</v>
      </c>
      <c r="AR8" s="75">
        <v>65926.790530764105</v>
      </c>
      <c r="AS8" s="75">
        <v>7304.6366508098099</v>
      </c>
      <c r="AT8" s="75">
        <v>73251.994010669703</v>
      </c>
      <c r="AU8" s="75">
        <v>10.7706770057504</v>
      </c>
      <c r="AV8" s="75">
        <v>453.67768828068898</v>
      </c>
      <c r="AW8" s="75">
        <v>0</v>
      </c>
      <c r="AX8" s="75">
        <v>96.069606451715998</v>
      </c>
      <c r="AY8" s="75">
        <v>17362.2810369734</v>
      </c>
      <c r="AZ8" s="75">
        <v>274.01902269981298</v>
      </c>
      <c r="BA8" s="75">
        <v>158.24717383775001</v>
      </c>
      <c r="BB8" s="75">
        <v>287.46733628058303</v>
      </c>
      <c r="BC8" s="75">
        <v>127.026752227329</v>
      </c>
      <c r="BD8" s="75">
        <v>57.8073051125955</v>
      </c>
      <c r="BE8" s="75">
        <v>294.25761672729999</v>
      </c>
      <c r="BF8" s="75">
        <v>15899.3319633954</v>
      </c>
      <c r="BG8" s="75">
        <v>9009.2345782604298</v>
      </c>
      <c r="BH8" s="75">
        <v>6890.097385135</v>
      </c>
      <c r="BI8" s="75">
        <v>64.769997253288594</v>
      </c>
      <c r="BJ8" s="75">
        <v>8.1254778782166905</v>
      </c>
      <c r="BK8" s="75">
        <v>3573.98046512269</v>
      </c>
      <c r="BL8" s="75">
        <v>740.75341018612505</v>
      </c>
      <c r="BM8" s="75">
        <v>381.56537039126499</v>
      </c>
      <c r="BN8" s="75">
        <v>36.339953557832303</v>
      </c>
      <c r="BO8" s="75">
        <v>134.26366051522001</v>
      </c>
      <c r="BP8" s="75">
        <v>975.95525628916801</v>
      </c>
      <c r="BQ8" s="75">
        <v>800.33823488914197</v>
      </c>
      <c r="BR8" s="75">
        <v>327.004215071479</v>
      </c>
      <c r="BS8" s="75">
        <v>1463.48281162884</v>
      </c>
      <c r="BT8" s="75">
        <v>8.0991470292167396</v>
      </c>
      <c r="BU8" s="75">
        <v>111985.93643696699</v>
      </c>
      <c r="BV8" s="75">
        <v>91.175424451009704</v>
      </c>
      <c r="BW8" s="75">
        <v>0</v>
      </c>
      <c r="BX8" s="75">
        <v>1149.1929521228601</v>
      </c>
      <c r="BY8" s="75">
        <v>2339.3438444775602</v>
      </c>
      <c r="BZ8" s="75">
        <v>2914.3587030868198</v>
      </c>
      <c r="CA8" s="75">
        <v>46034.498353561801</v>
      </c>
      <c r="CB8" s="75">
        <v>2434.86479787795</v>
      </c>
      <c r="CC8" s="89"/>
      <c r="CD8" s="28">
        <f t="shared" si="0"/>
        <v>2.8076818076521284E-4</v>
      </c>
      <c r="CE8" s="68">
        <f t="shared" si="1"/>
        <v>-9.870369933018216E-4</v>
      </c>
      <c r="CF8" s="68">
        <f t="shared" si="2"/>
        <v>-1.3352213945634164E-3</v>
      </c>
      <c r="CG8" s="68">
        <f t="shared" si="3"/>
        <v>-3.5533267730648475E-4</v>
      </c>
      <c r="CH8" s="68">
        <f t="shared" si="4"/>
        <v>-7.1662266719635349E-4</v>
      </c>
      <c r="CI8" s="68">
        <f t="shared" si="5"/>
        <v>-9.3389049919013003E-4</v>
      </c>
      <c r="CJ8" s="68">
        <f t="shared" si="6"/>
        <v>2.8013292960716929E-5</v>
      </c>
      <c r="CK8" s="68">
        <f t="shared" si="7"/>
        <v>-3.7605336405486541E-4</v>
      </c>
      <c r="CL8" s="68">
        <f t="shared" si="8"/>
        <v>1.2874285314038798E-2</v>
      </c>
    </row>
    <row r="9" spans="1:90" x14ac:dyDescent="0.25">
      <c r="A9" s="13" t="s">
        <v>486</v>
      </c>
      <c r="B9" s="75">
        <v>4482.6656052999997</v>
      </c>
      <c r="C9" s="75">
        <v>2972.2807948999998</v>
      </c>
      <c r="D9" s="75">
        <v>3121.6692441999999</v>
      </c>
      <c r="E9" s="75">
        <v>2085.2340751000002</v>
      </c>
      <c r="F9" s="75">
        <v>1046.6368336</v>
      </c>
      <c r="G9" s="75">
        <v>1827.629776</v>
      </c>
      <c r="H9" s="75">
        <v>11932.040867</v>
      </c>
      <c r="I9" s="75">
        <v>3705.9683279000001</v>
      </c>
      <c r="J9" s="75"/>
      <c r="K9" s="75"/>
      <c r="L9" s="75"/>
      <c r="M9" s="75" t="s">
        <v>435</v>
      </c>
      <c r="N9" s="75">
        <v>0</v>
      </c>
      <c r="O9" s="75">
        <v>7.0344715465554897</v>
      </c>
      <c r="P9" s="75">
        <v>7.3774029749371799</v>
      </c>
      <c r="Q9" s="75">
        <v>7.3774029749371799</v>
      </c>
      <c r="R9" s="75">
        <v>2.1282062647881101</v>
      </c>
      <c r="S9" s="75">
        <v>0</v>
      </c>
      <c r="T9" s="75">
        <v>54.8290978312344</v>
      </c>
      <c r="U9" s="75">
        <v>39.875895515247898</v>
      </c>
      <c r="V9" s="75">
        <v>4467.86951636502</v>
      </c>
      <c r="W9" s="75">
        <v>29.017916774336101</v>
      </c>
      <c r="X9" s="75">
        <v>8.4112991171783698</v>
      </c>
      <c r="Y9" s="75">
        <v>7.8704579925682001</v>
      </c>
      <c r="Z9" s="75">
        <v>6011.7247339647101</v>
      </c>
      <c r="AA9" s="75">
        <v>0</v>
      </c>
      <c r="AB9" s="75">
        <v>56.296852143715</v>
      </c>
      <c r="AC9" s="75">
        <v>56.296852143715</v>
      </c>
      <c r="AD9" s="75">
        <v>1.80564462318652</v>
      </c>
      <c r="AE9" s="75">
        <v>0</v>
      </c>
      <c r="AF9" s="75">
        <v>1.99739022089983</v>
      </c>
      <c r="AG9" s="75">
        <v>112.292888312107</v>
      </c>
      <c r="AH9" s="75">
        <v>2.3015435843269199</v>
      </c>
      <c r="AI9" s="75">
        <v>0</v>
      </c>
      <c r="AJ9" s="75">
        <v>17.4749933889636</v>
      </c>
      <c r="AK9" s="75">
        <v>36.243072782616899</v>
      </c>
      <c r="AL9" s="75">
        <v>226.52843368589501</v>
      </c>
      <c r="AM9" s="75">
        <v>1.49481178823639</v>
      </c>
      <c r="AN9" s="75">
        <v>1.2902008755991701</v>
      </c>
      <c r="AO9" s="75">
        <v>2972.2794120088001</v>
      </c>
      <c r="AP9" s="75">
        <v>0</v>
      </c>
      <c r="AQ9" s="75">
        <v>11577.8619499094</v>
      </c>
      <c r="AR9" s="75">
        <v>2806.70470133034</v>
      </c>
      <c r="AS9" s="75">
        <v>309.85894756121098</v>
      </c>
      <c r="AT9" s="75">
        <v>3118.5610391124501</v>
      </c>
      <c r="AU9" s="75">
        <v>4.12099908130513</v>
      </c>
      <c r="AV9" s="75">
        <v>109.47445830412499</v>
      </c>
      <c r="AW9" s="75">
        <v>0</v>
      </c>
      <c r="AX9" s="75">
        <v>3.9617940410500601</v>
      </c>
      <c r="AY9" s="75">
        <v>3744.0260695020202</v>
      </c>
      <c r="AZ9" s="75">
        <v>30.292478536020599</v>
      </c>
      <c r="BA9" s="75">
        <v>21.1635164235961</v>
      </c>
      <c r="BB9" s="75">
        <v>14.192646127037399</v>
      </c>
      <c r="BC9" s="75">
        <v>10.6223964691986</v>
      </c>
      <c r="BD9" s="75">
        <v>1.5981528026808201</v>
      </c>
      <c r="BE9" s="75">
        <v>23.383741361077899</v>
      </c>
      <c r="BF9" s="75">
        <v>2084.0751421323198</v>
      </c>
      <c r="BG9" s="75">
        <v>1045.4401232037401</v>
      </c>
      <c r="BH9" s="75">
        <v>1038.6350189285799</v>
      </c>
      <c r="BI9" s="75">
        <v>6.3822525228519797</v>
      </c>
      <c r="BJ9" s="75">
        <v>0.86919207879429194</v>
      </c>
      <c r="BK9" s="75">
        <v>300.70974534204402</v>
      </c>
      <c r="BL9" s="75">
        <v>172.07812005214899</v>
      </c>
      <c r="BM9" s="75">
        <v>32.824628081152198</v>
      </c>
      <c r="BN9" s="75">
        <v>5.6365172786746598</v>
      </c>
      <c r="BO9" s="75">
        <v>3.4492779304573999</v>
      </c>
      <c r="BP9" s="75">
        <v>88.797107052897701</v>
      </c>
      <c r="BQ9" s="75">
        <v>112.70229475626699</v>
      </c>
      <c r="BR9" s="75">
        <v>19.848470885982401</v>
      </c>
      <c r="BS9" s="75">
        <v>309.47808557648102</v>
      </c>
      <c r="BT9" s="75">
        <v>0.15200064160011401</v>
      </c>
      <c r="BU9" s="75">
        <v>1827.61959001581</v>
      </c>
      <c r="BV9" s="75">
        <v>13.984263598750699</v>
      </c>
      <c r="BW9" s="75">
        <v>0</v>
      </c>
      <c r="BX9" s="75">
        <v>51.556535687904002</v>
      </c>
      <c r="BY9" s="75">
        <v>400.15941560501</v>
      </c>
      <c r="BZ9" s="75">
        <v>348.89068013863198</v>
      </c>
      <c r="CA9" s="75">
        <v>11937.3739604333</v>
      </c>
      <c r="CB9" s="75">
        <v>203.93281438431001</v>
      </c>
      <c r="CC9" s="89"/>
      <c r="CD9" s="28">
        <f t="shared" si="0"/>
        <v>6.4048456831497264E-4</v>
      </c>
      <c r="CE9" s="68">
        <f t="shared" si="1"/>
        <v>-3.3007344820648265E-3</v>
      </c>
      <c r="CF9" s="68">
        <f t="shared" si="2"/>
        <v>-4.6526263671162208E-7</v>
      </c>
      <c r="CG9" s="68">
        <f t="shared" si="3"/>
        <v>-9.956868727603865E-4</v>
      </c>
      <c r="CH9" s="68">
        <f t="shared" si="4"/>
        <v>-5.5578075455379225E-4</v>
      </c>
      <c r="CI9" s="68">
        <f t="shared" si="5"/>
        <v>-1.1433864716415226E-3</v>
      </c>
      <c r="CJ9" s="68">
        <f t="shared" si="6"/>
        <v>-5.5733301808507373E-6</v>
      </c>
      <c r="CK9" s="68">
        <f t="shared" si="7"/>
        <v>4.4695567948063969E-4</v>
      </c>
      <c r="CL9" s="68">
        <f t="shared" si="8"/>
        <v>1.0269311077352256E-2</v>
      </c>
    </row>
    <row r="10" spans="1:90" x14ac:dyDescent="0.25">
      <c r="A10" s="13" t="s">
        <v>487</v>
      </c>
      <c r="B10" s="75">
        <v>63848.891979</v>
      </c>
      <c r="C10" s="75">
        <v>1168.3296538</v>
      </c>
      <c r="D10" s="75">
        <v>34094.116726</v>
      </c>
      <c r="E10" s="75">
        <v>7805.0209782000002</v>
      </c>
      <c r="F10" s="75">
        <v>4941.6410667999999</v>
      </c>
      <c r="G10" s="75">
        <v>50211.534833999998</v>
      </c>
      <c r="H10" s="75">
        <v>14307.913095</v>
      </c>
      <c r="I10" s="75">
        <v>6791.9941801000004</v>
      </c>
      <c r="J10" s="75"/>
      <c r="K10" s="75"/>
      <c r="L10" s="75"/>
      <c r="M10" s="75" t="s">
        <v>461</v>
      </c>
      <c r="N10" s="75">
        <v>0</v>
      </c>
      <c r="O10" s="75">
        <v>18.717976017081199</v>
      </c>
      <c r="P10" s="75">
        <v>424.11150245930003</v>
      </c>
      <c r="Q10" s="75">
        <v>424.11150245930003</v>
      </c>
      <c r="R10" s="75">
        <v>12.673742445227401</v>
      </c>
      <c r="S10" s="75">
        <v>0</v>
      </c>
      <c r="T10" s="75">
        <v>123.756825122278</v>
      </c>
      <c r="U10" s="75">
        <v>5508.7693664540102</v>
      </c>
      <c r="V10" s="75">
        <v>63845.404470656002</v>
      </c>
      <c r="W10" s="75">
        <v>307.89557397730903</v>
      </c>
      <c r="X10" s="75">
        <v>779.74854221396504</v>
      </c>
      <c r="Y10" s="75">
        <v>448.48653100767098</v>
      </c>
      <c r="Z10" s="75">
        <v>130.914126665754</v>
      </c>
      <c r="AA10" s="75">
        <v>0</v>
      </c>
      <c r="AB10" s="75">
        <v>742.08685499613603</v>
      </c>
      <c r="AC10" s="75">
        <v>742.08685499613603</v>
      </c>
      <c r="AD10" s="75">
        <v>1.67567531442509</v>
      </c>
      <c r="AE10" s="75">
        <v>0</v>
      </c>
      <c r="AF10" s="75">
        <v>0.81838227632462801</v>
      </c>
      <c r="AG10" s="75">
        <v>161.54250477661199</v>
      </c>
      <c r="AH10" s="75">
        <v>4.0716327425025796</v>
      </c>
      <c r="AI10" s="75">
        <v>0</v>
      </c>
      <c r="AJ10" s="75">
        <v>16.2171659909894</v>
      </c>
      <c r="AK10" s="75">
        <v>22.088984009532801</v>
      </c>
      <c r="AL10" s="75">
        <v>505.96937502560002</v>
      </c>
      <c r="AM10" s="75">
        <v>1.3872123429945999</v>
      </c>
      <c r="AN10" s="75">
        <v>1.1973271905728899</v>
      </c>
      <c r="AO10" s="75">
        <v>1167.9933877124099</v>
      </c>
      <c r="AP10" s="75">
        <v>0</v>
      </c>
      <c r="AQ10" s="75">
        <v>14665.0870131841</v>
      </c>
      <c r="AR10" s="75">
        <v>30682.6604131698</v>
      </c>
      <c r="AS10" s="75">
        <v>3408.3728553461101</v>
      </c>
      <c r="AT10" s="75">
        <v>34091.851650792203</v>
      </c>
      <c r="AU10" s="75">
        <v>9.5183192227960998</v>
      </c>
      <c r="AV10" s="75">
        <v>222.89815365216</v>
      </c>
      <c r="AW10" s="75">
        <v>0</v>
      </c>
      <c r="AX10" s="75">
        <v>30.4310680863329</v>
      </c>
      <c r="AY10" s="75">
        <v>7696.3248778363104</v>
      </c>
      <c r="AZ10" s="75">
        <v>36.835053562393703</v>
      </c>
      <c r="BA10" s="75">
        <v>77.967009826441398</v>
      </c>
      <c r="BB10" s="75">
        <v>182.805144599833</v>
      </c>
      <c r="BC10" s="75">
        <v>51.233215846933199</v>
      </c>
      <c r="BD10" s="75">
        <v>69.043397284567007</v>
      </c>
      <c r="BE10" s="75">
        <v>20.751960160275999</v>
      </c>
      <c r="BF10" s="75">
        <v>7802.2545459810099</v>
      </c>
      <c r="BG10" s="75">
        <v>4940.6706421135495</v>
      </c>
      <c r="BH10" s="75">
        <v>2861.5839038674499</v>
      </c>
      <c r="BI10" s="75">
        <v>1.74541205083858</v>
      </c>
      <c r="BJ10" s="75">
        <v>1.8543617381239701</v>
      </c>
      <c r="BK10" s="75">
        <v>1934.2804500151501</v>
      </c>
      <c r="BL10" s="75">
        <v>55.8147847692588</v>
      </c>
      <c r="BM10" s="75">
        <v>462.71992738746798</v>
      </c>
      <c r="BN10" s="75">
        <v>91.685885073938096</v>
      </c>
      <c r="BO10" s="75">
        <v>56.107955627242198</v>
      </c>
      <c r="BP10" s="75">
        <v>1160.6393995160799</v>
      </c>
      <c r="BQ10" s="75">
        <v>1137.31534112806</v>
      </c>
      <c r="BR10" s="75">
        <v>85.472193016860004</v>
      </c>
      <c r="BS10" s="75">
        <v>582.60234930361503</v>
      </c>
      <c r="BT10" s="75">
        <v>38.681074248182398</v>
      </c>
      <c r="BU10" s="75">
        <v>50210.735129760302</v>
      </c>
      <c r="BV10" s="75">
        <v>12.977735560998299</v>
      </c>
      <c r="BW10" s="75">
        <v>364.80509047217498</v>
      </c>
      <c r="BX10" s="75">
        <v>67.173587418724694</v>
      </c>
      <c r="BY10" s="75">
        <v>431.16356272149602</v>
      </c>
      <c r="BZ10" s="75">
        <v>1018.44445083007</v>
      </c>
      <c r="CA10" s="75">
        <v>14306.180187830299</v>
      </c>
      <c r="CB10" s="75">
        <v>389.19607621722702</v>
      </c>
      <c r="CC10" s="89"/>
      <c r="CD10" s="28">
        <f t="shared" si="0"/>
        <v>2.4005216399139498E-5</v>
      </c>
      <c r="CE10" s="68">
        <f t="shared" si="1"/>
        <v>-5.4621282153892187E-5</v>
      </c>
      <c r="CF10" s="68">
        <f t="shared" si="2"/>
        <v>-2.878178145152267E-4</v>
      </c>
      <c r="CG10" s="68">
        <f t="shared" si="3"/>
        <v>-6.6435955094555036E-5</v>
      </c>
      <c r="CH10" s="68">
        <f t="shared" si="4"/>
        <v>-3.5444263720970802E-4</v>
      </c>
      <c r="CI10" s="68">
        <f t="shared" si="5"/>
        <v>-1.9637700782641448E-4</v>
      </c>
      <c r="CJ10" s="68">
        <f t="shared" si="6"/>
        <v>-1.5926703741287172E-5</v>
      </c>
      <c r="CK10" s="68">
        <f t="shared" si="7"/>
        <v>-1.2111529879965427E-4</v>
      </c>
      <c r="CL10" s="68">
        <f t="shared" si="8"/>
        <v>0.13314656546466522</v>
      </c>
    </row>
    <row r="11" spans="1:90" x14ac:dyDescent="0.25">
      <c r="A11" s="13" t="s">
        <v>488</v>
      </c>
      <c r="B11" s="75">
        <v>541013.11895999999</v>
      </c>
      <c r="C11" s="75">
        <v>11158.697762</v>
      </c>
      <c r="D11" s="75">
        <v>414112.31878999999</v>
      </c>
      <c r="E11" s="75">
        <v>22814.296269999999</v>
      </c>
      <c r="F11" s="75">
        <v>12140.086837999999</v>
      </c>
      <c r="G11" s="75">
        <v>195449.15091</v>
      </c>
      <c r="H11" s="75">
        <v>81627.662935</v>
      </c>
      <c r="I11" s="75">
        <v>41789.390600999999</v>
      </c>
      <c r="J11" s="75"/>
      <c r="K11" s="75"/>
      <c r="L11" s="75"/>
      <c r="M11" s="75" t="s">
        <v>456</v>
      </c>
      <c r="N11" s="75">
        <v>0</v>
      </c>
      <c r="O11" s="75">
        <v>188.132243818229</v>
      </c>
      <c r="P11" s="75">
        <v>343.04088485477399</v>
      </c>
      <c r="Q11" s="75">
        <v>343.04088485477399</v>
      </c>
      <c r="R11" s="75">
        <v>239.49880231645301</v>
      </c>
      <c r="S11" s="75">
        <v>0</v>
      </c>
      <c r="T11" s="75">
        <v>1127.49161200461</v>
      </c>
      <c r="U11" s="75">
        <v>11591.301458092599</v>
      </c>
      <c r="V11" s="75">
        <v>540044.37733295804</v>
      </c>
      <c r="W11" s="75">
        <v>1557.66666549657</v>
      </c>
      <c r="X11" s="75">
        <v>534.49541689062198</v>
      </c>
      <c r="Y11" s="75">
        <v>354.40260482963299</v>
      </c>
      <c r="Z11" s="75">
        <v>3422.6272545808301</v>
      </c>
      <c r="AA11" s="75">
        <v>0</v>
      </c>
      <c r="AB11" s="75">
        <v>2728.7381836700201</v>
      </c>
      <c r="AC11" s="75">
        <v>2728.7381836700201</v>
      </c>
      <c r="AD11" s="75">
        <v>5.9042148220041</v>
      </c>
      <c r="AE11" s="75">
        <v>0</v>
      </c>
      <c r="AF11" s="75">
        <v>7.7765197984794501</v>
      </c>
      <c r="AG11" s="75">
        <v>813.65234478677405</v>
      </c>
      <c r="AH11" s="75">
        <v>30.2810685757171</v>
      </c>
      <c r="AI11" s="75">
        <v>0</v>
      </c>
      <c r="AJ11" s="75">
        <v>57.1410282688474</v>
      </c>
      <c r="AK11" s="75">
        <v>123.769783273782</v>
      </c>
      <c r="AL11" s="75">
        <v>2330.0790364589002</v>
      </c>
      <c r="AM11" s="75">
        <v>4.8878511017625401</v>
      </c>
      <c r="AN11" s="75">
        <v>4.2187990930658703</v>
      </c>
      <c r="AO11" s="75">
        <v>11157.578384149199</v>
      </c>
      <c r="AP11" s="75">
        <v>0</v>
      </c>
      <c r="AQ11" s="75">
        <v>78819.772690575701</v>
      </c>
      <c r="AR11" s="75">
        <v>372456.78969383298</v>
      </c>
      <c r="AS11" s="75">
        <v>41376.932662025902</v>
      </c>
      <c r="AT11" s="75">
        <v>413841.49887565698</v>
      </c>
      <c r="AU11" s="75">
        <v>809.21071825364697</v>
      </c>
      <c r="AV11" s="75">
        <v>1480.3537552169601</v>
      </c>
      <c r="AW11" s="75">
        <v>0</v>
      </c>
      <c r="AX11" s="75">
        <v>59.928886521492203</v>
      </c>
      <c r="AY11" s="75">
        <v>46110.669574559703</v>
      </c>
      <c r="AZ11" s="75">
        <v>96.658768243522701</v>
      </c>
      <c r="BA11" s="75">
        <v>152.09699504952101</v>
      </c>
      <c r="BB11" s="75">
        <v>481.50814610690998</v>
      </c>
      <c r="BC11" s="75">
        <v>76.017904611518205</v>
      </c>
      <c r="BD11" s="75">
        <v>274.953588133842</v>
      </c>
      <c r="BE11" s="75">
        <v>66.692568820031198</v>
      </c>
      <c r="BF11" s="75">
        <v>22847.022765452399</v>
      </c>
      <c r="BG11" s="75">
        <v>12131.9981268175</v>
      </c>
      <c r="BH11" s="75">
        <v>10715.024638634801</v>
      </c>
      <c r="BI11" s="75">
        <v>7.8225380515897696</v>
      </c>
      <c r="BJ11" s="75">
        <v>2.72092963952226</v>
      </c>
      <c r="BK11" s="75">
        <v>4744.8592573400101</v>
      </c>
      <c r="BL11" s="75">
        <v>341.99262629344503</v>
      </c>
      <c r="BM11" s="75">
        <v>907.085073485566</v>
      </c>
      <c r="BN11" s="75">
        <v>149.94257894475601</v>
      </c>
      <c r="BO11" s="75">
        <v>102.66089696809399</v>
      </c>
      <c r="BP11" s="75">
        <v>2295.1590961049701</v>
      </c>
      <c r="BQ11" s="75">
        <v>2738.1395447279501</v>
      </c>
      <c r="BR11" s="75">
        <v>149.82553339175499</v>
      </c>
      <c r="BS11" s="75">
        <v>2049.74808327959</v>
      </c>
      <c r="BT11" s="75">
        <v>172.324655831445</v>
      </c>
      <c r="BU11" s="75">
        <v>195443.45247239299</v>
      </c>
      <c r="BV11" s="75">
        <v>45.726902306386101</v>
      </c>
      <c r="BW11" s="75">
        <v>192.34007374460501</v>
      </c>
      <c r="BX11" s="75">
        <v>1515.1798470871699</v>
      </c>
      <c r="BY11" s="75">
        <v>3311.80047406313</v>
      </c>
      <c r="BZ11" s="75">
        <v>5463.85900510583</v>
      </c>
      <c r="CA11" s="75">
        <v>81529.517784905998</v>
      </c>
      <c r="CB11" s="75">
        <v>3571.1753229831202</v>
      </c>
      <c r="CC11" s="89"/>
      <c r="CD11" s="28">
        <f t="shared" si="0"/>
        <v>1.8791058459837994E-5</v>
      </c>
      <c r="CE11" s="68">
        <f t="shared" si="1"/>
        <v>-1.7906065363150153E-3</v>
      </c>
      <c r="CF11" s="68">
        <f t="shared" si="2"/>
        <v>-1.0031438028659523E-4</v>
      </c>
      <c r="CG11" s="68">
        <f t="shared" si="3"/>
        <v>-6.5397695759044868E-4</v>
      </c>
      <c r="CH11" s="68">
        <f t="shared" si="4"/>
        <v>1.434473150742503E-3</v>
      </c>
      <c r="CI11" s="68">
        <f t="shared" si="5"/>
        <v>-6.6628116342470087E-4</v>
      </c>
      <c r="CJ11" s="68">
        <f t="shared" si="6"/>
        <v>-2.9155601753558638E-5</v>
      </c>
      <c r="CK11" s="68">
        <f t="shared" si="7"/>
        <v>-1.2023515872573109E-3</v>
      </c>
      <c r="CL11" s="68">
        <f t="shared" si="8"/>
        <v>0.10340612560778278</v>
      </c>
    </row>
    <row r="12" spans="1:90" x14ac:dyDescent="0.25">
      <c r="A12" s="13" t="s">
        <v>489</v>
      </c>
      <c r="B12" s="75">
        <v>164397.45230999999</v>
      </c>
      <c r="C12" s="75">
        <v>1644.1493329</v>
      </c>
      <c r="D12" s="75">
        <v>74969.507184000002</v>
      </c>
      <c r="E12" s="75">
        <v>67881.806893999994</v>
      </c>
      <c r="F12" s="75">
        <v>13894.099378999999</v>
      </c>
      <c r="G12" s="75">
        <v>75224.72567</v>
      </c>
      <c r="H12" s="75">
        <v>16203.505971</v>
      </c>
      <c r="I12" s="75">
        <v>4348.5622848000003</v>
      </c>
      <c r="J12" s="75"/>
      <c r="K12" s="75"/>
      <c r="L12" s="75"/>
      <c r="M12" s="75" t="s">
        <v>436</v>
      </c>
      <c r="N12" s="75">
        <v>0</v>
      </c>
      <c r="O12" s="75">
        <v>47.1668342908971</v>
      </c>
      <c r="P12" s="75">
        <v>540.74548010907404</v>
      </c>
      <c r="Q12" s="75">
        <v>540.74548010907404</v>
      </c>
      <c r="R12" s="75">
        <v>30.964298611045098</v>
      </c>
      <c r="S12" s="75">
        <v>0</v>
      </c>
      <c r="T12" s="75">
        <v>287.73418479829098</v>
      </c>
      <c r="U12" s="75">
        <v>2101.23085779539</v>
      </c>
      <c r="V12" s="75">
        <v>164314.38238283899</v>
      </c>
      <c r="W12" s="75">
        <v>186.204797461645</v>
      </c>
      <c r="X12" s="75">
        <v>91.815747691378803</v>
      </c>
      <c r="Y12" s="75">
        <v>86.802416714479193</v>
      </c>
      <c r="Z12" s="75">
        <v>428.20336373115703</v>
      </c>
      <c r="AA12" s="75">
        <v>0</v>
      </c>
      <c r="AB12" s="75">
        <v>685.05044180268999</v>
      </c>
      <c r="AC12" s="75">
        <v>685.05044180268999</v>
      </c>
      <c r="AD12" s="75">
        <v>9.0249566974544297</v>
      </c>
      <c r="AE12" s="75">
        <v>0</v>
      </c>
      <c r="AF12" s="75">
        <v>11.1150352547628</v>
      </c>
      <c r="AG12" s="75">
        <v>102.657738115939</v>
      </c>
      <c r="AH12" s="75">
        <v>7.13282611602025</v>
      </c>
      <c r="AI12" s="75">
        <v>0</v>
      </c>
      <c r="AJ12" s="75">
        <v>87.343527901509106</v>
      </c>
      <c r="AK12" s="75">
        <v>48.260133832421403</v>
      </c>
      <c r="AL12" s="75">
        <v>3016.85679345676</v>
      </c>
      <c r="AM12" s="75">
        <v>7.4713694690927497</v>
      </c>
      <c r="AN12" s="75">
        <v>6.4486780438967504</v>
      </c>
      <c r="AO12" s="75">
        <v>1643.6008620607699</v>
      </c>
      <c r="AP12" s="75">
        <v>0</v>
      </c>
      <c r="AQ12" s="75">
        <v>15641.9161992316</v>
      </c>
      <c r="AR12" s="75">
        <v>67243.203721938</v>
      </c>
      <c r="AS12" s="75">
        <v>7460.3531251668801</v>
      </c>
      <c r="AT12" s="75">
        <v>74714.671882359602</v>
      </c>
      <c r="AU12" s="75">
        <v>36.362398195725703</v>
      </c>
      <c r="AV12" s="75">
        <v>217.43659224471199</v>
      </c>
      <c r="AW12" s="75">
        <v>0</v>
      </c>
      <c r="AX12" s="75">
        <v>378.75271148243303</v>
      </c>
      <c r="AY12" s="75">
        <v>5346.9897704591103</v>
      </c>
      <c r="AZ12" s="75">
        <v>101.30756265756099</v>
      </c>
      <c r="BA12" s="75">
        <v>108.674208300842</v>
      </c>
      <c r="BB12" s="75">
        <v>209.36688003439201</v>
      </c>
      <c r="BC12" s="75">
        <v>128.65977298201699</v>
      </c>
      <c r="BD12" s="75">
        <v>206.04627588661501</v>
      </c>
      <c r="BE12" s="75">
        <v>149.961780969702</v>
      </c>
      <c r="BF12" s="75">
        <v>67859.801092337206</v>
      </c>
      <c r="BG12" s="75">
        <v>13875.308884964101</v>
      </c>
      <c r="BH12" s="75">
        <v>53984.492207372998</v>
      </c>
      <c r="BI12" s="75">
        <v>29.760362639153001</v>
      </c>
      <c r="BJ12" s="75">
        <v>5.5447515600456301</v>
      </c>
      <c r="BK12" s="75">
        <v>7372.9952465439701</v>
      </c>
      <c r="BL12" s="75">
        <v>685.13309706686096</v>
      </c>
      <c r="BM12" s="75">
        <v>454.02749381327999</v>
      </c>
      <c r="BN12" s="75">
        <v>39.846706714065803</v>
      </c>
      <c r="BO12" s="75">
        <v>49.1926425116785</v>
      </c>
      <c r="BP12" s="75">
        <v>1153.47526046947</v>
      </c>
      <c r="BQ12" s="75">
        <v>393.50911943123401</v>
      </c>
      <c r="BR12" s="75">
        <v>736.48443507388197</v>
      </c>
      <c r="BS12" s="75">
        <v>2038.7988917431301</v>
      </c>
      <c r="BT12" s="75">
        <v>27.2808045150658</v>
      </c>
      <c r="BU12" s="75">
        <v>75223.796921872097</v>
      </c>
      <c r="BV12" s="75">
        <v>70.261000535588593</v>
      </c>
      <c r="BW12" s="75">
        <v>0</v>
      </c>
      <c r="BX12" s="75">
        <v>1972.86718647416</v>
      </c>
      <c r="BY12" s="75">
        <v>620.12187151197395</v>
      </c>
      <c r="BZ12" s="75">
        <v>864.42354839515895</v>
      </c>
      <c r="CA12" s="75">
        <v>16201.350788097199</v>
      </c>
      <c r="CB12" s="75">
        <v>449.99715520295803</v>
      </c>
      <c r="CC12" s="89"/>
      <c r="CD12" s="28">
        <f t="shared" si="0"/>
        <v>1.487664333487771E-4</v>
      </c>
      <c r="CE12" s="68">
        <f t="shared" si="1"/>
        <v>-5.0529935831586793E-4</v>
      </c>
      <c r="CF12" s="68">
        <f t="shared" si="2"/>
        <v>-3.3358943026339324E-4</v>
      </c>
      <c r="CG12" s="68">
        <f t="shared" si="3"/>
        <v>-3.3991860319282827E-3</v>
      </c>
      <c r="CH12" s="68">
        <f t="shared" si="4"/>
        <v>-3.2417819545008629E-4</v>
      </c>
      <c r="CI12" s="68">
        <f t="shared" si="5"/>
        <v>-1.3524082074941174E-3</v>
      </c>
      <c r="CJ12" s="68">
        <f t="shared" si="6"/>
        <v>-1.2346314587796471E-5</v>
      </c>
      <c r="CK12" s="68">
        <f t="shared" si="7"/>
        <v>-1.330071965078701E-4</v>
      </c>
      <c r="CL12" s="68">
        <f t="shared" si="8"/>
        <v>0.22959944465991014</v>
      </c>
    </row>
    <row r="13" spans="1:90" x14ac:dyDescent="0.25">
      <c r="A13" s="16" t="s">
        <v>462</v>
      </c>
      <c r="B13" s="75">
        <v>1179.1979211</v>
      </c>
      <c r="C13" s="75">
        <v>2.3356019799999999E-2</v>
      </c>
      <c r="D13" s="75">
        <v>424.64201336000002</v>
      </c>
      <c r="E13" s="75">
        <v>17.601006873999999</v>
      </c>
      <c r="F13" s="75">
        <v>12.358970104999999</v>
      </c>
      <c r="G13" s="75">
        <v>1.3914942899999999E-2</v>
      </c>
      <c r="H13" s="75">
        <v>58.672542876999998</v>
      </c>
      <c r="I13" s="75">
        <v>2.3758309984000001</v>
      </c>
      <c r="J13" s="75"/>
      <c r="K13" s="75"/>
      <c r="L13" s="75"/>
      <c r="M13" s="75" t="s">
        <v>462</v>
      </c>
      <c r="N13" s="75">
        <v>0</v>
      </c>
      <c r="O13" s="75">
        <v>0</v>
      </c>
      <c r="P13" s="75">
        <v>0</v>
      </c>
      <c r="Q13" s="75">
        <v>0</v>
      </c>
      <c r="R13" s="75">
        <v>0</v>
      </c>
      <c r="S13" s="75">
        <v>0</v>
      </c>
      <c r="T13" s="75">
        <v>0</v>
      </c>
      <c r="U13" s="75">
        <v>0</v>
      </c>
      <c r="V13" s="75">
        <v>0</v>
      </c>
      <c r="W13" s="75">
        <v>0</v>
      </c>
      <c r="X13" s="75">
        <v>0</v>
      </c>
      <c r="Y13" s="75">
        <v>0</v>
      </c>
      <c r="Z13" s="75">
        <v>0</v>
      </c>
      <c r="AA13" s="75">
        <v>0</v>
      </c>
      <c r="AB13" s="75">
        <v>0</v>
      </c>
      <c r="AC13" s="75">
        <v>0</v>
      </c>
      <c r="AD13" s="75">
        <v>0</v>
      </c>
      <c r="AE13" s="75">
        <v>0</v>
      </c>
      <c r="AF13" s="75">
        <v>0</v>
      </c>
      <c r="AG13" s="75">
        <v>0</v>
      </c>
      <c r="AH13" s="75">
        <v>0</v>
      </c>
      <c r="AI13" s="75">
        <v>0</v>
      </c>
      <c r="AJ13" s="75">
        <v>0</v>
      </c>
      <c r="AK13" s="75">
        <v>0</v>
      </c>
      <c r="AL13" s="75">
        <v>0</v>
      </c>
      <c r="AM13" s="75">
        <v>0</v>
      </c>
      <c r="AN13" s="75">
        <v>0</v>
      </c>
      <c r="AO13" s="75">
        <v>0</v>
      </c>
      <c r="AP13" s="75">
        <v>0</v>
      </c>
      <c r="AQ13" s="75">
        <v>0</v>
      </c>
      <c r="AR13" s="75">
        <v>0</v>
      </c>
      <c r="AS13" s="75">
        <v>0</v>
      </c>
      <c r="AT13" s="75">
        <v>0</v>
      </c>
      <c r="AU13" s="75">
        <v>0</v>
      </c>
      <c r="AV13" s="75">
        <v>0</v>
      </c>
      <c r="AW13" s="75">
        <v>0</v>
      </c>
      <c r="AX13" s="75">
        <v>0</v>
      </c>
      <c r="AY13" s="75">
        <v>0</v>
      </c>
      <c r="AZ13" s="75">
        <v>0</v>
      </c>
      <c r="BA13" s="75">
        <v>0</v>
      </c>
      <c r="BB13" s="75">
        <v>0</v>
      </c>
      <c r="BC13" s="75">
        <v>0</v>
      </c>
      <c r="BD13" s="75">
        <v>0</v>
      </c>
      <c r="BE13" s="75">
        <v>0</v>
      </c>
      <c r="BF13" s="75">
        <v>0</v>
      </c>
      <c r="BG13" s="75">
        <v>0</v>
      </c>
      <c r="BH13" s="75">
        <v>0</v>
      </c>
      <c r="BI13" s="75">
        <v>0</v>
      </c>
      <c r="BJ13" s="75">
        <v>0</v>
      </c>
      <c r="BK13" s="75">
        <v>0</v>
      </c>
      <c r="BL13" s="75">
        <v>0</v>
      </c>
      <c r="BM13" s="75">
        <v>0</v>
      </c>
      <c r="BN13" s="75">
        <v>0</v>
      </c>
      <c r="BO13" s="75">
        <v>0</v>
      </c>
      <c r="BP13" s="75">
        <v>0</v>
      </c>
      <c r="BQ13" s="75">
        <v>0</v>
      </c>
      <c r="BR13" s="75">
        <v>0</v>
      </c>
      <c r="BS13" s="75">
        <v>0</v>
      </c>
      <c r="BT13" s="75">
        <v>0</v>
      </c>
      <c r="BU13" s="75">
        <v>0</v>
      </c>
      <c r="BV13" s="75">
        <v>0</v>
      </c>
      <c r="BW13" s="75">
        <v>0</v>
      </c>
      <c r="BX13" s="75">
        <v>0</v>
      </c>
      <c r="BY13" s="75">
        <v>0</v>
      </c>
      <c r="BZ13" s="75">
        <v>0</v>
      </c>
      <c r="CA13" s="75">
        <v>0</v>
      </c>
      <c r="CB13" s="75">
        <v>0</v>
      </c>
      <c r="CC13" s="89"/>
      <c r="CD13" s="28" t="e">
        <f t="shared" si="0"/>
        <v>#DIV/0!</v>
      </c>
      <c r="CE13" s="68">
        <f t="shared" si="1"/>
        <v>-1</v>
      </c>
      <c r="CF13" s="68">
        <f t="shared" si="2"/>
        <v>-1</v>
      </c>
      <c r="CG13" s="68">
        <f t="shared" si="3"/>
        <v>-1</v>
      </c>
      <c r="CH13" s="68">
        <f t="shared" si="4"/>
        <v>-1</v>
      </c>
      <c r="CI13" s="68">
        <f t="shared" si="5"/>
        <v>-1</v>
      </c>
      <c r="CJ13" s="68">
        <f t="shared" si="6"/>
        <v>-1</v>
      </c>
      <c r="CK13" s="68">
        <f t="shared" si="7"/>
        <v>-1</v>
      </c>
      <c r="CL13" s="68">
        <f t="shared" si="8"/>
        <v>-1</v>
      </c>
    </row>
    <row r="14" spans="1:90" x14ac:dyDescent="0.25">
      <c r="A14" s="16" t="s">
        <v>490</v>
      </c>
      <c r="B14" s="75">
        <v>2031.5008290000001</v>
      </c>
      <c r="C14" s="75">
        <v>0.77356014360000003</v>
      </c>
      <c r="D14" s="75">
        <v>4705.5697633</v>
      </c>
      <c r="E14" s="75">
        <v>353.02533874</v>
      </c>
      <c r="F14" s="75">
        <v>223.59285313000001</v>
      </c>
      <c r="G14" s="75">
        <v>352.84124372000002</v>
      </c>
      <c r="H14" s="75">
        <v>899.49557703000005</v>
      </c>
      <c r="I14" s="75">
        <v>507.41415375000003</v>
      </c>
      <c r="J14" s="75"/>
      <c r="K14" s="75"/>
      <c r="L14" s="75"/>
      <c r="M14" s="75" t="s">
        <v>437</v>
      </c>
      <c r="N14" s="75">
        <v>0</v>
      </c>
      <c r="O14" s="75">
        <v>8.3369453286407796E-2</v>
      </c>
      <c r="P14" s="75">
        <v>0.215835019418185</v>
      </c>
      <c r="Q14" s="75">
        <v>0.215835019418185</v>
      </c>
      <c r="R14" s="75">
        <v>6.1996763546024299E-2</v>
      </c>
      <c r="S14" s="75">
        <v>0</v>
      </c>
      <c r="T14" s="75">
        <v>0.67541337465944695</v>
      </c>
      <c r="U14" s="75">
        <v>5.4289849621631898</v>
      </c>
      <c r="V14" s="75">
        <v>163.37814024702701</v>
      </c>
      <c r="W14" s="75">
        <v>1.1973541671208101</v>
      </c>
      <c r="X14" s="75">
        <v>0.14980004028055299</v>
      </c>
      <c r="Y14" s="75">
        <v>0.304096611015924</v>
      </c>
      <c r="Z14" s="75">
        <v>0.120919372077007</v>
      </c>
      <c r="AA14" s="75">
        <v>0</v>
      </c>
      <c r="AB14" s="75">
        <v>1.4911068285884299</v>
      </c>
      <c r="AC14" s="75">
        <v>1.4911068285884299</v>
      </c>
      <c r="AD14" s="75">
        <v>8.2042212339710305E-2</v>
      </c>
      <c r="AE14" s="75">
        <v>0</v>
      </c>
      <c r="AF14" s="75">
        <v>2.44314270452002E-2</v>
      </c>
      <c r="AG14" s="75">
        <v>3.62610779848929</v>
      </c>
      <c r="AH14" s="75">
        <v>1.48497365143824E-3</v>
      </c>
      <c r="AI14" s="75">
        <v>0</v>
      </c>
      <c r="AJ14" s="75">
        <v>0.79400123328315697</v>
      </c>
      <c r="AK14" s="75">
        <v>1.1284916181374199E-2</v>
      </c>
      <c r="AL14" s="75">
        <v>9.93891742195913E-2</v>
      </c>
      <c r="AM14" s="75">
        <v>6.7918869706410701E-2</v>
      </c>
      <c r="AN14" s="75">
        <v>5.8622265941007598E-2</v>
      </c>
      <c r="AO14" s="75">
        <v>0.124238098668959</v>
      </c>
      <c r="AP14" s="75">
        <v>0</v>
      </c>
      <c r="AQ14" s="75">
        <v>93.419626168863303</v>
      </c>
      <c r="AR14" s="75">
        <v>61.012936048104699</v>
      </c>
      <c r="AS14" s="75">
        <v>6.7548021232713902</v>
      </c>
      <c r="AT14" s="75">
        <v>67.792169598421296</v>
      </c>
      <c r="AU14" s="75">
        <v>1.3533952454129999E-3</v>
      </c>
      <c r="AV14" s="75">
        <v>2.59687664051433</v>
      </c>
      <c r="AW14" s="75">
        <v>0</v>
      </c>
      <c r="AX14" s="75">
        <v>1.29248830172455E-2</v>
      </c>
      <c r="AY14" s="75">
        <v>66.571197062308897</v>
      </c>
      <c r="AZ14" s="75">
        <v>1.78564074582361E-2</v>
      </c>
      <c r="BA14" s="75">
        <v>4.57464574480397E-2</v>
      </c>
      <c r="BB14" s="75">
        <v>0.67623524870892004</v>
      </c>
      <c r="BC14" s="75">
        <v>2.6015933905432699E-2</v>
      </c>
      <c r="BD14" s="75">
        <v>0</v>
      </c>
      <c r="BE14" s="75">
        <v>1.6929024785462599E-2</v>
      </c>
      <c r="BF14" s="75">
        <v>3.4629906684303702</v>
      </c>
      <c r="BG14" s="75">
        <v>3.3567319951718799</v>
      </c>
      <c r="BH14" s="75">
        <v>0.10625867325848599</v>
      </c>
      <c r="BI14" s="75">
        <v>4.2910568847589004E-3</v>
      </c>
      <c r="BJ14" s="75">
        <v>0</v>
      </c>
      <c r="BK14" s="75">
        <v>0.59307920479285003</v>
      </c>
      <c r="BL14" s="75">
        <v>0</v>
      </c>
      <c r="BM14" s="75">
        <v>0.32436531688685399</v>
      </c>
      <c r="BN14" s="75">
        <v>9.3602652920849003E-2</v>
      </c>
      <c r="BO14" s="75">
        <v>4.0258491928327797E-2</v>
      </c>
      <c r="BP14" s="75">
        <v>1.23055266577379</v>
      </c>
      <c r="BQ14" s="75">
        <v>0.46932624521042299</v>
      </c>
      <c r="BR14" s="75">
        <v>4.0294702844513697E-2</v>
      </c>
      <c r="BS14" s="75">
        <v>0.23457741144308999</v>
      </c>
      <c r="BT14" s="75">
        <v>2.5363735070575598E-6</v>
      </c>
      <c r="BU14" s="75">
        <v>183.18680952496501</v>
      </c>
      <c r="BV14" s="75">
        <v>0.63539322157606104</v>
      </c>
      <c r="BW14" s="75">
        <v>0</v>
      </c>
      <c r="BX14" s="75">
        <v>0.74032194276360097</v>
      </c>
      <c r="BY14" s="75">
        <v>2.2860018498377599</v>
      </c>
      <c r="BZ14" s="75">
        <v>9.1226918580002607</v>
      </c>
      <c r="CA14" s="75">
        <v>93.784675263589904</v>
      </c>
      <c r="CB14" s="75">
        <v>1.7427655913009401</v>
      </c>
      <c r="CC14" s="89"/>
      <c r="CD14" s="28">
        <f t="shared" si="0"/>
        <v>3.6038715370704323E-4</v>
      </c>
      <c r="CE14" s="68">
        <f t="shared" si="1"/>
        <v>-0.91957761576329289</v>
      </c>
      <c r="CF14" s="68">
        <f t="shared" si="2"/>
        <v>-0.83939439008481131</v>
      </c>
      <c r="CG14" s="68">
        <f t="shared" si="3"/>
        <v>-0.98559320698480535</v>
      </c>
      <c r="CH14" s="68">
        <f t="shared" si="4"/>
        <v>-0.99019053226946729</v>
      </c>
      <c r="CI14" s="68">
        <f t="shared" si="5"/>
        <v>-0.98498730192766837</v>
      </c>
      <c r="CJ14" s="68">
        <f t="shared" si="6"/>
        <v>-0.48082370531962426</v>
      </c>
      <c r="CK14" s="68">
        <f t="shared" si="7"/>
        <v>-0.89573636862867867</v>
      </c>
      <c r="CL14" s="68">
        <f t="shared" si="8"/>
        <v>-0.86880303481816523</v>
      </c>
    </row>
    <row r="15" spans="1:90" x14ac:dyDescent="0.25">
      <c r="A15" s="12" t="s">
        <v>438</v>
      </c>
      <c r="B15" s="69">
        <v>3008.7156172</v>
      </c>
      <c r="C15" s="69">
        <v>4.6526094300000001E-2</v>
      </c>
      <c r="D15" s="69">
        <v>9979.8233170000003</v>
      </c>
      <c r="E15" s="69">
        <v>2544.6718148999998</v>
      </c>
      <c r="F15" s="69">
        <v>406.43290572000001</v>
      </c>
      <c r="G15" s="69">
        <v>40.145844390999997</v>
      </c>
      <c r="H15" s="69">
        <v>162.98883941</v>
      </c>
      <c r="I15" s="69">
        <v>15.276712578</v>
      </c>
      <c r="J15" s="69"/>
      <c r="K15" s="69"/>
      <c r="L15" s="75"/>
      <c r="M15" s="75" t="s">
        <v>438</v>
      </c>
      <c r="N15" s="75">
        <v>0</v>
      </c>
      <c r="O15" s="75">
        <v>1.6855787848344E-3</v>
      </c>
      <c r="P15" s="75">
        <v>1.9544769990112201E-2</v>
      </c>
      <c r="Q15" s="75">
        <v>1.9544769990112201E-2</v>
      </c>
      <c r="R15" s="75">
        <v>5.2317997883562697E-3</v>
      </c>
      <c r="S15" s="75">
        <v>0</v>
      </c>
      <c r="T15" s="75">
        <v>7.6827428591874801E-3</v>
      </c>
      <c r="U15" s="75">
        <v>0</v>
      </c>
      <c r="V15" s="75">
        <v>120.629558672155</v>
      </c>
      <c r="W15" s="75">
        <v>7.0784378141503596E-2</v>
      </c>
      <c r="X15" s="75">
        <v>2.3783493985680901E-3</v>
      </c>
      <c r="Y15" s="75">
        <v>1.80252694287272E-2</v>
      </c>
      <c r="Z15" s="75">
        <v>0</v>
      </c>
      <c r="AA15" s="75">
        <v>0</v>
      </c>
      <c r="AB15" s="75">
        <v>5.6300389177951597E-2</v>
      </c>
      <c r="AC15" s="75">
        <v>5.6300389177951597E-2</v>
      </c>
      <c r="AD15" s="75">
        <v>8.3030519963182992E-3</v>
      </c>
      <c r="AE15" s="75">
        <v>0</v>
      </c>
      <c r="AF15" s="75">
        <v>1.48995763818846E-2</v>
      </c>
      <c r="AG15" s="75">
        <v>3.0907676598488699E-3</v>
      </c>
      <c r="AH15" s="75">
        <v>0</v>
      </c>
      <c r="AI15" s="75">
        <v>0</v>
      </c>
      <c r="AJ15" s="75">
        <v>8.0361228480893998E-2</v>
      </c>
      <c r="AK15" s="75">
        <v>0</v>
      </c>
      <c r="AL15" s="75">
        <v>8.2587547270512908E-3</v>
      </c>
      <c r="AM15" s="75">
        <v>6.8743940356487104E-3</v>
      </c>
      <c r="AN15" s="75">
        <v>5.9332549373666997E-3</v>
      </c>
      <c r="AO15" s="75">
        <v>1.6453367504974099E-3</v>
      </c>
      <c r="AP15" s="75">
        <v>0</v>
      </c>
      <c r="AQ15" s="75">
        <v>0.55295726891427799</v>
      </c>
      <c r="AR15" s="75">
        <v>630.70874143642095</v>
      </c>
      <c r="AS15" s="75">
        <v>70.063756433362499</v>
      </c>
      <c r="AT15" s="75">
        <v>700.78739744616598</v>
      </c>
      <c r="AU15" s="75">
        <v>0</v>
      </c>
      <c r="AV15" s="75">
        <v>3.2393793752101302E-2</v>
      </c>
      <c r="AW15" s="75">
        <v>0</v>
      </c>
      <c r="AX15" s="75">
        <v>0</v>
      </c>
      <c r="AY15" s="75">
        <v>0.124220978336282</v>
      </c>
      <c r="AZ15" s="75">
        <v>6.2743528607726003E-3</v>
      </c>
      <c r="BA15" s="75">
        <v>2.2062578195186202E-3</v>
      </c>
      <c r="BB15" s="75">
        <v>8.3301162386944299</v>
      </c>
      <c r="BC15" s="75">
        <v>2.8197028169557399E-3</v>
      </c>
      <c r="BD15" s="75">
        <v>0</v>
      </c>
      <c r="BE15" s="75">
        <v>4.62398650771342E-3</v>
      </c>
      <c r="BF15" s="75">
        <v>11.585812345111499</v>
      </c>
      <c r="BG15" s="75">
        <v>11.193711759233199</v>
      </c>
      <c r="BH15" s="75">
        <v>0.39210058587829399</v>
      </c>
      <c r="BI15" s="75">
        <v>1.67120587311298E-3</v>
      </c>
      <c r="BJ15" s="75">
        <v>0</v>
      </c>
      <c r="BK15" s="75">
        <v>0.25525594007837399</v>
      </c>
      <c r="BL15" s="75">
        <v>0</v>
      </c>
      <c r="BM15" s="75">
        <v>0.47242946036365202</v>
      </c>
      <c r="BN15" s="75">
        <v>7.7320523377260699E-3</v>
      </c>
      <c r="BO15" s="75">
        <v>1.22797044704222E-2</v>
      </c>
      <c r="BP15" s="75">
        <v>2.0368782552621498</v>
      </c>
      <c r="BQ15" s="75">
        <v>3.5639966117605398E-4</v>
      </c>
      <c r="BR15" s="75">
        <v>0</v>
      </c>
      <c r="BS15" s="75">
        <v>6.1381552825498599E-2</v>
      </c>
      <c r="BT15" s="75">
        <v>4.3049322905471297E-5</v>
      </c>
      <c r="BU15" s="75">
        <v>0.63759845764645495</v>
      </c>
      <c r="BV15" s="75">
        <v>6.4308154983514901E-2</v>
      </c>
      <c r="BW15" s="75">
        <v>0</v>
      </c>
      <c r="BX15" s="75">
        <v>0</v>
      </c>
      <c r="BY15" s="75">
        <v>7.1961668627457199E-3</v>
      </c>
      <c r="BZ15" s="75">
        <v>0</v>
      </c>
      <c r="CA15" s="75">
        <v>0.54888719500432603</v>
      </c>
      <c r="CB15" s="75">
        <v>6.5302993367394504E-3</v>
      </c>
      <c r="CC15" s="89"/>
      <c r="CD15" s="28">
        <f t="shared" si="0"/>
        <v>2.1261193389296325E-5</v>
      </c>
      <c r="CE15" s="68">
        <f t="shared" si="1"/>
        <v>-0.95990662660753023</v>
      </c>
      <c r="CF15" s="68">
        <f t="shared" si="2"/>
        <v>-0.96463625895850424</v>
      </c>
      <c r="CG15" s="68">
        <f t="shared" si="3"/>
        <v>-0.92977957873738926</v>
      </c>
      <c r="CH15" s="68">
        <f t="shared" si="4"/>
        <v>-0.99544703082052766</v>
      </c>
      <c r="CI15" s="68">
        <f t="shared" si="5"/>
        <v>-0.97245864790548031</v>
      </c>
      <c r="CJ15" s="68">
        <f t="shared" si="6"/>
        <v>-0.98411794627019</v>
      </c>
      <c r="CK15" s="68">
        <f t="shared" si="7"/>
        <v>-0.9966323633140084</v>
      </c>
      <c r="CL15" s="68">
        <f t="shared" si="8"/>
        <v>-0.99186860538862442</v>
      </c>
    </row>
    <row r="16" spans="1:90" x14ac:dyDescent="0.25">
      <c r="A16" s="14" t="s">
        <v>493</v>
      </c>
      <c r="B16" s="75">
        <v>404.86549724999998</v>
      </c>
      <c r="C16" s="75">
        <v>5.7203422576999996</v>
      </c>
      <c r="D16" s="75">
        <v>2749.3089665000002</v>
      </c>
      <c r="E16" s="75">
        <v>418.08854056000001</v>
      </c>
      <c r="F16" s="75">
        <v>294.40216535000002</v>
      </c>
      <c r="G16" s="75">
        <v>2411.6904445999999</v>
      </c>
      <c r="H16" s="75">
        <v>1718.5954832</v>
      </c>
      <c r="I16" s="75"/>
      <c r="J16" s="75"/>
      <c r="K16" s="75"/>
      <c r="L16" s="75"/>
      <c r="M16" s="75" t="s">
        <v>463</v>
      </c>
      <c r="N16" s="75">
        <v>7.9243061873377998E-2</v>
      </c>
      <c r="O16" s="75">
        <v>266.47357667999898</v>
      </c>
      <c r="P16" s="75">
        <v>1.0220692924224899</v>
      </c>
      <c r="Q16" s="75">
        <v>1.0220692924224899</v>
      </c>
      <c r="R16" s="75">
        <v>0.28641968627126702</v>
      </c>
      <c r="S16" s="75">
        <v>6.4006737843020106E-2</v>
      </c>
      <c r="T16" s="75">
        <v>40.033596233470902</v>
      </c>
      <c r="U16" s="75">
        <v>642.66390442799104</v>
      </c>
      <c r="V16" s="75">
        <v>404.866474868963</v>
      </c>
      <c r="W16" s="75">
        <v>10.4855973686777</v>
      </c>
      <c r="X16" s="75">
        <v>2.0079674266089702</v>
      </c>
      <c r="Y16" s="75">
        <v>1.6262766625913101</v>
      </c>
      <c r="Z16" s="75">
        <v>0.4056355107595</v>
      </c>
      <c r="AA16" s="75">
        <v>4.55767130450241E-2</v>
      </c>
      <c r="AB16" s="75">
        <v>419.34017090444797</v>
      </c>
      <c r="AC16" s="75">
        <v>419.34017090444797</v>
      </c>
      <c r="AD16" s="75">
        <v>0.13867282164542</v>
      </c>
      <c r="AE16" s="75">
        <v>0</v>
      </c>
      <c r="AF16" s="75">
        <v>0</v>
      </c>
      <c r="AG16" s="75">
        <v>0.84415072494810495</v>
      </c>
      <c r="AH16" s="75">
        <v>4.3804113099395199E-2</v>
      </c>
      <c r="AI16" s="75">
        <v>1.0843689267993699E-3</v>
      </c>
      <c r="AJ16" s="75">
        <v>1.44478018430458</v>
      </c>
      <c r="AK16" s="75">
        <v>21.162229741893899</v>
      </c>
      <c r="AL16" s="75">
        <v>0.322998074415692</v>
      </c>
      <c r="AM16" s="75">
        <v>3.3625348772301E-2</v>
      </c>
      <c r="AN16" s="75">
        <v>3.4460644836381102E-2</v>
      </c>
      <c r="AO16" s="75">
        <v>5.7203594459784703</v>
      </c>
      <c r="AP16" s="75">
        <v>0</v>
      </c>
      <c r="AQ16" s="75">
        <v>1988.47414753109</v>
      </c>
      <c r="AR16" s="75">
        <v>2474.3764076346101</v>
      </c>
      <c r="AS16" s="75">
        <v>274.92955510066997</v>
      </c>
      <c r="AT16" s="75">
        <v>2749.30596273528</v>
      </c>
      <c r="AU16" s="75">
        <v>7.9396590573477298E-4</v>
      </c>
      <c r="AV16" s="75">
        <v>1.8083852219227401</v>
      </c>
      <c r="AW16" s="75">
        <v>4.3293662672369997E-2</v>
      </c>
      <c r="AX16" s="75">
        <v>8.6015523073022599</v>
      </c>
      <c r="AY16" s="75">
        <v>906.25185606025502</v>
      </c>
      <c r="AZ16" s="75">
        <v>5.93201337918945</v>
      </c>
      <c r="BA16" s="75">
        <v>2.8749565812926599</v>
      </c>
      <c r="BB16" s="75">
        <v>10.250074529451</v>
      </c>
      <c r="BC16" s="75">
        <v>4.2302244966572404</v>
      </c>
      <c r="BD16" s="75">
        <v>0.89899010069610596</v>
      </c>
      <c r="BE16" s="75">
        <v>1.2892996472604801</v>
      </c>
      <c r="BF16" s="75">
        <v>418.08808109027598</v>
      </c>
      <c r="BG16" s="75">
        <v>294.401792527304</v>
      </c>
      <c r="BH16" s="75">
        <v>123.686288562972</v>
      </c>
      <c r="BI16" s="75">
        <v>0.100997760544982</v>
      </c>
      <c r="BJ16" s="75">
        <v>7.3188248372712997E-2</v>
      </c>
      <c r="BK16" s="75">
        <v>107.62811448094899</v>
      </c>
      <c r="BL16" s="75">
        <v>0.25370532030401699</v>
      </c>
      <c r="BM16" s="75">
        <v>23.381969669912898</v>
      </c>
      <c r="BN16" s="75">
        <v>3.7882493790131</v>
      </c>
      <c r="BO16" s="75">
        <v>2.0167661452735599</v>
      </c>
      <c r="BP16" s="75">
        <v>58.458010626278103</v>
      </c>
      <c r="BQ16" s="75">
        <v>35.434608033155598</v>
      </c>
      <c r="BR16" s="75">
        <v>16.509380069225099</v>
      </c>
      <c r="BS16" s="75">
        <v>29.432137233309501</v>
      </c>
      <c r="BT16" s="75">
        <v>18.6821625522715</v>
      </c>
      <c r="BU16" s="75">
        <v>2411.68522989247</v>
      </c>
      <c r="BV16" s="75">
        <v>124.864211411874</v>
      </c>
      <c r="BW16" s="75">
        <v>43.6201254513688</v>
      </c>
      <c r="BX16" s="75">
        <v>0.42219761453982901</v>
      </c>
      <c r="BY16" s="75">
        <v>79.915879783251796</v>
      </c>
      <c r="BZ16" s="75">
        <v>0.42451436439094398</v>
      </c>
      <c r="CA16" s="75">
        <v>1718.59251731565</v>
      </c>
      <c r="CB16" s="75">
        <v>221.23275417461599</v>
      </c>
      <c r="CC16" s="89"/>
      <c r="CD16" s="28">
        <f t="shared" si="0"/>
        <v>0</v>
      </c>
      <c r="CE16" s="68">
        <f t="shared" si="1"/>
        <v>2.4146759100504633E-6</v>
      </c>
      <c r="CF16" s="68">
        <f t="shared" si="2"/>
        <v>3.0047639977505006E-6</v>
      </c>
      <c r="CG16" s="68">
        <f t="shared" si="3"/>
        <v>-1.0925526220712044E-6</v>
      </c>
      <c r="CH16" s="68">
        <f t="shared" si="4"/>
        <v>-1.0989770813128759E-6</v>
      </c>
      <c r="CI16" s="68">
        <f t="shared" si="5"/>
        <v>-1.2663721259617177E-6</v>
      </c>
      <c r="CJ16" s="68">
        <f t="shared" si="6"/>
        <v>-2.1622623838424175E-6</v>
      </c>
      <c r="CK16" s="68">
        <f t="shared" si="7"/>
        <v>-1.7257605870756927E-6</v>
      </c>
      <c r="CL16" s="89"/>
    </row>
    <row r="17" spans="1:89" x14ac:dyDescent="0.25">
      <c r="A17" s="45" t="s">
        <v>494</v>
      </c>
      <c r="B17" s="75">
        <v>5291.1878422999998</v>
      </c>
      <c r="C17" s="75">
        <v>28.866412432000001</v>
      </c>
      <c r="D17" s="75">
        <v>10273.903091</v>
      </c>
      <c r="E17" s="75">
        <v>4860.3536199999999</v>
      </c>
      <c r="F17" s="75">
        <v>3043.3916210000002</v>
      </c>
      <c r="G17" s="75">
        <v>1503.7174210999999</v>
      </c>
      <c r="H17" s="75">
        <v>3323.6280216</v>
      </c>
      <c r="I17" s="75"/>
      <c r="J17" s="75"/>
      <c r="K17" s="75"/>
      <c r="L17" s="75"/>
      <c r="M17" s="75" t="s">
        <v>439</v>
      </c>
      <c r="N17" s="75">
        <v>0.93340349715217696</v>
      </c>
      <c r="O17" s="75">
        <v>67.101396710998202</v>
      </c>
      <c r="P17" s="75">
        <v>6.8786215020791497</v>
      </c>
      <c r="Q17" s="75">
        <v>6.8786215020791497</v>
      </c>
      <c r="R17" s="75">
        <v>1.74354180325402</v>
      </c>
      <c r="S17" s="75">
        <v>0.83595470123844695</v>
      </c>
      <c r="T17" s="75">
        <v>185.24063425066799</v>
      </c>
      <c r="U17" s="75">
        <v>1787.72399808716</v>
      </c>
      <c r="V17" s="75">
        <v>5291.1865678775603</v>
      </c>
      <c r="W17" s="75">
        <v>69.512700988220701</v>
      </c>
      <c r="X17" s="75">
        <v>48.548295339043499</v>
      </c>
      <c r="Y17" s="75">
        <v>44.735819038624697</v>
      </c>
      <c r="Z17" s="75">
        <v>9.0667992537155992</v>
      </c>
      <c r="AA17" s="75">
        <v>0.56992047961551295</v>
      </c>
      <c r="AB17" s="75">
        <v>266.96004646048999</v>
      </c>
      <c r="AC17" s="75">
        <v>266.96004646048999</v>
      </c>
      <c r="AD17" s="75">
        <v>7.4012310858755301E-2</v>
      </c>
      <c r="AE17" s="75">
        <v>0</v>
      </c>
      <c r="AF17" s="75">
        <v>0</v>
      </c>
      <c r="AG17" s="75">
        <v>16.398561543847201</v>
      </c>
      <c r="AH17" s="75">
        <v>0.72758324494948701</v>
      </c>
      <c r="AI17" s="75">
        <v>1.2331020233910301E-2</v>
      </c>
      <c r="AJ17" s="75">
        <v>24.2915878126528</v>
      </c>
      <c r="AK17" s="75">
        <v>5.92532787507509</v>
      </c>
      <c r="AL17" s="75">
        <v>21.058931322546201</v>
      </c>
      <c r="AM17" s="75">
        <v>3.3670809901949501E-3</v>
      </c>
      <c r="AN17" s="75">
        <v>0.69229532671671001</v>
      </c>
      <c r="AO17" s="75">
        <v>28.866037028830799</v>
      </c>
      <c r="AP17" s="75">
        <v>0</v>
      </c>
      <c r="AQ17" s="75">
        <v>3459.4061471474902</v>
      </c>
      <c r="AR17" s="75">
        <v>9246.5004359970608</v>
      </c>
      <c r="AS17" s="75">
        <v>1027.3903745299899</v>
      </c>
      <c r="AT17" s="75">
        <v>10273.890810527</v>
      </c>
      <c r="AU17" s="75">
        <v>1.5290059307142299E-2</v>
      </c>
      <c r="AV17" s="75">
        <v>40.926263144562498</v>
      </c>
      <c r="AW17" s="75">
        <v>0.54731833988202305</v>
      </c>
      <c r="AX17" s="75">
        <v>162.38308044886099</v>
      </c>
      <c r="AY17" s="75">
        <v>1446.33040585658</v>
      </c>
      <c r="AZ17" s="75">
        <v>96.582793498569799</v>
      </c>
      <c r="BA17" s="75">
        <v>11.5413808925412</v>
      </c>
      <c r="BB17" s="75">
        <v>136.342026901899</v>
      </c>
      <c r="BC17" s="75">
        <v>82.736327019846499</v>
      </c>
      <c r="BD17" s="75">
        <v>5.1321026031074302E-2</v>
      </c>
      <c r="BE17" s="75">
        <v>13.7415264394803</v>
      </c>
      <c r="BF17" s="75">
        <v>4860.34957558316</v>
      </c>
      <c r="BG17" s="75">
        <v>3043.3897641114099</v>
      </c>
      <c r="BH17" s="75">
        <v>1816.9598114717501</v>
      </c>
      <c r="BI17" s="75">
        <v>4.5998559830684899E-4</v>
      </c>
      <c r="BJ17" s="75">
        <v>0.75596750006889402</v>
      </c>
      <c r="BK17" s="75">
        <v>1587.8228716303599</v>
      </c>
      <c r="BL17" s="75">
        <v>3.2997078688249797E-2</v>
      </c>
      <c r="BM17" s="75">
        <v>96.421837365035501</v>
      </c>
      <c r="BN17" s="75">
        <v>24.382885682082499</v>
      </c>
      <c r="BO17" s="75">
        <v>9.5384680186511801</v>
      </c>
      <c r="BP17" s="75">
        <v>241.054668259506</v>
      </c>
      <c r="BQ17" s="75">
        <v>127.45112991510101</v>
      </c>
      <c r="BR17" s="75">
        <v>248.92465734221801</v>
      </c>
      <c r="BS17" s="75">
        <v>310.97208828959702</v>
      </c>
      <c r="BT17" s="75">
        <v>20.104406732364399</v>
      </c>
      <c r="BU17" s="75">
        <v>1503.7171642829101</v>
      </c>
      <c r="BV17" s="75">
        <v>53.0128544954215</v>
      </c>
      <c r="BW17" s="75">
        <v>7.3332490903178904</v>
      </c>
      <c r="BX17" s="75">
        <v>7.3550096346830598</v>
      </c>
      <c r="BY17" s="75">
        <v>280.21254763063098</v>
      </c>
      <c r="BZ17" s="75">
        <v>6.6783560964962696</v>
      </c>
      <c r="CA17" s="75">
        <v>3323.6274828177202</v>
      </c>
      <c r="CB17" s="75">
        <v>749.00819370393106</v>
      </c>
      <c r="CC17" s="89"/>
      <c r="CD17" s="28">
        <f t="shared" si="0"/>
        <v>0</v>
      </c>
      <c r="CE17" s="68">
        <f t="shared" si="1"/>
        <v>-2.4085753096429242E-7</v>
      </c>
      <c r="CF17" s="68">
        <f t="shared" si="2"/>
        <v>-1.3004843261540685E-5</v>
      </c>
      <c r="CG17" s="68">
        <f t="shared" si="3"/>
        <v>-1.1953074592144659E-6</v>
      </c>
      <c r="CH17" s="68">
        <f t="shared" si="4"/>
        <v>-8.3212398851357389E-7</v>
      </c>
      <c r="CI17" s="68">
        <f t="shared" si="5"/>
        <v>-6.1013790583815367E-7</v>
      </c>
      <c r="CJ17" s="68">
        <f t="shared" si="6"/>
        <v>-1.707881322945739E-7</v>
      </c>
      <c r="CK17" s="68">
        <f t="shared" si="7"/>
        <v>-1.6210667268325517E-7</v>
      </c>
    </row>
    <row r="18" spans="1:89" x14ac:dyDescent="0.25">
      <c r="A18" s="14" t="s">
        <v>495</v>
      </c>
      <c r="B18" s="75">
        <v>7159.0589718000001</v>
      </c>
      <c r="C18" s="75">
        <v>18.628444644999998</v>
      </c>
      <c r="D18" s="75">
        <v>26820.208428000002</v>
      </c>
      <c r="E18" s="75">
        <v>2329.7389121000001</v>
      </c>
      <c r="F18" s="75">
        <v>1155.8382164</v>
      </c>
      <c r="G18" s="75">
        <v>34434.116769</v>
      </c>
      <c r="H18" s="75">
        <v>233.04215045999999</v>
      </c>
      <c r="I18" s="75"/>
      <c r="J18" s="75"/>
      <c r="K18" s="75"/>
      <c r="L18" s="75"/>
      <c r="M18" s="75" t="s">
        <v>440</v>
      </c>
      <c r="N18" s="75">
        <v>0</v>
      </c>
      <c r="O18" s="75">
        <v>2.5855186149230698</v>
      </c>
      <c r="P18" s="75">
        <v>0.22417666622794699</v>
      </c>
      <c r="Q18" s="75">
        <v>0.22417666622794699</v>
      </c>
      <c r="R18" s="75">
        <v>1.9734750161212899E-2</v>
      </c>
      <c r="S18" s="75">
        <v>0</v>
      </c>
      <c r="T18" s="75">
        <v>16.982226565072999</v>
      </c>
      <c r="U18" s="75">
        <v>23.277530387920098</v>
      </c>
      <c r="V18" s="75">
        <v>7158.5155336122298</v>
      </c>
      <c r="W18" s="75">
        <v>48.836817667969399</v>
      </c>
      <c r="X18" s="75">
        <v>17.177229799085101</v>
      </c>
      <c r="Y18" s="75">
        <v>29.884302066585398</v>
      </c>
      <c r="Z18" s="75">
        <v>0</v>
      </c>
      <c r="AA18" s="75">
        <v>0</v>
      </c>
      <c r="AB18" s="75">
        <v>4.1465469603002596</v>
      </c>
      <c r="AC18" s="75">
        <v>4.1465469603002596</v>
      </c>
      <c r="AD18" s="75">
        <v>1.7645903424329001E-3</v>
      </c>
      <c r="AE18" s="75">
        <v>0</v>
      </c>
      <c r="AF18" s="75">
        <v>0</v>
      </c>
      <c r="AG18" s="75">
        <v>0.669769771546041</v>
      </c>
      <c r="AH18" s="75">
        <v>3.5600956579969801E-4</v>
      </c>
      <c r="AI18" s="75">
        <v>0</v>
      </c>
      <c r="AJ18" s="75">
        <v>0.116151066335642</v>
      </c>
      <c r="AK18" s="75">
        <v>3.8578361745399401E-3</v>
      </c>
      <c r="AL18" s="75">
        <v>0</v>
      </c>
      <c r="AM18" s="75">
        <v>0</v>
      </c>
      <c r="AN18" s="75">
        <v>1.19020257841565E-2</v>
      </c>
      <c r="AO18" s="75">
        <v>18.6254591455987</v>
      </c>
      <c r="AP18" s="75">
        <v>0</v>
      </c>
      <c r="AQ18" s="75">
        <v>252.814998640851</v>
      </c>
      <c r="AR18" s="75">
        <v>24135.681410384801</v>
      </c>
      <c r="AS18" s="75">
        <v>2681.7427228668798</v>
      </c>
      <c r="AT18" s="75">
        <v>26817.424133251701</v>
      </c>
      <c r="AU18" s="75">
        <v>0</v>
      </c>
      <c r="AV18" s="75">
        <v>31.305459291489601</v>
      </c>
      <c r="AW18" s="75">
        <v>0</v>
      </c>
      <c r="AX18" s="75">
        <v>16.6245021758515</v>
      </c>
      <c r="AY18" s="75">
        <v>55.545978996335698</v>
      </c>
      <c r="AZ18" s="75">
        <v>9.9467162814971601</v>
      </c>
      <c r="BA18" s="75">
        <v>2.8277142591533</v>
      </c>
      <c r="BB18" s="75">
        <v>45.025647090725599</v>
      </c>
      <c r="BC18" s="75">
        <v>8.3793939833000302</v>
      </c>
      <c r="BD18" s="75">
        <v>1.8157762749604399E-3</v>
      </c>
      <c r="BE18" s="75">
        <v>1.30883692136554</v>
      </c>
      <c r="BF18" s="75">
        <v>2329.4505449368298</v>
      </c>
      <c r="BG18" s="75">
        <v>1155.6864455304301</v>
      </c>
      <c r="BH18" s="75">
        <v>1173.7640994064</v>
      </c>
      <c r="BI18" s="75">
        <v>4.1871889416161198E-3</v>
      </c>
      <c r="BJ18" s="75">
        <v>0.11048242497395699</v>
      </c>
      <c r="BK18" s="75">
        <v>612.45775228834202</v>
      </c>
      <c r="BL18" s="75">
        <v>9.9185722867992207E-4</v>
      </c>
      <c r="BM18" s="75">
        <v>8.3289070591996097</v>
      </c>
      <c r="BN18" s="75">
        <v>0.97002204621989996</v>
      </c>
      <c r="BO18" s="75">
        <v>0.19547804893158499</v>
      </c>
      <c r="BP18" s="75">
        <v>22.929147778016599</v>
      </c>
      <c r="BQ18" s="75">
        <v>3.5968591498668898</v>
      </c>
      <c r="BR18" s="75">
        <v>25.226469545903001</v>
      </c>
      <c r="BS18" s="75">
        <v>399.60440620027799</v>
      </c>
      <c r="BT18" s="75">
        <v>1.7439746042279001</v>
      </c>
      <c r="BU18" s="75">
        <v>34429.865426363998</v>
      </c>
      <c r="BV18" s="75">
        <v>0.260144791189999</v>
      </c>
      <c r="BW18" s="75">
        <v>620.569648087215</v>
      </c>
      <c r="BX18" s="75">
        <v>0</v>
      </c>
      <c r="BY18" s="75">
        <v>12.986757076450701</v>
      </c>
      <c r="BZ18" s="75">
        <v>9.4147126771275999E-4</v>
      </c>
      <c r="CA18" s="75">
        <v>233.03333975429501</v>
      </c>
      <c r="CB18" s="75">
        <v>14.0207056487926</v>
      </c>
      <c r="CC18" s="89"/>
      <c r="CD18" s="28">
        <f t="shared" si="0"/>
        <v>0</v>
      </c>
      <c r="CE18" s="68">
        <f t="shared" si="1"/>
        <v>-7.5909164865238982E-5</v>
      </c>
      <c r="CF18" s="68">
        <f t="shared" si="2"/>
        <v>-1.6026562915971704E-4</v>
      </c>
      <c r="CG18" s="68">
        <f t="shared" si="3"/>
        <v>-1.0381331508944132E-4</v>
      </c>
      <c r="CH18" s="68">
        <f t="shared" si="4"/>
        <v>-1.2377660074808439E-4</v>
      </c>
      <c r="CI18" s="68">
        <f t="shared" si="5"/>
        <v>-1.3130805628021365E-4</v>
      </c>
      <c r="CJ18" s="68">
        <f t="shared" si="6"/>
        <v>-1.2346309517743438E-4</v>
      </c>
      <c r="CK18" s="68">
        <f t="shared" si="7"/>
        <v>-3.7807348102403869E-5</v>
      </c>
    </row>
    <row r="19" spans="1:89" x14ac:dyDescent="0.25">
      <c r="A19" s="14" t="s">
        <v>496</v>
      </c>
      <c r="B19" s="75">
        <v>8842.6009682999993</v>
      </c>
      <c r="C19" s="75">
        <v>29.291920389000001</v>
      </c>
      <c r="D19" s="75">
        <v>18717.769206000001</v>
      </c>
      <c r="E19" s="75">
        <v>4257.3938085999998</v>
      </c>
      <c r="F19" s="75">
        <v>3477.7627112</v>
      </c>
      <c r="G19" s="75">
        <v>129782.96247</v>
      </c>
      <c r="H19" s="75">
        <v>590.47247774000004</v>
      </c>
      <c r="I19" s="75"/>
      <c r="J19" s="75"/>
      <c r="K19" s="75"/>
      <c r="L19" s="75"/>
      <c r="M19" s="75" t="s">
        <v>441</v>
      </c>
      <c r="N19" s="75">
        <v>0</v>
      </c>
      <c r="O19" s="75">
        <v>8.0209755556385893</v>
      </c>
      <c r="P19" s="75">
        <v>1.9941850871525699</v>
      </c>
      <c r="Q19" s="75">
        <v>1.9941850871525699</v>
      </c>
      <c r="R19" s="75">
        <v>0.55776441872385396</v>
      </c>
      <c r="S19" s="75">
        <v>0</v>
      </c>
      <c r="T19" s="75">
        <v>27.0836680800466</v>
      </c>
      <c r="U19" s="75">
        <v>365.34614831864099</v>
      </c>
      <c r="V19" s="75">
        <v>8842.5831964549507</v>
      </c>
      <c r="W19" s="75">
        <v>86.5720902798423</v>
      </c>
      <c r="X19" s="75">
        <v>10.906470892364901</v>
      </c>
      <c r="Y19" s="75">
        <v>31.468748741771599</v>
      </c>
      <c r="Z19" s="75">
        <v>2.3621784938816202E-2</v>
      </c>
      <c r="AA19" s="75">
        <v>0</v>
      </c>
      <c r="AB19" s="75">
        <v>155.159985993319</v>
      </c>
      <c r="AC19" s="75">
        <v>155.159985993319</v>
      </c>
      <c r="AD19" s="75">
        <v>1.7253616567734101E-3</v>
      </c>
      <c r="AE19" s="75">
        <v>0</v>
      </c>
      <c r="AF19" s="75">
        <v>0</v>
      </c>
      <c r="AG19" s="75">
        <v>3.54475899921185</v>
      </c>
      <c r="AH19" s="75">
        <v>0.33136570116789898</v>
      </c>
      <c r="AI19" s="75">
        <v>0</v>
      </c>
      <c r="AJ19" s="75">
        <v>1.19053576186313</v>
      </c>
      <c r="AK19" s="75">
        <v>6.1342841926398398E-2</v>
      </c>
      <c r="AL19" s="75">
        <v>1.6569122227417801</v>
      </c>
      <c r="AM19" s="75">
        <v>0</v>
      </c>
      <c r="AN19" s="75">
        <v>0.31887063819118899</v>
      </c>
      <c r="AO19" s="75">
        <v>29.289161572887501</v>
      </c>
      <c r="AP19" s="75">
        <v>0</v>
      </c>
      <c r="AQ19" s="75">
        <v>609.40999688872603</v>
      </c>
      <c r="AR19" s="75">
        <v>16845.8023938027</v>
      </c>
      <c r="AS19" s="75">
        <v>1871.75790939115</v>
      </c>
      <c r="AT19" s="75">
        <v>18717.560303193899</v>
      </c>
      <c r="AU19" s="75">
        <v>0</v>
      </c>
      <c r="AV19" s="75">
        <v>53.245564386867102</v>
      </c>
      <c r="AW19" s="75">
        <v>0</v>
      </c>
      <c r="AX19" s="75">
        <v>17.9434430745107</v>
      </c>
      <c r="AY19" s="75">
        <v>147.75283962393601</v>
      </c>
      <c r="AZ19" s="75">
        <v>29.375340289742301</v>
      </c>
      <c r="BA19" s="75">
        <v>68.330613171293706</v>
      </c>
      <c r="BB19" s="75">
        <v>279.29677858099501</v>
      </c>
      <c r="BC19" s="75">
        <v>43.647645893891699</v>
      </c>
      <c r="BD19" s="75">
        <v>1.8246680666016299E-2</v>
      </c>
      <c r="BE19" s="75">
        <v>56.050409545263598</v>
      </c>
      <c r="BF19" s="75">
        <v>4257.2704280845901</v>
      </c>
      <c r="BG19" s="75">
        <v>3477.6765862551902</v>
      </c>
      <c r="BH19" s="75">
        <v>779.59384182939505</v>
      </c>
      <c r="BI19" s="75">
        <v>0.75000920429680495</v>
      </c>
      <c r="BJ19" s="75">
        <v>0.85182278135109701</v>
      </c>
      <c r="BK19" s="75">
        <v>487.17585031448903</v>
      </c>
      <c r="BL19" s="75">
        <v>0.794122698236852</v>
      </c>
      <c r="BM19" s="75">
        <v>501.18613079636702</v>
      </c>
      <c r="BN19" s="75">
        <v>102.383465050127</v>
      </c>
      <c r="BO19" s="75">
        <v>55.115985335129899</v>
      </c>
      <c r="BP19" s="75">
        <v>1262.6914849760501</v>
      </c>
      <c r="BQ19" s="75">
        <v>0.28649758451579299</v>
      </c>
      <c r="BR19" s="75">
        <v>135.02273690107299</v>
      </c>
      <c r="BS19" s="75">
        <v>436.77253444776801</v>
      </c>
      <c r="BT19" s="75">
        <v>0.26996651394147803</v>
      </c>
      <c r="BU19" s="75">
        <v>129780.54505226899</v>
      </c>
      <c r="BV19" s="75">
        <v>3.94781754592469</v>
      </c>
      <c r="BW19" s="75">
        <v>172.79459578806899</v>
      </c>
      <c r="BX19" s="75">
        <v>0</v>
      </c>
      <c r="BY19" s="75">
        <v>25.5831231416362</v>
      </c>
      <c r="BZ19" s="75">
        <v>9.2057032689033002E-4</v>
      </c>
      <c r="CA19" s="75">
        <v>590.46920234296294</v>
      </c>
      <c r="CB19" s="75">
        <v>29.293018982718699</v>
      </c>
      <c r="CC19" s="89"/>
      <c r="CD19" s="28">
        <f t="shared" si="0"/>
        <v>0</v>
      </c>
      <c r="CE19" s="68">
        <f t="shared" si="1"/>
        <v>-2.0097983740687584E-6</v>
      </c>
      <c r="CF19" s="68">
        <f t="shared" si="2"/>
        <v>-9.4183518043982619E-5</v>
      </c>
      <c r="CG19" s="68">
        <f t="shared" si="3"/>
        <v>-1.1160667908805528E-5</v>
      </c>
      <c r="CH19" s="68">
        <f t="shared" si="4"/>
        <v>-2.8980291924253021E-5</v>
      </c>
      <c r="CI19" s="68">
        <f t="shared" si="5"/>
        <v>-2.476446841312413E-5</v>
      </c>
      <c r="CJ19" s="68">
        <f t="shared" si="6"/>
        <v>-1.8626618509836488E-5</v>
      </c>
      <c r="CK19" s="68">
        <f t="shared" si="7"/>
        <v>-5.5470782476379659E-6</v>
      </c>
    </row>
    <row r="20" spans="1:89" x14ac:dyDescent="0.25">
      <c r="A20" s="45" t="s">
        <v>497</v>
      </c>
      <c r="B20" s="75">
        <v>78653.139901000002</v>
      </c>
      <c r="C20" s="75">
        <v>428.37905322</v>
      </c>
      <c r="D20" s="75">
        <v>78876.737534999993</v>
      </c>
      <c r="E20" s="75">
        <v>26891.418915999999</v>
      </c>
      <c r="F20" s="75">
        <v>17774.260147000001</v>
      </c>
      <c r="G20" s="75">
        <v>232456.60956000001</v>
      </c>
      <c r="H20" s="75">
        <v>5584.1012480999998</v>
      </c>
      <c r="I20" s="75"/>
      <c r="J20" s="75"/>
      <c r="K20" s="75"/>
      <c r="L20" s="75"/>
      <c r="M20" s="75" t="s">
        <v>464</v>
      </c>
      <c r="N20" s="75">
        <v>0.827930228375926</v>
      </c>
      <c r="O20" s="75">
        <v>182.324401209706</v>
      </c>
      <c r="P20" s="75">
        <v>1.17546537831329</v>
      </c>
      <c r="Q20" s="75">
        <v>1.17546537831329</v>
      </c>
      <c r="R20" s="75">
        <v>0.82946380987433599</v>
      </c>
      <c r="S20" s="75">
        <v>0.55239569222262097</v>
      </c>
      <c r="T20" s="75">
        <v>227.54856240246701</v>
      </c>
      <c r="U20" s="75">
        <v>3157.7989688901098</v>
      </c>
      <c r="V20" s="75">
        <v>78653.095460041703</v>
      </c>
      <c r="W20" s="75">
        <v>34.022541715589099</v>
      </c>
      <c r="X20" s="75">
        <v>9.6165057065363904</v>
      </c>
      <c r="Y20" s="75">
        <v>7.9174010961902299</v>
      </c>
      <c r="Z20" s="75">
        <v>4.7688545910119604</v>
      </c>
      <c r="AA20" s="75">
        <v>0.62357572862300503</v>
      </c>
      <c r="AB20" s="75">
        <v>489.98354302551598</v>
      </c>
      <c r="AC20" s="75">
        <v>489.98354302551598</v>
      </c>
      <c r="AD20" s="75">
        <v>8.2371961426339901E-2</v>
      </c>
      <c r="AE20" s="75">
        <v>0</v>
      </c>
      <c r="AF20" s="75">
        <v>0</v>
      </c>
      <c r="AG20" s="75">
        <v>0.68037179663554503</v>
      </c>
      <c r="AH20" s="75">
        <v>0.37531547656833703</v>
      </c>
      <c r="AI20" s="75">
        <v>9.3536521104208396E-3</v>
      </c>
      <c r="AJ20" s="75">
        <v>47.194236886214803</v>
      </c>
      <c r="AK20" s="75">
        <v>18.3879301870479</v>
      </c>
      <c r="AL20" s="75">
        <v>51.663100179147101</v>
      </c>
      <c r="AM20" s="75">
        <v>1.5916973848339799E-2</v>
      </c>
      <c r="AN20" s="75">
        <v>0.182553602498157</v>
      </c>
      <c r="AO20" s="75">
        <v>428.37865208441502</v>
      </c>
      <c r="AP20" s="75">
        <v>0</v>
      </c>
      <c r="AQ20" s="75">
        <v>5796.7842197842801</v>
      </c>
      <c r="AR20" s="75">
        <v>70989.023320830107</v>
      </c>
      <c r="AS20" s="75">
        <v>7887.6692561358404</v>
      </c>
      <c r="AT20" s="75">
        <v>78876.692576966001</v>
      </c>
      <c r="AU20" s="75">
        <v>3.2076431930451302E-2</v>
      </c>
      <c r="AV20" s="75">
        <v>10.6257278001664</v>
      </c>
      <c r="AW20" s="75">
        <v>0.61809526787843605</v>
      </c>
      <c r="AX20" s="75">
        <v>544.740120602856</v>
      </c>
      <c r="AY20" s="75">
        <v>2569.3533945167301</v>
      </c>
      <c r="AZ20" s="75">
        <v>355.65725185489202</v>
      </c>
      <c r="BA20" s="75">
        <v>65.913782734491804</v>
      </c>
      <c r="BB20" s="75">
        <v>1331.7919129739801</v>
      </c>
      <c r="BC20" s="75">
        <v>413.57227728998299</v>
      </c>
      <c r="BD20" s="75">
        <v>10.2557293485948</v>
      </c>
      <c r="BE20" s="75">
        <v>752.717317686412</v>
      </c>
      <c r="BF20" s="75">
        <v>26891.4022514977</v>
      </c>
      <c r="BG20" s="75">
        <v>17774.248146550599</v>
      </c>
      <c r="BH20" s="75">
        <v>9117.1541049470597</v>
      </c>
      <c r="BI20" s="75">
        <v>227.23302221482501</v>
      </c>
      <c r="BJ20" s="75">
        <v>2.0170756356319899</v>
      </c>
      <c r="BK20" s="75">
        <v>9274.9786969140805</v>
      </c>
      <c r="BL20" s="75">
        <v>259.29607198256002</v>
      </c>
      <c r="BM20" s="75">
        <v>418.05531351589701</v>
      </c>
      <c r="BN20" s="75">
        <v>48.597097429851701</v>
      </c>
      <c r="BO20" s="75">
        <v>590.31792439537605</v>
      </c>
      <c r="BP20" s="75">
        <v>1045.13931170962</v>
      </c>
      <c r="BQ20" s="75">
        <v>661.20829111790601</v>
      </c>
      <c r="BR20" s="75">
        <v>1188.57517676053</v>
      </c>
      <c r="BS20" s="75">
        <v>1171.6952073539801</v>
      </c>
      <c r="BT20" s="75">
        <v>73.694856147081396</v>
      </c>
      <c r="BU20" s="75">
        <v>232456.595732257</v>
      </c>
      <c r="BV20" s="75">
        <v>106.396534069315</v>
      </c>
      <c r="BW20" s="75">
        <v>5478.4018674634999</v>
      </c>
      <c r="BX20" s="75">
        <v>5.4232182599769496</v>
      </c>
      <c r="BY20" s="75">
        <v>375.844858016214</v>
      </c>
      <c r="BZ20" s="75">
        <v>9.2930249365614497</v>
      </c>
      <c r="CA20" s="75">
        <v>5584.0485676240296</v>
      </c>
      <c r="CB20" s="75">
        <v>1072.01144309244</v>
      </c>
      <c r="CC20" s="89"/>
      <c r="CD20" s="28">
        <f t="shared" si="0"/>
        <v>0</v>
      </c>
      <c r="CE20" s="68">
        <f t="shared" si="1"/>
        <v>-5.6502459222367381E-7</v>
      </c>
      <c r="CF20" s="68">
        <f t="shared" si="2"/>
        <v>-9.3640336044576629E-7</v>
      </c>
      <c r="CG20" s="68">
        <f t="shared" si="3"/>
        <v>-5.699783662060302E-7</v>
      </c>
      <c r="CH20" s="68">
        <f t="shared" si="4"/>
        <v>-6.1969590932635561E-7</v>
      </c>
      <c r="CI20" s="68">
        <f t="shared" si="5"/>
        <v>-6.7515887033937878E-7</v>
      </c>
      <c r="CJ20" s="68">
        <f t="shared" si="6"/>
        <v>-5.948526494861261E-8</v>
      </c>
      <c r="CK20" s="68">
        <f t="shared" si="7"/>
        <v>-9.4340116035890984E-6</v>
      </c>
    </row>
    <row r="21" spans="1:89" x14ac:dyDescent="0.25">
      <c r="A21" s="14" t="s">
        <v>498</v>
      </c>
      <c r="B21" s="75">
        <v>2946.4793862000001</v>
      </c>
      <c r="C21" s="75">
        <v>65.119285993000005</v>
      </c>
      <c r="D21" s="75">
        <v>7014.0328632999999</v>
      </c>
      <c r="E21" s="75">
        <v>4508.1330295999996</v>
      </c>
      <c r="F21" s="75">
        <v>3349.0741576</v>
      </c>
      <c r="G21" s="75">
        <v>16664.220774000001</v>
      </c>
      <c r="H21" s="75">
        <v>322.37415704</v>
      </c>
      <c r="I21" s="75"/>
      <c r="J21" s="75"/>
      <c r="K21" s="75"/>
      <c r="L21" s="75"/>
      <c r="M21" s="75" t="s">
        <v>442</v>
      </c>
      <c r="N21" s="75">
        <v>0</v>
      </c>
      <c r="O21" s="75">
        <v>9.0121378988226599</v>
      </c>
      <c r="P21" s="75">
        <v>1.37277013335603</v>
      </c>
      <c r="Q21" s="75">
        <v>1.37277013335603</v>
      </c>
      <c r="R21" s="75">
        <v>0.120853172340811</v>
      </c>
      <c r="S21" s="75">
        <v>0</v>
      </c>
      <c r="T21" s="75">
        <v>8.9483560371039896</v>
      </c>
      <c r="U21" s="75">
        <v>295.80315009623399</v>
      </c>
      <c r="V21" s="75">
        <v>2946.35884162722</v>
      </c>
      <c r="W21" s="75">
        <v>10.128324493569</v>
      </c>
      <c r="X21" s="75">
        <v>3.48826339634706</v>
      </c>
      <c r="Y21" s="75">
        <v>4.5789243922259297</v>
      </c>
      <c r="Z21" s="75">
        <v>0</v>
      </c>
      <c r="AA21" s="75">
        <v>0</v>
      </c>
      <c r="AB21" s="75">
        <v>126.526118979665</v>
      </c>
      <c r="AC21" s="75">
        <v>126.526118979665</v>
      </c>
      <c r="AD21" s="75">
        <v>1.0805167858375E-2</v>
      </c>
      <c r="AE21" s="75">
        <v>0</v>
      </c>
      <c r="AF21" s="75">
        <v>0</v>
      </c>
      <c r="AG21" s="75">
        <v>4.1015609961584696</v>
      </c>
      <c r="AH21" s="75">
        <v>2.1799899070366101E-3</v>
      </c>
      <c r="AI21" s="75">
        <v>0</v>
      </c>
      <c r="AJ21" s="75">
        <v>0.71125679587889901</v>
      </c>
      <c r="AK21" s="75">
        <v>2.36212746352727E-2</v>
      </c>
      <c r="AL21" s="75">
        <v>0</v>
      </c>
      <c r="AM21" s="75">
        <v>0</v>
      </c>
      <c r="AN21" s="75">
        <v>7.2897329499496094E-2</v>
      </c>
      <c r="AO21" s="75">
        <v>65.113357628598393</v>
      </c>
      <c r="AP21" s="75">
        <v>0</v>
      </c>
      <c r="AQ21" s="75">
        <v>334.87209350716699</v>
      </c>
      <c r="AR21" s="75">
        <v>6312.28206195231</v>
      </c>
      <c r="AS21" s="75">
        <v>701.36473960085004</v>
      </c>
      <c r="AT21" s="75">
        <v>7013.64680155316</v>
      </c>
      <c r="AU21" s="75">
        <v>0</v>
      </c>
      <c r="AV21" s="75">
        <v>5.6037893693987497</v>
      </c>
      <c r="AW21" s="75">
        <v>0</v>
      </c>
      <c r="AX21" s="75">
        <v>12.332767702254699</v>
      </c>
      <c r="AY21" s="75">
        <v>108.442109279934</v>
      </c>
      <c r="AZ21" s="75">
        <v>23.898769748838401</v>
      </c>
      <c r="BA21" s="75">
        <v>49.676125524562202</v>
      </c>
      <c r="BB21" s="75">
        <v>152.42643242006801</v>
      </c>
      <c r="BC21" s="75">
        <v>23.9863997863722</v>
      </c>
      <c r="BD21" s="75">
        <v>2.2728385059276601E-4</v>
      </c>
      <c r="BE21" s="75">
        <v>109.55473639641301</v>
      </c>
      <c r="BF21" s="75">
        <v>4507.9171248388102</v>
      </c>
      <c r="BG21" s="75">
        <v>3348.8973675676898</v>
      </c>
      <c r="BH21" s="75">
        <v>1159.0197572711199</v>
      </c>
      <c r="BI21" s="75">
        <v>1.6677982867882499</v>
      </c>
      <c r="BJ21" s="75">
        <v>3.9047517112826897E-2</v>
      </c>
      <c r="BK21" s="75">
        <v>619.00052123877697</v>
      </c>
      <c r="BL21" s="75">
        <v>1.76590290646339</v>
      </c>
      <c r="BM21" s="75">
        <v>437.05855651272702</v>
      </c>
      <c r="BN21" s="75">
        <v>66.673383775084403</v>
      </c>
      <c r="BO21" s="75">
        <v>35.7296236968755</v>
      </c>
      <c r="BP21" s="75">
        <v>1092.6714517656201</v>
      </c>
      <c r="BQ21" s="75">
        <v>0.72422167758177403</v>
      </c>
      <c r="BR21" s="75">
        <v>196.53777235007101</v>
      </c>
      <c r="BS21" s="75">
        <v>525.387206137666</v>
      </c>
      <c r="BT21" s="75">
        <v>0.49064451814679499</v>
      </c>
      <c r="BU21" s="75">
        <v>16661.645172514101</v>
      </c>
      <c r="BV21" s="75">
        <v>1.5930519517250601</v>
      </c>
      <c r="BW21" s="75">
        <v>257.40006740102598</v>
      </c>
      <c r="BX21" s="75">
        <v>0</v>
      </c>
      <c r="BY21" s="75">
        <v>24.422495169474001</v>
      </c>
      <c r="BZ21" s="75">
        <v>5.7659889912200597E-3</v>
      </c>
      <c r="CA21" s="75">
        <v>322.36483054173101</v>
      </c>
      <c r="CB21" s="75">
        <v>26.3025345419898</v>
      </c>
      <c r="CC21" s="89"/>
      <c r="CD21" s="28">
        <f t="shared" si="0"/>
        <v>0</v>
      </c>
      <c r="CE21" s="68">
        <f t="shared" si="1"/>
        <v>-4.0911391861306711E-5</v>
      </c>
      <c r="CF21" s="68">
        <f t="shared" si="2"/>
        <v>-9.1038535070074312E-5</v>
      </c>
      <c r="CG21" s="68">
        <f t="shared" si="3"/>
        <v>-5.5041337040197113E-5</v>
      </c>
      <c r="CH21" s="68">
        <f t="shared" si="4"/>
        <v>-4.789227819406347E-5</v>
      </c>
      <c r="CI21" s="68">
        <f t="shared" si="5"/>
        <v>-5.2787732964661277E-5</v>
      </c>
      <c r="CJ21" s="68">
        <f t="shared" si="6"/>
        <v>-1.5455877120389283E-4</v>
      </c>
      <c r="CK21" s="68">
        <f t="shared" si="7"/>
        <v>-2.8930663532787491E-5</v>
      </c>
    </row>
    <row r="22" spans="1:89" x14ac:dyDescent="0.25">
      <c r="A22" s="14" t="s">
        <v>499</v>
      </c>
      <c r="B22" s="75">
        <v>3339.1298194000001</v>
      </c>
      <c r="C22" s="75">
        <v>76.271201990999998</v>
      </c>
      <c r="D22" s="75">
        <v>3380.0132149000001</v>
      </c>
      <c r="E22" s="75">
        <v>4646.8744827</v>
      </c>
      <c r="F22" s="75">
        <v>2720.4195887999999</v>
      </c>
      <c r="G22" s="75">
        <v>14637.458545</v>
      </c>
      <c r="H22" s="75">
        <v>243.44777651999999</v>
      </c>
      <c r="I22" s="75"/>
      <c r="J22" s="75"/>
      <c r="K22" s="75"/>
      <c r="L22" s="75"/>
      <c r="M22" s="75" t="s">
        <v>459</v>
      </c>
      <c r="N22" s="75">
        <v>0</v>
      </c>
      <c r="O22" s="75">
        <v>2.0184472606424002</v>
      </c>
      <c r="P22" s="75">
        <v>0.32011818222192601</v>
      </c>
      <c r="Q22" s="75">
        <v>0.32011818222192601</v>
      </c>
      <c r="R22" s="75">
        <v>2.8182213743613301E-2</v>
      </c>
      <c r="S22" s="75">
        <v>0</v>
      </c>
      <c r="T22" s="75">
        <v>8.8668704014581703</v>
      </c>
      <c r="U22" s="75">
        <v>137.339072944886</v>
      </c>
      <c r="V22" s="75">
        <v>2663.26019739303</v>
      </c>
      <c r="W22" s="75">
        <v>5.6328228334053003</v>
      </c>
      <c r="X22" s="75">
        <v>1.85201871107709</v>
      </c>
      <c r="Y22" s="75">
        <v>1.0822929404570101</v>
      </c>
      <c r="Z22" s="75">
        <v>3.3606200496111902</v>
      </c>
      <c r="AA22" s="75">
        <v>0</v>
      </c>
      <c r="AB22" s="75">
        <v>43.755238028263101</v>
      </c>
      <c r="AC22" s="75">
        <v>43.755238028263101</v>
      </c>
      <c r="AD22" s="75">
        <v>2.5195090372967001E-3</v>
      </c>
      <c r="AE22" s="75">
        <v>0</v>
      </c>
      <c r="AF22" s="75">
        <v>0</v>
      </c>
      <c r="AG22" s="75">
        <v>0.95643340432028001</v>
      </c>
      <c r="AH22" s="75">
        <v>5.0838933376323595E-4</v>
      </c>
      <c r="AI22" s="75">
        <v>0</v>
      </c>
      <c r="AJ22" s="75">
        <v>0.16587471861831701</v>
      </c>
      <c r="AK22" s="75">
        <v>5.5086093756631397E-3</v>
      </c>
      <c r="AL22" s="75">
        <v>1.7404052646373201E-5</v>
      </c>
      <c r="AM22" s="75">
        <v>0</v>
      </c>
      <c r="AN22" s="75">
        <v>1.69970152834991E-2</v>
      </c>
      <c r="AO22" s="75">
        <v>42.307824527521603</v>
      </c>
      <c r="AP22" s="75">
        <v>0</v>
      </c>
      <c r="AQ22" s="75">
        <v>130.81473876772699</v>
      </c>
      <c r="AR22" s="75">
        <v>2828.4573821877402</v>
      </c>
      <c r="AS22" s="75">
        <v>314.27228857465502</v>
      </c>
      <c r="AT22" s="75">
        <v>3142.72967076239</v>
      </c>
      <c r="AU22" s="75">
        <v>1.5874038839927799E-8</v>
      </c>
      <c r="AV22" s="75">
        <v>1.58257934518869</v>
      </c>
      <c r="AW22" s="75">
        <v>4.6480954843830099E-9</v>
      </c>
      <c r="AX22" s="75">
        <v>1.7731650546470701</v>
      </c>
      <c r="AY22" s="75">
        <v>44.9060599172604</v>
      </c>
      <c r="AZ22" s="75">
        <v>10.906000283834</v>
      </c>
      <c r="BA22" s="75">
        <v>13.3956037466338</v>
      </c>
      <c r="BB22" s="75">
        <v>65.183565540104794</v>
      </c>
      <c r="BC22" s="75">
        <v>3.9524750867574001</v>
      </c>
      <c r="BD22" s="75">
        <v>5.4919487204925102E-3</v>
      </c>
      <c r="BE22" s="75">
        <v>118.00599976971201</v>
      </c>
      <c r="BF22" s="75">
        <v>2635.0390733787399</v>
      </c>
      <c r="BG22" s="75">
        <v>1571.8764230725801</v>
      </c>
      <c r="BH22" s="75">
        <v>1063.16265030616</v>
      </c>
      <c r="BI22" s="75">
        <v>1.8883193207559701</v>
      </c>
      <c r="BJ22" s="75">
        <v>4.7104443415620902E-2</v>
      </c>
      <c r="BK22" s="75">
        <v>245.98770225775399</v>
      </c>
      <c r="BL22" s="75">
        <v>1.9908729796017399</v>
      </c>
      <c r="BM22" s="75">
        <v>226.46333589047401</v>
      </c>
      <c r="BN22" s="75">
        <v>10.060585655075799</v>
      </c>
      <c r="BO22" s="75">
        <v>5.39645828482612</v>
      </c>
      <c r="BP22" s="75">
        <v>566.24044742417402</v>
      </c>
      <c r="BQ22" s="75">
        <v>3.3666498278346499</v>
      </c>
      <c r="BR22" s="75">
        <v>185.193087172958</v>
      </c>
      <c r="BS22" s="75">
        <v>115.37469636501901</v>
      </c>
      <c r="BT22" s="75">
        <v>1.15118481134608E-2</v>
      </c>
      <c r="BU22" s="75">
        <v>14485.283380314801</v>
      </c>
      <c r="BV22" s="75">
        <v>0.42547713669306497</v>
      </c>
      <c r="BW22" s="75">
        <v>5.6253522093068096</v>
      </c>
      <c r="BX22" s="75">
        <v>4.5061657281590599E-5</v>
      </c>
      <c r="BY22" s="75">
        <v>7.1531540388232298</v>
      </c>
      <c r="BZ22" s="75">
        <v>1.3624278275103699E-3</v>
      </c>
      <c r="CA22" s="75">
        <v>126.941607027232</v>
      </c>
      <c r="CB22" s="75">
        <v>6.1334485361704596</v>
      </c>
      <c r="CC22" s="89"/>
      <c r="CD22" s="28">
        <f t="shared" si="0"/>
        <v>0</v>
      </c>
      <c r="CE22" s="68">
        <f t="shared" si="1"/>
        <v>-0.2024089084767646</v>
      </c>
      <c r="CF22" s="68">
        <f t="shared" si="2"/>
        <v>-0.44529752484412233</v>
      </c>
      <c r="CG22" s="68">
        <f t="shared" si="3"/>
        <v>-7.0201957522414676E-2</v>
      </c>
      <c r="CH22" s="68">
        <f t="shared" si="4"/>
        <v>-0.43294378120415938</v>
      </c>
      <c r="CI22" s="68">
        <f t="shared" si="5"/>
        <v>-0.4221933890110135</v>
      </c>
      <c r="CJ22" s="68">
        <f t="shared" si="6"/>
        <v>-1.0396283222074804E-2</v>
      </c>
      <c r="CK22" s="68">
        <f t="shared" si="7"/>
        <v>-0.47856740019638938</v>
      </c>
    </row>
    <row r="23" spans="1:89" x14ac:dyDescent="0.25">
      <c r="A23" s="45" t="s">
        <v>500</v>
      </c>
      <c r="B23" s="75">
        <v>35206.834483999999</v>
      </c>
      <c r="C23" s="75">
        <v>47.901036888</v>
      </c>
      <c r="D23" s="75">
        <v>22146.953874999999</v>
      </c>
      <c r="E23" s="75">
        <v>3959.5639025</v>
      </c>
      <c r="F23" s="75">
        <v>2842.1353794000001</v>
      </c>
      <c r="G23" s="75">
        <v>15927.897707</v>
      </c>
      <c r="H23" s="75">
        <v>3345.1400582000001</v>
      </c>
      <c r="I23" s="75"/>
      <c r="J23" s="75"/>
      <c r="K23" s="75"/>
      <c r="L23" s="75"/>
      <c r="M23" s="75" t="s">
        <v>460</v>
      </c>
      <c r="N23" s="75">
        <v>2.2752266445776099</v>
      </c>
      <c r="O23" s="75">
        <v>144.407652335699</v>
      </c>
      <c r="P23" s="75">
        <v>14.153520913588601</v>
      </c>
      <c r="Q23" s="75">
        <v>14.153520913588601</v>
      </c>
      <c r="R23" s="75">
        <v>3.2868749287856001</v>
      </c>
      <c r="S23" s="75">
        <v>1.64760956271977</v>
      </c>
      <c r="T23" s="75">
        <v>107.69720631932999</v>
      </c>
      <c r="U23" s="75">
        <v>618.00983656285496</v>
      </c>
      <c r="V23" s="75">
        <v>35206.7394902042</v>
      </c>
      <c r="W23" s="75">
        <v>80.988280130332001</v>
      </c>
      <c r="X23" s="75">
        <v>53.419663719787003</v>
      </c>
      <c r="Y23" s="75">
        <v>57.137368326951098</v>
      </c>
      <c r="Z23" s="75">
        <v>20.8262170640924</v>
      </c>
      <c r="AA23" s="75">
        <v>1.5487028240581</v>
      </c>
      <c r="AB23" s="75">
        <v>197.02207390165</v>
      </c>
      <c r="AC23" s="75">
        <v>197.02207390165</v>
      </c>
      <c r="AD23" s="75">
        <v>0.211811122424681</v>
      </c>
      <c r="AE23" s="75">
        <v>0</v>
      </c>
      <c r="AF23" s="75">
        <v>0</v>
      </c>
      <c r="AG23" s="75">
        <v>32.532634288981697</v>
      </c>
      <c r="AH23" s="75">
        <v>1.1350158320491499</v>
      </c>
      <c r="AI23" s="75">
        <v>2.7915224453514999E-2</v>
      </c>
      <c r="AJ23" s="75">
        <v>41.052873008020299</v>
      </c>
      <c r="AK23" s="75">
        <v>17.413385450003201</v>
      </c>
      <c r="AL23" s="75">
        <v>15.454427775860101</v>
      </c>
      <c r="AM23" s="75">
        <v>1.8855629078853801E-2</v>
      </c>
      <c r="AN23" s="75">
        <v>1.08700454263982</v>
      </c>
      <c r="AO23" s="75">
        <v>47.901082483175998</v>
      </c>
      <c r="AP23" s="75">
        <v>0</v>
      </c>
      <c r="AQ23" s="75">
        <v>3611.5898977724501</v>
      </c>
      <c r="AR23" s="75">
        <v>19932.2561992255</v>
      </c>
      <c r="AS23" s="75">
        <v>2214.6916056516902</v>
      </c>
      <c r="AT23" s="75">
        <v>22146.9478048772</v>
      </c>
      <c r="AU23" s="75">
        <v>6.5127318453791799E-2</v>
      </c>
      <c r="AV23" s="75">
        <v>64.857574181178506</v>
      </c>
      <c r="AW23" s="75">
        <v>1.5141330369833601</v>
      </c>
      <c r="AX23" s="75">
        <v>154.98526464295</v>
      </c>
      <c r="AY23" s="75">
        <v>1553.0463762529</v>
      </c>
      <c r="AZ23" s="75">
        <v>88.299592266105293</v>
      </c>
      <c r="BA23" s="75">
        <v>18.275611270192801</v>
      </c>
      <c r="BB23" s="75">
        <v>110.527123109101</v>
      </c>
      <c r="BC23" s="75">
        <v>74.5861855955132</v>
      </c>
      <c r="BD23" s="75">
        <v>2.3956617459779399</v>
      </c>
      <c r="BE23" s="75">
        <v>20.387948865953401</v>
      </c>
      <c r="BF23" s="75">
        <v>3959.5630942712801</v>
      </c>
      <c r="BG23" s="75">
        <v>2842.1352247281302</v>
      </c>
      <c r="BH23" s="75">
        <v>1117.4278695431401</v>
      </c>
      <c r="BI23" s="75">
        <v>0.40883436674989199</v>
      </c>
      <c r="BJ23" s="75">
        <v>0.88147155818294998</v>
      </c>
      <c r="BK23" s="75">
        <v>1584.1683478121899</v>
      </c>
      <c r="BL23" s="75">
        <v>11.786172504119801</v>
      </c>
      <c r="BM23" s="75">
        <v>55.636055589361497</v>
      </c>
      <c r="BN23" s="75">
        <v>10.144065159587001</v>
      </c>
      <c r="BO23" s="75">
        <v>3.72520916728118</v>
      </c>
      <c r="BP23" s="75">
        <v>139.08994927292099</v>
      </c>
      <c r="BQ23" s="75">
        <v>44.642672904130798</v>
      </c>
      <c r="BR23" s="75">
        <v>248.10821408968499</v>
      </c>
      <c r="BS23" s="75">
        <v>276.72421967305797</v>
      </c>
      <c r="BT23" s="75">
        <v>42.005298039201897</v>
      </c>
      <c r="BU23" s="75">
        <v>15927.882635399699</v>
      </c>
      <c r="BV23" s="75">
        <v>113.282561656436</v>
      </c>
      <c r="BW23" s="75">
        <v>310.82340290130202</v>
      </c>
      <c r="BX23" s="75">
        <v>23.9641181149318</v>
      </c>
      <c r="BY23" s="75">
        <v>386.31064549392198</v>
      </c>
      <c r="BZ23" s="75">
        <v>23.627313356673699</v>
      </c>
      <c r="CA23" s="75">
        <v>3345.1351700436999</v>
      </c>
      <c r="CB23" s="75">
        <v>591.09061738355899</v>
      </c>
      <c r="CC23" s="89"/>
      <c r="CD23" s="28">
        <f t="shared" si="0"/>
        <v>0</v>
      </c>
      <c r="CE23" s="68">
        <f t="shared" si="1"/>
        <v>-2.6981635012529489E-6</v>
      </c>
      <c r="CF23" s="68">
        <f t="shared" si="2"/>
        <v>9.5186198378245473E-7</v>
      </c>
      <c r="CG23" s="68">
        <f t="shared" si="3"/>
        <v>-2.7408386876539001E-7</v>
      </c>
      <c r="CH23" s="68">
        <f t="shared" si="4"/>
        <v>-2.0412064052079905E-7</v>
      </c>
      <c r="CI23" s="68">
        <f t="shared" si="5"/>
        <v>-5.4421007201549862E-8</v>
      </c>
      <c r="CJ23" s="68">
        <f t="shared" si="6"/>
        <v>-9.4623914455750147E-7</v>
      </c>
      <c r="CK23" s="68">
        <f t="shared" si="7"/>
        <v>-1.4612710425254754E-6</v>
      </c>
    </row>
    <row r="24" spans="1:89" x14ac:dyDescent="0.25">
      <c r="A24" s="14" t="s">
        <v>501</v>
      </c>
      <c r="B24" s="75">
        <v>1502.2364935999999</v>
      </c>
      <c r="C24" s="75">
        <v>18.393963095</v>
      </c>
      <c r="D24" s="75">
        <v>2196.5430219</v>
      </c>
      <c r="E24" s="75">
        <v>791.06333677999999</v>
      </c>
      <c r="F24" s="75">
        <v>589.60144022999998</v>
      </c>
      <c r="G24" s="75">
        <v>106.82732416</v>
      </c>
      <c r="H24" s="75">
        <v>14494.39558</v>
      </c>
      <c r="I24" s="75"/>
      <c r="J24" s="75"/>
      <c r="K24" s="75"/>
      <c r="L24" s="75"/>
      <c r="M24" s="75" t="s">
        <v>465</v>
      </c>
      <c r="N24" s="75">
        <v>1.6259000514736399</v>
      </c>
      <c r="O24" s="75">
        <v>905.05652155010205</v>
      </c>
      <c r="P24" s="75">
        <v>64.252829392026499</v>
      </c>
      <c r="Q24" s="75">
        <v>64.252829392026499</v>
      </c>
      <c r="R24" s="75">
        <v>5.7995049776352001</v>
      </c>
      <c r="S24" s="75">
        <v>10.9353958924493</v>
      </c>
      <c r="T24" s="75">
        <v>161.82321384974799</v>
      </c>
      <c r="U24" s="75">
        <v>2208.9267049670698</v>
      </c>
      <c r="V24" s="75">
        <v>1502.21761476347</v>
      </c>
      <c r="W24" s="75">
        <v>92.701566844109095</v>
      </c>
      <c r="X24" s="75">
        <v>66.138145435364194</v>
      </c>
      <c r="Y24" s="75">
        <v>215.864476819315</v>
      </c>
      <c r="Z24" s="75">
        <v>130.01539261609599</v>
      </c>
      <c r="AA24" s="75">
        <v>0.93479966616621901</v>
      </c>
      <c r="AB24" s="75">
        <v>570.53868834996604</v>
      </c>
      <c r="AC24" s="75">
        <v>570.53868834996604</v>
      </c>
      <c r="AD24" s="75">
        <v>2.6759526723999598</v>
      </c>
      <c r="AE24" s="75">
        <v>0</v>
      </c>
      <c r="AF24" s="75">
        <v>0</v>
      </c>
      <c r="AG24" s="75">
        <v>9.2597777024328192</v>
      </c>
      <c r="AH24" s="75">
        <v>0.94390752538829403</v>
      </c>
      <c r="AI24" s="75">
        <v>2.2226911569548001E-2</v>
      </c>
      <c r="AJ24" s="75">
        <v>157.46326415995901</v>
      </c>
      <c r="AK24" s="75">
        <v>530.70819806842098</v>
      </c>
      <c r="AL24" s="75">
        <v>120.952503297009</v>
      </c>
      <c r="AM24" s="75">
        <v>6.18890209378321E-2</v>
      </c>
      <c r="AN24" s="75">
        <v>1.31452482522096</v>
      </c>
      <c r="AO24" s="75">
        <v>18.393865493146301</v>
      </c>
      <c r="AP24" s="75">
        <v>0</v>
      </c>
      <c r="AQ24" s="75">
        <v>15481.8398579121</v>
      </c>
      <c r="AR24" s="75">
        <v>1976.7979658989</v>
      </c>
      <c r="AS24" s="75">
        <v>219.64612228597201</v>
      </c>
      <c r="AT24" s="75">
        <v>2196.44408818488</v>
      </c>
      <c r="AU24" s="75">
        <v>7.6967147556464693E-2</v>
      </c>
      <c r="AV24" s="75">
        <v>145.10656509405399</v>
      </c>
      <c r="AW24" s="75">
        <v>0.88690509426189301</v>
      </c>
      <c r="AX24" s="75">
        <v>6.2622499269718803</v>
      </c>
      <c r="AY24" s="75">
        <v>8662.9480880781393</v>
      </c>
      <c r="AZ24" s="75">
        <v>5.7456094877009596</v>
      </c>
      <c r="BA24" s="75">
        <v>8.3305152171828194</v>
      </c>
      <c r="BB24" s="75">
        <v>36.522445637982301</v>
      </c>
      <c r="BC24" s="75">
        <v>6.2144748249805701</v>
      </c>
      <c r="BD24" s="75">
        <v>0.75138818802228502</v>
      </c>
      <c r="BE24" s="75">
        <v>3.1666768418789899</v>
      </c>
      <c r="BF24" s="75">
        <v>791.09214435186004</v>
      </c>
      <c r="BG24" s="75">
        <v>589.59437913307897</v>
      </c>
      <c r="BH24" s="75">
        <v>201.49776521878101</v>
      </c>
      <c r="BI24" s="75">
        <v>0.116257904609313</v>
      </c>
      <c r="BJ24" s="75">
        <v>0.19673942944382899</v>
      </c>
      <c r="BK24" s="75">
        <v>202.79836524402401</v>
      </c>
      <c r="BL24" s="75">
        <v>3.3467262191835201</v>
      </c>
      <c r="BM24" s="75">
        <v>57.723014861317097</v>
      </c>
      <c r="BN24" s="75">
        <v>7.3121777222947797</v>
      </c>
      <c r="BO24" s="75">
        <v>4.1364447583653803</v>
      </c>
      <c r="BP24" s="75">
        <v>144.453568301096</v>
      </c>
      <c r="BQ24" s="75">
        <v>137.281667043049</v>
      </c>
      <c r="BR24" s="75">
        <v>18.936877193736599</v>
      </c>
      <c r="BS24" s="75">
        <v>71.157726358777893</v>
      </c>
      <c r="BT24" s="75">
        <v>12.423121015509899</v>
      </c>
      <c r="BU24" s="75">
        <v>106.8261952303</v>
      </c>
      <c r="BV24" s="75">
        <v>1989.0970970353401</v>
      </c>
      <c r="BW24" s="75">
        <v>6.45614751345535E-2</v>
      </c>
      <c r="BX24" s="75">
        <v>4.6748925881394898</v>
      </c>
      <c r="BY24" s="75">
        <v>1833.97327824529</v>
      </c>
      <c r="BZ24" s="75">
        <v>42.620617921149602</v>
      </c>
      <c r="CA24" s="75">
        <v>14493.91110521</v>
      </c>
      <c r="CB24" s="75">
        <v>1460.98062654402</v>
      </c>
      <c r="CC24" s="89"/>
      <c r="CD24" s="28">
        <f t="shared" si="0"/>
        <v>0</v>
      </c>
      <c r="CE24" s="68">
        <f t="shared" si="1"/>
        <v>-1.2567153447758118E-5</v>
      </c>
      <c r="CF24" s="68">
        <f t="shared" si="2"/>
        <v>-5.306189492469361E-6</v>
      </c>
      <c r="CG24" s="68">
        <f t="shared" si="3"/>
        <v>-4.5040645292895821E-5</v>
      </c>
      <c r="CH24" s="68">
        <f t="shared" si="4"/>
        <v>3.6416264691670632E-5</v>
      </c>
      <c r="CI24" s="68">
        <f t="shared" si="5"/>
        <v>-1.1976051005323268E-5</v>
      </c>
      <c r="CJ24" s="68">
        <f t="shared" si="6"/>
        <v>-1.0567799098955644E-5</v>
      </c>
      <c r="CK24" s="68">
        <f t="shared" si="7"/>
        <v>-3.3424973626986112E-5</v>
      </c>
    </row>
    <row r="25" spans="1:89" x14ac:dyDescent="0.25">
      <c r="A25" s="14" t="s">
        <v>502</v>
      </c>
      <c r="B25" s="75">
        <v>4251.5906758000001</v>
      </c>
      <c r="C25" s="75">
        <v>134.94312782</v>
      </c>
      <c r="D25" s="75">
        <v>4116.6262594999998</v>
      </c>
      <c r="E25" s="75">
        <v>2160.8153486000001</v>
      </c>
      <c r="F25" s="75">
        <v>1621.4020912000001</v>
      </c>
      <c r="G25" s="75">
        <v>15070.559471</v>
      </c>
      <c r="H25" s="75">
        <v>3145.6880965</v>
      </c>
      <c r="I25" s="75"/>
      <c r="J25" s="75"/>
      <c r="K25" s="75"/>
      <c r="L25" s="75"/>
      <c r="M25" s="75" t="s">
        <v>466</v>
      </c>
      <c r="N25" s="75">
        <v>1.9776214476650098E-3</v>
      </c>
      <c r="O25" s="75">
        <v>45.023840681856399</v>
      </c>
      <c r="P25" s="75">
        <v>0.66276916603316804</v>
      </c>
      <c r="Q25" s="75">
        <v>0.66276916603316804</v>
      </c>
      <c r="R25" s="75">
        <v>1.72108040344582</v>
      </c>
      <c r="S25" s="75">
        <v>0.34505247385152998</v>
      </c>
      <c r="T25" s="75">
        <v>6.7865682663138998</v>
      </c>
      <c r="U25" s="75">
        <v>354.69823036868399</v>
      </c>
      <c r="V25" s="75">
        <v>4251.4463152847502</v>
      </c>
      <c r="W25" s="75">
        <v>6.2757571552277804</v>
      </c>
      <c r="X25" s="75">
        <v>9.0953967147080501</v>
      </c>
      <c r="Y25" s="75">
        <v>2.0899397921759499</v>
      </c>
      <c r="Z25" s="75">
        <v>298.12256410277701</v>
      </c>
      <c r="AA25" s="75">
        <v>1.1373669731091099E-3</v>
      </c>
      <c r="AB25" s="75">
        <v>145.82518434326801</v>
      </c>
      <c r="AC25" s="75">
        <v>145.82518434326801</v>
      </c>
      <c r="AD25" s="75">
        <v>4.8668136126589403E-3</v>
      </c>
      <c r="AE25" s="75">
        <v>0</v>
      </c>
      <c r="AF25" s="75">
        <v>0</v>
      </c>
      <c r="AG25" s="75">
        <v>1.85220756155579</v>
      </c>
      <c r="AH25" s="75">
        <v>2.0728033472334699E-2</v>
      </c>
      <c r="AI25" s="75">
        <v>2.70641726169415E-5</v>
      </c>
      <c r="AJ25" s="75">
        <v>18.140306177300101</v>
      </c>
      <c r="AK25" s="75">
        <v>134.16455370845</v>
      </c>
      <c r="AL25" s="75">
        <v>1.01673186371027</v>
      </c>
      <c r="AM25" s="75">
        <v>8.7856909773640592E-6</v>
      </c>
      <c r="AN25" s="75">
        <v>6.1915569558359002E-2</v>
      </c>
      <c r="AO25" s="75">
        <v>134.93479180012801</v>
      </c>
      <c r="AP25" s="75">
        <v>0</v>
      </c>
      <c r="AQ25" s="75">
        <v>3199.8377003323399</v>
      </c>
      <c r="AR25" s="75">
        <v>3704.7424007359</v>
      </c>
      <c r="AS25" s="75">
        <v>411.63977308586499</v>
      </c>
      <c r="AT25" s="75">
        <v>4116.3821738217703</v>
      </c>
      <c r="AU25" s="75">
        <v>1.09045995579733E-4</v>
      </c>
      <c r="AV25" s="75">
        <v>3.1391083552759298</v>
      </c>
      <c r="AW25" s="75">
        <v>1.0794590170968301E-3</v>
      </c>
      <c r="AX25" s="75">
        <v>9.7443577721743697</v>
      </c>
      <c r="AY25" s="75">
        <v>1207.1971537109901</v>
      </c>
      <c r="AZ25" s="75">
        <v>12.9018417554236</v>
      </c>
      <c r="BA25" s="75">
        <v>28.689717301490202</v>
      </c>
      <c r="BB25" s="75">
        <v>69.863102804609895</v>
      </c>
      <c r="BC25" s="75">
        <v>15.164331198927099</v>
      </c>
      <c r="BD25" s="75">
        <v>0.14976071088036</v>
      </c>
      <c r="BE25" s="75">
        <v>9.0955360138892107</v>
      </c>
      <c r="BF25" s="75">
        <v>2160.6016214504002</v>
      </c>
      <c r="BG25" s="75">
        <v>1621.2559803198701</v>
      </c>
      <c r="BH25" s="75">
        <v>539.34564113053102</v>
      </c>
      <c r="BI25" s="75">
        <v>8.0940336976471794E-2</v>
      </c>
      <c r="BJ25" s="75">
        <v>8.0691853150129098E-2</v>
      </c>
      <c r="BK25" s="75">
        <v>376.23561660931301</v>
      </c>
      <c r="BL25" s="75">
        <v>3.71329100337856</v>
      </c>
      <c r="BM25" s="75">
        <v>180.15958746551101</v>
      </c>
      <c r="BN25" s="75">
        <v>40.953621872054697</v>
      </c>
      <c r="BO25" s="75">
        <v>21.982858455094501</v>
      </c>
      <c r="BP25" s="75">
        <v>450.40126369571698</v>
      </c>
      <c r="BQ25" s="75">
        <v>2.2470974904049501</v>
      </c>
      <c r="BR25" s="75">
        <v>33.1590375870963</v>
      </c>
      <c r="BS25" s="75">
        <v>352.50141761074002</v>
      </c>
      <c r="BT25" s="75">
        <v>16.379006273446102</v>
      </c>
      <c r="BU25" s="75">
        <v>15067.7592596456</v>
      </c>
      <c r="BV25" s="75">
        <v>37.502344364116802</v>
      </c>
      <c r="BW25" s="75">
        <v>233.15785450597201</v>
      </c>
      <c r="BX25" s="75">
        <v>1.8568406545081799</v>
      </c>
      <c r="BY25" s="75">
        <v>777.03651709338305</v>
      </c>
      <c r="BZ25" s="75">
        <v>2.41347808330164E-2</v>
      </c>
      <c r="CA25" s="75">
        <v>3145.67230669841</v>
      </c>
      <c r="CB25" s="75">
        <v>553.48900428247703</v>
      </c>
      <c r="CC25" s="89"/>
      <c r="CD25" s="28">
        <f t="shared" si="0"/>
        <v>0</v>
      </c>
      <c r="CE25" s="68">
        <f t="shared" si="1"/>
        <v>-3.3954471692582861E-5</v>
      </c>
      <c r="CF25" s="68">
        <f t="shared" si="2"/>
        <v>-6.1774319349626694E-5</v>
      </c>
      <c r="CG25" s="68">
        <f t="shared" si="3"/>
        <v>-5.9292649573491561E-5</v>
      </c>
      <c r="CH25" s="68">
        <f t="shared" si="4"/>
        <v>-9.8910418115256732E-5</v>
      </c>
      <c r="CI25" s="68">
        <f t="shared" si="5"/>
        <v>-9.0113908772527129E-5</v>
      </c>
      <c r="CJ25" s="68">
        <f t="shared" si="6"/>
        <v>-1.8580672866121123E-4</v>
      </c>
      <c r="CK25" s="68">
        <f t="shared" si="7"/>
        <v>-5.0195064181937098E-6</v>
      </c>
    </row>
    <row r="26" spans="1:89" x14ac:dyDescent="0.25">
      <c r="A26" s="14" t="s">
        <v>503</v>
      </c>
      <c r="B26" s="75">
        <v>11514.291418999999</v>
      </c>
      <c r="C26" s="75">
        <v>103.74214247</v>
      </c>
      <c r="D26" s="75">
        <v>6981.2817401000002</v>
      </c>
      <c r="E26" s="75">
        <v>3348.1939471999999</v>
      </c>
      <c r="F26" s="75">
        <v>2692.7429981</v>
      </c>
      <c r="G26" s="75">
        <v>20780.990450000001</v>
      </c>
      <c r="H26" s="75">
        <v>14012.395062</v>
      </c>
      <c r="I26" s="75"/>
      <c r="J26" s="75"/>
      <c r="K26" s="75"/>
      <c r="L26" s="75"/>
      <c r="M26" s="75" t="s">
        <v>467</v>
      </c>
      <c r="N26" s="75">
        <v>6.2432119285089502</v>
      </c>
      <c r="O26" s="75">
        <v>465.00723904086601</v>
      </c>
      <c r="P26" s="75">
        <v>10.5272422199843</v>
      </c>
      <c r="Q26" s="75">
        <v>10.5272422199843</v>
      </c>
      <c r="R26" s="75">
        <v>1.01816155534152</v>
      </c>
      <c r="S26" s="75">
        <v>22.233046234603599</v>
      </c>
      <c r="T26" s="75">
        <v>281.51208335367102</v>
      </c>
      <c r="U26" s="75">
        <v>21447.210304464901</v>
      </c>
      <c r="V26" s="75">
        <v>11514.2254581378</v>
      </c>
      <c r="W26" s="75">
        <v>7.3183868985237703</v>
      </c>
      <c r="X26" s="75">
        <v>2086.88300626091</v>
      </c>
      <c r="Y26" s="75">
        <v>3.4812616096336599</v>
      </c>
      <c r="Z26" s="75">
        <v>123.390580514053</v>
      </c>
      <c r="AA26" s="75">
        <v>1.26326372518284</v>
      </c>
      <c r="AB26" s="75">
        <v>719.11482146369701</v>
      </c>
      <c r="AC26" s="75">
        <v>719.11482146369701</v>
      </c>
      <c r="AD26" s="75">
        <v>0.48496300601103298</v>
      </c>
      <c r="AE26" s="75">
        <v>0</v>
      </c>
      <c r="AF26" s="75">
        <v>0</v>
      </c>
      <c r="AG26" s="75">
        <v>3.2448546622805901</v>
      </c>
      <c r="AH26" s="75">
        <v>1.5451672977062601E-2</v>
      </c>
      <c r="AI26" s="75">
        <v>3.4304973868505301E-4</v>
      </c>
      <c r="AJ26" s="75">
        <v>131.00701425989899</v>
      </c>
      <c r="AK26" s="75">
        <v>87.475903301968401</v>
      </c>
      <c r="AL26" s="75">
        <v>167.794041089583</v>
      </c>
      <c r="AM26" s="75">
        <v>0.11898753235536701</v>
      </c>
      <c r="AN26" s="75">
        <v>2.12978103019335</v>
      </c>
      <c r="AO26" s="75">
        <v>103.741044774252</v>
      </c>
      <c r="AP26" s="75">
        <v>0</v>
      </c>
      <c r="AQ26" s="75">
        <v>16954.504822449599</v>
      </c>
      <c r="AR26" s="75">
        <v>6283.0574965101796</v>
      </c>
      <c r="AS26" s="75">
        <v>698.11626151975395</v>
      </c>
      <c r="AT26" s="75">
        <v>6981.1737580299296</v>
      </c>
      <c r="AU26" s="75">
        <v>0.588498664525827</v>
      </c>
      <c r="AV26" s="75">
        <v>76.247734500435598</v>
      </c>
      <c r="AW26" s="75">
        <v>3.9953693475623803E-2</v>
      </c>
      <c r="AX26" s="75">
        <v>26.7419696133644</v>
      </c>
      <c r="AY26" s="75">
        <v>8024.2909153629798</v>
      </c>
      <c r="AZ26" s="75">
        <v>31.9779061451015</v>
      </c>
      <c r="BA26" s="75">
        <v>57.228017547530001</v>
      </c>
      <c r="BB26" s="75">
        <v>139.277864678935</v>
      </c>
      <c r="BC26" s="75">
        <v>32.088544314110003</v>
      </c>
      <c r="BD26" s="75">
        <v>0.66859569944388098</v>
      </c>
      <c r="BE26" s="75">
        <v>8.5346600739765197</v>
      </c>
      <c r="BF26" s="75">
        <v>3348.1014421546702</v>
      </c>
      <c r="BG26" s="75">
        <v>2692.6542074601002</v>
      </c>
      <c r="BH26" s="75">
        <v>655.44723469457495</v>
      </c>
      <c r="BI26" s="75">
        <v>1.73504301768658E-3</v>
      </c>
      <c r="BJ26" s="75">
        <v>3.4837631683945401E-2</v>
      </c>
      <c r="BK26" s="75">
        <v>409.21411953171599</v>
      </c>
      <c r="BL26" s="75">
        <v>0.79964773194001504</v>
      </c>
      <c r="BM26" s="75">
        <v>381.74594766621902</v>
      </c>
      <c r="BN26" s="75">
        <v>88.362926545191996</v>
      </c>
      <c r="BO26" s="75">
        <v>47.491944133181299</v>
      </c>
      <c r="BP26" s="75">
        <v>954.38046742765698</v>
      </c>
      <c r="BQ26" s="75">
        <v>3067.8250239041099</v>
      </c>
      <c r="BR26" s="75">
        <v>63.095314703836699</v>
      </c>
      <c r="BS26" s="75">
        <v>378.34332703521301</v>
      </c>
      <c r="BT26" s="75">
        <v>72.666381937981598</v>
      </c>
      <c r="BU26" s="75">
        <v>20780.8404074639</v>
      </c>
      <c r="BV26" s="75">
        <v>633.54192164752897</v>
      </c>
      <c r="BW26" s="75">
        <v>258.39510739599802</v>
      </c>
      <c r="BX26" s="75">
        <v>197.64866227768499</v>
      </c>
      <c r="BY26" s="75">
        <v>654.05775179890804</v>
      </c>
      <c r="BZ26" s="75">
        <v>86.942510260057702</v>
      </c>
      <c r="CA26" s="75">
        <v>14012.3385206688</v>
      </c>
      <c r="CB26" s="75">
        <v>379.378703169044</v>
      </c>
      <c r="CC26" s="89"/>
      <c r="CD26" s="28">
        <f t="shared" si="0"/>
        <v>0</v>
      </c>
      <c r="CE26" s="68">
        <f t="shared" si="1"/>
        <v>-5.7286080227411371E-6</v>
      </c>
      <c r="CF26" s="68">
        <f t="shared" si="2"/>
        <v>-1.0581001335291924E-5</v>
      </c>
      <c r="CG26" s="68">
        <f t="shared" si="3"/>
        <v>-1.5467370332643389E-5</v>
      </c>
      <c r="CH26" s="68">
        <f t="shared" si="4"/>
        <v>-2.7628341365082456E-5</v>
      </c>
      <c r="CI26" s="68">
        <f t="shared" si="5"/>
        <v>-3.2974049124795458E-5</v>
      </c>
      <c r="CJ26" s="68">
        <f t="shared" si="6"/>
        <v>-7.2201821401132855E-6</v>
      </c>
      <c r="CK26" s="68">
        <f t="shared" si="7"/>
        <v>-4.0350939971018844E-6</v>
      </c>
    </row>
    <row r="27" spans="1:89" x14ac:dyDescent="0.25">
      <c r="A27" s="14" t="s">
        <v>504</v>
      </c>
      <c r="B27" s="75">
        <v>3570.9590302000001</v>
      </c>
      <c r="C27" s="75">
        <v>3.7087278003000002</v>
      </c>
      <c r="D27" s="75">
        <v>24777.185509999999</v>
      </c>
      <c r="E27" s="75">
        <v>6847.6356748999997</v>
      </c>
      <c r="F27" s="75">
        <v>3904.4874137000002</v>
      </c>
      <c r="G27" s="75">
        <v>62099.673312999999</v>
      </c>
      <c r="H27" s="75">
        <v>49.143400124000003</v>
      </c>
      <c r="I27" s="75"/>
      <c r="J27" s="75"/>
      <c r="K27" s="75"/>
      <c r="L27" s="75"/>
      <c r="M27" s="75" t="s">
        <v>443</v>
      </c>
      <c r="N27" s="75">
        <v>0</v>
      </c>
      <c r="O27" s="75">
        <v>5.3362007085324202E-2</v>
      </c>
      <c r="P27" s="75">
        <v>0.35973726049670002</v>
      </c>
      <c r="Q27" s="75">
        <v>0.35973726049670002</v>
      </c>
      <c r="R27" s="75">
        <v>3.1668329172109301E-2</v>
      </c>
      <c r="S27" s="75">
        <v>0</v>
      </c>
      <c r="T27" s="75">
        <v>2.23498187543847</v>
      </c>
      <c r="U27" s="75">
        <v>5.5079618544883404</v>
      </c>
      <c r="V27" s="75">
        <v>3570.5677347729602</v>
      </c>
      <c r="W27" s="75">
        <v>2.2830759573967701</v>
      </c>
      <c r="X27" s="75">
        <v>0.82856573064567995</v>
      </c>
      <c r="Y27" s="75">
        <v>1.19274859410141</v>
      </c>
      <c r="Z27" s="75">
        <v>0</v>
      </c>
      <c r="AA27" s="75">
        <v>0</v>
      </c>
      <c r="AB27" s="75">
        <v>0.51863434827295396</v>
      </c>
      <c r="AC27" s="75">
        <v>0.51863434827295396</v>
      </c>
      <c r="AD27" s="75">
        <v>2.8314704899221302E-3</v>
      </c>
      <c r="AE27" s="75">
        <v>0</v>
      </c>
      <c r="AF27" s="75">
        <v>0</v>
      </c>
      <c r="AG27" s="75">
        <v>1.0747967188059699</v>
      </c>
      <c r="AH27" s="75">
        <v>5.7117747196547503E-4</v>
      </c>
      <c r="AI27" s="75">
        <v>0</v>
      </c>
      <c r="AJ27" s="75">
        <v>0.186387953626381</v>
      </c>
      <c r="AK27" s="75">
        <v>6.18969927853741E-3</v>
      </c>
      <c r="AL27" s="75">
        <v>0</v>
      </c>
      <c r="AM27" s="75">
        <v>0</v>
      </c>
      <c r="AN27" s="75">
        <v>1.9100998052216399E-2</v>
      </c>
      <c r="AO27" s="75">
        <v>3.7082962560007</v>
      </c>
      <c r="AP27" s="75">
        <v>0</v>
      </c>
      <c r="AQ27" s="75">
        <v>50.026156737600303</v>
      </c>
      <c r="AR27" s="75">
        <v>22297.050598051599</v>
      </c>
      <c r="AS27" s="75">
        <v>2477.4502007432602</v>
      </c>
      <c r="AT27" s="75">
        <v>24774.500798794801</v>
      </c>
      <c r="AU27" s="75">
        <v>0</v>
      </c>
      <c r="AV27" s="75">
        <v>1.49667778689572</v>
      </c>
      <c r="AW27" s="75">
        <v>0</v>
      </c>
      <c r="AX27" s="75">
        <v>234.81263451611301</v>
      </c>
      <c r="AY27" s="75">
        <v>26.167456041508601</v>
      </c>
      <c r="AZ27" s="75">
        <v>133.48208397846099</v>
      </c>
      <c r="BA27" s="75">
        <v>2.63890141261153</v>
      </c>
      <c r="BB27" s="75">
        <v>163.32275743150399</v>
      </c>
      <c r="BC27" s="75">
        <v>113.876528918578</v>
      </c>
      <c r="BD27" s="75">
        <v>5.9456990580752399E-2</v>
      </c>
      <c r="BE27" s="75">
        <v>18.9478750304513</v>
      </c>
      <c r="BF27" s="75">
        <v>6846.9131148106499</v>
      </c>
      <c r="BG27" s="75">
        <v>3904.0769724582101</v>
      </c>
      <c r="BH27" s="75">
        <v>2942.8361423524402</v>
      </c>
      <c r="BI27" s="75">
        <v>0.357062793145832</v>
      </c>
      <c r="BJ27" s="75">
        <v>1.19445036018011</v>
      </c>
      <c r="BK27" s="75">
        <v>2284.5484746975499</v>
      </c>
      <c r="BL27" s="75">
        <v>0.43144716898978802</v>
      </c>
      <c r="BM27" s="75">
        <v>48.329594068464303</v>
      </c>
      <c r="BN27" s="75">
        <v>13.2773297640503</v>
      </c>
      <c r="BO27" s="75">
        <v>2.2264416612928999</v>
      </c>
      <c r="BP27" s="75">
        <v>120.829252528426</v>
      </c>
      <c r="BQ27" s="75">
        <v>0.12724907862453599</v>
      </c>
      <c r="BR27" s="75">
        <v>360.491793342042</v>
      </c>
      <c r="BS27" s="75">
        <v>388.57111468443497</v>
      </c>
      <c r="BT27" s="75">
        <v>16.679773111327901</v>
      </c>
      <c r="BU27" s="75">
        <v>62092.7080956309</v>
      </c>
      <c r="BV27" s="75">
        <v>0.41745896323946902</v>
      </c>
      <c r="BW27" s="75">
        <v>1520.52075580835</v>
      </c>
      <c r="BX27" s="75">
        <v>0</v>
      </c>
      <c r="BY27" s="75">
        <v>6.3665582140687897</v>
      </c>
      <c r="BZ27" s="75">
        <v>1.51078967244829E-3</v>
      </c>
      <c r="CA27" s="75">
        <v>49.1433275021082</v>
      </c>
      <c r="CB27" s="75">
        <v>6.8924599789458396</v>
      </c>
      <c r="CC27" s="89"/>
      <c r="CD27" s="28">
        <f t="shared" si="0"/>
        <v>0</v>
      </c>
      <c r="CE27" s="68">
        <f t="shared" si="1"/>
        <v>-1.0957712584510781E-4</v>
      </c>
      <c r="CF27" s="68">
        <f t="shared" si="2"/>
        <v>-1.1635911895859233E-4</v>
      </c>
      <c r="CG27" s="68">
        <f t="shared" si="3"/>
        <v>-1.0835416331345274E-4</v>
      </c>
      <c r="CH27" s="68">
        <f t="shared" si="4"/>
        <v>-1.0551964556151401E-4</v>
      </c>
      <c r="CI27" s="68">
        <f t="shared" si="5"/>
        <v>-1.051203905408731E-4</v>
      </c>
      <c r="CJ27" s="68">
        <f t="shared" si="6"/>
        <v>-1.1216190033710145E-4</v>
      </c>
      <c r="CK27" s="68">
        <f t="shared" si="7"/>
        <v>-1.4777547263721214E-6</v>
      </c>
    </row>
    <row r="28" spans="1:89" x14ac:dyDescent="0.25">
      <c r="A28" s="14" t="s">
        <v>505</v>
      </c>
      <c r="B28" s="75">
        <v>13952.811084999999</v>
      </c>
      <c r="C28" s="75">
        <v>301.45139325000002</v>
      </c>
      <c r="D28" s="75">
        <v>27132.300123000001</v>
      </c>
      <c r="E28" s="75">
        <v>11321.745488</v>
      </c>
      <c r="F28" s="75">
        <v>8294.7011763999999</v>
      </c>
      <c r="G28" s="75">
        <v>153464.61314</v>
      </c>
      <c r="H28" s="75">
        <v>4682.6659065000003</v>
      </c>
      <c r="I28" s="75"/>
      <c r="J28" s="75"/>
      <c r="K28" s="75"/>
      <c r="L28" s="75"/>
      <c r="M28" s="75" t="s">
        <v>468</v>
      </c>
      <c r="N28" s="75">
        <v>5.8980717359744798E-2</v>
      </c>
      <c r="O28" s="75">
        <v>115.327608848105</v>
      </c>
      <c r="P28" s="75">
        <v>24.3429160933951</v>
      </c>
      <c r="Q28" s="75">
        <v>24.3429160933951</v>
      </c>
      <c r="R28" s="75">
        <v>0.75560316898427504</v>
      </c>
      <c r="S28" s="75">
        <v>50.577634736727198</v>
      </c>
      <c r="T28" s="75">
        <v>51.205012880641398</v>
      </c>
      <c r="U28" s="75">
        <v>10135.502030130299</v>
      </c>
      <c r="V28" s="75">
        <v>13952.5300965306</v>
      </c>
      <c r="W28" s="75">
        <v>185.47279080260699</v>
      </c>
      <c r="X28" s="75">
        <v>1066.6436884570701</v>
      </c>
      <c r="Y28" s="75">
        <v>17.700710566966201</v>
      </c>
      <c r="Z28" s="75">
        <v>0.36636119999470801</v>
      </c>
      <c r="AA28" s="75">
        <v>3.3922868089198803E-2</v>
      </c>
      <c r="AB28" s="75">
        <v>297.07996213270599</v>
      </c>
      <c r="AC28" s="75">
        <v>297.07996213270599</v>
      </c>
      <c r="AD28" s="75">
        <v>9.4146175959390604E-3</v>
      </c>
      <c r="AE28" s="75">
        <v>0</v>
      </c>
      <c r="AF28" s="75">
        <v>0</v>
      </c>
      <c r="AG28" s="75">
        <v>3.0393349621356101</v>
      </c>
      <c r="AH28" s="75">
        <v>3.3864759043910501E-2</v>
      </c>
      <c r="AI28" s="75">
        <v>8.0704646446976003E-4</v>
      </c>
      <c r="AJ28" s="75">
        <v>50.020755885367599</v>
      </c>
      <c r="AK28" s="75">
        <v>8.6564628527522096</v>
      </c>
      <c r="AL28" s="75">
        <v>160.25967736495701</v>
      </c>
      <c r="AM28" s="75">
        <v>1.18618834921212E-5</v>
      </c>
      <c r="AN28" s="75">
        <v>3.47216864880735</v>
      </c>
      <c r="AO28" s="75">
        <v>301.41703202647801</v>
      </c>
      <c r="AP28" s="75">
        <v>0</v>
      </c>
      <c r="AQ28" s="75">
        <v>5885.5296446503098</v>
      </c>
      <c r="AR28" s="75">
        <v>24417.494203395501</v>
      </c>
      <c r="AS28" s="75">
        <v>2713.0571603257299</v>
      </c>
      <c r="AT28" s="75">
        <v>27130.551363721199</v>
      </c>
      <c r="AU28" s="75">
        <v>1.2426551040140701E-2</v>
      </c>
      <c r="AV28" s="75">
        <v>24.122371978907001</v>
      </c>
      <c r="AW28" s="75">
        <v>3.2191798733031199E-2</v>
      </c>
      <c r="AX28" s="75">
        <v>102.827852679326</v>
      </c>
      <c r="AY28" s="75">
        <v>1910.98041077468</v>
      </c>
      <c r="AZ28" s="75">
        <v>77.765051349526303</v>
      </c>
      <c r="BA28" s="75">
        <v>66.341171630644297</v>
      </c>
      <c r="BB28" s="75">
        <v>224.41672892938001</v>
      </c>
      <c r="BC28" s="75">
        <v>67.354156487436498</v>
      </c>
      <c r="BD28" s="75">
        <v>2.4102693711866898</v>
      </c>
      <c r="BE28" s="75">
        <v>14.497362697352701</v>
      </c>
      <c r="BF28" s="75">
        <v>11335.3471135902</v>
      </c>
      <c r="BG28" s="75">
        <v>8293.82081974434</v>
      </c>
      <c r="BH28" s="75">
        <v>3041.52629384591</v>
      </c>
      <c r="BI28" s="75">
        <v>0.14190863561456599</v>
      </c>
      <c r="BJ28" s="75">
        <v>0.60638878960741105</v>
      </c>
      <c r="BK28" s="75">
        <v>3551.6403642361101</v>
      </c>
      <c r="BL28" s="75">
        <v>4.41816584820074</v>
      </c>
      <c r="BM28" s="75">
        <v>380.11852560293602</v>
      </c>
      <c r="BN28" s="75">
        <v>83.264422017559795</v>
      </c>
      <c r="BO28" s="75">
        <v>44.635637599342999</v>
      </c>
      <c r="BP28" s="75">
        <v>950.30714404845401</v>
      </c>
      <c r="BQ28" s="75">
        <v>1346.1154404628601</v>
      </c>
      <c r="BR28" s="75">
        <v>173.43821012224601</v>
      </c>
      <c r="BS28" s="75">
        <v>2456.4317971893802</v>
      </c>
      <c r="BT28" s="75">
        <v>93.205662510025306</v>
      </c>
      <c r="BU28" s="75">
        <v>153444.020215839</v>
      </c>
      <c r="BV28" s="75">
        <v>7.5571276987866298</v>
      </c>
      <c r="BW28" s="75">
        <v>2074.1510263483101</v>
      </c>
      <c r="BX28" s="75">
        <v>5.6523027598560302E-3</v>
      </c>
      <c r="BY28" s="75">
        <v>96.449324097155099</v>
      </c>
      <c r="BZ28" s="75">
        <v>18.642125676912698</v>
      </c>
      <c r="CA28" s="75">
        <v>4682.6336997452499</v>
      </c>
      <c r="CB28" s="75">
        <v>377.12688428883001</v>
      </c>
      <c r="CC28" s="89"/>
      <c r="CD28" s="28">
        <f t="shared" si="0"/>
        <v>0</v>
      </c>
      <c r="CE28" s="68">
        <f t="shared" si="1"/>
        <v>-2.0138484473700208E-5</v>
      </c>
      <c r="CF28" s="68">
        <f t="shared" si="2"/>
        <v>-1.139859502772827E-4</v>
      </c>
      <c r="CG28" s="68">
        <f t="shared" si="3"/>
        <v>-6.445304197853858E-5</v>
      </c>
      <c r="CH28" s="68">
        <f t="shared" si="4"/>
        <v>1.2013717853502366E-3</v>
      </c>
      <c r="CI28" s="68">
        <f t="shared" si="5"/>
        <v>-1.0613482474385387E-4</v>
      </c>
      <c r="CJ28" s="68">
        <f t="shared" si="6"/>
        <v>-1.3418679224905806E-4</v>
      </c>
      <c r="CK28" s="68">
        <f t="shared" si="7"/>
        <v>-6.8778673075306652E-6</v>
      </c>
    </row>
    <row r="29" spans="1:89" x14ac:dyDescent="0.25">
      <c r="A29" s="14" t="s">
        <v>506</v>
      </c>
      <c r="B29" s="75">
        <v>5483.1438348000001</v>
      </c>
      <c r="C29" s="75">
        <v>57.679431532000002</v>
      </c>
      <c r="D29" s="75">
        <v>6161.3122506999998</v>
      </c>
      <c r="E29" s="75">
        <v>12916.792167</v>
      </c>
      <c r="F29" s="75">
        <v>7544.4923521999999</v>
      </c>
      <c r="G29" s="75">
        <v>17529.980235999999</v>
      </c>
      <c r="H29" s="75">
        <v>4873.5504533000003</v>
      </c>
      <c r="I29" s="75"/>
      <c r="J29" s="75"/>
      <c r="K29" s="75"/>
      <c r="L29" s="75"/>
      <c r="M29" s="75" t="s">
        <v>444</v>
      </c>
      <c r="N29" s="75">
        <v>0.62312797920159302</v>
      </c>
      <c r="O29" s="75">
        <v>436.88921475551399</v>
      </c>
      <c r="P29" s="75">
        <v>11.0196869807487</v>
      </c>
      <c r="Q29" s="75">
        <v>11.0196869807487</v>
      </c>
      <c r="R29" s="75">
        <v>3.27417807250449</v>
      </c>
      <c r="S29" s="75">
        <v>50.863136064960003</v>
      </c>
      <c r="T29" s="75">
        <v>125.126447466917</v>
      </c>
      <c r="U29" s="75">
        <v>800.27887178896196</v>
      </c>
      <c r="V29" s="75">
        <v>5483.1010912600104</v>
      </c>
      <c r="W29" s="75">
        <v>99.712049294076806</v>
      </c>
      <c r="X29" s="75">
        <v>73.5511336439735</v>
      </c>
      <c r="Y29" s="75">
        <v>6.1252203304667798</v>
      </c>
      <c r="Z29" s="75">
        <v>217.323829067172</v>
      </c>
      <c r="AA29" s="75">
        <v>0.386080516033113</v>
      </c>
      <c r="AB29" s="75">
        <v>105.98910614187901</v>
      </c>
      <c r="AC29" s="75">
        <v>105.98910614187901</v>
      </c>
      <c r="AD29" s="75">
        <v>2.4475631351995399E-2</v>
      </c>
      <c r="AE29" s="75">
        <v>0</v>
      </c>
      <c r="AF29" s="75">
        <v>0</v>
      </c>
      <c r="AG29" s="75">
        <v>3.7199516155536001</v>
      </c>
      <c r="AH29" s="75">
        <v>0.32820525888181301</v>
      </c>
      <c r="AI29" s="75">
        <v>8.1566682651609303E-3</v>
      </c>
      <c r="AJ29" s="75">
        <v>149.94078022644999</v>
      </c>
      <c r="AK29" s="75">
        <v>74.564182258149899</v>
      </c>
      <c r="AL29" s="75">
        <v>206.19421126295299</v>
      </c>
      <c r="AM29" s="75">
        <v>0</v>
      </c>
      <c r="AN29" s="75">
        <v>3.7080613406451701</v>
      </c>
      <c r="AO29" s="75">
        <v>57.679220489580501</v>
      </c>
      <c r="AP29" s="75">
        <v>0</v>
      </c>
      <c r="AQ29" s="75">
        <v>5821.1863761487502</v>
      </c>
      <c r="AR29" s="75">
        <v>5545.09030074969</v>
      </c>
      <c r="AS29" s="75">
        <v>616.12321605252203</v>
      </c>
      <c r="AT29" s="75">
        <v>6161.2135168022196</v>
      </c>
      <c r="AU29" s="75">
        <v>0.56414089143688195</v>
      </c>
      <c r="AV29" s="75">
        <v>17.751015519557502</v>
      </c>
      <c r="AW29" s="75">
        <v>0.39402781477082899</v>
      </c>
      <c r="AX29" s="75">
        <v>4.7878752864178704</v>
      </c>
      <c r="AY29" s="75">
        <v>1496.0233694388901</v>
      </c>
      <c r="AZ29" s="75">
        <v>48.32383179024</v>
      </c>
      <c r="BA29" s="75">
        <v>47.2840133804755</v>
      </c>
      <c r="BB29" s="75">
        <v>270.36481520518402</v>
      </c>
      <c r="BC29" s="75">
        <v>3.7957412528490901</v>
      </c>
      <c r="BD29" s="75">
        <v>9.0002725463935104E-2</v>
      </c>
      <c r="BE29" s="75">
        <v>606.80364653300296</v>
      </c>
      <c r="BF29" s="75">
        <v>12916.752049025699</v>
      </c>
      <c r="BG29" s="75">
        <v>7544.3458662180101</v>
      </c>
      <c r="BH29" s="75">
        <v>5372.4061828076901</v>
      </c>
      <c r="BI29" s="75">
        <v>9.6811939164558503</v>
      </c>
      <c r="BJ29" s="75">
        <v>3.2520039008030403E-2</v>
      </c>
      <c r="BK29" s="75">
        <v>1372.4052703774</v>
      </c>
      <c r="BL29" s="75">
        <v>59.675649886847403</v>
      </c>
      <c r="BM29" s="75">
        <v>985.55547969217901</v>
      </c>
      <c r="BN29" s="75">
        <v>8.5103060879037802</v>
      </c>
      <c r="BO29" s="75">
        <v>4.0988012598504104</v>
      </c>
      <c r="BP29" s="75">
        <v>2463.9501152294301</v>
      </c>
      <c r="BQ29" s="75">
        <v>37.350348097097203</v>
      </c>
      <c r="BR29" s="75">
        <v>927.94351878897896</v>
      </c>
      <c r="BS29" s="75">
        <v>725.21764685015796</v>
      </c>
      <c r="BT29" s="75">
        <v>5.8254379161539998</v>
      </c>
      <c r="BU29" s="75">
        <v>17529.967525705</v>
      </c>
      <c r="BV29" s="75">
        <v>205.024548214482</v>
      </c>
      <c r="BW29" s="75">
        <v>212.98916267784301</v>
      </c>
      <c r="BX29" s="75">
        <v>221.22626682129601</v>
      </c>
      <c r="BY29" s="75">
        <v>1246.25626063082</v>
      </c>
      <c r="BZ29" s="75">
        <v>97.615629247705698</v>
      </c>
      <c r="CA29" s="75">
        <v>4873.5320501779697</v>
      </c>
      <c r="CB29" s="75">
        <v>568.89476469900706</v>
      </c>
      <c r="CC29" s="89"/>
      <c r="CD29" s="28">
        <f t="shared" si="0"/>
        <v>0</v>
      </c>
      <c r="CE29" s="68">
        <f t="shared" si="1"/>
        <v>-7.7954438689777693E-6</v>
      </c>
      <c r="CF29" s="68">
        <f t="shared" si="2"/>
        <v>-3.6588852194893734E-6</v>
      </c>
      <c r="CG29" s="68">
        <f t="shared" si="3"/>
        <v>-1.6024816429163063E-5</v>
      </c>
      <c r="CH29" s="68">
        <f t="shared" si="4"/>
        <v>-3.105877510578458E-6</v>
      </c>
      <c r="CI29" s="68">
        <f t="shared" si="5"/>
        <v>-1.9416280798152141E-5</v>
      </c>
      <c r="CJ29" s="68">
        <f t="shared" si="6"/>
        <v>-7.2506042950475443E-7</v>
      </c>
      <c r="CK29" s="68">
        <f t="shared" si="7"/>
        <v>-3.7761221940599221E-6</v>
      </c>
    </row>
    <row r="30" spans="1:89" x14ac:dyDescent="0.25">
      <c r="A30" s="14" t="s">
        <v>507</v>
      </c>
      <c r="B30" s="75">
        <v>18718.338451</v>
      </c>
      <c r="C30" s="75">
        <v>143.7328148</v>
      </c>
      <c r="D30" s="75">
        <v>12341.137355000001</v>
      </c>
      <c r="E30" s="75">
        <v>2615.3657143</v>
      </c>
      <c r="F30" s="75">
        <v>2154.7377907999999</v>
      </c>
      <c r="G30" s="75">
        <v>2173.6391907000002</v>
      </c>
      <c r="H30" s="75">
        <v>12135.077404</v>
      </c>
      <c r="I30" s="75"/>
      <c r="J30" s="75"/>
      <c r="K30" s="75"/>
      <c r="L30" s="75"/>
      <c r="M30" s="75" t="s">
        <v>469</v>
      </c>
      <c r="N30" s="75">
        <v>48.477445241897101</v>
      </c>
      <c r="O30" s="75">
        <v>461.54541027277702</v>
      </c>
      <c r="P30" s="75">
        <v>46.503444841236899</v>
      </c>
      <c r="Q30" s="75">
        <v>46.503444841236899</v>
      </c>
      <c r="R30" s="75">
        <v>3.53280105423371</v>
      </c>
      <c r="S30" s="75">
        <v>88.961785402888097</v>
      </c>
      <c r="T30" s="75">
        <v>214.80298015114499</v>
      </c>
      <c r="U30" s="75">
        <v>2245.7118859935099</v>
      </c>
      <c r="V30" s="75">
        <v>18718.236250120699</v>
      </c>
      <c r="W30" s="75">
        <v>90.696397840839296</v>
      </c>
      <c r="X30" s="75">
        <v>25.9224913907622</v>
      </c>
      <c r="Y30" s="75">
        <v>6.6493117713413197</v>
      </c>
      <c r="Z30" s="75">
        <v>242.94826263241299</v>
      </c>
      <c r="AA30" s="75">
        <v>10.0866335050224</v>
      </c>
      <c r="AB30" s="75">
        <v>488.032267116122</v>
      </c>
      <c r="AC30" s="75">
        <v>488.032267116122</v>
      </c>
      <c r="AD30" s="75">
        <v>0.34479437321419498</v>
      </c>
      <c r="AE30" s="75">
        <v>0</v>
      </c>
      <c r="AF30" s="75">
        <v>0</v>
      </c>
      <c r="AG30" s="75">
        <v>4.8065224480757598</v>
      </c>
      <c r="AH30" s="75">
        <v>0.49325872413507699</v>
      </c>
      <c r="AI30" s="75">
        <v>1.22670047375673E-2</v>
      </c>
      <c r="AJ30" s="75">
        <v>195.60155099267899</v>
      </c>
      <c r="AK30" s="75">
        <v>435.66365563948</v>
      </c>
      <c r="AL30" s="75">
        <v>395.89471303874302</v>
      </c>
      <c r="AM30" s="75">
        <v>7.7468127342515403E-2</v>
      </c>
      <c r="AN30" s="75">
        <v>6.3593999032584803</v>
      </c>
      <c r="AO30" s="75">
        <v>143.73088333480399</v>
      </c>
      <c r="AP30" s="75">
        <v>0</v>
      </c>
      <c r="AQ30" s="75">
        <v>12668.5417649187</v>
      </c>
      <c r="AR30" s="75">
        <v>11106.8406470669</v>
      </c>
      <c r="AS30" s="75">
        <v>1234.09071284693</v>
      </c>
      <c r="AT30" s="75">
        <v>12340.9313599138</v>
      </c>
      <c r="AU30" s="75">
        <v>0.19204111154238901</v>
      </c>
      <c r="AV30" s="75">
        <v>49.292917707350703</v>
      </c>
      <c r="AW30" s="75">
        <v>0.55272788905286796</v>
      </c>
      <c r="AX30" s="75">
        <v>22.275429910611901</v>
      </c>
      <c r="AY30" s="75">
        <v>3988.87439396536</v>
      </c>
      <c r="AZ30" s="75">
        <v>25.107428781841602</v>
      </c>
      <c r="BA30" s="75">
        <v>46.577022625593699</v>
      </c>
      <c r="BB30" s="75">
        <v>95.291641537051404</v>
      </c>
      <c r="BC30" s="75">
        <v>26.817989216384198</v>
      </c>
      <c r="BD30" s="75">
        <v>8.7171279850305901</v>
      </c>
      <c r="BE30" s="75">
        <v>14.9247720408123</v>
      </c>
      <c r="BF30" s="75">
        <v>2615.3142601733898</v>
      </c>
      <c r="BG30" s="75">
        <v>2154.69037305753</v>
      </c>
      <c r="BH30" s="75">
        <v>460.623887115858</v>
      </c>
      <c r="BI30" s="75">
        <v>0.144948241218715</v>
      </c>
      <c r="BJ30" s="75">
        <v>0.27466063506451399</v>
      </c>
      <c r="BK30" s="75">
        <v>400.17436044372198</v>
      </c>
      <c r="BL30" s="75">
        <v>60.024885078236601</v>
      </c>
      <c r="BM30" s="75">
        <v>255.53657867130599</v>
      </c>
      <c r="BN30" s="75">
        <v>58.924495872705002</v>
      </c>
      <c r="BO30" s="75">
        <v>31.5006300988444</v>
      </c>
      <c r="BP30" s="75">
        <v>638.90659862663097</v>
      </c>
      <c r="BQ30" s="75">
        <v>126.715100273164</v>
      </c>
      <c r="BR30" s="75">
        <v>61.155244352438999</v>
      </c>
      <c r="BS30" s="75">
        <v>356.84592788657397</v>
      </c>
      <c r="BT30" s="75">
        <v>51.490631053460604</v>
      </c>
      <c r="BU30" s="75">
        <v>2173.6344002805099</v>
      </c>
      <c r="BV30" s="75">
        <v>425.33696697991098</v>
      </c>
      <c r="BW30" s="75">
        <v>23.1636404735527</v>
      </c>
      <c r="BX30" s="75">
        <v>2.5429902509752398</v>
      </c>
      <c r="BY30" s="75">
        <v>4231.9143445549798</v>
      </c>
      <c r="BZ30" s="75">
        <v>36.171848819921003</v>
      </c>
      <c r="CA30" s="75">
        <v>12135.0491130871</v>
      </c>
      <c r="CB30" s="75">
        <v>1208.6636483340101</v>
      </c>
      <c r="CC30" s="89"/>
      <c r="CD30" s="28">
        <f t="shared" si="0"/>
        <v>0</v>
      </c>
      <c r="CE30" s="68">
        <f t="shared" si="1"/>
        <v>-5.4599332931280303E-6</v>
      </c>
      <c r="CF30" s="68">
        <f t="shared" si="2"/>
        <v>-1.3437886113176782E-5</v>
      </c>
      <c r="CG30" s="68">
        <f t="shared" si="3"/>
        <v>-1.6691742444377495E-5</v>
      </c>
      <c r="CH30" s="68">
        <f t="shared" si="4"/>
        <v>-1.9673778825228592E-5</v>
      </c>
      <c r="CI30" s="68">
        <f t="shared" si="5"/>
        <v>-2.2006270402050153E-5</v>
      </c>
      <c r="CJ30" s="68">
        <f t="shared" si="6"/>
        <v>-2.2038705921328794E-6</v>
      </c>
      <c r="CK30" s="68">
        <f t="shared" si="7"/>
        <v>-2.3313335348583708E-6</v>
      </c>
    </row>
    <row r="31" spans="1:89" x14ac:dyDescent="0.25">
      <c r="A31" s="14" t="s">
        <v>508</v>
      </c>
      <c r="B31" s="75">
        <v>9792.8227458000001</v>
      </c>
      <c r="C31" s="75">
        <v>214.14744528</v>
      </c>
      <c r="D31" s="75">
        <v>14348.734646999999</v>
      </c>
      <c r="E31" s="75">
        <v>5159.0920864</v>
      </c>
      <c r="F31" s="75">
        <v>3317.9883009999999</v>
      </c>
      <c r="G31" s="75">
        <v>25076.364919</v>
      </c>
      <c r="H31" s="75">
        <v>619.64264610999999</v>
      </c>
      <c r="I31" s="75"/>
      <c r="J31" s="75"/>
      <c r="K31" s="75"/>
      <c r="L31" s="75"/>
      <c r="M31" s="75" t="s">
        <v>445</v>
      </c>
      <c r="N31" s="75">
        <v>5.3409067929914801E-3</v>
      </c>
      <c r="O31" s="75">
        <v>8.3081668299439198</v>
      </c>
      <c r="P31" s="75">
        <v>0.77665640894548804</v>
      </c>
      <c r="Q31" s="75">
        <v>0.77665640894548804</v>
      </c>
      <c r="R31" s="75">
        <v>0.14499467096264801</v>
      </c>
      <c r="S31" s="75">
        <v>3.6669807470361701E-3</v>
      </c>
      <c r="T31" s="75">
        <v>10.7142343124115</v>
      </c>
      <c r="U31" s="75">
        <v>285.54725221742899</v>
      </c>
      <c r="V31" s="75">
        <v>9792.8289049318992</v>
      </c>
      <c r="W31" s="75">
        <v>21.6820827902479</v>
      </c>
      <c r="X31" s="75">
        <v>5.5229447486956298</v>
      </c>
      <c r="Y31" s="75">
        <v>3.5389152417390499</v>
      </c>
      <c r="Z31" s="75">
        <v>14.387517223571299</v>
      </c>
      <c r="AA31" s="75">
        <v>3.88875064071824E-3</v>
      </c>
      <c r="AB31" s="75">
        <v>55.904520548565102</v>
      </c>
      <c r="AC31" s="75">
        <v>55.904520548565102</v>
      </c>
      <c r="AD31" s="75">
        <v>6.1943962688977101E-3</v>
      </c>
      <c r="AE31" s="75">
        <v>0</v>
      </c>
      <c r="AF31" s="75">
        <v>0</v>
      </c>
      <c r="AG31" s="75">
        <v>2.30814587650976</v>
      </c>
      <c r="AH31" s="75">
        <v>3.7157806417907999E-3</v>
      </c>
      <c r="AI31" s="75">
        <v>6.2126052177890502E-5</v>
      </c>
      <c r="AJ31" s="75">
        <v>1.2370985464612401</v>
      </c>
      <c r="AK31" s="75">
        <v>5.9027943097493702</v>
      </c>
      <c r="AL31" s="75">
        <v>1.6412666240072201E-2</v>
      </c>
      <c r="AM31" s="75">
        <v>0</v>
      </c>
      <c r="AN31" s="75">
        <v>4.2137766035434801E-2</v>
      </c>
      <c r="AO31" s="75">
        <v>214.14722862393</v>
      </c>
      <c r="AP31" s="75">
        <v>0</v>
      </c>
      <c r="AQ31" s="75">
        <v>633.54459791519696</v>
      </c>
      <c r="AR31" s="75">
        <v>12913.8355483011</v>
      </c>
      <c r="AS31" s="75">
        <v>1434.8720960574201</v>
      </c>
      <c r="AT31" s="75">
        <v>14348.707644358499</v>
      </c>
      <c r="AU31" s="75">
        <v>1.73487752746131E-4</v>
      </c>
      <c r="AV31" s="75">
        <v>3.41132626192088</v>
      </c>
      <c r="AW31" s="75">
        <v>3.8339992284925099E-3</v>
      </c>
      <c r="AX31" s="75">
        <v>19.3153457596752</v>
      </c>
      <c r="AY31" s="75">
        <v>285.32885436438602</v>
      </c>
      <c r="AZ31" s="75">
        <v>26.4467444044171</v>
      </c>
      <c r="BA31" s="75">
        <v>29.7496182251612</v>
      </c>
      <c r="BB31" s="75">
        <v>172.84749844716899</v>
      </c>
      <c r="BC31" s="75">
        <v>26.666234856766501</v>
      </c>
      <c r="BD31" s="75">
        <v>9.2665021312961997</v>
      </c>
      <c r="BE31" s="75">
        <v>171.96203845493301</v>
      </c>
      <c r="BF31" s="75">
        <v>5160.5441645115297</v>
      </c>
      <c r="BG31" s="75">
        <v>3317.9716267492099</v>
      </c>
      <c r="BH31" s="75">
        <v>1842.57253776231</v>
      </c>
      <c r="BI31" s="75">
        <v>18.978435797439399</v>
      </c>
      <c r="BJ31" s="75">
        <v>5.3452736433031799E-2</v>
      </c>
      <c r="BK31" s="75">
        <v>912.08396118599103</v>
      </c>
      <c r="BL31" s="75">
        <v>46.283129802079898</v>
      </c>
      <c r="BM31" s="75">
        <v>297.09665126805498</v>
      </c>
      <c r="BN31" s="75">
        <v>63.348655015988797</v>
      </c>
      <c r="BO31" s="75">
        <v>187.92234593561301</v>
      </c>
      <c r="BP31" s="75">
        <v>743.07769323693503</v>
      </c>
      <c r="BQ31" s="75">
        <v>129.11916628611601</v>
      </c>
      <c r="BR31" s="75">
        <v>233.999373490484</v>
      </c>
      <c r="BS31" s="75">
        <v>358.02570336424702</v>
      </c>
      <c r="BT31" s="75">
        <v>0.848242636533039</v>
      </c>
      <c r="BU31" s="75">
        <v>25076.236135195901</v>
      </c>
      <c r="BV31" s="75">
        <v>2.4932219276615002</v>
      </c>
      <c r="BW31" s="75">
        <v>141.756123818845</v>
      </c>
      <c r="BX31" s="75">
        <v>4.3504971882251298E-4</v>
      </c>
      <c r="BY31" s="75">
        <v>51.9867306368226</v>
      </c>
      <c r="BZ31" s="75">
        <v>4.3662413727078499E-2</v>
      </c>
      <c r="CA31" s="75">
        <v>619.64220363178299</v>
      </c>
      <c r="CB31" s="75">
        <v>38.526224322164303</v>
      </c>
      <c r="CC31" s="89"/>
      <c r="CD31" s="28">
        <f t="shared" si="0"/>
        <v>0</v>
      </c>
      <c r="CE31" s="68">
        <f t="shared" si="1"/>
        <v>6.2894346797822485E-7</v>
      </c>
      <c r="CF31" s="68">
        <f t="shared" si="2"/>
        <v>-1.0117144741628342E-6</v>
      </c>
      <c r="CG31" s="68">
        <f t="shared" si="3"/>
        <v>-1.8818831182247383E-6</v>
      </c>
      <c r="CH31" s="68">
        <f t="shared" si="4"/>
        <v>2.8146001025211944E-4</v>
      </c>
      <c r="CI31" s="68">
        <f t="shared" si="5"/>
        <v>-5.0254097595587365E-6</v>
      </c>
      <c r="CJ31" s="68">
        <f t="shared" si="6"/>
        <v>-5.135664778962933E-6</v>
      </c>
      <c r="CK31" s="68">
        <f t="shared" si="7"/>
        <v>-7.1408612653450059E-7</v>
      </c>
    </row>
    <row r="32" spans="1:89" x14ac:dyDescent="0.25">
      <c r="A32" s="14" t="s">
        <v>509</v>
      </c>
      <c r="B32" s="75">
        <v>5811.1879073</v>
      </c>
      <c r="C32" s="75">
        <v>6.3207730151000003</v>
      </c>
      <c r="D32" s="75">
        <v>9164.7748281000004</v>
      </c>
      <c r="E32" s="75">
        <v>1214.7885590999999</v>
      </c>
      <c r="F32" s="75">
        <v>759.07855043999996</v>
      </c>
      <c r="G32" s="75">
        <v>466.43265444999997</v>
      </c>
      <c r="H32" s="75">
        <v>570.98851318000004</v>
      </c>
      <c r="I32" s="75"/>
      <c r="J32" s="75"/>
      <c r="K32" s="75"/>
      <c r="L32" s="75"/>
      <c r="M32" s="75" t="s">
        <v>470</v>
      </c>
      <c r="N32" s="75">
        <v>0.106525394730203</v>
      </c>
      <c r="O32" s="75">
        <v>64.015283345085805</v>
      </c>
      <c r="P32" s="75">
        <v>0.59405363159622404</v>
      </c>
      <c r="Q32" s="75">
        <v>0.59405363159622404</v>
      </c>
      <c r="R32" s="75">
        <v>0.15272392981034699</v>
      </c>
      <c r="S32" s="75">
        <v>8.5941092874110905E-2</v>
      </c>
      <c r="T32" s="75">
        <v>10.648151472984299</v>
      </c>
      <c r="U32" s="75">
        <v>143.624649236788</v>
      </c>
      <c r="V32" s="75">
        <v>5811.1834700401696</v>
      </c>
      <c r="W32" s="75">
        <v>10.5750873660623</v>
      </c>
      <c r="X32" s="75">
        <v>2.5579000753293202</v>
      </c>
      <c r="Y32" s="75">
        <v>2.23710987437804</v>
      </c>
      <c r="Z32" s="75">
        <v>0.258658359726818</v>
      </c>
      <c r="AA32" s="75">
        <v>6.1395780294261598E-2</v>
      </c>
      <c r="AB32" s="75">
        <v>18.972324440154999</v>
      </c>
      <c r="AC32" s="75">
        <v>18.972324440154999</v>
      </c>
      <c r="AD32" s="75">
        <v>6.7315317846304698E-3</v>
      </c>
      <c r="AE32" s="75">
        <v>0</v>
      </c>
      <c r="AF32" s="75">
        <v>0</v>
      </c>
      <c r="AG32" s="75">
        <v>1.5052910814387299</v>
      </c>
      <c r="AH32" s="75">
        <v>5.9013943488968802E-2</v>
      </c>
      <c r="AI32" s="75">
        <v>1.4561692375204499E-3</v>
      </c>
      <c r="AJ32" s="75">
        <v>22.969064721782601</v>
      </c>
      <c r="AK32" s="75">
        <v>2.8475974686133299</v>
      </c>
      <c r="AL32" s="75">
        <v>31.814352978131399</v>
      </c>
      <c r="AM32" s="75">
        <v>2.7837963471287301E-5</v>
      </c>
      <c r="AN32" s="75">
        <v>5.2706687578911803E-2</v>
      </c>
      <c r="AO32" s="75">
        <v>6.3207748993865396</v>
      </c>
      <c r="AP32" s="75">
        <v>0</v>
      </c>
      <c r="AQ32" s="75">
        <v>638.45727303327999</v>
      </c>
      <c r="AR32" s="75">
        <v>8248.2958977878206</v>
      </c>
      <c r="AS32" s="75">
        <v>916.47755376367604</v>
      </c>
      <c r="AT32" s="75">
        <v>9164.7734515515003</v>
      </c>
      <c r="AU32" s="75">
        <v>9.2555907222341795E-4</v>
      </c>
      <c r="AV32" s="75">
        <v>2.8196983317817201</v>
      </c>
      <c r="AW32" s="75">
        <v>5.82945244269088E-2</v>
      </c>
      <c r="AX32" s="75">
        <v>3.7884235877467001</v>
      </c>
      <c r="AY32" s="75">
        <v>184.91318425000301</v>
      </c>
      <c r="AZ32" s="75">
        <v>6.10159569414619</v>
      </c>
      <c r="BA32" s="75">
        <v>5.5526889100624501</v>
      </c>
      <c r="BB32" s="75">
        <v>28.784884504924499</v>
      </c>
      <c r="BC32" s="75">
        <v>2.9515324273754402</v>
      </c>
      <c r="BD32" s="75">
        <v>2.82719534604296E-2</v>
      </c>
      <c r="BE32" s="75">
        <v>46.159411998111302</v>
      </c>
      <c r="BF32" s="75">
        <v>1214.7880828391101</v>
      </c>
      <c r="BG32" s="75">
        <v>759.07812814850195</v>
      </c>
      <c r="BH32" s="75">
        <v>455.70995469060801</v>
      </c>
      <c r="BI32" s="75">
        <v>0.73914286644951099</v>
      </c>
      <c r="BJ32" s="75">
        <v>1.9599658258238301E-2</v>
      </c>
      <c r="BK32" s="75">
        <v>175.10974498636901</v>
      </c>
      <c r="BL32" s="75">
        <v>0.80761669692510396</v>
      </c>
      <c r="BM32" s="75">
        <v>89.630019860888396</v>
      </c>
      <c r="BN32" s="75">
        <v>4.1378222827758302</v>
      </c>
      <c r="BO32" s="75">
        <v>2.1580249203569299</v>
      </c>
      <c r="BP32" s="75">
        <v>224.085866945992</v>
      </c>
      <c r="BQ32" s="75">
        <v>6.1423769409168001</v>
      </c>
      <c r="BR32" s="75">
        <v>76.792648854092903</v>
      </c>
      <c r="BS32" s="75">
        <v>91.942715867833201</v>
      </c>
      <c r="BT32" s="75">
        <v>0.28811613273283299</v>
      </c>
      <c r="BU32" s="75">
        <v>466.43154001355799</v>
      </c>
      <c r="BV32" s="75">
        <v>17.323430571226002</v>
      </c>
      <c r="BW32" s="75">
        <v>4.9360882973153304</v>
      </c>
      <c r="BX32" s="75">
        <v>0.10749899314031799</v>
      </c>
      <c r="BY32" s="75">
        <v>140.37913784360401</v>
      </c>
      <c r="BZ32" s="75">
        <v>0.39298343729889801</v>
      </c>
      <c r="CA32" s="75">
        <v>570.98800672575305</v>
      </c>
      <c r="CB32" s="75">
        <v>115.554056661838</v>
      </c>
      <c r="CC32" s="89"/>
      <c r="CD32" s="28">
        <f t="shared" si="0"/>
        <v>0</v>
      </c>
      <c r="CE32" s="68">
        <f t="shared" si="1"/>
        <v>-7.6357190667276336E-7</v>
      </c>
      <c r="CF32" s="68">
        <f t="shared" si="2"/>
        <v>2.981101417093867E-7</v>
      </c>
      <c r="CG32" s="68">
        <f t="shared" si="3"/>
        <v>-1.5019992589747315E-7</v>
      </c>
      <c r="CH32" s="68">
        <f t="shared" si="4"/>
        <v>-3.9205249859068216E-7</v>
      </c>
      <c r="CI32" s="68">
        <f t="shared" si="5"/>
        <v>-5.5632121045587667E-7</v>
      </c>
      <c r="CJ32" s="68">
        <f t="shared" si="6"/>
        <v>-2.3892762038599488E-6</v>
      </c>
      <c r="CK32" s="68">
        <f t="shared" si="7"/>
        <v>-8.869779957000389E-7</v>
      </c>
    </row>
    <row r="33" spans="1:89" x14ac:dyDescent="0.25">
      <c r="A33" s="14" t="s">
        <v>510</v>
      </c>
      <c r="B33" s="75">
        <v>1517.8345454</v>
      </c>
      <c r="C33" s="75">
        <v>1.0095470277</v>
      </c>
      <c r="D33" s="75">
        <v>550.93931981000003</v>
      </c>
      <c r="E33" s="75">
        <v>3012.1132593000002</v>
      </c>
      <c r="F33" s="75">
        <v>1718.2861447</v>
      </c>
      <c r="G33" s="75">
        <v>174.51098770999999</v>
      </c>
      <c r="H33" s="75">
        <v>17.477480807999999</v>
      </c>
      <c r="I33" s="75"/>
      <c r="J33" s="75"/>
      <c r="K33" s="75"/>
      <c r="L33" s="75"/>
      <c r="M33" s="75" t="s">
        <v>446</v>
      </c>
      <c r="N33" s="75">
        <v>1.9336474582362E-3</v>
      </c>
      <c r="O33" s="75">
        <v>0.33014449717973599</v>
      </c>
      <c r="P33" s="75">
        <v>0.11844957643380299</v>
      </c>
      <c r="Q33" s="75">
        <v>0.11844957643380299</v>
      </c>
      <c r="R33" s="75">
        <v>1.22514565386333E-2</v>
      </c>
      <c r="S33" s="75">
        <v>1.5621666859571E-3</v>
      </c>
      <c r="T33" s="75">
        <v>0.79320781692657805</v>
      </c>
      <c r="U33" s="75">
        <v>1.83759414377478</v>
      </c>
      <c r="V33" s="75">
        <v>1517.8344387806201</v>
      </c>
      <c r="W33" s="75">
        <v>0.97800016091615705</v>
      </c>
      <c r="X33" s="75">
        <v>0.29158850516361901</v>
      </c>
      <c r="Y33" s="75">
        <v>0.48606763115077101</v>
      </c>
      <c r="Z33" s="75">
        <v>3.5977059812496801E-3</v>
      </c>
      <c r="AA33" s="75">
        <v>1.1121826832454201E-3</v>
      </c>
      <c r="AB33" s="75">
        <v>0.63121836911655305</v>
      </c>
      <c r="AC33" s="75">
        <v>0.63121836911655305</v>
      </c>
      <c r="AD33" s="75">
        <v>9.67827716199011E-4</v>
      </c>
      <c r="AE33" s="75">
        <v>0</v>
      </c>
      <c r="AF33" s="75">
        <v>0</v>
      </c>
      <c r="AG33" s="75">
        <v>0.34901669383532602</v>
      </c>
      <c r="AH33" s="75">
        <v>1.2435669013211E-3</v>
      </c>
      <c r="AI33" s="75">
        <v>2.6463498576365401E-5</v>
      </c>
      <c r="AJ33" s="75">
        <v>7.5005151553101002E-2</v>
      </c>
      <c r="AK33" s="75">
        <v>4.5419730374730597E-3</v>
      </c>
      <c r="AL33" s="75">
        <v>3.9745699487976696E-3</v>
      </c>
      <c r="AM33" s="75">
        <v>0</v>
      </c>
      <c r="AN33" s="75">
        <v>6.6754997215480198E-3</v>
      </c>
      <c r="AO33" s="75">
        <v>1.0095521092169699</v>
      </c>
      <c r="AP33" s="75">
        <v>0</v>
      </c>
      <c r="AQ33" s="75">
        <v>18.111962897534699</v>
      </c>
      <c r="AR33" s="75">
        <v>495.84621764380898</v>
      </c>
      <c r="AS33" s="75">
        <v>55.094009415278997</v>
      </c>
      <c r="AT33" s="75">
        <v>550.94022705908799</v>
      </c>
      <c r="AU33" s="75">
        <v>1.5809657440323499E-5</v>
      </c>
      <c r="AV33" s="75">
        <v>0.64618816806429002</v>
      </c>
      <c r="AW33" s="75">
        <v>1.0555050162453E-3</v>
      </c>
      <c r="AX33" s="75">
        <v>4.4382970838362601</v>
      </c>
      <c r="AY33" s="75">
        <v>8.8477724986685597</v>
      </c>
      <c r="AZ33" s="75">
        <v>14.4412201811096</v>
      </c>
      <c r="BA33" s="75">
        <v>8.6654772639539299</v>
      </c>
      <c r="BB33" s="75">
        <v>65.973720255515602</v>
      </c>
      <c r="BC33" s="75">
        <v>2.3904358967575501</v>
      </c>
      <c r="BD33" s="75">
        <v>0.14859247838092501</v>
      </c>
      <c r="BE33" s="75">
        <v>143.06731777752</v>
      </c>
      <c r="BF33" s="75">
        <v>3012.1122226373</v>
      </c>
      <c r="BG33" s="75">
        <v>1718.28504571088</v>
      </c>
      <c r="BH33" s="75">
        <v>1293.82717692642</v>
      </c>
      <c r="BI33" s="75">
        <v>2.47971533039015</v>
      </c>
      <c r="BJ33" s="75">
        <v>4.7813466933425898E-2</v>
      </c>
      <c r="BK33" s="75">
        <v>329.09006751654999</v>
      </c>
      <c r="BL33" s="75">
        <v>3.27664989831182</v>
      </c>
      <c r="BM33" s="75">
        <v>229.275097339572</v>
      </c>
      <c r="BN33" s="75">
        <v>0.124908642669356</v>
      </c>
      <c r="BO33" s="75">
        <v>7.4246239521155999E-2</v>
      </c>
      <c r="BP33" s="75">
        <v>573.20462485601001</v>
      </c>
      <c r="BQ33" s="75">
        <v>4.4820062264698299E-2</v>
      </c>
      <c r="BR33" s="75">
        <v>229.63001978648199</v>
      </c>
      <c r="BS33" s="75">
        <v>111.649856442732</v>
      </c>
      <c r="BT33" s="75">
        <v>0.30698525463163401</v>
      </c>
      <c r="BU33" s="75">
        <v>174.51119015592101</v>
      </c>
      <c r="BV33" s="75">
        <v>0.14028690376295699</v>
      </c>
      <c r="BW33" s="75">
        <v>2.6150990261082199</v>
      </c>
      <c r="BX33" s="75">
        <v>1.8532230053406999E-4</v>
      </c>
      <c r="BY33" s="75">
        <v>2.0670155850206999</v>
      </c>
      <c r="BZ33" s="75">
        <v>6.8234604804973701E-3</v>
      </c>
      <c r="CA33" s="75">
        <v>17.477474024702701</v>
      </c>
      <c r="CB33" s="75">
        <v>2.2345179266770301</v>
      </c>
      <c r="CC33" s="89"/>
      <c r="CD33" s="28">
        <f t="shared" si="0"/>
        <v>0</v>
      </c>
      <c r="CE33" s="68">
        <f t="shared" si="1"/>
        <v>-7.0244401981723827E-8</v>
      </c>
      <c r="CF33" s="68">
        <f t="shared" si="2"/>
        <v>5.0334623652457801E-6</v>
      </c>
      <c r="CG33" s="68">
        <f t="shared" si="3"/>
        <v>1.6467314191185259E-6</v>
      </c>
      <c r="CH33" s="68">
        <f t="shared" si="4"/>
        <v>-3.4416458180757987E-7</v>
      </c>
      <c r="CI33" s="68">
        <f t="shared" si="5"/>
        <v>-6.395844623431998E-7</v>
      </c>
      <c r="CJ33" s="68">
        <f t="shared" si="6"/>
        <v>1.1600754982572E-6</v>
      </c>
      <c r="CK33" s="68">
        <f t="shared" si="7"/>
        <v>-3.8811642093065918E-7</v>
      </c>
    </row>
    <row r="34" spans="1:89" x14ac:dyDescent="0.25">
      <c r="A34" s="14" t="s">
        <v>511</v>
      </c>
      <c r="B34" s="75">
        <v>9848.4227897000001</v>
      </c>
      <c r="C34" s="75">
        <v>180.62721442</v>
      </c>
      <c r="D34" s="75">
        <v>24690.658810000001</v>
      </c>
      <c r="E34" s="75">
        <v>14526.06847</v>
      </c>
      <c r="F34" s="75">
        <v>8363.1112278000001</v>
      </c>
      <c r="G34" s="75">
        <v>6195.3346621999999</v>
      </c>
      <c r="H34" s="75">
        <v>14662.924809</v>
      </c>
      <c r="I34" s="75"/>
      <c r="J34" s="75"/>
      <c r="K34" s="75"/>
      <c r="L34" s="75"/>
      <c r="M34" s="75" t="s">
        <v>471</v>
      </c>
      <c r="N34" s="75">
        <v>14.1663635215609</v>
      </c>
      <c r="O34" s="75">
        <v>540.57059175489496</v>
      </c>
      <c r="P34" s="75">
        <v>31.9293036695613</v>
      </c>
      <c r="Q34" s="75">
        <v>31.9293036695613</v>
      </c>
      <c r="R34" s="75">
        <v>10.7778924628656</v>
      </c>
      <c r="S34" s="75">
        <v>87.666232385584294</v>
      </c>
      <c r="T34" s="75">
        <v>472.70226141222099</v>
      </c>
      <c r="U34" s="75">
        <v>5287.6627976825803</v>
      </c>
      <c r="V34" s="75">
        <v>9848.3095250432798</v>
      </c>
      <c r="W34" s="75">
        <v>249.07829248811899</v>
      </c>
      <c r="X34" s="75">
        <v>81.868684002679004</v>
      </c>
      <c r="Y34" s="75">
        <v>69.812309765092607</v>
      </c>
      <c r="Z34" s="75">
        <v>26.644055144968799</v>
      </c>
      <c r="AA34" s="75">
        <v>14.192864295274999</v>
      </c>
      <c r="AB34" s="75">
        <v>1150.15874653166</v>
      </c>
      <c r="AC34" s="75">
        <v>1150.15874653166</v>
      </c>
      <c r="AD34" s="75">
        <v>0.28990906399576</v>
      </c>
      <c r="AE34" s="75">
        <v>0</v>
      </c>
      <c r="AF34" s="75">
        <v>0</v>
      </c>
      <c r="AG34" s="75">
        <v>12.409557465667801</v>
      </c>
      <c r="AH34" s="75">
        <v>6.64374318660425</v>
      </c>
      <c r="AI34" s="75">
        <v>0.111285008303824</v>
      </c>
      <c r="AJ34" s="75">
        <v>550.619231122364</v>
      </c>
      <c r="AK34" s="75">
        <v>177.72489176579799</v>
      </c>
      <c r="AL34" s="75">
        <v>374.45924855999499</v>
      </c>
      <c r="AM34" s="75">
        <v>1.7080100533831601E-2</v>
      </c>
      <c r="AN34" s="75">
        <v>7.7554641896415903</v>
      </c>
      <c r="AO34" s="75">
        <v>180.623039540777</v>
      </c>
      <c r="AP34" s="75">
        <v>0</v>
      </c>
      <c r="AQ34" s="75">
        <v>15609.4352939404</v>
      </c>
      <c r="AR34" s="75">
        <v>22221.455433479801</v>
      </c>
      <c r="AS34" s="75">
        <v>2469.0501935890702</v>
      </c>
      <c r="AT34" s="75">
        <v>24690.505627068898</v>
      </c>
      <c r="AU34" s="75">
        <v>1.09280635056094</v>
      </c>
      <c r="AV34" s="75">
        <v>287.05561274759702</v>
      </c>
      <c r="AW34" s="75">
        <v>14.5165782216321</v>
      </c>
      <c r="AX34" s="75">
        <v>220.26806896773999</v>
      </c>
      <c r="AY34" s="75">
        <v>6069.22898063505</v>
      </c>
      <c r="AZ34" s="75">
        <v>167.54806557168601</v>
      </c>
      <c r="BA34" s="75">
        <v>74.501335409866599</v>
      </c>
      <c r="BB34" s="75">
        <v>262.437848585415</v>
      </c>
      <c r="BC34" s="75">
        <v>219.79375695762101</v>
      </c>
      <c r="BD34" s="75">
        <v>10.225763964803701</v>
      </c>
      <c r="BE34" s="75">
        <v>48.4414638792529</v>
      </c>
      <c r="BF34" s="75">
        <v>14525.933264859301</v>
      </c>
      <c r="BG34" s="75">
        <v>8363.0849200269004</v>
      </c>
      <c r="BH34" s="75">
        <v>6162.8483448324596</v>
      </c>
      <c r="BI34" s="75">
        <v>1.18668059932648</v>
      </c>
      <c r="BJ34" s="75">
        <v>12.6649925878679</v>
      </c>
      <c r="BK34" s="75">
        <v>4393.6025603499802</v>
      </c>
      <c r="BL34" s="75">
        <v>66.117850445498902</v>
      </c>
      <c r="BM34" s="75">
        <v>401.63769460393002</v>
      </c>
      <c r="BN34" s="75">
        <v>52.580557498194899</v>
      </c>
      <c r="BO34" s="75">
        <v>29.812061212914401</v>
      </c>
      <c r="BP34" s="75">
        <v>1004.09368677834</v>
      </c>
      <c r="BQ34" s="75">
        <v>480.43643189163799</v>
      </c>
      <c r="BR34" s="75">
        <v>472.69284617966503</v>
      </c>
      <c r="BS34" s="75">
        <v>823.83824885275305</v>
      </c>
      <c r="BT34" s="75">
        <v>101.641437582042</v>
      </c>
      <c r="BU34" s="75">
        <v>6195.3306513748803</v>
      </c>
      <c r="BV34" s="75">
        <v>462.10399322032299</v>
      </c>
      <c r="BW34" s="75">
        <v>22.745995997839501</v>
      </c>
      <c r="BX34" s="75">
        <v>216.63687826670801</v>
      </c>
      <c r="BY34" s="75">
        <v>2065.2488848829598</v>
      </c>
      <c r="BZ34" s="75">
        <v>233.48081852638501</v>
      </c>
      <c r="CA34" s="75">
        <v>14662.893427755</v>
      </c>
      <c r="CB34" s="75">
        <v>806.21790841812401</v>
      </c>
      <c r="CC34" s="89"/>
      <c r="CD34" s="28">
        <f t="shared" si="0"/>
        <v>0</v>
      </c>
      <c r="CE34" s="68">
        <f t="shared" si="1"/>
        <v>-1.1500791460611711E-5</v>
      </c>
      <c r="CF34" s="68">
        <f t="shared" si="2"/>
        <v>-2.3113234826804185E-5</v>
      </c>
      <c r="CG34" s="68">
        <f t="shared" si="3"/>
        <v>-6.2040843981227139E-6</v>
      </c>
      <c r="CH34" s="68">
        <f t="shared" si="4"/>
        <v>-9.3077587358588897E-6</v>
      </c>
      <c r="CI34" s="68">
        <f t="shared" si="5"/>
        <v>-3.1456921214007181E-6</v>
      </c>
      <c r="CJ34" s="68">
        <f t="shared" si="6"/>
        <v>-6.4739442472625339E-7</v>
      </c>
      <c r="CK34" s="68">
        <f t="shared" si="7"/>
        <v>-2.1401763569784942E-6</v>
      </c>
    </row>
    <row r="35" spans="1:89" x14ac:dyDescent="0.25">
      <c r="A35" s="14" t="s">
        <v>512</v>
      </c>
      <c r="B35" s="75">
        <v>5138.4019142999996</v>
      </c>
      <c r="C35" s="75">
        <v>100.4407058</v>
      </c>
      <c r="D35" s="75">
        <v>7315.8978198000004</v>
      </c>
      <c r="E35" s="75">
        <v>5871.4176680999999</v>
      </c>
      <c r="F35" s="75">
        <v>3458.025318</v>
      </c>
      <c r="G35" s="75">
        <v>120585.72687</v>
      </c>
      <c r="H35" s="75">
        <v>1189.2110774</v>
      </c>
      <c r="I35" s="75"/>
      <c r="J35" s="75"/>
      <c r="K35" s="75"/>
      <c r="L35" s="75"/>
      <c r="M35" s="75" t="s">
        <v>447</v>
      </c>
      <c r="N35" s="75">
        <v>0</v>
      </c>
      <c r="O35" s="75">
        <v>27.464815341037198</v>
      </c>
      <c r="P35" s="75">
        <v>1.24885261720597</v>
      </c>
      <c r="Q35" s="75">
        <v>1.24885261720597</v>
      </c>
      <c r="R35" s="75">
        <v>0.10994523131996201</v>
      </c>
      <c r="S35" s="75">
        <v>0</v>
      </c>
      <c r="T35" s="75">
        <v>15.007039048068499</v>
      </c>
      <c r="U35" s="75">
        <v>2581.9343683152301</v>
      </c>
      <c r="V35" s="75">
        <v>5138.40117367946</v>
      </c>
      <c r="W35" s="75">
        <v>26.218593736122902</v>
      </c>
      <c r="X35" s="75">
        <v>295.85842702899902</v>
      </c>
      <c r="Y35" s="75">
        <v>10.487188775536501</v>
      </c>
      <c r="Z35" s="75">
        <v>0</v>
      </c>
      <c r="AA35" s="75">
        <v>0</v>
      </c>
      <c r="AB35" s="75">
        <v>78.929681721439707</v>
      </c>
      <c r="AC35" s="75">
        <v>78.929681721439707</v>
      </c>
      <c r="AD35" s="75">
        <v>9.8298213107580693E-3</v>
      </c>
      <c r="AE35" s="75">
        <v>0</v>
      </c>
      <c r="AF35" s="75">
        <v>0</v>
      </c>
      <c r="AG35" s="75">
        <v>3.7312551594768499</v>
      </c>
      <c r="AH35" s="75">
        <v>1.9831294981729202E-3</v>
      </c>
      <c r="AI35" s="75">
        <v>0</v>
      </c>
      <c r="AJ35" s="75">
        <v>0.64704991334077</v>
      </c>
      <c r="AK35" s="75">
        <v>2.1488854820130299E-2</v>
      </c>
      <c r="AL35" s="75">
        <v>0</v>
      </c>
      <c r="AM35" s="75">
        <v>0</v>
      </c>
      <c r="AN35" s="75">
        <v>6.6317180062500494E-2</v>
      </c>
      <c r="AO35" s="75">
        <v>100.44083645628901</v>
      </c>
      <c r="AP35" s="75">
        <v>0</v>
      </c>
      <c r="AQ35" s="75">
        <v>1512.8471395858601</v>
      </c>
      <c r="AR35" s="75">
        <v>6584.3008425423895</v>
      </c>
      <c r="AS35" s="75">
        <v>731.59026196255297</v>
      </c>
      <c r="AT35" s="75">
        <v>7315.8911045049499</v>
      </c>
      <c r="AU35" s="75">
        <v>0</v>
      </c>
      <c r="AV35" s="75">
        <v>14.636843957531701</v>
      </c>
      <c r="AW35" s="75">
        <v>0</v>
      </c>
      <c r="AX35" s="75">
        <v>24.104903939383899</v>
      </c>
      <c r="AY35" s="75">
        <v>607.39159653730201</v>
      </c>
      <c r="AZ35" s="75">
        <v>30.816062986191302</v>
      </c>
      <c r="BA35" s="75">
        <v>15.5741750156343</v>
      </c>
      <c r="BB35" s="75">
        <v>87.5800618500638</v>
      </c>
      <c r="BC35" s="75">
        <v>6.34467636325697</v>
      </c>
      <c r="BD35" s="75">
        <v>0</v>
      </c>
      <c r="BE35" s="75">
        <v>135.66670856843899</v>
      </c>
      <c r="BF35" s="75">
        <v>5871.4147416407604</v>
      </c>
      <c r="BG35" s="75">
        <v>3458.0227367502398</v>
      </c>
      <c r="BH35" s="75">
        <v>2413.3920048905102</v>
      </c>
      <c r="BI35" s="75">
        <v>2.1399566392742302</v>
      </c>
      <c r="BJ35" s="75">
        <v>9.3601072515528294E-2</v>
      </c>
      <c r="BK35" s="75">
        <v>1176.6576538091799</v>
      </c>
      <c r="BL35" s="75">
        <v>4.0476914179577497</v>
      </c>
      <c r="BM35" s="75">
        <v>264.56707104548599</v>
      </c>
      <c r="BN35" s="75">
        <v>4.0353133445768998</v>
      </c>
      <c r="BO35" s="75">
        <v>1.95173111645914</v>
      </c>
      <c r="BP35" s="75">
        <v>661.74288779477297</v>
      </c>
      <c r="BQ35" s="75">
        <v>392.98821600653002</v>
      </c>
      <c r="BR35" s="75">
        <v>234.404202830034</v>
      </c>
      <c r="BS35" s="75">
        <v>708.97958927501304</v>
      </c>
      <c r="BT35" s="75">
        <v>99.316449681995493</v>
      </c>
      <c r="BU35" s="75">
        <v>120585.44741608801</v>
      </c>
      <c r="BV35" s="75">
        <v>1.4492669541073799</v>
      </c>
      <c r="BW35" s="75">
        <v>842.91501158837104</v>
      </c>
      <c r="BX35" s="75">
        <v>0</v>
      </c>
      <c r="BY35" s="75">
        <v>23.126508103686501</v>
      </c>
      <c r="BZ35" s="75">
        <v>0.119311511172472</v>
      </c>
      <c r="CA35" s="75">
        <v>1189.21008942652</v>
      </c>
      <c r="CB35" s="75">
        <v>23.9283178649336</v>
      </c>
      <c r="CC35" s="89"/>
      <c r="CD35" s="28">
        <f t="shared" si="0"/>
        <v>0</v>
      </c>
      <c r="CE35" s="68">
        <f t="shared" ref="CE35:CE51" si="9">IF(B35=0,"",(V35-B35)/B35)</f>
        <v>-1.4413441219620578E-7</v>
      </c>
      <c r="CF35" s="68">
        <f t="shared" ref="CF35:CF51" si="10">IF(C35=0,"",(AO35-C35)/C35)</f>
        <v>1.3008300565149735E-6</v>
      </c>
      <c r="CG35" s="68">
        <f t="shared" ref="CG35:CG51" si="11">IF(D35=0,"",(AT35-D35)/D35)</f>
        <v>-9.1790443441562692E-7</v>
      </c>
      <c r="CH35" s="68">
        <f t="shared" ref="CH35:CH51" si="12">IF(E35=0,"",(BF35-E35)/E35)</f>
        <v>-4.9842464033190074E-7</v>
      </c>
      <c r="CI35" s="68">
        <f t="shared" ref="CI35:CI51" si="13">IF(F35=0,"",(BG35-F35)/F35)</f>
        <v>-7.4645195532057631E-7</v>
      </c>
      <c r="CJ35" s="68">
        <f t="shared" ref="CJ35:CJ51" si="14">IF(G35=0,"",(BU35-G35)/G35)</f>
        <v>-2.3174708918449207E-6</v>
      </c>
      <c r="CK35" s="68">
        <f t="shared" ref="CK35:CK51" si="15">IF(H35=0,"",(CA35-H35)/H35)</f>
        <v>-8.3078058960791951E-7</v>
      </c>
    </row>
    <row r="36" spans="1:89" x14ac:dyDescent="0.25">
      <c r="A36" s="14" t="s">
        <v>513</v>
      </c>
      <c r="B36" s="75">
        <v>4511.3218038000005</v>
      </c>
      <c r="C36" s="75">
        <v>31.627474133</v>
      </c>
      <c r="D36" s="75">
        <v>11872.129852</v>
      </c>
      <c r="E36" s="75">
        <v>3252.1833817000002</v>
      </c>
      <c r="F36" s="75">
        <v>2206.5608296</v>
      </c>
      <c r="G36" s="75">
        <v>11126.088385999999</v>
      </c>
      <c r="H36" s="75">
        <v>2089.1314373999999</v>
      </c>
      <c r="I36" s="75"/>
      <c r="J36" s="75"/>
      <c r="K36" s="75"/>
      <c r="L36" s="75"/>
      <c r="M36" s="75" t="s">
        <v>472</v>
      </c>
      <c r="N36" s="75">
        <v>2.03609235668578E-2</v>
      </c>
      <c r="O36" s="75">
        <v>45.287210980929402</v>
      </c>
      <c r="P36" s="75">
        <v>1.78763148343467</v>
      </c>
      <c r="Q36" s="75">
        <v>1.78763148343467</v>
      </c>
      <c r="R36" s="75">
        <v>0.36645253863770799</v>
      </c>
      <c r="S36" s="75">
        <v>0</v>
      </c>
      <c r="T36" s="75">
        <v>119.314783649727</v>
      </c>
      <c r="U36" s="75">
        <v>4026.2985873124198</v>
      </c>
      <c r="V36" s="75">
        <v>4511.1928551437704</v>
      </c>
      <c r="W36" s="75">
        <v>35.912405752016902</v>
      </c>
      <c r="X36" s="75">
        <v>416.025402866062</v>
      </c>
      <c r="Y36" s="75">
        <v>12.6244155698967</v>
      </c>
      <c r="Z36" s="75">
        <v>0.307037607312729</v>
      </c>
      <c r="AA36" s="75">
        <v>3.2480326780094597E-2</v>
      </c>
      <c r="AB36" s="75">
        <v>297.13362086539303</v>
      </c>
      <c r="AC36" s="75">
        <v>297.13362086539303</v>
      </c>
      <c r="AD36" s="75">
        <v>5.8277885918219304E-3</v>
      </c>
      <c r="AE36" s="75">
        <v>0</v>
      </c>
      <c r="AF36" s="75">
        <v>0</v>
      </c>
      <c r="AG36" s="75">
        <v>2.6628205861318199</v>
      </c>
      <c r="AH36" s="75">
        <v>1.3121377969047101E-3</v>
      </c>
      <c r="AI36" s="75">
        <v>0</v>
      </c>
      <c r="AJ36" s="75">
        <v>16.521918060734599</v>
      </c>
      <c r="AK36" s="75">
        <v>6.1016779628962299</v>
      </c>
      <c r="AL36" s="75">
        <v>21.699115001681001</v>
      </c>
      <c r="AM36" s="75">
        <v>1.8040760373352701E-5</v>
      </c>
      <c r="AN36" s="75">
        <v>0.33350961280717201</v>
      </c>
      <c r="AO36" s="75">
        <v>31.6274969909114</v>
      </c>
      <c r="AP36" s="75">
        <v>0</v>
      </c>
      <c r="AQ36" s="75">
        <v>2551.7143641126099</v>
      </c>
      <c r="AR36" s="75">
        <v>10684.2583487637</v>
      </c>
      <c r="AS36" s="75">
        <v>1187.1399257667299</v>
      </c>
      <c r="AT36" s="75">
        <v>11871.3982745304</v>
      </c>
      <c r="AU36" s="75">
        <v>3.4667371768161898E-3</v>
      </c>
      <c r="AV36" s="75">
        <v>34.300169030237299</v>
      </c>
      <c r="AW36" s="75">
        <v>3.4456386189421102E-2</v>
      </c>
      <c r="AX36" s="75">
        <v>14.8959980067626</v>
      </c>
      <c r="AY36" s="75">
        <v>987.40677641273396</v>
      </c>
      <c r="AZ36" s="75">
        <v>21.2508655446353</v>
      </c>
      <c r="BA36" s="75">
        <v>27.790941357096798</v>
      </c>
      <c r="BB36" s="75">
        <v>111.31652949977099</v>
      </c>
      <c r="BC36" s="75">
        <v>18.1347670422454</v>
      </c>
      <c r="BD36" s="75">
        <v>0.346217251497766</v>
      </c>
      <c r="BE36" s="75">
        <v>106.249973136157</v>
      </c>
      <c r="BF36" s="75">
        <v>3252.1514375496599</v>
      </c>
      <c r="BG36" s="75">
        <v>2206.5291653731001</v>
      </c>
      <c r="BH36" s="75">
        <v>1045.62227217656</v>
      </c>
      <c r="BI36" s="75">
        <v>5.1404477135314197</v>
      </c>
      <c r="BJ36" s="75">
        <v>4.4789113161041998E-2</v>
      </c>
      <c r="BK36" s="75">
        <v>421.45186007871598</v>
      </c>
      <c r="BL36" s="75">
        <v>6.1856366759811801</v>
      </c>
      <c r="BM36" s="75">
        <v>289.38336035251803</v>
      </c>
      <c r="BN36" s="75">
        <v>34.276303654491599</v>
      </c>
      <c r="BO36" s="75">
        <v>27.487348065796901</v>
      </c>
      <c r="BP36" s="75">
        <v>723.47180019665302</v>
      </c>
      <c r="BQ36" s="75">
        <v>209.72034471892599</v>
      </c>
      <c r="BR36" s="75">
        <v>177.18582568059401</v>
      </c>
      <c r="BS36" s="75">
        <v>213.50193184462799</v>
      </c>
      <c r="BT36" s="75">
        <v>8.4145701588638602</v>
      </c>
      <c r="BU36" s="75">
        <v>11126.0786622209</v>
      </c>
      <c r="BV36" s="75">
        <v>12.528835214453199</v>
      </c>
      <c r="BW36" s="75">
        <v>58.2969557488275</v>
      </c>
      <c r="BX36" s="75">
        <v>0</v>
      </c>
      <c r="BY36" s="75">
        <v>283.56501386215001</v>
      </c>
      <c r="BZ36" s="75">
        <v>0.652590423647879</v>
      </c>
      <c r="CA36" s="75">
        <v>2089.0988760928599</v>
      </c>
      <c r="CB36" s="75">
        <v>53.149094525053599</v>
      </c>
      <c r="CC36" s="89"/>
      <c r="CD36" s="28">
        <f t="shared" si="0"/>
        <v>0</v>
      </c>
      <c r="CE36" s="68">
        <f t="shared" si="9"/>
        <v>-2.8583342496517516E-5</v>
      </c>
      <c r="CF36" s="68">
        <f t="shared" si="10"/>
        <v>7.2272326598030224E-7</v>
      </c>
      <c r="CG36" s="68">
        <f t="shared" si="11"/>
        <v>-6.1621417447403249E-5</v>
      </c>
      <c r="CH36" s="68">
        <f t="shared" si="12"/>
        <v>-9.8223705710977165E-6</v>
      </c>
      <c r="CI36" s="68">
        <f t="shared" si="13"/>
        <v>-1.4350035800128083E-5</v>
      </c>
      <c r="CJ36" s="68">
        <f t="shared" si="14"/>
        <v>-8.7396205767106643E-7</v>
      </c>
      <c r="CK36" s="68">
        <f t="shared" si="15"/>
        <v>-1.5586050047913435E-5</v>
      </c>
    </row>
    <row r="37" spans="1:89" x14ac:dyDescent="0.25">
      <c r="A37" s="14" t="s">
        <v>514</v>
      </c>
      <c r="B37" s="75">
        <v>2474.7443484</v>
      </c>
      <c r="C37" s="75">
        <v>38.802403429999998</v>
      </c>
      <c r="D37" s="75">
        <v>4657.9440283000004</v>
      </c>
      <c r="E37" s="75">
        <v>1141.3980919000001</v>
      </c>
      <c r="F37" s="75">
        <v>963.80236993000005</v>
      </c>
      <c r="G37" s="75">
        <v>2386.8834753000001</v>
      </c>
      <c r="H37" s="75">
        <v>5480.3524543000003</v>
      </c>
      <c r="I37" s="75"/>
      <c r="J37" s="75"/>
      <c r="K37" s="75"/>
      <c r="L37" s="75"/>
      <c r="M37" s="75" t="s">
        <v>473</v>
      </c>
      <c r="N37" s="75">
        <v>1.44749937953934</v>
      </c>
      <c r="O37" s="75">
        <v>446.27303947457301</v>
      </c>
      <c r="P37" s="75">
        <v>38.555678661469301</v>
      </c>
      <c r="Q37" s="75">
        <v>38.555678661469301</v>
      </c>
      <c r="R37" s="75">
        <v>22.598341726218901</v>
      </c>
      <c r="S37" s="75">
        <v>305.047412176656</v>
      </c>
      <c r="T37" s="75">
        <v>54.952848859280202</v>
      </c>
      <c r="U37" s="75">
        <v>622.93662428116897</v>
      </c>
      <c r="V37" s="75">
        <v>2474.70243714346</v>
      </c>
      <c r="W37" s="75">
        <v>33.222197853770297</v>
      </c>
      <c r="X37" s="75">
        <v>9.4195428891575901</v>
      </c>
      <c r="Y37" s="75">
        <v>5.3136577264326101</v>
      </c>
      <c r="Z37" s="75">
        <v>11.1982560578757</v>
      </c>
      <c r="AA37" s="75">
        <v>1.0187088754154301</v>
      </c>
      <c r="AB37" s="75">
        <v>246.02869820082299</v>
      </c>
      <c r="AC37" s="75">
        <v>246.02869820082299</v>
      </c>
      <c r="AD37" s="75">
        <v>0.24762095406429599</v>
      </c>
      <c r="AE37" s="75">
        <v>0</v>
      </c>
      <c r="AF37" s="75">
        <v>0</v>
      </c>
      <c r="AG37" s="75">
        <v>2.54871534568887</v>
      </c>
      <c r="AH37" s="75">
        <v>0.69475935219977003</v>
      </c>
      <c r="AI37" s="75">
        <v>1.7312362111287002E-2</v>
      </c>
      <c r="AJ37" s="75">
        <v>165.55745599615901</v>
      </c>
      <c r="AK37" s="75">
        <v>385.548869738679</v>
      </c>
      <c r="AL37" s="75">
        <v>416.71622337356501</v>
      </c>
      <c r="AM37" s="75">
        <v>5.2391715800856303E-2</v>
      </c>
      <c r="AN37" s="75">
        <v>16.687864220310299</v>
      </c>
      <c r="AO37" s="75">
        <v>38.802234683553898</v>
      </c>
      <c r="AP37" s="75">
        <v>0</v>
      </c>
      <c r="AQ37" s="75">
        <v>5965.0075668248401</v>
      </c>
      <c r="AR37" s="75">
        <v>4192.0821721919901</v>
      </c>
      <c r="AS37" s="75">
        <v>465.78750499005099</v>
      </c>
      <c r="AT37" s="75">
        <v>4657.8696771820396</v>
      </c>
      <c r="AU37" s="75">
        <v>9.3621525749597007E-2</v>
      </c>
      <c r="AV37" s="75">
        <v>19.3245205676075</v>
      </c>
      <c r="AW37" s="75">
        <v>0.99928366121283096</v>
      </c>
      <c r="AX37" s="75">
        <v>8.9410420300159199</v>
      </c>
      <c r="AY37" s="75">
        <v>1932.2640121372899</v>
      </c>
      <c r="AZ37" s="75">
        <v>9.9031687020839296</v>
      </c>
      <c r="BA37" s="75">
        <v>23.7705359325826</v>
      </c>
      <c r="BB37" s="75">
        <v>49.715429498944502</v>
      </c>
      <c r="BC37" s="75">
        <v>15.9697574739441</v>
      </c>
      <c r="BD37" s="75">
        <v>5.47170939907517</v>
      </c>
      <c r="BE37" s="75">
        <v>5.1209740007826401</v>
      </c>
      <c r="BF37" s="75">
        <v>1143.2687690995899</v>
      </c>
      <c r="BG37" s="75">
        <v>963.77071719176899</v>
      </c>
      <c r="BH37" s="75">
        <v>179.49805190782399</v>
      </c>
      <c r="BI37" s="75">
        <v>1.04599436719081E-2</v>
      </c>
      <c r="BJ37" s="75">
        <v>0.257591134663822</v>
      </c>
      <c r="BK37" s="75">
        <v>169.85692308184099</v>
      </c>
      <c r="BL37" s="75">
        <v>3.8541735169783302</v>
      </c>
      <c r="BM37" s="75">
        <v>132.303067048066</v>
      </c>
      <c r="BN37" s="75">
        <v>32.070195818934202</v>
      </c>
      <c r="BO37" s="75">
        <v>17.408054775376598</v>
      </c>
      <c r="BP37" s="75">
        <v>330.796853409172</v>
      </c>
      <c r="BQ37" s="75">
        <v>39.475079786229898</v>
      </c>
      <c r="BR37" s="75">
        <v>30.317361556904</v>
      </c>
      <c r="BS37" s="75">
        <v>122.83925601724</v>
      </c>
      <c r="BT37" s="75">
        <v>5.1641638514905797</v>
      </c>
      <c r="BU37" s="75">
        <v>2386.8743302836701</v>
      </c>
      <c r="BV37" s="75">
        <v>213.16071707128799</v>
      </c>
      <c r="BW37" s="75">
        <v>19.673042178386901</v>
      </c>
      <c r="BX37" s="75">
        <v>0.12230888145185401</v>
      </c>
      <c r="BY37" s="75">
        <v>572.27497128713503</v>
      </c>
      <c r="BZ37" s="75">
        <v>24.137310817143</v>
      </c>
      <c r="CA37" s="75">
        <v>5480.3237724499304</v>
      </c>
      <c r="CB37" s="75">
        <v>991.97748846711295</v>
      </c>
      <c r="CC37" s="89"/>
      <c r="CD37" s="28">
        <f t="shared" si="0"/>
        <v>0</v>
      </c>
      <c r="CE37" s="68">
        <f t="shared" si="9"/>
        <v>-1.6935590363973534E-5</v>
      </c>
      <c r="CF37" s="68">
        <f t="shared" si="10"/>
        <v>-4.3488658223042372E-6</v>
      </c>
      <c r="CG37" s="68">
        <f t="shared" si="11"/>
        <v>-1.5962217989101773E-5</v>
      </c>
      <c r="CH37" s="68">
        <f t="shared" si="12"/>
        <v>1.6389349280196246E-3</v>
      </c>
      <c r="CI37" s="68">
        <f t="shared" si="13"/>
        <v>-3.2841523551512466E-5</v>
      </c>
      <c r="CJ37" s="68">
        <f t="shared" si="14"/>
        <v>-3.8313627056375193E-6</v>
      </c>
      <c r="CK37" s="68">
        <f t="shared" si="15"/>
        <v>-5.2335776410532028E-6</v>
      </c>
    </row>
    <row r="38" spans="1:89" x14ac:dyDescent="0.25">
      <c r="A38" s="14" t="s">
        <v>515</v>
      </c>
      <c r="B38" s="75">
        <v>221.24272733999999</v>
      </c>
      <c r="C38" s="75">
        <v>0.155919958</v>
      </c>
      <c r="D38" s="75">
        <v>1248.1271887</v>
      </c>
      <c r="E38" s="75">
        <v>1939.7147015999999</v>
      </c>
      <c r="F38" s="75">
        <v>1096.7405474</v>
      </c>
      <c r="G38" s="75">
        <v>94.284279249999997</v>
      </c>
      <c r="H38" s="75">
        <v>57.566100173999999</v>
      </c>
      <c r="I38" s="75"/>
      <c r="J38" s="75"/>
      <c r="K38" s="75"/>
      <c r="L38" s="75"/>
      <c r="M38" s="75" t="s">
        <v>448</v>
      </c>
      <c r="N38" s="75">
        <v>0</v>
      </c>
      <c r="O38" s="75">
        <v>6.9339546803574102E-3</v>
      </c>
      <c r="P38" s="75">
        <v>0</v>
      </c>
      <c r="Q38" s="75">
        <v>0</v>
      </c>
      <c r="R38" s="75">
        <v>0</v>
      </c>
      <c r="S38" s="75">
        <v>0</v>
      </c>
      <c r="T38" s="75">
        <v>7.8621846371233302</v>
      </c>
      <c r="U38" s="75">
        <v>13.557366838934501</v>
      </c>
      <c r="V38" s="75">
        <v>221.23366209979099</v>
      </c>
      <c r="W38" s="75">
        <v>18.859929256853398</v>
      </c>
      <c r="X38" s="75">
        <v>2.50594187202962</v>
      </c>
      <c r="Y38" s="75">
        <v>6.2206249507385998</v>
      </c>
      <c r="Z38" s="75">
        <v>3.0621443589345101</v>
      </c>
      <c r="AA38" s="75">
        <v>0</v>
      </c>
      <c r="AB38" s="75">
        <v>1.04141799295623E-2</v>
      </c>
      <c r="AC38" s="75">
        <v>1.04141799295623E-2</v>
      </c>
      <c r="AD38" s="75">
        <v>0</v>
      </c>
      <c r="AE38" s="75">
        <v>0</v>
      </c>
      <c r="AF38" s="75">
        <v>0</v>
      </c>
      <c r="AG38" s="75">
        <v>0</v>
      </c>
      <c r="AH38" s="75">
        <v>0</v>
      </c>
      <c r="AI38" s="75">
        <v>0</v>
      </c>
      <c r="AJ38" s="75">
        <v>0</v>
      </c>
      <c r="AK38" s="75">
        <v>0</v>
      </c>
      <c r="AL38" s="75">
        <v>0</v>
      </c>
      <c r="AM38" s="75">
        <v>0</v>
      </c>
      <c r="AN38" s="75">
        <v>0</v>
      </c>
      <c r="AO38" s="75">
        <v>0.15591961837993301</v>
      </c>
      <c r="AP38" s="75">
        <v>0</v>
      </c>
      <c r="AQ38" s="75">
        <v>60.079419126197998</v>
      </c>
      <c r="AR38" s="75">
        <v>1123.2305165539501</v>
      </c>
      <c r="AS38" s="75">
        <v>124.803382271532</v>
      </c>
      <c r="AT38" s="75">
        <v>1248.03389882548</v>
      </c>
      <c r="AU38" s="75">
        <v>0</v>
      </c>
      <c r="AV38" s="75">
        <v>9.7086335400442092</v>
      </c>
      <c r="AW38" s="75">
        <v>0</v>
      </c>
      <c r="AX38" s="75">
        <v>0</v>
      </c>
      <c r="AY38" s="75">
        <v>6.7562527545032198</v>
      </c>
      <c r="AZ38" s="75">
        <v>6.7044109308465298</v>
      </c>
      <c r="BA38" s="75">
        <v>5.63522993580139</v>
      </c>
      <c r="BB38" s="75">
        <v>64.2880571989174</v>
      </c>
      <c r="BC38" s="75">
        <v>2.1200160937405201E-2</v>
      </c>
      <c r="BD38" s="75">
        <v>0</v>
      </c>
      <c r="BE38" s="75">
        <v>93.222772535756405</v>
      </c>
      <c r="BF38" s="75">
        <v>1939.70658060137</v>
      </c>
      <c r="BG38" s="75">
        <v>1096.7391179559299</v>
      </c>
      <c r="BH38" s="75">
        <v>842.96746264543594</v>
      </c>
      <c r="BI38" s="75">
        <v>1.4949705958541999</v>
      </c>
      <c r="BJ38" s="75">
        <v>8.9885745465368397E-6</v>
      </c>
      <c r="BK38" s="75">
        <v>181.09938976107401</v>
      </c>
      <c r="BL38" s="75">
        <v>1.58291825812816</v>
      </c>
      <c r="BM38" s="75">
        <v>150.42842906353101</v>
      </c>
      <c r="BN38" s="75">
        <v>0</v>
      </c>
      <c r="BO38" s="75">
        <v>3.5292667317030103E-2</v>
      </c>
      <c r="BP38" s="75">
        <v>378.10771037660402</v>
      </c>
      <c r="BQ38" s="75">
        <v>0.25486806036695903</v>
      </c>
      <c r="BR38" s="75">
        <v>142.577801606067</v>
      </c>
      <c r="BS38" s="75">
        <v>71.540646003405996</v>
      </c>
      <c r="BT38" s="75">
        <v>2.7987312069754298E-4</v>
      </c>
      <c r="BU38" s="75">
        <v>94.279319232130206</v>
      </c>
      <c r="BV38" s="75">
        <v>4.9162492863572597E-2</v>
      </c>
      <c r="BW38" s="75">
        <v>0.14186256320375601</v>
      </c>
      <c r="BX38" s="75">
        <v>0</v>
      </c>
      <c r="BY38" s="75">
        <v>0</v>
      </c>
      <c r="BZ38" s="75">
        <v>0</v>
      </c>
      <c r="CA38" s="75">
        <v>57.563960956144598</v>
      </c>
      <c r="CB38" s="75">
        <v>0</v>
      </c>
      <c r="CC38" s="89"/>
      <c r="CD38" s="28">
        <f t="shared" si="0"/>
        <v>0</v>
      </c>
      <c r="CE38" s="68">
        <f t="shared" si="9"/>
        <v>-4.0974183956184992E-5</v>
      </c>
      <c r="CF38" s="68">
        <f t="shared" si="10"/>
        <v>-2.1781693077793558E-6</v>
      </c>
      <c r="CG38" s="68">
        <f t="shared" si="11"/>
        <v>-7.4743884569298925E-5</v>
      </c>
      <c r="CH38" s="68">
        <f t="shared" si="12"/>
        <v>-4.1866974680458319E-6</v>
      </c>
      <c r="CI38" s="68">
        <f t="shared" si="13"/>
        <v>-1.3033566356378474E-6</v>
      </c>
      <c r="CJ38" s="68">
        <f t="shared" si="14"/>
        <v>-5.2607050817451097E-5</v>
      </c>
      <c r="CK38" s="68">
        <f t="shared" si="15"/>
        <v>-3.7161069604071102E-5</v>
      </c>
    </row>
    <row r="39" spans="1:89" x14ac:dyDescent="0.25">
      <c r="A39" s="14" t="s">
        <v>516</v>
      </c>
      <c r="B39" s="75">
        <v>11084.152666</v>
      </c>
      <c r="C39" s="75">
        <v>90.805576353999996</v>
      </c>
      <c r="D39" s="75">
        <v>22010.751315000001</v>
      </c>
      <c r="E39" s="75">
        <v>12701.490093</v>
      </c>
      <c r="F39" s="75">
        <v>8313.9778150999991</v>
      </c>
      <c r="G39" s="75">
        <v>65990.631273999999</v>
      </c>
      <c r="H39" s="75">
        <v>3141.8864021999998</v>
      </c>
      <c r="I39" s="75"/>
      <c r="J39" s="75"/>
      <c r="K39" s="75"/>
      <c r="L39" s="75"/>
      <c r="M39" s="75" t="s">
        <v>474</v>
      </c>
      <c r="N39" s="75">
        <v>0.358073913920534</v>
      </c>
      <c r="O39" s="75">
        <v>661.10093899714605</v>
      </c>
      <c r="P39" s="75">
        <v>7.0664686820092504</v>
      </c>
      <c r="Q39" s="75">
        <v>7.0664686820092504</v>
      </c>
      <c r="R39" s="75">
        <v>0.61683881985813305</v>
      </c>
      <c r="S39" s="75">
        <v>0.28734548834360901</v>
      </c>
      <c r="T39" s="75">
        <v>82.063253095154906</v>
      </c>
      <c r="U39" s="75">
        <v>1738.7999555848701</v>
      </c>
      <c r="V39" s="75">
        <v>11083.9808529903</v>
      </c>
      <c r="W39" s="75">
        <v>48.263140195865198</v>
      </c>
      <c r="X39" s="75">
        <v>12.9738926198473</v>
      </c>
      <c r="Y39" s="75">
        <v>4.9433165902794904</v>
      </c>
      <c r="Z39" s="75">
        <v>0.68167353360339999</v>
      </c>
      <c r="AA39" s="75">
        <v>0.208325927181335</v>
      </c>
      <c r="AB39" s="75">
        <v>1140.6987329247499</v>
      </c>
      <c r="AC39" s="75">
        <v>1140.6987329247499</v>
      </c>
      <c r="AD39" s="75">
        <v>0.16437241453908499</v>
      </c>
      <c r="AE39" s="75">
        <v>0</v>
      </c>
      <c r="AF39" s="75">
        <v>0</v>
      </c>
      <c r="AG39" s="75">
        <v>1.70817140861128</v>
      </c>
      <c r="AH39" s="75">
        <v>0.19556109727746099</v>
      </c>
      <c r="AI39" s="75">
        <v>4.8674337748089097E-3</v>
      </c>
      <c r="AJ39" s="75">
        <v>4.6838893288863703</v>
      </c>
      <c r="AK39" s="75">
        <v>27.992328306865701</v>
      </c>
      <c r="AL39" s="75">
        <v>2.1306428006415201</v>
      </c>
      <c r="AM39" s="75">
        <v>3.7758944285156699E-2</v>
      </c>
      <c r="AN39" s="75">
        <v>0.118387109057099</v>
      </c>
      <c r="AO39" s="75">
        <v>90.793852223306104</v>
      </c>
      <c r="AP39" s="75">
        <v>0</v>
      </c>
      <c r="AQ39" s="75">
        <v>3818.6153031630802</v>
      </c>
      <c r="AR39" s="75">
        <v>19808.9152708654</v>
      </c>
      <c r="AS39" s="75">
        <v>2200.9926233127699</v>
      </c>
      <c r="AT39" s="75">
        <v>22009.907894178101</v>
      </c>
      <c r="AU39" s="75">
        <v>3.3155616028704002E-3</v>
      </c>
      <c r="AV39" s="75">
        <v>15.5398985232836</v>
      </c>
      <c r="AW39" s="75">
        <v>0.198121672291207</v>
      </c>
      <c r="AX39" s="75">
        <v>28.500197364374401</v>
      </c>
      <c r="AY39" s="75">
        <v>1511.8839447410201</v>
      </c>
      <c r="AZ39" s="75">
        <v>54.433386539680399</v>
      </c>
      <c r="BA39" s="75">
        <v>74.984819255168404</v>
      </c>
      <c r="BB39" s="75">
        <v>298.064531975286</v>
      </c>
      <c r="BC39" s="75">
        <v>32.318153268627597</v>
      </c>
      <c r="BD39" s="75">
        <v>0.83318571482112302</v>
      </c>
      <c r="BE39" s="75">
        <v>409.05218392169098</v>
      </c>
      <c r="BF39" s="75">
        <v>12701.008059560099</v>
      </c>
      <c r="BG39" s="75">
        <v>8313.6093558943903</v>
      </c>
      <c r="BH39" s="75">
        <v>4387.39870366574</v>
      </c>
      <c r="BI39" s="75">
        <v>6.6877536257213404</v>
      </c>
      <c r="BJ39" s="75">
        <v>0.22231125261109899</v>
      </c>
      <c r="BK39" s="75">
        <v>2085.5790176755499</v>
      </c>
      <c r="BL39" s="75">
        <v>9.0205876673446106</v>
      </c>
      <c r="BM39" s="75">
        <v>927.164378368249</v>
      </c>
      <c r="BN39" s="75">
        <v>69.5511334920661</v>
      </c>
      <c r="BO39" s="75">
        <v>37.258058925136503</v>
      </c>
      <c r="BP39" s="75">
        <v>2317.9593085203101</v>
      </c>
      <c r="BQ39" s="75">
        <v>72.377452164136599</v>
      </c>
      <c r="BR39" s="75">
        <v>681.72668553492394</v>
      </c>
      <c r="BS39" s="75">
        <v>1268.9834759062301</v>
      </c>
      <c r="BT39" s="75">
        <v>11.270186886591199</v>
      </c>
      <c r="BU39" s="75">
        <v>65981.478703285495</v>
      </c>
      <c r="BV39" s="75">
        <v>138.52574137595701</v>
      </c>
      <c r="BW39" s="75">
        <v>705.97367762914905</v>
      </c>
      <c r="BX39" s="75">
        <v>6.1954982636396802E-2</v>
      </c>
      <c r="BY39" s="75">
        <v>170.61107327867799</v>
      </c>
      <c r="BZ39" s="75">
        <v>1.25271960194778</v>
      </c>
      <c r="CA39" s="75">
        <v>3141.8639079239601</v>
      </c>
      <c r="CB39" s="75">
        <v>78.020453644504599</v>
      </c>
      <c r="CC39" s="89"/>
      <c r="CD39" s="28">
        <f t="shared" si="0"/>
        <v>0</v>
      </c>
      <c r="CE39" s="68">
        <f t="shared" si="9"/>
        <v>-1.5500779795889737E-5</v>
      </c>
      <c r="CF39" s="68">
        <f t="shared" si="10"/>
        <v>-1.2911245283204209E-4</v>
      </c>
      <c r="CG39" s="68">
        <f t="shared" si="11"/>
        <v>-3.8318583942463145E-5</v>
      </c>
      <c r="CH39" s="68">
        <f t="shared" si="12"/>
        <v>-3.7950936179263296E-5</v>
      </c>
      <c r="CI39" s="68">
        <f t="shared" si="13"/>
        <v>-4.4318040509996621E-5</v>
      </c>
      <c r="CJ39" s="68">
        <f t="shared" si="14"/>
        <v>-1.3869500166625563E-4</v>
      </c>
      <c r="CK39" s="68">
        <f t="shared" si="15"/>
        <v>-7.1594810123945725E-6</v>
      </c>
    </row>
    <row r="40" spans="1:89" x14ac:dyDescent="0.25">
      <c r="A40" s="14" t="s">
        <v>517</v>
      </c>
      <c r="B40" s="75">
        <v>694.67334627000002</v>
      </c>
      <c r="C40" s="75">
        <v>89.916401625000006</v>
      </c>
      <c r="D40" s="75">
        <v>4076.3340797000001</v>
      </c>
      <c r="E40" s="75">
        <v>1109.1949947999999</v>
      </c>
      <c r="F40" s="75">
        <v>697.97836276999999</v>
      </c>
      <c r="G40" s="75">
        <v>56682.633247999998</v>
      </c>
      <c r="H40" s="75">
        <v>510.50121961999997</v>
      </c>
      <c r="I40" s="75"/>
      <c r="J40" s="75"/>
      <c r="K40" s="75"/>
      <c r="L40" s="75"/>
      <c r="M40" s="75" t="s">
        <v>449</v>
      </c>
      <c r="N40" s="75">
        <v>0.125137409917492</v>
      </c>
      <c r="O40" s="75">
        <v>38.4653117535604</v>
      </c>
      <c r="P40" s="75">
        <v>5.5325728736288502</v>
      </c>
      <c r="Q40" s="75">
        <v>5.5325728736288502</v>
      </c>
      <c r="R40" s="75">
        <v>0.385570356818069</v>
      </c>
      <c r="S40" s="75">
        <v>13.466424961612001</v>
      </c>
      <c r="T40" s="75">
        <v>8.2805075474411698</v>
      </c>
      <c r="U40" s="75">
        <v>31.0248452879962</v>
      </c>
      <c r="V40" s="75">
        <v>694.60355492429903</v>
      </c>
      <c r="W40" s="75">
        <v>7.2457328163892996</v>
      </c>
      <c r="X40" s="75">
        <v>2.8153003851884102</v>
      </c>
      <c r="Y40" s="75">
        <v>3.8169733184924999</v>
      </c>
      <c r="Z40" s="75">
        <v>0.27281683272761298</v>
      </c>
      <c r="AA40" s="75">
        <v>7.1975219001636795E-2</v>
      </c>
      <c r="AB40" s="75">
        <v>52.953186399134601</v>
      </c>
      <c r="AC40" s="75">
        <v>52.953186399134601</v>
      </c>
      <c r="AD40" s="75">
        <v>1.2504377058042099E-2</v>
      </c>
      <c r="AE40" s="75">
        <v>0</v>
      </c>
      <c r="AF40" s="75">
        <v>0</v>
      </c>
      <c r="AG40" s="75">
        <v>3.5615044495885599</v>
      </c>
      <c r="AH40" s="75">
        <v>7.0358343149523495E-2</v>
      </c>
      <c r="AI40" s="75">
        <v>1.71262603212133E-3</v>
      </c>
      <c r="AJ40" s="75">
        <v>14.425594807815299</v>
      </c>
      <c r="AK40" s="75">
        <v>0.94662883584935198</v>
      </c>
      <c r="AL40" s="75">
        <v>42.7342870285553</v>
      </c>
      <c r="AM40" s="75">
        <v>0</v>
      </c>
      <c r="AN40" s="75">
        <v>0.98413153807023801</v>
      </c>
      <c r="AO40" s="75">
        <v>89.902545089479801</v>
      </c>
      <c r="AP40" s="75">
        <v>0</v>
      </c>
      <c r="AQ40" s="75">
        <v>557.71728402145197</v>
      </c>
      <c r="AR40" s="75">
        <v>3668.17310483859</v>
      </c>
      <c r="AS40" s="75">
        <v>407.57495754889999</v>
      </c>
      <c r="AT40" s="75">
        <v>4075.7480623874899</v>
      </c>
      <c r="AU40" s="75">
        <v>1.0403846764441701E-3</v>
      </c>
      <c r="AV40" s="75">
        <v>5.2693130437321898</v>
      </c>
      <c r="AW40" s="75">
        <v>6.8301180867739703E-2</v>
      </c>
      <c r="AX40" s="75">
        <v>4.8395576056702902E-2</v>
      </c>
      <c r="AY40" s="75">
        <v>142.84601950940601</v>
      </c>
      <c r="AZ40" s="75">
        <v>1.68749313679128</v>
      </c>
      <c r="BA40" s="75">
        <v>2.7231596906915301</v>
      </c>
      <c r="BB40" s="75">
        <v>13.838417258332001</v>
      </c>
      <c r="BC40" s="75">
        <v>0.198591052486537</v>
      </c>
      <c r="BD40" s="75">
        <v>6.3936810022211202E-2</v>
      </c>
      <c r="BE40" s="75">
        <v>19.759028260040601</v>
      </c>
      <c r="BF40" s="75">
        <v>1109.12734434971</v>
      </c>
      <c r="BG40" s="75">
        <v>697.93102915491295</v>
      </c>
      <c r="BH40" s="75">
        <v>411.19631519480498</v>
      </c>
      <c r="BI40" s="75">
        <v>0.33944261479191201</v>
      </c>
      <c r="BJ40" s="75">
        <v>1.88737703996428E-2</v>
      </c>
      <c r="BK40" s="75">
        <v>291.46494560481</v>
      </c>
      <c r="BL40" s="75">
        <v>0.339645740945893</v>
      </c>
      <c r="BM40" s="75">
        <v>33.786453225086298</v>
      </c>
      <c r="BN40" s="75">
        <v>0.14423797681839901</v>
      </c>
      <c r="BO40" s="75">
        <v>7.9583923675986795E-2</v>
      </c>
      <c r="BP40" s="75">
        <v>84.531856907356001</v>
      </c>
      <c r="BQ40" s="75">
        <v>0.84775545735910396</v>
      </c>
      <c r="BR40" s="75">
        <v>30.8847580211314</v>
      </c>
      <c r="BS40" s="75">
        <v>217.72610868180101</v>
      </c>
      <c r="BT40" s="75">
        <v>0.29610090367455399</v>
      </c>
      <c r="BU40" s="75">
        <v>56674.016287674203</v>
      </c>
      <c r="BV40" s="75">
        <v>1.74718671219893</v>
      </c>
      <c r="BW40" s="75">
        <v>878.188205693437</v>
      </c>
      <c r="BX40" s="75">
        <v>1.19930551188567E-2</v>
      </c>
      <c r="BY40" s="75">
        <v>152.65118837691699</v>
      </c>
      <c r="BZ40" s="75">
        <v>5.1264130919162003</v>
      </c>
      <c r="CA40" s="75">
        <v>510.48870544045599</v>
      </c>
      <c r="CB40" s="75">
        <v>22.793631409855699</v>
      </c>
      <c r="CC40" s="89"/>
      <c r="CD40" s="28">
        <f t="shared" si="0"/>
        <v>0</v>
      </c>
      <c r="CE40" s="68">
        <f t="shared" si="9"/>
        <v>-1.0046642220510045E-4</v>
      </c>
      <c r="CF40" s="68">
        <f t="shared" si="10"/>
        <v>-1.5410464909387675E-4</v>
      </c>
      <c r="CG40" s="68">
        <f t="shared" si="11"/>
        <v>-1.4376086479970797E-4</v>
      </c>
      <c r="CH40" s="68">
        <f t="shared" si="12"/>
        <v>-6.0990583808100642E-5</v>
      </c>
      <c r="CI40" s="68">
        <f t="shared" si="13"/>
        <v>-6.7815304330054782E-5</v>
      </c>
      <c r="CJ40" s="68">
        <f t="shared" si="14"/>
        <v>-1.5202117177749461E-4</v>
      </c>
      <c r="CK40" s="68">
        <f t="shared" si="15"/>
        <v>-2.4513515468777174E-5</v>
      </c>
    </row>
    <row r="41" spans="1:89" x14ac:dyDescent="0.25">
      <c r="A41" s="45" t="s">
        <v>518</v>
      </c>
      <c r="B41" s="75">
        <v>12894.219091999999</v>
      </c>
      <c r="C41" s="75">
        <v>124.88652829999999</v>
      </c>
      <c r="D41" s="75">
        <v>17500.083671</v>
      </c>
      <c r="E41" s="75">
        <v>32454.250126999999</v>
      </c>
      <c r="F41" s="75">
        <v>16631.777312999999</v>
      </c>
      <c r="G41" s="75">
        <v>20486.159973000002</v>
      </c>
      <c r="H41" s="75">
        <v>3140.9604684000001</v>
      </c>
      <c r="I41" s="75"/>
      <c r="J41" s="75"/>
      <c r="K41" s="75"/>
      <c r="L41" s="75"/>
      <c r="M41" s="75" t="s">
        <v>450</v>
      </c>
      <c r="N41" s="75">
        <v>1.6723402819517299</v>
      </c>
      <c r="O41" s="75">
        <v>60.106199322308299</v>
      </c>
      <c r="P41" s="75">
        <v>4.5620328151288803</v>
      </c>
      <c r="Q41" s="75">
        <v>4.5620328151288803</v>
      </c>
      <c r="R41" s="75">
        <v>1.94187549424922</v>
      </c>
      <c r="S41" s="75">
        <v>1.34302444400652</v>
      </c>
      <c r="T41" s="75">
        <v>135.24907397832601</v>
      </c>
      <c r="U41" s="75">
        <v>1769.55366768462</v>
      </c>
      <c r="V41" s="75">
        <v>12894.135033062899</v>
      </c>
      <c r="W41" s="75">
        <v>30.7406119712787</v>
      </c>
      <c r="X41" s="75">
        <v>96.708628999623997</v>
      </c>
      <c r="Y41" s="75">
        <v>58.961357500965804</v>
      </c>
      <c r="Z41" s="75">
        <v>9.64617677984727</v>
      </c>
      <c r="AA41" s="75">
        <v>0.972032777050575</v>
      </c>
      <c r="AB41" s="75">
        <v>269.16516304549998</v>
      </c>
      <c r="AC41" s="75">
        <v>269.16516304549998</v>
      </c>
      <c r="AD41" s="75">
        <v>6.4692722528180494E-2</v>
      </c>
      <c r="AE41" s="75">
        <v>0</v>
      </c>
      <c r="AF41" s="75">
        <v>0</v>
      </c>
      <c r="AG41" s="75">
        <v>8.4393273463186205</v>
      </c>
      <c r="AH41" s="75">
        <v>0.91409664267111901</v>
      </c>
      <c r="AI41" s="75">
        <v>2.27496670984077E-2</v>
      </c>
      <c r="AJ41" s="75">
        <v>17.814136780723299</v>
      </c>
      <c r="AK41" s="75">
        <v>2.9879283892452499</v>
      </c>
      <c r="AL41" s="75">
        <v>7.6589231977557004</v>
      </c>
      <c r="AM41" s="75">
        <v>2.4338024240127201E-4</v>
      </c>
      <c r="AN41" s="75">
        <v>0.55896847252135695</v>
      </c>
      <c r="AO41" s="75">
        <v>124.883758648346</v>
      </c>
      <c r="AP41" s="75">
        <v>0</v>
      </c>
      <c r="AQ41" s="75">
        <v>3328.8595571524002</v>
      </c>
      <c r="AR41" s="75">
        <v>15749.974382526099</v>
      </c>
      <c r="AS41" s="75">
        <v>1749.99786861028</v>
      </c>
      <c r="AT41" s="75">
        <v>17499.972251136402</v>
      </c>
      <c r="AU41" s="75">
        <v>1.93888794584243E-2</v>
      </c>
      <c r="AV41" s="75">
        <v>28.4626594279658</v>
      </c>
      <c r="AW41" s="75">
        <v>0.92528997521287604</v>
      </c>
      <c r="AX41" s="75">
        <v>608.98613567023494</v>
      </c>
      <c r="AY41" s="75">
        <v>1413.2546123095001</v>
      </c>
      <c r="AZ41" s="75">
        <v>238.394138826779</v>
      </c>
      <c r="BA41" s="75">
        <v>115.536809988337</v>
      </c>
      <c r="BB41" s="75">
        <v>134.63971822215899</v>
      </c>
      <c r="BC41" s="75">
        <v>262.94969115987902</v>
      </c>
      <c r="BD41" s="75">
        <v>4.9106126945330697</v>
      </c>
      <c r="BE41" s="75">
        <v>109.481658102702</v>
      </c>
      <c r="BF41" s="75">
        <v>32454.215746402999</v>
      </c>
      <c r="BG41" s="75">
        <v>16631.751428336502</v>
      </c>
      <c r="BH41" s="75">
        <v>15822.464318066401</v>
      </c>
      <c r="BI41" s="75">
        <v>22.438025486532599</v>
      </c>
      <c r="BJ41" s="75">
        <v>8.4550818054240509</v>
      </c>
      <c r="BK41" s="75">
        <v>13037.5839620033</v>
      </c>
      <c r="BL41" s="75">
        <v>27.9858081472909</v>
      </c>
      <c r="BM41" s="75">
        <v>86.956817349724602</v>
      </c>
      <c r="BN41" s="75">
        <v>12.078684684270501</v>
      </c>
      <c r="BO41" s="75">
        <v>5.7677602311435701</v>
      </c>
      <c r="BP41" s="75">
        <v>217.391964481081</v>
      </c>
      <c r="BQ41" s="75">
        <v>164.04190412498701</v>
      </c>
      <c r="BR41" s="75">
        <v>1293.60154951856</v>
      </c>
      <c r="BS41" s="75">
        <v>396.72414269728898</v>
      </c>
      <c r="BT41" s="75">
        <v>47.868867267302697</v>
      </c>
      <c r="BU41" s="75">
        <v>20486.155604650401</v>
      </c>
      <c r="BV41" s="75">
        <v>82.966793356964303</v>
      </c>
      <c r="BW41" s="75">
        <v>474.594887163441</v>
      </c>
      <c r="BX41" s="75">
        <v>10.561728257740899</v>
      </c>
      <c r="BY41" s="75">
        <v>769.54766990921303</v>
      </c>
      <c r="BZ41" s="75">
        <v>9.89514713374456</v>
      </c>
      <c r="CA41" s="75">
        <v>3140.9511167431001</v>
      </c>
      <c r="CB41" s="75">
        <v>191.14888700569301</v>
      </c>
      <c r="CC41" s="89"/>
      <c r="CD41" s="28">
        <f t="shared" si="0"/>
        <v>0</v>
      </c>
      <c r="CE41" s="68">
        <f t="shared" si="9"/>
        <v>-6.5191181024841003E-6</v>
      </c>
      <c r="CF41" s="68">
        <f t="shared" si="10"/>
        <v>-2.2177345240462579E-5</v>
      </c>
      <c r="CG41" s="68">
        <f t="shared" si="11"/>
        <v>-6.3668189074632828E-6</v>
      </c>
      <c r="CH41" s="68">
        <f t="shared" si="12"/>
        <v>-1.0593557659174101E-6</v>
      </c>
      <c r="CI41" s="68">
        <f t="shared" si="13"/>
        <v>-1.5563377869873826E-6</v>
      </c>
      <c r="CJ41" s="68">
        <f t="shared" si="14"/>
        <v>-2.1323418377634137E-7</v>
      </c>
      <c r="CK41" s="68">
        <f t="shared" si="15"/>
        <v>-2.9773239727350077E-6</v>
      </c>
    </row>
    <row r="42" spans="1:89" x14ac:dyDescent="0.25">
      <c r="A42" s="14" t="s">
        <v>519</v>
      </c>
      <c r="B42" s="75">
        <v>6998.5791720999996</v>
      </c>
      <c r="C42" s="75">
        <v>85.269279854000004</v>
      </c>
      <c r="D42" s="75">
        <v>9573.6481036999994</v>
      </c>
      <c r="E42" s="75">
        <v>4073.6122632000001</v>
      </c>
      <c r="F42" s="75">
        <v>2641.9936235999999</v>
      </c>
      <c r="G42" s="75">
        <v>93000.147389999998</v>
      </c>
      <c r="H42" s="75">
        <v>413.71428548</v>
      </c>
      <c r="I42" s="75"/>
      <c r="J42" s="75"/>
      <c r="K42" s="75"/>
      <c r="L42" s="75"/>
      <c r="M42" s="75" t="s">
        <v>451</v>
      </c>
      <c r="N42" s="75">
        <v>0</v>
      </c>
      <c r="O42" s="75">
        <v>7.81540517889899</v>
      </c>
      <c r="P42" s="75">
        <v>0.22951167386034799</v>
      </c>
      <c r="Q42" s="75">
        <v>0.22951167386034799</v>
      </c>
      <c r="R42" s="75">
        <v>2.02054196497959E-2</v>
      </c>
      <c r="S42" s="75">
        <v>0</v>
      </c>
      <c r="T42" s="75">
        <v>20.599747240860001</v>
      </c>
      <c r="U42" s="75">
        <v>631.48985145263703</v>
      </c>
      <c r="V42" s="75">
        <v>6998.5795324393403</v>
      </c>
      <c r="W42" s="75">
        <v>7.34495582637543</v>
      </c>
      <c r="X42" s="75">
        <v>1.27426316718725</v>
      </c>
      <c r="Y42" s="75">
        <v>2.5927600343256398</v>
      </c>
      <c r="Z42" s="75">
        <v>0</v>
      </c>
      <c r="AA42" s="75">
        <v>0</v>
      </c>
      <c r="AB42" s="75">
        <v>203.135121688043</v>
      </c>
      <c r="AC42" s="75">
        <v>203.135121688043</v>
      </c>
      <c r="AD42" s="75">
        <v>1.8066210770680501E-3</v>
      </c>
      <c r="AE42" s="75">
        <v>0</v>
      </c>
      <c r="AF42" s="75">
        <v>0</v>
      </c>
      <c r="AG42" s="75">
        <v>0.68570807068017703</v>
      </c>
      <c r="AH42" s="75">
        <v>3.6450556005666E-4</v>
      </c>
      <c r="AI42" s="75">
        <v>0</v>
      </c>
      <c r="AJ42" s="75">
        <v>0.11891270716772299</v>
      </c>
      <c r="AK42" s="75">
        <v>3.9494409409326402E-3</v>
      </c>
      <c r="AL42" s="75">
        <v>0</v>
      </c>
      <c r="AM42" s="75">
        <v>0</v>
      </c>
      <c r="AN42" s="75">
        <v>1.21856529150614E-2</v>
      </c>
      <c r="AO42" s="75">
        <v>85.269378128275804</v>
      </c>
      <c r="AP42" s="75">
        <v>0</v>
      </c>
      <c r="AQ42" s="75">
        <v>422.808337860525</v>
      </c>
      <c r="AR42" s="75">
        <v>8616.2859593467401</v>
      </c>
      <c r="AS42" s="75">
        <v>957.36479844398002</v>
      </c>
      <c r="AT42" s="75">
        <v>9573.6507577907196</v>
      </c>
      <c r="AU42" s="75">
        <v>0</v>
      </c>
      <c r="AV42" s="75">
        <v>3.6123872977617402</v>
      </c>
      <c r="AW42" s="75">
        <v>0</v>
      </c>
      <c r="AX42" s="75">
        <v>9.3152194265778192</v>
      </c>
      <c r="AY42" s="75">
        <v>142.67554522781001</v>
      </c>
      <c r="AZ42" s="75">
        <v>22.801117026405802</v>
      </c>
      <c r="BA42" s="75">
        <v>32.109035703191701</v>
      </c>
      <c r="BB42" s="75">
        <v>125.040450188219</v>
      </c>
      <c r="BC42" s="75">
        <v>14.33287512525</v>
      </c>
      <c r="BD42" s="75">
        <v>8.1737846084315793E-2</v>
      </c>
      <c r="BE42" s="75">
        <v>162.403394661287</v>
      </c>
      <c r="BF42" s="75">
        <v>4073.61125551028</v>
      </c>
      <c r="BG42" s="75">
        <v>2641.9926769083399</v>
      </c>
      <c r="BH42" s="75">
        <v>1431.61857860194</v>
      </c>
      <c r="BI42" s="75">
        <v>2.63928638676785</v>
      </c>
      <c r="BJ42" s="75">
        <v>2.6066012323836801E-2</v>
      </c>
      <c r="BK42" s="75">
        <v>351.70464145460801</v>
      </c>
      <c r="BL42" s="75">
        <v>3.2154162703307398</v>
      </c>
      <c r="BM42" s="75">
        <v>398.945688780127</v>
      </c>
      <c r="BN42" s="75">
        <v>36.435197293054898</v>
      </c>
      <c r="BO42" s="75">
        <v>19.531219925594002</v>
      </c>
      <c r="BP42" s="75">
        <v>997.47829494204495</v>
      </c>
      <c r="BQ42" s="75">
        <v>17.8009976573281</v>
      </c>
      <c r="BR42" s="75">
        <v>269.77509956403497</v>
      </c>
      <c r="BS42" s="75">
        <v>195.940988273394</v>
      </c>
      <c r="BT42" s="75">
        <v>0.21694802904051599</v>
      </c>
      <c r="BU42" s="75">
        <v>93000.037273240407</v>
      </c>
      <c r="BV42" s="75">
        <v>0.26633686198581202</v>
      </c>
      <c r="BW42" s="75">
        <v>0.82431720983041201</v>
      </c>
      <c r="BX42" s="75">
        <v>0</v>
      </c>
      <c r="BY42" s="75">
        <v>12.9264098222617</v>
      </c>
      <c r="BZ42" s="75">
        <v>9.63881720927933E-4</v>
      </c>
      <c r="CA42" s="75">
        <v>413.71431439122102</v>
      </c>
      <c r="CB42" s="75">
        <v>4.3974885649013098</v>
      </c>
      <c r="CC42" s="89"/>
      <c r="CD42" s="28">
        <f t="shared" si="0"/>
        <v>0</v>
      </c>
      <c r="CE42" s="68">
        <f t="shared" si="9"/>
        <v>5.1487499362122976E-8</v>
      </c>
      <c r="CF42" s="68">
        <f t="shared" si="10"/>
        <v>1.1525167794081134E-6</v>
      </c>
      <c r="CG42" s="68">
        <f t="shared" si="11"/>
        <v>2.7722877333927666E-7</v>
      </c>
      <c r="CH42" s="68">
        <f t="shared" si="12"/>
        <v>-2.4737006250141225E-7</v>
      </c>
      <c r="CI42" s="68">
        <f t="shared" si="13"/>
        <v>-3.5832473305877362E-7</v>
      </c>
      <c r="CJ42" s="68">
        <f t="shared" si="14"/>
        <v>-1.1840493018773428E-6</v>
      </c>
      <c r="CK42" s="68">
        <f t="shared" si="15"/>
        <v>6.9882095052653398E-8</v>
      </c>
    </row>
    <row r="43" spans="1:89" x14ac:dyDescent="0.25">
      <c r="A43" s="14" t="s">
        <v>520</v>
      </c>
      <c r="B43" s="75">
        <v>41484.377998999997</v>
      </c>
      <c r="C43" s="75">
        <v>259.46106636000002</v>
      </c>
      <c r="D43" s="75">
        <v>46106.122249</v>
      </c>
      <c r="E43" s="75">
        <v>14057.148305000001</v>
      </c>
      <c r="F43" s="75">
        <v>10459.012882999999</v>
      </c>
      <c r="G43" s="75">
        <v>123776.37234</v>
      </c>
      <c r="H43" s="75">
        <v>5248.2540514000002</v>
      </c>
      <c r="I43" s="75"/>
      <c r="J43" s="75"/>
      <c r="K43" s="75"/>
      <c r="L43" s="75"/>
      <c r="M43" s="75" t="s">
        <v>452</v>
      </c>
      <c r="N43" s="75">
        <v>3.8552866148187599</v>
      </c>
      <c r="O43" s="75">
        <v>230.52801850817499</v>
      </c>
      <c r="P43" s="75">
        <v>14.8319292448142</v>
      </c>
      <c r="Q43" s="75">
        <v>14.8319292448142</v>
      </c>
      <c r="R43" s="75">
        <v>2.4172526398799601</v>
      </c>
      <c r="S43" s="75">
        <v>2.0501108206374698E-3</v>
      </c>
      <c r="T43" s="75">
        <v>122.603763944365</v>
      </c>
      <c r="U43" s="75">
        <v>7900.5875463508401</v>
      </c>
      <c r="V43" s="75">
        <v>41484.352084204897</v>
      </c>
      <c r="W43" s="75">
        <v>39.023727379872298</v>
      </c>
      <c r="X43" s="75">
        <v>904.205318229515</v>
      </c>
      <c r="Y43" s="75">
        <v>58.641915796576299</v>
      </c>
      <c r="Z43" s="75">
        <v>89.449972720123199</v>
      </c>
      <c r="AA43" s="75">
        <v>1.71790902133963</v>
      </c>
      <c r="AB43" s="75">
        <v>241.96293249639501</v>
      </c>
      <c r="AC43" s="75">
        <v>241.96293249639501</v>
      </c>
      <c r="AD43" s="75">
        <v>6.0379501081759698E-2</v>
      </c>
      <c r="AE43" s="75">
        <v>0</v>
      </c>
      <c r="AF43" s="75">
        <v>0</v>
      </c>
      <c r="AG43" s="75">
        <v>2.2235804923830198</v>
      </c>
      <c r="AH43" s="75">
        <v>7.4615530818851602E-3</v>
      </c>
      <c r="AI43" s="75">
        <v>3.4737571980356602E-5</v>
      </c>
      <c r="AJ43" s="75">
        <v>67.812560425097999</v>
      </c>
      <c r="AK43" s="75">
        <v>16.812639767564502</v>
      </c>
      <c r="AL43" s="75">
        <v>44.229229654775303</v>
      </c>
      <c r="AM43" s="75">
        <v>1.3782954077059499E-2</v>
      </c>
      <c r="AN43" s="75">
        <v>9.4666433050000706E-2</v>
      </c>
      <c r="AO43" s="75">
        <v>259.46104292112398</v>
      </c>
      <c r="AP43" s="75">
        <v>0</v>
      </c>
      <c r="AQ43" s="75">
        <v>6600.3394401913602</v>
      </c>
      <c r="AR43" s="75">
        <v>41495.4804140376</v>
      </c>
      <c r="AS43" s="75">
        <v>4610.6062379474897</v>
      </c>
      <c r="AT43" s="75">
        <v>46106.086651985097</v>
      </c>
      <c r="AU43" s="75">
        <v>0.14991650897108599</v>
      </c>
      <c r="AV43" s="75">
        <v>64.194992305538506</v>
      </c>
      <c r="AW43" s="75">
        <v>1.1585750977212399</v>
      </c>
      <c r="AX43" s="75">
        <v>366.08962737148403</v>
      </c>
      <c r="AY43" s="75">
        <v>2700.5355915943301</v>
      </c>
      <c r="AZ43" s="75">
        <v>246.73337307384801</v>
      </c>
      <c r="BA43" s="75">
        <v>28.2330084948495</v>
      </c>
      <c r="BB43" s="75">
        <v>404.10148511979298</v>
      </c>
      <c r="BC43" s="75">
        <v>169.42579480139099</v>
      </c>
      <c r="BD43" s="75">
        <v>1.4275996687555399</v>
      </c>
      <c r="BE43" s="75">
        <v>368.48401693045997</v>
      </c>
      <c r="BF43" s="75">
        <v>14057.140197101</v>
      </c>
      <c r="BG43" s="75">
        <v>10459.0090572228</v>
      </c>
      <c r="BH43" s="75">
        <v>3598.1311398782</v>
      </c>
      <c r="BI43" s="75">
        <v>5.4981174921763598</v>
      </c>
      <c r="BJ43" s="75">
        <v>1.68345915329288</v>
      </c>
      <c r="BK43" s="75">
        <v>4333.3659093206998</v>
      </c>
      <c r="BL43" s="75">
        <v>6.4317679916885897</v>
      </c>
      <c r="BM43" s="75">
        <v>678.55699695739895</v>
      </c>
      <c r="BN43" s="75">
        <v>22.6557794195231</v>
      </c>
      <c r="BO43" s="75">
        <v>4.7741715565182199</v>
      </c>
      <c r="BP43" s="75">
        <v>1696.39124386095</v>
      </c>
      <c r="BQ43" s="75">
        <v>1198.95369931399</v>
      </c>
      <c r="BR43" s="75">
        <v>1063.6058557286501</v>
      </c>
      <c r="BS43" s="75">
        <v>877.23707277181495</v>
      </c>
      <c r="BT43" s="75">
        <v>184.313777509548</v>
      </c>
      <c r="BU43" s="75">
        <v>123776.228695718</v>
      </c>
      <c r="BV43" s="75">
        <v>139.55215568243901</v>
      </c>
      <c r="BW43" s="75">
        <v>698.11163262807497</v>
      </c>
      <c r="BX43" s="75">
        <v>97.889799988241094</v>
      </c>
      <c r="BY43" s="75">
        <v>185.710589203371</v>
      </c>
      <c r="BZ43" s="75">
        <v>60.686164631184802</v>
      </c>
      <c r="CA43" s="75">
        <v>5248.2551518708897</v>
      </c>
      <c r="CB43" s="75">
        <v>173.58112458870499</v>
      </c>
      <c r="CC43" s="89"/>
      <c r="CD43" s="28">
        <f t="shared" si="0"/>
        <v>0</v>
      </c>
      <c r="CE43" s="68">
        <f t="shared" si="9"/>
        <v>-6.2468804764847982E-7</v>
      </c>
      <c r="CF43" s="68">
        <f t="shared" si="10"/>
        <v>-9.0336775265217174E-8</v>
      </c>
      <c r="CG43" s="68">
        <f t="shared" si="11"/>
        <v>-7.7206698734688655E-7</v>
      </c>
      <c r="CH43" s="68">
        <f t="shared" si="12"/>
        <v>-5.7678120943793133E-7</v>
      </c>
      <c r="CI43" s="68">
        <f t="shared" si="13"/>
        <v>-3.6578759794814418E-7</v>
      </c>
      <c r="CJ43" s="68">
        <f t="shared" si="14"/>
        <v>-1.1605145576824605E-6</v>
      </c>
      <c r="CK43" s="68">
        <f t="shared" si="15"/>
        <v>2.0968323535620297E-7</v>
      </c>
    </row>
    <row r="44" spans="1:89" x14ac:dyDescent="0.25">
      <c r="A44" s="14" t="s">
        <v>521</v>
      </c>
      <c r="B44" s="75">
        <v>572.79412552999997</v>
      </c>
      <c r="C44" s="75">
        <v>6.1511659239999998</v>
      </c>
      <c r="D44" s="75">
        <v>985.05796324000005</v>
      </c>
      <c r="E44" s="75">
        <v>259.25982678000003</v>
      </c>
      <c r="F44" s="75">
        <v>188.61578183</v>
      </c>
      <c r="G44" s="75">
        <v>1262.9435771999999</v>
      </c>
      <c r="H44" s="75">
        <v>2183.8814499999999</v>
      </c>
      <c r="I44" s="75"/>
      <c r="J44" s="75"/>
      <c r="K44" s="75"/>
      <c r="L44" s="75"/>
      <c r="M44" s="75" t="s">
        <v>475</v>
      </c>
      <c r="N44" s="75">
        <v>7.06152234880425E-3</v>
      </c>
      <c r="O44" s="75">
        <v>31.3938371466399</v>
      </c>
      <c r="P44" s="75">
        <v>9.9606896653053596</v>
      </c>
      <c r="Q44" s="75">
        <v>9.9606896653053596</v>
      </c>
      <c r="R44" s="75">
        <v>2.42096227616195</v>
      </c>
      <c r="S44" s="75">
        <v>92.387085936165093</v>
      </c>
      <c r="T44" s="75">
        <v>0.36224031755597202</v>
      </c>
      <c r="U44" s="75">
        <v>28.818827335917099</v>
      </c>
      <c r="V44" s="75">
        <v>572.78913248521405</v>
      </c>
      <c r="W44" s="75">
        <v>24.2759486640449</v>
      </c>
      <c r="X44" s="75">
        <v>3.0410508712660602E-3</v>
      </c>
      <c r="Y44" s="75">
        <v>3.9598099003964902</v>
      </c>
      <c r="Z44" s="75">
        <v>13.271049522910999</v>
      </c>
      <c r="AA44" s="75">
        <v>1.4128087283740401E-3</v>
      </c>
      <c r="AB44" s="75">
        <v>13.6616502037751</v>
      </c>
      <c r="AC44" s="75">
        <v>13.6616502037751</v>
      </c>
      <c r="AD44" s="75">
        <v>3.4488552808964001E-3</v>
      </c>
      <c r="AE44" s="75">
        <v>0</v>
      </c>
      <c r="AF44" s="75">
        <v>0</v>
      </c>
      <c r="AG44" s="75">
        <v>6.6814473326899604</v>
      </c>
      <c r="AH44" s="75">
        <v>5.0241473135027501</v>
      </c>
      <c r="AI44" s="75">
        <v>0</v>
      </c>
      <c r="AJ44" s="75">
        <v>125.35441581541301</v>
      </c>
      <c r="AK44" s="75">
        <v>3.25780543286101</v>
      </c>
      <c r="AL44" s="75">
        <v>275.98678886672297</v>
      </c>
      <c r="AM44" s="75">
        <v>1.53349692240281E-3</v>
      </c>
      <c r="AN44" s="75">
        <v>6.4786104600135497</v>
      </c>
      <c r="AO44" s="75">
        <v>6.1511661219155798</v>
      </c>
      <c r="AP44" s="75">
        <v>0</v>
      </c>
      <c r="AQ44" s="75">
        <v>2235.2355518703398</v>
      </c>
      <c r="AR44" s="75">
        <v>886.54393301608195</v>
      </c>
      <c r="AS44" s="75">
        <v>98.504775093699706</v>
      </c>
      <c r="AT44" s="75">
        <v>985.04870810978196</v>
      </c>
      <c r="AU44" s="75">
        <v>2.8333690628592902E-2</v>
      </c>
      <c r="AV44" s="75">
        <v>21.457719784483999</v>
      </c>
      <c r="AW44" s="75">
        <v>9.5795617022436795E-4</v>
      </c>
      <c r="AX44" s="75">
        <v>1.46214390624767</v>
      </c>
      <c r="AY44" s="75">
        <v>866.02748946639895</v>
      </c>
      <c r="AZ44" s="75">
        <v>1.9117872724331</v>
      </c>
      <c r="BA44" s="75">
        <v>3.97961021520856</v>
      </c>
      <c r="BB44" s="75">
        <v>10.561444882847301</v>
      </c>
      <c r="BC44" s="75">
        <v>2.7102984068936902</v>
      </c>
      <c r="BD44" s="75">
        <v>0.295261823123178</v>
      </c>
      <c r="BE44" s="75">
        <v>0.86020457816009899</v>
      </c>
      <c r="BF44" s="75">
        <v>259.25616209381701</v>
      </c>
      <c r="BG44" s="75">
        <v>188.612178970467</v>
      </c>
      <c r="BH44" s="75">
        <v>70.6439831233494</v>
      </c>
      <c r="BI44" s="75">
        <v>7.17048661518878E-2</v>
      </c>
      <c r="BJ44" s="75">
        <v>4.9189787876033599E-2</v>
      </c>
      <c r="BK44" s="75">
        <v>37.543684914347999</v>
      </c>
      <c r="BL44" s="75">
        <v>0.58712408384177595</v>
      </c>
      <c r="BM44" s="75">
        <v>26.868633547847899</v>
      </c>
      <c r="BN44" s="75">
        <v>6.1820726403778696</v>
      </c>
      <c r="BO44" s="75">
        <v>3.5507416191367902</v>
      </c>
      <c r="BP44" s="75">
        <v>67.172143584313801</v>
      </c>
      <c r="BQ44" s="75">
        <v>13.376473433655899</v>
      </c>
      <c r="BR44" s="75">
        <v>4.4681068651859199</v>
      </c>
      <c r="BS44" s="75">
        <v>18.292910007767901</v>
      </c>
      <c r="BT44" s="75">
        <v>2.0451159687060998</v>
      </c>
      <c r="BU44" s="75">
        <v>1262.9418433011999</v>
      </c>
      <c r="BV44" s="75">
        <v>205.33771427951399</v>
      </c>
      <c r="BW44" s="75">
        <v>0.92507273200154305</v>
      </c>
      <c r="BX44" s="75">
        <v>508.71026309467902</v>
      </c>
      <c r="BY44" s="75">
        <v>33.377029520282598</v>
      </c>
      <c r="BZ44" s="75">
        <v>7.7400220005753697</v>
      </c>
      <c r="CA44" s="75">
        <v>2183.8801830095199</v>
      </c>
      <c r="CB44" s="75">
        <v>35.916981130403997</v>
      </c>
      <c r="CC44" s="89"/>
      <c r="CD44" s="28">
        <f t="shared" si="0"/>
        <v>0</v>
      </c>
      <c r="CE44" s="68">
        <f t="shared" si="9"/>
        <v>-8.7169971956322981E-6</v>
      </c>
      <c r="CF44" s="68">
        <f t="shared" si="10"/>
        <v>3.2175295280616761E-8</v>
      </c>
      <c r="CG44" s="68">
        <f t="shared" si="11"/>
        <v>-9.3955183993966965E-6</v>
      </c>
      <c r="CH44" s="68">
        <f t="shared" si="12"/>
        <v>-1.4135187192440367E-5</v>
      </c>
      <c r="CI44" s="68">
        <f t="shared" si="13"/>
        <v>-1.9101580461867366E-5</v>
      </c>
      <c r="CJ44" s="68">
        <f t="shared" si="14"/>
        <v>-1.3729028210872929E-6</v>
      </c>
      <c r="CK44" s="68">
        <f t="shared" si="15"/>
        <v>-5.8015533762707686E-7</v>
      </c>
    </row>
    <row r="45" spans="1:89" x14ac:dyDescent="0.25">
      <c r="A45" s="14" t="s">
        <v>522</v>
      </c>
      <c r="B45" s="75">
        <v>53455.129138999997</v>
      </c>
      <c r="C45" s="75">
        <v>533.51417722999997</v>
      </c>
      <c r="D45" s="75">
        <v>41666.205826999998</v>
      </c>
      <c r="E45" s="75">
        <v>35237.153216999999</v>
      </c>
      <c r="F45" s="75">
        <v>22476.611889</v>
      </c>
      <c r="G45" s="75">
        <v>240894.88097999999</v>
      </c>
      <c r="H45" s="75">
        <v>2621.8001164000002</v>
      </c>
      <c r="I45" s="75"/>
      <c r="J45" s="75"/>
      <c r="K45" s="75"/>
      <c r="L45" s="75"/>
      <c r="M45" s="75" t="s">
        <v>453</v>
      </c>
      <c r="N45" s="75">
        <v>2.92244636608629</v>
      </c>
      <c r="O45" s="75">
        <v>99.669099294868602</v>
      </c>
      <c r="P45" s="75">
        <v>5.6758696344378103</v>
      </c>
      <c r="Q45" s="75">
        <v>5.6758696344378103</v>
      </c>
      <c r="R45" s="75">
        <v>0.98230151549298295</v>
      </c>
      <c r="S45" s="75">
        <v>3.1575664126754899</v>
      </c>
      <c r="T45" s="75">
        <v>70.751493992300396</v>
      </c>
      <c r="U45" s="75">
        <v>2587.2382466475401</v>
      </c>
      <c r="V45" s="75">
        <v>53454.731608600698</v>
      </c>
      <c r="W45" s="75">
        <v>42.2933756471161</v>
      </c>
      <c r="X45" s="75">
        <v>181.568676537953</v>
      </c>
      <c r="Y45" s="75">
        <v>19.321418911019901</v>
      </c>
      <c r="Z45" s="75">
        <v>6.05266673597795</v>
      </c>
      <c r="AA45" s="75">
        <v>0.66616424224386594</v>
      </c>
      <c r="AB45" s="75">
        <v>637.95552271787403</v>
      </c>
      <c r="AC45" s="75">
        <v>637.95552271787403</v>
      </c>
      <c r="AD45" s="75">
        <v>4.31255821742203E-2</v>
      </c>
      <c r="AE45" s="75">
        <v>0</v>
      </c>
      <c r="AF45" s="75">
        <v>0</v>
      </c>
      <c r="AG45" s="75">
        <v>14.208434352380699</v>
      </c>
      <c r="AH45" s="75">
        <v>0.12634310840225499</v>
      </c>
      <c r="AI45" s="75">
        <v>2.97516954369834E-3</v>
      </c>
      <c r="AJ45" s="75">
        <v>261.01533666291698</v>
      </c>
      <c r="AK45" s="75">
        <v>2.6074281632465199</v>
      </c>
      <c r="AL45" s="75">
        <v>7.3454937391223201</v>
      </c>
      <c r="AM45" s="75">
        <v>1.95363624296036E-4</v>
      </c>
      <c r="AN45" s="75">
        <v>0.58193681064478398</v>
      </c>
      <c r="AO45" s="75">
        <v>533.47707276090205</v>
      </c>
      <c r="AP45" s="75">
        <v>0</v>
      </c>
      <c r="AQ45" s="75">
        <v>2921.8395915904698</v>
      </c>
      <c r="AR45" s="75">
        <v>37497.7864306306</v>
      </c>
      <c r="AS45" s="75">
        <v>4166.4192790218003</v>
      </c>
      <c r="AT45" s="75">
        <v>41664.2057096524</v>
      </c>
      <c r="AU45" s="75">
        <v>7.2861492225245999E-3</v>
      </c>
      <c r="AV45" s="75">
        <v>32.453591112663901</v>
      </c>
      <c r="AW45" s="75">
        <v>0.119535511408106</v>
      </c>
      <c r="AX45" s="75">
        <v>35.150274561555698</v>
      </c>
      <c r="AY45" s="75">
        <v>932.20583554133702</v>
      </c>
      <c r="AZ45" s="75">
        <v>137.87852139055701</v>
      </c>
      <c r="BA45" s="75">
        <v>202.406533783306</v>
      </c>
      <c r="BB45" s="75">
        <v>845.26816783676895</v>
      </c>
      <c r="BC45" s="75">
        <v>70.784965893641001</v>
      </c>
      <c r="BD45" s="75">
        <v>1.03323738818432E-2</v>
      </c>
      <c r="BE45" s="75">
        <v>1289.7928648913501</v>
      </c>
      <c r="BF45" s="75">
        <v>35236.071484551903</v>
      </c>
      <c r="BG45" s="75">
        <v>22475.790696408199</v>
      </c>
      <c r="BH45" s="75">
        <v>12760.2807881436</v>
      </c>
      <c r="BI45" s="75">
        <v>21.536205902654899</v>
      </c>
      <c r="BJ45" s="75">
        <v>0.63143096307147595</v>
      </c>
      <c r="BK45" s="75">
        <v>4801.0102314781298</v>
      </c>
      <c r="BL45" s="75">
        <v>27.677900598775299</v>
      </c>
      <c r="BM45" s="75">
        <v>2741.74264292206</v>
      </c>
      <c r="BN45" s="75">
        <v>175.743520501662</v>
      </c>
      <c r="BO45" s="75">
        <v>97.056190140251104</v>
      </c>
      <c r="BP45" s="75">
        <v>6854.4224214943997</v>
      </c>
      <c r="BQ45" s="75">
        <v>76.511380573154696</v>
      </c>
      <c r="BR45" s="75">
        <v>2050.1109164077802</v>
      </c>
      <c r="BS45" s="75">
        <v>3121.67005492612</v>
      </c>
      <c r="BT45" s="75">
        <v>2.89752034227355</v>
      </c>
      <c r="BU45" s="75">
        <v>240872.078162536</v>
      </c>
      <c r="BV45" s="75">
        <v>25.963174850305499</v>
      </c>
      <c r="BW45" s="75">
        <v>2119.9172798540599</v>
      </c>
      <c r="BX45" s="75">
        <v>8.9970518217434794</v>
      </c>
      <c r="BY45" s="75">
        <v>133.07371692979399</v>
      </c>
      <c r="BZ45" s="75">
        <v>4.3139822859042196</v>
      </c>
      <c r="CA45" s="75">
        <v>2621.7617489692798</v>
      </c>
      <c r="CB45" s="75">
        <v>132.660117414251</v>
      </c>
      <c r="CC45" s="89"/>
      <c r="CD45" s="28">
        <f t="shared" si="0"/>
        <v>0</v>
      </c>
      <c r="CE45" s="68">
        <f t="shared" si="9"/>
        <v>-7.4367119807265257E-6</v>
      </c>
      <c r="CF45" s="68">
        <f t="shared" si="10"/>
        <v>-6.9547297300649258E-5</v>
      </c>
      <c r="CG45" s="68">
        <f t="shared" si="11"/>
        <v>-4.8003347266658525E-5</v>
      </c>
      <c r="CH45" s="68">
        <f t="shared" si="12"/>
        <v>-3.069863338375435E-5</v>
      </c>
      <c r="CI45" s="68">
        <f t="shared" si="13"/>
        <v>-3.6535426062245802E-5</v>
      </c>
      <c r="CJ45" s="68">
        <f t="shared" si="14"/>
        <v>-9.4658787979327839E-5</v>
      </c>
      <c r="CK45" s="68">
        <f t="shared" si="15"/>
        <v>-1.463400298155062E-5</v>
      </c>
    </row>
    <row r="46" spans="1:89" x14ac:dyDescent="0.25">
      <c r="A46" s="14" t="s">
        <v>523</v>
      </c>
      <c r="B46" s="75">
        <v>4508.5002562</v>
      </c>
      <c r="C46" s="75">
        <v>31.403397085000002</v>
      </c>
      <c r="D46" s="75">
        <v>9049.6635485999996</v>
      </c>
      <c r="E46" s="75">
        <v>2035.6108875</v>
      </c>
      <c r="F46" s="75">
        <v>1395.1677574</v>
      </c>
      <c r="G46" s="75">
        <v>20201.711187000001</v>
      </c>
      <c r="H46" s="75">
        <v>264.32361542000001</v>
      </c>
      <c r="I46" s="75"/>
      <c r="J46" s="75"/>
      <c r="K46" s="75"/>
      <c r="L46" s="75"/>
      <c r="M46" s="75" t="s">
        <v>454</v>
      </c>
      <c r="N46" s="75">
        <v>0</v>
      </c>
      <c r="O46" s="75">
        <v>11.717813538606</v>
      </c>
      <c r="P46" s="75">
        <v>1.4231886141239001</v>
      </c>
      <c r="Q46" s="75">
        <v>1.4231886141239001</v>
      </c>
      <c r="R46" s="75">
        <v>0.125291164123083</v>
      </c>
      <c r="S46" s="75">
        <v>0</v>
      </c>
      <c r="T46" s="75">
        <v>10.359626629290201</v>
      </c>
      <c r="U46" s="75">
        <v>117.629118085559</v>
      </c>
      <c r="V46" s="75">
        <v>4508.3889976525097</v>
      </c>
      <c r="W46" s="75">
        <v>14.9427627669663</v>
      </c>
      <c r="X46" s="75">
        <v>4.1555387545799896</v>
      </c>
      <c r="Y46" s="75">
        <v>6.1949528679677304</v>
      </c>
      <c r="Z46" s="75">
        <v>0</v>
      </c>
      <c r="AA46" s="75">
        <v>0</v>
      </c>
      <c r="AB46" s="75">
        <v>49.2685354905053</v>
      </c>
      <c r="AC46" s="75">
        <v>49.2685354905053</v>
      </c>
      <c r="AD46" s="75">
        <v>1.1203525821083899E-2</v>
      </c>
      <c r="AE46" s="75">
        <v>0</v>
      </c>
      <c r="AF46" s="75">
        <v>0</v>
      </c>
      <c r="AG46" s="75">
        <v>4.2521395446353196</v>
      </c>
      <c r="AH46" s="75">
        <v>2.2602085366821602E-3</v>
      </c>
      <c r="AI46" s="75">
        <v>0</v>
      </c>
      <c r="AJ46" s="75">
        <v>0.73738343831963504</v>
      </c>
      <c r="AK46" s="75">
        <v>2.44886210309916E-2</v>
      </c>
      <c r="AL46" s="75">
        <v>0</v>
      </c>
      <c r="AM46" s="75">
        <v>0</v>
      </c>
      <c r="AN46" s="75">
        <v>7.5573738243853605E-2</v>
      </c>
      <c r="AO46" s="75">
        <v>31.398100085098399</v>
      </c>
      <c r="AP46" s="75">
        <v>0</v>
      </c>
      <c r="AQ46" s="75">
        <v>280.19739257428199</v>
      </c>
      <c r="AR46" s="75">
        <v>8143.8543621047402</v>
      </c>
      <c r="AS46" s="75">
        <v>904.87246831186496</v>
      </c>
      <c r="AT46" s="75">
        <v>9048.72683041661</v>
      </c>
      <c r="AU46" s="75">
        <v>0</v>
      </c>
      <c r="AV46" s="75">
        <v>7.9335834648610897</v>
      </c>
      <c r="AW46" s="75">
        <v>0</v>
      </c>
      <c r="AX46" s="75">
        <v>11.6769744482603</v>
      </c>
      <c r="AY46" s="75">
        <v>114.32417241508401</v>
      </c>
      <c r="AZ46" s="75">
        <v>10.210549992471201</v>
      </c>
      <c r="BA46" s="75">
        <v>16.564882732298098</v>
      </c>
      <c r="BB46" s="75">
        <v>83.564863581518793</v>
      </c>
      <c r="BC46" s="75">
        <v>12.100029993882099</v>
      </c>
      <c r="BD46" s="75">
        <v>6.0518760010362001E-2</v>
      </c>
      <c r="BE46" s="75">
        <v>2.5104591360086399</v>
      </c>
      <c r="BF46" s="75">
        <v>2035.3834398940601</v>
      </c>
      <c r="BG46" s="75">
        <v>1395.00366706933</v>
      </c>
      <c r="BH46" s="75">
        <v>640.37977282472502</v>
      </c>
      <c r="BI46" s="75">
        <v>3.0895969399846799E-3</v>
      </c>
      <c r="BJ46" s="75">
        <v>6.87568997503267E-2</v>
      </c>
      <c r="BK46" s="75">
        <v>471.58713056928701</v>
      </c>
      <c r="BL46" s="75">
        <v>1.80237724389181E-2</v>
      </c>
      <c r="BM46" s="75">
        <v>100.09617424340099</v>
      </c>
      <c r="BN46" s="75">
        <v>23.512173626658299</v>
      </c>
      <c r="BO46" s="75">
        <v>12.521618000187299</v>
      </c>
      <c r="BP46" s="75">
        <v>253.29907778457499</v>
      </c>
      <c r="BQ46" s="75">
        <v>0.69425108813099001</v>
      </c>
      <c r="BR46" s="75">
        <v>24.312335034750301</v>
      </c>
      <c r="BS46" s="75">
        <v>371.89395617046102</v>
      </c>
      <c r="BT46" s="75">
        <v>1.00305272643474</v>
      </c>
      <c r="BU46" s="75">
        <v>20198.310688612299</v>
      </c>
      <c r="BV46" s="75">
        <v>1.6515523835943</v>
      </c>
      <c r="BW46" s="75">
        <v>285.23529922915401</v>
      </c>
      <c r="BX46" s="75">
        <v>0</v>
      </c>
      <c r="BY46" s="75">
        <v>25.2811284383714</v>
      </c>
      <c r="BZ46" s="75">
        <v>5.9776690752162201E-3</v>
      </c>
      <c r="CA46" s="75">
        <v>264.31557377216302</v>
      </c>
      <c r="CB46" s="75">
        <v>27.268273434305002</v>
      </c>
      <c r="CC46" s="89"/>
      <c r="CD46" s="28">
        <f t="shared" si="0"/>
        <v>0</v>
      </c>
      <c r="CE46" s="68">
        <f t="shared" si="9"/>
        <v>-2.4677507190390223E-5</v>
      </c>
      <c r="CF46" s="68">
        <f t="shared" si="10"/>
        <v>-1.6867601575922998E-4</v>
      </c>
      <c r="CG46" s="68">
        <f t="shared" si="11"/>
        <v>-1.0350861978006268E-4</v>
      </c>
      <c r="CH46" s="68">
        <f t="shared" si="12"/>
        <v>-1.117343237534216E-4</v>
      </c>
      <c r="CI46" s="68">
        <f t="shared" si="13"/>
        <v>-1.1761333345014582E-4</v>
      </c>
      <c r="CJ46" s="68">
        <f t="shared" si="14"/>
        <v>-1.6832724496578064E-4</v>
      </c>
      <c r="CK46" s="68">
        <f t="shared" si="15"/>
        <v>-3.0423493656485925E-5</v>
      </c>
    </row>
    <row r="47" spans="1:89" x14ac:dyDescent="0.25">
      <c r="A47" s="14" t="s">
        <v>524</v>
      </c>
      <c r="B47" s="75">
        <v>18.322074355000002</v>
      </c>
      <c r="C47" s="75">
        <v>0.53318683440000003</v>
      </c>
      <c r="D47" s="75">
        <v>16.417233210999999</v>
      </c>
      <c r="E47" s="75">
        <v>3148.2233396000001</v>
      </c>
      <c r="F47" s="75">
        <v>1659.4850911000001</v>
      </c>
      <c r="G47" s="75">
        <v>1.7726089907</v>
      </c>
      <c r="H47" s="75">
        <v>165.07375886</v>
      </c>
      <c r="I47" s="75"/>
      <c r="J47" s="75"/>
      <c r="K47" s="75"/>
      <c r="L47" s="75"/>
      <c r="M47" s="75" t="s">
        <v>476</v>
      </c>
      <c r="N47" s="75">
        <v>0</v>
      </c>
      <c r="O47" s="75">
        <v>3.2513554875025501</v>
      </c>
      <c r="P47" s="75">
        <v>0.92178642094809404</v>
      </c>
      <c r="Q47" s="75">
        <v>0.92178642094809404</v>
      </c>
      <c r="R47" s="75">
        <v>9.1288526959770896E-2</v>
      </c>
      <c r="S47" s="75">
        <v>0</v>
      </c>
      <c r="T47" s="75">
        <v>5.2194824420896602</v>
      </c>
      <c r="U47" s="75">
        <v>12.905082972711201</v>
      </c>
      <c r="V47" s="75">
        <v>18.321976538310899</v>
      </c>
      <c r="W47" s="75">
        <v>4.9231267772736098</v>
      </c>
      <c r="X47" s="75">
        <v>1.9203879168833999</v>
      </c>
      <c r="Y47" s="75">
        <v>2.69641915812044</v>
      </c>
      <c r="Z47" s="75">
        <v>0</v>
      </c>
      <c r="AA47" s="75">
        <v>0</v>
      </c>
      <c r="AB47" s="75">
        <v>1.6684064555079701</v>
      </c>
      <c r="AC47" s="75">
        <v>1.6684064555079701</v>
      </c>
      <c r="AD47" s="75">
        <v>1.8014839872793301E-2</v>
      </c>
      <c r="AE47" s="75">
        <v>0</v>
      </c>
      <c r="AF47" s="75">
        <v>0</v>
      </c>
      <c r="AG47" s="75">
        <v>2.5867001625908901</v>
      </c>
      <c r="AH47" s="75">
        <v>1.3749807479731199E-3</v>
      </c>
      <c r="AI47" s="75">
        <v>0</v>
      </c>
      <c r="AJ47" s="75">
        <v>0.49647070597589299</v>
      </c>
      <c r="AK47" s="75">
        <v>1.7642448988905299</v>
      </c>
      <c r="AL47" s="75">
        <v>0</v>
      </c>
      <c r="AM47" s="75">
        <v>2.80075907581142E-3</v>
      </c>
      <c r="AN47" s="75">
        <v>4.5973379491228497E-2</v>
      </c>
      <c r="AO47" s="75">
        <v>0.53318544603457996</v>
      </c>
      <c r="AP47" s="75">
        <v>0</v>
      </c>
      <c r="AQ47" s="75">
        <v>170.248595015593</v>
      </c>
      <c r="AR47" s="75">
        <v>14.775539370864699</v>
      </c>
      <c r="AS47" s="75">
        <v>1.64172451780968</v>
      </c>
      <c r="AT47" s="75">
        <v>16.417263888674398</v>
      </c>
      <c r="AU47" s="75">
        <v>0</v>
      </c>
      <c r="AV47" s="75">
        <v>3.3506877413535001</v>
      </c>
      <c r="AW47" s="75">
        <v>0</v>
      </c>
      <c r="AX47" s="75">
        <v>115.806179117765</v>
      </c>
      <c r="AY47" s="75">
        <v>102.35744657599</v>
      </c>
      <c r="AZ47" s="75">
        <v>29.465104883854998</v>
      </c>
      <c r="BA47" s="75">
        <v>6.66490133027993</v>
      </c>
      <c r="BB47" s="75">
        <v>3.0360716832247898</v>
      </c>
      <c r="BC47" s="75">
        <v>46.281266284859399</v>
      </c>
      <c r="BD47" s="75">
        <v>11.7314718365052</v>
      </c>
      <c r="BE47" s="75">
        <v>21.575364853296701</v>
      </c>
      <c r="BF47" s="75">
        <v>3148.2220945689901</v>
      </c>
      <c r="BG47" s="75">
        <v>1659.48414336676</v>
      </c>
      <c r="BH47" s="75">
        <v>1488.7379512022301</v>
      </c>
      <c r="BI47" s="75">
        <v>5.8576398419285702</v>
      </c>
      <c r="BJ47" s="75">
        <v>2.0711379059397999</v>
      </c>
      <c r="BK47" s="75">
        <v>1045.7919688771899</v>
      </c>
      <c r="BL47" s="75">
        <v>7.0778533595683699</v>
      </c>
      <c r="BM47" s="75">
        <v>8.0862306624498501</v>
      </c>
      <c r="BN47" s="75">
        <v>1.9392582334363799</v>
      </c>
      <c r="BO47" s="75">
        <v>1.7680168916087899</v>
      </c>
      <c r="BP47" s="75">
        <v>20.221146917396499</v>
      </c>
      <c r="BQ47" s="75">
        <v>0.289212957268912</v>
      </c>
      <c r="BR47" s="75">
        <v>274.74726434144901</v>
      </c>
      <c r="BS47" s="75">
        <v>53.086116531247697</v>
      </c>
      <c r="BT47" s="75">
        <v>4.2771498147572098</v>
      </c>
      <c r="BU47" s="75">
        <v>1.7726113749905501</v>
      </c>
      <c r="BV47" s="75">
        <v>11.100985009004701</v>
      </c>
      <c r="BW47" s="75">
        <v>0</v>
      </c>
      <c r="BX47" s="75">
        <v>0</v>
      </c>
      <c r="BY47" s="75">
        <v>18.700040279920898</v>
      </c>
      <c r="BZ47" s="75">
        <v>3.6356025397245501E-3</v>
      </c>
      <c r="CA47" s="75">
        <v>165.07358212674799</v>
      </c>
      <c r="CB47" s="75">
        <v>20.746373114359098</v>
      </c>
      <c r="CC47" s="89"/>
      <c r="CD47" s="28">
        <f t="shared" si="0"/>
        <v>0</v>
      </c>
      <c r="CE47" s="68">
        <f t="shared" si="9"/>
        <v>-5.3387344253226104E-6</v>
      </c>
      <c r="CF47" s="68">
        <f t="shared" si="10"/>
        <v>-2.6039004163268302E-6</v>
      </c>
      <c r="CG47" s="68">
        <f t="shared" si="11"/>
        <v>1.8686263394529048E-6</v>
      </c>
      <c r="CH47" s="68">
        <f t="shared" si="12"/>
        <v>-3.9547099292382536E-7</v>
      </c>
      <c r="CI47" s="68">
        <f t="shared" si="13"/>
        <v>-5.7110078612023264E-7</v>
      </c>
      <c r="CJ47" s="68">
        <f t="shared" si="14"/>
        <v>1.3450741605255902E-6</v>
      </c>
      <c r="CK47" s="68">
        <f t="shared" si="15"/>
        <v>-1.0706320206503103E-6</v>
      </c>
    </row>
    <row r="48" spans="1:89" x14ac:dyDescent="0.25">
      <c r="A48" s="89"/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89"/>
      <c r="AB48" s="89"/>
      <c r="AC48" s="89"/>
      <c r="AF48" s="89"/>
      <c r="AG48" s="89"/>
      <c r="AH48" s="89"/>
      <c r="AJ48" s="89"/>
      <c r="AK48" s="89"/>
      <c r="AL48" s="89"/>
      <c r="AN48" s="89"/>
      <c r="AO48" s="89"/>
      <c r="AP48" s="89"/>
      <c r="AQ48" s="89"/>
      <c r="AR48" s="89"/>
      <c r="AS48" s="89"/>
      <c r="AT48" s="89"/>
      <c r="AU48" s="89"/>
      <c r="AV48" s="89"/>
      <c r="AX48" s="89"/>
      <c r="AY48" s="89"/>
      <c r="AZ48" s="89"/>
      <c r="BA48" s="89"/>
      <c r="BB48" s="89"/>
      <c r="BC48" s="89"/>
      <c r="BD48" s="89"/>
      <c r="BE48" s="89"/>
      <c r="BF48" s="89"/>
      <c r="BG48" s="89"/>
      <c r="BH48" s="89"/>
      <c r="BI48" s="89"/>
      <c r="BJ48" s="89"/>
      <c r="BK48" s="89"/>
      <c r="BL48" s="89"/>
      <c r="BM48" s="89"/>
      <c r="BN48" s="89"/>
      <c r="BO48" s="89"/>
      <c r="BP48" s="89"/>
      <c r="BQ48" s="89"/>
      <c r="BR48" s="89"/>
      <c r="BS48" s="89"/>
      <c r="BT48" s="89"/>
      <c r="BU48" s="89"/>
      <c r="BV48" s="89"/>
      <c r="BW48" s="89"/>
      <c r="BX48" s="89"/>
      <c r="BY48" s="89"/>
      <c r="BZ48" s="89"/>
      <c r="CA48" s="89"/>
      <c r="CB48" s="89"/>
      <c r="CC48" s="89"/>
      <c r="CD48" s="89"/>
      <c r="CE48" s="68" t="str">
        <f t="shared" si="9"/>
        <v/>
      </c>
      <c r="CF48" s="68" t="str">
        <f t="shared" si="10"/>
        <v/>
      </c>
      <c r="CG48" s="68" t="str">
        <f t="shared" si="11"/>
        <v/>
      </c>
      <c r="CH48" s="68" t="str">
        <f t="shared" si="12"/>
        <v/>
      </c>
      <c r="CI48" s="68" t="str">
        <f t="shared" si="13"/>
        <v/>
      </c>
      <c r="CJ48" s="68" t="str">
        <f t="shared" si="14"/>
        <v/>
      </c>
      <c r="CK48" s="68" t="str">
        <f t="shared" si="15"/>
        <v/>
      </c>
    </row>
    <row r="49" spans="1:89" x14ac:dyDescent="0.25">
      <c r="A49" s="15" t="s">
        <v>353</v>
      </c>
      <c r="B49" s="1">
        <f t="shared" ref="B49:H49" si="16">SUM(B3:B47)</f>
        <v>1678406.5294672451</v>
      </c>
      <c r="C49" s="1">
        <f t="shared" si="16"/>
        <v>24870.162104810308</v>
      </c>
      <c r="D49" s="1">
        <f t="shared" si="16"/>
        <v>1187405.874666281</v>
      </c>
      <c r="E49" s="1">
        <f t="shared" si="16"/>
        <v>371359.34145123791</v>
      </c>
      <c r="F49" s="1">
        <f t="shared" si="16"/>
        <v>200631.83396849799</v>
      </c>
      <c r="G49" s="1">
        <f t="shared" si="16"/>
        <v>2086930.3171379759</v>
      </c>
      <c r="H49" s="1">
        <f t="shared" si="16"/>
        <v>320987.71490965289</v>
      </c>
      <c r="I49" s="1"/>
      <c r="J49" s="1"/>
      <c r="K49" s="1"/>
      <c r="L49" s="89"/>
      <c r="M49" s="89"/>
      <c r="N49" s="1">
        <f>SUM(N3:N47)</f>
        <v>85.834816854559932</v>
      </c>
      <c r="O49" s="1">
        <f t="shared" ref="O49:CB49" si="17">SUM(O3:O47)</f>
        <v>6381.4171936374505</v>
      </c>
      <c r="P49" s="1">
        <f t="shared" si="17"/>
        <v>2042.0851476879282</v>
      </c>
      <c r="Q49" s="1">
        <f t="shared" si="17"/>
        <v>2042.0851476879282</v>
      </c>
      <c r="R49" s="1">
        <f t="shared" si="17"/>
        <v>383.0055493872747</v>
      </c>
      <c r="S49" s="1"/>
      <c r="T49" s="1">
        <f t="shared" si="17"/>
        <v>5200.6377138766538</v>
      </c>
      <c r="U49" s="1">
        <f t="shared" si="17"/>
        <v>92146.127932712596</v>
      </c>
      <c r="V49" s="1">
        <f t="shared" si="17"/>
        <v>1665198.0729741296</v>
      </c>
      <c r="W49" s="1">
        <f t="shared" si="17"/>
        <v>4381.5691190866182</v>
      </c>
      <c r="X49" s="1">
        <f t="shared" si="17"/>
        <v>7046.0249101034915</v>
      </c>
      <c r="Y49" s="1">
        <f t="shared" si="17"/>
        <v>1768.7709030725619</v>
      </c>
      <c r="Z49" s="1">
        <f t="shared" si="17"/>
        <v>24795.848631472727</v>
      </c>
      <c r="AA49" s="1"/>
      <c r="AB49" s="1">
        <f t="shared" si="17"/>
        <v>14817.549357955459</v>
      </c>
      <c r="AC49" s="1">
        <f t="shared" si="17"/>
        <v>14817.549357955459</v>
      </c>
      <c r="AD49" s="1"/>
      <c r="AE49" s="1"/>
      <c r="AF49" s="1">
        <f t="shared" si="17"/>
        <v>53.077464481402103</v>
      </c>
      <c r="AG49" s="1">
        <f t="shared" si="17"/>
        <v>1885.2570670181944</v>
      </c>
      <c r="AH49" s="1">
        <f t="shared" si="17"/>
        <v>122.08279745862511</v>
      </c>
      <c r="AI49" s="1"/>
      <c r="AJ49" s="1"/>
      <c r="AK49" s="1">
        <f t="shared" si="17"/>
        <v>2785.0193082437668</v>
      </c>
      <c r="AL49" s="1">
        <f t="shared" si="17"/>
        <v>14001.628783024602</v>
      </c>
      <c r="AM49" s="1"/>
      <c r="AN49" s="1">
        <f t="shared" si="17"/>
        <v>81.204709116450857</v>
      </c>
      <c r="AO49" s="1">
        <f t="shared" si="17"/>
        <v>24827.65352276601</v>
      </c>
      <c r="AP49" s="1">
        <f t="shared" si="17"/>
        <v>0</v>
      </c>
      <c r="AQ49" s="1">
        <f>SUM(AQ3:AQ47)</f>
        <v>321638.34888672124</v>
      </c>
      <c r="AR49" s="1">
        <f>SUM(AR3:AR47)</f>
        <v>1046265.7788438856</v>
      </c>
      <c r="AS49" s="1">
        <f t="shared" si="17"/>
        <v>116199.31498474862</v>
      </c>
      <c r="AT49" s="1">
        <f t="shared" si="17"/>
        <v>1162518.1712931157</v>
      </c>
      <c r="AU49" s="1">
        <f t="shared" si="17"/>
        <v>1016.9593687466527</v>
      </c>
      <c r="AV49" s="1">
        <f t="shared" si="17"/>
        <v>4468.3790545727288</v>
      </c>
      <c r="AW49" s="1"/>
      <c r="AX49" s="1">
        <f t="shared" si="17"/>
        <v>4295.4507289897283</v>
      </c>
      <c r="AY49" s="1">
        <f t="shared" si="17"/>
        <v>143830.97139366265</v>
      </c>
      <c r="AZ49" s="1">
        <f t="shared" si="17"/>
        <v>2620.2673727819865</v>
      </c>
      <c r="BA49" s="1">
        <f t="shared" si="17"/>
        <v>1875.5729962839846</v>
      </c>
      <c r="BB49" s="1">
        <f t="shared" si="17"/>
        <v>7383.5351770221941</v>
      </c>
      <c r="BC49" s="1">
        <f t="shared" si="17"/>
        <v>2353.4381663756722</v>
      </c>
      <c r="BD49" s="1">
        <f t="shared" si="17"/>
        <v>764.27087487607093</v>
      </c>
      <c r="BE49" s="1">
        <f t="shared" si="17"/>
        <v>5698.6270837177954</v>
      </c>
      <c r="BF49" s="1">
        <f t="shared" si="17"/>
        <v>365641.70841099205</v>
      </c>
      <c r="BG49" s="1">
        <f t="shared" si="17"/>
        <v>198085.90424919903</v>
      </c>
      <c r="BH49" s="1">
        <f t="shared" si="17"/>
        <v>167555.80416179285</v>
      </c>
      <c r="BI49" s="1">
        <f t="shared" si="17"/>
        <v>575.85508077243821</v>
      </c>
      <c r="BJ49" s="1">
        <f t="shared" si="17"/>
        <v>60.696638389691785</v>
      </c>
      <c r="BK49" s="1">
        <f t="shared" si="17"/>
        <v>79652.459934539889</v>
      </c>
      <c r="BL49" s="1">
        <f t="shared" si="17"/>
        <v>3351.5404169630228</v>
      </c>
      <c r="BM49" s="1">
        <f t="shared" si="17"/>
        <v>13552.321840200428</v>
      </c>
      <c r="BN49" s="1">
        <f t="shared" si="17"/>
        <v>1449.1082882599851</v>
      </c>
      <c r="BO49" s="1">
        <f t="shared" si="17"/>
        <v>1754.6897732835289</v>
      </c>
      <c r="BP49" s="1">
        <f t="shared" si="17"/>
        <v>33999.087849713287</v>
      </c>
      <c r="BQ49" s="1">
        <f t="shared" si="17"/>
        <v>14252.71616066929</v>
      </c>
      <c r="BR49" s="1">
        <f t="shared" si="17"/>
        <v>12741.481677283396</v>
      </c>
      <c r="BS49" s="1">
        <f t="shared" si="17"/>
        <v>24807.238753920545</v>
      </c>
      <c r="BT49" s="1">
        <f t="shared" si="17"/>
        <v>1150.2615958255624</v>
      </c>
      <c r="BU49" s="1">
        <f t="shared" si="17"/>
        <v>2086453.1652531479</v>
      </c>
      <c r="BV49" s="1">
        <f t="shared" si="17"/>
        <v>5320.7409143081732</v>
      </c>
      <c r="BW49" s="1">
        <f t="shared" si="17"/>
        <v>18805.980256470935</v>
      </c>
      <c r="BX49" s="1">
        <f t="shared" si="17"/>
        <v>7877.5110051669853</v>
      </c>
      <c r="BY49" s="1">
        <f t="shared" si="17"/>
        <v>23713.523219488045</v>
      </c>
      <c r="BZ49" s="1">
        <f t="shared" si="17"/>
        <v>14590.698611961476</v>
      </c>
      <c r="CA49" s="1">
        <f t="shared" si="17"/>
        <v>317551.73192127229</v>
      </c>
      <c r="CB49" s="1">
        <f t="shared" si="17"/>
        <v>18504.657872915897</v>
      </c>
      <c r="CC49" s="89"/>
      <c r="CD49" s="89"/>
      <c r="CE49" s="68">
        <f t="shared" si="9"/>
        <v>-7.8696407939428756E-3</v>
      </c>
      <c r="CF49" s="68">
        <f t="shared" si="10"/>
        <v>-1.7092201436063965E-3</v>
      </c>
      <c r="CG49" s="68">
        <f t="shared" si="11"/>
        <v>-2.0959727338522721E-2</v>
      </c>
      <c r="CH49" s="68">
        <f t="shared" si="12"/>
        <v>-1.5396497144522809E-2</v>
      </c>
      <c r="CI49" s="68">
        <f t="shared" si="13"/>
        <v>-1.2689560120846566E-2</v>
      </c>
      <c r="CJ49" s="68">
        <f t="shared" si="14"/>
        <v>-2.2863814901226005E-4</v>
      </c>
      <c r="CK49" s="68">
        <f t="shared" si="15"/>
        <v>-1.0704406520192545E-2</v>
      </c>
    </row>
    <row r="50" spans="1:89" x14ac:dyDescent="0.25">
      <c r="A50" s="15" t="s">
        <v>477</v>
      </c>
      <c r="B50" s="1">
        <f>SUM(B3:B15)</f>
        <v>1306543.1349551</v>
      </c>
      <c r="C50" s="1">
        <f t="shared" ref="C50:H50" si="18">SUM(C3:C15)</f>
        <v>21611.260543597098</v>
      </c>
      <c r="D50" s="1">
        <f t="shared" si="18"/>
        <v>708887.07074221992</v>
      </c>
      <c r="E50" s="1">
        <f>SUM(E3:E15)</f>
        <v>138293.44529041791</v>
      </c>
      <c r="F50" s="1">
        <f t="shared" si="18"/>
        <v>52824.170913448004</v>
      </c>
      <c r="G50" s="1">
        <f t="shared" si="18"/>
        <v>579482.48151031579</v>
      </c>
      <c r="H50" s="1">
        <f t="shared" si="18"/>
        <v>209856.30774821702</v>
      </c>
      <c r="I50" s="1"/>
      <c r="J50" s="1"/>
      <c r="K50" s="1"/>
      <c r="L50" s="89"/>
      <c r="M50" s="89"/>
      <c r="N50" s="1">
        <f>SUM(N3:N15)</f>
        <v>0</v>
      </c>
      <c r="O50" s="1">
        <f t="shared" ref="O50:CB50" si="19">SUM(O3:O15)</f>
        <v>994.26572480868674</v>
      </c>
      <c r="P50" s="1">
        <f t="shared" si="19"/>
        <v>1732.0609189057416</v>
      </c>
      <c r="Q50" s="1">
        <f t="shared" si="19"/>
        <v>1732.0609189057416</v>
      </c>
      <c r="R50" s="1">
        <f t="shared" si="19"/>
        <v>316.83552881325613</v>
      </c>
      <c r="S50" s="1"/>
      <c r="T50" s="1">
        <f t="shared" si="19"/>
        <v>2587.2614053470379</v>
      </c>
      <c r="U50" s="1">
        <f t="shared" si="19"/>
        <v>20138.882951997868</v>
      </c>
      <c r="V50" s="1">
        <f t="shared" si="19"/>
        <v>1294013.5734114186</v>
      </c>
      <c r="W50" s="1">
        <f t="shared" si="19"/>
        <v>2935.3499473669426</v>
      </c>
      <c r="X50" s="1">
        <f t="shared" si="19"/>
        <v>1550.2705878294425</v>
      </c>
      <c r="Y50" s="1">
        <f t="shared" si="19"/>
        <v>1065.3868867100555</v>
      </c>
      <c r="Z50" s="1">
        <f t="shared" si="19"/>
        <v>23569.994270502531</v>
      </c>
      <c r="AA50" s="1"/>
      <c r="AB50" s="1">
        <f t="shared" si="19"/>
        <v>6329.3184935273239</v>
      </c>
      <c r="AC50" s="1">
        <f t="shared" si="19"/>
        <v>6329.3184935273239</v>
      </c>
      <c r="AD50" s="1"/>
      <c r="AE50" s="1"/>
      <c r="AF50" s="1">
        <f t="shared" si="19"/>
        <v>53.077464481402103</v>
      </c>
      <c r="AG50" s="1">
        <f t="shared" si="19"/>
        <v>1728.6695644530773</v>
      </c>
      <c r="AH50" s="1">
        <f t="shared" si="19"/>
        <v>103.88294270055292</v>
      </c>
      <c r="AI50" s="1"/>
      <c r="AJ50" s="1"/>
      <c r="AK50" s="1">
        <f t="shared" si="19"/>
        <v>816.24765496904593</v>
      </c>
      <c r="AL50" s="1">
        <f t="shared" si="19"/>
        <v>11634.565825691752</v>
      </c>
      <c r="AM50" s="1"/>
      <c r="AN50" s="1">
        <f t="shared" si="19"/>
        <v>27.827666925100932</v>
      </c>
      <c r="AO50" s="1">
        <f t="shared" si="19"/>
        <v>21602.84927032769</v>
      </c>
      <c r="AP50" s="1">
        <f t="shared" si="19"/>
        <v>0</v>
      </c>
      <c r="AQ50" s="1">
        <f>SUM(AQ3:AQ15)</f>
        <v>198067.65765265675</v>
      </c>
      <c r="AR50" s="1">
        <f>SUM(AR3:AR15)</f>
        <v>615825.23124546104</v>
      </c>
      <c r="AS50" s="1">
        <f t="shared" si="19"/>
        <v>68372.583425411998</v>
      </c>
      <c r="AT50" s="1">
        <f t="shared" si="19"/>
        <v>684250.89213535399</v>
      </c>
      <c r="AU50" s="1">
        <f t="shared" si="19"/>
        <v>1014.0116068985544</v>
      </c>
      <c r="AV50" s="1">
        <f t="shared" si="19"/>
        <v>3387.0894955830508</v>
      </c>
      <c r="AW50" s="1"/>
      <c r="AX50" s="1">
        <f t="shared" si="19"/>
        <v>1495.8272364577988</v>
      </c>
      <c r="AY50" s="1">
        <f t="shared" si="19"/>
        <v>93674.612498815361</v>
      </c>
      <c r="AZ50" s="1">
        <f t="shared" si="19"/>
        <v>637.63753573308577</v>
      </c>
      <c r="BA50" s="1">
        <f t="shared" si="19"/>
        <v>711.20508574480539</v>
      </c>
      <c r="BB50" s="1">
        <f t="shared" si="19"/>
        <v>1492.5730790623554</v>
      </c>
      <c r="BC50" s="1">
        <f t="shared" si="19"/>
        <v>529.66144384427037</v>
      </c>
      <c r="BD50" s="1">
        <f t="shared" si="19"/>
        <v>692.89507458839932</v>
      </c>
      <c r="BE50" s="1">
        <f t="shared" si="19"/>
        <v>815.79064352862292</v>
      </c>
      <c r="BF50" s="1">
        <f t="shared" si="19"/>
        <v>134574.55144398235</v>
      </c>
      <c r="BG50" s="1">
        <f t="shared" si="19"/>
        <v>51430.488209226271</v>
      </c>
      <c r="BH50" s="1">
        <f t="shared" si="19"/>
        <v>83144.063234755915</v>
      </c>
      <c r="BI50" s="1">
        <f t="shared" si="19"/>
        <v>236.03633027329633</v>
      </c>
      <c r="BJ50" s="1">
        <f t="shared" si="19"/>
        <v>27.092033233347099</v>
      </c>
      <c r="BK50" s="1">
        <f t="shared" si="19"/>
        <v>22321.639853795503</v>
      </c>
      <c r="BL50" s="1">
        <f t="shared" si="19"/>
        <v>2728.6999723549561</v>
      </c>
      <c r="BM50" s="1">
        <f t="shared" si="19"/>
        <v>2640.0955991351298</v>
      </c>
      <c r="BN50" s="1">
        <f t="shared" si="19"/>
        <v>342.68744007568432</v>
      </c>
      <c r="BO50" s="1">
        <f t="shared" si="19"/>
        <v>447.42463607860458</v>
      </c>
      <c r="BP50" s="1">
        <f t="shared" si="19"/>
        <v>6700.1363859567791</v>
      </c>
      <c r="BQ50" s="1">
        <f t="shared" si="19"/>
        <v>5855.268873586886</v>
      </c>
      <c r="BR50" s="1">
        <f t="shared" si="19"/>
        <v>1568.3315359605683</v>
      </c>
      <c r="BS50" s="1">
        <f t="shared" si="19"/>
        <v>7788.3345269706188</v>
      </c>
      <c r="BT50" s="1">
        <f t="shared" si="19"/>
        <v>254.41979643256965</v>
      </c>
      <c r="BU50" s="1">
        <f t="shared" si="19"/>
        <v>579241.98024510057</v>
      </c>
      <c r="BV50" s="1">
        <f t="shared" si="19"/>
        <v>302.12024147853953</v>
      </c>
      <c r="BW50" s="1">
        <f t="shared" si="19"/>
        <v>1330.1192880356259</v>
      </c>
      <c r="BX50" s="1">
        <f t="shared" si="19"/>
        <v>6569.2910138723537</v>
      </c>
      <c r="BY50" s="1">
        <f t="shared" si="19"/>
        <v>9034.5126165428501</v>
      </c>
      <c r="BZ50" s="1">
        <f t="shared" si="19"/>
        <v>13920.789508764225</v>
      </c>
      <c r="CA50" s="1">
        <f t="shared" si="19"/>
        <v>206537.73698540524</v>
      </c>
      <c r="CB50" s="1">
        <f t="shared" si="19"/>
        <v>8522.0181270624598</v>
      </c>
      <c r="CC50" s="89"/>
      <c r="CD50" s="89"/>
      <c r="CE50" s="68">
        <f t="shared" si="9"/>
        <v>-9.589856781966874E-3</v>
      </c>
      <c r="CF50" s="68">
        <f t="shared" si="10"/>
        <v>-3.892078970793988E-4</v>
      </c>
      <c r="CG50" s="68">
        <f t="shared" si="11"/>
        <v>-3.475331914443202E-2</v>
      </c>
      <c r="CH50" s="68">
        <f t="shared" si="12"/>
        <v>-2.6891324014857231E-2</v>
      </c>
      <c r="CI50" s="68">
        <f t="shared" si="13"/>
        <v>-2.6383427891471731E-2</v>
      </c>
      <c r="CJ50" s="68">
        <f t="shared" si="14"/>
        <v>-4.1502767191235697E-4</v>
      </c>
      <c r="CK50" s="68">
        <f t="shared" si="15"/>
        <v>-1.5813538313050667E-2</v>
      </c>
    </row>
    <row r="51" spans="1:89" x14ac:dyDescent="0.25">
      <c r="A51" s="15" t="s">
        <v>478</v>
      </c>
      <c r="B51" s="1">
        <f>SUM(B16:B47)</f>
        <v>371863.39451214485</v>
      </c>
      <c r="C51" s="1">
        <f t="shared" ref="C51:H51" si="20">SUM(C16:C47)</f>
        <v>3258.9015612132002</v>
      </c>
      <c r="D51" s="1">
        <f t="shared" si="20"/>
        <v>478518.80392406107</v>
      </c>
      <c r="E51" s="1">
        <f>SUM(E16:E47)</f>
        <v>233065.89616081995</v>
      </c>
      <c r="F51" s="1">
        <f t="shared" si="20"/>
        <v>147807.66305504998</v>
      </c>
      <c r="G51" s="1">
        <f t="shared" si="20"/>
        <v>1507447.8356276606</v>
      </c>
      <c r="H51" s="1">
        <f t="shared" si="20"/>
        <v>111131.407161436</v>
      </c>
      <c r="I51" s="1"/>
      <c r="J51" s="1"/>
      <c r="K51" s="1"/>
      <c r="L51" s="89"/>
      <c r="M51" s="89"/>
      <c r="N51" s="1">
        <f>SUM(N16:N47)</f>
        <v>85.834816854559932</v>
      </c>
      <c r="O51" s="1">
        <f t="shared" ref="O51:CB51" si="21">SUM(O16:O47)</f>
        <v>5387.1514688287652</v>
      </c>
      <c r="P51" s="1">
        <f t="shared" si="21"/>
        <v>310.02422878218681</v>
      </c>
      <c r="Q51" s="1">
        <f t="shared" si="21"/>
        <v>310.02422878218681</v>
      </c>
      <c r="R51" s="1">
        <f t="shared" si="21"/>
        <v>66.170020574018608</v>
      </c>
      <c r="S51" s="1"/>
      <c r="T51" s="1">
        <f t="shared" si="21"/>
        <v>2613.3763085296177</v>
      </c>
      <c r="U51" s="1">
        <f t="shared" si="21"/>
        <v>72007.244980714706</v>
      </c>
      <c r="V51" s="1">
        <f t="shared" si="21"/>
        <v>371184.49956271111</v>
      </c>
      <c r="W51" s="1">
        <f t="shared" si="21"/>
        <v>1446.2191717196765</v>
      </c>
      <c r="X51" s="1">
        <f t="shared" si="21"/>
        <v>5495.7543222740487</v>
      </c>
      <c r="Y51" s="1">
        <f t="shared" si="21"/>
        <v>703.38401636250694</v>
      </c>
      <c r="Z51" s="1">
        <f t="shared" si="21"/>
        <v>1225.8543609701965</v>
      </c>
      <c r="AA51" s="1"/>
      <c r="AB51" s="1">
        <f t="shared" si="21"/>
        <v>8488.2308644281293</v>
      </c>
      <c r="AC51" s="1">
        <f t="shared" si="21"/>
        <v>8488.2308644281293</v>
      </c>
      <c r="AD51" s="1"/>
      <c r="AE51" s="1"/>
      <c r="AF51" s="1">
        <f t="shared" si="21"/>
        <v>0</v>
      </c>
      <c r="AG51" s="1">
        <f t="shared" si="21"/>
        <v>156.58750256511698</v>
      </c>
      <c r="AH51" s="1">
        <f t="shared" si="21"/>
        <v>18.19985475807221</v>
      </c>
      <c r="AI51" s="1"/>
      <c r="AJ51" s="1"/>
      <c r="AK51" s="1">
        <f t="shared" si="21"/>
        <v>1968.7716532747206</v>
      </c>
      <c r="AL51" s="1">
        <f t="shared" si="21"/>
        <v>2367.0629573328538</v>
      </c>
      <c r="AM51" s="1"/>
      <c r="AN51" s="1">
        <f t="shared" si="21"/>
        <v>53.377042191349922</v>
      </c>
      <c r="AO51" s="1">
        <f t="shared" si="21"/>
        <v>3224.8042524383231</v>
      </c>
      <c r="AP51" s="1">
        <f t="shared" si="21"/>
        <v>0</v>
      </c>
      <c r="AQ51" s="1">
        <f>SUM(AQ16:AQ47)</f>
        <v>123570.69123406461</v>
      </c>
      <c r="AR51" s="1">
        <f>SUM(AR16:AR47)</f>
        <v>430440.54759842478</v>
      </c>
      <c r="AS51" s="1">
        <f t="shared" si="21"/>
        <v>47826.731559336666</v>
      </c>
      <c r="AT51" s="1">
        <f t="shared" si="21"/>
        <v>478267.27915776143</v>
      </c>
      <c r="AU51" s="1">
        <f t="shared" si="21"/>
        <v>2.947761848098148</v>
      </c>
      <c r="AV51" s="1">
        <f t="shared" si="21"/>
        <v>1081.2895589896796</v>
      </c>
      <c r="AW51" s="1"/>
      <c r="AX51" s="1">
        <f t="shared" si="21"/>
        <v>2799.6234925319291</v>
      </c>
      <c r="AY51" s="1">
        <f t="shared" si="21"/>
        <v>50156.358894847297</v>
      </c>
      <c r="AZ51" s="1">
        <f t="shared" si="21"/>
        <v>1982.6298370489001</v>
      </c>
      <c r="BA51" s="1">
        <f t="shared" si="21"/>
        <v>1164.3679105391795</v>
      </c>
      <c r="BB51" s="1">
        <f t="shared" si="21"/>
        <v>5890.9620979598421</v>
      </c>
      <c r="BC51" s="1">
        <f t="shared" si="21"/>
        <v>1823.7767225314017</v>
      </c>
      <c r="BD51" s="1">
        <f t="shared" si="21"/>
        <v>71.375800287671524</v>
      </c>
      <c r="BE51" s="1">
        <f t="shared" si="21"/>
        <v>4882.8364401891722</v>
      </c>
      <c r="BF51" s="1">
        <f t="shared" si="21"/>
        <v>231067.15696700974</v>
      </c>
      <c r="BG51" s="1">
        <f t="shared" si="21"/>
        <v>146655.41603997271</v>
      </c>
      <c r="BH51" s="1">
        <f t="shared" si="21"/>
        <v>84411.74092703691</v>
      </c>
      <c r="BI51" s="1">
        <f t="shared" si="21"/>
        <v>339.81875049914186</v>
      </c>
      <c r="BJ51" s="1">
        <f t="shared" si="21"/>
        <v>33.604605156344704</v>
      </c>
      <c r="BK51" s="1">
        <f t="shared" si="21"/>
        <v>57330.820080744401</v>
      </c>
      <c r="BL51" s="1">
        <f t="shared" si="21"/>
        <v>622.84044460806558</v>
      </c>
      <c r="BM51" s="1">
        <f t="shared" si="21"/>
        <v>10912.226241065298</v>
      </c>
      <c r="BN51" s="1">
        <f t="shared" si="21"/>
        <v>1106.4208481843009</v>
      </c>
      <c r="BO51" s="1">
        <f t="shared" si="21"/>
        <v>1307.2651372049243</v>
      </c>
      <c r="BP51" s="1">
        <f t="shared" si="21"/>
        <v>27298.951463756508</v>
      </c>
      <c r="BQ51" s="1">
        <f t="shared" si="21"/>
        <v>8397.4472870824011</v>
      </c>
      <c r="BR51" s="1">
        <f t="shared" si="21"/>
        <v>11173.150141322827</v>
      </c>
      <c r="BS51" s="1">
        <f t="shared" si="21"/>
        <v>17018.904226949933</v>
      </c>
      <c r="BT51" s="1">
        <f t="shared" si="21"/>
        <v>895.84179939299293</v>
      </c>
      <c r="BU51" s="1">
        <f t="shared" si="21"/>
        <v>1507211.1850080471</v>
      </c>
      <c r="BV51" s="1">
        <f t="shared" si="21"/>
        <v>5018.6206728296329</v>
      </c>
      <c r="BW51" s="1">
        <f t="shared" si="21"/>
        <v>17475.860968435307</v>
      </c>
      <c r="BX51" s="1">
        <f t="shared" si="21"/>
        <v>1308.2199912946321</v>
      </c>
      <c r="BY51" s="1">
        <f t="shared" si="21"/>
        <v>14679.010602945194</v>
      </c>
      <c r="BZ51" s="1">
        <f t="shared" si="21"/>
        <v>669.90910319725151</v>
      </c>
      <c r="CA51" s="1">
        <f t="shared" si="21"/>
        <v>111013.99493586701</v>
      </c>
      <c r="CB51" s="1">
        <f t="shared" si="21"/>
        <v>9982.6397458534339</v>
      </c>
      <c r="CC51" s="89"/>
      <c r="CD51" s="89"/>
      <c r="CE51" s="68">
        <f t="shared" si="9"/>
        <v>-1.8256568391852581E-3</v>
      </c>
      <c r="CF51" s="68">
        <f t="shared" si="10"/>
        <v>-1.0462822559814785E-2</v>
      </c>
      <c r="CG51" s="68">
        <f t="shared" si="11"/>
        <v>-5.2563193804930743E-4</v>
      </c>
      <c r="CH51" s="68">
        <f t="shared" si="12"/>
        <v>-8.5758544117112683E-3</v>
      </c>
      <c r="CI51" s="68">
        <f t="shared" si="13"/>
        <v>-7.795583742150938E-3</v>
      </c>
      <c r="CJ51" s="68">
        <f t="shared" si="14"/>
        <v>-1.5698760117622076E-4</v>
      </c>
      <c r="CK51" s="68">
        <f t="shared" si="15"/>
        <v>-1.0565170420134004E-3</v>
      </c>
    </row>
    <row r="53" spans="1:89" x14ac:dyDescent="0.25">
      <c r="A53" s="29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89"/>
      <c r="AB53" s="89"/>
      <c r="AC53" s="89"/>
      <c r="AF53" s="89"/>
      <c r="AG53" s="89"/>
      <c r="AH53" s="89"/>
      <c r="AJ53" s="89"/>
      <c r="AK53" s="89"/>
      <c r="AL53" s="89"/>
      <c r="AN53" s="89"/>
      <c r="AO53" s="89"/>
      <c r="AP53" s="89"/>
      <c r="AQ53" s="89"/>
      <c r="AR53" s="89"/>
      <c r="AS53" s="89"/>
      <c r="AT53" s="89"/>
      <c r="AU53" s="89"/>
      <c r="AV53" s="89"/>
      <c r="AX53" s="89"/>
      <c r="AY53" s="89"/>
      <c r="AZ53" s="89"/>
      <c r="BA53" s="89"/>
      <c r="BB53" s="89"/>
      <c r="BC53" s="89"/>
      <c r="BD53" s="89"/>
      <c r="BE53" s="89"/>
      <c r="BF53" s="89"/>
      <c r="BG53" s="89"/>
      <c r="BH53" s="89"/>
      <c r="BI53" s="89"/>
      <c r="BJ53" s="89"/>
      <c r="BK53" s="89"/>
      <c r="BL53" s="89"/>
      <c r="BM53" s="89"/>
      <c r="BN53" s="89"/>
      <c r="BO53" s="89"/>
      <c r="BP53" s="89"/>
      <c r="BQ53" s="89"/>
      <c r="BR53" s="89"/>
      <c r="BS53" s="89"/>
      <c r="BT53" s="89"/>
      <c r="BU53" s="89"/>
      <c r="BV53" s="89"/>
      <c r="BW53" s="89"/>
      <c r="BX53" s="89"/>
      <c r="BY53" s="89"/>
      <c r="BZ53" s="89"/>
      <c r="CA53" s="89"/>
      <c r="CB53" s="89"/>
      <c r="CC53" s="89"/>
      <c r="CD53" s="89"/>
      <c r="CE53" s="89"/>
      <c r="CF53" s="89"/>
      <c r="CG53" s="89"/>
      <c r="CH53" s="89"/>
      <c r="CI53" s="89"/>
      <c r="CJ53" s="89"/>
      <c r="CK53" s="89"/>
    </row>
    <row r="54" spans="1:89" x14ac:dyDescent="0.25">
      <c r="A54" s="29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89"/>
      <c r="AB54" s="89"/>
      <c r="AC54" s="89"/>
      <c r="AF54" s="89"/>
      <c r="AG54" s="89"/>
      <c r="AH54" s="89"/>
      <c r="AJ54" s="89"/>
      <c r="AK54" s="89"/>
      <c r="AL54" s="89"/>
      <c r="AN54" s="89"/>
      <c r="AO54" s="89"/>
      <c r="AP54" s="89"/>
      <c r="AQ54" s="89"/>
      <c r="AR54" s="89"/>
      <c r="AS54" s="89"/>
      <c r="AT54" s="89"/>
      <c r="AU54" s="89"/>
      <c r="AV54" s="89"/>
      <c r="AX54" s="89"/>
      <c r="AY54" s="89"/>
      <c r="AZ54" s="89"/>
      <c r="BA54" s="89"/>
      <c r="BB54" s="89"/>
      <c r="BC54" s="89"/>
      <c r="BD54" s="89"/>
      <c r="BE54" s="89"/>
      <c r="BF54" s="89"/>
      <c r="BG54" s="89"/>
      <c r="BH54" s="89"/>
      <c r="BI54" s="89"/>
      <c r="BJ54" s="89"/>
      <c r="BK54" s="89"/>
      <c r="BL54" s="89"/>
      <c r="BM54" s="89"/>
      <c r="BN54" s="89"/>
      <c r="BO54" s="89"/>
      <c r="BP54" s="89"/>
      <c r="BQ54" s="89"/>
      <c r="BR54" s="89"/>
      <c r="BS54" s="89"/>
      <c r="BT54" s="89"/>
      <c r="BU54" s="89"/>
      <c r="BV54" s="89"/>
      <c r="BW54" s="89"/>
      <c r="BX54" s="89"/>
      <c r="BY54" s="89"/>
      <c r="BZ54" s="89"/>
      <c r="CA54" s="89"/>
      <c r="CB54" s="89"/>
      <c r="CC54" s="89"/>
      <c r="CD54" s="89"/>
      <c r="CE54" s="89"/>
      <c r="CF54" s="89"/>
      <c r="CG54" s="89"/>
      <c r="CH54" s="89"/>
      <c r="CI54" s="89"/>
      <c r="CJ54" s="89"/>
      <c r="CK54" s="89"/>
    </row>
    <row r="56" spans="1:89" x14ac:dyDescent="0.25">
      <c r="A56" s="89"/>
      <c r="B56" s="89"/>
      <c r="C56" s="89"/>
      <c r="D56" s="89"/>
      <c r="E56" s="75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89"/>
      <c r="AB56" s="89"/>
      <c r="AC56" s="89"/>
      <c r="AF56" s="89"/>
      <c r="AG56" s="89"/>
      <c r="AH56" s="89"/>
      <c r="AJ56" s="89"/>
      <c r="AK56" s="89"/>
      <c r="AL56" s="89"/>
      <c r="AN56" s="89"/>
      <c r="AO56" s="89"/>
      <c r="AP56" s="89"/>
      <c r="AQ56" s="89"/>
      <c r="AR56" s="89"/>
      <c r="AS56" s="89"/>
      <c r="AT56" s="89"/>
      <c r="AU56" s="89"/>
      <c r="AV56" s="89"/>
      <c r="AX56" s="89"/>
      <c r="AY56" s="89"/>
      <c r="AZ56" s="89"/>
      <c r="BA56" s="89"/>
      <c r="BB56" s="89"/>
      <c r="BC56" s="89"/>
      <c r="BD56" s="89"/>
      <c r="BE56" s="89"/>
      <c r="BF56" s="89"/>
      <c r="BG56" s="89"/>
      <c r="BH56" s="89"/>
      <c r="BI56" s="89"/>
      <c r="BJ56" s="89"/>
      <c r="BK56" s="89"/>
      <c r="BL56" s="89"/>
      <c r="BM56" s="89"/>
      <c r="BN56" s="89"/>
      <c r="BO56" s="89"/>
      <c r="BP56" s="89"/>
      <c r="BQ56" s="89"/>
      <c r="BR56" s="89"/>
      <c r="BS56" s="89"/>
      <c r="BT56" s="89"/>
      <c r="BU56" s="89"/>
      <c r="BV56" s="89"/>
      <c r="BW56" s="89"/>
      <c r="BX56" s="89"/>
      <c r="BY56" s="89"/>
      <c r="BZ56" s="89"/>
      <c r="CA56" s="89"/>
      <c r="CB56" s="89"/>
      <c r="CC56" s="89"/>
      <c r="CD56" s="89"/>
      <c r="CE56" s="89"/>
      <c r="CF56" s="89"/>
      <c r="CG56" s="89"/>
      <c r="CH56" s="89"/>
      <c r="CI56" s="89"/>
      <c r="CJ56" s="89"/>
      <c r="CK56" s="89"/>
    </row>
    <row r="57" spans="1:89" x14ac:dyDescent="0.25">
      <c r="A57" s="89"/>
      <c r="B57" s="89"/>
      <c r="C57" s="89"/>
      <c r="D57" s="89"/>
      <c r="E57" s="75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89"/>
      <c r="AB57" s="89"/>
      <c r="AC57" s="89"/>
      <c r="AF57" s="89"/>
      <c r="AG57" s="89"/>
      <c r="AH57" s="89"/>
      <c r="AJ57" s="89"/>
      <c r="AK57" s="89"/>
      <c r="AL57" s="89"/>
      <c r="AN57" s="89"/>
      <c r="AO57" s="89"/>
      <c r="AP57" s="89"/>
      <c r="AQ57" s="89"/>
      <c r="AR57" s="89"/>
      <c r="AS57" s="89"/>
      <c r="AT57" s="89"/>
      <c r="AU57" s="89"/>
      <c r="AV57" s="89"/>
      <c r="AX57" s="89"/>
      <c r="AY57" s="89"/>
      <c r="AZ57" s="89"/>
      <c r="BA57" s="89"/>
      <c r="BB57" s="89"/>
      <c r="BC57" s="89"/>
      <c r="BD57" s="89"/>
      <c r="BE57" s="89"/>
      <c r="BF57" s="89"/>
      <c r="BG57" s="89"/>
      <c r="BH57" s="89"/>
      <c r="BI57" s="89"/>
      <c r="BJ57" s="89"/>
      <c r="BK57" s="89"/>
      <c r="BL57" s="89"/>
      <c r="BM57" s="89"/>
      <c r="BN57" s="89"/>
      <c r="BO57" s="89"/>
      <c r="BP57" s="89"/>
      <c r="BQ57" s="89"/>
      <c r="BR57" s="89"/>
      <c r="BS57" s="89"/>
      <c r="BT57" s="89"/>
      <c r="BU57" s="89"/>
      <c r="BV57" s="89"/>
      <c r="BW57" s="89"/>
      <c r="BX57" s="89"/>
      <c r="BY57" s="89"/>
      <c r="BZ57" s="89"/>
      <c r="CA57" s="89"/>
      <c r="CB57" s="89"/>
      <c r="CC57" s="89"/>
      <c r="CD57" s="89"/>
      <c r="CE57" s="89"/>
      <c r="CF57" s="89"/>
      <c r="CG57" s="89"/>
      <c r="CH57" s="89"/>
      <c r="CI57" s="89"/>
      <c r="CJ57" s="89"/>
      <c r="CK57" s="89"/>
    </row>
    <row r="58" spans="1:89" x14ac:dyDescent="0.25">
      <c r="A58" s="89"/>
      <c r="B58" s="89"/>
      <c r="C58" s="89"/>
      <c r="D58" s="89"/>
      <c r="E58" s="75"/>
      <c r="F58" s="89"/>
      <c r="G58" s="89"/>
      <c r="H58" s="89"/>
      <c r="I58" s="89"/>
      <c r="J58" s="89"/>
      <c r="K58" s="89"/>
      <c r="L58" s="89"/>
      <c r="M58" s="89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89"/>
      <c r="AB58" s="89"/>
      <c r="AC58" s="89"/>
      <c r="AF58" s="89"/>
      <c r="AG58" s="89"/>
      <c r="AH58" s="89"/>
      <c r="AJ58" s="89"/>
      <c r="AK58" s="89"/>
      <c r="AL58" s="89"/>
      <c r="AN58" s="89"/>
      <c r="AO58" s="89"/>
      <c r="AP58" s="89"/>
      <c r="AQ58" s="89"/>
      <c r="AR58" s="89"/>
      <c r="AS58" s="89"/>
      <c r="AT58" s="89"/>
      <c r="AU58" s="89"/>
      <c r="AV58" s="89"/>
      <c r="AX58" s="89"/>
      <c r="AY58" s="89"/>
      <c r="AZ58" s="89"/>
      <c r="BA58" s="89"/>
      <c r="BB58" s="89"/>
      <c r="BC58" s="89"/>
      <c r="BD58" s="89"/>
      <c r="BE58" s="89"/>
      <c r="BF58" s="89"/>
      <c r="BG58" s="89"/>
      <c r="BH58" s="89"/>
      <c r="BI58" s="89"/>
      <c r="BJ58" s="89"/>
      <c r="BK58" s="89"/>
      <c r="BL58" s="89"/>
      <c r="BM58" s="89"/>
      <c r="BN58" s="89"/>
      <c r="BO58" s="89"/>
      <c r="BP58" s="89"/>
      <c r="BQ58" s="89"/>
      <c r="BR58" s="89"/>
      <c r="BS58" s="89"/>
      <c r="BT58" s="89"/>
      <c r="BU58" s="89"/>
      <c r="BV58" s="89"/>
      <c r="BW58" s="89"/>
      <c r="BX58" s="89"/>
      <c r="BY58" s="89"/>
      <c r="BZ58" s="89"/>
      <c r="CA58" s="89"/>
      <c r="CB58" s="89"/>
      <c r="CC58" s="89"/>
      <c r="CD58" s="89"/>
      <c r="CE58" s="89"/>
      <c r="CF58" s="89"/>
      <c r="CG58" s="89"/>
      <c r="CH58" s="89"/>
      <c r="CI58" s="89"/>
      <c r="CJ58" s="89"/>
      <c r="CK58" s="89"/>
    </row>
    <row r="59" spans="1:89" x14ac:dyDescent="0.25">
      <c r="A59" s="89"/>
      <c r="B59" s="89"/>
      <c r="C59" s="89"/>
      <c r="D59" s="89"/>
      <c r="E59" s="75"/>
      <c r="F59" s="89"/>
      <c r="G59" s="89"/>
      <c r="H59" s="89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  <c r="AA59" s="89"/>
      <c r="AB59" s="89"/>
      <c r="AC59" s="89"/>
      <c r="AF59" s="89"/>
      <c r="AG59" s="89"/>
      <c r="AH59" s="89"/>
      <c r="AJ59" s="89"/>
      <c r="AK59" s="89"/>
      <c r="AL59" s="89"/>
      <c r="AN59" s="89"/>
      <c r="AO59" s="89"/>
      <c r="AP59" s="89"/>
      <c r="AQ59" s="89"/>
      <c r="AR59" s="89"/>
      <c r="AS59" s="89"/>
      <c r="AT59" s="89"/>
      <c r="AU59" s="89"/>
      <c r="AV59" s="89"/>
      <c r="AX59" s="89"/>
      <c r="AY59" s="89"/>
      <c r="AZ59" s="89"/>
      <c r="BA59" s="89"/>
      <c r="BB59" s="89"/>
      <c r="BC59" s="89"/>
      <c r="BD59" s="89"/>
      <c r="BE59" s="89"/>
      <c r="BF59" s="89"/>
      <c r="BG59" s="89"/>
      <c r="BH59" s="89"/>
      <c r="BI59" s="89"/>
      <c r="BJ59" s="89"/>
      <c r="BK59" s="89"/>
      <c r="BL59" s="89"/>
      <c r="BM59" s="89"/>
      <c r="BN59" s="89"/>
      <c r="BO59" s="89"/>
      <c r="BP59" s="89"/>
      <c r="BQ59" s="89"/>
      <c r="BR59" s="89"/>
      <c r="BS59" s="89"/>
      <c r="BT59" s="89"/>
      <c r="BU59" s="89"/>
      <c r="BV59" s="89"/>
      <c r="BW59" s="89"/>
      <c r="BX59" s="89"/>
      <c r="BY59" s="89"/>
      <c r="BZ59" s="89"/>
      <c r="CA59" s="89"/>
      <c r="CB59" s="89"/>
      <c r="CC59" s="89"/>
      <c r="CD59" s="89"/>
      <c r="CE59" s="89"/>
      <c r="CF59" s="89"/>
      <c r="CG59" s="89"/>
      <c r="CH59" s="89"/>
      <c r="CI59" s="89"/>
      <c r="CJ59" s="89"/>
      <c r="CK59" s="89"/>
    </row>
    <row r="60" spans="1:89" x14ac:dyDescent="0.25">
      <c r="A60" s="89"/>
      <c r="B60" s="89"/>
      <c r="C60" s="89"/>
      <c r="D60" s="89"/>
      <c r="E60" s="75"/>
      <c r="F60" s="89"/>
      <c r="G60" s="89"/>
      <c r="H60" s="89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89"/>
      <c r="AB60" s="89"/>
      <c r="AC60" s="89"/>
      <c r="AF60" s="89"/>
      <c r="AG60" s="89"/>
      <c r="AH60" s="89"/>
      <c r="AJ60" s="89"/>
      <c r="AK60" s="89"/>
      <c r="AL60" s="89"/>
      <c r="AN60" s="89"/>
      <c r="AO60" s="89"/>
      <c r="AP60" s="89"/>
      <c r="AQ60" s="89"/>
      <c r="AR60" s="89"/>
      <c r="AS60" s="89"/>
      <c r="AT60" s="89"/>
      <c r="AU60" s="89"/>
      <c r="AV60" s="89"/>
      <c r="AX60" s="89"/>
      <c r="AY60" s="89"/>
      <c r="AZ60" s="89"/>
      <c r="BA60" s="89"/>
      <c r="BB60" s="89"/>
      <c r="BC60" s="89"/>
      <c r="BD60" s="89"/>
      <c r="BE60" s="89"/>
      <c r="BF60" s="89"/>
      <c r="BG60" s="89"/>
      <c r="BH60" s="89"/>
      <c r="BI60" s="89"/>
      <c r="BJ60" s="89"/>
      <c r="BK60" s="89"/>
      <c r="BL60" s="89"/>
      <c r="BM60" s="89"/>
      <c r="BN60" s="89"/>
      <c r="BO60" s="89"/>
      <c r="BP60" s="89"/>
      <c r="BQ60" s="89"/>
      <c r="BR60" s="89"/>
      <c r="BS60" s="89"/>
      <c r="BT60" s="89"/>
      <c r="BU60" s="89"/>
      <c r="BV60" s="89"/>
      <c r="BW60" s="89"/>
      <c r="BX60" s="89"/>
      <c r="BY60" s="89"/>
      <c r="BZ60" s="89"/>
      <c r="CA60" s="89"/>
      <c r="CB60" s="89"/>
      <c r="CC60" s="89"/>
      <c r="CD60" s="89"/>
      <c r="CE60" s="89"/>
      <c r="CF60" s="89"/>
      <c r="CG60" s="89"/>
      <c r="CH60" s="89"/>
      <c r="CI60" s="89"/>
      <c r="CJ60" s="89"/>
      <c r="CK60" s="89"/>
    </row>
    <row r="61" spans="1:89" x14ac:dyDescent="0.25">
      <c r="A61" s="89"/>
      <c r="B61" s="89"/>
      <c r="C61" s="89"/>
      <c r="D61" s="89"/>
      <c r="E61" s="75"/>
      <c r="F61" s="89"/>
      <c r="G61" s="89"/>
      <c r="H61" s="89"/>
      <c r="I61" s="89"/>
      <c r="J61" s="89"/>
      <c r="K61" s="89"/>
      <c r="L61" s="89"/>
      <c r="M61" s="89"/>
      <c r="N61" s="89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89"/>
      <c r="AB61" s="89"/>
      <c r="AC61" s="89"/>
      <c r="AF61" s="89"/>
      <c r="AG61" s="89"/>
      <c r="AH61" s="89"/>
      <c r="AJ61" s="89"/>
      <c r="AK61" s="89"/>
      <c r="AL61" s="89"/>
      <c r="AN61" s="89"/>
      <c r="AO61" s="89"/>
      <c r="AP61" s="89"/>
      <c r="AQ61" s="89"/>
      <c r="AR61" s="89"/>
      <c r="AS61" s="89"/>
      <c r="AT61" s="89"/>
      <c r="AU61" s="89"/>
      <c r="AV61" s="89"/>
      <c r="AX61" s="89"/>
      <c r="AY61" s="89"/>
      <c r="AZ61" s="89"/>
      <c r="BA61" s="89"/>
      <c r="BB61" s="89"/>
      <c r="BC61" s="89"/>
      <c r="BD61" s="89"/>
      <c r="BE61" s="89"/>
      <c r="BF61" s="89"/>
      <c r="BG61" s="89"/>
      <c r="BH61" s="89"/>
      <c r="BI61" s="89"/>
      <c r="BJ61" s="89"/>
      <c r="BK61" s="89"/>
      <c r="BL61" s="89"/>
      <c r="BM61" s="89"/>
      <c r="BN61" s="89"/>
      <c r="BO61" s="89"/>
      <c r="BP61" s="89"/>
      <c r="BQ61" s="89"/>
      <c r="BR61" s="89"/>
      <c r="BS61" s="89"/>
      <c r="BT61" s="89"/>
      <c r="BU61" s="89"/>
      <c r="BV61" s="89"/>
      <c r="BW61" s="89"/>
      <c r="BX61" s="89"/>
      <c r="BY61" s="89"/>
      <c r="BZ61" s="89"/>
      <c r="CA61" s="89"/>
      <c r="CB61" s="89"/>
      <c r="CC61" s="89"/>
      <c r="CD61" s="89"/>
      <c r="CE61" s="89"/>
      <c r="CF61" s="89"/>
      <c r="CG61" s="89"/>
      <c r="CH61" s="89"/>
      <c r="CI61" s="89"/>
      <c r="CJ61" s="89"/>
      <c r="CK61" s="89"/>
    </row>
    <row r="62" spans="1:89" x14ac:dyDescent="0.25">
      <c r="A62" s="89"/>
      <c r="B62" s="89"/>
      <c r="C62" s="89"/>
      <c r="D62" s="89"/>
      <c r="E62" s="75"/>
      <c r="F62" s="89"/>
      <c r="G62" s="89"/>
      <c r="H62" s="89"/>
      <c r="I62" s="89"/>
      <c r="J62" s="89"/>
      <c r="K62" s="89"/>
      <c r="L62" s="89"/>
      <c r="M62" s="89"/>
      <c r="N62" s="89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89"/>
      <c r="AB62" s="89"/>
      <c r="AC62" s="89"/>
      <c r="AF62" s="89"/>
      <c r="AG62" s="89"/>
      <c r="AH62" s="89"/>
      <c r="AJ62" s="89"/>
      <c r="AK62" s="89"/>
      <c r="AL62" s="89"/>
      <c r="AN62" s="89"/>
      <c r="AO62" s="89"/>
      <c r="AP62" s="89"/>
      <c r="AQ62" s="89"/>
      <c r="AR62" s="89"/>
      <c r="AS62" s="89"/>
      <c r="AT62" s="89"/>
      <c r="AU62" s="89"/>
      <c r="AV62" s="89"/>
      <c r="AX62" s="89"/>
      <c r="AY62" s="89"/>
      <c r="AZ62" s="89"/>
      <c r="BA62" s="89"/>
      <c r="BB62" s="89"/>
      <c r="BC62" s="89"/>
      <c r="BD62" s="89"/>
      <c r="BE62" s="89"/>
      <c r="BF62" s="89"/>
      <c r="BG62" s="89"/>
      <c r="BH62" s="89"/>
      <c r="BI62" s="89"/>
      <c r="BJ62" s="89"/>
      <c r="BK62" s="89"/>
      <c r="BL62" s="89"/>
      <c r="BM62" s="89"/>
      <c r="BN62" s="89"/>
      <c r="BO62" s="89"/>
      <c r="BP62" s="89"/>
      <c r="BQ62" s="89"/>
      <c r="BR62" s="89"/>
      <c r="BS62" s="89"/>
      <c r="BT62" s="89"/>
      <c r="BU62" s="89"/>
      <c r="BV62" s="89"/>
      <c r="BW62" s="89"/>
      <c r="BX62" s="89"/>
      <c r="BY62" s="89"/>
      <c r="BZ62" s="89"/>
      <c r="CA62" s="89"/>
      <c r="CB62" s="89"/>
      <c r="CC62" s="89"/>
      <c r="CD62" s="89"/>
      <c r="CE62" s="89"/>
      <c r="CF62" s="89"/>
      <c r="CG62" s="89"/>
      <c r="CH62" s="89"/>
      <c r="CI62" s="89"/>
      <c r="CJ62" s="89"/>
      <c r="CK62" s="89"/>
    </row>
    <row r="63" spans="1:89" x14ac:dyDescent="0.25">
      <c r="A63" s="89"/>
      <c r="B63" s="89"/>
      <c r="C63" s="89"/>
      <c r="D63" s="89"/>
      <c r="E63" s="75"/>
      <c r="F63" s="89"/>
      <c r="G63" s="89"/>
      <c r="H63" s="89"/>
      <c r="I63" s="89"/>
      <c r="J63" s="89"/>
      <c r="K63" s="89"/>
      <c r="L63" s="89"/>
      <c r="M63" s="89"/>
      <c r="N63" s="89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89"/>
      <c r="AB63" s="89"/>
      <c r="AC63" s="89"/>
      <c r="AF63" s="89"/>
      <c r="AG63" s="89"/>
      <c r="AH63" s="89"/>
      <c r="AJ63" s="89"/>
      <c r="AK63" s="89"/>
      <c r="AL63" s="89"/>
      <c r="AN63" s="89"/>
      <c r="AO63" s="89"/>
      <c r="AP63" s="89"/>
      <c r="AQ63" s="89"/>
      <c r="AR63" s="89"/>
      <c r="AS63" s="89"/>
      <c r="AT63" s="89"/>
      <c r="AU63" s="89"/>
      <c r="AV63" s="89"/>
      <c r="AX63" s="89"/>
      <c r="AY63" s="89"/>
      <c r="AZ63" s="89"/>
      <c r="BA63" s="89"/>
      <c r="BB63" s="89"/>
      <c r="BC63" s="89"/>
      <c r="BD63" s="89"/>
      <c r="BE63" s="89"/>
      <c r="BF63" s="89"/>
      <c r="BG63" s="89"/>
      <c r="BH63" s="89"/>
      <c r="BI63" s="89"/>
      <c r="BJ63" s="89"/>
      <c r="BK63" s="89"/>
      <c r="BL63" s="89"/>
      <c r="BM63" s="89"/>
      <c r="BN63" s="89"/>
      <c r="BO63" s="89"/>
      <c r="BP63" s="89"/>
      <c r="BQ63" s="89"/>
      <c r="BR63" s="89"/>
      <c r="BS63" s="89"/>
      <c r="BT63" s="89"/>
      <c r="BU63" s="89"/>
      <c r="BV63" s="89"/>
      <c r="BW63" s="89"/>
      <c r="BX63" s="89"/>
      <c r="BY63" s="89"/>
      <c r="BZ63" s="89"/>
      <c r="CA63" s="89"/>
      <c r="CB63" s="89"/>
      <c r="CC63" s="89"/>
      <c r="CD63" s="89"/>
      <c r="CE63" s="89"/>
      <c r="CF63" s="89"/>
      <c r="CG63" s="89"/>
      <c r="CH63" s="89"/>
      <c r="CI63" s="89"/>
      <c r="CJ63" s="89"/>
      <c r="CK63" s="89"/>
    </row>
    <row r="64" spans="1:89" x14ac:dyDescent="0.25">
      <c r="A64" s="89"/>
      <c r="B64" s="89"/>
      <c r="C64" s="89"/>
      <c r="D64" s="89"/>
      <c r="E64" s="75"/>
      <c r="F64" s="89"/>
      <c r="G64" s="89"/>
      <c r="H64" s="89"/>
      <c r="I64" s="89"/>
      <c r="J64" s="89"/>
      <c r="K64" s="89"/>
      <c r="L64" s="89"/>
      <c r="M64" s="89"/>
      <c r="N64" s="89"/>
      <c r="O64" s="89"/>
      <c r="P64" s="89"/>
      <c r="Q64" s="89"/>
      <c r="R64" s="89"/>
      <c r="S64" s="89"/>
      <c r="T64" s="89"/>
      <c r="U64" s="89"/>
      <c r="V64" s="89"/>
      <c r="W64" s="89"/>
      <c r="X64" s="89"/>
      <c r="Y64" s="89"/>
      <c r="Z64" s="89"/>
      <c r="AA64" s="89"/>
      <c r="AB64" s="89"/>
      <c r="AC64" s="89"/>
      <c r="AF64" s="89"/>
      <c r="AG64" s="89"/>
      <c r="AH64" s="89"/>
      <c r="AJ64" s="89"/>
      <c r="AK64" s="89"/>
      <c r="AL64" s="89"/>
      <c r="AN64" s="89"/>
      <c r="AO64" s="89"/>
      <c r="AP64" s="89"/>
      <c r="AQ64" s="89"/>
      <c r="AR64" s="89"/>
      <c r="AS64" s="89"/>
      <c r="AT64" s="89"/>
      <c r="AU64" s="89"/>
      <c r="AV64" s="89"/>
      <c r="AX64" s="89"/>
      <c r="AY64" s="89"/>
      <c r="AZ64" s="89"/>
      <c r="BA64" s="89"/>
      <c r="BB64" s="89"/>
      <c r="BC64" s="89"/>
      <c r="BD64" s="89"/>
      <c r="BE64" s="89"/>
      <c r="BF64" s="89"/>
      <c r="BG64" s="89"/>
      <c r="BH64" s="89"/>
      <c r="BI64" s="89"/>
      <c r="BJ64" s="89"/>
      <c r="BK64" s="89"/>
      <c r="BL64" s="89"/>
      <c r="BM64" s="89"/>
      <c r="BN64" s="89"/>
      <c r="BO64" s="89"/>
      <c r="BP64" s="89"/>
      <c r="BQ64" s="89"/>
      <c r="BR64" s="89"/>
      <c r="BS64" s="89"/>
      <c r="BT64" s="89"/>
      <c r="BU64" s="89"/>
      <c r="BV64" s="89"/>
      <c r="BW64" s="89"/>
      <c r="BX64" s="89"/>
      <c r="BY64" s="89"/>
      <c r="BZ64" s="89"/>
      <c r="CA64" s="89"/>
      <c r="CB64" s="89"/>
      <c r="CC64" s="89"/>
      <c r="CD64" s="89"/>
      <c r="CE64" s="89"/>
      <c r="CF64" s="89"/>
      <c r="CG64" s="89"/>
      <c r="CH64" s="89"/>
      <c r="CI64" s="89"/>
      <c r="CJ64" s="89"/>
      <c r="CK64" s="89"/>
    </row>
    <row r="65" spans="5:5" x14ac:dyDescent="0.25">
      <c r="E65" s="75"/>
    </row>
    <row r="66" spans="5:5" x14ac:dyDescent="0.25">
      <c r="E66" s="75"/>
    </row>
    <row r="67" spans="5:5" x14ac:dyDescent="0.25">
      <c r="E67" s="75"/>
    </row>
    <row r="68" spans="5:5" x14ac:dyDescent="0.25">
      <c r="E68" s="75"/>
    </row>
    <row r="69" spans="5:5" x14ac:dyDescent="0.25">
      <c r="E69" s="75"/>
    </row>
    <row r="70" spans="5:5" x14ac:dyDescent="0.25">
      <c r="E70" s="75"/>
    </row>
    <row r="71" spans="5:5" x14ac:dyDescent="0.25">
      <c r="E71" s="75"/>
    </row>
    <row r="72" spans="5:5" x14ac:dyDescent="0.25">
      <c r="E72" s="75"/>
    </row>
    <row r="73" spans="5:5" x14ac:dyDescent="0.25">
      <c r="E73" s="75"/>
    </row>
    <row r="74" spans="5:5" x14ac:dyDescent="0.25">
      <c r="E74" s="75"/>
    </row>
    <row r="75" spans="5:5" x14ac:dyDescent="0.25">
      <c r="E75" s="75"/>
    </row>
    <row r="76" spans="5:5" x14ac:dyDescent="0.25">
      <c r="E76" s="75"/>
    </row>
    <row r="77" spans="5:5" x14ac:dyDescent="0.25">
      <c r="E77" s="75"/>
    </row>
    <row r="78" spans="5:5" x14ac:dyDescent="0.25">
      <c r="E78" s="75"/>
    </row>
    <row r="79" spans="5:5" x14ac:dyDescent="0.25">
      <c r="E79" s="75"/>
    </row>
    <row r="80" spans="5:5" x14ac:dyDescent="0.25">
      <c r="E80" s="75"/>
    </row>
    <row r="81" spans="5:5" x14ac:dyDescent="0.25">
      <c r="E81" s="75"/>
    </row>
    <row r="82" spans="5:5" x14ac:dyDescent="0.25">
      <c r="E82" s="75"/>
    </row>
    <row r="83" spans="5:5" x14ac:dyDescent="0.25">
      <c r="E83" s="75"/>
    </row>
    <row r="84" spans="5:5" x14ac:dyDescent="0.25">
      <c r="E84" s="75"/>
    </row>
    <row r="85" spans="5:5" x14ac:dyDescent="0.25">
      <c r="E85" s="75"/>
    </row>
    <row r="86" spans="5:5" x14ac:dyDescent="0.25">
      <c r="E86" s="75"/>
    </row>
    <row r="87" spans="5:5" x14ac:dyDescent="0.25">
      <c r="E87" s="75"/>
    </row>
  </sheetData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CD5078-82C7-478E-A747-99BC02605EFE}">
  <dimension ref="A1:BI48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L2" sqref="L2"/>
    </sheetView>
  </sheetViews>
  <sheetFormatPr defaultColWidth="9.140625" defaultRowHeight="15" x14ac:dyDescent="0.25"/>
  <cols>
    <col min="1" max="1" width="19.85546875" style="74" customWidth="1"/>
    <col min="2" max="8" width="9.140625" style="89"/>
    <col min="9" max="11" width="9.140625" style="74"/>
    <col min="12" max="12" width="15.5703125" style="74" bestFit="1" customWidth="1"/>
    <col min="13" max="14" width="6.7109375" style="74" bestFit="1" customWidth="1"/>
    <col min="15" max="15" width="5.7109375" style="74" bestFit="1" customWidth="1"/>
    <col min="16" max="16" width="14.5703125" style="74" bestFit="1" customWidth="1"/>
    <col min="17" max="17" width="5.5703125" style="74" bestFit="1" customWidth="1"/>
    <col min="18" max="18" width="5.5703125" style="74" customWidth="1"/>
    <col min="19" max="19" width="6.7109375" style="74" bestFit="1" customWidth="1"/>
    <col min="20" max="20" width="9.28515625" style="74" bestFit="1" customWidth="1"/>
    <col min="21" max="21" width="5.7109375" style="74" bestFit="1" customWidth="1"/>
    <col min="22" max="22" width="7.7109375" style="74" bestFit="1" customWidth="1"/>
    <col min="23" max="23" width="5.7109375" style="74" bestFit="1" customWidth="1"/>
    <col min="24" max="24" width="6.7109375" style="74" bestFit="1" customWidth="1"/>
    <col min="25" max="25" width="6.7109375" style="74" customWidth="1"/>
    <col min="26" max="26" width="6.7109375" style="74" bestFit="1" customWidth="1"/>
    <col min="27" max="27" width="15.42578125" style="74" bestFit="1" customWidth="1"/>
    <col min="28" max="28" width="4.28515625" style="89" bestFit="1" customWidth="1"/>
    <col min="29" max="29" width="5.7109375" style="89" bestFit="1" customWidth="1"/>
    <col min="30" max="30" width="5.7109375" style="74" bestFit="1" customWidth="1"/>
    <col min="31" max="31" width="5.140625" style="74" bestFit="1" customWidth="1"/>
    <col min="32" max="32" width="5.140625" style="89" customWidth="1"/>
    <col min="33" max="33" width="5.140625" style="74" customWidth="1"/>
    <col min="34" max="34" width="5.7109375" style="74" bestFit="1" customWidth="1"/>
    <col min="35" max="35" width="6.7109375" style="74" bestFit="1" customWidth="1"/>
    <col min="36" max="36" width="6.7109375" style="89" customWidth="1"/>
    <col min="37" max="37" width="6.140625" style="74" bestFit="1" customWidth="1"/>
    <col min="38" max="38" width="6.7109375" style="74" bestFit="1" customWidth="1"/>
    <col min="39" max="39" width="10" style="74" bestFit="1" customWidth="1"/>
    <col min="40" max="40" width="10" style="74" customWidth="1"/>
    <col min="41" max="41" width="6" style="74" bestFit="1" customWidth="1"/>
    <col min="42" max="42" width="6.7109375" style="74" bestFit="1" customWidth="1"/>
    <col min="43" max="43" width="6.7109375" style="89" customWidth="1"/>
    <col min="44" max="45" width="7.7109375" style="74" bestFit="1" customWidth="1"/>
    <col min="46" max="46" width="8" style="74" bestFit="1" customWidth="1"/>
    <col min="47" max="49" width="6.7109375" style="74" bestFit="1" customWidth="1"/>
    <col min="50" max="50" width="9.140625" style="74" bestFit="1" customWidth="1"/>
    <col min="51" max="51" width="7.140625" style="74" bestFit="1" customWidth="1"/>
    <col min="52" max="16384" width="9.140625" style="74"/>
  </cols>
  <sheetData>
    <row r="1" spans="1:61" x14ac:dyDescent="0.25">
      <c r="A1" s="89"/>
      <c r="B1" s="89" t="s">
        <v>329</v>
      </c>
      <c r="I1" s="89"/>
      <c r="J1" s="89"/>
      <c r="K1" s="89"/>
      <c r="L1" s="89" t="s">
        <v>479</v>
      </c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  <c r="Z1" s="89"/>
      <c r="AA1" s="89"/>
      <c r="AD1" s="89"/>
      <c r="AE1" s="89"/>
      <c r="AG1" s="89"/>
      <c r="AH1" s="89"/>
      <c r="AI1" s="89"/>
      <c r="AK1" s="89"/>
      <c r="AL1" s="89"/>
      <c r="AM1" s="89"/>
      <c r="AN1" s="89"/>
      <c r="AO1" s="89"/>
      <c r="AP1" s="89"/>
      <c r="AR1" s="89"/>
      <c r="AS1" s="89"/>
      <c r="AT1" s="89"/>
      <c r="AU1" s="89"/>
      <c r="AV1" s="89"/>
      <c r="AW1" s="89"/>
      <c r="AX1" s="89"/>
      <c r="AY1" s="89"/>
      <c r="AZ1" s="89"/>
      <c r="BA1" s="89"/>
      <c r="BB1" s="89" t="s">
        <v>372</v>
      </c>
      <c r="BC1" s="89"/>
      <c r="BD1" s="89"/>
      <c r="BE1" s="89"/>
      <c r="BF1" s="89"/>
      <c r="BG1" s="89"/>
      <c r="BH1" s="89"/>
      <c r="BI1" s="89"/>
    </row>
    <row r="2" spans="1:61" x14ac:dyDescent="0.25">
      <c r="A2" s="89" t="s">
        <v>162</v>
      </c>
      <c r="B2" s="75" t="s">
        <v>54</v>
      </c>
      <c r="C2" s="75" t="s">
        <v>82</v>
      </c>
      <c r="D2" s="75" t="s">
        <v>163</v>
      </c>
      <c r="E2" s="75" t="s">
        <v>164</v>
      </c>
      <c r="F2" s="75" t="s">
        <v>165</v>
      </c>
      <c r="G2" s="75" t="s">
        <v>140</v>
      </c>
      <c r="H2" s="75" t="s">
        <v>166</v>
      </c>
      <c r="I2" s="75"/>
      <c r="J2" s="75"/>
      <c r="K2" s="75"/>
      <c r="L2" s="75" t="s">
        <v>336</v>
      </c>
      <c r="M2" s="75" t="s">
        <v>358</v>
      </c>
      <c r="N2" s="75" t="s">
        <v>36</v>
      </c>
      <c r="O2" s="75" t="s">
        <v>40</v>
      </c>
      <c r="P2" s="75" t="s">
        <v>42</v>
      </c>
      <c r="Q2" s="75" t="s">
        <v>44</v>
      </c>
      <c r="R2" s="75" t="s">
        <v>359</v>
      </c>
      <c r="S2" s="75" t="s">
        <v>46</v>
      </c>
      <c r="T2" s="75" t="s">
        <v>50</v>
      </c>
      <c r="U2" s="75" t="s">
        <v>56</v>
      </c>
      <c r="V2" s="75" t="s">
        <v>58</v>
      </c>
      <c r="W2" s="75" t="s">
        <v>60</v>
      </c>
      <c r="X2" s="75" t="s">
        <v>62</v>
      </c>
      <c r="Y2" s="75" t="s">
        <v>360</v>
      </c>
      <c r="Z2" s="75" t="s">
        <v>64</v>
      </c>
      <c r="AA2" s="75" t="s">
        <v>66</v>
      </c>
      <c r="AB2" s="75" t="s">
        <v>361</v>
      </c>
      <c r="AC2" s="75" t="s">
        <v>362</v>
      </c>
      <c r="AD2" s="75" t="s">
        <v>72</v>
      </c>
      <c r="AE2" s="75" t="s">
        <v>74</v>
      </c>
      <c r="AF2" s="75" t="s">
        <v>363</v>
      </c>
      <c r="AG2" s="75" t="s">
        <v>364</v>
      </c>
      <c r="AH2" s="75" t="s">
        <v>76</v>
      </c>
      <c r="AI2" s="75" t="s">
        <v>78</v>
      </c>
      <c r="AJ2" s="75" t="s">
        <v>365</v>
      </c>
      <c r="AK2" s="75" t="s">
        <v>80</v>
      </c>
      <c r="AL2" s="75" t="s">
        <v>82</v>
      </c>
      <c r="AM2" s="75" t="s">
        <v>84</v>
      </c>
      <c r="AN2" s="75" t="s">
        <v>366</v>
      </c>
      <c r="AO2" s="75" t="s">
        <v>92</v>
      </c>
      <c r="AP2" s="75" t="s">
        <v>94</v>
      </c>
      <c r="AQ2" s="75" t="s">
        <v>367</v>
      </c>
      <c r="AR2" s="75" t="s">
        <v>98</v>
      </c>
      <c r="AS2" s="75" t="s">
        <v>130</v>
      </c>
      <c r="AT2" s="75" t="s">
        <v>142</v>
      </c>
      <c r="AU2" s="75" t="s">
        <v>146</v>
      </c>
      <c r="AV2" s="75" t="s">
        <v>148</v>
      </c>
      <c r="AW2" s="75" t="s">
        <v>152</v>
      </c>
      <c r="AX2" s="75" t="s">
        <v>154</v>
      </c>
      <c r="AY2" s="75" t="s">
        <v>156</v>
      </c>
      <c r="AZ2" s="89"/>
      <c r="BA2" s="75"/>
      <c r="BB2" s="75" t="s">
        <v>54</v>
      </c>
      <c r="BC2" s="75" t="s">
        <v>82</v>
      </c>
      <c r="BD2" s="75" t="s">
        <v>163</v>
      </c>
      <c r="BE2" s="75" t="s">
        <v>164</v>
      </c>
      <c r="BF2" s="75" t="s">
        <v>165</v>
      </c>
      <c r="BG2" s="75" t="s">
        <v>140</v>
      </c>
      <c r="BH2" s="75" t="s">
        <v>166</v>
      </c>
      <c r="BI2" s="75"/>
    </row>
    <row r="3" spans="1:61" x14ac:dyDescent="0.25">
      <c r="A3" s="13" t="s">
        <v>485</v>
      </c>
      <c r="B3" s="75"/>
      <c r="C3" s="75"/>
      <c r="D3" s="75"/>
      <c r="E3" s="75"/>
      <c r="F3" s="75"/>
      <c r="G3" s="75"/>
      <c r="H3" s="75">
        <v>173.09140260999999</v>
      </c>
      <c r="I3" s="75"/>
      <c r="J3" s="75"/>
      <c r="K3" s="75"/>
      <c r="L3" s="75" t="s">
        <v>434</v>
      </c>
      <c r="M3" s="75">
        <v>0</v>
      </c>
      <c r="N3" s="75">
        <v>0</v>
      </c>
      <c r="O3" s="75">
        <v>0</v>
      </c>
      <c r="P3" s="75">
        <v>0</v>
      </c>
      <c r="Q3" s="75">
        <v>0</v>
      </c>
      <c r="R3" s="75">
        <v>0</v>
      </c>
      <c r="S3" s="75">
        <v>0.68686050295143697</v>
      </c>
      <c r="T3" s="75">
        <v>557.21215433500595</v>
      </c>
      <c r="U3" s="75">
        <v>0</v>
      </c>
      <c r="V3" s="75">
        <v>85.326205528199296</v>
      </c>
      <c r="W3" s="75">
        <v>0</v>
      </c>
      <c r="X3" s="75">
        <v>0</v>
      </c>
      <c r="Y3" s="75">
        <v>0</v>
      </c>
      <c r="Z3" s="75">
        <v>0</v>
      </c>
      <c r="AA3" s="75">
        <v>0</v>
      </c>
      <c r="AB3" s="75">
        <v>0</v>
      </c>
      <c r="AC3" s="75">
        <v>0</v>
      </c>
      <c r="AD3" s="75">
        <v>0</v>
      </c>
      <c r="AE3" s="75">
        <v>0</v>
      </c>
      <c r="AF3" s="75">
        <v>0</v>
      </c>
      <c r="AG3" s="75">
        <v>0</v>
      </c>
      <c r="AH3" s="75">
        <v>0</v>
      </c>
      <c r="AI3" s="75">
        <v>0</v>
      </c>
      <c r="AJ3" s="75">
        <v>0</v>
      </c>
      <c r="AK3" s="75">
        <v>0</v>
      </c>
      <c r="AL3" s="75">
        <v>0</v>
      </c>
      <c r="AM3" s="75">
        <v>0</v>
      </c>
      <c r="AN3" s="75">
        <v>258.51834984043802</v>
      </c>
      <c r="AO3" s="75">
        <v>0</v>
      </c>
      <c r="AP3" s="75">
        <v>1.96775429487922E-2</v>
      </c>
      <c r="AQ3" s="75">
        <v>0</v>
      </c>
      <c r="AR3" s="75">
        <v>99.852164228905295</v>
      </c>
      <c r="AS3" s="75">
        <v>74.583434419220197</v>
      </c>
      <c r="AT3" s="75">
        <v>0.67975671261760395</v>
      </c>
      <c r="AU3" s="75">
        <v>0</v>
      </c>
      <c r="AV3" s="75">
        <v>0.61581428167573404</v>
      </c>
      <c r="AW3" s="75">
        <v>5.3738641181236202E-3</v>
      </c>
      <c r="AX3" s="75">
        <v>172.96208722586999</v>
      </c>
      <c r="AY3" s="75">
        <v>0.145301457479456</v>
      </c>
      <c r="AZ3" s="89"/>
      <c r="BA3" s="28"/>
      <c r="BB3" s="68" t="str">
        <f>IF(B3=0,"",(#REF!-B3)/B3)</f>
        <v/>
      </c>
      <c r="BC3" s="68" t="str">
        <f>IF(C3=0,"",(AL3-C3)/C3)</f>
        <v/>
      </c>
      <c r="BD3" s="68" t="str">
        <f>IF(D3=0,"",(#REF!-D3)/D3)</f>
        <v/>
      </c>
      <c r="BE3" s="68" t="str">
        <f>IF(E3=0,"",(#REF!-E3)/E3)</f>
        <v/>
      </c>
      <c r="BF3" s="68" t="str">
        <f>IF(F3=0,"",(#REF!-F3)/F3)</f>
        <v/>
      </c>
      <c r="BG3" s="68" t="str">
        <f>IF(G3=0,"",(#REF!-G3)/G3)</f>
        <v/>
      </c>
      <c r="BH3" s="68">
        <f t="shared" ref="BH3:BH8" si="0">IF(H3=0,"",(AX3-H3)/H3)</f>
        <v>-7.4709305130169715E-4</v>
      </c>
      <c r="BI3" s="68"/>
    </row>
    <row r="4" spans="1:61" x14ac:dyDescent="0.25">
      <c r="A4" s="13" t="s">
        <v>486</v>
      </c>
      <c r="B4" s="75"/>
      <c r="C4" s="75"/>
      <c r="D4" s="75"/>
      <c r="E4" s="75"/>
      <c r="F4" s="75"/>
      <c r="G4" s="75"/>
      <c r="H4" s="75">
        <v>5259.3473741999996</v>
      </c>
      <c r="I4" s="75"/>
      <c r="J4" s="75"/>
      <c r="K4" s="75"/>
      <c r="L4" s="75" t="s">
        <v>435</v>
      </c>
      <c r="M4" s="75">
        <v>0</v>
      </c>
      <c r="N4" s="75">
        <v>0</v>
      </c>
      <c r="O4" s="75">
        <v>0</v>
      </c>
      <c r="P4" s="75">
        <v>0</v>
      </c>
      <c r="Q4" s="75">
        <v>0</v>
      </c>
      <c r="R4" s="75">
        <v>0</v>
      </c>
      <c r="S4" s="75">
        <v>6.9477418916339602</v>
      </c>
      <c r="T4" s="75">
        <v>15406.2943928032</v>
      </c>
      <c r="U4" s="75">
        <v>0</v>
      </c>
      <c r="V4" s="75">
        <v>1978.7228542968601</v>
      </c>
      <c r="W4" s="75">
        <v>0</v>
      </c>
      <c r="X4" s="75">
        <v>0</v>
      </c>
      <c r="Y4" s="75">
        <v>0</v>
      </c>
      <c r="Z4" s="75">
        <v>0</v>
      </c>
      <c r="AA4" s="75">
        <v>0</v>
      </c>
      <c r="AB4" s="75">
        <v>0</v>
      </c>
      <c r="AC4" s="75">
        <v>0</v>
      </c>
      <c r="AD4" s="75">
        <v>0</v>
      </c>
      <c r="AE4" s="75">
        <v>0</v>
      </c>
      <c r="AF4" s="75">
        <v>0</v>
      </c>
      <c r="AG4" s="75">
        <v>0</v>
      </c>
      <c r="AH4" s="75">
        <v>0</v>
      </c>
      <c r="AI4" s="75">
        <v>0</v>
      </c>
      <c r="AJ4" s="75">
        <v>0</v>
      </c>
      <c r="AK4" s="75">
        <v>0</v>
      </c>
      <c r="AL4" s="75">
        <v>0</v>
      </c>
      <c r="AM4" s="75">
        <v>0</v>
      </c>
      <c r="AN4" s="75">
        <v>7240.8944019136097</v>
      </c>
      <c r="AO4" s="75">
        <v>0</v>
      </c>
      <c r="AP4" s="75">
        <v>0.117566866736113</v>
      </c>
      <c r="AQ4" s="75">
        <v>0</v>
      </c>
      <c r="AR4" s="75">
        <v>2960.4104590188299</v>
      </c>
      <c r="AS4" s="75">
        <v>2373.5386032105898</v>
      </c>
      <c r="AT4" s="75">
        <v>4.0609756942740196</v>
      </c>
      <c r="AU4" s="75">
        <v>0</v>
      </c>
      <c r="AV4" s="75">
        <v>4.2452645581441297</v>
      </c>
      <c r="AW4" s="75">
        <v>0.57847998379602605</v>
      </c>
      <c r="AX4" s="75">
        <v>5262.7089854880696</v>
      </c>
      <c r="AY4" s="75">
        <v>1.01869178508242</v>
      </c>
      <c r="AZ4" s="89"/>
      <c r="BA4" s="28"/>
      <c r="BB4" s="68" t="str">
        <f>IF(B4=0,"",(#REF!-B4)/B4)</f>
        <v/>
      </c>
      <c r="BC4" s="68" t="str">
        <f>IF(C4=0,"",(AL4-C4)/C4)</f>
        <v/>
      </c>
      <c r="BD4" s="68" t="str">
        <f>IF(D4=0,"",(#REF!-D4)/D4)</f>
        <v/>
      </c>
      <c r="BE4" s="68" t="str">
        <f>IF(E4=0,"",(#REF!-E4)/E4)</f>
        <v/>
      </c>
      <c r="BF4" s="68" t="str">
        <f>IF(F4=0,"",(#REF!-F4)/F4)</f>
        <v/>
      </c>
      <c r="BG4" s="68" t="str">
        <f>IF(G4=0,"",(#REF!-G4)/G4)</f>
        <v/>
      </c>
      <c r="BH4" s="68">
        <f t="shared" si="0"/>
        <v>6.3916890231676619E-4</v>
      </c>
      <c r="BI4" s="68"/>
    </row>
    <row r="5" spans="1:61" x14ac:dyDescent="0.25">
      <c r="A5" s="13" t="s">
        <v>487</v>
      </c>
      <c r="B5" s="75"/>
      <c r="C5" s="75"/>
      <c r="D5" s="75"/>
      <c r="E5" s="75"/>
      <c r="F5" s="75"/>
      <c r="G5" s="75"/>
      <c r="H5" s="75">
        <v>119608.27829</v>
      </c>
      <c r="I5" s="75"/>
      <c r="J5" s="75"/>
      <c r="K5" s="75"/>
      <c r="L5" s="75" t="s">
        <v>461</v>
      </c>
      <c r="M5" s="75">
        <v>0</v>
      </c>
      <c r="N5" s="75">
        <v>0</v>
      </c>
      <c r="O5" s="75">
        <v>0</v>
      </c>
      <c r="P5" s="75">
        <v>0</v>
      </c>
      <c r="Q5" s="75">
        <v>0</v>
      </c>
      <c r="R5" s="75">
        <v>0</v>
      </c>
      <c r="S5" s="75">
        <v>322.082370627778</v>
      </c>
      <c r="T5" s="75">
        <v>343360.56045774999</v>
      </c>
      <c r="U5" s="75">
        <v>0</v>
      </c>
      <c r="V5" s="75">
        <v>46096.981735465197</v>
      </c>
      <c r="W5" s="75">
        <v>0</v>
      </c>
      <c r="X5" s="75">
        <v>0</v>
      </c>
      <c r="Y5" s="75">
        <v>0</v>
      </c>
      <c r="Z5" s="75">
        <v>0</v>
      </c>
      <c r="AA5" s="75">
        <v>0</v>
      </c>
      <c r="AB5" s="75">
        <v>0</v>
      </c>
      <c r="AC5" s="75">
        <v>0</v>
      </c>
      <c r="AD5" s="75">
        <v>0</v>
      </c>
      <c r="AE5" s="75">
        <v>0</v>
      </c>
      <c r="AF5" s="75">
        <v>0</v>
      </c>
      <c r="AG5" s="75">
        <v>0</v>
      </c>
      <c r="AH5" s="75">
        <v>0</v>
      </c>
      <c r="AI5" s="75">
        <v>0</v>
      </c>
      <c r="AJ5" s="75">
        <v>0</v>
      </c>
      <c r="AK5" s="75">
        <v>0</v>
      </c>
      <c r="AL5" s="75">
        <v>0</v>
      </c>
      <c r="AM5" s="75">
        <v>0</v>
      </c>
      <c r="AN5" s="75">
        <v>165504.92043849899</v>
      </c>
      <c r="AO5" s="75">
        <v>0</v>
      </c>
      <c r="AP5" s="75">
        <v>4.2269783010080797</v>
      </c>
      <c r="AQ5" s="75">
        <v>0</v>
      </c>
      <c r="AR5" s="75">
        <v>69293.276205492803</v>
      </c>
      <c r="AS5" s="75">
        <v>52959.229947260501</v>
      </c>
      <c r="AT5" s="75">
        <v>146.29739977182101</v>
      </c>
      <c r="AU5" s="75">
        <v>0</v>
      </c>
      <c r="AV5" s="75">
        <v>211.99373605141099</v>
      </c>
      <c r="AW5" s="75">
        <v>11.121855076968901</v>
      </c>
      <c r="AX5" s="75">
        <v>118786.22529252501</v>
      </c>
      <c r="AY5" s="75">
        <v>34.893867989495</v>
      </c>
      <c r="AZ5" s="89"/>
      <c r="BA5" s="28"/>
      <c r="BB5" s="68" t="str">
        <f>IF(B5=0,"",(#REF!-B5)/B5)</f>
        <v/>
      </c>
      <c r="BC5" s="68" t="str">
        <f>IF(C5=0,"",(AL5-C5)/C5)</f>
        <v/>
      </c>
      <c r="BD5" s="68" t="str">
        <f>IF(D5=0,"",(#REF!-D5)/D5)</f>
        <v/>
      </c>
      <c r="BE5" s="68" t="str">
        <f>IF(E5=0,"",(#REF!-E5)/E5)</f>
        <v/>
      </c>
      <c r="BF5" s="68" t="str">
        <f>IF(F5=0,"",(#REF!-F5)/F5)</f>
        <v/>
      </c>
      <c r="BG5" s="68" t="str">
        <f>IF(G5=0,"",(#REF!-G5)/G5)</f>
        <v/>
      </c>
      <c r="BH5" s="68">
        <f t="shared" si="0"/>
        <v>-6.8728771053945016E-3</v>
      </c>
      <c r="BI5" s="68"/>
    </row>
    <row r="6" spans="1:61" x14ac:dyDescent="0.25">
      <c r="A6" s="13" t="s">
        <v>488</v>
      </c>
      <c r="B6" s="75"/>
      <c r="C6" s="75">
        <v>8.075436925</v>
      </c>
      <c r="D6" s="75"/>
      <c r="E6" s="75"/>
      <c r="F6" s="75"/>
      <c r="G6" s="75"/>
      <c r="H6" s="75">
        <v>220368.06385000001</v>
      </c>
      <c r="I6" s="75"/>
      <c r="J6" s="75"/>
      <c r="K6" s="75"/>
      <c r="L6" s="75" t="s">
        <v>456</v>
      </c>
      <c r="M6" s="75">
        <v>0</v>
      </c>
      <c r="N6" s="75">
        <v>0</v>
      </c>
      <c r="O6" s="75">
        <v>0</v>
      </c>
      <c r="P6" s="75">
        <v>0</v>
      </c>
      <c r="Q6" s="75">
        <v>0</v>
      </c>
      <c r="R6" s="75">
        <v>0</v>
      </c>
      <c r="S6" s="75">
        <v>546.91818717511899</v>
      </c>
      <c r="T6" s="75">
        <v>485041.24071587599</v>
      </c>
      <c r="U6" s="75">
        <v>0</v>
      </c>
      <c r="V6" s="75">
        <v>65909.018442242697</v>
      </c>
      <c r="W6" s="75">
        <v>0</v>
      </c>
      <c r="X6" s="75">
        <v>0</v>
      </c>
      <c r="Y6" s="75">
        <v>0</v>
      </c>
      <c r="Z6" s="75">
        <v>0</v>
      </c>
      <c r="AA6" s="75">
        <v>0</v>
      </c>
      <c r="AB6" s="75">
        <v>0</v>
      </c>
      <c r="AC6" s="75">
        <v>0</v>
      </c>
      <c r="AD6" s="75">
        <v>0</v>
      </c>
      <c r="AE6" s="75">
        <v>0</v>
      </c>
      <c r="AF6" s="75">
        <v>0</v>
      </c>
      <c r="AG6" s="75">
        <v>0</v>
      </c>
      <c r="AH6" s="75">
        <v>0</v>
      </c>
      <c r="AI6" s="75">
        <v>0</v>
      </c>
      <c r="AJ6" s="75">
        <v>0</v>
      </c>
      <c r="AK6" s="75">
        <v>0</v>
      </c>
      <c r="AL6" s="75">
        <v>8.0751147781323098</v>
      </c>
      <c r="AM6" s="75">
        <v>0</v>
      </c>
      <c r="AN6" s="75">
        <v>237788.18459299899</v>
      </c>
      <c r="AO6" s="75">
        <v>0</v>
      </c>
      <c r="AP6" s="75">
        <v>20.476303455193602</v>
      </c>
      <c r="AQ6" s="75">
        <v>0</v>
      </c>
      <c r="AR6" s="75">
        <v>98331.861319863005</v>
      </c>
      <c r="AS6" s="75">
        <v>72155.409708920604</v>
      </c>
      <c r="AT6" s="75">
        <v>681.98007735577596</v>
      </c>
      <c r="AU6" s="75">
        <v>0</v>
      </c>
      <c r="AV6" s="75">
        <v>403.82122610801503</v>
      </c>
      <c r="AW6" s="75">
        <v>13.640186213396399</v>
      </c>
      <c r="AX6" s="75">
        <v>169337.20563721799</v>
      </c>
      <c r="AY6" s="75">
        <v>66.462975175405106</v>
      </c>
      <c r="AZ6" s="89"/>
      <c r="BA6" s="28"/>
      <c r="BB6" s="68" t="str">
        <f>IF(B6=0,"",(#REF!-B6)/B6)</f>
        <v/>
      </c>
      <c r="BC6" s="68">
        <f>IF(C6=0,"",(AL6-C6)/C6)</f>
        <v>-3.9892190438991647E-5</v>
      </c>
      <c r="BD6" s="68" t="str">
        <f>IF(D6=0,"",(#REF!-D6)/D6)</f>
        <v/>
      </c>
      <c r="BE6" s="68" t="str">
        <f>IF(E6=0,"",(#REF!-E6)/E6)</f>
        <v/>
      </c>
      <c r="BF6" s="68" t="str">
        <f>IF(F6=0,"",(#REF!-F6)/F6)</f>
        <v/>
      </c>
      <c r="BG6" s="68" t="str">
        <f>IF(G6=0,"",(#REF!-G6)/G6)</f>
        <v/>
      </c>
      <c r="BH6" s="68">
        <f t="shared" si="0"/>
        <v>-0.23157102404601451</v>
      </c>
      <c r="BI6" s="68"/>
    </row>
    <row r="7" spans="1:61" x14ac:dyDescent="0.25">
      <c r="A7" s="13" t="s">
        <v>489</v>
      </c>
      <c r="B7" s="75"/>
      <c r="C7" s="75"/>
      <c r="D7" s="75"/>
      <c r="E7" s="75"/>
      <c r="F7" s="75"/>
      <c r="G7" s="75"/>
      <c r="H7" s="75">
        <v>8435.1045298000008</v>
      </c>
      <c r="I7" s="75"/>
      <c r="J7" s="75"/>
      <c r="K7" s="75"/>
      <c r="L7" s="75" t="s">
        <v>436</v>
      </c>
      <c r="M7" s="75">
        <v>0</v>
      </c>
      <c r="N7" s="75">
        <v>0</v>
      </c>
      <c r="O7" s="75">
        <v>0</v>
      </c>
      <c r="P7" s="75">
        <v>0</v>
      </c>
      <c r="Q7" s="75">
        <v>0</v>
      </c>
      <c r="R7" s="75">
        <v>0</v>
      </c>
      <c r="S7" s="75">
        <v>0.246499809160069</v>
      </c>
      <c r="T7" s="75">
        <v>106.900210940216</v>
      </c>
      <c r="U7" s="75">
        <v>0</v>
      </c>
      <c r="V7" s="75">
        <v>17.530666010681301</v>
      </c>
      <c r="W7" s="75">
        <v>0</v>
      </c>
      <c r="X7" s="75">
        <v>0</v>
      </c>
      <c r="Y7" s="75">
        <v>0</v>
      </c>
      <c r="Z7" s="75">
        <v>0</v>
      </c>
      <c r="AA7" s="75">
        <v>0</v>
      </c>
      <c r="AB7" s="75">
        <v>0</v>
      </c>
      <c r="AC7" s="75">
        <v>0</v>
      </c>
      <c r="AD7" s="75">
        <v>0</v>
      </c>
      <c r="AE7" s="75">
        <v>0</v>
      </c>
      <c r="AF7" s="75">
        <v>0</v>
      </c>
      <c r="AG7" s="75">
        <v>0</v>
      </c>
      <c r="AH7" s="75">
        <v>0</v>
      </c>
      <c r="AI7" s="75">
        <v>0</v>
      </c>
      <c r="AJ7" s="75">
        <v>0</v>
      </c>
      <c r="AK7" s="75">
        <v>0</v>
      </c>
      <c r="AL7" s="75">
        <v>0</v>
      </c>
      <c r="AM7" s="75">
        <v>0</v>
      </c>
      <c r="AN7" s="75">
        <v>57.9981700535172</v>
      </c>
      <c r="AO7" s="75">
        <v>0</v>
      </c>
      <c r="AP7" s="75">
        <v>2.12038652535038E-2</v>
      </c>
      <c r="AQ7" s="75">
        <v>0</v>
      </c>
      <c r="AR7" s="75">
        <v>25.5581412655633</v>
      </c>
      <c r="AS7" s="75">
        <v>15.1137222686882</v>
      </c>
      <c r="AT7" s="75">
        <v>0.73248751299128201</v>
      </c>
      <c r="AU7" s="75">
        <v>0</v>
      </c>
      <c r="AV7" s="75">
        <v>0.220736285858561</v>
      </c>
      <c r="AW7" s="75">
        <v>1.3051476380231001E-4</v>
      </c>
      <c r="AX7" s="75">
        <v>40.448332589273299</v>
      </c>
      <c r="AY7" s="75">
        <v>3.7465477944961502E-2</v>
      </c>
      <c r="AZ7" s="89"/>
      <c r="BA7" s="28"/>
      <c r="BB7" s="68" t="str">
        <f>IF(B7=0,"",(#REF!-B7)/B7)</f>
        <v/>
      </c>
      <c r="BC7" s="68" t="str">
        <f>IF(C7=0,"",(AL7-C7)/C7)</f>
        <v/>
      </c>
      <c r="BD7" s="68" t="str">
        <f>IF(D7=0,"",(#REF!-D7)/D7)</f>
        <v/>
      </c>
      <c r="BE7" s="68" t="str">
        <f>IF(E7=0,"",(#REF!-E7)/E7)</f>
        <v/>
      </c>
      <c r="BF7" s="68" t="str">
        <f>IF(F7=0,"",(#REF!-F7)/F7)</f>
        <v/>
      </c>
      <c r="BG7" s="68" t="str">
        <f>IF(G7=0,"",(#REF!-G7)/G7)</f>
        <v/>
      </c>
      <c r="BH7" s="68">
        <f t="shared" si="0"/>
        <v>-0.99520476214060249</v>
      </c>
      <c r="BI7" s="68"/>
    </row>
    <row r="8" spans="1:61" x14ac:dyDescent="0.25">
      <c r="A8" s="16" t="s">
        <v>490</v>
      </c>
      <c r="B8" s="75"/>
      <c r="C8" s="75"/>
      <c r="D8" s="75"/>
      <c r="E8" s="75"/>
      <c r="F8" s="75"/>
      <c r="G8" s="75"/>
      <c r="H8" s="75">
        <v>606.07094058999996</v>
      </c>
      <c r="I8" s="75"/>
      <c r="J8" s="75"/>
      <c r="K8" s="75"/>
      <c r="L8" s="75" t="s">
        <v>437</v>
      </c>
      <c r="M8" s="89">
        <v>0</v>
      </c>
      <c r="N8" s="89">
        <v>0</v>
      </c>
      <c r="O8" s="89">
        <v>0</v>
      </c>
      <c r="P8" s="89">
        <v>0</v>
      </c>
      <c r="Q8" s="89">
        <v>0</v>
      </c>
      <c r="R8" s="89">
        <v>0</v>
      </c>
      <c r="S8" s="89">
        <v>0</v>
      </c>
      <c r="T8" s="89">
        <v>0</v>
      </c>
      <c r="U8" s="89">
        <v>0</v>
      </c>
      <c r="V8" s="89">
        <v>0</v>
      </c>
      <c r="W8" s="89">
        <v>0</v>
      </c>
      <c r="X8" s="89">
        <v>0</v>
      </c>
      <c r="Y8" s="89">
        <v>0</v>
      </c>
      <c r="Z8" s="89">
        <v>0</v>
      </c>
      <c r="AA8" s="89">
        <v>0</v>
      </c>
      <c r="AB8" s="89">
        <v>0</v>
      </c>
      <c r="AC8" s="89">
        <v>0</v>
      </c>
      <c r="AD8" s="89">
        <v>0</v>
      </c>
      <c r="AE8" s="89">
        <v>0</v>
      </c>
      <c r="AF8" s="89">
        <v>0</v>
      </c>
      <c r="AG8" s="89">
        <v>0</v>
      </c>
      <c r="AH8" s="89">
        <v>0</v>
      </c>
      <c r="AI8" s="89">
        <v>0</v>
      </c>
      <c r="AJ8" s="89">
        <v>0</v>
      </c>
      <c r="AK8" s="89">
        <v>0</v>
      </c>
      <c r="AL8" s="89">
        <v>0</v>
      </c>
      <c r="AM8" s="89">
        <v>0</v>
      </c>
      <c r="AN8" s="89">
        <v>0</v>
      </c>
      <c r="AO8" s="89">
        <v>0</v>
      </c>
      <c r="AP8" s="89">
        <v>0</v>
      </c>
      <c r="AQ8" s="89">
        <v>0</v>
      </c>
      <c r="AR8" s="89">
        <v>0</v>
      </c>
      <c r="AS8" s="89">
        <v>0</v>
      </c>
      <c r="AT8" s="89">
        <v>0</v>
      </c>
      <c r="AU8" s="89">
        <v>0</v>
      </c>
      <c r="AV8" s="89">
        <v>0</v>
      </c>
      <c r="AW8" s="89">
        <v>0</v>
      </c>
      <c r="AX8" s="89">
        <v>0</v>
      </c>
      <c r="AY8" s="89">
        <v>0</v>
      </c>
      <c r="AZ8" s="89"/>
      <c r="BA8" s="28"/>
      <c r="BB8" s="68" t="str">
        <f>IF(B8=0,"",(#REF!-B8)/B8)</f>
        <v/>
      </c>
      <c r="BC8" s="68" t="str">
        <f>IF(C8=0,"",(#REF!-C8)/C8)</f>
        <v/>
      </c>
      <c r="BD8" s="68" t="str">
        <f>IF(D8=0,"",(#REF!-D8)/D8)</f>
        <v/>
      </c>
      <c r="BE8" s="68" t="str">
        <f>IF(E8=0,"",(#REF!-E8)/E8)</f>
        <v/>
      </c>
      <c r="BF8" s="68" t="str">
        <f>IF(F8=0,"",(#REF!-F8)/F8)</f>
        <v/>
      </c>
      <c r="BG8" s="68" t="str">
        <f>IF(G8=0,"",(#REF!-G8)/G8)</f>
        <v/>
      </c>
      <c r="BH8" s="68">
        <f t="shared" si="0"/>
        <v>-1</v>
      </c>
      <c r="BI8" s="68"/>
    </row>
    <row r="9" spans="1:61" x14ac:dyDescent="0.25">
      <c r="A9" s="89"/>
      <c r="I9" s="89"/>
      <c r="J9" s="89"/>
      <c r="K9" s="89"/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  <c r="AA9" s="89"/>
      <c r="AD9" s="89"/>
      <c r="AE9" s="89"/>
      <c r="AG9" s="89"/>
      <c r="AH9" s="89"/>
      <c r="AI9" s="89"/>
      <c r="AK9" s="89"/>
      <c r="AL9" s="89"/>
      <c r="AM9" s="89"/>
      <c r="AN9" s="89"/>
      <c r="AO9" s="89"/>
      <c r="AP9" s="89"/>
      <c r="AR9" s="89"/>
      <c r="AS9" s="89"/>
      <c r="AT9" s="89"/>
      <c r="AU9" s="89"/>
      <c r="AV9" s="89"/>
      <c r="AW9" s="89"/>
      <c r="AX9" s="89"/>
      <c r="AY9" s="89"/>
      <c r="AZ9" s="89"/>
      <c r="BA9" s="89"/>
      <c r="BB9" s="68" t="str">
        <f>IF(B9=0,"",(#REF!-B9)/B9)</f>
        <v/>
      </c>
      <c r="BC9" s="68" t="str">
        <f>IF(C9=0,"",(AL8-C9)/C9)</f>
        <v/>
      </c>
      <c r="BD9" s="68" t="str">
        <f>IF(D9=0,"",(#REF!-D9)/D9)</f>
        <v/>
      </c>
      <c r="BE9" s="68" t="str">
        <f>IF(E9=0,"",(#REF!-E9)/E9)</f>
        <v/>
      </c>
      <c r="BF9" s="68" t="str">
        <f>IF(F9=0,"",(#REF!-F9)/F9)</f>
        <v/>
      </c>
      <c r="BG9" s="68" t="str">
        <f>IF(G9=0,"",(#REF!-G9)/G9)</f>
        <v/>
      </c>
      <c r="BH9" s="68"/>
      <c r="BI9" s="89"/>
    </row>
    <row r="10" spans="1:61" x14ac:dyDescent="0.25">
      <c r="A10" s="15" t="s">
        <v>353</v>
      </c>
      <c r="B10" s="1">
        <f t="shared" ref="B10:G10" si="1">SUM(B3:B8)</f>
        <v>0</v>
      </c>
      <c r="C10" s="1">
        <f t="shared" si="1"/>
        <v>8.075436925</v>
      </c>
      <c r="D10" s="1">
        <f t="shared" si="1"/>
        <v>0</v>
      </c>
      <c r="E10" s="1">
        <f t="shared" si="1"/>
        <v>0</v>
      </c>
      <c r="F10" s="1">
        <f t="shared" si="1"/>
        <v>0</v>
      </c>
      <c r="G10" s="1">
        <f t="shared" si="1"/>
        <v>0</v>
      </c>
      <c r="H10" s="1">
        <f>SUM(H3:H8)</f>
        <v>354449.95638720004</v>
      </c>
      <c r="I10" s="1"/>
      <c r="J10" s="1"/>
      <c r="K10" s="89"/>
      <c r="L10" s="89"/>
      <c r="M10" s="1">
        <f>SUM(M3:M8)</f>
        <v>0</v>
      </c>
      <c r="N10" s="1">
        <f>SUM(N3:N8)</f>
        <v>0</v>
      </c>
      <c r="O10" s="1">
        <f>SUM(O3:O8)</f>
        <v>0</v>
      </c>
      <c r="P10" s="1">
        <f>SUM(P3:P8)</f>
        <v>0</v>
      </c>
      <c r="Q10" s="1">
        <f>SUM(Q3:Q8)</f>
        <v>0</v>
      </c>
      <c r="R10" s="1"/>
      <c r="S10" s="1">
        <f t="shared" ref="S10:X10" si="2">SUM(S3:S8)</f>
        <v>876.88166000664239</v>
      </c>
      <c r="T10" s="1">
        <f t="shared" si="2"/>
        <v>844472.20793170435</v>
      </c>
      <c r="U10" s="1">
        <f t="shared" si="2"/>
        <v>0</v>
      </c>
      <c r="V10" s="1">
        <f t="shared" si="2"/>
        <v>114087.57990354364</v>
      </c>
      <c r="W10" s="1">
        <f t="shared" si="2"/>
        <v>0</v>
      </c>
      <c r="X10" s="1">
        <f t="shared" si="2"/>
        <v>0</v>
      </c>
      <c r="Y10" s="1"/>
      <c r="Z10" s="1">
        <f>SUM(Z3:Z8)</f>
        <v>0</v>
      </c>
      <c r="AA10" s="1">
        <f>SUM(AA3:AA8)</f>
        <v>0</v>
      </c>
      <c r="AB10" s="1"/>
      <c r="AC10" s="1"/>
      <c r="AD10" s="1">
        <f>SUM(AD3:AD8)</f>
        <v>0</v>
      </c>
      <c r="AE10" s="1">
        <f>SUM(AE3:AE8)</f>
        <v>0</v>
      </c>
      <c r="AF10" s="1"/>
      <c r="AG10" s="1"/>
      <c r="AH10" s="1">
        <f t="shared" ref="AH10:AV10" si="3">SUM(AH3:AH8)</f>
        <v>0</v>
      </c>
      <c r="AI10" s="1">
        <f t="shared" si="3"/>
        <v>0</v>
      </c>
      <c r="AJ10" s="1"/>
      <c r="AK10" s="1">
        <f t="shared" si="3"/>
        <v>0</v>
      </c>
      <c r="AL10" s="1">
        <f t="shared" si="3"/>
        <v>8.0751147781323098</v>
      </c>
      <c r="AM10" s="1">
        <f t="shared" si="3"/>
        <v>0</v>
      </c>
      <c r="AN10" s="1">
        <f t="shared" si="3"/>
        <v>410850.51595330558</v>
      </c>
      <c r="AO10" s="1">
        <f t="shared" si="3"/>
        <v>0</v>
      </c>
      <c r="AP10" s="1">
        <f t="shared" si="3"/>
        <v>24.861730031140091</v>
      </c>
      <c r="AQ10" s="1"/>
      <c r="AR10" s="1">
        <f t="shared" si="3"/>
        <v>170710.9582898691</v>
      </c>
      <c r="AS10" s="1">
        <f t="shared" si="3"/>
        <v>127577.87541607959</v>
      </c>
      <c r="AT10" s="1">
        <f t="shared" si="3"/>
        <v>833.75069704747989</v>
      </c>
      <c r="AU10" s="1">
        <f t="shared" si="3"/>
        <v>0</v>
      </c>
      <c r="AV10" s="1">
        <f t="shared" si="3"/>
        <v>620.89677728510446</v>
      </c>
      <c r="AW10" s="1">
        <f>SUM(AW3:AW8)</f>
        <v>25.346025653043252</v>
      </c>
      <c r="AX10" s="1">
        <f>SUM(AX3:AX8)</f>
        <v>293599.55033504625</v>
      </c>
      <c r="AY10" s="1">
        <f>SUM(AY3:AY8)</f>
        <v>102.55830188540695</v>
      </c>
      <c r="AZ10" s="89"/>
      <c r="BA10" s="89"/>
      <c r="BB10" s="68" t="str">
        <f>IF(B10=0,"",(#REF!-B10)/B10)</f>
        <v/>
      </c>
      <c r="BC10" s="68"/>
      <c r="BD10" s="68"/>
      <c r="BE10" s="68"/>
      <c r="BF10" s="68"/>
      <c r="BG10" s="68"/>
      <c r="BH10" s="68"/>
      <c r="BI10" s="89"/>
    </row>
    <row r="11" spans="1:61" x14ac:dyDescent="0.25">
      <c r="A11" s="15" t="s">
        <v>477</v>
      </c>
      <c r="B11" s="1">
        <f t="shared" ref="B11:G11" si="4">SUM(B3:B8)</f>
        <v>0</v>
      </c>
      <c r="C11" s="1">
        <f t="shared" si="4"/>
        <v>8.075436925</v>
      </c>
      <c r="D11" s="1">
        <f t="shared" si="4"/>
        <v>0</v>
      </c>
      <c r="E11" s="1">
        <f t="shared" si="4"/>
        <v>0</v>
      </c>
      <c r="F11" s="1">
        <f t="shared" si="4"/>
        <v>0</v>
      </c>
      <c r="G11" s="1">
        <f t="shared" si="4"/>
        <v>0</v>
      </c>
      <c r="H11" s="1">
        <f>SUM(H3:H8)</f>
        <v>354449.95638720004</v>
      </c>
      <c r="I11" s="1"/>
      <c r="J11" s="1"/>
      <c r="K11" s="89"/>
      <c r="L11" s="89"/>
      <c r="M11" s="1">
        <f>SUM(M3:M8)</f>
        <v>0</v>
      </c>
      <c r="N11" s="1">
        <f>SUM(N3:N8)</f>
        <v>0</v>
      </c>
      <c r="O11" s="1">
        <f>SUM(O3:O8)</f>
        <v>0</v>
      </c>
      <c r="P11" s="1">
        <f>SUM(P3:P8)</f>
        <v>0</v>
      </c>
      <c r="Q11" s="1">
        <f>SUM(Q3:Q8)</f>
        <v>0</v>
      </c>
      <c r="R11" s="1"/>
      <c r="S11" s="1">
        <f t="shared" ref="S11:X11" si="5">SUM(S3:S8)</f>
        <v>876.88166000664239</v>
      </c>
      <c r="T11" s="1">
        <f t="shared" si="5"/>
        <v>844472.20793170435</v>
      </c>
      <c r="U11" s="1">
        <f t="shared" si="5"/>
        <v>0</v>
      </c>
      <c r="V11" s="1">
        <f t="shared" si="5"/>
        <v>114087.57990354364</v>
      </c>
      <c r="W11" s="1">
        <f t="shared" si="5"/>
        <v>0</v>
      </c>
      <c r="X11" s="1">
        <f t="shared" si="5"/>
        <v>0</v>
      </c>
      <c r="Y11" s="1"/>
      <c r="Z11" s="1">
        <f>SUM(Z3:Z8)</f>
        <v>0</v>
      </c>
      <c r="AA11" s="1">
        <f>SUM(AA3:AA8)</f>
        <v>0</v>
      </c>
      <c r="AB11" s="1"/>
      <c r="AC11" s="1"/>
      <c r="AD11" s="1">
        <f>SUM(AD3:AD8)</f>
        <v>0</v>
      </c>
      <c r="AE11" s="1">
        <f>SUM(AE3:AE8)</f>
        <v>0</v>
      </c>
      <c r="AF11" s="1"/>
      <c r="AG11" s="1"/>
      <c r="AH11" s="1">
        <f t="shared" ref="AH11:AV11" si="6">SUM(AH3:AH8)</f>
        <v>0</v>
      </c>
      <c r="AI11" s="1">
        <f t="shared" si="6"/>
        <v>0</v>
      </c>
      <c r="AJ11" s="1"/>
      <c r="AK11" s="1">
        <f t="shared" si="6"/>
        <v>0</v>
      </c>
      <c r="AL11" s="1">
        <f t="shared" si="6"/>
        <v>8.0751147781323098</v>
      </c>
      <c r="AM11" s="1">
        <f t="shared" si="6"/>
        <v>0</v>
      </c>
      <c r="AN11" s="1">
        <f t="shared" si="6"/>
        <v>410850.51595330558</v>
      </c>
      <c r="AO11" s="1">
        <f t="shared" si="6"/>
        <v>0</v>
      </c>
      <c r="AP11" s="1">
        <f t="shared" si="6"/>
        <v>24.861730031140091</v>
      </c>
      <c r="AQ11" s="1"/>
      <c r="AR11" s="1">
        <f t="shared" si="6"/>
        <v>170710.9582898691</v>
      </c>
      <c r="AS11" s="1">
        <f t="shared" si="6"/>
        <v>127577.87541607959</v>
      </c>
      <c r="AT11" s="1">
        <f t="shared" si="6"/>
        <v>833.75069704747989</v>
      </c>
      <c r="AU11" s="1">
        <f t="shared" si="6"/>
        <v>0</v>
      </c>
      <c r="AV11" s="1">
        <f t="shared" si="6"/>
        <v>620.89677728510446</v>
      </c>
      <c r="AW11" s="1">
        <f>SUM(AW3:AW8)</f>
        <v>25.346025653043252</v>
      </c>
      <c r="AX11" s="1">
        <f>SUM(AX3:AX8)</f>
        <v>293599.55033504625</v>
      </c>
      <c r="AY11" s="1">
        <f>SUM(AY3:AY8)</f>
        <v>102.55830188540695</v>
      </c>
      <c r="AZ11" s="89"/>
      <c r="BA11" s="89"/>
      <c r="BB11" s="68" t="str">
        <f>IF(B11=0,"",(#REF!-B11)/B11)</f>
        <v/>
      </c>
      <c r="BC11" s="68"/>
      <c r="BD11" s="68"/>
      <c r="BE11" s="68"/>
      <c r="BF11" s="68"/>
      <c r="BG11" s="68"/>
      <c r="BH11" s="68"/>
      <c r="BI11" s="89"/>
    </row>
    <row r="12" spans="1:61" x14ac:dyDescent="0.25">
      <c r="A12" s="15"/>
      <c r="B12" s="1"/>
      <c r="C12" s="1"/>
      <c r="D12" s="1"/>
      <c r="E12" s="1"/>
      <c r="F12" s="1"/>
      <c r="G12" s="1"/>
      <c r="H12" s="1"/>
      <c r="I12" s="1"/>
      <c r="J12" s="1"/>
      <c r="K12" s="89"/>
      <c r="L12" s="89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89"/>
      <c r="BA12" s="89"/>
      <c r="BB12" s="68"/>
      <c r="BC12" s="68"/>
      <c r="BD12" s="68"/>
      <c r="BE12" s="68"/>
      <c r="BF12" s="68"/>
      <c r="BG12" s="68"/>
      <c r="BH12" s="68"/>
      <c r="BI12" s="89"/>
    </row>
    <row r="14" spans="1:61" x14ac:dyDescent="0.25">
      <c r="A14" s="29"/>
      <c r="I14" s="89"/>
      <c r="J14" s="89"/>
      <c r="K14" s="89"/>
      <c r="L14" s="89"/>
      <c r="M14" s="89"/>
      <c r="N14" s="89"/>
      <c r="O14" s="89"/>
      <c r="P14" s="89"/>
      <c r="Q14" s="89"/>
      <c r="R14" s="89"/>
      <c r="S14" s="89"/>
      <c r="T14" s="89"/>
      <c r="U14" s="89"/>
      <c r="V14" s="89"/>
      <c r="W14" s="89"/>
      <c r="X14" s="89"/>
      <c r="Y14" s="89"/>
      <c r="Z14" s="89"/>
      <c r="AA14" s="89"/>
      <c r="AD14" s="89"/>
      <c r="AE14" s="89"/>
      <c r="AG14" s="89"/>
      <c r="AH14" s="89"/>
      <c r="AI14" s="89"/>
      <c r="AK14" s="89"/>
      <c r="AL14" s="89"/>
      <c r="AM14" s="89"/>
      <c r="AN14" s="89"/>
      <c r="AO14" s="89"/>
      <c r="AP14" s="89"/>
      <c r="AR14" s="89"/>
      <c r="AS14" s="89"/>
      <c r="AT14" s="89"/>
      <c r="AU14" s="89"/>
      <c r="AV14" s="89"/>
      <c r="AW14" s="89"/>
      <c r="AX14" s="89"/>
      <c r="AY14" s="89"/>
      <c r="AZ14" s="89"/>
      <c r="BA14" s="89"/>
      <c r="BB14" s="89"/>
      <c r="BC14" s="89"/>
      <c r="BD14" s="89"/>
      <c r="BE14" s="89"/>
      <c r="BF14" s="89"/>
      <c r="BG14" s="89"/>
      <c r="BH14" s="89"/>
      <c r="BI14" s="89"/>
    </row>
    <row r="15" spans="1:61" x14ac:dyDescent="0.25">
      <c r="A15" s="29"/>
      <c r="I15" s="89"/>
      <c r="J15" s="89"/>
      <c r="K15" s="89"/>
      <c r="L15" s="89"/>
      <c r="M15" s="89"/>
      <c r="N15" s="89"/>
      <c r="O15" s="89"/>
      <c r="P15" s="89"/>
      <c r="Q15" s="89"/>
      <c r="R15" s="89"/>
      <c r="S15" s="89"/>
      <c r="T15" s="89"/>
      <c r="U15" s="89"/>
      <c r="V15" s="89"/>
      <c r="W15" s="89"/>
      <c r="X15" s="89"/>
      <c r="Y15" s="89"/>
      <c r="Z15" s="89"/>
      <c r="AA15" s="89"/>
      <c r="AD15" s="89"/>
      <c r="AE15" s="89"/>
      <c r="AG15" s="89"/>
      <c r="AH15" s="89"/>
      <c r="AI15" s="89"/>
      <c r="AK15" s="89"/>
      <c r="AL15" s="89"/>
      <c r="AM15" s="89"/>
      <c r="AN15" s="89"/>
      <c r="AO15" s="89"/>
      <c r="AP15" s="89"/>
      <c r="AR15" s="89"/>
      <c r="AS15" s="89"/>
      <c r="AT15" s="89"/>
      <c r="AU15" s="89"/>
      <c r="AV15" s="89"/>
      <c r="AW15" s="89"/>
      <c r="AX15" s="89"/>
      <c r="AY15" s="89"/>
      <c r="AZ15" s="89"/>
      <c r="BA15" s="89"/>
      <c r="BB15" s="89"/>
      <c r="BC15" s="89"/>
      <c r="BD15" s="89"/>
      <c r="BE15" s="89"/>
      <c r="BF15" s="89"/>
      <c r="BG15" s="89"/>
      <c r="BH15" s="89"/>
      <c r="BI15" s="89"/>
    </row>
    <row r="17" spans="5:45" x14ac:dyDescent="0.25">
      <c r="E17" s="75"/>
      <c r="I17" s="89"/>
      <c r="J17" s="89"/>
      <c r="K17" s="89"/>
      <c r="L17" s="89"/>
      <c r="M17" s="89"/>
      <c r="N17" s="89"/>
      <c r="O17" s="89"/>
      <c r="P17" s="89"/>
      <c r="Q17" s="89"/>
      <c r="R17" s="89"/>
      <c r="S17" s="89"/>
      <c r="T17" s="89"/>
      <c r="U17" s="89"/>
      <c r="V17" s="89"/>
      <c r="W17" s="89"/>
      <c r="X17" s="89"/>
      <c r="Y17" s="89"/>
      <c r="Z17" s="89"/>
      <c r="AA17" s="89"/>
      <c r="AD17" s="89"/>
      <c r="AE17" s="89"/>
      <c r="AG17" s="89"/>
      <c r="AH17" s="89"/>
      <c r="AI17" s="89"/>
      <c r="AK17" s="89"/>
      <c r="AL17" s="89"/>
      <c r="AM17" s="89"/>
      <c r="AN17" s="89"/>
      <c r="AO17" s="89"/>
      <c r="AP17" s="89"/>
      <c r="AR17" s="89"/>
      <c r="AS17" s="89"/>
    </row>
    <row r="18" spans="5:45" x14ac:dyDescent="0.25">
      <c r="E18" s="75"/>
      <c r="I18" s="89"/>
      <c r="J18" s="89"/>
      <c r="K18" s="89"/>
      <c r="L18" s="89"/>
      <c r="M18" s="89"/>
      <c r="N18" s="89"/>
      <c r="O18" s="89"/>
      <c r="P18" s="89"/>
      <c r="Q18" s="89"/>
      <c r="R18" s="89"/>
      <c r="S18" s="89"/>
      <c r="T18" s="89"/>
      <c r="U18" s="89"/>
      <c r="V18" s="89"/>
      <c r="W18" s="89"/>
      <c r="X18" s="89"/>
      <c r="Y18" s="89"/>
      <c r="Z18" s="89"/>
      <c r="AA18" s="89"/>
      <c r="AD18" s="89"/>
      <c r="AE18" s="89"/>
      <c r="AG18" s="89"/>
      <c r="AH18" s="89"/>
      <c r="AI18" s="89"/>
      <c r="AK18" s="89"/>
      <c r="AL18" s="89"/>
      <c r="AM18" s="89"/>
      <c r="AN18" s="89"/>
      <c r="AO18" s="89"/>
      <c r="AP18" s="89"/>
      <c r="AR18" s="89"/>
      <c r="AS18" s="89"/>
    </row>
    <row r="19" spans="5:45" x14ac:dyDescent="0.25">
      <c r="E19" s="75"/>
      <c r="I19" s="89"/>
      <c r="J19" s="89"/>
      <c r="K19" s="89"/>
      <c r="L19" s="8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  <c r="AA19" s="89"/>
      <c r="AD19" s="89"/>
      <c r="AE19" s="89"/>
      <c r="AG19" s="89"/>
      <c r="AH19" s="89"/>
      <c r="AI19" s="89"/>
      <c r="AK19" s="89"/>
      <c r="AL19" s="89"/>
      <c r="AM19" s="89"/>
      <c r="AN19" s="89"/>
      <c r="AO19" s="89"/>
      <c r="AP19" s="89"/>
      <c r="AR19" s="89"/>
      <c r="AS19" s="89"/>
    </row>
    <row r="20" spans="5:45" x14ac:dyDescent="0.25">
      <c r="E20" s="75"/>
      <c r="I20" s="89"/>
      <c r="J20" s="89"/>
      <c r="K20" s="89"/>
      <c r="L20" s="89"/>
      <c r="M20" s="89"/>
      <c r="N20" s="89"/>
      <c r="O20" s="89"/>
      <c r="P20" s="89"/>
      <c r="Q20" s="89"/>
      <c r="R20" s="89"/>
      <c r="S20" s="89"/>
      <c r="T20" s="89"/>
      <c r="U20" s="89"/>
      <c r="V20" s="89"/>
      <c r="W20" s="89"/>
      <c r="X20" s="89"/>
      <c r="Y20" s="89"/>
      <c r="Z20" s="89"/>
      <c r="AA20" s="89"/>
      <c r="AD20" s="89"/>
      <c r="AE20" s="89"/>
      <c r="AG20" s="89"/>
      <c r="AH20" s="89"/>
      <c r="AI20" s="89"/>
      <c r="AK20" s="89"/>
      <c r="AL20" s="89"/>
      <c r="AM20" s="89"/>
      <c r="AN20" s="89"/>
      <c r="AO20" s="89"/>
      <c r="AP20" s="89"/>
      <c r="AR20" s="89"/>
      <c r="AS20" s="89"/>
    </row>
    <row r="21" spans="5:45" x14ac:dyDescent="0.25">
      <c r="E21" s="75"/>
      <c r="I21" s="89"/>
      <c r="J21" s="89"/>
      <c r="K21" s="89"/>
      <c r="L21" s="89"/>
      <c r="M21" s="89"/>
      <c r="N21" s="89"/>
      <c r="O21" s="89"/>
      <c r="P21" s="89"/>
      <c r="Q21" s="89"/>
      <c r="R21" s="89"/>
      <c r="S21" s="89"/>
      <c r="T21" s="89"/>
      <c r="U21" s="89"/>
      <c r="V21" s="89"/>
      <c r="W21" s="89"/>
      <c r="X21" s="89"/>
      <c r="Y21" s="89"/>
      <c r="Z21" s="89"/>
      <c r="AA21" s="89"/>
      <c r="AD21" s="89"/>
      <c r="AE21" s="89"/>
      <c r="AG21" s="89"/>
      <c r="AH21" s="89"/>
      <c r="AI21" s="89"/>
      <c r="AK21" s="89"/>
      <c r="AL21" s="89"/>
      <c r="AM21" s="89"/>
      <c r="AN21" s="89"/>
      <c r="AO21" s="89"/>
      <c r="AP21" s="89"/>
      <c r="AR21" s="89"/>
      <c r="AS21" s="89"/>
    </row>
    <row r="22" spans="5:45" x14ac:dyDescent="0.25">
      <c r="E22" s="75"/>
      <c r="I22" s="89"/>
      <c r="J22" s="89"/>
      <c r="K22" s="89"/>
      <c r="L22" s="89"/>
      <c r="M22" s="89"/>
      <c r="N22" s="89"/>
      <c r="O22" s="89"/>
      <c r="P22" s="89"/>
      <c r="Q22" s="89"/>
      <c r="R22" s="89"/>
      <c r="S22" s="89"/>
      <c r="T22" s="89"/>
      <c r="U22" s="89"/>
      <c r="V22" s="89"/>
      <c r="W22" s="89"/>
      <c r="X22" s="89"/>
      <c r="Y22" s="89"/>
      <c r="Z22" s="89"/>
      <c r="AA22" s="89"/>
      <c r="AD22" s="89"/>
      <c r="AE22" s="89"/>
      <c r="AG22" s="89"/>
      <c r="AH22" s="89"/>
      <c r="AI22" s="89"/>
      <c r="AK22" s="89"/>
      <c r="AL22" s="89"/>
      <c r="AM22" s="89"/>
      <c r="AN22" s="89"/>
      <c r="AO22" s="89"/>
      <c r="AP22" s="89"/>
      <c r="AR22" s="89"/>
      <c r="AS22" s="89"/>
    </row>
    <row r="23" spans="5:45" x14ac:dyDescent="0.25">
      <c r="E23" s="75"/>
      <c r="I23" s="89"/>
      <c r="J23" s="89"/>
      <c r="K23" s="89"/>
      <c r="L23" s="89"/>
      <c r="M23" s="89"/>
      <c r="N23" s="89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89"/>
      <c r="AD23" s="89"/>
      <c r="AE23" s="89"/>
      <c r="AG23" s="89"/>
      <c r="AH23" s="89"/>
      <c r="AI23" s="89"/>
      <c r="AK23" s="89"/>
      <c r="AL23" s="89"/>
      <c r="AM23" s="89"/>
      <c r="AN23" s="89"/>
      <c r="AO23" s="89"/>
      <c r="AP23" s="89"/>
      <c r="AR23" s="89"/>
      <c r="AS23" s="89"/>
    </row>
    <row r="24" spans="5:45" x14ac:dyDescent="0.25">
      <c r="E24" s="75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  <c r="AA24" s="89"/>
      <c r="AD24" s="89"/>
      <c r="AE24" s="89"/>
      <c r="AG24" s="89"/>
      <c r="AH24" s="89"/>
      <c r="AI24" s="89"/>
      <c r="AK24" s="89"/>
      <c r="AL24" s="89"/>
      <c r="AM24" s="89"/>
      <c r="AN24" s="89"/>
      <c r="AO24" s="89"/>
      <c r="AP24" s="89"/>
      <c r="AR24" s="89"/>
      <c r="AS24" s="89"/>
    </row>
    <row r="25" spans="5:45" x14ac:dyDescent="0.25">
      <c r="E25" s="75"/>
      <c r="I25" s="89"/>
      <c r="J25" s="89"/>
      <c r="K25" s="89"/>
      <c r="L25" s="89"/>
      <c r="M25" s="89"/>
      <c r="N25" s="89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89"/>
      <c r="AD25" s="89"/>
      <c r="AE25" s="89"/>
      <c r="AG25" s="89"/>
      <c r="AH25" s="89"/>
      <c r="AI25" s="89"/>
      <c r="AK25" s="89"/>
      <c r="AL25" s="89"/>
      <c r="AM25" s="89"/>
      <c r="AN25" s="89"/>
      <c r="AO25" s="89"/>
      <c r="AP25" s="89"/>
      <c r="AR25" s="89"/>
      <c r="AS25" s="89"/>
    </row>
    <row r="26" spans="5:45" x14ac:dyDescent="0.25">
      <c r="E26" s="75"/>
      <c r="I26" s="89"/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89"/>
      <c r="AD26" s="89"/>
      <c r="AE26" s="89"/>
      <c r="AG26" s="89"/>
      <c r="AH26" s="89"/>
      <c r="AI26" s="89"/>
      <c r="AK26" s="89"/>
      <c r="AL26" s="89"/>
      <c r="AM26" s="89"/>
      <c r="AN26" s="89"/>
      <c r="AO26" s="89"/>
      <c r="AP26" s="89"/>
      <c r="AR26" s="89"/>
      <c r="AS26" s="89"/>
    </row>
    <row r="27" spans="5:45" x14ac:dyDescent="0.25">
      <c r="E27" s="75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  <c r="AA27" s="89"/>
      <c r="AD27" s="89"/>
      <c r="AE27" s="89"/>
      <c r="AG27" s="89"/>
      <c r="AH27" s="89"/>
      <c r="AI27" s="89"/>
      <c r="AK27" s="89"/>
      <c r="AL27" s="89"/>
      <c r="AM27" s="89"/>
      <c r="AN27" s="89"/>
      <c r="AO27" s="89"/>
      <c r="AP27" s="89"/>
      <c r="AR27" s="89"/>
      <c r="AS27" s="89"/>
    </row>
    <row r="28" spans="5:45" x14ac:dyDescent="0.25">
      <c r="E28" s="75"/>
      <c r="I28" s="89"/>
      <c r="J28" s="89"/>
      <c r="K28" s="89"/>
      <c r="L28" s="89"/>
      <c r="M28" s="89"/>
      <c r="N28" s="89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89"/>
      <c r="AD28" s="89"/>
      <c r="AE28" s="89"/>
      <c r="AG28" s="89"/>
      <c r="AH28" s="89"/>
      <c r="AI28" s="89"/>
      <c r="AK28" s="89"/>
      <c r="AL28" s="89"/>
      <c r="AM28" s="89"/>
      <c r="AN28" s="89"/>
      <c r="AO28" s="89"/>
      <c r="AP28" s="89"/>
      <c r="AR28" s="89"/>
      <c r="AS28" s="89"/>
    </row>
    <row r="29" spans="5:45" x14ac:dyDescent="0.25">
      <c r="E29" s="75"/>
      <c r="I29" s="89"/>
      <c r="J29" s="89"/>
      <c r="K29" s="89"/>
      <c r="L29" s="89"/>
      <c r="M29" s="89"/>
      <c r="N29" s="89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89"/>
      <c r="AD29" s="89"/>
      <c r="AE29" s="89"/>
      <c r="AG29" s="89"/>
      <c r="AH29" s="89"/>
      <c r="AI29" s="89"/>
      <c r="AK29" s="89"/>
      <c r="AL29" s="89"/>
      <c r="AM29" s="89"/>
      <c r="AN29" s="89"/>
      <c r="AO29" s="89"/>
      <c r="AP29" s="89"/>
      <c r="AR29" s="89"/>
      <c r="AS29" s="89"/>
    </row>
    <row r="30" spans="5:45" x14ac:dyDescent="0.25">
      <c r="E30" s="75"/>
      <c r="I30" s="89"/>
      <c r="J30" s="89"/>
      <c r="K30" s="89"/>
      <c r="L30" s="89"/>
      <c r="M30" s="89"/>
      <c r="N30" s="89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89"/>
      <c r="AD30" s="89"/>
      <c r="AE30" s="89"/>
      <c r="AG30" s="89"/>
      <c r="AH30" s="89"/>
      <c r="AI30" s="89"/>
      <c r="AK30" s="89"/>
      <c r="AL30" s="89"/>
      <c r="AM30" s="89"/>
      <c r="AN30" s="89"/>
      <c r="AO30" s="89"/>
      <c r="AP30" s="89"/>
      <c r="AR30" s="89"/>
      <c r="AS30" s="89"/>
    </row>
    <row r="31" spans="5:45" x14ac:dyDescent="0.25">
      <c r="E31" s="75"/>
      <c r="I31" s="89"/>
      <c r="J31" s="89"/>
      <c r="K31" s="89"/>
      <c r="L31" s="89"/>
      <c r="M31" s="89"/>
      <c r="N31" s="89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89"/>
      <c r="AD31" s="89"/>
      <c r="AE31" s="89"/>
      <c r="AG31" s="89"/>
      <c r="AH31" s="89"/>
      <c r="AI31" s="89"/>
      <c r="AK31" s="89"/>
      <c r="AL31" s="89"/>
      <c r="AM31" s="89"/>
      <c r="AN31" s="89"/>
      <c r="AO31" s="89"/>
      <c r="AP31" s="89"/>
      <c r="AR31" s="89"/>
      <c r="AS31" s="89"/>
    </row>
    <row r="32" spans="5:45" x14ac:dyDescent="0.25">
      <c r="E32" s="75"/>
      <c r="I32" s="89"/>
      <c r="J32" s="89"/>
      <c r="K32" s="89"/>
      <c r="L32" s="89"/>
      <c r="M32" s="89"/>
      <c r="N32" s="89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89"/>
      <c r="AD32" s="89"/>
      <c r="AE32" s="89"/>
      <c r="AG32" s="89"/>
      <c r="AH32" s="89"/>
      <c r="AI32" s="89"/>
      <c r="AK32" s="89"/>
      <c r="AL32" s="89"/>
      <c r="AM32" s="89"/>
      <c r="AN32" s="89"/>
      <c r="AO32" s="89"/>
      <c r="AP32" s="89"/>
      <c r="AR32" s="89"/>
      <c r="AS32" s="89"/>
    </row>
    <row r="33" spans="5:5" x14ac:dyDescent="0.25">
      <c r="E33" s="75"/>
    </row>
    <row r="34" spans="5:5" x14ac:dyDescent="0.25">
      <c r="E34" s="75"/>
    </row>
    <row r="35" spans="5:5" x14ac:dyDescent="0.25">
      <c r="E35" s="75"/>
    </row>
    <row r="36" spans="5:5" x14ac:dyDescent="0.25">
      <c r="E36" s="75"/>
    </row>
    <row r="37" spans="5:5" x14ac:dyDescent="0.25">
      <c r="E37" s="75"/>
    </row>
    <row r="38" spans="5:5" x14ac:dyDescent="0.25">
      <c r="E38" s="75"/>
    </row>
    <row r="39" spans="5:5" x14ac:dyDescent="0.25">
      <c r="E39" s="75"/>
    </row>
    <row r="40" spans="5:5" x14ac:dyDescent="0.25">
      <c r="E40" s="75"/>
    </row>
    <row r="41" spans="5:5" x14ac:dyDescent="0.25">
      <c r="E41" s="75"/>
    </row>
    <row r="42" spans="5:5" x14ac:dyDescent="0.25">
      <c r="E42" s="75"/>
    </row>
    <row r="43" spans="5:5" x14ac:dyDescent="0.25">
      <c r="E43" s="75"/>
    </row>
    <row r="44" spans="5:5" x14ac:dyDescent="0.25">
      <c r="E44" s="75"/>
    </row>
    <row r="45" spans="5:5" x14ac:dyDescent="0.25">
      <c r="E45" s="75"/>
    </row>
    <row r="46" spans="5:5" x14ac:dyDescent="0.25">
      <c r="E46" s="75"/>
    </row>
    <row r="47" spans="5:5" x14ac:dyDescent="0.25">
      <c r="E47" s="75"/>
    </row>
    <row r="48" spans="5:5" x14ac:dyDescent="0.25">
      <c r="E48" s="75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EC32D1-9EC9-463E-8530-1F218040CA93}">
  <dimension ref="A2:V75"/>
  <sheetViews>
    <sheetView tabSelected="1" topLeftCell="A31" zoomScaleNormal="100" workbookViewId="0">
      <selection activeCell="H56" sqref="H56"/>
    </sheetView>
  </sheetViews>
  <sheetFormatPr defaultRowHeight="15" x14ac:dyDescent="0.25"/>
  <cols>
    <col min="1" max="1" width="20.28515625" style="89" customWidth="1"/>
    <col min="2" max="8" width="12.7109375" style="89" customWidth="1"/>
    <col min="9" max="9" width="9.140625" style="89"/>
    <col min="10" max="10" width="9.140625" style="89" customWidth="1"/>
    <col min="11" max="11" width="9.140625" style="89"/>
    <col min="12" max="12" width="15.42578125" style="89" customWidth="1"/>
    <col min="13" max="13" width="10.28515625" style="89" bestFit="1" customWidth="1"/>
    <col min="14" max="14" width="9.28515625" style="89" customWidth="1"/>
    <col min="15" max="16" width="10.28515625" style="89" bestFit="1" customWidth="1"/>
    <col min="17" max="18" width="9.28515625" style="89" bestFit="1" customWidth="1"/>
    <col min="19" max="19" width="10.140625" style="89" bestFit="1" customWidth="1"/>
    <col min="20" max="20" width="9.140625" style="89"/>
    <col min="21" max="21" width="10.140625" style="89" bestFit="1" customWidth="1"/>
    <col min="22" max="16384" width="9.140625" style="89"/>
  </cols>
  <sheetData>
    <row r="2" spans="1:19" x14ac:dyDescent="0.25">
      <c r="A2" s="6" t="s">
        <v>275</v>
      </c>
    </row>
    <row r="3" spans="1:19" x14ac:dyDescent="0.25">
      <c r="A3" s="2" t="s">
        <v>221</v>
      </c>
      <c r="L3" s="2"/>
    </row>
    <row r="4" spans="1:19" x14ac:dyDescent="0.25">
      <c r="A4" s="2" t="s">
        <v>222</v>
      </c>
      <c r="B4" s="2" t="s">
        <v>40</v>
      </c>
      <c r="C4" s="2" t="s">
        <v>46</v>
      </c>
      <c r="D4" s="2" t="s">
        <v>64</v>
      </c>
      <c r="E4" s="2" t="s">
        <v>78</v>
      </c>
      <c r="F4" s="2" t="s">
        <v>80</v>
      </c>
      <c r="G4" s="2" t="s">
        <v>38</v>
      </c>
      <c r="H4" s="2" t="s">
        <v>48</v>
      </c>
      <c r="L4" s="2"/>
      <c r="M4" s="2"/>
      <c r="N4" s="2"/>
      <c r="O4" s="2"/>
      <c r="P4" s="2"/>
      <c r="Q4" s="2"/>
      <c r="R4" s="2"/>
      <c r="S4" s="2"/>
    </row>
    <row r="5" spans="1:19" x14ac:dyDescent="0.25">
      <c r="A5" s="2" t="s">
        <v>223</v>
      </c>
      <c r="B5" s="75"/>
      <c r="C5" s="75"/>
      <c r="D5" s="75"/>
      <c r="E5" s="75"/>
      <c r="F5" s="75"/>
      <c r="G5" s="75"/>
      <c r="H5" s="75"/>
      <c r="L5" s="2"/>
      <c r="P5" s="75"/>
      <c r="Q5" s="75"/>
    </row>
    <row r="6" spans="1:19" x14ac:dyDescent="0.25">
      <c r="A6" s="2" t="s">
        <v>224</v>
      </c>
      <c r="B6" s="75">
        <f>airports!W62</f>
        <v>1559.3965761436568</v>
      </c>
      <c r="C6" s="75">
        <f>airports!Z62</f>
        <v>614.13057329181458</v>
      </c>
      <c r="D6" s="75">
        <f>airports!AK62</f>
        <v>4448.0745347323918</v>
      </c>
      <c r="E6" s="75">
        <f>airports!AT62</f>
        <v>651.04171691413967</v>
      </c>
      <c r="F6" s="75">
        <f>airports!AV62</f>
        <v>469.56997710587365</v>
      </c>
      <c r="G6" s="75">
        <f>airports!U62</f>
        <v>928.12994015611514</v>
      </c>
      <c r="H6" s="75">
        <f>airports!AA62</f>
        <v>660.20060074206947</v>
      </c>
      <c r="L6" s="2"/>
      <c r="M6" s="75"/>
      <c r="N6" s="75"/>
      <c r="O6" s="75"/>
      <c r="P6" s="75"/>
      <c r="Q6" s="75"/>
      <c r="R6" s="75"/>
      <c r="S6" s="75"/>
    </row>
    <row r="7" spans="1:19" x14ac:dyDescent="0.25">
      <c r="A7" s="2" t="s">
        <v>225</v>
      </c>
      <c r="B7" s="75">
        <f>'cmv_c1c2 12'!O62</f>
        <v>22.133971851698796</v>
      </c>
      <c r="C7" s="75">
        <f>'cmv_c1c2 12'!R62</f>
        <v>10.710770157030339</v>
      </c>
      <c r="D7" s="75">
        <f>'cmv_c1c2 12'!AC62</f>
        <v>96.56768303688348</v>
      </c>
      <c r="E7" s="75">
        <f>'cmv_c1c2 12'!AL62</f>
        <v>0</v>
      </c>
      <c r="F7" s="75">
        <f>'cmv_c1c2 12'!AN62</f>
        <v>9.6359006772678892</v>
      </c>
      <c r="G7" s="75">
        <f>'cmv_c1c2 12'!M62</f>
        <v>9.7294337158336486</v>
      </c>
      <c r="H7" s="75">
        <f>'cmv_c1c2 12'!S62</f>
        <v>5.3332882293522639</v>
      </c>
      <c r="L7" s="2"/>
      <c r="M7" s="75"/>
      <c r="N7" s="75"/>
      <c r="O7" s="75"/>
      <c r="P7" s="75"/>
      <c r="Q7" s="75"/>
      <c r="R7" s="75"/>
      <c r="S7" s="75"/>
    </row>
    <row r="8" spans="1:19" x14ac:dyDescent="0.25">
      <c r="A8" s="2" t="s">
        <v>226</v>
      </c>
      <c r="B8" s="75">
        <f>'cmv_c3 12'!O62</f>
        <v>19.651699367524184</v>
      </c>
      <c r="C8" s="75">
        <f>'cmv_c3 12'!R62</f>
        <v>9.509579030710416</v>
      </c>
      <c r="D8" s="75">
        <f>'cmv_c3 12'!AC62</f>
        <v>85.737843539403627</v>
      </c>
      <c r="E8" s="75">
        <f>'cmv_c3 12'!AL62</f>
        <v>0</v>
      </c>
      <c r="F8" s="75">
        <f>'cmv_c3 12'!AN62</f>
        <v>8.5712721796090321</v>
      </c>
      <c r="G8" s="75">
        <f>'cmv_c3 12'!M62</f>
        <v>8.6403990285678152</v>
      </c>
      <c r="H8" s="75">
        <f>'cmv_c3 12'!S62</f>
        <v>4.7363246820875808</v>
      </c>
      <c r="L8" s="2"/>
      <c r="M8" s="75"/>
      <c r="N8" s="75"/>
      <c r="O8" s="75"/>
      <c r="P8" s="75"/>
      <c r="Q8" s="75"/>
      <c r="R8" s="75"/>
      <c r="S8" s="75"/>
    </row>
    <row r="9" spans="1:19" x14ac:dyDescent="0.25">
      <c r="A9" s="2" t="s">
        <v>227</v>
      </c>
      <c r="B9" s="75"/>
      <c r="C9" s="75"/>
      <c r="D9" s="75"/>
      <c r="E9" s="75"/>
      <c r="F9" s="75"/>
      <c r="G9" s="75"/>
      <c r="H9" s="75"/>
      <c r="L9" s="2"/>
      <c r="M9" s="75"/>
      <c r="N9" s="75"/>
      <c r="O9" s="75"/>
      <c r="P9" s="75"/>
      <c r="Q9" s="75"/>
      <c r="R9" s="75"/>
      <c r="S9" s="75"/>
    </row>
    <row r="10" spans="1:19" x14ac:dyDescent="0.25">
      <c r="A10" s="2" t="s">
        <v>228</v>
      </c>
      <c r="B10" s="75">
        <f>livestock!L62</f>
        <v>1477.6432417824053</v>
      </c>
      <c r="C10" s="75">
        <f>livestock!O62</f>
        <v>473.07688580151813</v>
      </c>
      <c r="D10" s="75">
        <f>livestock!W62</f>
        <v>0</v>
      </c>
      <c r="E10" s="75">
        <f>livestock!AE62</f>
        <v>13660.691294954217</v>
      </c>
      <c r="F10" s="75">
        <f>livestock!AG62</f>
        <v>0</v>
      </c>
      <c r="G10" s="75"/>
      <c r="H10" s="75"/>
      <c r="L10" s="2"/>
      <c r="M10" s="75"/>
      <c r="N10" s="75"/>
      <c r="O10" s="75"/>
      <c r="P10" s="75"/>
      <c r="Q10" s="75"/>
      <c r="R10" s="75"/>
      <c r="S10" s="75"/>
    </row>
    <row r="11" spans="1:19" x14ac:dyDescent="0.25">
      <c r="A11" s="2" t="s">
        <v>229</v>
      </c>
      <c r="B11" s="75">
        <f>nonpt!X62</f>
        <v>9459.7055334886645</v>
      </c>
      <c r="C11" s="75">
        <f>nonpt!AA62</f>
        <v>3357.2705066370404</v>
      </c>
      <c r="D11" s="75">
        <f>nonpt!AL62</f>
        <v>5356.9499096579184</v>
      </c>
      <c r="E11" s="75">
        <f>nonpt!AV62</f>
        <v>14605.506139000097</v>
      </c>
      <c r="F11" s="75">
        <f>nonpt!AX62</f>
        <v>451.13724987015252</v>
      </c>
      <c r="G11" s="75">
        <f>nonpt!W62</f>
        <v>9459.7055334886645</v>
      </c>
      <c r="H11" s="75">
        <f>nonpt!AB62</f>
        <v>336.38258964494054</v>
      </c>
      <c r="L11" s="2"/>
      <c r="M11" s="75"/>
      <c r="N11" s="75"/>
      <c r="O11" s="75"/>
      <c r="P11" s="75"/>
      <c r="Q11" s="75"/>
      <c r="R11" s="75"/>
      <c r="S11" s="75"/>
    </row>
    <row r="12" spans="1:19" x14ac:dyDescent="0.25">
      <c r="A12" s="2" t="s">
        <v>230</v>
      </c>
      <c r="B12" s="75">
        <f>nonroad!U62</f>
        <v>8055.5185738822911</v>
      </c>
      <c r="C12" s="75">
        <f>nonroad!W62</f>
        <v>25536.327842177649</v>
      </c>
      <c r="D12" s="75">
        <f>nonroad!AG62</f>
        <v>19847.541792548884</v>
      </c>
      <c r="E12" s="75">
        <f>nonroad!AM62</f>
        <v>1156.9018878963311</v>
      </c>
      <c r="F12" s="75">
        <f>nonroad!AN62</f>
        <v>1410.517358095575</v>
      </c>
      <c r="G12" s="75">
        <f>nonroad!S62</f>
        <v>1179.7175357906042</v>
      </c>
      <c r="H12" s="75">
        <f>nonroad!X62</f>
        <v>4332.8282495673284</v>
      </c>
      <c r="L12" s="2"/>
      <c r="M12" s="75"/>
      <c r="N12" s="75"/>
      <c r="O12" s="75"/>
      <c r="P12" s="75"/>
      <c r="Q12" s="75"/>
      <c r="R12" s="75"/>
      <c r="S12" s="75"/>
    </row>
    <row r="13" spans="1:19" x14ac:dyDescent="0.25">
      <c r="A13" s="2" t="s">
        <v>231</v>
      </c>
      <c r="B13" s="75">
        <f>np_oilgas!X62</f>
        <v>2911.9806379724619</v>
      </c>
      <c r="C13" s="75">
        <f>np_oilgas!AA62</f>
        <v>35871.797153724132</v>
      </c>
      <c r="D13" s="75">
        <f>np_oilgas!AM62</f>
        <v>50848.942317803274</v>
      </c>
      <c r="E13" s="75">
        <f>np_oilgas!AV62</f>
        <v>3819.9478828136457</v>
      </c>
      <c r="F13" s="75">
        <f>np_oilgas!AX62</f>
        <v>111.79457664072349</v>
      </c>
      <c r="G13" s="75">
        <f>np_oilgas!V62</f>
        <v>1941.4310799635343</v>
      </c>
      <c r="H13" s="75">
        <f>np_oilgas!AB62</f>
        <v>458.12148934710928</v>
      </c>
      <c r="L13" s="2"/>
      <c r="M13" s="75"/>
      <c r="N13" s="75"/>
      <c r="O13" s="75"/>
      <c r="P13" s="75"/>
      <c r="Q13" s="75"/>
      <c r="R13" s="75"/>
      <c r="S13" s="75"/>
    </row>
    <row r="14" spans="1:19" x14ac:dyDescent="0.25">
      <c r="A14" s="2" t="s">
        <v>232</v>
      </c>
      <c r="B14" s="75">
        <f>np_solvents!T62</f>
        <v>72.52681332954883</v>
      </c>
      <c r="C14" s="75">
        <f>np_solvents!W62</f>
        <v>336.38994062902879</v>
      </c>
      <c r="D14" s="75">
        <f>np_solvents!AF62</f>
        <v>10.485704333052105</v>
      </c>
      <c r="E14" s="75">
        <f>np_solvents!AN62</f>
        <v>13780.018639136388</v>
      </c>
      <c r="F14" s="75">
        <f>np_solvents!AP62</f>
        <v>8116.8409600262166</v>
      </c>
      <c r="G14" s="75"/>
      <c r="H14" s="75"/>
      <c r="L14" s="2"/>
      <c r="M14" s="75"/>
      <c r="N14" s="75"/>
      <c r="O14" s="75"/>
      <c r="P14" s="75"/>
      <c r="Q14" s="75"/>
      <c r="R14" s="75"/>
      <c r="S14" s="75"/>
    </row>
    <row r="15" spans="1:19" x14ac:dyDescent="0.25">
      <c r="A15" s="2" t="s">
        <v>233</v>
      </c>
      <c r="B15" s="75">
        <f>'onroad all'!G62</f>
        <v>8324.2665542063896</v>
      </c>
      <c r="C15" s="75">
        <f>'onroad all'!J62</f>
        <v>17171.558313655412</v>
      </c>
      <c r="D15" s="75">
        <f>'onroad all'!AC62</f>
        <v>10319.460864092494</v>
      </c>
      <c r="E15" s="75">
        <f>'onroad all'!AN62</f>
        <v>1407.2514582765496</v>
      </c>
      <c r="F15" s="75">
        <f>'onroad all'!AQ62</f>
        <v>1323.8275438067292</v>
      </c>
      <c r="G15" s="75">
        <f>'onroad all'!E62</f>
        <v>749.91423616794964</v>
      </c>
      <c r="H15" s="75">
        <f>'onroad all'!M62</f>
        <v>2262.7026561705297</v>
      </c>
      <c r="L15" s="2"/>
      <c r="M15" s="75"/>
      <c r="N15" s="75"/>
      <c r="O15" s="75"/>
      <c r="P15" s="75"/>
      <c r="Q15" s="75"/>
      <c r="R15" s="75"/>
      <c r="S15" s="75"/>
    </row>
    <row r="16" spans="1:19" x14ac:dyDescent="0.25">
      <c r="A16" s="2" t="s">
        <v>234</v>
      </c>
      <c r="B16" s="75">
        <f>openburn!X62</f>
        <v>2142.5059447561271</v>
      </c>
      <c r="C16" s="75">
        <f>openburn!AA62</f>
        <v>4625.6882831433495</v>
      </c>
      <c r="D16" s="75">
        <f>openburn!AL62</f>
        <v>2218.199868256168</v>
      </c>
      <c r="E16" s="75">
        <f>openburn!AV62</f>
        <v>1.24074373121327E-2</v>
      </c>
      <c r="F16" s="75">
        <f>openburn!AX62</f>
        <v>56.650078497693293</v>
      </c>
      <c r="G16" s="75">
        <f>openburn!V62</f>
        <v>133.58878176980829</v>
      </c>
      <c r="H16" s="75">
        <f>openburn!AB62</f>
        <v>701.24048398072523</v>
      </c>
      <c r="L16" s="2"/>
      <c r="M16" s="75"/>
      <c r="N16" s="75"/>
      <c r="O16" s="75"/>
      <c r="P16" s="75"/>
      <c r="Q16" s="75"/>
      <c r="R16" s="75"/>
      <c r="S16" s="75"/>
    </row>
    <row r="17" spans="1:19" x14ac:dyDescent="0.25">
      <c r="A17" s="2" t="s">
        <v>235</v>
      </c>
      <c r="B17" s="75">
        <f>pt_oilgas!Y62</f>
        <v>1260.9580785109888</v>
      </c>
      <c r="C17" s="75">
        <f>pt_oilgas!AB62</f>
        <v>2153.1545544238311</v>
      </c>
      <c r="D17" s="75">
        <f>pt_oilgas!AN62</f>
        <v>9417.7724809374176</v>
      </c>
      <c r="E17" s="75">
        <f>pt_oilgas!AX62</f>
        <v>298.48675520322075</v>
      </c>
      <c r="F17" s="75">
        <f>pt_oilgas!AZ62</f>
        <v>55.81086781086303</v>
      </c>
      <c r="G17" s="75">
        <f>pt_oilgas!W62</f>
        <v>1857.1049161232756</v>
      </c>
      <c r="H17" s="75">
        <f>pt_oilgas!AC62</f>
        <v>262.07256240278377</v>
      </c>
      <c r="L17" s="2"/>
      <c r="M17" s="75"/>
      <c r="N17" s="75"/>
      <c r="O17" s="75"/>
      <c r="P17" s="75"/>
      <c r="Q17" s="75"/>
      <c r="R17" s="75"/>
      <c r="S17" s="75"/>
    </row>
    <row r="18" spans="1:19" x14ac:dyDescent="0.25">
      <c r="A18" s="2" t="s">
        <v>236</v>
      </c>
      <c r="B18" s="75">
        <f>ptagfire!S62</f>
        <v>10074.402857237279</v>
      </c>
      <c r="C18" s="75">
        <f>ptagfire!Z62</f>
        <v>9493.0290012376972</v>
      </c>
      <c r="D18" s="75">
        <f>ptagfire!AG62</f>
        <v>7502.2858281368499</v>
      </c>
      <c r="E18" s="75">
        <f>ptagfire!AU62</f>
        <v>0</v>
      </c>
      <c r="F18" s="75">
        <f>ptagfire!AS62</f>
        <v>0</v>
      </c>
      <c r="G18" s="75"/>
      <c r="H18" s="75">
        <f>ptagfire!W62</f>
        <v>988.27254073539473</v>
      </c>
      <c r="L18" s="2"/>
      <c r="M18" s="75"/>
      <c r="N18" s="75"/>
      <c r="O18" s="75"/>
      <c r="P18" s="75"/>
      <c r="Q18" s="75"/>
      <c r="R18" s="75"/>
      <c r="S18" s="75"/>
    </row>
    <row r="19" spans="1:19" x14ac:dyDescent="0.25">
      <c r="A19" s="2" t="s">
        <v>237</v>
      </c>
      <c r="B19" s="75">
        <f>ptegu!Y62</f>
        <v>13.86675188198136</v>
      </c>
      <c r="C19" s="75">
        <f>ptegu!AB62</f>
        <v>883.323529698926</v>
      </c>
      <c r="D19" s="75">
        <f>ptegu!AN62</f>
        <v>8252.5749095705487</v>
      </c>
      <c r="E19" s="75">
        <f>ptegu!AX62</f>
        <v>189.09918457741551</v>
      </c>
      <c r="F19" s="75">
        <f>ptegu!AZ62</f>
        <v>3.7343608577775305</v>
      </c>
      <c r="G19" s="75">
        <f>ptegu!W62</f>
        <v>201.94949731472551</v>
      </c>
      <c r="H19" s="75">
        <f>ptegu!AC62</f>
        <v>2.4620763068359097</v>
      </c>
      <c r="L19" s="2"/>
      <c r="M19" s="75"/>
      <c r="N19" s="75"/>
      <c r="O19" s="75"/>
      <c r="P19" s="75"/>
      <c r="Q19" s="75"/>
      <c r="R19" s="75"/>
      <c r="S19" s="75"/>
    </row>
    <row r="20" spans="1:19" x14ac:dyDescent="0.25">
      <c r="A20" s="2" t="s">
        <v>238</v>
      </c>
      <c r="B20" s="75">
        <f>'ptfire-rx'!W62</f>
        <v>65156.118499827382</v>
      </c>
      <c r="C20" s="75">
        <f>'ptfire-rx'!Z62</f>
        <v>21016.619116215195</v>
      </c>
      <c r="D20" s="75">
        <f>'ptfire-rx'!AK62</f>
        <v>126603.62811611083</v>
      </c>
      <c r="E20" s="75">
        <f>'ptfire-rx'!AU61</f>
        <v>89681.984264369676</v>
      </c>
      <c r="F20" s="75">
        <f>'ptfire-rx'!AW61</f>
        <v>18169.601691808417</v>
      </c>
      <c r="G20" s="75">
        <f>'ptfire-rx'!U61</f>
        <v>25707.666497224749</v>
      </c>
      <c r="H20" s="75">
        <f>'ptfire-rx'!AA61</f>
        <v>16273.342669111948</v>
      </c>
      <c r="L20" s="2"/>
      <c r="M20" s="75"/>
      <c r="N20" s="75"/>
      <c r="O20" s="75"/>
      <c r="P20" s="75"/>
      <c r="Q20" s="75"/>
      <c r="R20" s="75"/>
      <c r="S20" s="75"/>
    </row>
    <row r="21" spans="1:19" x14ac:dyDescent="0.25">
      <c r="A21" s="2" t="s">
        <v>239</v>
      </c>
      <c r="B21" s="75">
        <f>'ptfire-wild'!W62</f>
        <v>54041.429897530325</v>
      </c>
      <c r="C21" s="75">
        <f>'ptfire-wild'!Z62</f>
        <v>15731.960692132334</v>
      </c>
      <c r="D21" s="75">
        <f>'ptfire-wild'!AK62</f>
        <v>97891.214295044614</v>
      </c>
      <c r="E21" s="75">
        <f>'ptfire-wild'!AU62</f>
        <v>99572.566855207173</v>
      </c>
      <c r="F21" s="75">
        <f>'ptfire-wild'!AW62</f>
        <v>18453.439796167393</v>
      </c>
      <c r="G21" s="75">
        <f>'ptfire-wild'!U62</f>
        <v>16381.546009827718</v>
      </c>
      <c r="H21" s="75">
        <f>'ptfire-wild'!AA62</f>
        <v>8331.0818466847322</v>
      </c>
      <c r="L21" s="2"/>
      <c r="M21" s="75"/>
      <c r="N21" s="75"/>
      <c r="O21" s="75"/>
      <c r="P21" s="75"/>
      <c r="Q21" s="75"/>
      <c r="R21" s="75"/>
      <c r="S21" s="75"/>
    </row>
    <row r="22" spans="1:19" x14ac:dyDescent="0.25">
      <c r="A22" s="2" t="s">
        <v>240</v>
      </c>
      <c r="B22" s="75">
        <f>ptnonipm!Y62</f>
        <v>3902.1728920295168</v>
      </c>
      <c r="C22" s="75">
        <f>ptnonipm!AB62</f>
        <v>21465.369175228036</v>
      </c>
      <c r="D22" s="75">
        <f>ptnonipm!AN62</f>
        <v>11486.708781773239</v>
      </c>
      <c r="E22" s="75">
        <f>ptnonipm!AX62</f>
        <v>23588.727595049375</v>
      </c>
      <c r="F22" s="75">
        <f>ptnonipm!AZ62</f>
        <v>730.16513055896587</v>
      </c>
      <c r="G22" s="75">
        <f>ptnonipm!W62</f>
        <v>852.53956367136368</v>
      </c>
      <c r="H22" s="75">
        <f>ptnonipm!AC62</f>
        <v>653.14404890040942</v>
      </c>
      <c r="L22" s="2"/>
      <c r="M22" s="75"/>
      <c r="N22" s="75"/>
      <c r="O22" s="75"/>
      <c r="P22" s="75"/>
      <c r="Q22" s="75"/>
      <c r="R22" s="75"/>
      <c r="S22" s="75"/>
    </row>
    <row r="23" spans="1:19" x14ac:dyDescent="0.25">
      <c r="A23" s="2" t="s">
        <v>241</v>
      </c>
      <c r="B23" s="75">
        <f>rail!V61</f>
        <v>1471.1579301648237</v>
      </c>
      <c r="C23" s="75">
        <f>rail!Y61</f>
        <v>422.7467450256521</v>
      </c>
      <c r="D23" s="75">
        <f>rail!AJ61</f>
        <v>4189.8905055740124</v>
      </c>
      <c r="E23" s="75">
        <f>rail!AS61</f>
        <v>0</v>
      </c>
      <c r="F23" s="75">
        <f>rail!AU61</f>
        <v>51.293217724138209</v>
      </c>
      <c r="G23" s="75">
        <f>rail!T61</f>
        <v>300.61993162828628</v>
      </c>
      <c r="H23" s="75">
        <f>rail!Z61</f>
        <v>34.947063397847806</v>
      </c>
      <c r="L23" s="2"/>
      <c r="M23" s="75"/>
      <c r="N23" s="75"/>
      <c r="O23" s="75"/>
      <c r="P23" s="75"/>
      <c r="Q23" s="75"/>
      <c r="R23" s="75"/>
      <c r="S23" s="75"/>
    </row>
    <row r="24" spans="1:19" x14ac:dyDescent="0.25">
      <c r="A24" s="2" t="s">
        <v>242</v>
      </c>
      <c r="B24" s="75">
        <f>rwc!V62</f>
        <v>51242.657445894904</v>
      </c>
      <c r="C24" s="75">
        <f>rwc!Y62</f>
        <v>13302.921487668747</v>
      </c>
      <c r="D24" s="75">
        <f>rwc!AJ62</f>
        <v>35898.884203653659</v>
      </c>
      <c r="E24" s="75">
        <f>rwc!AS62</f>
        <v>0</v>
      </c>
      <c r="F24" s="75">
        <f>rwc!AU62</f>
        <v>6945.1097907968087</v>
      </c>
      <c r="G24" s="75">
        <f>rwc!T62</f>
        <v>1949.0974484925991</v>
      </c>
      <c r="H24" s="75">
        <f>rwc!Z62</f>
        <v>3615.2774772090397</v>
      </c>
      <c r="L24" s="2"/>
      <c r="M24" s="75"/>
      <c r="N24" s="75"/>
      <c r="O24" s="75"/>
      <c r="P24" s="75"/>
      <c r="Q24" s="75"/>
      <c r="R24" s="75"/>
      <c r="S24" s="75"/>
    </row>
    <row r="25" spans="1:19" x14ac:dyDescent="0.25">
      <c r="B25" s="75"/>
      <c r="C25" s="75"/>
      <c r="D25" s="75"/>
      <c r="E25" s="75"/>
      <c r="F25" s="75"/>
      <c r="G25" s="75"/>
      <c r="H25" s="75"/>
    </row>
    <row r="26" spans="1:19" x14ac:dyDescent="0.25">
      <c r="A26" s="2" t="s">
        <v>243</v>
      </c>
      <c r="B26" s="1">
        <f>SUM(B5:B24)</f>
        <v>221208.09389985795</v>
      </c>
      <c r="C26" s="1">
        <f t="shared" ref="C26:H26" si="0">SUM(C5:C24)</f>
        <v>172475.58414987812</v>
      </c>
      <c r="D26" s="1">
        <f t="shared" si="0"/>
        <v>394474.91963880166</v>
      </c>
      <c r="E26" s="1">
        <f t="shared" si="0"/>
        <v>262412.23608083557</v>
      </c>
      <c r="F26" s="1">
        <f t="shared" si="0"/>
        <v>56367.699772624204</v>
      </c>
      <c r="G26" s="1">
        <f t="shared" si="0"/>
        <v>61661.380804363791</v>
      </c>
      <c r="H26" s="1">
        <f t="shared" si="0"/>
        <v>38922.145967113138</v>
      </c>
      <c r="L26" s="2"/>
      <c r="M26" s="1"/>
      <c r="N26" s="1"/>
      <c r="O26" s="1"/>
      <c r="P26" s="1"/>
      <c r="Q26" s="1"/>
      <c r="R26" s="1"/>
      <c r="S26" s="1"/>
    </row>
    <row r="27" spans="1:19" x14ac:dyDescent="0.25">
      <c r="B27" s="75"/>
    </row>
    <row r="28" spans="1:19" x14ac:dyDescent="0.25">
      <c r="A28" s="2" t="s">
        <v>244</v>
      </c>
      <c r="B28" s="75">
        <f>'biogenics 12'!E53</f>
        <v>374227.53863229894</v>
      </c>
      <c r="D28" s="75">
        <f>'biogenics 12'!N53</f>
        <v>513182.76498949941</v>
      </c>
      <c r="E28" s="75">
        <f>'biogenics 12'!R53</f>
        <v>2110685.4658565247</v>
      </c>
      <c r="H28" s="75"/>
      <c r="L28" s="2"/>
      <c r="M28" s="75"/>
      <c r="O28" s="75"/>
      <c r="S28" s="75"/>
    </row>
    <row r="29" spans="1:19" x14ac:dyDescent="0.25">
      <c r="A29" s="2" t="s">
        <v>245</v>
      </c>
      <c r="B29" s="1">
        <f>B28+B26</f>
        <v>595435.63253215689</v>
      </c>
      <c r="C29" s="1">
        <f t="shared" ref="C29:H29" si="1">C28+C26</f>
        <v>172475.58414987812</v>
      </c>
      <c r="D29" s="1">
        <f t="shared" si="1"/>
        <v>907657.68462830107</v>
      </c>
      <c r="E29" s="1">
        <f t="shared" si="1"/>
        <v>2373097.7019373602</v>
      </c>
      <c r="F29" s="1">
        <f t="shared" si="1"/>
        <v>56367.699772624204</v>
      </c>
      <c r="G29" s="1">
        <f t="shared" si="1"/>
        <v>61661.380804363791</v>
      </c>
      <c r="H29" s="1">
        <f t="shared" si="1"/>
        <v>38922.145967113138</v>
      </c>
      <c r="L29" s="2"/>
      <c r="M29" s="1"/>
      <c r="N29" s="1"/>
      <c r="O29" s="1"/>
      <c r="P29" s="1"/>
      <c r="Q29" s="1"/>
      <c r="R29" s="1"/>
      <c r="S29" s="1"/>
    </row>
    <row r="30" spans="1:19" x14ac:dyDescent="0.25">
      <c r="B30" s="75"/>
      <c r="C30" s="75"/>
      <c r="D30" s="75"/>
      <c r="E30" s="75"/>
      <c r="F30" s="75"/>
      <c r="G30" s="75"/>
      <c r="H30" s="75"/>
      <c r="M30" s="75"/>
      <c r="N30" s="75"/>
      <c r="O30" s="75"/>
      <c r="P30" s="75"/>
      <c r="Q30" s="75"/>
      <c r="R30" s="75"/>
      <c r="S30" s="75"/>
    </row>
    <row r="31" spans="1:19" x14ac:dyDescent="0.25">
      <c r="A31" s="2" t="s">
        <v>246</v>
      </c>
      <c r="B31" s="75"/>
      <c r="E31" s="75"/>
      <c r="H31" s="75"/>
    </row>
    <row r="32" spans="1:19" x14ac:dyDescent="0.25">
      <c r="N32" s="75"/>
    </row>
    <row r="33" spans="1:19" x14ac:dyDescent="0.25">
      <c r="B33" s="75"/>
      <c r="C33" s="75"/>
      <c r="D33" s="75"/>
      <c r="E33" s="75"/>
      <c r="F33" s="75"/>
      <c r="G33" s="75"/>
      <c r="H33" s="75"/>
      <c r="M33" s="75"/>
      <c r="N33" s="75"/>
      <c r="O33" s="75"/>
      <c r="P33" s="75"/>
      <c r="Q33" s="75"/>
      <c r="R33" s="75"/>
      <c r="S33" s="75"/>
    </row>
    <row r="35" spans="1:19" x14ac:dyDescent="0.25">
      <c r="A35" s="2" t="s">
        <v>247</v>
      </c>
    </row>
    <row r="36" spans="1:19" x14ac:dyDescent="0.25">
      <c r="A36" s="2" t="s">
        <v>222</v>
      </c>
      <c r="B36" s="2" t="s">
        <v>40</v>
      </c>
      <c r="C36" s="2" t="s">
        <v>46</v>
      </c>
      <c r="D36" s="2" t="s">
        <v>64</v>
      </c>
      <c r="E36" s="2" t="s">
        <v>78</v>
      </c>
      <c r="F36" s="2" t="s">
        <v>80</v>
      </c>
      <c r="G36" s="2" t="s">
        <v>38</v>
      </c>
      <c r="H36" s="2" t="s">
        <v>48</v>
      </c>
    </row>
    <row r="37" spans="1:19" x14ac:dyDescent="0.25">
      <c r="A37" s="89" t="s">
        <v>248</v>
      </c>
      <c r="B37" s="75">
        <f>'canmex_ag 12'!N47</f>
        <v>1397.6471271986184</v>
      </c>
      <c r="C37" s="75">
        <f>'canmex_ag 12'!Q47</f>
        <v>159.42214112031868</v>
      </c>
      <c r="D37" s="75">
        <f>'canmex_ag 12'!Y47</f>
        <v>0</v>
      </c>
      <c r="E37" s="75">
        <f>'canmex_ag 12'!AG47</f>
        <v>32656.754519799531</v>
      </c>
      <c r="F37" s="75">
        <f>'canmex_ag 12'!AI47</f>
        <v>0</v>
      </c>
      <c r="G37" s="75"/>
      <c r="H37" s="75"/>
    </row>
    <row r="38" spans="1:19" x14ac:dyDescent="0.25">
      <c r="A38" s="89" t="s">
        <v>249</v>
      </c>
      <c r="B38" s="75">
        <f>'canada_og2D 12US1'!P11</f>
        <v>0</v>
      </c>
      <c r="C38" s="75">
        <f>'canada_og2D 12US1'!S11</f>
        <v>876.88166000664239</v>
      </c>
      <c r="D38" s="75">
        <f>'canada_og2D 12US1'!AA11</f>
        <v>0</v>
      </c>
      <c r="E38" s="75">
        <f>'canada_og2D 12US1'!AI11</f>
        <v>0</v>
      </c>
      <c r="F38" s="75">
        <f>'canada_og2D 12US1'!AK11</f>
        <v>0</v>
      </c>
      <c r="G38" s="75"/>
      <c r="H38" s="75"/>
    </row>
    <row r="39" spans="1:19" x14ac:dyDescent="0.25">
      <c r="A39" s="26" t="s">
        <v>250</v>
      </c>
      <c r="B39" s="26"/>
      <c r="C39" s="26"/>
      <c r="D39" s="26"/>
      <c r="E39" s="24"/>
      <c r="F39" s="24"/>
      <c r="G39" s="2"/>
      <c r="H39" s="2"/>
    </row>
    <row r="40" spans="1:19" x14ac:dyDescent="0.25">
      <c r="A40" s="89" t="s">
        <v>251</v>
      </c>
      <c r="B40" s="75">
        <f>'canmex_area 12'!N50</f>
        <v>15252.432554356814</v>
      </c>
      <c r="C40" s="75">
        <f>'canmex_area 12'!Q50</f>
        <v>12724.728641378395</v>
      </c>
      <c r="D40" s="75">
        <f>'canmex_area 12'!AA50</f>
        <v>12870.745328664962</v>
      </c>
      <c r="E40" s="75">
        <f>'canmex_area 12'!AJ50</f>
        <v>4082.0162926123335</v>
      </c>
      <c r="F40" s="75">
        <f>'canmex_area 12'!AL50</f>
        <v>2588.979271433433</v>
      </c>
      <c r="G40" s="75"/>
      <c r="H40" s="75"/>
    </row>
    <row r="41" spans="1:19" x14ac:dyDescent="0.25">
      <c r="A41" s="89" t="s">
        <v>252</v>
      </c>
      <c r="B41" s="75">
        <f>'canada_onroad 12'!N50</f>
        <v>2169.512121704839</v>
      </c>
      <c r="C41" s="75">
        <f>'canada_onroad 12'!Q50</f>
        <v>5246.7549493965889</v>
      </c>
      <c r="D41" s="75">
        <f>'canada_onroad 12'!Z50</f>
        <v>2997.2499548202763</v>
      </c>
      <c r="E41" s="75">
        <f>'canada_onroad 12'!AI50</f>
        <v>0</v>
      </c>
      <c r="F41" s="75">
        <f>'canada_onroad 12'!AK50</f>
        <v>39.721947522244619</v>
      </c>
      <c r="G41" s="75"/>
      <c r="H41" s="75"/>
    </row>
    <row r="42" spans="1:19" x14ac:dyDescent="0.25">
      <c r="A42" s="89" t="s">
        <v>253</v>
      </c>
      <c r="B42" s="75">
        <f>'canmex_point 12US1'!Q50</f>
        <v>1542.5339252559525</v>
      </c>
      <c r="C42" s="75">
        <f>'canmex_point 12US1'!T50</f>
        <v>1986.0999776164663</v>
      </c>
      <c r="D42" s="75">
        <f>'canmex_point 12US1'!AC50</f>
        <v>5262.0906409898198</v>
      </c>
      <c r="E42" s="75">
        <f>'canmex_point 12US1'!AL50</f>
        <v>10626.736005215595</v>
      </c>
      <c r="F42" s="75">
        <f>'canmex_point 12US1'!AN50</f>
        <v>25.575883281056548</v>
      </c>
      <c r="G42" s="75"/>
      <c r="H42" s="75"/>
    </row>
    <row r="43" spans="1:19" x14ac:dyDescent="0.25">
      <c r="A43" s="89" t="s">
        <v>254</v>
      </c>
      <c r="B43" s="75"/>
      <c r="C43" s="75"/>
      <c r="D43" s="75"/>
      <c r="E43" s="75"/>
      <c r="F43" s="75"/>
      <c r="G43" s="75"/>
      <c r="H43" s="75"/>
    </row>
    <row r="44" spans="1:19" x14ac:dyDescent="0.25">
      <c r="A44" s="89" t="s">
        <v>255</v>
      </c>
      <c r="B44" s="75">
        <f>'ptfire_othna 12'!V61</f>
        <v>22127.30957282929</v>
      </c>
      <c r="C44" s="75">
        <f>'ptfire_othna 12'!Y61</f>
        <v>5987.7511433707123</v>
      </c>
      <c r="D44" s="75">
        <f>'ptfire_othna 12'!AI61</f>
        <v>44382.762433839816</v>
      </c>
      <c r="E44" s="75">
        <f>'ptfire_othna 12'!AS61</f>
        <v>49869.074351392563</v>
      </c>
      <c r="F44" s="75">
        <f>'ptfire_othna 12'!AU61</f>
        <v>7329.9913197753067</v>
      </c>
      <c r="G44" s="75">
        <f>'ptfire_othna 12'!T61</f>
        <v>6738.9095808769353</v>
      </c>
      <c r="H44" s="75">
        <f>'ptfire_othna 12'!Z61</f>
        <v>3566.4995719292765</v>
      </c>
      <c r="J44" s="75"/>
      <c r="K44" s="75"/>
      <c r="L44" s="75"/>
      <c r="M44" s="75"/>
      <c r="N44" s="75"/>
      <c r="O44" s="75"/>
      <c r="P44" s="75"/>
    </row>
    <row r="45" spans="1:19" x14ac:dyDescent="0.25">
      <c r="A45" s="89" t="s">
        <v>256</v>
      </c>
      <c r="B45" s="75">
        <f>'cmv_c1c2 12'!O64+'cmv_c3 12'!O64</f>
        <v>20.196487857915137</v>
      </c>
      <c r="C45" s="75">
        <f>'cmv_c1c2 12'!R64+'cmv_c3 12'!R64</f>
        <v>9.77324065686342</v>
      </c>
      <c r="D45" s="75">
        <f>'cmv_c1c2 12'!AB64+'cmv_c3 12'!AB64</f>
        <v>88.114611424040419</v>
      </c>
      <c r="E45" s="75">
        <f>'cmv_c1c2 12'!AL64+'cmv_c3 12'!AL64</f>
        <v>0</v>
      </c>
      <c r="F45" s="75">
        <f>'cmv_c1c2 12'!AN64+'cmv_c3 12'!AN64</f>
        <v>8.849184199964828</v>
      </c>
      <c r="G45" s="75">
        <f>'cmv_c1c2 12'!M64+'cmv_c3 12'!M64</f>
        <v>8.8852375681802034</v>
      </c>
      <c r="H45" s="75">
        <f>'cmv_c1c2 12'!S64+'cmv_c3 12'!S64</f>
        <v>4.8705249629557938</v>
      </c>
      <c r="J45" s="75"/>
      <c r="K45" s="75"/>
      <c r="L45" s="75"/>
      <c r="M45" s="75"/>
      <c r="N45" s="75"/>
      <c r="O45" s="75"/>
      <c r="P45" s="75"/>
    </row>
    <row r="46" spans="1:19" x14ac:dyDescent="0.25">
      <c r="A46" s="2" t="s">
        <v>257</v>
      </c>
      <c r="B46" s="1">
        <f t="shared" ref="B46:H46" si="2">SUM(B37:B45)</f>
        <v>42509.631789203428</v>
      </c>
      <c r="C46" s="1">
        <f t="shared" si="2"/>
        <v>26991.411753545992</v>
      </c>
      <c r="D46" s="1">
        <f t="shared" si="2"/>
        <v>65600.962969738917</v>
      </c>
      <c r="E46" s="1">
        <f t="shared" si="2"/>
        <v>97234.581169020021</v>
      </c>
      <c r="F46" s="1">
        <f t="shared" si="2"/>
        <v>9993.1176062120048</v>
      </c>
      <c r="G46" s="1">
        <f t="shared" si="2"/>
        <v>6747.7948184451152</v>
      </c>
      <c r="H46" s="1">
        <f t="shared" si="2"/>
        <v>3571.3700968922321</v>
      </c>
    </row>
    <row r="47" spans="1:19" x14ac:dyDescent="0.25">
      <c r="A47" s="26" t="s">
        <v>258</v>
      </c>
      <c r="B47" s="75">
        <f>'canmex_ag 12'!N48</f>
        <v>0</v>
      </c>
      <c r="C47" s="75">
        <f>'canmex_ag 12'!Q48</f>
        <v>0</v>
      </c>
      <c r="D47" s="75">
        <f>'canmex_ag 12'!Y48</f>
        <v>0</v>
      </c>
      <c r="E47" s="75">
        <f>'canmex_ag 12'!AG48</f>
        <v>0</v>
      </c>
      <c r="F47" s="75">
        <f>'canmex_ag 12'!AI48</f>
        <v>0</v>
      </c>
      <c r="G47" s="24"/>
      <c r="H47" s="24"/>
    </row>
    <row r="48" spans="1:19" x14ac:dyDescent="0.25">
      <c r="A48" s="89" t="s">
        <v>259</v>
      </c>
      <c r="B48" s="75">
        <f>'canmex_area 12'!N51</f>
        <v>3085.3018604065496</v>
      </c>
      <c r="C48" s="75">
        <f>'canmex_area 12'!Q51</f>
        <v>1741.8590703241739</v>
      </c>
      <c r="D48" s="75">
        <f>'canmex_area 12'!AA51</f>
        <v>2538.5351306980065</v>
      </c>
      <c r="E48" s="75">
        <f>'canmex_area 12'!AJ51</f>
        <v>2666.3848037500438</v>
      </c>
      <c r="F48" s="75">
        <f>'canmex_area 12'!AL51</f>
        <v>468.93759606326489</v>
      </c>
      <c r="G48" s="75"/>
      <c r="H48" s="75"/>
    </row>
    <row r="49" spans="1:22" x14ac:dyDescent="0.25">
      <c r="A49" s="89" t="s">
        <v>260</v>
      </c>
      <c r="B49" s="75">
        <f>'mexico_onroad 12US1'!U38</f>
        <v>590.95959184956644</v>
      </c>
      <c r="C49" s="75">
        <f>'mexico_onroad 12US1'!W38</f>
        <v>3376.1093425342879</v>
      </c>
      <c r="D49" s="75">
        <f>'mexico_onroad 12US1'!AF38</f>
        <v>1437.7735221855576</v>
      </c>
      <c r="E49" s="75">
        <f>'mexico_onroad 12US1'!AL38</f>
        <v>664.54865212112679</v>
      </c>
      <c r="F49" s="75">
        <f>'mexico_onroad 12US1'!AM38</f>
        <v>200.28647542659169</v>
      </c>
      <c r="G49" s="75">
        <f>'mexico_onroad 12US1'!S38</f>
        <v>101.95107136830606</v>
      </c>
      <c r="H49" s="75">
        <f>'mexico_onroad 12US1'!X38</f>
        <v>494.34144010018838</v>
      </c>
    </row>
    <row r="50" spans="1:22" x14ac:dyDescent="0.25">
      <c r="A50" s="89" t="s">
        <v>261</v>
      </c>
      <c r="B50" s="75">
        <f>'canmex_point 12US1'!Q51</f>
        <v>65.122304410031802</v>
      </c>
      <c r="C50" s="75">
        <f>'canmex_point 12US1'!T51</f>
        <v>1207.9776005134941</v>
      </c>
      <c r="D50" s="75">
        <f>'canmex_point 12US1'!AC51</f>
        <v>2586.6441965527092</v>
      </c>
      <c r="E50" s="75">
        <f>'canmex_point 12US1'!AL51</f>
        <v>518.89900747664024</v>
      </c>
      <c r="F50" s="75">
        <f>'canmex_point 12US1'!AN51</f>
        <v>11.314741316880445</v>
      </c>
      <c r="G50" s="75"/>
      <c r="H50" s="75"/>
    </row>
    <row r="51" spans="1:22" x14ac:dyDescent="0.25">
      <c r="A51" s="89" t="s">
        <v>262</v>
      </c>
      <c r="B51" s="75">
        <f>'ptfire_othna 12'!V62</f>
        <v>3406.3045196868666</v>
      </c>
      <c r="C51" s="75">
        <f>'ptfire_othna 12'!Y62</f>
        <v>891.65760439583255</v>
      </c>
      <c r="D51" s="75">
        <f>'ptfire_othna 12'!AI62</f>
        <v>3772.2606656647085</v>
      </c>
      <c r="E51" s="75">
        <f>'ptfire_othna 12'!AS62</f>
        <v>1385.6679604106794</v>
      </c>
      <c r="F51" s="75">
        <f>'ptfire_othna 12'!AU62</f>
        <v>167.65040165940533</v>
      </c>
      <c r="G51" s="75">
        <f>'ptfire_othna 12'!T62</f>
        <v>0</v>
      </c>
      <c r="H51" s="75">
        <f>'ptfire_othna 12'!Z62</f>
        <v>0</v>
      </c>
    </row>
    <row r="52" spans="1:22" x14ac:dyDescent="0.25">
      <c r="A52" s="89" t="s">
        <v>263</v>
      </c>
      <c r="B52" s="75">
        <f>'cmv_c1c2 12'!O65+'cmv_c3 12'!O65</f>
        <v>15.553410710019506</v>
      </c>
      <c r="C52" s="75">
        <f>'cmv_c1c2 12'!R65+'cmv_c3 12'!R65</f>
        <v>7.5263947116084973</v>
      </c>
      <c r="D52" s="75">
        <f>'cmv_c1c2 12'!AB65+'cmv_c3 12'!AB65</f>
        <v>67.857544595240654</v>
      </c>
      <c r="E52" s="75">
        <f>'cmv_c1c2 12'!AL65+'cmv_c3 12'!AL65</f>
        <v>0</v>
      </c>
      <c r="F52" s="75">
        <f>'cmv_c1c2 12'!AN65+'cmv_c3 12'!AN65</f>
        <v>22.651519311636736</v>
      </c>
      <c r="G52" s="75">
        <f>'cmv_c1c2 12'!M65+'cmv_c3 12'!M65</f>
        <v>8.9215200404608339</v>
      </c>
      <c r="H52" s="75">
        <f>'cmv_c1c2 12'!S65+'cmv_c3 12'!S65</f>
        <v>4.8903791785930384</v>
      </c>
    </row>
    <row r="53" spans="1:22" x14ac:dyDescent="0.25">
      <c r="A53" s="2" t="s">
        <v>264</v>
      </c>
      <c r="B53" s="1">
        <f t="shared" ref="B53:H53" si="3">SUM(B47:B52)</f>
        <v>7163.2416870630332</v>
      </c>
      <c r="C53" s="1">
        <f t="shared" si="3"/>
        <v>7225.1300124793952</v>
      </c>
      <c r="D53" s="1">
        <f t="shared" si="3"/>
        <v>10403.071059696224</v>
      </c>
      <c r="E53" s="1">
        <f t="shared" si="3"/>
        <v>5235.5004237584908</v>
      </c>
      <c r="F53" s="1">
        <f t="shared" si="3"/>
        <v>870.84073377777918</v>
      </c>
      <c r="G53" s="1">
        <f t="shared" si="3"/>
        <v>110.87259140876689</v>
      </c>
      <c r="H53" s="1">
        <f t="shared" si="3"/>
        <v>499.23181927878142</v>
      </c>
    </row>
    <row r="54" spans="1:22" x14ac:dyDescent="0.25">
      <c r="A54" s="89" t="s">
        <v>265</v>
      </c>
      <c r="B54" s="75">
        <f>'cmv_c1c2 12'!O59+'cmv_c3 12'!O59</f>
        <v>71.355141411071315</v>
      </c>
      <c r="C54" s="75">
        <f>'cmv_c1c2 12'!R59+'cmv_c3 12'!R59</f>
        <v>34.529276035604553</v>
      </c>
      <c r="D54" s="75">
        <f>'cmv_c1c2 12'!AB59+'cmv_c3 12'!AB59</f>
        <v>311.31207485499618</v>
      </c>
      <c r="E54" s="75">
        <f>'cmv_c1c2 12'!AL59+'cmv_c3 12'!AL59</f>
        <v>0</v>
      </c>
      <c r="F54" s="75">
        <f>'cmv_c1c2 12'!AN59+'cmv_c3 12'!AN59</f>
        <v>38.681898094809803</v>
      </c>
      <c r="G54" s="75">
        <f>'cmv_c1c2 12'!M59+'cmv_c3 12'!M59</f>
        <v>32.365921430322494</v>
      </c>
      <c r="H54" s="75">
        <f>'cmv_c1c2 12'!S59+'cmv_c3 12'!S59</f>
        <v>17.741459238391386</v>
      </c>
    </row>
    <row r="55" spans="1:22" x14ac:dyDescent="0.25">
      <c r="A55" s="89" t="s">
        <v>266</v>
      </c>
      <c r="B55" s="75">
        <f>'cmv_c1c2 12'!O60+'cmv_c3 12'!O60</f>
        <v>30.44188909776943</v>
      </c>
      <c r="C55" s="75">
        <f>'cmv_c1c2 12'!R60+'cmv_c3 12'!R60</f>
        <v>14.730956724640601</v>
      </c>
      <c r="D55" s="75">
        <f>'cmv_c1c2 12'!AB60+'cmv_c3 12'!AB60</f>
        <v>132.81275832021001</v>
      </c>
      <c r="E55" s="75">
        <f>'cmv_c1c2 12'!AL60+'cmv_c3 12'!AL60</f>
        <v>0</v>
      </c>
      <c r="F55" s="75">
        <f>'cmv_c1c2 12'!AN60+'cmv_c3 12'!AN60</f>
        <v>43.866651133259488</v>
      </c>
      <c r="G55" s="75">
        <f>'cmv_c1c2 12'!M60+'cmv_c3 12'!M60</f>
        <v>17.40039500003634</v>
      </c>
      <c r="H55" s="75">
        <f>'cmv_c1c2 12'!S60+'cmv_c3 12'!S60</f>
        <v>9.5378411393874387</v>
      </c>
    </row>
    <row r="56" spans="1:22" x14ac:dyDescent="0.25">
      <c r="A56" s="89" t="s">
        <v>267</v>
      </c>
      <c r="B56" s="75">
        <f>pt_oilgas!Y59</f>
        <v>630.86376631756104</v>
      </c>
      <c r="C56" s="75">
        <f>pt_oilgas!AB59</f>
        <v>121.195070479538</v>
      </c>
      <c r="D56" s="75">
        <f>pt_oilgas!AM59</f>
        <v>1070.31037687153</v>
      </c>
      <c r="E56" s="75">
        <f>pt_oilgas!AX59</f>
        <v>41.052937220081901</v>
      </c>
      <c r="F56" s="75">
        <f>pt_oilgas!AZ59</f>
        <v>0.49292848294201402</v>
      </c>
      <c r="G56" s="75">
        <f>pt_oilgas!W59</f>
        <v>0</v>
      </c>
      <c r="H56" s="75">
        <f>pt_oilgas!AC59</f>
        <v>0</v>
      </c>
    </row>
    <row r="57" spans="1:22" x14ac:dyDescent="0.25">
      <c r="A57" s="2" t="s">
        <v>268</v>
      </c>
      <c r="B57" s="1">
        <f t="shared" ref="B57:H57" si="4">B55+B54+B53+B46+B56</f>
        <v>50405.534273092861</v>
      </c>
      <c r="C57" s="1">
        <f t="shared" si="4"/>
        <v>34386.99706926517</v>
      </c>
      <c r="D57" s="1">
        <f t="shared" si="4"/>
        <v>77518.46923948187</v>
      </c>
      <c r="E57" s="1">
        <f t="shared" si="4"/>
        <v>102511.1345299986</v>
      </c>
      <c r="F57" s="1">
        <f t="shared" si="4"/>
        <v>10946.999817700795</v>
      </c>
      <c r="G57" s="1">
        <f t="shared" si="4"/>
        <v>6908.4337262842409</v>
      </c>
      <c r="H57" s="1">
        <f t="shared" si="4"/>
        <v>4097.8812165487925</v>
      </c>
    </row>
    <row r="59" spans="1:22" x14ac:dyDescent="0.25">
      <c r="A59" s="89" t="s">
        <v>269</v>
      </c>
      <c r="B59" s="75">
        <f>'cmv_c1c2 12'!O64</f>
        <v>3.0505610375029608</v>
      </c>
      <c r="C59" s="75">
        <f>'cmv_c1c2 12'!R64</f>
        <v>1.4761876595867967</v>
      </c>
      <c r="D59" s="75">
        <f>'cmv_c1c2 12'!AB64</f>
        <v>13.309185349214294</v>
      </c>
      <c r="E59" s="75">
        <f>'cmv_c1c2 12'!AL64</f>
        <v>0</v>
      </c>
      <c r="F59" s="75">
        <f>'cmv_c1c2 12'!AN64</f>
        <v>1.3280526388968708</v>
      </c>
      <c r="G59" s="75">
        <f>'cmv_c1c2 12'!M64</f>
        <v>1.3409357954154317</v>
      </c>
      <c r="H59" s="75">
        <f>'cmv_c1c2 12'!S64</f>
        <v>0.73504817080087381</v>
      </c>
    </row>
    <row r="60" spans="1:22" x14ac:dyDescent="0.25">
      <c r="A60" s="89" t="s">
        <v>270</v>
      </c>
      <c r="B60" s="75">
        <f>'cmv_c3 12'!O64</f>
        <v>17.145926820412175</v>
      </c>
      <c r="C60" s="75">
        <f>'cmv_c3 12'!R64</f>
        <v>8.2970529972766229</v>
      </c>
      <c r="D60" s="75">
        <f>'cmv_c3 12'!AB64</f>
        <v>74.80542607482613</v>
      </c>
      <c r="E60" s="75">
        <f>'cmv_c3 12'!AL64</f>
        <v>0</v>
      </c>
      <c r="F60" s="75">
        <f>'cmv_c3 12'!AN64</f>
        <v>7.521131561067957</v>
      </c>
      <c r="G60" s="75">
        <f>'cmv_c3 12'!M64</f>
        <v>7.5443017727647721</v>
      </c>
      <c r="H60" s="75">
        <f>'cmv_c3 12'!S64</f>
        <v>4.13547679215492</v>
      </c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</row>
    <row r="61" spans="1:22" x14ac:dyDescent="0.25">
      <c r="A61" s="26" t="s">
        <v>271</v>
      </c>
      <c r="B61" s="75">
        <f>'cmv_c1c2 12'!O65</f>
        <v>0.21112028905946001</v>
      </c>
      <c r="C61" s="75">
        <f>'cmv_c1c2 12'!R65</f>
        <v>0.10216239149947197</v>
      </c>
      <c r="D61" s="75">
        <f>'cmv_c1c2 12'!AB65</f>
        <v>0.9210902016585335</v>
      </c>
      <c r="E61" s="75">
        <f>'cmv_c1c2 12'!AL65</f>
        <v>0</v>
      </c>
      <c r="F61" s="75">
        <f>'cmv_c1c2 12'!AN65</f>
        <v>9.1910084673427636E-2</v>
      </c>
      <c r="G61" s="75">
        <f>'cmv_c1c2 12'!M65</f>
        <v>9.280205101668805E-2</v>
      </c>
      <c r="H61" s="75">
        <f>'cmv_c1c2 12'!S65</f>
        <v>5.0870454985140506E-2</v>
      </c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</row>
    <row r="62" spans="1:22" x14ac:dyDescent="0.25">
      <c r="A62" s="26" t="s">
        <v>272</v>
      </c>
      <c r="B62" s="75">
        <f>'cmv_c3 12'!O65</f>
        <v>15.342290420960046</v>
      </c>
      <c r="C62" s="75">
        <f>'cmv_c3 12'!R65</f>
        <v>7.4242323201090255</v>
      </c>
      <c r="D62" s="75">
        <f>'cmv_c3 12'!AB65</f>
        <v>66.936454393582125</v>
      </c>
      <c r="E62" s="75">
        <f>'cmv_c3 12'!AL65</f>
        <v>0</v>
      </c>
      <c r="F62" s="75">
        <f>'cmv_c3 12'!AN65</f>
        <v>22.55960922696331</v>
      </c>
      <c r="G62" s="75">
        <f>'cmv_c3 12'!M65</f>
        <v>8.8287179894441454</v>
      </c>
      <c r="H62" s="75">
        <f>'cmv_c3 12'!S65</f>
        <v>4.8395087236078975</v>
      </c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</row>
    <row r="63" spans="1:22" x14ac:dyDescent="0.25">
      <c r="A63" s="26" t="s">
        <v>273</v>
      </c>
      <c r="B63" s="75">
        <f>'cmv_c1c2 12'!O59+'cmv_c1c2 12'!O60</f>
        <v>4.8256955126060399</v>
      </c>
      <c r="C63" s="75">
        <f>'cmv_c1c2 12'!R59+'cmv_c1c2 12'!R60</f>
        <v>2.3351959546495498</v>
      </c>
      <c r="D63" s="75">
        <f>'cmv_c1c2 12'!AB59+'cmv_c1c2 12'!AB60</f>
        <v>21.053803521013208</v>
      </c>
      <c r="E63" s="75">
        <f>'cmv_c1c2 12'!AL59+'cmv_c1c2 12'!AL60</f>
        <v>0</v>
      </c>
      <c r="F63" s="75">
        <f>'cmv_c1c2 12'!AN59+'cmv_c1c2 12'!AN60</f>
        <v>2.1008367937472849</v>
      </c>
      <c r="G63" s="75">
        <f>'cmv_c1c2 12'!M59+'cmv_c1c2 12'!M60</f>
        <v>2.1212344357498321</v>
      </c>
      <c r="H63" s="75">
        <f>'cmv_c1c2 12'!S59+'cmv_c1c2 12'!S60</f>
        <v>1.1627722863359009</v>
      </c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</row>
    <row r="64" spans="1:22" x14ac:dyDescent="0.25">
      <c r="A64" s="26" t="s">
        <v>274</v>
      </c>
      <c r="B64" s="75">
        <f>'cmv_c3 12'!O59+'cmv_c3 12'!O60</f>
        <v>96.971334996234702</v>
      </c>
      <c r="C64" s="75">
        <f>'cmv_c3 12'!R59+'cmv_c3 12'!R60</f>
        <v>46.925036805595603</v>
      </c>
      <c r="D64" s="75">
        <f>'cmv_c3 12'!AB59+'cmv_c3 12'!AB60</f>
        <v>423.07102965419301</v>
      </c>
      <c r="E64" s="75">
        <f>'cmv_c3 12'!AL59+'cmv_c3 12'!AL60</f>
        <v>0</v>
      </c>
      <c r="F64" s="75">
        <f>'cmv_c3 12'!AN59+'cmv_c3 12'!AN60</f>
        <v>80.447712434322</v>
      </c>
      <c r="G64" s="75">
        <f>'cmv_c3 12'!M59+'cmv_c3 12'!M60</f>
        <v>47.645081994609001</v>
      </c>
      <c r="H64" s="75">
        <f>'cmv_c3 12'!S59+'cmv_c3 12'!S60</f>
        <v>26.116528091442923</v>
      </c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</row>
    <row r="65" spans="1:22" x14ac:dyDescent="0.25">
      <c r="A65" s="26"/>
      <c r="B65" s="75"/>
      <c r="C65" s="75"/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</row>
    <row r="66" spans="1:22" x14ac:dyDescent="0.25">
      <c r="A66" s="26"/>
      <c r="B66" s="75"/>
      <c r="C66" s="75"/>
      <c r="D66" s="75"/>
      <c r="E66" s="75"/>
      <c r="F66" s="75"/>
      <c r="G66" s="75"/>
      <c r="H66" s="75"/>
      <c r="I66" s="75"/>
      <c r="J66" s="75"/>
      <c r="K66" s="75"/>
      <c r="L66" s="75"/>
      <c r="N66" s="75"/>
      <c r="O66" s="75"/>
      <c r="P66" s="75"/>
      <c r="Q66" s="75"/>
      <c r="R66" s="75"/>
      <c r="S66" s="75"/>
      <c r="T66" s="75"/>
      <c r="U66" s="75"/>
      <c r="V66" s="75"/>
    </row>
    <row r="67" spans="1:22" x14ac:dyDescent="0.25">
      <c r="A67" s="26"/>
      <c r="B67" s="75"/>
      <c r="C67" s="75"/>
      <c r="D67" s="75"/>
      <c r="E67" s="75"/>
      <c r="F67" s="75"/>
      <c r="G67" s="75"/>
      <c r="H67" s="75"/>
      <c r="I67" s="75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</row>
    <row r="68" spans="1:22" x14ac:dyDescent="0.25">
      <c r="A68" s="26"/>
      <c r="B68" s="75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</row>
    <row r="69" spans="1:22" x14ac:dyDescent="0.25">
      <c r="A69" s="26"/>
      <c r="B69" s="75"/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</row>
    <row r="70" spans="1:22" x14ac:dyDescent="0.25">
      <c r="A70" s="26"/>
      <c r="B70" s="75"/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</row>
    <row r="71" spans="1:22" x14ac:dyDescent="0.25">
      <c r="A71" s="26"/>
      <c r="B71" s="75"/>
      <c r="C71" s="75"/>
      <c r="D71" s="75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</row>
    <row r="72" spans="1:22" x14ac:dyDescent="0.25">
      <c r="B72" s="75"/>
      <c r="C72" s="75"/>
      <c r="D72" s="75"/>
      <c r="E72" s="75"/>
      <c r="F72" s="75"/>
      <c r="G72" s="75"/>
      <c r="H72" s="7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/>
      <c r="V72" s="75"/>
    </row>
    <row r="73" spans="1:22" x14ac:dyDescent="0.25">
      <c r="B73" s="75"/>
      <c r="C73" s="75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</row>
    <row r="74" spans="1:22" x14ac:dyDescent="0.25">
      <c r="A74" s="26"/>
      <c r="B74" s="75"/>
      <c r="C74" s="75"/>
      <c r="D74" s="75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75"/>
      <c r="V74" s="75"/>
    </row>
    <row r="75" spans="1:22" x14ac:dyDescent="0.25">
      <c r="A75" s="26"/>
      <c r="B75" s="75"/>
      <c r="C75" s="75"/>
      <c r="D75" s="75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5"/>
      <c r="P75" s="75"/>
      <c r="Q75" s="75"/>
      <c r="R75" s="75"/>
      <c r="S75" s="75"/>
      <c r="T75" s="75"/>
      <c r="U75" s="75"/>
      <c r="V75" s="75"/>
    </row>
  </sheetData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CD6AC-6DAC-4E58-B195-B44644220016}">
  <dimension ref="A1:BI48"/>
  <sheetViews>
    <sheetView zoomScale="85" zoomScaleNormal="85" workbookViewId="0">
      <pane xSplit="1" ySplit="2" topLeftCell="AM3" activePane="bottomRight" state="frozen"/>
      <selection pane="topRight" activeCell="B1" sqref="B1"/>
      <selection pane="bottomLeft" activeCell="A3" sqref="A3"/>
      <selection pane="bottomRight" activeCell="O39" sqref="O39"/>
    </sheetView>
  </sheetViews>
  <sheetFormatPr defaultColWidth="9.140625" defaultRowHeight="15" x14ac:dyDescent="0.25"/>
  <cols>
    <col min="1" max="1" width="19.85546875" style="74" customWidth="1"/>
    <col min="2" max="11" width="9.140625" style="74"/>
    <col min="12" max="12" width="15.5703125" style="74" bestFit="1" customWidth="1"/>
    <col min="13" max="14" width="6.7109375" style="74" bestFit="1" customWidth="1"/>
    <col min="15" max="15" width="5.7109375" style="74" bestFit="1" customWidth="1"/>
    <col min="16" max="16" width="14.5703125" style="74" bestFit="1" customWidth="1"/>
    <col min="17" max="17" width="5.5703125" style="74" bestFit="1" customWidth="1"/>
    <col min="18" max="18" width="5.5703125" style="74" customWidth="1"/>
    <col min="19" max="19" width="6.7109375" style="74" bestFit="1" customWidth="1"/>
    <col min="20" max="20" width="9.28515625" style="74" bestFit="1" customWidth="1"/>
    <col min="21" max="21" width="5.7109375" style="74" bestFit="1" customWidth="1"/>
    <col min="22" max="22" width="7.7109375" style="74" bestFit="1" customWidth="1"/>
    <col min="23" max="23" width="5.7109375" style="74" bestFit="1" customWidth="1"/>
    <col min="24" max="24" width="6.7109375" style="74" bestFit="1" customWidth="1"/>
    <col min="25" max="25" width="6.7109375" style="74" customWidth="1"/>
    <col min="26" max="26" width="6.7109375" style="74" bestFit="1" customWidth="1"/>
    <col min="27" max="27" width="15.42578125" style="74" bestFit="1" customWidth="1"/>
    <col min="28" max="28" width="4.28515625" style="89" bestFit="1" customWidth="1"/>
    <col min="29" max="29" width="5.7109375" style="89" bestFit="1" customWidth="1"/>
    <col min="30" max="30" width="5.7109375" style="74" bestFit="1" customWidth="1"/>
    <col min="31" max="31" width="5.140625" style="74" bestFit="1" customWidth="1"/>
    <col min="32" max="32" width="5.140625" style="89" customWidth="1"/>
    <col min="33" max="33" width="5.140625" style="74" customWidth="1"/>
    <col min="34" max="34" width="5.7109375" style="74" bestFit="1" customWidth="1"/>
    <col min="35" max="35" width="6.7109375" style="74" bestFit="1" customWidth="1"/>
    <col min="36" max="36" width="6.7109375" style="89" customWidth="1"/>
    <col min="37" max="37" width="6.140625" style="74" bestFit="1" customWidth="1"/>
    <col min="38" max="38" width="6.7109375" style="74" bestFit="1" customWidth="1"/>
    <col min="39" max="39" width="10" style="74" bestFit="1" customWidth="1"/>
    <col min="40" max="40" width="10" style="74" customWidth="1"/>
    <col min="41" max="41" width="6" style="74" bestFit="1" customWidth="1"/>
    <col min="42" max="42" width="6.7109375" style="74" bestFit="1" customWidth="1"/>
    <col min="43" max="43" width="5.85546875" style="89" bestFit="1" customWidth="1"/>
    <col min="44" max="45" width="7.7109375" style="74" bestFit="1" customWidth="1"/>
    <col min="46" max="46" width="8" style="74" bestFit="1" customWidth="1"/>
    <col min="47" max="49" width="6.7109375" style="74" bestFit="1" customWidth="1"/>
    <col min="50" max="50" width="9.140625" style="74" bestFit="1" customWidth="1"/>
    <col min="51" max="51" width="7.140625" style="74" bestFit="1" customWidth="1"/>
    <col min="52" max="16384" width="9.140625" style="74"/>
  </cols>
  <sheetData>
    <row r="1" spans="1:61" x14ac:dyDescent="0.25">
      <c r="A1" s="89"/>
      <c r="B1" s="89" t="s">
        <v>329</v>
      </c>
      <c r="C1" s="89"/>
      <c r="D1" s="89"/>
      <c r="E1" s="89"/>
      <c r="F1" s="89"/>
      <c r="G1" s="89"/>
      <c r="H1" s="89"/>
      <c r="I1" s="89"/>
      <c r="J1" s="89"/>
      <c r="K1" s="89"/>
      <c r="L1" s="89" t="s">
        <v>354</v>
      </c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  <c r="Z1" s="89"/>
      <c r="AA1" s="89"/>
      <c r="AD1" s="89"/>
      <c r="AE1" s="89"/>
      <c r="AG1" s="89"/>
      <c r="AH1" s="89"/>
      <c r="AI1" s="89"/>
      <c r="AK1" s="89"/>
      <c r="AL1" s="89"/>
      <c r="AM1" s="89"/>
      <c r="AN1" s="89"/>
      <c r="AO1" s="89"/>
      <c r="AP1" s="89"/>
      <c r="AR1" s="89"/>
      <c r="AS1" s="89"/>
      <c r="AT1" s="89"/>
      <c r="AU1" s="89"/>
      <c r="AV1" s="89"/>
      <c r="AW1" s="89"/>
      <c r="AX1" s="89"/>
      <c r="AY1" s="89"/>
      <c r="AZ1" s="89"/>
      <c r="BA1" s="89"/>
      <c r="BB1" s="89" t="s">
        <v>372</v>
      </c>
      <c r="BC1" s="89"/>
      <c r="BD1" s="89"/>
      <c r="BE1" s="89"/>
      <c r="BF1" s="89"/>
      <c r="BG1" s="89"/>
      <c r="BH1" s="89"/>
      <c r="BI1" s="89"/>
    </row>
    <row r="2" spans="1:61" x14ac:dyDescent="0.25">
      <c r="A2" s="89" t="s">
        <v>162</v>
      </c>
      <c r="B2" s="75" t="s">
        <v>54</v>
      </c>
      <c r="C2" s="75" t="s">
        <v>82</v>
      </c>
      <c r="D2" s="75" t="s">
        <v>163</v>
      </c>
      <c r="E2" s="75" t="s">
        <v>164</v>
      </c>
      <c r="F2" s="75" t="s">
        <v>165</v>
      </c>
      <c r="G2" s="75" t="s">
        <v>140</v>
      </c>
      <c r="H2" s="75" t="s">
        <v>166</v>
      </c>
      <c r="I2" s="75"/>
      <c r="J2" s="75"/>
      <c r="K2" s="75"/>
      <c r="L2" s="75" t="s">
        <v>336</v>
      </c>
      <c r="M2" s="75" t="s">
        <v>358</v>
      </c>
      <c r="N2" s="75" t="s">
        <v>36</v>
      </c>
      <c r="O2" s="75" t="s">
        <v>40</v>
      </c>
      <c r="P2" s="75" t="s">
        <v>42</v>
      </c>
      <c r="Q2" s="75" t="s">
        <v>44</v>
      </c>
      <c r="R2" s="75" t="s">
        <v>359</v>
      </c>
      <c r="S2" s="75" t="s">
        <v>46</v>
      </c>
      <c r="T2" s="75" t="s">
        <v>50</v>
      </c>
      <c r="U2" s="75" t="s">
        <v>56</v>
      </c>
      <c r="V2" s="75" t="s">
        <v>58</v>
      </c>
      <c r="W2" s="75" t="s">
        <v>60</v>
      </c>
      <c r="X2" s="75" t="s">
        <v>62</v>
      </c>
      <c r="Y2" s="75" t="s">
        <v>360</v>
      </c>
      <c r="Z2" s="75" t="s">
        <v>64</v>
      </c>
      <c r="AA2" s="75" t="s">
        <v>66</v>
      </c>
      <c r="AB2" s="75" t="s">
        <v>361</v>
      </c>
      <c r="AC2" s="75" t="s">
        <v>362</v>
      </c>
      <c r="AD2" s="75" t="s">
        <v>72</v>
      </c>
      <c r="AE2" s="75" t="s">
        <v>74</v>
      </c>
      <c r="AF2" s="75" t="s">
        <v>363</v>
      </c>
      <c r="AG2" s="75" t="s">
        <v>364</v>
      </c>
      <c r="AH2" s="75" t="s">
        <v>76</v>
      </c>
      <c r="AI2" s="75" t="s">
        <v>78</v>
      </c>
      <c r="AJ2" s="75" t="s">
        <v>365</v>
      </c>
      <c r="AK2" s="75" t="s">
        <v>80</v>
      </c>
      <c r="AL2" s="75" t="s">
        <v>82</v>
      </c>
      <c r="AM2" s="75" t="s">
        <v>84</v>
      </c>
      <c r="AN2" s="75" t="s">
        <v>366</v>
      </c>
      <c r="AO2" s="75" t="s">
        <v>92</v>
      </c>
      <c r="AP2" s="75" t="s">
        <v>94</v>
      </c>
      <c r="AQ2" s="75" t="s">
        <v>367</v>
      </c>
      <c r="AR2" s="75" t="s">
        <v>98</v>
      </c>
      <c r="AS2" s="75" t="s">
        <v>130</v>
      </c>
      <c r="AT2" s="75" t="s">
        <v>142</v>
      </c>
      <c r="AU2" s="75" t="s">
        <v>146</v>
      </c>
      <c r="AV2" s="75" t="s">
        <v>148</v>
      </c>
      <c r="AW2" s="75" t="s">
        <v>152</v>
      </c>
      <c r="AX2" s="75" t="s">
        <v>154</v>
      </c>
      <c r="AY2" s="75" t="s">
        <v>156</v>
      </c>
      <c r="AZ2" s="89"/>
      <c r="BA2" s="75" t="s">
        <v>366</v>
      </c>
      <c r="BB2" s="75" t="s">
        <v>54</v>
      </c>
      <c r="BC2" s="75" t="s">
        <v>82</v>
      </c>
      <c r="BD2" s="75" t="s">
        <v>163</v>
      </c>
      <c r="BE2" s="75" t="s">
        <v>164</v>
      </c>
      <c r="BF2" s="75" t="s">
        <v>165</v>
      </c>
      <c r="BG2" s="75" t="s">
        <v>140</v>
      </c>
      <c r="BH2" s="75" t="s">
        <v>166</v>
      </c>
      <c r="BI2" s="75"/>
    </row>
    <row r="3" spans="1:61" x14ac:dyDescent="0.25">
      <c r="A3" s="13" t="s">
        <v>485</v>
      </c>
      <c r="B3" s="75"/>
      <c r="C3" s="75"/>
      <c r="D3" s="75"/>
      <c r="E3" s="75"/>
      <c r="F3" s="75"/>
      <c r="G3" s="75"/>
      <c r="H3" s="75">
        <v>173.09140260999999</v>
      </c>
      <c r="I3" s="75"/>
      <c r="J3" s="75"/>
      <c r="K3" s="75"/>
      <c r="L3" s="75" t="s">
        <v>434</v>
      </c>
      <c r="M3" s="75">
        <v>0</v>
      </c>
      <c r="N3" s="75">
        <v>0</v>
      </c>
      <c r="O3" s="75">
        <v>0</v>
      </c>
      <c r="P3" s="75">
        <v>0</v>
      </c>
      <c r="Q3" s="75">
        <v>0</v>
      </c>
      <c r="R3" s="75">
        <v>0</v>
      </c>
      <c r="S3" s="75">
        <v>0.68686317215981096</v>
      </c>
      <c r="T3" s="75">
        <v>557.21178121794196</v>
      </c>
      <c r="U3" s="75">
        <v>0</v>
      </c>
      <c r="V3" s="75">
        <v>85.326205528199296</v>
      </c>
      <c r="W3" s="75">
        <v>0</v>
      </c>
      <c r="X3" s="75">
        <v>0</v>
      </c>
      <c r="Y3" s="75">
        <v>0</v>
      </c>
      <c r="Z3" s="75">
        <v>0</v>
      </c>
      <c r="AA3" s="75">
        <v>0</v>
      </c>
      <c r="AB3" s="75">
        <v>0</v>
      </c>
      <c r="AC3" s="75">
        <v>0</v>
      </c>
      <c r="AD3" s="75">
        <v>0</v>
      </c>
      <c r="AE3" s="75">
        <v>0</v>
      </c>
      <c r="AF3" s="75">
        <v>0</v>
      </c>
      <c r="AG3" s="75">
        <v>0</v>
      </c>
      <c r="AH3" s="75">
        <v>0</v>
      </c>
      <c r="AI3" s="75">
        <v>0</v>
      </c>
      <c r="AJ3" s="75">
        <v>0</v>
      </c>
      <c r="AK3" s="75">
        <v>0</v>
      </c>
      <c r="AL3" s="75">
        <v>0</v>
      </c>
      <c r="AM3" s="75">
        <v>0</v>
      </c>
      <c r="AN3" s="75">
        <v>258.51796689759999</v>
      </c>
      <c r="AO3" s="75">
        <v>0</v>
      </c>
      <c r="AP3" s="75">
        <v>1.96775429487922E-2</v>
      </c>
      <c r="AQ3" s="75">
        <v>0</v>
      </c>
      <c r="AR3" s="75">
        <v>99.852453724432706</v>
      </c>
      <c r="AS3" s="75">
        <v>74.583434419220197</v>
      </c>
      <c r="AT3" s="75">
        <v>0.67975671261760395</v>
      </c>
      <c r="AU3" s="75">
        <v>0</v>
      </c>
      <c r="AV3" s="75">
        <v>0.61581428167573404</v>
      </c>
      <c r="AW3" s="75">
        <v>5.3738641181236202E-3</v>
      </c>
      <c r="AX3" s="75">
        <v>172.961363448469</v>
      </c>
      <c r="AY3" s="75">
        <v>0.14530182026268099</v>
      </c>
      <c r="AZ3" s="89"/>
      <c r="BA3" s="103">
        <f t="shared" ref="BA3:BA8" si="0">AN3/AX3</f>
        <v>1.4946573138839829</v>
      </c>
      <c r="BB3" s="68" t="str">
        <f>IF(B3=0,"",(#REF!-B3)/B3)</f>
        <v/>
      </c>
      <c r="BC3" s="68" t="str">
        <f>IF(C3=0,"",(AL3-C3)/C3)</f>
        <v/>
      </c>
      <c r="BD3" s="68" t="str">
        <f>IF(D3=0,"",(#REF!-D3)/D3)</f>
        <v/>
      </c>
      <c r="BE3" s="68" t="str">
        <f>IF(E3=0,"",(#REF!-E3)/E3)</f>
        <v/>
      </c>
      <c r="BF3" s="68" t="str">
        <f>IF(F3=0,"",(#REF!-F3)/F3)</f>
        <v/>
      </c>
      <c r="BG3" s="68" t="str">
        <f>IF(G3=0,"",(#REF!-G3)/G3)</f>
        <v/>
      </c>
      <c r="BH3" s="68">
        <f>IF(H3=0,"",(AX3-H3)/H3)</f>
        <v>-7.5127452646498447E-4</v>
      </c>
      <c r="BI3" s="68"/>
    </row>
    <row r="4" spans="1:61" x14ac:dyDescent="0.25">
      <c r="A4" s="13" t="s">
        <v>486</v>
      </c>
      <c r="B4" s="75"/>
      <c r="C4" s="75"/>
      <c r="D4" s="75"/>
      <c r="E4" s="75"/>
      <c r="F4" s="75"/>
      <c r="G4" s="75"/>
      <c r="H4" s="75">
        <v>5259.3473741999996</v>
      </c>
      <c r="I4" s="75"/>
      <c r="J4" s="75"/>
      <c r="K4" s="75"/>
      <c r="L4" s="75" t="s">
        <v>435</v>
      </c>
      <c r="M4" s="75">
        <v>0</v>
      </c>
      <c r="N4" s="75">
        <v>0</v>
      </c>
      <c r="O4" s="75">
        <v>0</v>
      </c>
      <c r="P4" s="75">
        <v>0</v>
      </c>
      <c r="Q4" s="75">
        <v>0</v>
      </c>
      <c r="R4" s="75">
        <v>0</v>
      </c>
      <c r="S4" s="75">
        <v>6.9477418916339602</v>
      </c>
      <c r="T4" s="75">
        <v>15406.3097029809</v>
      </c>
      <c r="U4" s="75">
        <v>0</v>
      </c>
      <c r="V4" s="75">
        <v>1978.73050756725</v>
      </c>
      <c r="W4" s="75">
        <v>0</v>
      </c>
      <c r="X4" s="75">
        <v>0</v>
      </c>
      <c r="Y4" s="75">
        <v>0</v>
      </c>
      <c r="Z4" s="75">
        <v>0</v>
      </c>
      <c r="AA4" s="75">
        <v>0</v>
      </c>
      <c r="AB4" s="75">
        <v>0</v>
      </c>
      <c r="AC4" s="75">
        <v>0</v>
      </c>
      <c r="AD4" s="75">
        <v>0</v>
      </c>
      <c r="AE4" s="75">
        <v>0</v>
      </c>
      <c r="AF4" s="75">
        <v>0</v>
      </c>
      <c r="AG4" s="75">
        <v>0</v>
      </c>
      <c r="AH4" s="75">
        <v>0</v>
      </c>
      <c r="AI4" s="75">
        <v>0</v>
      </c>
      <c r="AJ4" s="75">
        <v>0</v>
      </c>
      <c r="AK4" s="75">
        <v>0</v>
      </c>
      <c r="AL4" s="75">
        <v>0</v>
      </c>
      <c r="AM4" s="75">
        <v>0</v>
      </c>
      <c r="AN4" s="75">
        <v>7240.9118206319499</v>
      </c>
      <c r="AO4" s="75">
        <v>0</v>
      </c>
      <c r="AP4" s="75">
        <v>0.117566866736113</v>
      </c>
      <c r="AQ4" s="75">
        <v>0</v>
      </c>
      <c r="AR4" s="75">
        <v>2960.3874568494798</v>
      </c>
      <c r="AS4" s="75">
        <v>2373.5356235704899</v>
      </c>
      <c r="AT4" s="75">
        <v>4.0609756942740196</v>
      </c>
      <c r="AU4" s="75">
        <v>0</v>
      </c>
      <c r="AV4" s="75">
        <v>4.2452645581441297</v>
      </c>
      <c r="AW4" s="75">
        <v>0.57847998379602605</v>
      </c>
      <c r="AX4" s="75">
        <v>5262.7356933811698</v>
      </c>
      <c r="AY4" s="75">
        <v>1.01869178508242</v>
      </c>
      <c r="AZ4" s="89"/>
      <c r="BA4" s="103">
        <f t="shared" si="0"/>
        <v>1.3758836169064486</v>
      </c>
      <c r="BB4" s="68" t="str">
        <f>IF(B4=0,"",(#REF!-B4)/B4)</f>
        <v/>
      </c>
      <c r="BC4" s="68" t="str">
        <f>IF(C4=0,"",(AL4-C4)/C4)</f>
        <v/>
      </c>
      <c r="BD4" s="68" t="str">
        <f>IF(D4=0,"",(#REF!-D4)/D4)</f>
        <v/>
      </c>
      <c r="BE4" s="68" t="str">
        <f>IF(E4=0,"",(#REF!-E4)/E4)</f>
        <v/>
      </c>
      <c r="BF4" s="68" t="str">
        <f>IF(F4=0,"",(#REF!-F4)/F4)</f>
        <v/>
      </c>
      <c r="BG4" s="68" t="str">
        <f>IF(G4=0,"",(#REF!-G4)/G4)</f>
        <v/>
      </c>
      <c r="BH4" s="68">
        <f t="shared" ref="BH4:BH8" si="1">IF(H4=0,"",(AX4-H4)/H4)</f>
        <v>6.4424707859984552E-4</v>
      </c>
      <c r="BI4" s="68"/>
    </row>
    <row r="5" spans="1:61" x14ac:dyDescent="0.25">
      <c r="A5" s="13" t="s">
        <v>487</v>
      </c>
      <c r="B5" s="75"/>
      <c r="C5" s="75"/>
      <c r="D5" s="75"/>
      <c r="E5" s="75"/>
      <c r="F5" s="75"/>
      <c r="G5" s="75"/>
      <c r="H5" s="75">
        <v>119608.27829</v>
      </c>
      <c r="I5" s="75"/>
      <c r="J5" s="75"/>
      <c r="K5" s="75"/>
      <c r="L5" s="75" t="s">
        <v>461</v>
      </c>
      <c r="M5" s="75">
        <v>0</v>
      </c>
      <c r="N5" s="75">
        <v>0</v>
      </c>
      <c r="O5" s="75">
        <v>0</v>
      </c>
      <c r="P5" s="75">
        <v>0</v>
      </c>
      <c r="Q5" s="75">
        <v>0</v>
      </c>
      <c r="R5" s="75">
        <v>0</v>
      </c>
      <c r="S5" s="75">
        <v>322.082370627778</v>
      </c>
      <c r="T5" s="75">
        <v>343358.06506499997</v>
      </c>
      <c r="U5" s="75">
        <v>0</v>
      </c>
      <c r="V5" s="75">
        <v>46097.665276256201</v>
      </c>
      <c r="W5" s="75">
        <v>0</v>
      </c>
      <c r="X5" s="75">
        <v>0</v>
      </c>
      <c r="Y5" s="75">
        <v>0</v>
      </c>
      <c r="Z5" s="75">
        <v>0</v>
      </c>
      <c r="AA5" s="75">
        <v>0</v>
      </c>
      <c r="AB5" s="75">
        <v>0</v>
      </c>
      <c r="AC5" s="75">
        <v>0</v>
      </c>
      <c r="AD5" s="75">
        <v>0</v>
      </c>
      <c r="AE5" s="75">
        <v>0</v>
      </c>
      <c r="AF5" s="75">
        <v>0</v>
      </c>
      <c r="AG5" s="75">
        <v>0</v>
      </c>
      <c r="AH5" s="75">
        <v>0</v>
      </c>
      <c r="AI5" s="75">
        <v>0</v>
      </c>
      <c r="AJ5" s="75">
        <v>0</v>
      </c>
      <c r="AK5" s="75">
        <v>0</v>
      </c>
      <c r="AL5" s="75">
        <v>0</v>
      </c>
      <c r="AM5" s="75">
        <v>0</v>
      </c>
      <c r="AN5" s="75">
        <v>165508.69729107001</v>
      </c>
      <c r="AO5" s="75">
        <v>0</v>
      </c>
      <c r="AP5" s="75">
        <v>4.2269783010080797</v>
      </c>
      <c r="AQ5" s="75">
        <v>0</v>
      </c>
      <c r="AR5" s="75">
        <v>69291.495028588397</v>
      </c>
      <c r="AS5" s="75">
        <v>52956.005096881097</v>
      </c>
      <c r="AT5" s="75">
        <v>146.29739977182101</v>
      </c>
      <c r="AU5" s="75">
        <v>0</v>
      </c>
      <c r="AV5" s="75">
        <v>212.012271614719</v>
      </c>
      <c r="AW5" s="75">
        <v>11.121855076968901</v>
      </c>
      <c r="AX5" s="75">
        <v>118786.930912658</v>
      </c>
      <c r="AY5" s="75">
        <v>34.895149433467097</v>
      </c>
      <c r="AZ5" s="89"/>
      <c r="BA5" s="103">
        <f t="shared" si="0"/>
        <v>1.3933241310255395</v>
      </c>
      <c r="BB5" s="68" t="str">
        <f>IF(B5=0,"",(#REF!-B5)/B5)</f>
        <v/>
      </c>
      <c r="BC5" s="68" t="str">
        <f>IF(C5=0,"",(AL5-C5)/C5)</f>
        <v/>
      </c>
      <c r="BD5" s="68" t="str">
        <f>IF(D5=0,"",(#REF!-D5)/D5)</f>
        <v/>
      </c>
      <c r="BE5" s="68" t="str">
        <f>IF(E5=0,"",(#REF!-E5)/E5)</f>
        <v/>
      </c>
      <c r="BF5" s="68" t="str">
        <f>IF(F5=0,"",(#REF!-F5)/F5)</f>
        <v/>
      </c>
      <c r="BG5" s="68" t="str">
        <f>IF(G5=0,"",(#REF!-G5)/G5)</f>
        <v/>
      </c>
      <c r="BH5" s="68">
        <f t="shared" si="1"/>
        <v>-6.8669776798439804E-3</v>
      </c>
      <c r="BI5" s="68"/>
    </row>
    <row r="6" spans="1:61" x14ac:dyDescent="0.25">
      <c r="A6" s="13" t="s">
        <v>488</v>
      </c>
      <c r="B6" s="75"/>
      <c r="C6" s="75">
        <v>8.075436925</v>
      </c>
      <c r="D6" s="75"/>
      <c r="E6" s="75"/>
      <c r="F6" s="75"/>
      <c r="G6" s="75"/>
      <c r="H6" s="75">
        <v>220368.06385000001</v>
      </c>
      <c r="I6" s="75"/>
      <c r="J6" s="75"/>
      <c r="K6" s="75"/>
      <c r="L6" s="75" t="s">
        <v>456</v>
      </c>
      <c r="M6" s="75">
        <v>0</v>
      </c>
      <c r="N6" s="75">
        <v>0</v>
      </c>
      <c r="O6" s="75">
        <v>0</v>
      </c>
      <c r="P6" s="75">
        <v>0</v>
      </c>
      <c r="Q6" s="75">
        <v>0</v>
      </c>
      <c r="R6" s="75">
        <v>0</v>
      </c>
      <c r="S6" s="75">
        <v>656.61246535879798</v>
      </c>
      <c r="T6" s="75">
        <v>618222.00100151496</v>
      </c>
      <c r="U6" s="75">
        <v>0</v>
      </c>
      <c r="V6" s="75">
        <v>83303.466001274806</v>
      </c>
      <c r="W6" s="75">
        <v>0</v>
      </c>
      <c r="X6" s="75">
        <v>0</v>
      </c>
      <c r="Y6" s="75">
        <v>0</v>
      </c>
      <c r="Z6" s="75">
        <v>0</v>
      </c>
      <c r="AA6" s="75">
        <v>0</v>
      </c>
      <c r="AB6" s="75">
        <v>0</v>
      </c>
      <c r="AC6" s="75">
        <v>0</v>
      </c>
      <c r="AD6" s="75">
        <v>0</v>
      </c>
      <c r="AE6" s="75">
        <v>0</v>
      </c>
      <c r="AF6" s="75">
        <v>0</v>
      </c>
      <c r="AG6" s="75">
        <v>0</v>
      </c>
      <c r="AH6" s="75">
        <v>0</v>
      </c>
      <c r="AI6" s="75">
        <v>0</v>
      </c>
      <c r="AJ6" s="75">
        <v>0</v>
      </c>
      <c r="AK6" s="75">
        <v>0</v>
      </c>
      <c r="AL6" s="75">
        <v>8.0751147781323098</v>
      </c>
      <c r="AM6" s="75">
        <v>0</v>
      </c>
      <c r="AN6" s="75">
        <v>301724.75984060502</v>
      </c>
      <c r="AO6" s="75">
        <v>0</v>
      </c>
      <c r="AP6" s="75">
        <v>23.394786046947502</v>
      </c>
      <c r="AQ6" s="75">
        <v>0</v>
      </c>
      <c r="AR6" s="75">
        <v>125160.64668311299</v>
      </c>
      <c r="AS6" s="75">
        <v>92577.170718298905</v>
      </c>
      <c r="AT6" s="75">
        <v>774.99454117726305</v>
      </c>
      <c r="AU6" s="75">
        <v>0</v>
      </c>
      <c r="AV6" s="75">
        <v>481.022893404542</v>
      </c>
      <c r="AW6" s="75">
        <v>18.3754104730567</v>
      </c>
      <c r="AX6" s="75">
        <v>216328.03470074999</v>
      </c>
      <c r="AY6" s="75">
        <v>78.644955007522896</v>
      </c>
      <c r="AZ6" s="89"/>
      <c r="BA6" s="103">
        <f t="shared" si="0"/>
        <v>1.3947557017193157</v>
      </c>
      <c r="BB6" s="68" t="str">
        <f>IF(B6=0,"",(#REF!-B6)/B6)</f>
        <v/>
      </c>
      <c r="BC6" s="68">
        <f>IF(C6=0,"",(AL6-C6)/C6)</f>
        <v>-3.9892190438991647E-5</v>
      </c>
      <c r="BD6" s="68" t="str">
        <f>IF(D6=0,"",(#REF!-D6)/D6)</f>
        <v/>
      </c>
      <c r="BE6" s="68" t="str">
        <f>IF(E6=0,"",(#REF!-E6)/E6)</f>
        <v/>
      </c>
      <c r="BF6" s="68" t="str">
        <f>IF(F6=0,"",(#REF!-F6)/F6)</f>
        <v/>
      </c>
      <c r="BG6" s="68" t="str">
        <f>IF(G6=0,"",(#REF!-G6)/G6)</f>
        <v/>
      </c>
      <c r="BH6" s="68">
        <f t="shared" si="1"/>
        <v>-1.833309726766931E-2</v>
      </c>
      <c r="BI6" s="68"/>
    </row>
    <row r="7" spans="1:61" x14ac:dyDescent="0.25">
      <c r="A7" s="13" t="s">
        <v>489</v>
      </c>
      <c r="B7" s="75"/>
      <c r="C7" s="75"/>
      <c r="D7" s="75"/>
      <c r="E7" s="75"/>
      <c r="F7" s="75"/>
      <c r="G7" s="75"/>
      <c r="H7" s="75">
        <v>8435.1045298000008</v>
      </c>
      <c r="I7" s="75"/>
      <c r="J7" s="75"/>
      <c r="K7" s="75"/>
      <c r="L7" s="75" t="s">
        <v>436</v>
      </c>
      <c r="M7" s="75">
        <v>0</v>
      </c>
      <c r="N7" s="75">
        <v>0</v>
      </c>
      <c r="O7" s="75">
        <v>0</v>
      </c>
      <c r="P7" s="75">
        <v>0</v>
      </c>
      <c r="Q7" s="75">
        <v>0</v>
      </c>
      <c r="R7" s="75">
        <v>0</v>
      </c>
      <c r="S7" s="75">
        <v>52.1102662841651</v>
      </c>
      <c r="T7" s="75">
        <v>21585.798048730601</v>
      </c>
      <c r="U7" s="75">
        <v>0</v>
      </c>
      <c r="V7" s="75">
        <v>3397.6770269488702</v>
      </c>
      <c r="W7" s="75">
        <v>0</v>
      </c>
      <c r="X7" s="75">
        <v>0</v>
      </c>
      <c r="Y7" s="75">
        <v>0</v>
      </c>
      <c r="Z7" s="75">
        <v>0</v>
      </c>
      <c r="AA7" s="75">
        <v>0</v>
      </c>
      <c r="AB7" s="75">
        <v>0</v>
      </c>
      <c r="AC7" s="75">
        <v>0</v>
      </c>
      <c r="AD7" s="75">
        <v>0</v>
      </c>
      <c r="AE7" s="75">
        <v>0</v>
      </c>
      <c r="AF7" s="75">
        <v>0</v>
      </c>
      <c r="AG7" s="75">
        <v>0</v>
      </c>
      <c r="AH7" s="75">
        <v>0</v>
      </c>
      <c r="AI7" s="75">
        <v>0</v>
      </c>
      <c r="AJ7" s="75">
        <v>0</v>
      </c>
      <c r="AK7" s="75">
        <v>0</v>
      </c>
      <c r="AL7" s="75">
        <v>0</v>
      </c>
      <c r="AM7" s="75">
        <v>0</v>
      </c>
      <c r="AN7" s="75">
        <v>11849.8643981106</v>
      </c>
      <c r="AO7" s="75">
        <v>0</v>
      </c>
      <c r="AP7" s="75">
        <v>4.3674521938744597</v>
      </c>
      <c r="AQ7" s="75">
        <v>0</v>
      </c>
      <c r="AR7" s="75">
        <v>5323.2914875146498</v>
      </c>
      <c r="AS7" s="75">
        <v>3177.6807807360101</v>
      </c>
      <c r="AT7" s="75">
        <v>136.78180478645299</v>
      </c>
      <c r="AU7" s="75">
        <v>0</v>
      </c>
      <c r="AV7" s="75">
        <v>43.089304094313299</v>
      </c>
      <c r="AW7" s="75">
        <v>0.17405839051571401</v>
      </c>
      <c r="AX7" s="75">
        <v>8427.3338646472293</v>
      </c>
      <c r="AY7" s="75">
        <v>6.6593354785407897</v>
      </c>
      <c r="AZ7" s="89"/>
      <c r="BA7" s="103">
        <f t="shared" si="0"/>
        <v>1.4061225754708651</v>
      </c>
      <c r="BB7" s="68" t="str">
        <f>IF(B7=0,"",(#REF!-B7)/B7)</f>
        <v/>
      </c>
      <c r="BC7" s="68" t="str">
        <f>IF(C7=0,"",(AL7-C7)/C7)</f>
        <v/>
      </c>
      <c r="BD7" s="68" t="str">
        <f>IF(D7=0,"",(#REF!-D7)/D7)</f>
        <v/>
      </c>
      <c r="BE7" s="68" t="str">
        <f>IF(E7=0,"",(#REF!-E7)/E7)</f>
        <v/>
      </c>
      <c r="BF7" s="68" t="str">
        <f>IF(F7=0,"",(#REF!-F7)/F7)</f>
        <v/>
      </c>
      <c r="BG7" s="68" t="str">
        <f>IF(G7=0,"",(#REF!-G7)/G7)</f>
        <v/>
      </c>
      <c r="BH7" s="68">
        <f t="shared" si="1"/>
        <v>-9.2122926578074265E-4</v>
      </c>
      <c r="BI7" s="68"/>
    </row>
    <row r="8" spans="1:61" x14ac:dyDescent="0.25">
      <c r="A8" s="16" t="s">
        <v>490</v>
      </c>
      <c r="B8" s="75"/>
      <c r="C8" s="75"/>
      <c r="D8" s="75"/>
      <c r="E8" s="75"/>
      <c r="F8" s="75"/>
      <c r="G8" s="75"/>
      <c r="H8" s="75">
        <v>606.07094058999996</v>
      </c>
      <c r="I8" s="75"/>
      <c r="J8" s="75"/>
      <c r="K8" s="75"/>
      <c r="L8" s="75" t="s">
        <v>437</v>
      </c>
      <c r="M8" s="75">
        <v>0</v>
      </c>
      <c r="N8" s="75">
        <v>0</v>
      </c>
      <c r="O8" s="75">
        <v>0</v>
      </c>
      <c r="P8" s="75">
        <v>0</v>
      </c>
      <c r="Q8" s="75">
        <v>0</v>
      </c>
      <c r="R8" s="75">
        <v>0</v>
      </c>
      <c r="S8" s="75">
        <v>2.0057284157057199E-2</v>
      </c>
      <c r="T8" s="75">
        <v>59.827021732061297</v>
      </c>
      <c r="U8" s="75">
        <v>0</v>
      </c>
      <c r="V8" s="75">
        <v>7.5009371651978602</v>
      </c>
      <c r="W8" s="75">
        <v>0</v>
      </c>
      <c r="X8" s="75">
        <v>0</v>
      </c>
      <c r="Y8" s="75">
        <v>0</v>
      </c>
      <c r="Z8" s="75">
        <v>0</v>
      </c>
      <c r="AA8" s="75">
        <v>0</v>
      </c>
      <c r="AB8" s="75">
        <v>0</v>
      </c>
      <c r="AC8" s="75">
        <v>0</v>
      </c>
      <c r="AD8" s="75">
        <v>0</v>
      </c>
      <c r="AE8" s="75">
        <v>0</v>
      </c>
      <c r="AF8" s="75">
        <v>0</v>
      </c>
      <c r="AG8" s="75">
        <v>0</v>
      </c>
      <c r="AH8" s="75">
        <v>0</v>
      </c>
      <c r="AI8" s="75">
        <v>0</v>
      </c>
      <c r="AJ8" s="75">
        <v>0</v>
      </c>
      <c r="AK8" s="75">
        <v>0</v>
      </c>
      <c r="AL8" s="75">
        <v>0</v>
      </c>
      <c r="AM8" s="75">
        <v>0</v>
      </c>
      <c r="AN8" s="75">
        <v>28.017828006415499</v>
      </c>
      <c r="AO8" s="75">
        <v>0</v>
      </c>
      <c r="AP8" s="75">
        <v>2.7912118531501102E-5</v>
      </c>
      <c r="AQ8" s="75">
        <v>0</v>
      </c>
      <c r="AR8" s="75">
        <v>11.465564209064199</v>
      </c>
      <c r="AS8" s="75">
        <v>9.3403040552918792</v>
      </c>
      <c r="AT8" s="75">
        <v>5.9808511456869397E-5</v>
      </c>
      <c r="AU8" s="75">
        <v>0</v>
      </c>
      <c r="AV8" s="75">
        <v>9.3425434523277708E-3</v>
      </c>
      <c r="AW8" s="75">
        <v>2.4465712396038401E-3</v>
      </c>
      <c r="AX8" s="75">
        <v>20.509129449891699</v>
      </c>
      <c r="AY8" s="75">
        <v>2.51378113912817E-3</v>
      </c>
      <c r="AZ8" s="89"/>
      <c r="BA8" s="103">
        <f t="shared" si="0"/>
        <v>1.3661149331018265</v>
      </c>
      <c r="BB8" s="68" t="str">
        <f>IF(B8=0,"",(#REF!-B8)/B8)</f>
        <v/>
      </c>
      <c r="BC8" s="68" t="str">
        <f>IF(C8=0,"",(#REF!-C8)/C8)</f>
        <v/>
      </c>
      <c r="BD8" s="68" t="str">
        <f>IF(D8=0,"",(#REF!-D8)/D8)</f>
        <v/>
      </c>
      <c r="BE8" s="68" t="str">
        <f>IF(E8=0,"",(#REF!-E8)/E8)</f>
        <v/>
      </c>
      <c r="BF8" s="68" t="str">
        <f>IF(F8=0,"",(#REF!-F8)/F8)</f>
        <v/>
      </c>
      <c r="BG8" s="68" t="str">
        <f>IF(G8=0,"",(#REF!-G8)/G8)</f>
        <v/>
      </c>
      <c r="BH8" s="68">
        <f t="shared" si="1"/>
        <v>-0.96616051343770681</v>
      </c>
      <c r="BI8" s="68"/>
    </row>
    <row r="9" spans="1:61" x14ac:dyDescent="0.25">
      <c r="A9" s="89"/>
      <c r="B9" s="89"/>
      <c r="C9" s="89"/>
      <c r="D9" s="89"/>
      <c r="E9" s="89"/>
      <c r="F9" s="89"/>
      <c r="G9" s="89"/>
      <c r="H9" s="89"/>
      <c r="I9" s="89"/>
      <c r="J9" s="89"/>
      <c r="K9" s="89"/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  <c r="AA9" s="89"/>
      <c r="AD9" s="89"/>
      <c r="AE9" s="89"/>
      <c r="AG9" s="89"/>
      <c r="AH9" s="89"/>
      <c r="AI9" s="89"/>
      <c r="AK9" s="89"/>
      <c r="AL9" s="89"/>
      <c r="AM9" s="89"/>
      <c r="AN9" s="89"/>
      <c r="AO9" s="89"/>
      <c r="AP9" s="89"/>
      <c r="AR9" s="89"/>
      <c r="AS9" s="89"/>
      <c r="AT9" s="89"/>
      <c r="AU9" s="89"/>
      <c r="AV9" s="89"/>
      <c r="AW9" s="89"/>
      <c r="AX9" s="89"/>
      <c r="AY9" s="89"/>
      <c r="AZ9" s="89"/>
      <c r="BA9" s="89"/>
      <c r="BB9" s="68" t="str">
        <f>IF(B9=0,"",(#REF!-B9)/B9)</f>
        <v/>
      </c>
      <c r="BC9" s="68" t="str">
        <f>IF(C9=0,"",(AL8-C9)/C9)</f>
        <v/>
      </c>
      <c r="BD9" s="68" t="str">
        <f>IF(D9=0,"",(#REF!-D9)/D9)</f>
        <v/>
      </c>
      <c r="BE9" s="68" t="str">
        <f>IF(E9=0,"",(#REF!-E9)/E9)</f>
        <v/>
      </c>
      <c r="BF9" s="68" t="str">
        <f>IF(F9=0,"",(#REF!-F9)/F9)</f>
        <v/>
      </c>
      <c r="BG9" s="68" t="str">
        <f>IF(G9=0,"",(#REF!-G9)/G9)</f>
        <v/>
      </c>
      <c r="BH9" s="68"/>
      <c r="BI9" s="89"/>
    </row>
    <row r="10" spans="1:61" x14ac:dyDescent="0.25">
      <c r="A10" s="15" t="s">
        <v>353</v>
      </c>
      <c r="B10" s="1">
        <f t="shared" ref="B10:G10" si="2">SUM(B3:B8)</f>
        <v>0</v>
      </c>
      <c r="C10" s="1">
        <f t="shared" si="2"/>
        <v>8.075436925</v>
      </c>
      <c r="D10" s="1">
        <f t="shared" si="2"/>
        <v>0</v>
      </c>
      <c r="E10" s="1">
        <f t="shared" si="2"/>
        <v>0</v>
      </c>
      <c r="F10" s="1">
        <f t="shared" si="2"/>
        <v>0</v>
      </c>
      <c r="G10" s="1">
        <f t="shared" si="2"/>
        <v>0</v>
      </c>
      <c r="H10" s="1">
        <f>SUM(H3:H8)</f>
        <v>354449.95638720004</v>
      </c>
      <c r="I10" s="1"/>
      <c r="J10" s="1"/>
      <c r="K10" s="89"/>
      <c r="L10" s="89"/>
      <c r="M10" s="1">
        <f>SUM(M3:M8)</f>
        <v>0</v>
      </c>
      <c r="N10" s="1">
        <f>SUM(N3:N8)</f>
        <v>0</v>
      </c>
      <c r="O10" s="1">
        <f>SUM(O3:O8)</f>
        <v>0</v>
      </c>
      <c r="P10" s="1">
        <f>SUM(P3:P8)</f>
        <v>0</v>
      </c>
      <c r="Q10" s="1">
        <f>SUM(Q3:Q8)</f>
        <v>0</v>
      </c>
      <c r="R10" s="1"/>
      <c r="S10" s="1">
        <f t="shared" ref="S10:X10" si="3">SUM(S3:S8)</f>
        <v>1038.4597646186919</v>
      </c>
      <c r="T10" s="1">
        <f t="shared" si="3"/>
        <v>999189.2126211765</v>
      </c>
      <c r="U10" s="1">
        <f t="shared" si="3"/>
        <v>0</v>
      </c>
      <c r="V10" s="1">
        <f t="shared" si="3"/>
        <v>134870.36595474053</v>
      </c>
      <c r="W10" s="1">
        <f t="shared" si="3"/>
        <v>0</v>
      </c>
      <c r="X10" s="1">
        <f t="shared" si="3"/>
        <v>0</v>
      </c>
      <c r="Y10" s="1"/>
      <c r="Z10" s="1">
        <f>SUM(Z3:Z8)</f>
        <v>0</v>
      </c>
      <c r="AA10" s="1">
        <f>SUM(AA3:AA8)</f>
        <v>0</v>
      </c>
      <c r="AB10" s="1"/>
      <c r="AC10" s="1"/>
      <c r="AD10" s="1">
        <f>SUM(AD3:AD8)</f>
        <v>0</v>
      </c>
      <c r="AE10" s="1">
        <f>SUM(AE3:AE8)</f>
        <v>0</v>
      </c>
      <c r="AF10" s="1"/>
      <c r="AG10" s="1"/>
      <c r="AH10" s="1">
        <f t="shared" ref="AH10:AV10" si="4">SUM(AH3:AH8)</f>
        <v>0</v>
      </c>
      <c r="AI10" s="1">
        <f t="shared" si="4"/>
        <v>0</v>
      </c>
      <c r="AJ10" s="1"/>
      <c r="AK10" s="1">
        <f t="shared" si="4"/>
        <v>0</v>
      </c>
      <c r="AL10" s="1">
        <f t="shared" si="4"/>
        <v>8.0751147781323098</v>
      </c>
      <c r="AM10" s="1">
        <f t="shared" si="4"/>
        <v>0</v>
      </c>
      <c r="AN10" s="1">
        <f t="shared" si="4"/>
        <v>486610.76914532162</v>
      </c>
      <c r="AO10" s="1">
        <f t="shared" si="4"/>
        <v>0</v>
      </c>
      <c r="AP10" s="1">
        <f t="shared" si="4"/>
        <v>32.126488863633476</v>
      </c>
      <c r="AQ10" s="1"/>
      <c r="AR10" s="1">
        <f t="shared" si="4"/>
        <v>202847.13867399903</v>
      </c>
      <c r="AS10" s="1">
        <f t="shared" si="4"/>
        <v>151168.31595796099</v>
      </c>
      <c r="AT10" s="1">
        <f t="shared" si="4"/>
        <v>1062.8145379509401</v>
      </c>
      <c r="AU10" s="1">
        <f t="shared" si="4"/>
        <v>0</v>
      </c>
      <c r="AV10" s="1">
        <f t="shared" si="4"/>
        <v>740.99489049684655</v>
      </c>
      <c r="AW10" s="1">
        <f>SUM(AW3:AW8)</f>
        <v>30.257624359695068</v>
      </c>
      <c r="AX10" s="1">
        <f>SUM(AX3:AX8)</f>
        <v>348998.50566433481</v>
      </c>
      <c r="AY10" s="1">
        <f>SUM(AY3:AY8)</f>
        <v>121.36594730601502</v>
      </c>
      <c r="AZ10" s="89"/>
      <c r="BA10" s="89"/>
      <c r="BB10" s="68" t="str">
        <f>IF(B10=0,"",(#REF!-B10)/B10)</f>
        <v/>
      </c>
      <c r="BC10" s="68">
        <f>IF(C10=0,"",(AL10-C10)/C10)</f>
        <v>-3.9892190438991647E-5</v>
      </c>
      <c r="BD10" s="68" t="str">
        <f>IF(D10=0,"",(#REF!-D10)/D10)</f>
        <v/>
      </c>
      <c r="BE10" s="68" t="str">
        <f>IF(E10=0,"",(#REF!-E10)/E10)</f>
        <v/>
      </c>
      <c r="BF10" s="68" t="str">
        <f>IF(F10=0,"",(#REF!-F10)/F10)</f>
        <v/>
      </c>
      <c r="BG10" s="68" t="str">
        <f>IF(G10=0,"",(#REF!-G10)/G10)</f>
        <v/>
      </c>
      <c r="BH10" s="68">
        <f>IF(H10=0,"",(AX10-H10)/H10)</f>
        <v>-1.5380029323265281E-2</v>
      </c>
      <c r="BI10" s="89"/>
    </row>
    <row r="11" spans="1:61" x14ac:dyDescent="0.25">
      <c r="A11" s="15" t="s">
        <v>477</v>
      </c>
      <c r="B11" s="1">
        <f t="shared" ref="B11:G11" si="5">SUM(B3:B8)</f>
        <v>0</v>
      </c>
      <c r="C11" s="1">
        <f t="shared" si="5"/>
        <v>8.075436925</v>
      </c>
      <c r="D11" s="1">
        <f t="shared" si="5"/>
        <v>0</v>
      </c>
      <c r="E11" s="1">
        <f t="shared" si="5"/>
        <v>0</v>
      </c>
      <c r="F11" s="1">
        <f t="shared" si="5"/>
        <v>0</v>
      </c>
      <c r="G11" s="1">
        <f t="shared" si="5"/>
        <v>0</v>
      </c>
      <c r="H11" s="1">
        <f>SUM(H3:H8)</f>
        <v>354449.95638720004</v>
      </c>
      <c r="I11" s="1"/>
      <c r="J11" s="1"/>
      <c r="K11" s="89"/>
      <c r="L11" s="89"/>
      <c r="M11" s="1">
        <f>SUM(M3:M8)</f>
        <v>0</v>
      </c>
      <c r="N11" s="1">
        <f>SUM(N3:N8)</f>
        <v>0</v>
      </c>
      <c r="O11" s="1">
        <f>SUM(O3:O8)</f>
        <v>0</v>
      </c>
      <c r="P11" s="1">
        <f>SUM(P3:P8)</f>
        <v>0</v>
      </c>
      <c r="Q11" s="1">
        <f>SUM(Q3:Q8)</f>
        <v>0</v>
      </c>
      <c r="R11" s="1"/>
      <c r="S11" s="1">
        <f t="shared" ref="S11:X11" si="6">SUM(S3:S8)</f>
        <v>1038.4597646186919</v>
      </c>
      <c r="T11" s="1">
        <f t="shared" si="6"/>
        <v>999189.2126211765</v>
      </c>
      <c r="U11" s="1">
        <f t="shared" si="6"/>
        <v>0</v>
      </c>
      <c r="V11" s="1">
        <f t="shared" si="6"/>
        <v>134870.36595474053</v>
      </c>
      <c r="W11" s="1">
        <f t="shared" si="6"/>
        <v>0</v>
      </c>
      <c r="X11" s="1">
        <f t="shared" si="6"/>
        <v>0</v>
      </c>
      <c r="Y11" s="1"/>
      <c r="Z11" s="1">
        <f>SUM(Z3:Z8)</f>
        <v>0</v>
      </c>
      <c r="AA11" s="1">
        <f>SUM(AA3:AA8)</f>
        <v>0</v>
      </c>
      <c r="AB11" s="1"/>
      <c r="AC11" s="1"/>
      <c r="AD11" s="1">
        <f>SUM(AD3:AD8)</f>
        <v>0</v>
      </c>
      <c r="AE11" s="1">
        <f>SUM(AE3:AE8)</f>
        <v>0</v>
      </c>
      <c r="AF11" s="1"/>
      <c r="AG11" s="1"/>
      <c r="AH11" s="1">
        <f t="shared" ref="AH11:AV11" si="7">SUM(AH3:AH8)</f>
        <v>0</v>
      </c>
      <c r="AI11" s="1">
        <f t="shared" si="7"/>
        <v>0</v>
      </c>
      <c r="AJ11" s="1"/>
      <c r="AK11" s="1">
        <f t="shared" si="7"/>
        <v>0</v>
      </c>
      <c r="AL11" s="1">
        <f t="shared" si="7"/>
        <v>8.0751147781323098</v>
      </c>
      <c r="AM11" s="1">
        <f t="shared" si="7"/>
        <v>0</v>
      </c>
      <c r="AN11" s="1">
        <f t="shared" si="7"/>
        <v>486610.76914532162</v>
      </c>
      <c r="AO11" s="1">
        <f t="shared" si="7"/>
        <v>0</v>
      </c>
      <c r="AP11" s="1">
        <f t="shared" si="7"/>
        <v>32.126488863633476</v>
      </c>
      <c r="AQ11" s="1"/>
      <c r="AR11" s="1">
        <f t="shared" si="7"/>
        <v>202847.13867399903</v>
      </c>
      <c r="AS11" s="1">
        <f t="shared" si="7"/>
        <v>151168.31595796099</v>
      </c>
      <c r="AT11" s="1">
        <f t="shared" si="7"/>
        <v>1062.8145379509401</v>
      </c>
      <c r="AU11" s="1">
        <f t="shared" si="7"/>
        <v>0</v>
      </c>
      <c r="AV11" s="1">
        <f t="shared" si="7"/>
        <v>740.99489049684655</v>
      </c>
      <c r="AW11" s="1">
        <f>SUM(AW3:AW8)</f>
        <v>30.257624359695068</v>
      </c>
      <c r="AX11" s="1">
        <f>SUM(AX3:AX8)</f>
        <v>348998.50566433481</v>
      </c>
      <c r="AY11" s="1">
        <f>SUM(AY3:AY8)</f>
        <v>121.36594730601502</v>
      </c>
      <c r="AZ11" s="89"/>
      <c r="BA11" s="89"/>
      <c r="BB11" s="68" t="str">
        <f>IF(B11=0,"",(#REF!-B11)/B11)</f>
        <v/>
      </c>
      <c r="BC11" s="68">
        <f>IF(C11=0,"",(AL11-C11)/C11)</f>
        <v>-3.9892190438991647E-5</v>
      </c>
      <c r="BD11" s="68" t="str">
        <f>IF(D11=0,"",(#REF!-D11)/D11)</f>
        <v/>
      </c>
      <c r="BE11" s="68" t="str">
        <f>IF(E11=0,"",(#REF!-E11)/E11)</f>
        <v/>
      </c>
      <c r="BF11" s="68" t="str">
        <f>IF(F11=0,"",(#REF!-F11)/F11)</f>
        <v/>
      </c>
      <c r="BG11" s="68" t="str">
        <f>IF(G11=0,"",(#REF!-G11)/G11)</f>
        <v/>
      </c>
      <c r="BH11" s="68">
        <f>IF(H11=0,"",(AX11-H11)/H11)</f>
        <v>-1.5380029323265281E-2</v>
      </c>
      <c r="BI11" s="89"/>
    </row>
    <row r="12" spans="1:61" x14ac:dyDescent="0.25">
      <c r="A12" s="15"/>
      <c r="B12" s="1"/>
      <c r="C12" s="1"/>
      <c r="D12" s="1"/>
      <c r="E12" s="1"/>
      <c r="F12" s="1"/>
      <c r="G12" s="1"/>
      <c r="H12" s="1"/>
      <c r="I12" s="1"/>
      <c r="J12" s="1"/>
      <c r="K12" s="89"/>
      <c r="L12" s="89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89"/>
      <c r="BA12" s="89"/>
      <c r="BB12" s="68"/>
      <c r="BC12" s="68"/>
      <c r="BD12" s="68"/>
      <c r="BE12" s="68"/>
      <c r="BF12" s="68"/>
      <c r="BG12" s="68"/>
      <c r="BH12" s="68"/>
      <c r="BI12" s="89"/>
    </row>
    <row r="14" spans="1:61" x14ac:dyDescent="0.25">
      <c r="A14" s="29"/>
      <c r="B14" s="89"/>
      <c r="C14" s="89"/>
      <c r="D14" s="89"/>
      <c r="E14" s="89"/>
      <c r="F14" s="89"/>
      <c r="G14" s="89"/>
      <c r="H14" s="89"/>
      <c r="I14" s="89"/>
      <c r="J14" s="89"/>
      <c r="K14" s="89"/>
      <c r="L14" s="89"/>
      <c r="M14" s="89"/>
      <c r="N14" s="89"/>
      <c r="O14" s="89"/>
      <c r="P14" s="89"/>
      <c r="Q14" s="89"/>
      <c r="R14" s="89"/>
      <c r="S14" s="89"/>
      <c r="T14" s="89"/>
      <c r="U14" s="89"/>
      <c r="V14" s="89"/>
      <c r="W14" s="89"/>
      <c r="X14" s="89"/>
      <c r="Y14" s="89"/>
      <c r="Z14" s="89"/>
      <c r="AA14" s="89"/>
      <c r="AD14" s="89"/>
      <c r="AE14" s="89"/>
      <c r="AG14" s="89"/>
      <c r="AH14" s="89"/>
      <c r="AI14" s="89"/>
      <c r="AK14" s="89"/>
      <c r="AL14" s="89"/>
      <c r="AM14" s="89"/>
      <c r="AN14" s="89"/>
      <c r="AO14" s="89"/>
      <c r="AP14" s="89"/>
      <c r="AR14" s="89"/>
      <c r="AS14" s="89"/>
      <c r="AT14" s="89"/>
      <c r="AU14" s="89"/>
      <c r="AV14" s="89"/>
      <c r="AW14" s="89"/>
      <c r="AX14" s="89"/>
      <c r="AY14" s="89"/>
      <c r="AZ14" s="89"/>
      <c r="BA14" s="89"/>
      <c r="BB14" s="89"/>
      <c r="BC14" s="89"/>
      <c r="BD14" s="89"/>
      <c r="BE14" s="89"/>
      <c r="BF14" s="89"/>
      <c r="BG14" s="89"/>
      <c r="BH14" s="89"/>
      <c r="BI14" s="89"/>
    </row>
    <row r="15" spans="1:61" x14ac:dyDescent="0.25">
      <c r="A15" s="29"/>
      <c r="B15" s="89"/>
      <c r="C15" s="89"/>
      <c r="D15" s="89"/>
      <c r="E15" s="89"/>
      <c r="F15" s="89"/>
      <c r="G15" s="89"/>
      <c r="H15" s="89"/>
      <c r="I15" s="89"/>
      <c r="J15" s="89"/>
      <c r="K15" s="89"/>
      <c r="L15" s="89"/>
      <c r="M15" s="89"/>
      <c r="N15" s="89"/>
      <c r="O15" s="89"/>
      <c r="P15" s="89"/>
      <c r="Q15" s="89"/>
      <c r="R15" s="89"/>
      <c r="S15" s="89"/>
      <c r="T15" s="89"/>
      <c r="U15" s="89"/>
      <c r="V15" s="89"/>
      <c r="W15" s="89"/>
      <c r="X15" s="89"/>
      <c r="Y15" s="89"/>
      <c r="Z15" s="89"/>
      <c r="AA15" s="89"/>
      <c r="AD15" s="89"/>
      <c r="AE15" s="89"/>
      <c r="AG15" s="89"/>
      <c r="AH15" s="89"/>
      <c r="AI15" s="89"/>
      <c r="AK15" s="89"/>
      <c r="AL15" s="89"/>
      <c r="AM15" s="89"/>
      <c r="AN15" s="89"/>
      <c r="AO15" s="89"/>
      <c r="AP15" s="89"/>
      <c r="AR15" s="89"/>
      <c r="AS15" s="89"/>
      <c r="AT15" s="89"/>
      <c r="AU15" s="89"/>
      <c r="AV15" s="89"/>
      <c r="AW15" s="89"/>
      <c r="AX15" s="89"/>
      <c r="AY15" s="89"/>
      <c r="AZ15" s="89"/>
      <c r="BA15" s="89"/>
      <c r="BB15" s="89"/>
      <c r="BC15" s="89"/>
      <c r="BD15" s="89"/>
      <c r="BE15" s="89"/>
      <c r="BF15" s="89"/>
      <c r="BG15" s="89"/>
      <c r="BH15" s="89"/>
      <c r="BI15" s="89"/>
    </row>
    <row r="17" spans="5:45" x14ac:dyDescent="0.25">
      <c r="E17" s="75"/>
      <c r="F17" s="89"/>
      <c r="G17" s="89"/>
      <c r="H17" s="89"/>
      <c r="I17" s="89"/>
      <c r="J17" s="89"/>
      <c r="K17" s="89"/>
      <c r="L17" s="89"/>
      <c r="M17" s="89"/>
      <c r="N17" s="89"/>
      <c r="O17" s="89"/>
      <c r="P17" s="89"/>
      <c r="Q17" s="89"/>
      <c r="R17" s="89"/>
      <c r="S17" s="89"/>
      <c r="T17" s="89"/>
      <c r="U17" s="89"/>
      <c r="V17" s="89"/>
      <c r="W17" s="89"/>
      <c r="X17" s="89"/>
      <c r="Y17" s="89"/>
      <c r="Z17" s="89"/>
      <c r="AA17" s="89"/>
      <c r="AD17" s="89"/>
      <c r="AE17" s="89"/>
      <c r="AG17" s="89"/>
      <c r="AH17" s="89"/>
      <c r="AI17" s="89"/>
      <c r="AK17" s="89"/>
      <c r="AL17" s="89"/>
      <c r="AM17" s="89"/>
      <c r="AN17" s="89"/>
      <c r="AO17" s="89"/>
      <c r="AP17" s="89"/>
      <c r="AR17" s="89"/>
      <c r="AS17" s="89"/>
    </row>
    <row r="18" spans="5:45" x14ac:dyDescent="0.25">
      <c r="E18" s="75"/>
      <c r="F18" s="89"/>
      <c r="G18" s="89"/>
      <c r="H18" s="89"/>
      <c r="I18" s="89"/>
      <c r="J18" s="89"/>
      <c r="K18" s="89"/>
      <c r="L18" s="89"/>
      <c r="M18" s="89"/>
      <c r="N18" s="89"/>
      <c r="O18" s="89"/>
      <c r="P18" s="89"/>
      <c r="Q18" s="89"/>
      <c r="R18" s="89"/>
      <c r="S18" s="89"/>
      <c r="T18" s="89"/>
      <c r="U18" s="89"/>
      <c r="V18" s="89"/>
      <c r="W18" s="89"/>
      <c r="X18" s="89"/>
      <c r="Y18" s="89"/>
      <c r="Z18" s="89"/>
      <c r="AA18" s="89"/>
      <c r="AD18" s="89"/>
      <c r="AE18" s="89"/>
      <c r="AG18" s="89"/>
      <c r="AH18" s="89"/>
      <c r="AI18" s="89"/>
      <c r="AK18" s="89"/>
      <c r="AL18" s="89"/>
      <c r="AM18" s="89"/>
      <c r="AN18" s="89"/>
      <c r="AO18" s="89"/>
      <c r="AP18" s="89"/>
      <c r="AR18" s="89"/>
      <c r="AS18" s="89"/>
    </row>
    <row r="19" spans="5:45" x14ac:dyDescent="0.25">
      <c r="E19" s="75"/>
      <c r="F19" s="89"/>
      <c r="G19" s="89"/>
      <c r="H19" s="89"/>
      <c r="I19" s="89"/>
      <c r="J19" s="89"/>
      <c r="K19" s="89"/>
      <c r="L19" s="8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  <c r="AA19" s="89"/>
      <c r="AD19" s="89"/>
      <c r="AE19" s="89"/>
      <c r="AG19" s="89"/>
      <c r="AH19" s="89"/>
      <c r="AI19" s="89"/>
      <c r="AK19" s="89"/>
      <c r="AL19" s="89"/>
      <c r="AM19" s="89"/>
      <c r="AN19" s="89"/>
      <c r="AO19" s="89"/>
      <c r="AP19" s="89"/>
      <c r="AR19" s="89"/>
      <c r="AS19" s="89"/>
    </row>
    <row r="20" spans="5:45" x14ac:dyDescent="0.25">
      <c r="E20" s="75"/>
      <c r="F20" s="89"/>
      <c r="G20" s="89"/>
      <c r="H20" s="89"/>
      <c r="I20" s="89"/>
      <c r="J20" s="89"/>
      <c r="K20" s="89"/>
      <c r="L20" s="89"/>
      <c r="M20" s="89"/>
      <c r="N20" s="89"/>
      <c r="O20" s="89"/>
      <c r="P20" s="89"/>
      <c r="Q20" s="89"/>
      <c r="R20" s="89"/>
      <c r="S20" s="89"/>
      <c r="T20" s="89"/>
      <c r="U20" s="89"/>
      <c r="V20" s="89"/>
      <c r="W20" s="89"/>
      <c r="X20" s="89"/>
      <c r="Y20" s="89"/>
      <c r="Z20" s="89"/>
      <c r="AA20" s="89"/>
      <c r="AD20" s="89"/>
      <c r="AE20" s="89"/>
      <c r="AG20" s="89"/>
      <c r="AH20" s="89"/>
      <c r="AI20" s="89"/>
      <c r="AK20" s="89"/>
      <c r="AL20" s="89"/>
      <c r="AM20" s="89"/>
      <c r="AN20" s="89"/>
      <c r="AO20" s="89"/>
      <c r="AP20" s="89"/>
      <c r="AR20" s="89"/>
      <c r="AS20" s="89"/>
    </row>
    <row r="21" spans="5:45" x14ac:dyDescent="0.25">
      <c r="E21" s="75"/>
      <c r="F21" s="89"/>
      <c r="G21" s="89"/>
      <c r="H21" s="89"/>
      <c r="I21" s="89"/>
      <c r="J21" s="89"/>
      <c r="K21" s="89"/>
      <c r="L21" s="89"/>
      <c r="M21" s="89"/>
      <c r="N21" s="89"/>
      <c r="O21" s="89"/>
      <c r="P21" s="89"/>
      <c r="Q21" s="89"/>
      <c r="R21" s="89"/>
      <c r="S21" s="89"/>
      <c r="T21" s="89"/>
      <c r="U21" s="89"/>
      <c r="V21" s="89"/>
      <c r="W21" s="89"/>
      <c r="X21" s="89"/>
      <c r="Y21" s="89"/>
      <c r="Z21" s="89"/>
      <c r="AA21" s="89"/>
      <c r="AD21" s="89"/>
      <c r="AE21" s="89"/>
      <c r="AG21" s="89"/>
      <c r="AH21" s="89"/>
      <c r="AI21" s="89"/>
      <c r="AK21" s="89"/>
      <c r="AL21" s="89"/>
      <c r="AM21" s="89"/>
      <c r="AN21" s="89"/>
      <c r="AO21" s="89"/>
      <c r="AP21" s="89"/>
      <c r="AR21" s="89"/>
      <c r="AS21" s="89"/>
    </row>
    <row r="22" spans="5:45" x14ac:dyDescent="0.25">
      <c r="E22" s="75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89"/>
      <c r="R22" s="89"/>
      <c r="S22" s="89"/>
      <c r="T22" s="89"/>
      <c r="U22" s="89"/>
      <c r="V22" s="89"/>
      <c r="W22" s="89"/>
      <c r="X22" s="89"/>
      <c r="Y22" s="89"/>
      <c r="Z22" s="89"/>
      <c r="AA22" s="89"/>
      <c r="AD22" s="89"/>
      <c r="AE22" s="89"/>
      <c r="AG22" s="89"/>
      <c r="AH22" s="89"/>
      <c r="AI22" s="89"/>
      <c r="AK22" s="89"/>
      <c r="AL22" s="89"/>
      <c r="AM22" s="89"/>
      <c r="AN22" s="89"/>
      <c r="AO22" s="89"/>
      <c r="AP22" s="89"/>
      <c r="AR22" s="89"/>
      <c r="AS22" s="89"/>
    </row>
    <row r="23" spans="5:45" x14ac:dyDescent="0.25">
      <c r="E23" s="75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89"/>
      <c r="AD23" s="89"/>
      <c r="AE23" s="89"/>
      <c r="AG23" s="89"/>
      <c r="AH23" s="89"/>
      <c r="AI23" s="89"/>
      <c r="AK23" s="89"/>
      <c r="AL23" s="89"/>
      <c r="AM23" s="89"/>
      <c r="AN23" s="89"/>
      <c r="AO23" s="89"/>
      <c r="AP23" s="89"/>
      <c r="AR23" s="89"/>
      <c r="AS23" s="89"/>
    </row>
    <row r="24" spans="5:45" x14ac:dyDescent="0.25">
      <c r="E24" s="75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  <c r="AA24" s="89"/>
      <c r="AD24" s="89"/>
      <c r="AE24" s="89"/>
      <c r="AG24" s="89"/>
      <c r="AH24" s="89"/>
      <c r="AI24" s="89"/>
      <c r="AK24" s="89"/>
      <c r="AL24" s="89"/>
      <c r="AM24" s="89"/>
      <c r="AN24" s="89"/>
      <c r="AO24" s="89"/>
      <c r="AP24" s="89"/>
      <c r="AR24" s="89"/>
      <c r="AS24" s="89"/>
    </row>
    <row r="25" spans="5:45" x14ac:dyDescent="0.25">
      <c r="E25" s="75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89"/>
      <c r="AD25" s="89"/>
      <c r="AE25" s="89"/>
      <c r="AG25" s="89"/>
      <c r="AH25" s="89"/>
      <c r="AI25" s="89"/>
      <c r="AK25" s="89"/>
      <c r="AL25" s="89"/>
      <c r="AM25" s="89"/>
      <c r="AN25" s="89"/>
      <c r="AO25" s="89"/>
      <c r="AP25" s="89"/>
      <c r="AR25" s="89"/>
      <c r="AS25" s="89"/>
    </row>
    <row r="26" spans="5:45" x14ac:dyDescent="0.25">
      <c r="E26" s="75"/>
      <c r="F26" s="89"/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89"/>
      <c r="AD26" s="89"/>
      <c r="AE26" s="89"/>
      <c r="AG26" s="89"/>
      <c r="AH26" s="89"/>
      <c r="AI26" s="89"/>
      <c r="AK26" s="89"/>
      <c r="AL26" s="89"/>
      <c r="AM26" s="89"/>
      <c r="AN26" s="89"/>
      <c r="AO26" s="89"/>
      <c r="AP26" s="89"/>
      <c r="AR26" s="89"/>
      <c r="AS26" s="89"/>
    </row>
    <row r="27" spans="5:45" x14ac:dyDescent="0.25">
      <c r="E27" s="75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  <c r="AA27" s="89"/>
      <c r="AD27" s="89"/>
      <c r="AE27" s="89"/>
      <c r="AG27" s="89"/>
      <c r="AH27" s="89"/>
      <c r="AI27" s="89"/>
      <c r="AK27" s="89"/>
      <c r="AL27" s="89"/>
      <c r="AM27" s="89"/>
      <c r="AN27" s="89"/>
      <c r="AO27" s="89"/>
      <c r="AP27" s="89"/>
      <c r="AR27" s="89"/>
      <c r="AS27" s="89"/>
    </row>
    <row r="28" spans="5:45" x14ac:dyDescent="0.25">
      <c r="E28" s="75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89"/>
      <c r="AD28" s="89"/>
      <c r="AE28" s="89"/>
      <c r="AG28" s="89"/>
      <c r="AH28" s="89"/>
      <c r="AI28" s="89"/>
      <c r="AK28" s="89"/>
      <c r="AL28" s="89"/>
      <c r="AM28" s="89"/>
      <c r="AN28" s="89"/>
      <c r="AO28" s="89"/>
      <c r="AP28" s="89"/>
      <c r="AR28" s="89"/>
      <c r="AS28" s="89"/>
    </row>
    <row r="29" spans="5:45" x14ac:dyDescent="0.25">
      <c r="E29" s="75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89"/>
      <c r="AD29" s="89"/>
      <c r="AE29" s="89"/>
      <c r="AG29" s="89"/>
      <c r="AH29" s="89"/>
      <c r="AI29" s="89"/>
      <c r="AK29" s="89"/>
      <c r="AL29" s="89"/>
      <c r="AM29" s="89"/>
      <c r="AN29" s="89"/>
      <c r="AO29" s="89"/>
      <c r="AP29" s="89"/>
      <c r="AR29" s="89"/>
      <c r="AS29" s="89"/>
    </row>
    <row r="30" spans="5:45" x14ac:dyDescent="0.25">
      <c r="E30" s="75"/>
      <c r="F30" s="89"/>
      <c r="G30" s="89"/>
      <c r="H30" s="89"/>
      <c r="I30" s="89"/>
      <c r="J30" s="89"/>
      <c r="K30" s="89"/>
      <c r="L30" s="89"/>
      <c r="M30" s="89"/>
      <c r="N30" s="89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89"/>
      <c r="AD30" s="89"/>
      <c r="AE30" s="89"/>
      <c r="AG30" s="89"/>
      <c r="AH30" s="89"/>
      <c r="AI30" s="89"/>
      <c r="AK30" s="89"/>
      <c r="AL30" s="89"/>
      <c r="AM30" s="89"/>
      <c r="AN30" s="89"/>
      <c r="AO30" s="89"/>
      <c r="AP30" s="89"/>
      <c r="AR30" s="89"/>
      <c r="AS30" s="89"/>
    </row>
    <row r="31" spans="5:45" x14ac:dyDescent="0.25">
      <c r="E31" s="75"/>
      <c r="F31" s="89"/>
      <c r="G31" s="89"/>
      <c r="H31" s="89"/>
      <c r="I31" s="89"/>
      <c r="J31" s="89"/>
      <c r="K31" s="89"/>
      <c r="L31" s="89"/>
      <c r="M31" s="89"/>
      <c r="N31" s="89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89"/>
      <c r="AD31" s="89"/>
      <c r="AE31" s="89"/>
      <c r="AG31" s="89"/>
      <c r="AH31" s="89"/>
      <c r="AI31" s="89"/>
      <c r="AK31" s="89"/>
      <c r="AL31" s="89"/>
      <c r="AM31" s="89"/>
      <c r="AN31" s="89"/>
      <c r="AO31" s="89"/>
      <c r="AP31" s="89"/>
      <c r="AR31" s="89"/>
      <c r="AS31" s="89"/>
    </row>
    <row r="32" spans="5:45" x14ac:dyDescent="0.25">
      <c r="E32" s="75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89"/>
      <c r="AD32" s="89"/>
      <c r="AE32" s="89"/>
      <c r="AG32" s="89"/>
      <c r="AH32" s="89"/>
      <c r="AI32" s="89"/>
      <c r="AK32" s="89"/>
      <c r="AL32" s="89"/>
      <c r="AM32" s="89"/>
      <c r="AN32" s="89"/>
      <c r="AO32" s="89"/>
      <c r="AP32" s="89"/>
      <c r="AR32" s="89"/>
      <c r="AS32" s="89"/>
    </row>
    <row r="33" spans="5:5" x14ac:dyDescent="0.25">
      <c r="E33" s="75"/>
    </row>
    <row r="34" spans="5:5" x14ac:dyDescent="0.25">
      <c r="E34" s="75"/>
    </row>
    <row r="35" spans="5:5" x14ac:dyDescent="0.25">
      <c r="E35" s="75"/>
    </row>
    <row r="36" spans="5:5" x14ac:dyDescent="0.25">
      <c r="E36" s="75"/>
    </row>
    <row r="37" spans="5:5" x14ac:dyDescent="0.25">
      <c r="E37" s="75"/>
    </row>
    <row r="38" spans="5:5" x14ac:dyDescent="0.25">
      <c r="E38" s="75"/>
    </row>
    <row r="39" spans="5:5" x14ac:dyDescent="0.25">
      <c r="E39" s="75"/>
    </row>
    <row r="40" spans="5:5" x14ac:dyDescent="0.25">
      <c r="E40" s="75"/>
    </row>
    <row r="41" spans="5:5" x14ac:dyDescent="0.25">
      <c r="E41" s="75"/>
    </row>
    <row r="42" spans="5:5" x14ac:dyDescent="0.25">
      <c r="E42" s="75"/>
    </row>
    <row r="43" spans="5:5" x14ac:dyDescent="0.25">
      <c r="E43" s="75"/>
    </row>
    <row r="44" spans="5:5" x14ac:dyDescent="0.25">
      <c r="E44" s="75"/>
    </row>
    <row r="45" spans="5:5" x14ac:dyDescent="0.25">
      <c r="E45" s="75"/>
    </row>
    <row r="46" spans="5:5" x14ac:dyDescent="0.25">
      <c r="E46" s="75"/>
    </row>
    <row r="47" spans="5:5" x14ac:dyDescent="0.25">
      <c r="E47" s="75"/>
    </row>
    <row r="48" spans="5:5" x14ac:dyDescent="0.25">
      <c r="E48" s="75"/>
    </row>
  </sheetData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BZ73"/>
  <sheetViews>
    <sheetView zoomScale="85" zoomScaleNormal="85" workbookViewId="0">
      <pane xSplit="1" ySplit="2" topLeftCell="E3" activePane="bottomRight" state="frozen"/>
      <selection pane="topRight" activeCell="E24" sqref="E24"/>
      <selection pane="bottomLeft" activeCell="E24" sqref="E24"/>
      <selection pane="bottomRight" activeCell="B3" sqref="B3"/>
    </sheetView>
  </sheetViews>
  <sheetFormatPr defaultColWidth="9.140625" defaultRowHeight="15" x14ac:dyDescent="0.25"/>
  <cols>
    <col min="1" max="1" width="19.7109375" style="74" customWidth="1"/>
    <col min="2" max="2" width="12.140625" style="89" customWidth="1"/>
    <col min="3" max="3" width="12.5703125" style="89" customWidth="1"/>
    <col min="4" max="4" width="9.140625" style="74"/>
    <col min="5" max="5" width="15.42578125" style="74" bestFit="1" customWidth="1"/>
    <col min="6" max="26" width="12" style="75" bestFit="1" customWidth="1"/>
    <col min="27" max="27" width="12" style="75" customWidth="1"/>
    <col min="28" max="29" width="9.140625" style="75"/>
    <col min="30" max="30" width="12" style="75" customWidth="1"/>
    <col min="31" max="54" width="9.140625" style="75"/>
    <col min="55" max="16384" width="9.140625" style="74"/>
  </cols>
  <sheetData>
    <row r="1" spans="1:59" x14ac:dyDescent="0.25">
      <c r="A1" s="89"/>
      <c r="B1" s="89" t="s">
        <v>329</v>
      </c>
      <c r="D1" s="89"/>
      <c r="E1" s="89" t="s">
        <v>526</v>
      </c>
      <c r="AG1" s="89" t="s">
        <v>527</v>
      </c>
      <c r="BC1" s="89" t="s">
        <v>332</v>
      </c>
      <c r="BD1" s="89"/>
      <c r="BE1" s="89"/>
      <c r="BF1" s="89" t="s">
        <v>528</v>
      </c>
      <c r="BG1" s="89"/>
    </row>
    <row r="2" spans="1:59" x14ac:dyDescent="0.25">
      <c r="A2" s="89" t="s">
        <v>162</v>
      </c>
      <c r="B2" s="89" t="s">
        <v>334</v>
      </c>
      <c r="C2" s="89" t="s">
        <v>335</v>
      </c>
      <c r="D2" s="89"/>
      <c r="E2" s="75" t="s">
        <v>336</v>
      </c>
      <c r="F2" s="75" t="s">
        <v>96</v>
      </c>
      <c r="G2" s="75" t="s">
        <v>100</v>
      </c>
      <c r="H2" s="75" t="s">
        <v>102</v>
      </c>
      <c r="I2" s="75" t="s">
        <v>104</v>
      </c>
      <c r="J2" s="75" t="s">
        <v>106</v>
      </c>
      <c r="K2" s="75" t="s">
        <v>108</v>
      </c>
      <c r="L2" s="75" t="s">
        <v>110</v>
      </c>
      <c r="M2" s="75" t="s">
        <v>164</v>
      </c>
      <c r="N2" s="75" t="s">
        <v>165</v>
      </c>
      <c r="O2" s="75" t="s">
        <v>112</v>
      </c>
      <c r="P2" s="75" t="s">
        <v>114</v>
      </c>
      <c r="Q2" s="75" t="s">
        <v>116</v>
      </c>
      <c r="R2" s="75" t="s">
        <v>118</v>
      </c>
      <c r="S2" s="75" t="s">
        <v>120</v>
      </c>
      <c r="T2" s="75" t="s">
        <v>122</v>
      </c>
      <c r="U2" s="75" t="s">
        <v>124</v>
      </c>
      <c r="V2" s="75" t="s">
        <v>126</v>
      </c>
      <c r="W2" s="75" t="s">
        <v>128</v>
      </c>
      <c r="X2" s="75" t="s">
        <v>132</v>
      </c>
      <c r="Y2" s="75" t="s">
        <v>134</v>
      </c>
      <c r="Z2" s="75" t="s">
        <v>136</v>
      </c>
      <c r="AA2" s="89"/>
      <c r="AB2" s="75" t="s">
        <v>164</v>
      </c>
      <c r="AC2" s="75" t="s">
        <v>165</v>
      </c>
      <c r="AD2" s="89"/>
      <c r="AE2" s="75" t="s">
        <v>337</v>
      </c>
      <c r="AF2" s="75" t="s">
        <v>338</v>
      </c>
      <c r="AG2" s="75" t="s">
        <v>96</v>
      </c>
      <c r="AH2" s="75" t="s">
        <v>100</v>
      </c>
      <c r="AI2" s="75" t="s">
        <v>102</v>
      </c>
      <c r="AJ2" s="75" t="s">
        <v>104</v>
      </c>
      <c r="AK2" s="75" t="s">
        <v>106</v>
      </c>
      <c r="AL2" s="75" t="s">
        <v>108</v>
      </c>
      <c r="AM2" s="75" t="s">
        <v>110</v>
      </c>
      <c r="AN2" s="75" t="s">
        <v>112</v>
      </c>
      <c r="AO2" s="75" t="s">
        <v>114</v>
      </c>
      <c r="AP2" s="75" t="s">
        <v>116</v>
      </c>
      <c r="AQ2" s="75" t="s">
        <v>118</v>
      </c>
      <c r="AR2" s="75" t="s">
        <v>120</v>
      </c>
      <c r="AS2" s="75" t="s">
        <v>122</v>
      </c>
      <c r="AT2" s="75" t="s">
        <v>124</v>
      </c>
      <c r="AU2" s="75" t="s">
        <v>126</v>
      </c>
      <c r="AV2" s="75" t="s">
        <v>128</v>
      </c>
      <c r="AW2" s="75" t="s">
        <v>132</v>
      </c>
      <c r="AX2" s="75" t="s">
        <v>134</v>
      </c>
      <c r="AY2" s="75" t="s">
        <v>136</v>
      </c>
      <c r="AZ2" s="75" t="s">
        <v>164</v>
      </c>
      <c r="BA2" s="75" t="s">
        <v>165</v>
      </c>
      <c r="BC2" s="75" t="s">
        <v>164</v>
      </c>
      <c r="BD2" s="75" t="s">
        <v>165</v>
      </c>
      <c r="BE2" s="89"/>
      <c r="BF2" s="75" t="s">
        <v>164</v>
      </c>
      <c r="BG2" s="75" t="s">
        <v>165</v>
      </c>
    </row>
    <row r="3" spans="1:59" x14ac:dyDescent="0.25">
      <c r="A3" s="89" t="s">
        <v>429</v>
      </c>
      <c r="B3" s="75">
        <v>32368.326795000001</v>
      </c>
      <c r="C3" s="75">
        <v>5256.9748103000002</v>
      </c>
      <c r="D3" s="89"/>
      <c r="E3" s="75" t="s">
        <v>429</v>
      </c>
      <c r="F3" s="75">
        <v>111.727457244112</v>
      </c>
      <c r="G3" s="75">
        <v>172.45430898879499</v>
      </c>
      <c r="H3" s="75">
        <v>3.30020480938287</v>
      </c>
      <c r="I3" s="75">
        <v>3.3810173228172902</v>
      </c>
      <c r="J3" s="75">
        <v>102.553514112336</v>
      </c>
      <c r="K3" s="75">
        <v>4.8081407871602702</v>
      </c>
      <c r="L3" s="75">
        <v>39.644699702927099</v>
      </c>
      <c r="M3" s="75">
        <v>15630.479794749601</v>
      </c>
      <c r="N3" s="75">
        <v>2489.25912862315</v>
      </c>
      <c r="O3" s="75">
        <v>13141.220666126501</v>
      </c>
      <c r="P3" s="75">
        <v>16.312229038178501</v>
      </c>
      <c r="Q3" s="75">
        <v>2.8418883689655301</v>
      </c>
      <c r="R3" s="75">
        <v>1444.4872188142399</v>
      </c>
      <c r="S3" s="75">
        <v>1.2153846238639201</v>
      </c>
      <c r="T3" s="75">
        <v>55.754149484394098</v>
      </c>
      <c r="U3" s="75">
        <v>1.3523338679541601</v>
      </c>
      <c r="V3" s="75">
        <v>3.0989583161097101</v>
      </c>
      <c r="W3" s="75">
        <v>139.38430033565299</v>
      </c>
      <c r="X3" s="75">
        <v>359.64310113152101</v>
      </c>
      <c r="Y3" s="75">
        <v>18.681516779929101</v>
      </c>
      <c r="Z3" s="75">
        <v>8.6187048948119696</v>
      </c>
      <c r="AA3" s="89"/>
      <c r="AB3" s="40">
        <f t="shared" ref="AB3:AC15" si="0">(M3-B3)/(B3+1E-50)</f>
        <v>-0.5171057220923736</v>
      </c>
      <c r="AC3" s="40">
        <f t="shared" si="0"/>
        <v>-0.52648448614478038</v>
      </c>
      <c r="AD3" s="89"/>
      <c r="AE3" s="75">
        <v>110</v>
      </c>
      <c r="AF3" s="75" t="s">
        <v>429</v>
      </c>
      <c r="AG3" s="75">
        <v>18.7786731520088</v>
      </c>
      <c r="AH3" s="75">
        <v>28.935655629910801</v>
      </c>
      <c r="AI3" s="75">
        <v>0.55400194295623395</v>
      </c>
      <c r="AJ3" s="75">
        <v>0.617980492686935</v>
      </c>
      <c r="AK3" s="75">
        <v>17.171320066385501</v>
      </c>
      <c r="AL3" s="75">
        <v>0.81140054601671896</v>
      </c>
      <c r="AM3" s="75">
        <v>6.6514108071262701</v>
      </c>
      <c r="AN3" s="75">
        <v>2179.1583593291798</v>
      </c>
      <c r="AO3" s="75">
        <v>2.6879453533764099</v>
      </c>
      <c r="AP3" s="75">
        <v>0.47503097361687002</v>
      </c>
      <c r="AQ3" s="75">
        <v>242.316668483868</v>
      </c>
      <c r="AR3" s="75">
        <v>0.21637377818825099</v>
      </c>
      <c r="AS3" s="75">
        <v>9.4307079271539802</v>
      </c>
      <c r="AT3" s="75">
        <v>0.23023074430056201</v>
      </c>
      <c r="AU3" s="75">
        <v>0.51178358470034402</v>
      </c>
      <c r="AV3" s="75">
        <v>23.576768082854901</v>
      </c>
      <c r="AW3" s="75">
        <v>60.355147935993699</v>
      </c>
      <c r="AX3" s="75">
        <v>3.15060468765089</v>
      </c>
      <c r="AY3" s="75">
        <v>1.4486911130597</v>
      </c>
      <c r="AZ3" s="75">
        <f t="shared" ref="AZ3:AZ15" si="1">BA3+AN3</f>
        <v>2597.0787546310344</v>
      </c>
      <c r="BA3" s="75">
        <f t="shared" ref="BA3:BA13" si="2">SUM(AG3:AY3)-AN3</f>
        <v>417.92039530185457</v>
      </c>
      <c r="BC3" s="68">
        <f t="shared" ref="BC3:BD15" si="3">AZ3/M3</f>
        <v>0.16615476867852855</v>
      </c>
      <c r="BD3" s="68">
        <f t="shared" si="3"/>
        <v>0.16788946980100589</v>
      </c>
      <c r="BE3" s="89"/>
      <c r="BF3" s="68">
        <v>0.14341788401969852</v>
      </c>
      <c r="BG3" s="68">
        <v>0.14982947164716637</v>
      </c>
    </row>
    <row r="4" spans="1:59" x14ac:dyDescent="0.25">
      <c r="A4" s="89" t="s">
        <v>430</v>
      </c>
      <c r="B4" s="75">
        <v>10785.884957</v>
      </c>
      <c r="C4" s="75">
        <v>2288.9241898</v>
      </c>
      <c r="D4" s="89"/>
      <c r="E4" s="75" t="s">
        <v>430</v>
      </c>
      <c r="F4" s="75">
        <v>142.53798585735001</v>
      </c>
      <c r="G4" s="75">
        <v>116.195395536742</v>
      </c>
      <c r="H4" s="75">
        <v>3.18497274536064</v>
      </c>
      <c r="I4" s="75">
        <v>3.5292488301724498</v>
      </c>
      <c r="J4" s="75">
        <v>108.767078930978</v>
      </c>
      <c r="K4" s="75">
        <v>3.1873847120488001</v>
      </c>
      <c r="L4" s="75">
        <v>40.583336033995202</v>
      </c>
      <c r="M4" s="75">
        <v>10789.553672404199</v>
      </c>
      <c r="N4" s="75">
        <v>2289.6516766701302</v>
      </c>
      <c r="O4" s="75">
        <v>8499.9019957340497</v>
      </c>
      <c r="P4" s="75">
        <v>10.0798624315878</v>
      </c>
      <c r="Q4" s="75">
        <v>2.7250682054928101</v>
      </c>
      <c r="R4" s="75">
        <v>1251.71364209064</v>
      </c>
      <c r="S4" s="75">
        <v>2.16936115566285</v>
      </c>
      <c r="T4" s="75">
        <v>45.292662466861799</v>
      </c>
      <c r="U4" s="75">
        <v>1.55566130392367</v>
      </c>
      <c r="V4" s="75">
        <v>3.0059768404459901</v>
      </c>
      <c r="W4" s="75">
        <v>113.231633239085</v>
      </c>
      <c r="X4" s="75">
        <v>420.718461284081</v>
      </c>
      <c r="Y4" s="75">
        <v>11.7251102035417</v>
      </c>
      <c r="Z4" s="75">
        <v>9.4488348021627395</v>
      </c>
      <c r="AA4" s="89"/>
      <c r="AB4" s="40">
        <f t="shared" si="0"/>
        <v>3.4014041674144355E-4</v>
      </c>
      <c r="AC4" s="40">
        <f t="shared" si="0"/>
        <v>3.1782916768149683E-4</v>
      </c>
      <c r="AD4" s="89"/>
      <c r="AE4" s="75">
        <v>111</v>
      </c>
      <c r="AF4" s="75" t="s">
        <v>430</v>
      </c>
      <c r="AG4" s="75">
        <v>63.680906513247102</v>
      </c>
      <c r="AH4" s="75">
        <v>48.137796534075903</v>
      </c>
      <c r="AI4" s="75">
        <v>1.3736234077832199</v>
      </c>
      <c r="AJ4" s="75">
        <v>1.4453537651105699</v>
      </c>
      <c r="AK4" s="75">
        <v>47.770370612371401</v>
      </c>
      <c r="AL4" s="75">
        <v>1.3085403731887599</v>
      </c>
      <c r="AM4" s="75">
        <v>17.751305693372402</v>
      </c>
      <c r="AN4" s="75">
        <v>3489.9926019581999</v>
      </c>
      <c r="AO4" s="75">
        <v>4.0653062566633498</v>
      </c>
      <c r="AP4" s="75">
        <v>1.1855090358295</v>
      </c>
      <c r="AQ4" s="75">
        <v>537.51120733699599</v>
      </c>
      <c r="AR4" s="75">
        <v>0.97384215177275302</v>
      </c>
      <c r="AS4" s="75">
        <v>19.0408464629337</v>
      </c>
      <c r="AT4" s="75">
        <v>0.67991478255554105</v>
      </c>
      <c r="AU4" s="75">
        <v>1.29012657668233</v>
      </c>
      <c r="AV4" s="75">
        <v>47.602113230854201</v>
      </c>
      <c r="AW4" s="75">
        <v>186.43986668238199</v>
      </c>
      <c r="AX4" s="75">
        <v>4.7723372625160803</v>
      </c>
      <c r="AY4" s="75">
        <v>4.16480887012957</v>
      </c>
      <c r="AZ4" s="75">
        <f t="shared" si="1"/>
        <v>4479.186377506664</v>
      </c>
      <c r="BA4" s="75">
        <f t="shared" si="2"/>
        <v>989.19377554846415</v>
      </c>
      <c r="BC4" s="68">
        <f t="shared" si="3"/>
        <v>0.41514102561654731</v>
      </c>
      <c r="BD4" s="68">
        <f t="shared" si="3"/>
        <v>0.43202806157269358</v>
      </c>
      <c r="BE4" s="89"/>
      <c r="BF4" s="68">
        <v>0.31183852428525283</v>
      </c>
      <c r="BG4" s="68">
        <v>0.31225965469160138</v>
      </c>
    </row>
    <row r="5" spans="1:59" x14ac:dyDescent="0.25">
      <c r="A5" s="89" t="s">
        <v>431</v>
      </c>
      <c r="B5" s="75">
        <v>48858.855098</v>
      </c>
      <c r="C5" s="75">
        <v>7943.9989334000002</v>
      </c>
      <c r="D5" s="89"/>
      <c r="E5" s="75" t="s">
        <v>431</v>
      </c>
      <c r="F5" s="75">
        <v>367.14124616257902</v>
      </c>
      <c r="G5" s="75">
        <v>532.32637631795001</v>
      </c>
      <c r="H5" s="75">
        <v>10.9789723154593</v>
      </c>
      <c r="I5" s="75">
        <v>14.251039093459401</v>
      </c>
      <c r="J5" s="75">
        <v>330.177586600307</v>
      </c>
      <c r="K5" s="75">
        <v>15.1583966886577</v>
      </c>
      <c r="L5" s="75">
        <v>127.529422333922</v>
      </c>
      <c r="M5" s="75">
        <v>48874.445256700601</v>
      </c>
      <c r="N5" s="75">
        <v>7945.71147913601</v>
      </c>
      <c r="O5" s="75">
        <v>40928.733777564601</v>
      </c>
      <c r="P5" s="75">
        <v>52.1497399097208</v>
      </c>
      <c r="Q5" s="75">
        <v>9.0332750210816997</v>
      </c>
      <c r="R5" s="75">
        <v>4565.6684584731802</v>
      </c>
      <c r="S5" s="75">
        <v>4.8562584257896697</v>
      </c>
      <c r="T5" s="75">
        <v>183.13542188197499</v>
      </c>
      <c r="U5" s="75">
        <v>4.7840540793774098</v>
      </c>
      <c r="V5" s="75">
        <v>10.907514123359601</v>
      </c>
      <c r="W5" s="75">
        <v>457.838073491074</v>
      </c>
      <c r="X5" s="75">
        <v>1173.64843422234</v>
      </c>
      <c r="Y5" s="75">
        <v>58.375772637334101</v>
      </c>
      <c r="Z5" s="75">
        <v>27.751437358421899</v>
      </c>
      <c r="AA5" s="89"/>
      <c r="AB5" s="40">
        <f t="shared" si="0"/>
        <v>3.1908563287720581E-4</v>
      </c>
      <c r="AC5" s="40">
        <f t="shared" si="0"/>
        <v>2.1557728675032092E-4</v>
      </c>
      <c r="AD5" s="89"/>
      <c r="AE5" s="75">
        <v>112</v>
      </c>
      <c r="AF5" s="75" t="s">
        <v>431</v>
      </c>
      <c r="AG5" s="75">
        <v>39.723442216714702</v>
      </c>
      <c r="AH5" s="75">
        <v>55.143313253827998</v>
      </c>
      <c r="AI5" s="75">
        <v>1.1859275462858401</v>
      </c>
      <c r="AJ5" s="75">
        <v>1.7913842811056699</v>
      </c>
      <c r="AK5" s="75">
        <v>35.213556620589401</v>
      </c>
      <c r="AL5" s="75">
        <v>1.6027945482039401</v>
      </c>
      <c r="AM5" s="75">
        <v>13.601781024533301</v>
      </c>
      <c r="AN5" s="75">
        <v>4221.8889284090001</v>
      </c>
      <c r="AO5" s="75">
        <v>5.4241606222524599</v>
      </c>
      <c r="AP5" s="75">
        <v>0.95258163390417305</v>
      </c>
      <c r="AQ5" s="75">
        <v>480.04506338917002</v>
      </c>
      <c r="AR5" s="75">
        <v>0.58207835870287405</v>
      </c>
      <c r="AS5" s="75">
        <v>19.827828019823801</v>
      </c>
      <c r="AT5" s="75">
        <v>0.55757685466781903</v>
      </c>
      <c r="AU5" s="75">
        <v>1.2514960078524</v>
      </c>
      <c r="AV5" s="75">
        <v>49.569566514727697</v>
      </c>
      <c r="AW5" s="75">
        <v>126.29129211641001</v>
      </c>
      <c r="AX5" s="75">
        <v>6.1206691143167102</v>
      </c>
      <c r="AY5" s="75">
        <v>2.9695156776978502</v>
      </c>
      <c r="AZ5" s="75">
        <f t="shared" si="1"/>
        <v>5063.7429562097859</v>
      </c>
      <c r="BA5" s="75">
        <f t="shared" si="2"/>
        <v>841.85402780078584</v>
      </c>
      <c r="BC5" s="68">
        <f t="shared" si="3"/>
        <v>0.10360716995586883</v>
      </c>
      <c r="BD5" s="68">
        <f t="shared" si="3"/>
        <v>0.10595074210929267</v>
      </c>
      <c r="BE5" s="89"/>
      <c r="BF5" s="68">
        <v>0.11910805364562485</v>
      </c>
      <c r="BG5" s="68">
        <v>0.12429245169129428</v>
      </c>
    </row>
    <row r="6" spans="1:59" x14ac:dyDescent="0.25">
      <c r="A6" s="89" t="s">
        <v>432</v>
      </c>
      <c r="B6" s="75">
        <v>33293.982778999998</v>
      </c>
      <c r="C6" s="75">
        <v>5815.0101221000004</v>
      </c>
      <c r="D6" s="89"/>
      <c r="E6" s="75" t="s">
        <v>432</v>
      </c>
      <c r="F6" s="75">
        <v>289.99699972993398</v>
      </c>
      <c r="G6" s="75">
        <v>363.71952402211201</v>
      </c>
      <c r="H6" s="75">
        <v>8.3139890981442299</v>
      </c>
      <c r="I6" s="75">
        <v>13.3419336739474</v>
      </c>
      <c r="J6" s="75">
        <v>248.95445857239699</v>
      </c>
      <c r="K6" s="75">
        <v>10.411404289091999</v>
      </c>
      <c r="L6" s="75">
        <v>95.471577572380497</v>
      </c>
      <c r="M6" s="75">
        <v>33302.126442566798</v>
      </c>
      <c r="N6" s="75">
        <v>5816.1827684540604</v>
      </c>
      <c r="O6" s="75">
        <v>27485.943674112699</v>
      </c>
      <c r="P6" s="75">
        <v>35.706707672635602</v>
      </c>
      <c r="Q6" s="75">
        <v>6.5905707215176497</v>
      </c>
      <c r="R6" s="75">
        <v>3280.9416629463599</v>
      </c>
      <c r="S6" s="75">
        <v>4.6105553993948201</v>
      </c>
      <c r="T6" s="75">
        <v>136.33752983129099</v>
      </c>
      <c r="U6" s="75">
        <v>3.57941544447934</v>
      </c>
      <c r="V6" s="75">
        <v>7.3841563738377403</v>
      </c>
      <c r="W6" s="75">
        <v>340.84470014385101</v>
      </c>
      <c r="X6" s="75">
        <v>909.02553161703599</v>
      </c>
      <c r="Y6" s="75">
        <v>39.801138025871197</v>
      </c>
      <c r="Z6" s="75">
        <v>21.150913319774801</v>
      </c>
      <c r="AA6" s="89"/>
      <c r="AB6" s="40">
        <f t="shared" si="0"/>
        <v>2.4459865978954706E-4</v>
      </c>
      <c r="AC6" s="40">
        <f t="shared" si="0"/>
        <v>2.0165852327638323E-4</v>
      </c>
      <c r="AD6" s="89"/>
      <c r="AE6" s="75">
        <v>113</v>
      </c>
      <c r="AF6" s="75" t="s">
        <v>432</v>
      </c>
      <c r="AG6" s="75">
        <v>19.518277805503502</v>
      </c>
      <c r="AH6" s="75">
        <v>20.890913532095801</v>
      </c>
      <c r="AI6" s="75">
        <v>0.53149955977655605</v>
      </c>
      <c r="AJ6" s="75">
        <v>0.96485869017402104</v>
      </c>
      <c r="AK6" s="75">
        <v>15.9410226032892</v>
      </c>
      <c r="AL6" s="75">
        <v>0.61074220924376599</v>
      </c>
      <c r="AM6" s="75">
        <v>6.0820002261323696</v>
      </c>
      <c r="AN6" s="75">
        <v>1547.1926656072201</v>
      </c>
      <c r="AO6" s="75">
        <v>2.0207029662460601</v>
      </c>
      <c r="AP6" s="75">
        <v>0.41066020263831299</v>
      </c>
      <c r="AQ6" s="75">
        <v>200.55134050034999</v>
      </c>
      <c r="AR6" s="75">
        <v>0.352792504707031</v>
      </c>
      <c r="AS6" s="75">
        <v>8.4667371337514599</v>
      </c>
      <c r="AT6" s="75">
        <v>0.24880808489393899</v>
      </c>
      <c r="AU6" s="75">
        <v>0.48853814065925699</v>
      </c>
      <c r="AV6" s="75">
        <v>21.166841480600102</v>
      </c>
      <c r="AW6" s="75">
        <v>59.842037953899997</v>
      </c>
      <c r="AX6" s="75">
        <v>2.2960133056094501</v>
      </c>
      <c r="AY6" s="75">
        <v>1.36855408049623</v>
      </c>
      <c r="AZ6" s="75">
        <f t="shared" si="1"/>
        <v>1908.9450065872873</v>
      </c>
      <c r="BA6" s="75">
        <f t="shared" si="2"/>
        <v>361.75234098006717</v>
      </c>
      <c r="BC6" s="68">
        <f t="shared" si="3"/>
        <v>5.7322015453862209E-2</v>
      </c>
      <c r="BD6" s="68">
        <f t="shared" si="3"/>
        <v>6.2197553856482547E-2</v>
      </c>
      <c r="BE6" s="89"/>
      <c r="BF6" s="68">
        <v>7.8728945827592475E-2</v>
      </c>
      <c r="BG6" s="68">
        <v>8.3976004268810509E-2</v>
      </c>
    </row>
    <row r="7" spans="1:59" x14ac:dyDescent="0.25">
      <c r="A7" s="89" t="s">
        <v>433</v>
      </c>
      <c r="B7" s="75">
        <v>222330.64423000001</v>
      </c>
      <c r="C7" s="75">
        <v>43674.105841999997</v>
      </c>
      <c r="D7" s="89"/>
      <c r="E7" s="75" t="s">
        <v>433</v>
      </c>
      <c r="F7" s="75">
        <v>2431.66081306458</v>
      </c>
      <c r="G7" s="75">
        <v>2449.70050761421</v>
      </c>
      <c r="H7" s="75">
        <v>61.197039413129602</v>
      </c>
      <c r="I7" s="75">
        <v>99.276029365564796</v>
      </c>
      <c r="J7" s="75">
        <v>1945.132889102</v>
      </c>
      <c r="K7" s="75">
        <v>75.1214627666903</v>
      </c>
      <c r="L7" s="75">
        <v>742.275708923759</v>
      </c>
      <c r="M7" s="75">
        <v>220885.26266483599</v>
      </c>
      <c r="N7" s="75">
        <v>43412.604276525701</v>
      </c>
      <c r="O7" s="75">
        <v>177472.65838831101</v>
      </c>
      <c r="P7" s="75">
        <v>214.979456229986</v>
      </c>
      <c r="Q7" s="75">
        <v>50.073897385869401</v>
      </c>
      <c r="R7" s="75">
        <v>24016.339269278</v>
      </c>
      <c r="S7" s="75">
        <v>39.847889680715603</v>
      </c>
      <c r="T7" s="75">
        <v>964.48473310295105</v>
      </c>
      <c r="U7" s="75">
        <v>39.286631062021499</v>
      </c>
      <c r="V7" s="75">
        <v>85.079832448728496</v>
      </c>
      <c r="W7" s="75">
        <v>2411.2250860629301</v>
      </c>
      <c r="X7" s="75">
        <v>7345.1095112904204</v>
      </c>
      <c r="Y7" s="75">
        <v>273.72178684612197</v>
      </c>
      <c r="Z7" s="75">
        <v>168.091732887999</v>
      </c>
      <c r="AA7" s="89"/>
      <c r="AB7" s="40">
        <f t="shared" si="0"/>
        <v>-6.5010451895636014E-3</v>
      </c>
      <c r="AC7" s="40">
        <f t="shared" si="0"/>
        <v>-5.9875654105050686E-3</v>
      </c>
      <c r="AD7" s="89"/>
      <c r="AE7" s="75">
        <v>124</v>
      </c>
      <c r="AF7" s="75" t="s">
        <v>433</v>
      </c>
      <c r="AG7" s="75">
        <v>423.30758376919698</v>
      </c>
      <c r="AH7" s="75">
        <v>304.43070069202003</v>
      </c>
      <c r="AI7" s="75">
        <v>9.1970344135924993</v>
      </c>
      <c r="AJ7" s="75">
        <v>14.7615933284367</v>
      </c>
      <c r="AK7" s="75">
        <v>311.62382460294498</v>
      </c>
      <c r="AL7" s="75">
        <v>9.5404018106786506</v>
      </c>
      <c r="AM7" s="75">
        <v>117.085202023598</v>
      </c>
      <c r="AN7" s="75">
        <v>20653.819808259999</v>
      </c>
      <c r="AO7" s="75">
        <v>23.261800703584701</v>
      </c>
      <c r="AP7" s="75">
        <v>7.6545775329403796</v>
      </c>
      <c r="AQ7" s="75">
        <v>3480.0574300344101</v>
      </c>
      <c r="AR7" s="75">
        <v>7.41305348537258</v>
      </c>
      <c r="AS7" s="75">
        <v>133.027246520197</v>
      </c>
      <c r="AT7" s="75">
        <v>6.5841248273300303</v>
      </c>
      <c r="AU7" s="75">
        <v>13.5173353133323</v>
      </c>
      <c r="AV7" s="75">
        <v>332.568099919833</v>
      </c>
      <c r="AW7" s="75">
        <v>1230.03960612592</v>
      </c>
      <c r="AX7" s="75">
        <v>33.167880467234099</v>
      </c>
      <c r="AY7" s="75">
        <v>27.435803225487</v>
      </c>
      <c r="AZ7" s="75">
        <f t="shared" si="1"/>
        <v>27138.493107056107</v>
      </c>
      <c r="BA7" s="75">
        <f t="shared" si="2"/>
        <v>6484.6732987961077</v>
      </c>
      <c r="BC7" s="68">
        <f t="shared" si="3"/>
        <v>0.12286239824082407</v>
      </c>
      <c r="BD7" s="68">
        <f t="shared" si="3"/>
        <v>0.14937305436666778</v>
      </c>
      <c r="BE7" s="89"/>
      <c r="BF7" s="68">
        <v>0.13575054181211776</v>
      </c>
      <c r="BG7" s="68">
        <v>0.1461999252618969</v>
      </c>
    </row>
    <row r="8" spans="1:59" x14ac:dyDescent="0.25">
      <c r="A8" s="89" t="s">
        <v>434</v>
      </c>
      <c r="B8" s="75">
        <v>438733.79991</v>
      </c>
      <c r="C8" s="75">
        <v>87800.954937999995</v>
      </c>
      <c r="D8" s="89"/>
      <c r="E8" s="75" t="s">
        <v>434</v>
      </c>
      <c r="F8" s="75">
        <v>5071.4424544056601</v>
      </c>
      <c r="G8" s="75">
        <v>4869.5506776456796</v>
      </c>
      <c r="H8" s="75">
        <v>120.26855492540101</v>
      </c>
      <c r="I8" s="75">
        <v>146.259638993149</v>
      </c>
      <c r="J8" s="75">
        <v>4000.68787292558</v>
      </c>
      <c r="K8" s="75">
        <v>139.28660063823801</v>
      </c>
      <c r="L8" s="75">
        <v>1513.1474624249699</v>
      </c>
      <c r="M8" s="75">
        <v>438518.344923692</v>
      </c>
      <c r="N8" s="75">
        <v>87744.688798425894</v>
      </c>
      <c r="O8" s="75">
        <v>350773.65612526599</v>
      </c>
      <c r="P8" s="75">
        <v>414.56848250356899</v>
      </c>
      <c r="Q8" s="75">
        <v>102.817678422813</v>
      </c>
      <c r="R8" s="75">
        <v>48699.902004552503</v>
      </c>
      <c r="S8" s="75">
        <v>76.390639836416995</v>
      </c>
      <c r="T8" s="75">
        <v>1811.71754239763</v>
      </c>
      <c r="U8" s="75">
        <v>64.486665674586703</v>
      </c>
      <c r="V8" s="75">
        <v>131.71531076902701</v>
      </c>
      <c r="W8" s="75">
        <v>4529.46696373948</v>
      </c>
      <c r="X8" s="75">
        <v>15190.4676510303</v>
      </c>
      <c r="Y8" s="75">
        <v>515.880967167667</v>
      </c>
      <c r="Z8" s="75">
        <v>346.63163037307601</v>
      </c>
      <c r="AA8" s="89"/>
      <c r="AB8" s="40">
        <f t="shared" si="0"/>
        <v>-4.9108362827801361E-4</v>
      </c>
      <c r="AC8" s="40">
        <f t="shared" si="0"/>
        <v>-6.4083744435164142E-4</v>
      </c>
      <c r="AD8" s="89"/>
      <c r="AE8" s="75">
        <v>135</v>
      </c>
      <c r="AF8" s="75" t="s">
        <v>434</v>
      </c>
      <c r="AG8" s="75">
        <v>1201.74009006144</v>
      </c>
      <c r="AH8" s="75">
        <v>997.10602310091394</v>
      </c>
      <c r="AI8" s="75">
        <v>26.543154385013398</v>
      </c>
      <c r="AJ8" s="75">
        <v>31.722164354576599</v>
      </c>
      <c r="AK8" s="75">
        <v>914.300647109171</v>
      </c>
      <c r="AL8" s="75">
        <v>29.0659182596284</v>
      </c>
      <c r="AM8" s="75">
        <v>343.63564081453001</v>
      </c>
      <c r="AN8" s="75">
        <v>70242.165244642601</v>
      </c>
      <c r="AO8" s="75">
        <v>79.398210032889907</v>
      </c>
      <c r="AP8" s="75">
        <v>23.0232143183731</v>
      </c>
      <c r="AQ8" s="75">
        <v>10630.523672031501</v>
      </c>
      <c r="AR8" s="75">
        <v>18.420237888757601</v>
      </c>
      <c r="AS8" s="75">
        <v>385.76383710527699</v>
      </c>
      <c r="AT8" s="75">
        <v>16.2451709777263</v>
      </c>
      <c r="AU8" s="75">
        <v>33.313839327390397</v>
      </c>
      <c r="AV8" s="75">
        <v>964.40953742394095</v>
      </c>
      <c r="AW8" s="75">
        <v>3536.64991599723</v>
      </c>
      <c r="AX8" s="75">
        <v>104.862487528542</v>
      </c>
      <c r="AY8" s="75">
        <v>79.844395457993997</v>
      </c>
      <c r="AZ8" s="75">
        <f t="shared" si="1"/>
        <v>89658.73340081748</v>
      </c>
      <c r="BA8" s="75">
        <f t="shared" si="2"/>
        <v>19416.568156174879</v>
      </c>
      <c r="BC8" s="68">
        <f t="shared" si="3"/>
        <v>0.20445834122725079</v>
      </c>
      <c r="BD8" s="68">
        <f t="shared" si="3"/>
        <v>0.22128482557822013</v>
      </c>
      <c r="BE8" s="89"/>
      <c r="BF8" s="68">
        <v>0.25474607213406247</v>
      </c>
      <c r="BG8" s="68">
        <v>0.26317054400972073</v>
      </c>
    </row>
    <row r="9" spans="1:59" x14ac:dyDescent="0.25">
      <c r="A9" s="89" t="s">
        <v>435</v>
      </c>
      <c r="B9" s="75">
        <v>419523.85213999997</v>
      </c>
      <c r="C9" s="75">
        <v>84046.506827000005</v>
      </c>
      <c r="D9" s="89"/>
      <c r="E9" s="75" t="s">
        <v>435</v>
      </c>
      <c r="F9" s="75">
        <v>4991.92268831605</v>
      </c>
      <c r="G9" s="75">
        <v>4466.7382038944597</v>
      </c>
      <c r="H9" s="75">
        <v>110.66418635669601</v>
      </c>
      <c r="I9" s="75">
        <v>83.635891466459398</v>
      </c>
      <c r="J9" s="75">
        <v>3889.9014026907398</v>
      </c>
      <c r="K9" s="75">
        <v>120.72822257863599</v>
      </c>
      <c r="L9" s="75">
        <v>1454.72439171723</v>
      </c>
      <c r="M9" s="75">
        <v>413128.78076169698</v>
      </c>
      <c r="N9" s="75">
        <v>82995.379137992699</v>
      </c>
      <c r="O9" s="75">
        <v>330133.40162370401</v>
      </c>
      <c r="P9" s="75">
        <v>377.41913259147702</v>
      </c>
      <c r="Q9" s="75">
        <v>99.398312692559799</v>
      </c>
      <c r="R9" s="75">
        <v>46017.119524683498</v>
      </c>
      <c r="S9" s="75">
        <v>65.4452407171635</v>
      </c>
      <c r="T9" s="75">
        <v>1582.4986559521999</v>
      </c>
      <c r="U9" s="75">
        <v>54.369881887376899</v>
      </c>
      <c r="V9" s="75">
        <v>110.908668463433</v>
      </c>
      <c r="W9" s="75">
        <v>3956.22134294548</v>
      </c>
      <c r="X9" s="75">
        <v>14828.3783197473</v>
      </c>
      <c r="Y9" s="75">
        <v>448.67845665437602</v>
      </c>
      <c r="Z9" s="75">
        <v>336.62661463758701</v>
      </c>
      <c r="AA9" s="89"/>
      <c r="AB9" s="40">
        <f t="shared" si="0"/>
        <v>-1.5243641918526443E-2</v>
      </c>
      <c r="AC9" s="40">
        <f t="shared" si="0"/>
        <v>-1.2506500611273832E-2</v>
      </c>
      <c r="AD9" s="89"/>
      <c r="AE9" s="75">
        <v>146</v>
      </c>
      <c r="AF9" s="75" t="s">
        <v>435</v>
      </c>
      <c r="AG9" s="75">
        <v>1430.2536037242401</v>
      </c>
      <c r="AH9" s="75">
        <v>1181.26353532998</v>
      </c>
      <c r="AI9" s="75">
        <v>30.589349751248299</v>
      </c>
      <c r="AJ9" s="75">
        <v>22.506063776342</v>
      </c>
      <c r="AK9" s="75">
        <v>1093.4614429589401</v>
      </c>
      <c r="AL9" s="75">
        <v>32.030974124511403</v>
      </c>
      <c r="AM9" s="75">
        <v>407.428312410562</v>
      </c>
      <c r="AN9" s="75">
        <v>86864.626707355099</v>
      </c>
      <c r="AO9" s="75">
        <v>97.065679744751705</v>
      </c>
      <c r="AP9" s="75">
        <v>27.639298148901801</v>
      </c>
      <c r="AQ9" s="75">
        <v>12618.586891365199</v>
      </c>
      <c r="AR9" s="75">
        <v>19.089452861434602</v>
      </c>
      <c r="AS9" s="75">
        <v>427.15596290978698</v>
      </c>
      <c r="AT9" s="75">
        <v>15.969821774383099</v>
      </c>
      <c r="AU9" s="75">
        <v>32.527597105750601</v>
      </c>
      <c r="AV9" s="75">
        <v>1067.88983942615</v>
      </c>
      <c r="AW9" s="75">
        <v>4210.3278334374299</v>
      </c>
      <c r="AX9" s="75">
        <v>117.493349961512</v>
      </c>
      <c r="AY9" s="75">
        <v>94.982395990552206</v>
      </c>
      <c r="AZ9" s="75">
        <f t="shared" si="1"/>
        <v>109790.88811215677</v>
      </c>
      <c r="BA9" s="75">
        <f t="shared" si="2"/>
        <v>22926.261404801669</v>
      </c>
      <c r="BC9" s="68">
        <f t="shared" si="3"/>
        <v>0.26575463445013991</v>
      </c>
      <c r="BD9" s="68">
        <f t="shared" si="3"/>
        <v>0.27623539578851974</v>
      </c>
      <c r="BE9" s="89"/>
      <c r="BF9" s="68">
        <v>0.3250200035249558</v>
      </c>
      <c r="BG9" s="68">
        <v>0.32652251077099304</v>
      </c>
    </row>
    <row r="10" spans="1:59" x14ac:dyDescent="0.25">
      <c r="A10" s="89" t="s">
        <v>461</v>
      </c>
      <c r="B10" s="75">
        <v>1295750.902</v>
      </c>
      <c r="C10" s="75">
        <v>225294.84972999999</v>
      </c>
      <c r="D10" s="89"/>
      <c r="E10" s="75" t="s">
        <v>461</v>
      </c>
      <c r="F10" s="75">
        <v>11639.9850868345</v>
      </c>
      <c r="G10" s="75">
        <v>13886.443472941</v>
      </c>
      <c r="H10" s="75">
        <v>288.65764480232701</v>
      </c>
      <c r="I10" s="75">
        <v>206.527558987417</v>
      </c>
      <c r="J10" s="75">
        <v>9803.2925709750398</v>
      </c>
      <c r="K10" s="75">
        <v>376.675690074241</v>
      </c>
      <c r="L10" s="75">
        <v>3720.86085638541</v>
      </c>
      <c r="M10" s="75">
        <v>1281047.1259304299</v>
      </c>
      <c r="N10" s="75">
        <v>222694.39299062401</v>
      </c>
      <c r="O10" s="75">
        <v>1058352.7329398</v>
      </c>
      <c r="P10" s="75">
        <v>1216.9929126914501</v>
      </c>
      <c r="Q10" s="75">
        <v>261.42714738449098</v>
      </c>
      <c r="R10" s="75">
        <v>126875.166886577</v>
      </c>
      <c r="S10" s="75">
        <v>128.720756185342</v>
      </c>
      <c r="T10" s="75">
        <v>4510.7918820306704</v>
      </c>
      <c r="U10" s="75">
        <v>126.997416072796</v>
      </c>
      <c r="V10" s="75">
        <v>271.57556628471599</v>
      </c>
      <c r="W10" s="75">
        <v>11276.410165511899</v>
      </c>
      <c r="X10" s="75">
        <v>35823.236539404803</v>
      </c>
      <c r="Y10" s="75">
        <v>1442.5729801528901</v>
      </c>
      <c r="Z10" s="75">
        <v>838.05785732788797</v>
      </c>
      <c r="AA10" s="89"/>
      <c r="AB10" s="40">
        <f t="shared" si="0"/>
        <v>-1.1347687311561756E-2</v>
      </c>
      <c r="AC10" s="40">
        <f t="shared" si="0"/>
        <v>-1.1542459769907937E-2</v>
      </c>
      <c r="AD10" s="89"/>
      <c r="AE10" s="75">
        <v>147</v>
      </c>
      <c r="AF10" s="75" t="s">
        <v>461</v>
      </c>
      <c r="AG10" s="75">
        <v>4310.6108369439598</v>
      </c>
      <c r="AH10" s="75">
        <v>4965.9425651560396</v>
      </c>
      <c r="AI10" s="75">
        <v>104.53717746036899</v>
      </c>
      <c r="AJ10" s="75">
        <v>73.439325295704194</v>
      </c>
      <c r="AK10" s="75">
        <v>3588.8208516148402</v>
      </c>
      <c r="AL10" s="75">
        <v>134.88068179898099</v>
      </c>
      <c r="AM10" s="75">
        <v>1360.38582466619</v>
      </c>
      <c r="AN10" s="75">
        <v>377606.63749233098</v>
      </c>
      <c r="AO10" s="75">
        <v>426.50985635042599</v>
      </c>
      <c r="AP10" s="75">
        <v>95.2057069549044</v>
      </c>
      <c r="AQ10" s="75">
        <v>45952.589173217901</v>
      </c>
      <c r="AR10" s="75">
        <v>48.380637738939903</v>
      </c>
      <c r="AS10" s="75">
        <v>1619.6738246423699</v>
      </c>
      <c r="AT10" s="75">
        <v>47.4896840065622</v>
      </c>
      <c r="AU10" s="75">
        <v>100.460973997906</v>
      </c>
      <c r="AV10" s="75">
        <v>4049.1842983368501</v>
      </c>
      <c r="AW10" s="75">
        <v>13189.404674961601</v>
      </c>
      <c r="AX10" s="75">
        <v>514.51111388861</v>
      </c>
      <c r="AY10" s="75">
        <v>307.760457227698</v>
      </c>
      <c r="AZ10" s="75">
        <f t="shared" si="1"/>
        <v>458496.4251565907</v>
      </c>
      <c r="BA10" s="75">
        <f t="shared" si="2"/>
        <v>80889.787664259726</v>
      </c>
      <c r="BC10" s="68">
        <f t="shared" si="3"/>
        <v>0.35790753975860401</v>
      </c>
      <c r="BD10" s="68">
        <f t="shared" si="3"/>
        <v>0.36323226004017706</v>
      </c>
      <c r="BE10" s="89"/>
      <c r="BF10" s="68">
        <v>0.42736817993941384</v>
      </c>
      <c r="BG10" s="68">
        <v>0.43075297529784429</v>
      </c>
    </row>
    <row r="11" spans="1:59" x14ac:dyDescent="0.25">
      <c r="A11" s="89" t="s">
        <v>456</v>
      </c>
      <c r="B11" s="75">
        <v>946901.67307999998</v>
      </c>
      <c r="C11" s="75">
        <v>169537.09020000001</v>
      </c>
      <c r="D11" s="89"/>
      <c r="E11" s="75" t="s">
        <v>456</v>
      </c>
      <c r="F11" s="75">
        <v>7183.3150118222802</v>
      </c>
      <c r="G11" s="75">
        <v>8499.3570958514501</v>
      </c>
      <c r="H11" s="75">
        <v>176.395718844557</v>
      </c>
      <c r="I11" s="75">
        <v>168.38143950792801</v>
      </c>
      <c r="J11" s="75">
        <v>5982.7967999911798</v>
      </c>
      <c r="K11" s="75">
        <v>240.45738873548399</v>
      </c>
      <c r="L11" s="75">
        <v>2286.46065036348</v>
      </c>
      <c r="M11" s="75">
        <v>762566.63470967801</v>
      </c>
      <c r="N11" s="75">
        <v>136785.47778137799</v>
      </c>
      <c r="O11" s="75">
        <v>625781.15692830004</v>
      </c>
      <c r="P11" s="75">
        <v>693.52826446645304</v>
      </c>
      <c r="Q11" s="75">
        <v>159.122110153937</v>
      </c>
      <c r="R11" s="75">
        <v>77727.054243621693</v>
      </c>
      <c r="S11" s="75">
        <v>88.156047223003</v>
      </c>
      <c r="T11" s="75">
        <v>2822.8085026758599</v>
      </c>
      <c r="U11" s="75">
        <v>93.162568164156099</v>
      </c>
      <c r="V11" s="75">
        <v>195.98270507118099</v>
      </c>
      <c r="W11" s="75">
        <v>7056.8256805392502</v>
      </c>
      <c r="X11" s="75">
        <v>21986.627117952699</v>
      </c>
      <c r="Y11" s="75">
        <v>908.77216411206098</v>
      </c>
      <c r="Z11" s="75">
        <v>516.27427228183899</v>
      </c>
      <c r="AA11" s="89"/>
      <c r="AB11" s="40">
        <f t="shared" si="0"/>
        <v>-0.1946717844216421</v>
      </c>
      <c r="AC11" s="40">
        <f t="shared" si="0"/>
        <v>-0.19318257957586446</v>
      </c>
      <c r="AD11" s="89"/>
      <c r="AE11" s="75">
        <v>148</v>
      </c>
      <c r="AF11" s="75" t="s">
        <v>456</v>
      </c>
      <c r="AG11" s="75">
        <v>2645.37545364584</v>
      </c>
      <c r="AH11" s="75">
        <v>2942.60842947943</v>
      </c>
      <c r="AI11" s="75">
        <v>62.661654599274001</v>
      </c>
      <c r="AJ11" s="75">
        <v>61.015770991581498</v>
      </c>
      <c r="AK11" s="75">
        <v>2162.1634286757999</v>
      </c>
      <c r="AL11" s="75">
        <v>84.342826461101097</v>
      </c>
      <c r="AM11" s="75">
        <v>824.55095167802199</v>
      </c>
      <c r="AN11" s="75">
        <v>215483.810296173</v>
      </c>
      <c r="AO11" s="75">
        <v>231.43341511592499</v>
      </c>
      <c r="AP11" s="75">
        <v>56.934961145278997</v>
      </c>
      <c r="AQ11" s="75">
        <v>27527.516449365899</v>
      </c>
      <c r="AR11" s="75">
        <v>33.175763727248203</v>
      </c>
      <c r="AS11" s="75">
        <v>992.57662308724605</v>
      </c>
      <c r="AT11" s="75">
        <v>36.223898316888203</v>
      </c>
      <c r="AU11" s="75">
        <v>76.287222392227505</v>
      </c>
      <c r="AV11" s="75">
        <v>2481.44141891359</v>
      </c>
      <c r="AW11" s="75">
        <v>8020.9442417364098</v>
      </c>
      <c r="AX11" s="75">
        <v>315.20577526657303</v>
      </c>
      <c r="AY11" s="75">
        <v>187.468929969058</v>
      </c>
      <c r="AZ11" s="75">
        <f t="shared" si="1"/>
        <v>264225.73751074041</v>
      </c>
      <c r="BA11" s="75">
        <f t="shared" si="2"/>
        <v>48741.927214567404</v>
      </c>
      <c r="BC11" s="68">
        <f t="shared" si="3"/>
        <v>0.34649527724398221</v>
      </c>
      <c r="BD11" s="68">
        <f t="shared" si="3"/>
        <v>0.35633846520221124</v>
      </c>
      <c r="BE11" s="89"/>
      <c r="BF11" s="68">
        <v>0.35355600771311912</v>
      </c>
      <c r="BG11" s="68">
        <v>0.35616312453357807</v>
      </c>
    </row>
    <row r="12" spans="1:59" x14ac:dyDescent="0.25">
      <c r="A12" s="89" t="s">
        <v>436</v>
      </c>
      <c r="B12" s="75">
        <v>162833.32362000001</v>
      </c>
      <c r="C12" s="75">
        <v>27339.332493999998</v>
      </c>
      <c r="D12" s="89"/>
      <c r="E12" s="75" t="s">
        <v>436</v>
      </c>
      <c r="F12" s="75">
        <v>916.213897165405</v>
      </c>
      <c r="G12" s="75">
        <v>1327.25108065058</v>
      </c>
      <c r="H12" s="75">
        <v>26.993098541091399</v>
      </c>
      <c r="I12" s="75">
        <v>32.392142065841</v>
      </c>
      <c r="J12" s="75">
        <v>814.64218599293395</v>
      </c>
      <c r="K12" s="75">
        <v>38.300123679293598</v>
      </c>
      <c r="L12" s="75">
        <v>316.34092946863097</v>
      </c>
      <c r="M12" s="75">
        <v>120575.73101517301</v>
      </c>
      <c r="N12" s="75">
        <v>19763.7407463747</v>
      </c>
      <c r="O12" s="75">
        <v>100811.99026879801</v>
      </c>
      <c r="P12" s="75">
        <v>125.125755827091</v>
      </c>
      <c r="Q12" s="75">
        <v>22.532419627749501</v>
      </c>
      <c r="R12" s="75">
        <v>11411.5697151077</v>
      </c>
      <c r="S12" s="75">
        <v>12.404645910150601</v>
      </c>
      <c r="T12" s="75">
        <v>443.97136703097999</v>
      </c>
      <c r="U12" s="75">
        <v>12.801075855531099</v>
      </c>
      <c r="V12" s="75">
        <v>29.6755313414574</v>
      </c>
      <c r="W12" s="75">
        <v>1109.91533722449</v>
      </c>
      <c r="X12" s="75">
        <v>2908.1302661529899</v>
      </c>
      <c r="Y12" s="75">
        <v>146.785400442026</v>
      </c>
      <c r="Z12" s="75">
        <v>68.6957742908005</v>
      </c>
      <c r="AA12" s="89"/>
      <c r="AB12" s="40">
        <f t="shared" si="0"/>
        <v>-0.2595144019994487</v>
      </c>
      <c r="AC12" s="40">
        <f t="shared" si="0"/>
        <v>-0.27709497842669961</v>
      </c>
      <c r="AD12" s="89"/>
      <c r="AE12" s="75">
        <v>159</v>
      </c>
      <c r="AF12" s="75" t="s">
        <v>436</v>
      </c>
      <c r="AG12" s="75">
        <v>91.228669069477206</v>
      </c>
      <c r="AH12" s="75">
        <v>129.672888532386</v>
      </c>
      <c r="AI12" s="75">
        <v>2.67563365807474</v>
      </c>
      <c r="AJ12" s="75">
        <v>3.55731884852307</v>
      </c>
      <c r="AK12" s="75">
        <v>79.699079611398801</v>
      </c>
      <c r="AL12" s="75">
        <v>3.8757189540456101</v>
      </c>
      <c r="AM12" s="75">
        <v>31.178398317440799</v>
      </c>
      <c r="AN12" s="75">
        <v>9683.2912494639404</v>
      </c>
      <c r="AO12" s="75">
        <v>11.7665571269862</v>
      </c>
      <c r="AP12" s="75">
        <v>2.2125197556693199</v>
      </c>
      <c r="AQ12" s="75">
        <v>1124.34663160232</v>
      </c>
      <c r="AR12" s="75">
        <v>1.3802445025747401</v>
      </c>
      <c r="AS12" s="75">
        <v>43.858504803401097</v>
      </c>
      <c r="AT12" s="75">
        <v>1.46856299080354</v>
      </c>
      <c r="AU12" s="75">
        <v>3.4115088691593201</v>
      </c>
      <c r="AV12" s="75">
        <v>109.64625488322</v>
      </c>
      <c r="AW12" s="75">
        <v>287.10362555551802</v>
      </c>
      <c r="AX12" s="75">
        <v>14.6802650182363</v>
      </c>
      <c r="AY12" s="75">
        <v>6.75980174510656</v>
      </c>
      <c r="AZ12" s="75">
        <f t="shared" si="1"/>
        <v>11631.813433308283</v>
      </c>
      <c r="BA12" s="75">
        <f t="shared" si="2"/>
        <v>1948.5221838443431</v>
      </c>
      <c r="BC12" s="68">
        <f t="shared" si="3"/>
        <v>9.6468943919108888E-2</v>
      </c>
      <c r="BD12" s="68">
        <f t="shared" si="3"/>
        <v>9.8590758138828755E-2</v>
      </c>
      <c r="BE12" s="89"/>
      <c r="BF12" s="68">
        <v>0.13196445145851668</v>
      </c>
      <c r="BG12" s="68">
        <v>0.1376505244712263</v>
      </c>
    </row>
    <row r="13" spans="1:59" x14ac:dyDescent="0.25">
      <c r="A13" s="89" t="s">
        <v>462</v>
      </c>
      <c r="B13" s="75">
        <v>16302.501796</v>
      </c>
      <c r="C13" s="75">
        <v>2615.0179982</v>
      </c>
      <c r="D13" s="89"/>
      <c r="E13" s="75" t="s">
        <v>462</v>
      </c>
      <c r="F13" s="75">
        <v>0</v>
      </c>
      <c r="G13" s="75">
        <v>0</v>
      </c>
      <c r="H13" s="75">
        <v>0</v>
      </c>
      <c r="I13" s="75">
        <v>0</v>
      </c>
      <c r="J13" s="75">
        <v>0</v>
      </c>
      <c r="K13" s="75">
        <v>0</v>
      </c>
      <c r="L13" s="75">
        <v>0</v>
      </c>
      <c r="M13" s="75">
        <v>0</v>
      </c>
      <c r="N13" s="75">
        <v>0</v>
      </c>
      <c r="O13" s="75">
        <v>0</v>
      </c>
      <c r="P13" s="75">
        <v>0</v>
      </c>
      <c r="Q13" s="75">
        <v>0</v>
      </c>
      <c r="R13" s="75">
        <v>0</v>
      </c>
      <c r="S13" s="75">
        <v>0</v>
      </c>
      <c r="T13" s="75">
        <v>0</v>
      </c>
      <c r="U13" s="75">
        <v>0</v>
      </c>
      <c r="V13" s="75">
        <v>0</v>
      </c>
      <c r="W13" s="75">
        <v>0</v>
      </c>
      <c r="X13" s="75">
        <v>0</v>
      </c>
      <c r="Y13" s="75">
        <v>0</v>
      </c>
      <c r="Z13" s="75">
        <v>0</v>
      </c>
      <c r="AA13" s="89"/>
      <c r="AB13" s="40">
        <f t="shared" si="0"/>
        <v>-1</v>
      </c>
      <c r="AC13" s="40">
        <f t="shared" si="0"/>
        <v>-1</v>
      </c>
      <c r="AD13" s="89"/>
      <c r="AZ13" s="75">
        <f t="shared" si="1"/>
        <v>0</v>
      </c>
      <c r="BA13" s="75">
        <f t="shared" si="2"/>
        <v>0</v>
      </c>
      <c r="BC13" s="68" t="e">
        <f t="shared" si="3"/>
        <v>#DIV/0!</v>
      </c>
      <c r="BD13" s="68" t="e">
        <f t="shared" si="3"/>
        <v>#DIV/0!</v>
      </c>
      <c r="BE13" s="89"/>
      <c r="BF13" s="68" t="e">
        <v>#DIV/0!</v>
      </c>
      <c r="BG13" s="68" t="e">
        <v>#DIV/0!</v>
      </c>
    </row>
    <row r="14" spans="1:59" x14ac:dyDescent="0.25">
      <c r="A14" s="89" t="s">
        <v>490</v>
      </c>
      <c r="B14" s="75">
        <v>9078.0043487000003</v>
      </c>
      <c r="C14" s="75">
        <v>1553.9527178999999</v>
      </c>
      <c r="D14" s="89"/>
      <c r="E14" s="75" t="s">
        <v>437</v>
      </c>
      <c r="F14" s="75">
        <v>0</v>
      </c>
      <c r="G14" s="75">
        <v>0</v>
      </c>
      <c r="H14" s="75">
        <v>0</v>
      </c>
      <c r="I14" s="75">
        <v>0</v>
      </c>
      <c r="J14" s="75">
        <v>0</v>
      </c>
      <c r="K14" s="75">
        <v>0</v>
      </c>
      <c r="L14" s="75">
        <v>0</v>
      </c>
      <c r="M14" s="75">
        <v>0</v>
      </c>
      <c r="N14" s="75">
        <v>0</v>
      </c>
      <c r="O14" s="75">
        <v>0</v>
      </c>
      <c r="P14" s="75">
        <v>0</v>
      </c>
      <c r="Q14" s="75">
        <v>0</v>
      </c>
      <c r="R14" s="75">
        <v>0</v>
      </c>
      <c r="S14" s="75">
        <v>0</v>
      </c>
      <c r="T14" s="75">
        <v>0</v>
      </c>
      <c r="U14" s="75">
        <v>0</v>
      </c>
      <c r="V14" s="75">
        <v>0</v>
      </c>
      <c r="W14" s="75">
        <v>0</v>
      </c>
      <c r="X14" s="75">
        <v>0</v>
      </c>
      <c r="Y14" s="75">
        <v>0</v>
      </c>
      <c r="Z14" s="75">
        <v>0</v>
      </c>
      <c r="AA14" s="89"/>
      <c r="AB14" s="40">
        <f t="shared" si="0"/>
        <v>-1</v>
      </c>
      <c r="AC14" s="40">
        <f t="shared" si="0"/>
        <v>-1</v>
      </c>
      <c r="AD14" s="89"/>
      <c r="AZ14" s="75">
        <f t="shared" si="1"/>
        <v>0</v>
      </c>
      <c r="BA14" s="75">
        <f t="shared" ref="BA14:BA15" si="4">SUM(AG14:AY14)-AN14</f>
        <v>0</v>
      </c>
      <c r="BC14" s="68" t="e">
        <f t="shared" si="3"/>
        <v>#DIV/0!</v>
      </c>
      <c r="BD14" s="68" t="e">
        <f t="shared" si="3"/>
        <v>#DIV/0!</v>
      </c>
      <c r="BE14" s="89"/>
      <c r="BF14" s="68" t="e">
        <v>#DIV/0!</v>
      </c>
      <c r="BG14" s="68" t="e">
        <v>#DIV/0!</v>
      </c>
    </row>
    <row r="15" spans="1:59" x14ac:dyDescent="0.25">
      <c r="A15" s="90" t="s">
        <v>438</v>
      </c>
      <c r="B15" s="75">
        <v>6581.1756722</v>
      </c>
      <c r="C15" s="75">
        <v>1096.2918036000001</v>
      </c>
      <c r="D15" s="89"/>
      <c r="E15" s="75" t="s">
        <v>438</v>
      </c>
      <c r="F15" s="75">
        <v>0.20696106086410099</v>
      </c>
      <c r="G15" s="75">
        <v>0.324796673225416</v>
      </c>
      <c r="H15" s="75">
        <v>6.0539832558959804E-3</v>
      </c>
      <c r="I15" s="75">
        <v>4.5089982748832899E-3</v>
      </c>
      <c r="J15" s="75">
        <v>0.191807029437215</v>
      </c>
      <c r="K15" s="75">
        <v>8.9262642129224103E-3</v>
      </c>
      <c r="L15" s="75">
        <v>7.3934412495797797E-2</v>
      </c>
      <c r="M15" s="75">
        <v>29.740489501259301</v>
      </c>
      <c r="N15" s="75">
        <v>4.6429273722559401</v>
      </c>
      <c r="O15" s="75">
        <v>25.0975621290034</v>
      </c>
      <c r="P15" s="75">
        <v>3.1079955025711301E-2</v>
      </c>
      <c r="Q15" s="75">
        <v>5.35514784746219E-3</v>
      </c>
      <c r="R15" s="75">
        <v>2.7069636292487198</v>
      </c>
      <c r="S15" s="75">
        <v>1.8519087066033899E-3</v>
      </c>
      <c r="T15" s="75">
        <v>0.101016187436961</v>
      </c>
      <c r="U15" s="75">
        <v>2.43042058676014E-3</v>
      </c>
      <c r="V15" s="75">
        <v>5.9073001647955096E-3</v>
      </c>
      <c r="W15" s="75">
        <v>0.25254082684347701</v>
      </c>
      <c r="X15" s="75">
        <v>0.66800454152130095</v>
      </c>
      <c r="Y15" s="75">
        <v>3.4762385841917501E-2</v>
      </c>
      <c r="Z15" s="75">
        <v>1.6026647265993101E-2</v>
      </c>
      <c r="AA15" s="89"/>
      <c r="AB15" s="40">
        <f t="shared" si="0"/>
        <v>-0.99548097619899611</v>
      </c>
      <c r="AC15" s="40">
        <f t="shared" si="0"/>
        <v>-0.99576487997355301</v>
      </c>
      <c r="AD15" s="89"/>
      <c r="AE15" s="75">
        <v>162</v>
      </c>
      <c r="AF15" s="75" t="s">
        <v>438</v>
      </c>
      <c r="AG15" s="75">
        <v>9.8292045639817999E-2</v>
      </c>
      <c r="AH15" s="75">
        <v>0.15459919044143799</v>
      </c>
      <c r="AI15" s="75">
        <v>2.87426931601097E-3</v>
      </c>
      <c r="AJ15" s="75">
        <v>2.14737970964051E-3</v>
      </c>
      <c r="AK15" s="75">
        <v>9.1242853907005303E-2</v>
      </c>
      <c r="AL15" s="75">
        <v>4.2481930335332698E-3</v>
      </c>
      <c r="AM15" s="75">
        <v>3.51613689182875E-2</v>
      </c>
      <c r="AN15" s="75">
        <v>11.9515713044451</v>
      </c>
      <c r="AO15" s="75">
        <v>1.4788014758098799E-2</v>
      </c>
      <c r="AP15" s="75">
        <v>2.5458984414816698E-3</v>
      </c>
      <c r="AQ15" s="75">
        <v>1.2869305871077099</v>
      </c>
      <c r="AR15" s="75">
        <v>8.6550576613899201E-4</v>
      </c>
      <c r="AS15" s="75">
        <v>4.8103867485006599E-2</v>
      </c>
      <c r="AT15" s="75">
        <v>1.15730470066212E-3</v>
      </c>
      <c r="AU15" s="75">
        <v>2.8115709005933601E-3</v>
      </c>
      <c r="AV15" s="75">
        <v>0.120259666910858</v>
      </c>
      <c r="AW15" s="75">
        <v>0.317485814023232</v>
      </c>
      <c r="AX15" s="75">
        <v>1.6543498898728699E-2</v>
      </c>
      <c r="AY15" s="75">
        <v>7.6239500317085299E-3</v>
      </c>
      <c r="AZ15" s="75">
        <f t="shared" si="1"/>
        <v>14.159252284435052</v>
      </c>
      <c r="BA15" s="75">
        <f t="shared" si="4"/>
        <v>2.2076809799899522</v>
      </c>
      <c r="BC15" s="68">
        <f t="shared" si="3"/>
        <v>0.47609345111268281</v>
      </c>
      <c r="BD15" s="68">
        <f t="shared" si="3"/>
        <v>0.47549332629712615</v>
      </c>
      <c r="BE15" s="89"/>
      <c r="BF15" s="68">
        <v>0.41466812500411188</v>
      </c>
      <c r="BG15" s="68">
        <v>0.41466805654177852</v>
      </c>
    </row>
    <row r="16" spans="1:59" x14ac:dyDescent="0.25">
      <c r="A16" s="75"/>
      <c r="D16" s="89"/>
      <c r="E16" s="89"/>
      <c r="BC16" s="89"/>
      <c r="BD16" s="89"/>
      <c r="BE16" s="89"/>
      <c r="BF16" s="89"/>
      <c r="BG16" s="89"/>
    </row>
    <row r="17" spans="1:78" x14ac:dyDescent="0.25">
      <c r="A17" s="2"/>
      <c r="D17" s="89"/>
      <c r="E17" s="89"/>
      <c r="BC17" s="89"/>
      <c r="BD17" s="89"/>
      <c r="BE17" s="89"/>
      <c r="BF17" s="89"/>
      <c r="BG17" s="89"/>
      <c r="BH17" s="89"/>
      <c r="BI17" s="89"/>
      <c r="BJ17" s="89"/>
      <c r="BK17" s="89"/>
      <c r="BL17" s="89"/>
      <c r="BM17" s="89"/>
      <c r="BN17" s="89"/>
      <c r="BO17" s="89"/>
      <c r="BP17" s="89"/>
      <c r="BQ17" s="89"/>
      <c r="BR17" s="89"/>
      <c r="BS17" s="89"/>
      <c r="BT17" s="89"/>
      <c r="BU17" s="89"/>
      <c r="BV17" s="89"/>
      <c r="BW17" s="89"/>
      <c r="BX17" s="89"/>
      <c r="BY17" s="89"/>
      <c r="BZ17" s="89"/>
    </row>
    <row r="18" spans="1:78" x14ac:dyDescent="0.25">
      <c r="A18" s="2" t="s">
        <v>427</v>
      </c>
      <c r="B18" s="1">
        <f>SUM(B3:B15)</f>
        <v>3643342.9264259003</v>
      </c>
      <c r="C18" s="1">
        <f>SUM(C3:C15)</f>
        <v>664263.01060630009</v>
      </c>
      <c r="D18" s="89"/>
      <c r="E18" s="89"/>
      <c r="F18" s="1">
        <f>SUM(F3:F15)</f>
        <v>33146.150601663314</v>
      </c>
      <c r="G18" s="1">
        <f t="shared" ref="G18:Z18" si="5">SUM(G3:G15)</f>
        <v>36684.061440136204</v>
      </c>
      <c r="H18" s="1">
        <f t="shared" si="5"/>
        <v>809.96043583480503</v>
      </c>
      <c r="I18" s="1">
        <f t="shared" si="5"/>
        <v>770.98044830503056</v>
      </c>
      <c r="J18" s="1">
        <f t="shared" si="5"/>
        <v>27227.098166922926</v>
      </c>
      <c r="K18" s="1">
        <f t="shared" si="5"/>
        <v>1024.1437412137545</v>
      </c>
      <c r="L18" s="1">
        <f t="shared" si="5"/>
        <v>10337.112969339201</v>
      </c>
      <c r="M18" s="1">
        <f t="shared" si="5"/>
        <v>3345348.2256614282</v>
      </c>
      <c r="N18" s="1">
        <f t="shared" si="5"/>
        <v>611941.73171157658</v>
      </c>
      <c r="O18" s="1">
        <f t="shared" si="5"/>
        <v>2733406.4939498459</v>
      </c>
      <c r="P18" s="1">
        <f t="shared" si="5"/>
        <v>3156.8936233171744</v>
      </c>
      <c r="Q18" s="1">
        <f t="shared" si="5"/>
        <v>716.56772313232477</v>
      </c>
      <c r="R18" s="1">
        <f t="shared" si="5"/>
        <v>345292.66958977404</v>
      </c>
      <c r="S18" s="1">
        <f t="shared" si="5"/>
        <v>423.81863106620949</v>
      </c>
      <c r="T18" s="1">
        <f t="shared" si="5"/>
        <v>12556.893463042248</v>
      </c>
      <c r="U18" s="1">
        <f t="shared" si="5"/>
        <v>402.37813383278962</v>
      </c>
      <c r="V18" s="1">
        <f t="shared" si="5"/>
        <v>849.34012733246072</v>
      </c>
      <c r="W18" s="1">
        <f t="shared" si="5"/>
        <v>31391.615824060038</v>
      </c>
      <c r="X18" s="1">
        <f t="shared" si="5"/>
        <v>100945.65293837502</v>
      </c>
      <c r="Y18" s="1">
        <f t="shared" si="5"/>
        <v>3865.0300554076603</v>
      </c>
      <c r="Z18" s="1">
        <f t="shared" si="5"/>
        <v>2341.3637988216269</v>
      </c>
      <c r="AA18" s="1"/>
      <c r="AD18" s="1"/>
      <c r="AG18" s="1">
        <f t="shared" ref="AG18:BA18" si="6">SUM(AG3:AG15)</f>
        <v>10244.315828947267</v>
      </c>
      <c r="AH18" s="1">
        <f t="shared" si="6"/>
        <v>10674.286420431123</v>
      </c>
      <c r="AI18" s="1">
        <f t="shared" si="6"/>
        <v>239.85193099368979</v>
      </c>
      <c r="AJ18" s="1">
        <f t="shared" si="6"/>
        <v>211.82396120395089</v>
      </c>
      <c r="AK18" s="1">
        <f t="shared" si="6"/>
        <v>8266.2567873296375</v>
      </c>
      <c r="AL18" s="1">
        <f t="shared" si="6"/>
        <v>298.07424727863292</v>
      </c>
      <c r="AM18" s="1">
        <f t="shared" si="6"/>
        <v>3128.3859890304257</v>
      </c>
      <c r="AN18" s="1">
        <f t="shared" si="6"/>
        <v>791984.53492483357</v>
      </c>
      <c r="AO18" s="1">
        <f t="shared" si="6"/>
        <v>883.64842228785983</v>
      </c>
      <c r="AP18" s="1">
        <f t="shared" si="6"/>
        <v>215.69660560049832</v>
      </c>
      <c r="AQ18" s="1">
        <f t="shared" si="6"/>
        <v>102795.33145791473</v>
      </c>
      <c r="AR18" s="1">
        <f t="shared" si="6"/>
        <v>129.98534250346466</v>
      </c>
      <c r="AS18" s="1">
        <f t="shared" si="6"/>
        <v>3658.870222479426</v>
      </c>
      <c r="AT18" s="1">
        <f t="shared" si="6"/>
        <v>125.69895066481189</v>
      </c>
      <c r="AU18" s="1">
        <f t="shared" si="6"/>
        <v>263.06323288656102</v>
      </c>
      <c r="AV18" s="1">
        <f t="shared" si="6"/>
        <v>9147.1749978795306</v>
      </c>
      <c r="AW18" s="1">
        <f t="shared" si="6"/>
        <v>30907.71572831682</v>
      </c>
      <c r="AX18" s="1">
        <f t="shared" si="6"/>
        <v>1116.2770399996991</v>
      </c>
      <c r="AY18" s="1">
        <f t="shared" si="6"/>
        <v>714.21097730731083</v>
      </c>
      <c r="AZ18" s="1">
        <f t="shared" si="6"/>
        <v>975005.20306788897</v>
      </c>
      <c r="BA18" s="1">
        <f t="shared" si="6"/>
        <v>183020.66814305529</v>
      </c>
      <c r="BC18" s="17"/>
      <c r="BD18" s="17"/>
      <c r="BE18" s="89"/>
      <c r="BF18" s="89"/>
      <c r="BG18" s="89"/>
      <c r="BH18" s="89"/>
      <c r="BI18" s="89"/>
      <c r="BJ18" s="89"/>
      <c r="BK18" s="89"/>
      <c r="BL18" s="89"/>
      <c r="BM18" s="89"/>
      <c r="BN18" s="89"/>
      <c r="BO18" s="89"/>
      <c r="BP18" s="89"/>
      <c r="BQ18" s="89"/>
      <c r="BR18" s="89"/>
      <c r="BS18" s="89"/>
      <c r="BT18" s="89"/>
      <c r="BU18" s="89"/>
      <c r="BV18" s="89"/>
      <c r="BW18" s="89"/>
      <c r="BX18" s="89"/>
      <c r="BY18" s="89"/>
      <c r="BZ18" s="89"/>
    </row>
    <row r="19" spans="1:78" x14ac:dyDescent="0.25">
      <c r="A19" s="89"/>
      <c r="B19" s="75"/>
      <c r="C19" s="75"/>
      <c r="D19" s="89"/>
      <c r="E19" s="89"/>
      <c r="BC19" s="89"/>
      <c r="BD19" s="89"/>
      <c r="BE19" s="89"/>
      <c r="BF19" s="89"/>
      <c r="BG19" s="89"/>
      <c r="BH19" s="89"/>
      <c r="BI19" s="89"/>
      <c r="BJ19" s="89"/>
      <c r="BK19" s="89"/>
      <c r="BL19" s="89"/>
      <c r="BM19" s="89"/>
      <c r="BN19" s="89"/>
      <c r="BO19" s="89"/>
      <c r="BP19" s="89"/>
      <c r="BQ19" s="89"/>
      <c r="BR19" s="89"/>
      <c r="BS19" s="89"/>
      <c r="BT19" s="89"/>
      <c r="BU19" s="89"/>
      <c r="BV19" s="89"/>
      <c r="BW19" s="89"/>
      <c r="BX19" s="89"/>
      <c r="BY19" s="89"/>
      <c r="BZ19" s="89"/>
    </row>
    <row r="20" spans="1:78" x14ac:dyDescent="0.25">
      <c r="A20" s="89"/>
      <c r="D20" s="89"/>
      <c r="E20" s="89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C20" s="89"/>
      <c r="BD20" s="89"/>
      <c r="BE20" s="89"/>
      <c r="BF20" s="89"/>
      <c r="BG20" s="89"/>
      <c r="BH20" s="89"/>
      <c r="BI20" s="89"/>
      <c r="BJ20" s="89"/>
      <c r="BK20" s="89"/>
      <c r="BL20" s="89"/>
      <c r="BM20" s="89"/>
      <c r="BN20" s="89"/>
      <c r="BO20" s="89"/>
      <c r="BP20" s="89"/>
      <c r="BQ20" s="89"/>
      <c r="BR20" s="89"/>
      <c r="BS20" s="89"/>
      <c r="BT20" s="89"/>
      <c r="BU20" s="89"/>
      <c r="BV20" s="89"/>
      <c r="BW20" s="89"/>
      <c r="BX20" s="89"/>
      <c r="BY20" s="89"/>
      <c r="BZ20" s="89"/>
    </row>
    <row r="21" spans="1:78" s="75" customFormat="1" x14ac:dyDescent="0.25">
      <c r="A21" s="89"/>
      <c r="D21" s="89"/>
      <c r="E21" s="89"/>
      <c r="BC21" s="89"/>
      <c r="BD21" s="89"/>
      <c r="BE21" s="89"/>
      <c r="BF21" s="89"/>
      <c r="BG21" s="89"/>
      <c r="BH21" s="89"/>
      <c r="BI21" s="89"/>
      <c r="BJ21" s="89"/>
      <c r="BK21" s="89"/>
      <c r="BL21" s="89"/>
      <c r="BM21" s="89"/>
      <c r="BN21" s="89"/>
      <c r="BO21" s="89"/>
      <c r="BP21" s="89"/>
      <c r="BQ21" s="89"/>
      <c r="BR21" s="89"/>
      <c r="BS21" s="89"/>
      <c r="BT21" s="89"/>
      <c r="BU21" s="89"/>
      <c r="BV21" s="89"/>
      <c r="BW21" s="89"/>
      <c r="BX21" s="89"/>
      <c r="BY21" s="89"/>
      <c r="BZ21" s="89"/>
    </row>
    <row r="22" spans="1:78" s="75" customFormat="1" x14ac:dyDescent="0.25">
      <c r="A22" s="89"/>
      <c r="B22" s="89"/>
      <c r="C22" s="89"/>
      <c r="D22" s="89"/>
      <c r="E22" s="89"/>
      <c r="BC22" s="89"/>
      <c r="BD22" s="89"/>
      <c r="BE22" s="89"/>
      <c r="BF22" s="89"/>
      <c r="BG22" s="89"/>
      <c r="BH22" s="89"/>
      <c r="BI22" s="89"/>
      <c r="BJ22" s="89"/>
      <c r="BK22" s="89"/>
      <c r="BL22" s="89"/>
      <c r="BM22" s="89"/>
      <c r="BN22" s="89"/>
      <c r="BO22" s="89"/>
      <c r="BP22" s="89"/>
      <c r="BQ22" s="89"/>
      <c r="BR22" s="89"/>
      <c r="BS22" s="89"/>
      <c r="BT22" s="89"/>
      <c r="BU22" s="89"/>
      <c r="BV22" s="89"/>
      <c r="BW22" s="89"/>
      <c r="BX22" s="89"/>
      <c r="BY22" s="89"/>
      <c r="BZ22" s="89"/>
    </row>
    <row r="23" spans="1:78" s="75" customFormat="1" x14ac:dyDescent="0.25">
      <c r="A23" s="89"/>
      <c r="B23" s="89"/>
      <c r="C23" s="89"/>
      <c r="D23" s="89"/>
      <c r="E23" s="89"/>
      <c r="BC23" s="89"/>
      <c r="BD23" s="89"/>
      <c r="BE23" s="89"/>
      <c r="BF23" s="89"/>
      <c r="BG23" s="89"/>
      <c r="BH23" s="89"/>
      <c r="BI23" s="89"/>
      <c r="BJ23" s="89"/>
      <c r="BK23" s="89"/>
      <c r="BL23" s="89"/>
      <c r="BM23" s="89"/>
      <c r="BN23" s="89"/>
      <c r="BO23" s="89"/>
      <c r="BP23" s="89"/>
      <c r="BQ23" s="89"/>
      <c r="BR23" s="89"/>
      <c r="BS23" s="89"/>
      <c r="BT23" s="89"/>
      <c r="BU23" s="89"/>
      <c r="BV23" s="89"/>
      <c r="BW23" s="89"/>
      <c r="BX23" s="89"/>
      <c r="BY23" s="89"/>
      <c r="BZ23" s="89"/>
    </row>
    <row r="24" spans="1:78" s="75" customFormat="1" x14ac:dyDescent="0.25">
      <c r="A24" s="89"/>
      <c r="B24" s="89"/>
      <c r="C24" s="89"/>
      <c r="D24" s="89"/>
      <c r="E24" s="89"/>
      <c r="BC24" s="89"/>
      <c r="BD24" s="89"/>
      <c r="BE24" s="89"/>
      <c r="BF24" s="89"/>
      <c r="BG24" s="89"/>
      <c r="BH24" s="89"/>
      <c r="BI24" s="89"/>
      <c r="BJ24" s="89"/>
      <c r="BK24" s="89"/>
      <c r="BL24" s="89"/>
      <c r="BM24" s="89"/>
      <c r="BN24" s="89"/>
      <c r="BO24" s="89"/>
      <c r="BP24" s="89"/>
      <c r="BQ24" s="89"/>
      <c r="BR24" s="89"/>
      <c r="BS24" s="89"/>
      <c r="BT24" s="89"/>
      <c r="BU24" s="89"/>
      <c r="BV24" s="89"/>
      <c r="BW24" s="89"/>
      <c r="BX24" s="89"/>
      <c r="BY24" s="89"/>
      <c r="BZ24" s="89"/>
    </row>
    <row r="25" spans="1:78" s="75" customFormat="1" x14ac:dyDescent="0.25">
      <c r="A25" s="89"/>
      <c r="B25" s="89"/>
      <c r="C25" s="89"/>
      <c r="D25" s="89"/>
      <c r="E25" s="89"/>
      <c r="BC25" s="89"/>
      <c r="BD25" s="89"/>
      <c r="BE25" s="89"/>
      <c r="BF25" s="89"/>
      <c r="BG25" s="89"/>
      <c r="BH25" s="89"/>
      <c r="BI25" s="89"/>
      <c r="BJ25" s="89"/>
      <c r="BK25" s="89"/>
      <c r="BL25" s="89"/>
      <c r="BM25" s="89"/>
      <c r="BN25" s="89"/>
      <c r="BO25" s="89"/>
      <c r="BP25" s="89"/>
      <c r="BQ25" s="89"/>
      <c r="BR25" s="89"/>
      <c r="BS25" s="89"/>
      <c r="BT25" s="89"/>
      <c r="BU25" s="89"/>
      <c r="BV25" s="89"/>
      <c r="BW25" s="89"/>
      <c r="BX25" s="89"/>
      <c r="BY25" s="89"/>
      <c r="BZ25" s="89"/>
    </row>
    <row r="26" spans="1:78" s="75" customFormat="1" x14ac:dyDescent="0.25">
      <c r="A26" s="89"/>
      <c r="B26" s="89"/>
      <c r="C26" s="89"/>
      <c r="D26" s="89"/>
      <c r="E26" s="89"/>
      <c r="BC26" s="89"/>
      <c r="BD26" s="89"/>
      <c r="BE26" s="89"/>
      <c r="BF26" s="89"/>
      <c r="BG26" s="89"/>
      <c r="BH26" s="89"/>
      <c r="BI26" s="89"/>
      <c r="BJ26" s="89"/>
      <c r="BK26" s="89"/>
      <c r="BL26" s="89"/>
      <c r="BM26" s="89"/>
      <c r="BN26" s="89"/>
      <c r="BO26" s="89"/>
      <c r="BP26" s="89"/>
      <c r="BQ26" s="89"/>
      <c r="BR26" s="89"/>
      <c r="BS26" s="89"/>
      <c r="BT26" s="89"/>
      <c r="BU26" s="89"/>
      <c r="BV26" s="89"/>
      <c r="BW26" s="89"/>
      <c r="BX26" s="89"/>
      <c r="BY26" s="89"/>
      <c r="BZ26" s="89"/>
    </row>
    <row r="27" spans="1:78" s="75" customFormat="1" x14ac:dyDescent="0.25">
      <c r="A27" s="89"/>
      <c r="B27" s="89"/>
      <c r="C27" s="89"/>
      <c r="D27" s="89"/>
      <c r="E27" s="89"/>
      <c r="BC27" s="89"/>
      <c r="BD27" s="89"/>
      <c r="BE27" s="89"/>
      <c r="BF27" s="89"/>
      <c r="BG27" s="89"/>
      <c r="BH27" s="89"/>
      <c r="BI27" s="89"/>
      <c r="BJ27" s="89"/>
      <c r="BK27" s="89"/>
      <c r="BL27" s="89"/>
      <c r="BM27" s="89"/>
      <c r="BN27" s="89"/>
      <c r="BO27" s="89"/>
      <c r="BP27" s="89"/>
      <c r="BQ27" s="89"/>
      <c r="BR27" s="89"/>
      <c r="BS27" s="89"/>
      <c r="BT27" s="89"/>
      <c r="BU27" s="89"/>
      <c r="BV27" s="89"/>
      <c r="BW27" s="89"/>
      <c r="BX27" s="89"/>
      <c r="BY27" s="89"/>
      <c r="BZ27" s="89"/>
    </row>
    <row r="28" spans="1:78" s="75" customFormat="1" x14ac:dyDescent="0.25">
      <c r="A28" s="89"/>
      <c r="B28" s="89"/>
      <c r="C28" s="89"/>
      <c r="D28" s="89"/>
      <c r="E28" s="89"/>
      <c r="BC28" s="89"/>
      <c r="BD28" s="89"/>
      <c r="BE28" s="89"/>
      <c r="BF28" s="89"/>
      <c r="BG28" s="89"/>
      <c r="BH28" s="89"/>
      <c r="BI28" s="89"/>
      <c r="BJ28" s="89"/>
      <c r="BK28" s="89"/>
      <c r="BL28" s="89"/>
      <c r="BM28" s="89"/>
      <c r="BN28" s="89"/>
      <c r="BO28" s="89"/>
      <c r="BP28" s="89"/>
      <c r="BQ28" s="89"/>
      <c r="BR28" s="89"/>
      <c r="BS28" s="89"/>
      <c r="BT28" s="89"/>
      <c r="BU28" s="89"/>
      <c r="BV28" s="89"/>
      <c r="BW28" s="89"/>
      <c r="BX28" s="89"/>
      <c r="BY28" s="89"/>
      <c r="BZ28" s="89"/>
    </row>
    <row r="29" spans="1:78" s="75" customFormat="1" x14ac:dyDescent="0.25">
      <c r="A29" s="89"/>
      <c r="B29" s="89"/>
      <c r="C29" s="89"/>
      <c r="D29" s="89"/>
      <c r="E29" s="89"/>
      <c r="BC29" s="89"/>
      <c r="BD29" s="89"/>
      <c r="BE29" s="89"/>
      <c r="BF29" s="89"/>
      <c r="BG29" s="89"/>
      <c r="BH29" s="89"/>
      <c r="BI29" s="89"/>
      <c r="BJ29" s="89"/>
      <c r="BK29" s="89"/>
      <c r="BL29" s="89"/>
      <c r="BM29" s="89"/>
      <c r="BN29" s="89"/>
      <c r="BO29" s="89"/>
      <c r="BP29" s="89"/>
      <c r="BQ29" s="89"/>
      <c r="BR29" s="89"/>
      <c r="BS29" s="89"/>
      <c r="BT29" s="89"/>
      <c r="BU29" s="89"/>
      <c r="BV29" s="89"/>
      <c r="BW29" s="89"/>
      <c r="BX29" s="89"/>
      <c r="BY29" s="89"/>
      <c r="BZ29" s="89"/>
    </row>
    <row r="30" spans="1:78" s="75" customFormat="1" x14ac:dyDescent="0.25">
      <c r="A30" s="89"/>
      <c r="B30" s="89"/>
      <c r="C30" s="89"/>
      <c r="D30" s="89"/>
      <c r="E30" s="89"/>
      <c r="AG30" s="84"/>
      <c r="AH30" s="84"/>
      <c r="AI30" s="84"/>
      <c r="AJ30" s="84"/>
      <c r="AK30" s="84"/>
      <c r="AL30" s="8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BC30" s="89"/>
      <c r="BD30" s="89"/>
      <c r="BE30" s="89"/>
      <c r="BF30" s="89"/>
      <c r="BG30" s="89"/>
      <c r="BH30" s="89"/>
      <c r="BI30" s="89"/>
      <c r="BJ30" s="89"/>
      <c r="BK30" s="89"/>
      <c r="BL30" s="89"/>
      <c r="BM30" s="89"/>
      <c r="BN30" s="89"/>
      <c r="BO30" s="89"/>
      <c r="BP30" s="89"/>
      <c r="BQ30" s="89"/>
      <c r="BR30" s="89"/>
      <c r="BS30" s="89"/>
      <c r="BT30" s="89"/>
      <c r="BU30" s="89"/>
      <c r="BV30" s="89"/>
      <c r="BW30" s="89"/>
      <c r="BX30" s="89"/>
      <c r="BY30" s="89"/>
      <c r="BZ30" s="89"/>
    </row>
    <row r="31" spans="1:78" s="75" customFormat="1" x14ac:dyDescent="0.25">
      <c r="A31" s="89"/>
      <c r="B31" s="89"/>
      <c r="C31" s="89"/>
      <c r="D31" s="89"/>
      <c r="E31" s="89"/>
      <c r="AG31" s="84"/>
      <c r="AH31" s="84"/>
      <c r="AI31" s="84"/>
      <c r="AJ31" s="84"/>
      <c r="AK31" s="84"/>
      <c r="AL31" s="8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BC31" s="89"/>
      <c r="BD31" s="89"/>
      <c r="BE31" s="89"/>
      <c r="BF31" s="89"/>
      <c r="BG31" s="89"/>
      <c r="BH31" s="89"/>
      <c r="BI31" s="89"/>
      <c r="BJ31" s="89"/>
      <c r="BK31" s="89"/>
      <c r="BL31" s="89"/>
      <c r="BM31" s="89"/>
      <c r="BN31" s="89"/>
      <c r="BO31" s="89"/>
      <c r="BP31" s="89"/>
      <c r="BQ31" s="89"/>
      <c r="BR31" s="89"/>
      <c r="BS31" s="89"/>
      <c r="BT31" s="89"/>
      <c r="BU31" s="89"/>
      <c r="BV31" s="89"/>
      <c r="BW31" s="89"/>
      <c r="BX31" s="89"/>
      <c r="BY31" s="89"/>
      <c r="BZ31" s="89"/>
    </row>
    <row r="32" spans="1:78" s="75" customFormat="1" x14ac:dyDescent="0.25">
      <c r="A32" s="89"/>
      <c r="B32" s="89"/>
      <c r="C32" s="89"/>
      <c r="D32" s="89"/>
      <c r="E32" s="89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BC32" s="89"/>
      <c r="BD32" s="89"/>
      <c r="BE32" s="89"/>
      <c r="BF32" s="89"/>
      <c r="BG32" s="89"/>
      <c r="BH32" s="89"/>
      <c r="BI32" s="89"/>
      <c r="BJ32" s="89"/>
      <c r="BK32" s="89"/>
      <c r="BL32" s="89"/>
      <c r="BM32" s="89"/>
      <c r="BN32" s="89"/>
      <c r="BO32" s="89"/>
      <c r="BP32" s="89"/>
      <c r="BQ32" s="89"/>
      <c r="BR32" s="89"/>
      <c r="BS32" s="89"/>
      <c r="BT32" s="89"/>
      <c r="BU32" s="89"/>
      <c r="BV32" s="89"/>
      <c r="BW32" s="89"/>
      <c r="BX32" s="89"/>
      <c r="BY32" s="89"/>
      <c r="BZ32" s="89"/>
    </row>
    <row r="33" spans="1:78" s="75" customFormat="1" x14ac:dyDescent="0.25">
      <c r="A33" s="89"/>
      <c r="B33" s="89"/>
      <c r="C33" s="89"/>
      <c r="D33" s="89"/>
      <c r="E33" s="89"/>
      <c r="AG33" s="84"/>
      <c r="AH33" s="84"/>
      <c r="AI33" s="84"/>
      <c r="AJ33" s="84"/>
      <c r="AK33" s="84"/>
      <c r="AL33" s="8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BC33" s="89"/>
      <c r="BD33" s="89"/>
      <c r="BE33" s="89"/>
      <c r="BF33" s="89"/>
      <c r="BG33" s="89"/>
      <c r="BH33" s="89"/>
      <c r="BI33" s="89"/>
      <c r="BJ33" s="89"/>
      <c r="BK33" s="89"/>
      <c r="BL33" s="89"/>
      <c r="BM33" s="89"/>
      <c r="BN33" s="89"/>
      <c r="BO33" s="89"/>
      <c r="BP33" s="89"/>
      <c r="BQ33" s="89"/>
      <c r="BR33" s="89"/>
      <c r="BS33" s="89"/>
      <c r="BT33" s="89"/>
      <c r="BU33" s="89"/>
      <c r="BV33" s="89"/>
      <c r="BW33" s="89"/>
      <c r="BX33" s="89"/>
      <c r="BY33" s="89"/>
      <c r="BZ33" s="89"/>
    </row>
    <row r="34" spans="1:78" s="75" customFormat="1" x14ac:dyDescent="0.25">
      <c r="A34" s="89"/>
      <c r="B34" s="89"/>
      <c r="C34" s="89"/>
      <c r="D34" s="89"/>
      <c r="E34" s="89"/>
      <c r="AG34" s="84"/>
      <c r="AH34" s="84"/>
      <c r="AI34" s="84"/>
      <c r="AJ34" s="84"/>
      <c r="AK34" s="84"/>
      <c r="AL34" s="8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BC34" s="89"/>
      <c r="BD34" s="89"/>
      <c r="BE34" s="89"/>
      <c r="BF34" s="89"/>
      <c r="BG34" s="89"/>
      <c r="BH34" s="89"/>
      <c r="BI34" s="89"/>
      <c r="BJ34" s="89"/>
      <c r="BK34" s="89"/>
      <c r="BL34" s="89"/>
      <c r="BM34" s="89"/>
      <c r="BN34" s="89"/>
      <c r="BO34" s="89"/>
      <c r="BP34" s="89"/>
      <c r="BQ34" s="89"/>
      <c r="BR34" s="89"/>
      <c r="BS34" s="89"/>
      <c r="BT34" s="89"/>
      <c r="BU34" s="89"/>
      <c r="BV34" s="89"/>
      <c r="BW34" s="89"/>
      <c r="BX34" s="89"/>
      <c r="BY34" s="89"/>
      <c r="BZ34" s="89"/>
    </row>
    <row r="35" spans="1:78" s="75" customFormat="1" x14ac:dyDescent="0.25">
      <c r="A35" s="89"/>
      <c r="B35" s="89"/>
      <c r="C35" s="89"/>
      <c r="D35" s="89"/>
      <c r="E35" s="89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BC35" s="89"/>
      <c r="BD35" s="89"/>
      <c r="BE35" s="89"/>
      <c r="BF35" s="89"/>
      <c r="BG35" s="89"/>
      <c r="BH35" s="89"/>
      <c r="BI35" s="89"/>
      <c r="BJ35" s="89"/>
      <c r="BK35" s="89"/>
      <c r="BL35" s="89"/>
      <c r="BM35" s="89"/>
      <c r="BN35" s="89"/>
      <c r="BO35" s="89"/>
      <c r="BP35" s="89"/>
      <c r="BQ35" s="89"/>
      <c r="BR35" s="89"/>
      <c r="BS35" s="89"/>
      <c r="BT35" s="89"/>
      <c r="BU35" s="89"/>
      <c r="BV35" s="89"/>
      <c r="BW35" s="89"/>
      <c r="BX35" s="89"/>
      <c r="BY35" s="89"/>
      <c r="BZ35" s="89"/>
    </row>
    <row r="36" spans="1:78" s="75" customFormat="1" x14ac:dyDescent="0.25">
      <c r="A36" s="89"/>
      <c r="B36" s="89"/>
      <c r="C36" s="89"/>
      <c r="D36" s="89"/>
      <c r="E36" s="89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G36" s="84"/>
      <c r="AH36" s="84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BC36" s="89"/>
      <c r="BD36" s="89"/>
      <c r="BE36" s="89"/>
      <c r="BF36" s="89"/>
      <c r="BG36" s="89"/>
      <c r="BH36" s="89"/>
      <c r="BI36" s="89"/>
      <c r="BJ36" s="89"/>
      <c r="BK36" s="89"/>
      <c r="BL36" s="89"/>
      <c r="BM36" s="89"/>
      <c r="BN36" s="89"/>
      <c r="BO36" s="89"/>
      <c r="BP36" s="89"/>
      <c r="BQ36" s="89"/>
      <c r="BR36" s="89"/>
      <c r="BS36" s="89"/>
      <c r="BT36" s="89"/>
      <c r="BU36" s="89"/>
      <c r="BV36" s="89"/>
      <c r="BW36" s="89"/>
      <c r="BX36" s="89"/>
      <c r="BY36" s="89"/>
      <c r="BZ36" s="89"/>
    </row>
    <row r="37" spans="1:78" s="75" customFormat="1" x14ac:dyDescent="0.25">
      <c r="A37" s="89"/>
      <c r="B37" s="89"/>
      <c r="C37" s="89"/>
      <c r="D37" s="89"/>
      <c r="E37" s="89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BC37" s="89"/>
      <c r="BD37" s="89"/>
      <c r="BE37" s="89"/>
      <c r="BF37" s="89"/>
      <c r="BG37" s="89"/>
      <c r="BH37" s="89"/>
      <c r="BI37" s="89"/>
      <c r="BJ37" s="89"/>
      <c r="BK37" s="89"/>
      <c r="BL37" s="89"/>
      <c r="BM37" s="89"/>
      <c r="BN37" s="89"/>
      <c r="BO37" s="89"/>
      <c r="BP37" s="89"/>
      <c r="BQ37" s="89"/>
      <c r="BR37" s="89"/>
      <c r="BS37" s="89"/>
      <c r="BT37" s="89"/>
      <c r="BU37" s="89"/>
      <c r="BV37" s="89"/>
      <c r="BW37" s="89"/>
      <c r="BX37" s="89"/>
      <c r="BY37" s="89"/>
      <c r="BZ37" s="89"/>
    </row>
    <row r="38" spans="1:78" s="75" customFormat="1" x14ac:dyDescent="0.25">
      <c r="A38" s="89"/>
      <c r="B38" s="89"/>
      <c r="C38" s="89"/>
      <c r="D38" s="89"/>
      <c r="E38" s="89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BC38" s="89"/>
      <c r="BD38" s="89"/>
      <c r="BE38" s="89"/>
      <c r="BF38" s="89"/>
      <c r="BG38" s="89"/>
      <c r="BH38" s="89"/>
      <c r="BI38" s="89"/>
      <c r="BJ38" s="89"/>
      <c r="BK38" s="89"/>
      <c r="BL38" s="89"/>
      <c r="BM38" s="89"/>
      <c r="BN38" s="89"/>
      <c r="BO38" s="89"/>
      <c r="BP38" s="89"/>
      <c r="BQ38" s="89"/>
      <c r="BR38" s="89"/>
      <c r="BS38" s="89"/>
      <c r="BT38" s="89"/>
      <c r="BU38" s="89"/>
      <c r="BV38" s="89"/>
      <c r="BW38" s="89"/>
      <c r="BX38" s="89"/>
      <c r="BY38" s="89"/>
      <c r="BZ38" s="89"/>
    </row>
    <row r="39" spans="1:78" s="75" customFormat="1" x14ac:dyDescent="0.25">
      <c r="A39" s="89"/>
      <c r="B39" s="89"/>
      <c r="C39" s="89"/>
      <c r="D39" s="89"/>
      <c r="E39" s="89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BC39" s="89"/>
      <c r="BD39" s="89"/>
      <c r="BE39" s="89"/>
      <c r="BF39" s="89"/>
      <c r="BG39" s="89"/>
      <c r="BH39" s="89"/>
      <c r="BI39" s="89"/>
      <c r="BJ39" s="89"/>
      <c r="BK39" s="89"/>
      <c r="BL39" s="89"/>
      <c r="BM39" s="89"/>
      <c r="BN39" s="89"/>
      <c r="BO39" s="89"/>
      <c r="BP39" s="89"/>
      <c r="BQ39" s="89"/>
      <c r="BR39" s="89"/>
      <c r="BS39" s="89"/>
      <c r="BT39" s="89"/>
      <c r="BU39" s="89"/>
      <c r="BV39" s="89"/>
      <c r="BW39" s="89"/>
      <c r="BX39" s="89"/>
      <c r="BY39" s="89"/>
      <c r="BZ39" s="89"/>
    </row>
    <row r="40" spans="1:78" s="75" customFormat="1" x14ac:dyDescent="0.25">
      <c r="A40" s="89"/>
      <c r="B40" s="89"/>
      <c r="C40" s="89"/>
      <c r="D40" s="89"/>
      <c r="E40" s="89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BC40" s="89"/>
      <c r="BD40" s="89"/>
      <c r="BE40" s="89"/>
      <c r="BF40" s="89"/>
      <c r="BG40" s="89"/>
      <c r="BH40" s="89"/>
      <c r="BI40" s="89"/>
      <c r="BJ40" s="89"/>
      <c r="BK40" s="89"/>
      <c r="BL40" s="89"/>
      <c r="BM40" s="89"/>
      <c r="BN40" s="89"/>
      <c r="BO40" s="89"/>
      <c r="BP40" s="89"/>
      <c r="BQ40" s="89"/>
      <c r="BR40" s="89"/>
      <c r="BS40" s="89"/>
      <c r="BT40" s="89"/>
      <c r="BU40" s="89"/>
      <c r="BV40" s="89"/>
      <c r="BW40" s="89"/>
      <c r="BX40" s="89"/>
      <c r="BY40" s="89"/>
      <c r="BZ40" s="89"/>
    </row>
    <row r="41" spans="1:78" s="75" customFormat="1" x14ac:dyDescent="0.25">
      <c r="A41" s="89"/>
      <c r="B41" s="89"/>
      <c r="C41" s="89"/>
      <c r="D41" s="89"/>
      <c r="E41" s="89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BC41" s="89"/>
      <c r="BD41" s="89"/>
      <c r="BE41" s="89"/>
      <c r="BF41" s="89"/>
      <c r="BG41" s="89"/>
      <c r="BH41" s="89"/>
      <c r="BI41" s="89"/>
      <c r="BJ41" s="89"/>
      <c r="BK41" s="89"/>
      <c r="BL41" s="89"/>
      <c r="BM41" s="89"/>
      <c r="BN41" s="89"/>
      <c r="BO41" s="89"/>
      <c r="BP41" s="89"/>
      <c r="BQ41" s="89"/>
      <c r="BR41" s="89"/>
      <c r="BS41" s="89"/>
      <c r="BT41" s="89"/>
      <c r="BU41" s="89"/>
      <c r="BV41" s="89"/>
      <c r="BW41" s="89"/>
      <c r="BX41" s="89"/>
      <c r="BY41" s="89"/>
      <c r="BZ41" s="89"/>
    </row>
    <row r="42" spans="1:78" s="75" customFormat="1" x14ac:dyDescent="0.25">
      <c r="A42" s="89"/>
      <c r="B42" s="89"/>
      <c r="C42" s="89"/>
      <c r="D42" s="89"/>
      <c r="E42" s="89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BC42" s="89"/>
      <c r="BD42" s="89"/>
      <c r="BE42" s="89"/>
      <c r="BF42" s="89"/>
      <c r="BG42" s="89"/>
      <c r="BH42" s="89"/>
      <c r="BI42" s="89"/>
      <c r="BJ42" s="89"/>
      <c r="BK42" s="89"/>
      <c r="BL42" s="89"/>
      <c r="BM42" s="89"/>
      <c r="BN42" s="89"/>
      <c r="BO42" s="89"/>
      <c r="BP42" s="89"/>
      <c r="BQ42" s="89"/>
      <c r="BR42" s="89"/>
      <c r="BS42" s="89"/>
      <c r="BT42" s="89"/>
      <c r="BU42" s="89"/>
      <c r="BV42" s="89"/>
      <c r="BW42" s="89"/>
      <c r="BX42" s="89"/>
      <c r="BY42" s="89"/>
      <c r="BZ42" s="89"/>
    </row>
    <row r="43" spans="1:78" s="75" customFormat="1" x14ac:dyDescent="0.25">
      <c r="A43" s="89"/>
      <c r="B43" s="89"/>
      <c r="C43" s="89"/>
      <c r="D43" s="89"/>
      <c r="E43" s="89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BC43" s="89"/>
      <c r="BD43" s="89"/>
      <c r="BE43" s="89"/>
      <c r="BF43" s="89"/>
      <c r="BG43" s="89"/>
      <c r="BH43" s="89"/>
      <c r="BI43" s="89"/>
      <c r="BJ43" s="89"/>
      <c r="BK43" s="89"/>
      <c r="BL43" s="89"/>
      <c r="BM43" s="89"/>
      <c r="BN43" s="89"/>
      <c r="BO43" s="89"/>
      <c r="BP43" s="89"/>
      <c r="BQ43" s="89"/>
      <c r="BR43" s="89"/>
      <c r="BS43" s="89"/>
      <c r="BT43" s="89"/>
      <c r="BU43" s="89"/>
      <c r="BV43" s="89"/>
      <c r="BW43" s="89"/>
      <c r="BX43" s="89"/>
      <c r="BY43" s="89"/>
      <c r="BZ43" s="89"/>
    </row>
    <row r="44" spans="1:78" s="75" customFormat="1" x14ac:dyDescent="0.25">
      <c r="A44" s="89"/>
      <c r="B44" s="89"/>
      <c r="C44" s="89"/>
      <c r="D44" s="89"/>
      <c r="E44" s="89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BC44" s="89"/>
      <c r="BD44" s="89"/>
      <c r="BE44" s="89"/>
      <c r="BF44" s="89"/>
      <c r="BG44" s="89"/>
      <c r="BH44" s="89"/>
      <c r="BI44" s="89"/>
      <c r="BJ44" s="89"/>
      <c r="BK44" s="89"/>
      <c r="BL44" s="89"/>
      <c r="BM44" s="89"/>
      <c r="BN44" s="89"/>
      <c r="BO44" s="89"/>
      <c r="BP44" s="89"/>
      <c r="BQ44" s="89"/>
      <c r="BR44" s="89"/>
      <c r="BS44" s="89"/>
      <c r="BT44" s="89"/>
      <c r="BU44" s="89"/>
      <c r="BV44" s="89"/>
      <c r="BW44" s="89"/>
      <c r="BX44" s="89"/>
      <c r="BY44" s="89"/>
      <c r="BZ44" s="89"/>
    </row>
    <row r="45" spans="1:78" s="75" customFormat="1" x14ac:dyDescent="0.25">
      <c r="A45" s="89"/>
      <c r="B45" s="89"/>
      <c r="C45" s="89"/>
      <c r="D45" s="89"/>
      <c r="E45" s="89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BC45" s="89"/>
      <c r="BD45" s="89"/>
      <c r="BE45" s="89"/>
      <c r="BF45" s="89"/>
      <c r="BG45" s="89"/>
      <c r="BH45" s="89"/>
      <c r="BI45" s="89"/>
      <c r="BJ45" s="89"/>
      <c r="BK45" s="89"/>
      <c r="BL45" s="89"/>
      <c r="BM45" s="89"/>
      <c r="BN45" s="89"/>
      <c r="BO45" s="89"/>
      <c r="BP45" s="89"/>
      <c r="BQ45" s="89"/>
      <c r="BR45" s="89"/>
      <c r="BS45" s="89"/>
      <c r="BT45" s="89"/>
      <c r="BU45" s="89"/>
      <c r="BV45" s="89"/>
      <c r="BW45" s="89"/>
      <c r="BX45" s="89"/>
      <c r="BY45" s="89"/>
      <c r="BZ45" s="89"/>
    </row>
    <row r="46" spans="1:78" s="75" customFormat="1" x14ac:dyDescent="0.25">
      <c r="A46" s="89"/>
      <c r="B46" s="89"/>
      <c r="C46" s="89"/>
      <c r="D46" s="89"/>
      <c r="E46" s="89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BC46" s="89"/>
      <c r="BD46" s="89"/>
      <c r="BE46" s="89"/>
      <c r="BF46" s="89"/>
      <c r="BG46" s="89"/>
      <c r="BH46" s="89"/>
      <c r="BI46" s="89"/>
      <c r="BJ46" s="89"/>
      <c r="BK46" s="89"/>
      <c r="BL46" s="89"/>
      <c r="BM46" s="89"/>
      <c r="BN46" s="89"/>
      <c r="BO46" s="89"/>
      <c r="BP46" s="89"/>
      <c r="BQ46" s="89"/>
      <c r="BR46" s="89"/>
      <c r="BS46" s="89"/>
      <c r="BT46" s="89"/>
      <c r="BU46" s="89"/>
      <c r="BV46" s="89"/>
      <c r="BW46" s="89"/>
      <c r="BX46" s="89"/>
      <c r="BY46" s="89"/>
      <c r="BZ46" s="89"/>
    </row>
    <row r="47" spans="1:78" s="75" customFormat="1" x14ac:dyDescent="0.25">
      <c r="A47" s="89"/>
      <c r="B47" s="89"/>
      <c r="C47" s="89"/>
      <c r="D47" s="89"/>
      <c r="E47" s="89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BC47" s="89"/>
      <c r="BD47" s="89"/>
      <c r="BE47" s="89"/>
      <c r="BF47" s="89"/>
      <c r="BG47" s="89"/>
      <c r="BH47" s="89"/>
      <c r="BI47" s="89"/>
      <c r="BJ47" s="89"/>
      <c r="BK47" s="89"/>
      <c r="BL47" s="89"/>
      <c r="BM47" s="89"/>
      <c r="BN47" s="89"/>
      <c r="BO47" s="89"/>
      <c r="BP47" s="89"/>
      <c r="BQ47" s="89"/>
      <c r="BR47" s="89"/>
      <c r="BS47" s="89"/>
      <c r="BT47" s="89"/>
      <c r="BU47" s="89"/>
      <c r="BV47" s="89"/>
      <c r="BW47" s="89"/>
      <c r="BX47" s="89"/>
      <c r="BY47" s="89"/>
      <c r="BZ47" s="89"/>
    </row>
    <row r="48" spans="1:78" s="75" customFormat="1" x14ac:dyDescent="0.25">
      <c r="A48" s="89"/>
      <c r="B48" s="89"/>
      <c r="C48" s="89"/>
      <c r="D48" s="89"/>
      <c r="E48" s="89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BC48" s="89"/>
      <c r="BD48" s="89"/>
      <c r="BE48" s="89"/>
      <c r="BF48" s="89"/>
      <c r="BG48" s="89"/>
      <c r="BH48" s="89"/>
      <c r="BI48" s="89"/>
      <c r="BJ48" s="89"/>
      <c r="BK48" s="89"/>
      <c r="BL48" s="89"/>
      <c r="BM48" s="89"/>
      <c r="BN48" s="89"/>
      <c r="BO48" s="89"/>
      <c r="BP48" s="89"/>
      <c r="BQ48" s="89"/>
      <c r="BR48" s="89"/>
      <c r="BS48" s="89"/>
      <c r="BT48" s="89"/>
      <c r="BU48" s="89"/>
      <c r="BV48" s="89"/>
      <c r="BW48" s="89"/>
      <c r="BX48" s="89"/>
      <c r="BY48" s="89"/>
      <c r="BZ48" s="89"/>
    </row>
    <row r="49" spans="1:78" s="75" customFormat="1" x14ac:dyDescent="0.25">
      <c r="A49" s="89"/>
      <c r="B49" s="89"/>
      <c r="C49" s="89"/>
      <c r="D49" s="89"/>
      <c r="E49" s="89"/>
      <c r="BC49" s="89"/>
      <c r="BD49" s="89"/>
      <c r="BE49" s="89"/>
      <c r="BF49" s="89"/>
      <c r="BG49" s="89"/>
      <c r="BH49" s="89"/>
      <c r="BI49" s="89"/>
      <c r="BJ49" s="89"/>
      <c r="BK49" s="89"/>
      <c r="BL49" s="89"/>
      <c r="BM49" s="89"/>
      <c r="BN49" s="89"/>
      <c r="BO49" s="89"/>
      <c r="BP49" s="89"/>
      <c r="BQ49" s="89"/>
      <c r="BR49" s="89"/>
      <c r="BS49" s="89"/>
      <c r="BT49" s="89"/>
      <c r="BU49" s="89"/>
      <c r="BV49" s="89"/>
      <c r="BW49" s="89"/>
      <c r="BX49" s="89"/>
      <c r="BY49" s="89"/>
      <c r="BZ49" s="89"/>
    </row>
    <row r="50" spans="1:78" s="75" customFormat="1" x14ac:dyDescent="0.25">
      <c r="A50" s="89"/>
      <c r="B50" s="89"/>
      <c r="C50" s="89"/>
      <c r="D50" s="89"/>
      <c r="E50" s="89"/>
      <c r="BC50" s="89"/>
      <c r="BD50" s="89"/>
      <c r="BE50" s="89"/>
      <c r="BF50" s="89"/>
      <c r="BG50" s="89"/>
      <c r="BH50" s="89"/>
      <c r="BI50" s="89"/>
      <c r="BJ50" s="89"/>
      <c r="BK50" s="89"/>
      <c r="BL50" s="89"/>
      <c r="BM50" s="89"/>
      <c r="BN50" s="89"/>
      <c r="BO50" s="89"/>
      <c r="BP50" s="89"/>
      <c r="BQ50" s="89"/>
      <c r="BR50" s="89"/>
      <c r="BS50" s="89"/>
      <c r="BT50" s="89"/>
      <c r="BU50" s="89"/>
      <c r="BV50" s="89"/>
      <c r="BW50" s="89"/>
      <c r="BX50" s="89"/>
      <c r="BY50" s="89"/>
      <c r="BZ50" s="89"/>
    </row>
    <row r="51" spans="1:78" s="75" customFormat="1" x14ac:dyDescent="0.25">
      <c r="A51" s="89"/>
      <c r="B51" s="89"/>
      <c r="C51" s="89"/>
      <c r="D51" s="89"/>
      <c r="E51" s="89"/>
      <c r="BC51" s="89"/>
      <c r="BD51" s="89"/>
      <c r="BE51" s="89"/>
      <c r="BF51" s="89"/>
      <c r="BG51" s="89"/>
      <c r="BH51" s="89"/>
      <c r="BI51" s="89"/>
      <c r="BJ51" s="89"/>
      <c r="BK51" s="89"/>
      <c r="BL51" s="89"/>
      <c r="BM51" s="89"/>
      <c r="BN51" s="89"/>
      <c r="BO51" s="89"/>
      <c r="BP51" s="89"/>
      <c r="BQ51" s="89"/>
      <c r="BR51" s="89"/>
      <c r="BS51" s="89"/>
      <c r="BT51" s="89"/>
      <c r="BU51" s="89"/>
      <c r="BV51" s="89"/>
      <c r="BW51" s="89"/>
      <c r="BX51" s="89"/>
      <c r="BY51" s="89"/>
      <c r="BZ51" s="89"/>
    </row>
    <row r="52" spans="1:78" s="75" customFormat="1" x14ac:dyDescent="0.25">
      <c r="A52" s="89"/>
      <c r="B52" s="89"/>
      <c r="C52" s="89"/>
      <c r="D52" s="89"/>
      <c r="E52" s="89"/>
      <c r="BC52" s="89"/>
      <c r="BD52" s="89"/>
      <c r="BE52" s="89"/>
      <c r="BF52" s="89"/>
      <c r="BG52" s="89"/>
      <c r="BH52" s="89"/>
      <c r="BI52" s="89"/>
      <c r="BJ52" s="89"/>
      <c r="BK52" s="89"/>
      <c r="BL52" s="89"/>
      <c r="BM52" s="89"/>
      <c r="BN52" s="89"/>
      <c r="BO52" s="89"/>
      <c r="BP52" s="89"/>
      <c r="BQ52" s="89"/>
      <c r="BR52" s="89"/>
      <c r="BS52" s="89"/>
      <c r="BT52" s="89"/>
      <c r="BU52" s="89"/>
      <c r="BV52" s="89"/>
      <c r="BW52" s="89"/>
      <c r="BX52" s="89"/>
      <c r="BY52" s="89"/>
      <c r="BZ52" s="89"/>
    </row>
    <row r="53" spans="1:78" s="75" customFormat="1" x14ac:dyDescent="0.25">
      <c r="A53" s="89"/>
      <c r="B53" s="89"/>
      <c r="C53" s="89"/>
      <c r="D53" s="89"/>
      <c r="E53" s="89"/>
      <c r="BC53" s="89"/>
      <c r="BD53" s="89"/>
      <c r="BE53" s="89"/>
      <c r="BF53" s="89"/>
      <c r="BG53" s="89"/>
      <c r="BH53" s="89"/>
      <c r="BI53" s="89"/>
      <c r="BJ53" s="89"/>
      <c r="BK53" s="89"/>
      <c r="BL53" s="89"/>
      <c r="BM53" s="89"/>
      <c r="BN53" s="89"/>
      <c r="BO53" s="89"/>
      <c r="BP53" s="89"/>
      <c r="BQ53" s="89"/>
      <c r="BR53" s="89"/>
      <c r="BS53" s="89"/>
      <c r="BT53" s="89"/>
      <c r="BU53" s="89"/>
      <c r="BV53" s="89"/>
      <c r="BW53" s="89"/>
      <c r="BX53" s="89"/>
      <c r="BY53" s="89"/>
      <c r="BZ53" s="89"/>
    </row>
    <row r="54" spans="1:78" s="75" customFormat="1" x14ac:dyDescent="0.25">
      <c r="A54" s="89"/>
      <c r="B54" s="89"/>
      <c r="C54" s="89"/>
      <c r="D54" s="89"/>
      <c r="E54" s="89"/>
      <c r="BC54" s="89"/>
      <c r="BD54" s="89"/>
      <c r="BE54" s="89"/>
      <c r="BF54" s="89"/>
      <c r="BG54" s="89"/>
      <c r="BH54" s="89"/>
      <c r="BI54" s="89"/>
      <c r="BJ54" s="89"/>
      <c r="BK54" s="89"/>
      <c r="BL54" s="89"/>
      <c r="BM54" s="89"/>
      <c r="BN54" s="89"/>
      <c r="BO54" s="89"/>
      <c r="BP54" s="89"/>
      <c r="BQ54" s="89"/>
      <c r="BR54" s="89"/>
      <c r="BS54" s="89"/>
      <c r="BT54" s="89"/>
      <c r="BU54" s="89"/>
      <c r="BV54" s="89"/>
      <c r="BW54" s="89"/>
      <c r="BX54" s="89"/>
      <c r="BY54" s="89"/>
      <c r="BZ54" s="89"/>
    </row>
    <row r="55" spans="1:78" s="75" customFormat="1" x14ac:dyDescent="0.25">
      <c r="A55" s="89"/>
      <c r="B55" s="89"/>
      <c r="C55" s="89"/>
      <c r="D55" s="89"/>
      <c r="E55" s="89"/>
      <c r="BC55" s="89"/>
      <c r="BD55" s="89"/>
      <c r="BE55" s="89"/>
      <c r="BF55" s="89"/>
      <c r="BG55" s="89"/>
      <c r="BH55" s="89"/>
      <c r="BI55" s="89"/>
      <c r="BJ55" s="89"/>
      <c r="BK55" s="89"/>
      <c r="BL55" s="89"/>
      <c r="BM55" s="89"/>
      <c r="BN55" s="89"/>
      <c r="BO55" s="89"/>
      <c r="BP55" s="89"/>
      <c r="BQ55" s="89"/>
      <c r="BR55" s="89"/>
      <c r="BS55" s="89"/>
      <c r="BT55" s="89"/>
      <c r="BU55" s="89"/>
      <c r="BV55" s="89"/>
      <c r="BW55" s="89"/>
      <c r="BX55" s="89"/>
      <c r="BY55" s="89"/>
      <c r="BZ55" s="89"/>
    </row>
    <row r="56" spans="1:78" s="75" customFormat="1" x14ac:dyDescent="0.25">
      <c r="A56" s="89"/>
      <c r="B56" s="89"/>
      <c r="C56" s="89"/>
      <c r="D56" s="89"/>
      <c r="E56" s="89"/>
      <c r="BC56" s="89"/>
      <c r="BD56" s="89"/>
      <c r="BE56" s="89"/>
      <c r="BF56" s="89"/>
      <c r="BG56" s="89"/>
      <c r="BH56" s="89"/>
      <c r="BI56" s="89"/>
      <c r="BJ56" s="89"/>
      <c r="BK56" s="89"/>
      <c r="BL56" s="89"/>
      <c r="BM56" s="89"/>
      <c r="BN56" s="89"/>
      <c r="BO56" s="89"/>
      <c r="BP56" s="89"/>
      <c r="BQ56" s="89"/>
      <c r="BR56" s="89"/>
      <c r="BS56" s="89"/>
      <c r="BT56" s="89"/>
      <c r="BU56" s="89"/>
      <c r="BV56" s="89"/>
      <c r="BW56" s="89"/>
      <c r="BX56" s="89"/>
      <c r="BY56" s="89"/>
      <c r="BZ56" s="89"/>
    </row>
    <row r="57" spans="1:78" s="75" customFormat="1" x14ac:dyDescent="0.25">
      <c r="A57" s="89"/>
      <c r="B57" s="89"/>
      <c r="C57" s="89"/>
      <c r="D57" s="89"/>
      <c r="E57" s="89"/>
      <c r="BC57" s="89"/>
      <c r="BD57" s="89"/>
      <c r="BE57" s="89"/>
      <c r="BF57" s="89"/>
      <c r="BG57" s="89"/>
      <c r="BH57" s="89"/>
      <c r="BI57" s="89"/>
      <c r="BJ57" s="89"/>
      <c r="BK57" s="89"/>
      <c r="BL57" s="89"/>
      <c r="BM57" s="89"/>
      <c r="BN57" s="89"/>
      <c r="BO57" s="89"/>
      <c r="BP57" s="89"/>
      <c r="BQ57" s="89"/>
      <c r="BR57" s="89"/>
      <c r="BS57" s="89"/>
      <c r="BT57" s="89"/>
      <c r="BU57" s="89"/>
      <c r="BV57" s="89"/>
      <c r="BW57" s="89"/>
      <c r="BX57" s="89"/>
      <c r="BY57" s="89"/>
      <c r="BZ57" s="89"/>
    </row>
    <row r="58" spans="1:78" s="75" customFormat="1" x14ac:dyDescent="0.25">
      <c r="A58" s="89"/>
      <c r="B58" s="89"/>
      <c r="C58" s="89"/>
      <c r="D58" s="89"/>
      <c r="E58" s="89"/>
      <c r="BC58" s="89"/>
      <c r="BD58" s="89"/>
      <c r="BE58" s="89"/>
      <c r="BF58" s="89"/>
      <c r="BG58" s="89"/>
      <c r="BH58" s="89"/>
      <c r="BI58" s="89"/>
      <c r="BJ58" s="89"/>
      <c r="BK58" s="89"/>
      <c r="BL58" s="89"/>
      <c r="BM58" s="89"/>
      <c r="BN58" s="89"/>
      <c r="BO58" s="89"/>
      <c r="BP58" s="89"/>
      <c r="BQ58" s="89"/>
      <c r="BR58" s="89"/>
      <c r="BS58" s="89"/>
      <c r="BT58" s="89"/>
      <c r="BU58" s="89"/>
      <c r="BV58" s="89"/>
      <c r="BW58" s="89"/>
      <c r="BX58" s="89"/>
      <c r="BY58" s="89"/>
      <c r="BZ58" s="89"/>
    </row>
    <row r="59" spans="1:78" s="75" customFormat="1" x14ac:dyDescent="0.25">
      <c r="A59" s="89"/>
      <c r="B59" s="89"/>
      <c r="C59" s="89"/>
      <c r="D59" s="89"/>
      <c r="E59" s="89"/>
      <c r="BC59" s="89"/>
      <c r="BD59" s="89"/>
      <c r="BE59" s="89"/>
      <c r="BF59" s="89"/>
      <c r="BG59" s="89"/>
      <c r="BH59" s="89"/>
      <c r="BI59" s="89"/>
      <c r="BJ59" s="89"/>
      <c r="BK59" s="89"/>
      <c r="BL59" s="89"/>
      <c r="BM59" s="89"/>
      <c r="BN59" s="89"/>
      <c r="BO59" s="89"/>
      <c r="BP59" s="89"/>
      <c r="BQ59" s="89"/>
      <c r="BR59" s="89"/>
      <c r="BS59" s="89"/>
      <c r="BT59" s="89"/>
      <c r="BU59" s="89"/>
      <c r="BV59" s="89"/>
      <c r="BW59" s="89"/>
      <c r="BX59" s="89"/>
      <c r="BY59" s="89"/>
      <c r="BZ59" s="89"/>
    </row>
    <row r="60" spans="1:78" s="75" customFormat="1" x14ac:dyDescent="0.25">
      <c r="A60" s="89"/>
      <c r="B60" s="89"/>
      <c r="C60" s="89"/>
      <c r="D60" s="89"/>
      <c r="E60" s="89"/>
      <c r="BC60" s="89"/>
      <c r="BD60" s="89"/>
      <c r="BE60" s="89"/>
      <c r="BF60" s="89"/>
      <c r="BG60" s="89"/>
      <c r="BH60" s="89"/>
      <c r="BI60" s="89"/>
      <c r="BJ60" s="89"/>
      <c r="BK60" s="89"/>
      <c r="BL60" s="89"/>
      <c r="BM60" s="89"/>
      <c r="BN60" s="89"/>
      <c r="BO60" s="89"/>
      <c r="BP60" s="89"/>
      <c r="BQ60" s="89"/>
      <c r="BR60" s="89"/>
      <c r="BS60" s="89"/>
      <c r="BT60" s="89"/>
      <c r="BU60" s="89"/>
      <c r="BV60" s="89"/>
      <c r="BW60" s="89"/>
      <c r="BX60" s="89"/>
      <c r="BY60" s="89"/>
      <c r="BZ60" s="89"/>
    </row>
    <row r="61" spans="1:78" s="75" customFormat="1" x14ac:dyDescent="0.25">
      <c r="A61" s="89"/>
      <c r="B61" s="89"/>
      <c r="C61" s="89"/>
      <c r="D61" s="89"/>
      <c r="E61" s="89"/>
      <c r="BC61" s="89"/>
      <c r="BD61" s="89"/>
      <c r="BE61" s="89"/>
      <c r="BF61" s="89"/>
      <c r="BG61" s="89"/>
      <c r="BH61" s="89"/>
      <c r="BI61" s="89"/>
      <c r="BJ61" s="89"/>
      <c r="BK61" s="89"/>
      <c r="BL61" s="89"/>
      <c r="BM61" s="89"/>
      <c r="BN61" s="89"/>
      <c r="BO61" s="89"/>
      <c r="BP61" s="89"/>
      <c r="BQ61" s="89"/>
      <c r="BR61" s="89"/>
      <c r="BS61" s="89"/>
      <c r="BT61" s="89"/>
      <c r="BU61" s="89"/>
      <c r="BV61" s="89"/>
      <c r="BW61" s="89"/>
      <c r="BX61" s="89"/>
      <c r="BY61" s="89"/>
      <c r="BZ61" s="89"/>
    </row>
    <row r="62" spans="1:78" s="75" customFormat="1" x14ac:dyDescent="0.25">
      <c r="A62" s="89"/>
      <c r="B62" s="89"/>
      <c r="C62" s="89"/>
      <c r="D62" s="89"/>
      <c r="E62" s="89"/>
      <c r="BC62" s="89"/>
      <c r="BD62" s="89"/>
      <c r="BE62" s="89"/>
      <c r="BF62" s="89"/>
      <c r="BG62" s="89"/>
      <c r="BH62" s="89"/>
      <c r="BI62" s="89"/>
      <c r="BJ62" s="89"/>
      <c r="BK62" s="89"/>
      <c r="BL62" s="89"/>
      <c r="BM62" s="89"/>
      <c r="BN62" s="89"/>
      <c r="BO62" s="89"/>
      <c r="BP62" s="89"/>
      <c r="BQ62" s="89"/>
      <c r="BR62" s="89"/>
      <c r="BS62" s="89"/>
      <c r="BT62" s="89"/>
      <c r="BU62" s="89"/>
      <c r="BV62" s="89"/>
      <c r="BW62" s="89"/>
      <c r="BX62" s="89"/>
      <c r="BY62" s="89"/>
      <c r="BZ62" s="89"/>
    </row>
    <row r="63" spans="1:78" s="75" customFormat="1" x14ac:dyDescent="0.25">
      <c r="A63" s="89"/>
      <c r="B63" s="89"/>
      <c r="C63" s="89"/>
      <c r="D63" s="89"/>
      <c r="E63" s="89"/>
      <c r="BC63" s="89"/>
      <c r="BD63" s="89"/>
      <c r="BE63" s="89"/>
      <c r="BF63" s="89"/>
      <c r="BG63" s="89"/>
      <c r="BH63" s="89"/>
      <c r="BI63" s="89"/>
      <c r="BJ63" s="89"/>
      <c r="BK63" s="89"/>
      <c r="BL63" s="89"/>
      <c r="BM63" s="89"/>
      <c r="BN63" s="89"/>
      <c r="BO63" s="89"/>
      <c r="BP63" s="89"/>
      <c r="BQ63" s="89"/>
      <c r="BR63" s="89"/>
      <c r="BS63" s="89"/>
      <c r="BT63" s="89"/>
      <c r="BU63" s="89"/>
      <c r="BV63" s="89"/>
      <c r="BW63" s="89"/>
      <c r="BX63" s="89"/>
      <c r="BY63" s="89"/>
      <c r="BZ63" s="89"/>
    </row>
    <row r="64" spans="1:78" s="75" customFormat="1" x14ac:dyDescent="0.25">
      <c r="A64" s="89"/>
      <c r="B64" s="89"/>
      <c r="C64" s="89"/>
      <c r="D64" s="89"/>
      <c r="E64" s="89"/>
      <c r="BC64" s="89"/>
      <c r="BD64" s="89"/>
      <c r="BE64" s="89"/>
      <c r="BF64" s="89"/>
      <c r="BG64" s="89"/>
      <c r="BH64" s="89"/>
      <c r="BI64" s="89"/>
      <c r="BJ64" s="89"/>
      <c r="BK64" s="89"/>
      <c r="BL64" s="89"/>
      <c r="BM64" s="89"/>
      <c r="BN64" s="89"/>
      <c r="BO64" s="89"/>
      <c r="BP64" s="89"/>
      <c r="BQ64" s="89"/>
      <c r="BR64" s="89"/>
      <c r="BS64" s="89"/>
      <c r="BT64" s="89"/>
      <c r="BU64" s="89"/>
      <c r="BV64" s="89"/>
      <c r="BW64" s="89"/>
      <c r="BX64" s="89"/>
      <c r="BY64" s="89"/>
      <c r="BZ64" s="89"/>
    </row>
    <row r="65" spans="1:78" s="75" customFormat="1" x14ac:dyDescent="0.25">
      <c r="A65" s="89"/>
      <c r="B65" s="89"/>
      <c r="C65" s="89"/>
      <c r="D65" s="89"/>
      <c r="E65" s="89"/>
      <c r="BC65" s="89"/>
      <c r="BD65" s="89"/>
      <c r="BE65" s="89"/>
      <c r="BF65" s="89"/>
      <c r="BG65" s="89"/>
      <c r="BH65" s="89"/>
      <c r="BI65" s="89"/>
      <c r="BJ65" s="89"/>
      <c r="BK65" s="89"/>
      <c r="BL65" s="89"/>
      <c r="BM65" s="89"/>
      <c r="BN65" s="89"/>
      <c r="BO65" s="89"/>
      <c r="BP65" s="89"/>
      <c r="BQ65" s="89"/>
      <c r="BR65" s="89"/>
      <c r="BS65" s="89"/>
      <c r="BT65" s="89"/>
      <c r="BU65" s="89"/>
      <c r="BV65" s="89"/>
      <c r="BW65" s="89"/>
      <c r="BX65" s="89"/>
      <c r="BY65" s="89"/>
      <c r="BZ65" s="89"/>
    </row>
    <row r="66" spans="1:78" s="75" customFormat="1" x14ac:dyDescent="0.25">
      <c r="A66" s="89"/>
      <c r="B66" s="89"/>
      <c r="C66" s="89"/>
      <c r="D66" s="89"/>
      <c r="E66" s="89"/>
      <c r="BC66" s="89"/>
      <c r="BD66" s="89"/>
      <c r="BE66" s="89"/>
      <c r="BF66" s="89"/>
      <c r="BG66" s="89"/>
      <c r="BH66" s="89"/>
      <c r="BI66" s="89"/>
      <c r="BJ66" s="89"/>
      <c r="BK66" s="89"/>
      <c r="BL66" s="89"/>
      <c r="BM66" s="89"/>
      <c r="BN66" s="89"/>
      <c r="BO66" s="89"/>
      <c r="BP66" s="89"/>
      <c r="BQ66" s="89"/>
      <c r="BR66" s="89"/>
      <c r="BS66" s="89"/>
      <c r="BT66" s="89"/>
      <c r="BU66" s="89"/>
      <c r="BV66" s="89"/>
      <c r="BW66" s="89"/>
      <c r="BX66" s="89"/>
      <c r="BY66" s="89"/>
      <c r="BZ66" s="89"/>
    </row>
    <row r="67" spans="1:78" s="75" customFormat="1" x14ac:dyDescent="0.25">
      <c r="A67" s="89"/>
      <c r="B67" s="89"/>
      <c r="C67" s="89"/>
      <c r="D67" s="89"/>
      <c r="E67" s="89"/>
      <c r="BC67" s="89"/>
      <c r="BD67" s="89"/>
      <c r="BE67" s="89"/>
      <c r="BF67" s="89"/>
      <c r="BG67" s="89"/>
      <c r="BH67" s="89"/>
      <c r="BI67" s="89"/>
      <c r="BJ67" s="89"/>
      <c r="BK67" s="89"/>
      <c r="BL67" s="89"/>
      <c r="BM67" s="89"/>
      <c r="BN67" s="89"/>
      <c r="BO67" s="89"/>
      <c r="BP67" s="89"/>
      <c r="BQ67" s="89"/>
      <c r="BR67" s="89"/>
      <c r="BS67" s="89"/>
      <c r="BT67" s="89"/>
      <c r="BU67" s="89"/>
      <c r="BV67" s="89"/>
      <c r="BW67" s="89"/>
      <c r="BX67" s="89"/>
      <c r="BY67" s="89"/>
      <c r="BZ67" s="89"/>
    </row>
    <row r="68" spans="1:78" s="75" customFormat="1" x14ac:dyDescent="0.25">
      <c r="A68" s="89"/>
      <c r="B68" s="89"/>
      <c r="C68" s="89"/>
      <c r="D68" s="89"/>
      <c r="E68" s="89"/>
      <c r="BC68" s="89"/>
      <c r="BD68" s="89"/>
      <c r="BE68" s="89"/>
      <c r="BF68" s="89"/>
      <c r="BG68" s="89"/>
      <c r="BH68" s="89"/>
      <c r="BI68" s="89"/>
      <c r="BJ68" s="89"/>
      <c r="BK68" s="89"/>
      <c r="BL68" s="89"/>
      <c r="BM68" s="89"/>
      <c r="BN68" s="89"/>
      <c r="BO68" s="89"/>
      <c r="BP68" s="89"/>
      <c r="BQ68" s="89"/>
      <c r="BR68" s="89"/>
      <c r="BS68" s="89"/>
      <c r="BT68" s="89"/>
      <c r="BU68" s="89"/>
      <c r="BV68" s="89"/>
      <c r="BW68" s="89"/>
      <c r="BX68" s="89"/>
      <c r="BY68" s="89"/>
      <c r="BZ68" s="89"/>
    </row>
    <row r="69" spans="1:78" s="75" customFormat="1" x14ac:dyDescent="0.25">
      <c r="A69" s="89"/>
      <c r="B69" s="89"/>
      <c r="C69" s="89"/>
      <c r="D69" s="89"/>
      <c r="E69" s="89"/>
      <c r="BC69" s="89"/>
      <c r="BD69" s="89"/>
      <c r="BE69" s="89"/>
      <c r="BF69" s="89"/>
      <c r="BG69" s="89"/>
      <c r="BH69" s="89"/>
      <c r="BI69" s="89"/>
      <c r="BJ69" s="89"/>
      <c r="BK69" s="89"/>
      <c r="BL69" s="89"/>
      <c r="BM69" s="89"/>
      <c r="BN69" s="89"/>
      <c r="BO69" s="89"/>
      <c r="BP69" s="89"/>
      <c r="BQ69" s="89"/>
      <c r="BR69" s="89"/>
      <c r="BS69" s="89"/>
      <c r="BT69" s="89"/>
      <c r="BU69" s="89"/>
      <c r="BV69" s="89"/>
      <c r="BW69" s="89"/>
      <c r="BX69" s="89"/>
      <c r="BY69" s="89"/>
      <c r="BZ69" s="89"/>
    </row>
    <row r="70" spans="1:78" s="75" customFormat="1" x14ac:dyDescent="0.25">
      <c r="A70" s="89"/>
      <c r="B70" s="89"/>
      <c r="C70" s="89"/>
      <c r="D70" s="89"/>
      <c r="E70" s="89"/>
      <c r="BC70" s="89"/>
      <c r="BD70" s="89"/>
      <c r="BE70" s="89"/>
      <c r="BF70" s="89"/>
      <c r="BG70" s="89"/>
      <c r="BH70" s="89"/>
      <c r="BI70" s="89"/>
      <c r="BJ70" s="89"/>
      <c r="BK70" s="89"/>
      <c r="BL70" s="89"/>
      <c r="BM70" s="89"/>
      <c r="BN70" s="89"/>
      <c r="BO70" s="89"/>
      <c r="BP70" s="89"/>
      <c r="BQ70" s="89"/>
      <c r="BR70" s="89"/>
      <c r="BS70" s="89"/>
      <c r="BT70" s="89"/>
      <c r="BU70" s="89"/>
      <c r="BV70" s="89"/>
      <c r="BW70" s="89"/>
      <c r="BX70" s="89"/>
      <c r="BY70" s="89"/>
      <c r="BZ70" s="89"/>
    </row>
    <row r="71" spans="1:78" s="75" customFormat="1" x14ac:dyDescent="0.25">
      <c r="A71" s="89"/>
      <c r="B71" s="89"/>
      <c r="C71" s="89"/>
      <c r="D71" s="89"/>
      <c r="E71" s="89"/>
      <c r="BC71" s="89"/>
      <c r="BD71" s="89"/>
      <c r="BE71" s="89"/>
      <c r="BF71" s="89"/>
      <c r="BG71" s="89"/>
      <c r="BH71" s="89"/>
      <c r="BI71" s="89"/>
      <c r="BJ71" s="89"/>
      <c r="BK71" s="89"/>
      <c r="BL71" s="89"/>
      <c r="BM71" s="89"/>
      <c r="BN71" s="89"/>
      <c r="BO71" s="89"/>
      <c r="BP71" s="89"/>
      <c r="BQ71" s="89"/>
      <c r="BR71" s="89"/>
      <c r="BS71" s="89"/>
      <c r="BT71" s="89"/>
      <c r="BU71" s="89"/>
      <c r="BV71" s="89"/>
      <c r="BW71" s="89"/>
      <c r="BX71" s="89"/>
      <c r="BY71" s="89"/>
      <c r="BZ71" s="89"/>
    </row>
    <row r="72" spans="1:78" s="75" customFormat="1" x14ac:dyDescent="0.25">
      <c r="A72" s="89"/>
      <c r="B72" s="89"/>
      <c r="C72" s="89"/>
      <c r="D72" s="89"/>
      <c r="E72" s="89"/>
      <c r="BC72" s="89"/>
      <c r="BD72" s="89"/>
      <c r="BE72" s="89"/>
      <c r="BF72" s="89"/>
      <c r="BG72" s="89"/>
      <c r="BH72" s="89"/>
      <c r="BI72" s="89"/>
      <c r="BJ72" s="89"/>
      <c r="BK72" s="89"/>
      <c r="BL72" s="89"/>
      <c r="BM72" s="89"/>
      <c r="BN72" s="89"/>
      <c r="BO72" s="89"/>
      <c r="BP72" s="89"/>
      <c r="BQ72" s="89"/>
      <c r="BR72" s="89"/>
      <c r="BS72" s="89"/>
      <c r="BT72" s="89"/>
      <c r="BU72" s="89"/>
      <c r="BV72" s="89"/>
      <c r="BW72" s="89"/>
      <c r="BX72" s="89"/>
      <c r="BY72" s="89"/>
      <c r="BZ72" s="89"/>
    </row>
    <row r="73" spans="1:78" s="75" customFormat="1" x14ac:dyDescent="0.25">
      <c r="A73" s="89"/>
      <c r="B73" s="89"/>
      <c r="C73" s="89"/>
      <c r="D73" s="89"/>
      <c r="E73" s="89"/>
      <c r="BC73" s="89"/>
      <c r="BD73" s="89"/>
      <c r="BE73" s="89"/>
      <c r="BF73" s="89"/>
      <c r="BG73" s="89"/>
      <c r="BH73" s="89"/>
      <c r="BI73" s="89"/>
      <c r="BJ73" s="89"/>
      <c r="BK73" s="89"/>
      <c r="BL73" s="89"/>
      <c r="BM73" s="89"/>
      <c r="BN73" s="89"/>
      <c r="BO73" s="89"/>
      <c r="BP73" s="89"/>
      <c r="BQ73" s="89"/>
      <c r="BR73" s="89"/>
      <c r="BS73" s="89"/>
      <c r="BT73" s="89"/>
      <c r="BU73" s="89"/>
      <c r="BV73" s="89"/>
      <c r="BW73" s="89"/>
      <c r="BX73" s="89"/>
      <c r="BY73" s="89"/>
      <c r="BZ73" s="89"/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BZ73"/>
  <sheetViews>
    <sheetView zoomScale="85" zoomScaleNormal="85" workbookViewId="0">
      <pane xSplit="1" ySplit="2" topLeftCell="B3" activePane="bottomRight" state="frozen"/>
      <selection pane="topRight" activeCell="E24" sqref="E24"/>
      <selection pane="bottomLeft" activeCell="E24" sqref="E24"/>
      <selection pane="bottomRight" activeCell="B1" sqref="B1:C1048576"/>
    </sheetView>
  </sheetViews>
  <sheetFormatPr defaultColWidth="9.140625" defaultRowHeight="15" x14ac:dyDescent="0.25"/>
  <cols>
    <col min="1" max="1" width="19.7109375" style="74" customWidth="1"/>
    <col min="2" max="2" width="12.140625" style="74" customWidth="1"/>
    <col min="3" max="3" width="12.5703125" style="74" customWidth="1"/>
    <col min="4" max="4" width="9.140625" style="21"/>
    <col min="5" max="5" width="15.42578125" style="21" bestFit="1" customWidth="1"/>
    <col min="6" max="7" width="6.7109375" style="19" bestFit="1" customWidth="1"/>
    <col min="8" max="8" width="4.140625" style="19" bestFit="1" customWidth="1"/>
    <col min="9" max="9" width="5.7109375" style="19" bestFit="1" customWidth="1"/>
    <col min="10" max="10" width="6.7109375" style="19" bestFit="1" customWidth="1"/>
    <col min="11" max="11" width="5.85546875" style="19" bestFit="1" customWidth="1"/>
    <col min="12" max="12" width="5.7109375" style="19" bestFit="1" customWidth="1"/>
    <col min="13" max="13" width="9.28515625" style="19" bestFit="1" customWidth="1"/>
    <col min="14" max="14" width="7.7109375" style="19" bestFit="1" customWidth="1"/>
    <col min="15" max="15" width="9.28515625" style="19" bestFit="1" customWidth="1"/>
    <col min="16" max="16" width="5.7109375" style="19" bestFit="1" customWidth="1"/>
    <col min="17" max="17" width="5.28515625" style="19" bestFit="1" customWidth="1"/>
    <col min="18" max="18" width="8.7109375" style="19" bestFit="1" customWidth="1"/>
    <col min="19" max="19" width="4.85546875" style="19" bestFit="1" customWidth="1"/>
    <col min="20" max="20" width="7.85546875" style="19" bestFit="1" customWidth="1"/>
    <col min="21" max="21" width="5.85546875" style="19" bestFit="1" customWidth="1"/>
    <col min="22" max="22" width="6" style="19" bestFit="1" customWidth="1"/>
    <col min="23" max="24" width="6.7109375" style="19" bestFit="1" customWidth="1"/>
    <col min="25" max="26" width="5.7109375" style="19" bestFit="1" customWidth="1"/>
    <col min="27" max="27" width="12" style="19" customWidth="1"/>
    <col min="28" max="29" width="9.140625" style="19"/>
    <col min="30" max="30" width="12" style="19" customWidth="1"/>
    <col min="31" max="31" width="5.85546875" style="19" bestFit="1" customWidth="1"/>
    <col min="32" max="32" width="18.7109375" style="19" bestFit="1" customWidth="1"/>
    <col min="33" max="33" width="7.28515625" style="19" customWidth="1"/>
    <col min="34" max="34" width="6.7109375" style="19" bestFit="1" customWidth="1"/>
    <col min="35" max="35" width="4" style="19" bestFit="1" customWidth="1"/>
    <col min="36" max="36" width="4.140625" style="19" bestFit="1" customWidth="1"/>
    <col min="37" max="37" width="6.7109375" style="19" bestFit="1" customWidth="1"/>
    <col min="38" max="38" width="5.7109375" style="19" bestFit="1" customWidth="1"/>
    <col min="39" max="39" width="5.5703125" style="19" bestFit="1" customWidth="1"/>
    <col min="40" max="40" width="9.28515625" style="19" bestFit="1" customWidth="1"/>
    <col min="41" max="42" width="5" style="19" bestFit="1" customWidth="1"/>
    <col min="43" max="43" width="8.5703125" style="19" bestFit="1" customWidth="1"/>
    <col min="44" max="44" width="4.42578125" style="19" bestFit="1" customWidth="1"/>
    <col min="45" max="45" width="7.5703125" style="19" bestFit="1" customWidth="1"/>
    <col min="46" max="46" width="5.5703125" style="19" bestFit="1" customWidth="1"/>
    <col min="47" max="47" width="5.7109375" style="19" bestFit="1" customWidth="1"/>
    <col min="48" max="49" width="6.7109375" style="19" bestFit="1" customWidth="1"/>
    <col min="50" max="51" width="5.5703125" style="19" bestFit="1" customWidth="1"/>
    <col min="52" max="54" width="9.140625" style="19"/>
    <col min="55" max="16384" width="9.140625" style="21"/>
  </cols>
  <sheetData>
    <row r="1" spans="1:59" x14ac:dyDescent="0.25">
      <c r="A1" s="89"/>
      <c r="B1" s="89" t="s">
        <v>329</v>
      </c>
      <c r="C1" s="89"/>
      <c r="D1" s="89"/>
      <c r="E1" s="89" t="s">
        <v>529</v>
      </c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89" t="s">
        <v>530</v>
      </c>
      <c r="AH1" s="75"/>
      <c r="AI1" s="75"/>
      <c r="AJ1" s="75"/>
      <c r="AK1" s="75"/>
      <c r="AL1" s="75"/>
      <c r="AM1" s="75"/>
      <c r="AN1" s="75"/>
      <c r="AO1" s="75"/>
      <c r="AP1" s="75"/>
      <c r="AQ1" s="75"/>
      <c r="AR1" s="75"/>
      <c r="AS1" s="75"/>
      <c r="AT1" s="75"/>
      <c r="AU1" s="75"/>
      <c r="AV1" s="75"/>
      <c r="AW1" s="75"/>
      <c r="AX1" s="75"/>
      <c r="AY1" s="75"/>
      <c r="AZ1" s="75"/>
      <c r="BA1" s="75"/>
      <c r="BB1" s="75"/>
      <c r="BC1" s="89" t="s">
        <v>332</v>
      </c>
      <c r="BD1" s="89"/>
      <c r="BE1" s="89"/>
      <c r="BF1" s="89" t="s">
        <v>531</v>
      </c>
      <c r="BG1" s="89"/>
    </row>
    <row r="2" spans="1:59" x14ac:dyDescent="0.25">
      <c r="A2" s="89" t="s">
        <v>162</v>
      </c>
      <c r="B2" s="89" t="s">
        <v>334</v>
      </c>
      <c r="C2" s="89" t="s">
        <v>335</v>
      </c>
      <c r="D2" s="89"/>
      <c r="E2" s="89" t="s">
        <v>336</v>
      </c>
      <c r="F2" s="75" t="s">
        <v>96</v>
      </c>
      <c r="G2" s="75" t="s">
        <v>100</v>
      </c>
      <c r="H2" s="75" t="s">
        <v>102</v>
      </c>
      <c r="I2" s="75" t="s">
        <v>104</v>
      </c>
      <c r="J2" s="75" t="s">
        <v>106</v>
      </c>
      <c r="K2" s="75" t="s">
        <v>108</v>
      </c>
      <c r="L2" s="75" t="s">
        <v>110</v>
      </c>
      <c r="M2" s="75" t="s">
        <v>164</v>
      </c>
      <c r="N2" s="75" t="s">
        <v>165</v>
      </c>
      <c r="O2" s="75" t="s">
        <v>112</v>
      </c>
      <c r="P2" s="75" t="s">
        <v>114</v>
      </c>
      <c r="Q2" s="75" t="s">
        <v>116</v>
      </c>
      <c r="R2" s="75" t="s">
        <v>118</v>
      </c>
      <c r="S2" s="75" t="s">
        <v>120</v>
      </c>
      <c r="T2" s="75" t="s">
        <v>122</v>
      </c>
      <c r="U2" s="75" t="s">
        <v>124</v>
      </c>
      <c r="V2" s="75" t="s">
        <v>126</v>
      </c>
      <c r="W2" s="75" t="s">
        <v>128</v>
      </c>
      <c r="X2" s="75" t="s">
        <v>132</v>
      </c>
      <c r="Y2" s="75" t="s">
        <v>134</v>
      </c>
      <c r="Z2" s="75" t="s">
        <v>136</v>
      </c>
      <c r="AA2" s="89"/>
      <c r="AB2" s="75" t="s">
        <v>164</v>
      </c>
      <c r="AC2" s="75" t="s">
        <v>165</v>
      </c>
      <c r="AD2" s="89"/>
      <c r="AE2" s="89" t="s">
        <v>337</v>
      </c>
      <c r="AF2" s="89" t="s">
        <v>338</v>
      </c>
      <c r="AG2" s="89" t="s">
        <v>96</v>
      </c>
      <c r="AH2" s="89" t="s">
        <v>100</v>
      </c>
      <c r="AI2" s="89" t="s">
        <v>102</v>
      </c>
      <c r="AJ2" s="89" t="s">
        <v>104</v>
      </c>
      <c r="AK2" s="89" t="s">
        <v>106</v>
      </c>
      <c r="AL2" s="89" t="s">
        <v>108</v>
      </c>
      <c r="AM2" s="89" t="s">
        <v>110</v>
      </c>
      <c r="AN2" s="89" t="s">
        <v>112</v>
      </c>
      <c r="AO2" s="89" t="s">
        <v>114</v>
      </c>
      <c r="AP2" s="89" t="s">
        <v>116</v>
      </c>
      <c r="AQ2" s="89" t="s">
        <v>118</v>
      </c>
      <c r="AR2" s="89" t="s">
        <v>120</v>
      </c>
      <c r="AS2" s="89" t="s">
        <v>122</v>
      </c>
      <c r="AT2" s="89" t="s">
        <v>124</v>
      </c>
      <c r="AU2" s="89" t="s">
        <v>126</v>
      </c>
      <c r="AV2" s="89" t="s">
        <v>128</v>
      </c>
      <c r="AW2" s="89" t="s">
        <v>132</v>
      </c>
      <c r="AX2" s="89" t="s">
        <v>134</v>
      </c>
      <c r="AY2" s="89" t="s">
        <v>136</v>
      </c>
      <c r="AZ2" s="75" t="s">
        <v>164</v>
      </c>
      <c r="BA2" s="75" t="s">
        <v>165</v>
      </c>
      <c r="BB2" s="75"/>
      <c r="BC2" s="75" t="s">
        <v>164</v>
      </c>
      <c r="BD2" s="75" t="s">
        <v>165</v>
      </c>
      <c r="BE2" s="89"/>
      <c r="BF2" s="75" t="s">
        <v>164</v>
      </c>
      <c r="BG2" s="75" t="s">
        <v>165</v>
      </c>
    </row>
    <row r="3" spans="1:59" x14ac:dyDescent="0.25">
      <c r="A3" s="89" t="s">
        <v>429</v>
      </c>
      <c r="B3" s="75">
        <v>32368.326795000001</v>
      </c>
      <c r="C3" s="75">
        <v>5256.9748103000002</v>
      </c>
      <c r="D3" s="89"/>
      <c r="E3" s="89" t="s">
        <v>429</v>
      </c>
      <c r="F3" s="75">
        <v>237.455415598803</v>
      </c>
      <c r="G3" s="75">
        <v>360.68900224320203</v>
      </c>
      <c r="H3" s="75">
        <v>7.1026126975203301</v>
      </c>
      <c r="I3" s="75">
        <v>9.0850299553012803</v>
      </c>
      <c r="J3" s="75">
        <v>216.079146260134</v>
      </c>
      <c r="K3" s="75">
        <v>10.1931140836764</v>
      </c>
      <c r="L3" s="75">
        <v>83.749660212635803</v>
      </c>
      <c r="M3" s="75">
        <v>32396.063596730499</v>
      </c>
      <c r="N3" s="75">
        <v>5258.3593533843696</v>
      </c>
      <c r="O3" s="75">
        <v>27137.704243346099</v>
      </c>
      <c r="P3" s="75">
        <v>33.958153298390002</v>
      </c>
      <c r="Q3" s="75">
        <v>5.9470005566670396</v>
      </c>
      <c r="R3" s="75">
        <v>3037.49882603879</v>
      </c>
      <c r="S3" s="75">
        <v>3.02144325578575</v>
      </c>
      <c r="T3" s="75">
        <v>121.053893968705</v>
      </c>
      <c r="U3" s="75">
        <v>2.9526476958944401</v>
      </c>
      <c r="V3" s="75">
        <v>6.4454475107061899</v>
      </c>
      <c r="W3" s="75">
        <v>302.636408450315</v>
      </c>
      <c r="X3" s="75">
        <v>762.73185491382696</v>
      </c>
      <c r="Y3" s="75">
        <v>39.518778859879703</v>
      </c>
      <c r="Z3" s="75">
        <v>18.2409177841344</v>
      </c>
      <c r="AA3" s="89"/>
      <c r="AB3" s="40">
        <f t="shared" ref="AB3:AC15" si="0">(M3-B3)/(B3+1E-50)</f>
        <v>8.5691181710333358E-4</v>
      </c>
      <c r="AC3" s="40">
        <f t="shared" si="0"/>
        <v>2.6337259247593496E-4</v>
      </c>
      <c r="AD3" s="89"/>
      <c r="AE3" s="75">
        <v>110</v>
      </c>
      <c r="AF3" s="75" t="s">
        <v>429</v>
      </c>
      <c r="AG3" s="75">
        <v>42.080523808663798</v>
      </c>
      <c r="AH3" s="75">
        <v>65.233368548447501</v>
      </c>
      <c r="AI3" s="75">
        <v>1.23486664114081</v>
      </c>
      <c r="AJ3" s="75">
        <v>1.5817717837298999</v>
      </c>
      <c r="AK3" s="75">
        <v>38.238680754146401</v>
      </c>
      <c r="AL3" s="75">
        <v>1.87290512143266</v>
      </c>
      <c r="AM3" s="75">
        <v>14.906959294109299</v>
      </c>
      <c r="AN3" s="75">
        <v>4784.2143808349401</v>
      </c>
      <c r="AO3" s="75">
        <v>5.7567381835358296</v>
      </c>
      <c r="AP3" s="75">
        <v>1.05833155010214</v>
      </c>
      <c r="AQ3" s="75">
        <v>544.26610569810998</v>
      </c>
      <c r="AR3" s="75">
        <v>0.52788104492111898</v>
      </c>
      <c r="AS3" s="75">
        <v>21.432609063170499</v>
      </c>
      <c r="AT3" s="75">
        <v>0.57607102475834404</v>
      </c>
      <c r="AU3" s="75">
        <v>1.2416526203664799</v>
      </c>
      <c r="AV3" s="75">
        <v>53.5815194348312</v>
      </c>
      <c r="AW3" s="75">
        <v>134.798844244939</v>
      </c>
      <c r="AX3" s="75">
        <v>7.22770072537178</v>
      </c>
      <c r="AY3" s="75">
        <v>3.2527280006815702</v>
      </c>
      <c r="AZ3" s="75">
        <f t="shared" ref="AZ3:AZ15" si="1">BA3+AN3</f>
        <v>5723.0836383773976</v>
      </c>
      <c r="BA3" s="75">
        <f t="shared" ref="BA3:BA13" si="2">SUM(AG3:AY3)-AN3</f>
        <v>938.86925754245749</v>
      </c>
      <c r="BB3" s="75"/>
      <c r="BC3" s="68">
        <f t="shared" ref="BC3:BD15" si="3">AZ3/M3</f>
        <v>0.17665984699928133</v>
      </c>
      <c r="BD3" s="68">
        <f t="shared" si="3"/>
        <v>0.17854794517574865</v>
      </c>
      <c r="BE3" s="89"/>
      <c r="BF3" s="68">
        <v>0.17277066316065418</v>
      </c>
      <c r="BG3" s="68">
        <v>0.17882340687926943</v>
      </c>
    </row>
    <row r="4" spans="1:59" x14ac:dyDescent="0.25">
      <c r="A4" s="89" t="s">
        <v>430</v>
      </c>
      <c r="B4" s="75">
        <v>10785.884957</v>
      </c>
      <c r="C4" s="75">
        <v>2288.9241898</v>
      </c>
      <c r="D4" s="89"/>
      <c r="E4" s="89" t="s">
        <v>430</v>
      </c>
      <c r="F4" s="75">
        <v>142.54049934688101</v>
      </c>
      <c r="G4" s="75">
        <v>116.197503155365</v>
      </c>
      <c r="H4" s="75">
        <v>3.1850303962256801</v>
      </c>
      <c r="I4" s="75">
        <v>3.5292710968545502</v>
      </c>
      <c r="J4" s="75">
        <v>108.769186549601</v>
      </c>
      <c r="K4" s="75">
        <v>3.1874265998666198</v>
      </c>
      <c r="L4" s="75">
        <v>40.584075464210699</v>
      </c>
      <c r="M4" s="75">
        <v>10789.7419020376</v>
      </c>
      <c r="N4" s="75">
        <v>2289.6906522925301</v>
      </c>
      <c r="O4" s="75">
        <v>8500.0512497450909</v>
      </c>
      <c r="P4" s="75">
        <v>10.0798606678902</v>
      </c>
      <c r="Q4" s="75">
        <v>2.72512409266026</v>
      </c>
      <c r="R4" s="75">
        <v>1251.7344246212101</v>
      </c>
      <c r="S4" s="75">
        <v>2.16938375303824</v>
      </c>
      <c r="T4" s="75">
        <v>45.293333112871103</v>
      </c>
      <c r="U4" s="75">
        <v>1.55568015344169</v>
      </c>
      <c r="V4" s="75">
        <v>3.00600384706537</v>
      </c>
      <c r="W4" s="75">
        <v>113.23327259599699</v>
      </c>
      <c r="X4" s="75">
        <v>420.72631954893399</v>
      </c>
      <c r="Y4" s="75">
        <v>11.725264527081</v>
      </c>
      <c r="Z4" s="75">
        <v>9.4489927633283095</v>
      </c>
      <c r="AA4" s="89"/>
      <c r="AB4" s="40">
        <f t="shared" si="0"/>
        <v>3.5759189468238562E-4</v>
      </c>
      <c r="AC4" s="40">
        <f t="shared" si="0"/>
        <v>3.348570896081328E-4</v>
      </c>
      <c r="AD4" s="89"/>
      <c r="AE4" s="75">
        <v>111</v>
      </c>
      <c r="AF4" s="75" t="s">
        <v>430</v>
      </c>
      <c r="AG4" s="75">
        <v>71.190408356022502</v>
      </c>
      <c r="AH4" s="75">
        <v>56.741859306052397</v>
      </c>
      <c r="AI4" s="75">
        <v>1.5747308263728801</v>
      </c>
      <c r="AJ4" s="75">
        <v>1.73340184826441</v>
      </c>
      <c r="AK4" s="75">
        <v>54.034549681845903</v>
      </c>
      <c r="AL4" s="75">
        <v>1.55823397134021</v>
      </c>
      <c r="AM4" s="75">
        <v>20.141493539286301</v>
      </c>
      <c r="AN4" s="75">
        <v>4141.1432822931401</v>
      </c>
      <c r="AO4" s="75">
        <v>4.8846815053427699</v>
      </c>
      <c r="AP4" s="75">
        <v>1.34998572315284</v>
      </c>
      <c r="AQ4" s="75">
        <v>617.68203091531905</v>
      </c>
      <c r="AR4" s="75">
        <v>1.0866497992847</v>
      </c>
      <c r="AS4" s="75">
        <v>22.245155006418699</v>
      </c>
      <c r="AT4" s="75">
        <v>0.78195122432919295</v>
      </c>
      <c r="AU4" s="75">
        <v>1.51178957982843</v>
      </c>
      <c r="AV4" s="75">
        <v>55.6128832451883</v>
      </c>
      <c r="AW4" s="75">
        <v>209.59005417778101</v>
      </c>
      <c r="AX4" s="75">
        <v>5.7109294074485</v>
      </c>
      <c r="AY4" s="75">
        <v>4.6991041518599799</v>
      </c>
      <c r="AZ4" s="75">
        <f t="shared" si="1"/>
        <v>5273.2731745582796</v>
      </c>
      <c r="BA4" s="75">
        <f t="shared" si="2"/>
        <v>1132.1298922651395</v>
      </c>
      <c r="BB4" s="75"/>
      <c r="BC4" s="68">
        <f t="shared" si="3"/>
        <v>0.48873024233901674</v>
      </c>
      <c r="BD4" s="68">
        <f t="shared" si="3"/>
        <v>0.49444665860499787</v>
      </c>
      <c r="BE4" s="89"/>
      <c r="BF4" s="68">
        <v>0.52712877850740369</v>
      </c>
      <c r="BG4" s="68">
        <v>0.5272404322383567</v>
      </c>
    </row>
    <row r="5" spans="1:59" x14ac:dyDescent="0.25">
      <c r="A5" s="89" t="s">
        <v>431</v>
      </c>
      <c r="B5" s="75">
        <v>48858.855098</v>
      </c>
      <c r="C5" s="75">
        <v>7943.9989334000002</v>
      </c>
      <c r="D5" s="89"/>
      <c r="E5" s="89" t="s">
        <v>431</v>
      </c>
      <c r="F5" s="75">
        <v>367.18296102779499</v>
      </c>
      <c r="G5" s="75">
        <v>532.40055192711498</v>
      </c>
      <c r="H5" s="75">
        <v>10.980633167435499</v>
      </c>
      <c r="I5" s="75">
        <v>14.252414557119</v>
      </c>
      <c r="J5" s="75">
        <v>330.21646103055002</v>
      </c>
      <c r="K5" s="75">
        <v>15.160896840225501</v>
      </c>
      <c r="L5" s="75">
        <v>127.5492918203</v>
      </c>
      <c r="M5" s="75">
        <v>48881.016574237801</v>
      </c>
      <c r="N5" s="75">
        <v>7946.74089728114</v>
      </c>
      <c r="O5" s="75">
        <v>40934.275676956699</v>
      </c>
      <c r="P5" s="75">
        <v>52.151067753545199</v>
      </c>
      <c r="Q5" s="75">
        <v>9.0344156924993193</v>
      </c>
      <c r="R5" s="75">
        <v>4566.27144628714</v>
      </c>
      <c r="S5" s="75">
        <v>4.8567566703594096</v>
      </c>
      <c r="T5" s="75">
        <v>183.16200488323699</v>
      </c>
      <c r="U5" s="75">
        <v>4.7846753418541903</v>
      </c>
      <c r="V5" s="75">
        <v>10.908969173873</v>
      </c>
      <c r="W5" s="75">
        <v>457.90468989235899</v>
      </c>
      <c r="X5" s="75">
        <v>1173.7834029442699</v>
      </c>
      <c r="Y5" s="75">
        <v>58.385814470036401</v>
      </c>
      <c r="Z5" s="75">
        <v>27.754443801429598</v>
      </c>
      <c r="AA5" s="89"/>
      <c r="AB5" s="40">
        <f t="shared" si="0"/>
        <v>4.5358157069686259E-4</v>
      </c>
      <c r="AC5" s="40">
        <f t="shared" si="0"/>
        <v>3.4516166280075669E-4</v>
      </c>
      <c r="AD5" s="89"/>
      <c r="AE5" s="75">
        <v>112</v>
      </c>
      <c r="AF5" s="75" t="s">
        <v>431</v>
      </c>
      <c r="AG5" s="75">
        <v>61.697696153958901</v>
      </c>
      <c r="AH5" s="75">
        <v>87.7704661318961</v>
      </c>
      <c r="AI5" s="75">
        <v>1.85653913922377</v>
      </c>
      <c r="AJ5" s="75">
        <v>2.6830591559566499</v>
      </c>
      <c r="AK5" s="75">
        <v>55.126195786971003</v>
      </c>
      <c r="AL5" s="75">
        <v>2.52291194938004</v>
      </c>
      <c r="AM5" s="75">
        <v>21.301732794200401</v>
      </c>
      <c r="AN5" s="75">
        <v>6728.6325269182298</v>
      </c>
      <c r="AO5" s="75">
        <v>8.6507747546640896</v>
      </c>
      <c r="AP5" s="75">
        <v>1.4990240301509401</v>
      </c>
      <c r="AQ5" s="75">
        <v>757.91564022316402</v>
      </c>
      <c r="AR5" s="75">
        <v>0.88051112145987598</v>
      </c>
      <c r="AS5" s="75">
        <v>31.050041365527999</v>
      </c>
      <c r="AT5" s="75">
        <v>0.822585988643453</v>
      </c>
      <c r="AU5" s="75">
        <v>1.84202651299997</v>
      </c>
      <c r="AV5" s="75">
        <v>77.625097937458506</v>
      </c>
      <c r="AW5" s="75">
        <v>196.875257414515</v>
      </c>
      <c r="AX5" s="75">
        <v>9.6893841923793609</v>
      </c>
      <c r="AY5" s="75">
        <v>4.6411560430782099</v>
      </c>
      <c r="AZ5" s="75">
        <f t="shared" si="1"/>
        <v>8053.0826276138569</v>
      </c>
      <c r="BA5" s="75">
        <f t="shared" si="2"/>
        <v>1324.450100695627</v>
      </c>
      <c r="BB5" s="75"/>
      <c r="BC5" s="68">
        <f t="shared" si="3"/>
        <v>0.16474867324789119</v>
      </c>
      <c r="BD5" s="68">
        <f t="shared" si="3"/>
        <v>0.16666582160099974</v>
      </c>
      <c r="BE5" s="89"/>
      <c r="BF5" s="68">
        <v>0.18232133993800848</v>
      </c>
      <c r="BG5" s="68">
        <v>0.18455106626288806</v>
      </c>
    </row>
    <row r="6" spans="1:59" x14ac:dyDescent="0.25">
      <c r="A6" s="89" t="s">
        <v>432</v>
      </c>
      <c r="B6" s="75">
        <v>33293.982778999998</v>
      </c>
      <c r="C6" s="75">
        <v>5815.0101221000004</v>
      </c>
      <c r="D6" s="89"/>
      <c r="E6" s="89" t="s">
        <v>432</v>
      </c>
      <c r="F6" s="75">
        <v>290.03248157762698</v>
      </c>
      <c r="G6" s="75">
        <v>363.76658432403502</v>
      </c>
      <c r="H6" s="75">
        <v>8.3151705550687094</v>
      </c>
      <c r="I6" s="75">
        <v>13.343099037131299</v>
      </c>
      <c r="J6" s="75">
        <v>248.985257582521</v>
      </c>
      <c r="K6" s="75">
        <v>10.412776225356399</v>
      </c>
      <c r="L6" s="75">
        <v>95.484111840473403</v>
      </c>
      <c r="M6" s="75">
        <v>33306.327891775101</v>
      </c>
      <c r="N6" s="75">
        <v>5816.9112854599598</v>
      </c>
      <c r="O6" s="75">
        <v>27489.416606315099</v>
      </c>
      <c r="P6" s="75">
        <v>35.7077140825741</v>
      </c>
      <c r="Q6" s="75">
        <v>6.5914003207724896</v>
      </c>
      <c r="R6" s="75">
        <v>3281.3563440753501</v>
      </c>
      <c r="S6" s="75">
        <v>4.6109997409569203</v>
      </c>
      <c r="T6" s="75">
        <v>136.355438196178</v>
      </c>
      <c r="U6" s="75">
        <v>3.57980963089115</v>
      </c>
      <c r="V6" s="75">
        <v>7.3849998622111297</v>
      </c>
      <c r="W6" s="75">
        <v>340.88886687941198</v>
      </c>
      <c r="X6" s="75">
        <v>909.13617046137199</v>
      </c>
      <c r="Y6" s="75">
        <v>39.806859571090698</v>
      </c>
      <c r="Z6" s="75">
        <v>21.153201496938301</v>
      </c>
      <c r="AA6" s="89"/>
      <c r="AB6" s="40">
        <f t="shared" si="0"/>
        <v>3.707911083227268E-4</v>
      </c>
      <c r="AC6" s="40">
        <f t="shared" si="0"/>
        <v>3.2694067938660433E-4</v>
      </c>
      <c r="AD6" s="89"/>
      <c r="AE6" s="75">
        <v>113</v>
      </c>
      <c r="AF6" s="75" t="s">
        <v>432</v>
      </c>
      <c r="AG6" s="75">
        <v>22.781824601634298</v>
      </c>
      <c r="AH6" s="75">
        <v>25.9339898429828</v>
      </c>
      <c r="AI6" s="75">
        <v>0.64080656465071495</v>
      </c>
      <c r="AJ6" s="75">
        <v>1.1652926555449099</v>
      </c>
      <c r="AK6" s="75">
        <v>18.934009350344201</v>
      </c>
      <c r="AL6" s="75">
        <v>0.75772643306409604</v>
      </c>
      <c r="AM6" s="75">
        <v>7.2515571859414303</v>
      </c>
      <c r="AN6" s="75">
        <v>1934.50533014436</v>
      </c>
      <c r="AO6" s="75">
        <v>2.5390021700186201</v>
      </c>
      <c r="AP6" s="75">
        <v>0.49283511322756002</v>
      </c>
      <c r="AQ6" s="75">
        <v>243.21550194172701</v>
      </c>
      <c r="AR6" s="75">
        <v>0.41059341336149302</v>
      </c>
      <c r="AS6" s="75">
        <v>10.334350012583201</v>
      </c>
      <c r="AT6" s="75">
        <v>0.29215932989155402</v>
      </c>
      <c r="AU6" s="75">
        <v>0.58145685839206396</v>
      </c>
      <c r="AV6" s="75">
        <v>25.835873630477199</v>
      </c>
      <c r="AW6" s="75">
        <v>70.457170217246997</v>
      </c>
      <c r="AX6" s="75">
        <v>2.86492180424688</v>
      </c>
      <c r="AY6" s="75">
        <v>1.6193057131564299</v>
      </c>
      <c r="AZ6" s="75">
        <f t="shared" si="1"/>
        <v>2370.6137069828515</v>
      </c>
      <c r="BA6" s="75">
        <f t="shared" si="2"/>
        <v>436.10837683849149</v>
      </c>
      <c r="BB6" s="75"/>
      <c r="BC6" s="68">
        <f t="shared" si="3"/>
        <v>7.1176075449862708E-2</v>
      </c>
      <c r="BD6" s="68">
        <f t="shared" si="3"/>
        <v>7.4972499224561784E-2</v>
      </c>
      <c r="BE6" s="89"/>
      <c r="BF6" s="68">
        <v>8.1743741451155691E-2</v>
      </c>
      <c r="BG6" s="68">
        <v>8.3793505696682813E-2</v>
      </c>
    </row>
    <row r="7" spans="1:59" x14ac:dyDescent="0.25">
      <c r="A7" s="89" t="s">
        <v>433</v>
      </c>
      <c r="B7" s="75">
        <v>222330.64423000001</v>
      </c>
      <c r="C7" s="75">
        <v>43674.105841999997</v>
      </c>
      <c r="D7" s="89"/>
      <c r="E7" s="89" t="s">
        <v>433</v>
      </c>
      <c r="F7" s="75">
        <v>2440.12328742208</v>
      </c>
      <c r="G7" s="75">
        <v>2461.96448673644</v>
      </c>
      <c r="H7" s="75">
        <v>61.454108588656098</v>
      </c>
      <c r="I7" s="75">
        <v>99.748365107447498</v>
      </c>
      <c r="J7" s="75">
        <v>1952.63638541201</v>
      </c>
      <c r="K7" s="75">
        <v>75.485226938276</v>
      </c>
      <c r="L7" s="75">
        <v>745.24363894905605</v>
      </c>
      <c r="M7" s="75">
        <v>221945.42384761601</v>
      </c>
      <c r="N7" s="75">
        <v>43596.398411790302</v>
      </c>
      <c r="O7" s="75">
        <v>178349.02543582601</v>
      </c>
      <c r="P7" s="75">
        <v>215.983466437386</v>
      </c>
      <c r="Q7" s="75">
        <v>50.276530917067603</v>
      </c>
      <c r="R7" s="75">
        <v>24121.338646472301</v>
      </c>
      <c r="S7" s="75">
        <v>39.992160915359001</v>
      </c>
      <c r="T7" s="75">
        <v>968.99752674482102</v>
      </c>
      <c r="U7" s="75">
        <v>39.398517281480501</v>
      </c>
      <c r="V7" s="75">
        <v>85.282603107414701</v>
      </c>
      <c r="W7" s="75">
        <v>2422.5177004690299</v>
      </c>
      <c r="X7" s="75">
        <v>7372.1013883606902</v>
      </c>
      <c r="Y7" s="75">
        <v>275.122807475873</v>
      </c>
      <c r="Z7" s="75">
        <v>168.73156445487899</v>
      </c>
      <c r="AA7" s="89"/>
      <c r="AB7" s="40">
        <f t="shared" si="0"/>
        <v>-1.7326463642388711E-3</v>
      </c>
      <c r="AC7" s="40">
        <f t="shared" si="0"/>
        <v>-1.7792563513679665E-3</v>
      </c>
      <c r="AD7" s="89"/>
      <c r="AE7" s="75">
        <v>124</v>
      </c>
      <c r="AF7" s="75" t="s">
        <v>433</v>
      </c>
      <c r="AG7" s="75">
        <v>314.505197236735</v>
      </c>
      <c r="AH7" s="75">
        <v>238.73525450851099</v>
      </c>
      <c r="AI7" s="75">
        <v>6.9343048367473097</v>
      </c>
      <c r="AJ7" s="75">
        <v>10.8310283559704</v>
      </c>
      <c r="AK7" s="75">
        <v>234.02376416702299</v>
      </c>
      <c r="AL7" s="75">
        <v>7.4109589911539704</v>
      </c>
      <c r="AM7" s="75">
        <v>88.125769508225005</v>
      </c>
      <c r="AN7" s="75">
        <v>16340.9451253191</v>
      </c>
      <c r="AO7" s="75">
        <v>18.4608666951668</v>
      </c>
      <c r="AP7" s="75">
        <v>5.7963872331907504</v>
      </c>
      <c r="AQ7" s="75">
        <v>2657.2712967303301</v>
      </c>
      <c r="AR7" s="75">
        <v>5.4150346943414496</v>
      </c>
      <c r="AS7" s="75">
        <v>101.31517021819</v>
      </c>
      <c r="AT7" s="75">
        <v>4.8550657957084198</v>
      </c>
      <c r="AU7" s="75">
        <v>10.001033109460201</v>
      </c>
      <c r="AV7" s="75">
        <v>253.287912636013</v>
      </c>
      <c r="AW7" s="75">
        <v>918.04197813355597</v>
      </c>
      <c r="AX7" s="75">
        <v>26.024618501541699</v>
      </c>
      <c r="AY7" s="75">
        <v>20.562821969753799</v>
      </c>
      <c r="AZ7" s="75">
        <f t="shared" si="1"/>
        <v>21262.543588640718</v>
      </c>
      <c r="BA7" s="75">
        <f t="shared" si="2"/>
        <v>4921.5984633216176</v>
      </c>
      <c r="BB7" s="75"/>
      <c r="BC7" s="68">
        <f t="shared" si="3"/>
        <v>9.5800774893377488E-2</v>
      </c>
      <c r="BD7" s="68">
        <f t="shared" si="3"/>
        <v>0.11289002400690536</v>
      </c>
      <c r="BE7" s="89"/>
      <c r="BF7" s="68">
        <v>7.7800461911771299E-2</v>
      </c>
      <c r="BG7" s="68">
        <v>8.0557200319305633E-2</v>
      </c>
    </row>
    <row r="8" spans="1:59" x14ac:dyDescent="0.25">
      <c r="A8" s="89" t="s">
        <v>434</v>
      </c>
      <c r="B8" s="75">
        <v>438733.79991</v>
      </c>
      <c r="C8" s="75">
        <v>87800.954937999995</v>
      </c>
      <c r="D8" s="89"/>
      <c r="E8" s="89" t="s">
        <v>434</v>
      </c>
      <c r="F8" s="75">
        <v>5075.2547683217799</v>
      </c>
      <c r="G8" s="75">
        <v>4873.4393249447403</v>
      </c>
      <c r="H8" s="75">
        <v>120.37261374471601</v>
      </c>
      <c r="I8" s="75">
        <v>146.30207014004799</v>
      </c>
      <c r="J8" s="75">
        <v>4003.6976002689598</v>
      </c>
      <c r="K8" s="75">
        <v>139.407015437865</v>
      </c>
      <c r="L8" s="75">
        <v>1514.3925413228801</v>
      </c>
      <c r="M8" s="75">
        <v>438855.35644052702</v>
      </c>
      <c r="N8" s="75">
        <v>87813.197251387493</v>
      </c>
      <c r="O8" s="75">
        <v>351042.15918914002</v>
      </c>
      <c r="P8" s="75">
        <v>414.64732353378901</v>
      </c>
      <c r="Q8" s="75">
        <v>102.89833385692999</v>
      </c>
      <c r="R8" s="75">
        <v>48739.301985813203</v>
      </c>
      <c r="S8" s="75">
        <v>76.444606226954704</v>
      </c>
      <c r="T8" s="75">
        <v>1813.0362091524801</v>
      </c>
      <c r="U8" s="75">
        <v>64.528222688867103</v>
      </c>
      <c r="V8" s="75">
        <v>131.79929584373599</v>
      </c>
      <c r="W8" s="75">
        <v>4532.56688437308</v>
      </c>
      <c r="X8" s="75">
        <v>15201.9035389694</v>
      </c>
      <c r="Y8" s="75">
        <v>516.34237074025805</v>
      </c>
      <c r="Z8" s="75">
        <v>346.862546007704</v>
      </c>
      <c r="AA8" s="89"/>
      <c r="AB8" s="40">
        <f t="shared" si="0"/>
        <v>2.770621514730559E-4</v>
      </c>
      <c r="AC8" s="40">
        <f t="shared" si="0"/>
        <v>1.3943257674296325E-4</v>
      </c>
      <c r="AD8" s="89"/>
      <c r="AE8" s="75">
        <v>135</v>
      </c>
      <c r="AF8" s="75" t="s">
        <v>434</v>
      </c>
      <c r="AG8" s="75">
        <v>1176.77711841214</v>
      </c>
      <c r="AH8" s="75">
        <v>935.41388852478894</v>
      </c>
      <c r="AI8" s="75">
        <v>25.455912441508602</v>
      </c>
      <c r="AJ8" s="75">
        <v>28.563731366821798</v>
      </c>
      <c r="AK8" s="75">
        <v>887.106786788882</v>
      </c>
      <c r="AL8" s="75">
        <v>26.777804176150202</v>
      </c>
      <c r="AM8" s="75">
        <v>332.18050469471899</v>
      </c>
      <c r="AN8" s="75">
        <v>65754.628867752806</v>
      </c>
      <c r="AO8" s="75">
        <v>73.885798201303601</v>
      </c>
      <c r="AP8" s="75">
        <v>22.214588481473498</v>
      </c>
      <c r="AQ8" s="75">
        <v>10176.825314088501</v>
      </c>
      <c r="AR8" s="75">
        <v>17.9664289890863</v>
      </c>
      <c r="AS8" s="75">
        <v>362.83261726787202</v>
      </c>
      <c r="AT8" s="75">
        <v>14.971252095088399</v>
      </c>
      <c r="AU8" s="75">
        <v>30.038387704601799</v>
      </c>
      <c r="AV8" s="75">
        <v>907.08149170873503</v>
      </c>
      <c r="AW8" s="75">
        <v>3448.4366897162899</v>
      </c>
      <c r="AX8" s="75">
        <v>96.602274656415702</v>
      </c>
      <c r="AY8" s="75">
        <v>77.577434331900406</v>
      </c>
      <c r="AZ8" s="75">
        <f t="shared" si="1"/>
        <v>84395.336891399085</v>
      </c>
      <c r="BA8" s="75">
        <f t="shared" si="2"/>
        <v>18640.708023646279</v>
      </c>
      <c r="BB8" s="75"/>
      <c r="BC8" s="68">
        <f t="shared" si="3"/>
        <v>0.19230786557081983</v>
      </c>
      <c r="BD8" s="68">
        <f t="shared" si="3"/>
        <v>0.21227684000939559</v>
      </c>
      <c r="BE8" s="89"/>
      <c r="BF8" s="68">
        <v>0.16023849136546867</v>
      </c>
      <c r="BG8" s="68">
        <v>0.16172229975399571</v>
      </c>
    </row>
    <row r="9" spans="1:59" x14ac:dyDescent="0.25">
      <c r="A9" s="89" t="s">
        <v>435</v>
      </c>
      <c r="B9" s="75">
        <v>419523.85213999997</v>
      </c>
      <c r="C9" s="75">
        <v>84046.506827000005</v>
      </c>
      <c r="D9" s="89"/>
      <c r="E9" s="89" t="s">
        <v>435</v>
      </c>
      <c r="F9" s="75">
        <v>5040.6592288232196</v>
      </c>
      <c r="G9" s="75">
        <v>4540.0052921950801</v>
      </c>
      <c r="H9" s="75">
        <v>112.11877092324001</v>
      </c>
      <c r="I9" s="75">
        <v>85.626085638541099</v>
      </c>
      <c r="J9" s="75">
        <v>3934.03389551194</v>
      </c>
      <c r="K9" s="75">
        <v>122.810952782508</v>
      </c>
      <c r="L9" s="75">
        <v>1471.8735001129801</v>
      </c>
      <c r="M9" s="75">
        <v>419665.75905190199</v>
      </c>
      <c r="N9" s="75">
        <v>84068.875417362404</v>
      </c>
      <c r="O9" s="75">
        <v>335596.88363453897</v>
      </c>
      <c r="P9" s="75">
        <v>384.15133550488599</v>
      </c>
      <c r="Q9" s="75">
        <v>100.60671527858101</v>
      </c>
      <c r="R9" s="75">
        <v>46635.740643859797</v>
      </c>
      <c r="S9" s="75">
        <v>66.085506704806605</v>
      </c>
      <c r="T9" s="75">
        <v>1607.50729961363</v>
      </c>
      <c r="U9" s="75">
        <v>54.962851237619603</v>
      </c>
      <c r="V9" s="75">
        <v>112.14737027177399</v>
      </c>
      <c r="W9" s="75">
        <v>4018.7661706267099</v>
      </c>
      <c r="X9" s="75">
        <v>14984.6705192435</v>
      </c>
      <c r="Y9" s="75">
        <v>456.74899937719402</v>
      </c>
      <c r="Z9" s="75">
        <v>340.36027965629899</v>
      </c>
      <c r="AA9" s="89"/>
      <c r="AB9" s="40">
        <f t="shared" si="0"/>
        <v>3.3825707686974913E-4</v>
      </c>
      <c r="AC9" s="40">
        <f t="shared" si="0"/>
        <v>2.6614539029495024E-4</v>
      </c>
      <c r="AD9" s="89"/>
      <c r="AE9" s="75">
        <v>146</v>
      </c>
      <c r="AF9" s="75" t="s">
        <v>435</v>
      </c>
      <c r="AG9" s="75">
        <v>1381.3827106485001</v>
      </c>
      <c r="AH9" s="75">
        <v>1124.4484690694801</v>
      </c>
      <c r="AI9" s="75">
        <v>29.364073800038</v>
      </c>
      <c r="AJ9" s="75">
        <v>21.5458103916922</v>
      </c>
      <c r="AK9" s="75">
        <v>1052.5730705989599</v>
      </c>
      <c r="AL9" s="75">
        <v>30.498027726801102</v>
      </c>
      <c r="AM9" s="75">
        <v>391.93139651612302</v>
      </c>
      <c r="AN9" s="75">
        <v>82542.692219114004</v>
      </c>
      <c r="AO9" s="75">
        <v>91.932125053807198</v>
      </c>
      <c r="AP9" s="75">
        <v>26.5530541112491</v>
      </c>
      <c r="AQ9" s="75">
        <v>12092.995041329799</v>
      </c>
      <c r="AR9" s="75">
        <v>18.509739724382801</v>
      </c>
      <c r="AS9" s="75">
        <v>408.28357757142902</v>
      </c>
      <c r="AT9" s="75">
        <v>15.462733577752999</v>
      </c>
      <c r="AU9" s="75">
        <v>31.454918713928201</v>
      </c>
      <c r="AV9" s="75">
        <v>1020.7088844787201</v>
      </c>
      <c r="AW9" s="75">
        <v>4060.1611760953501</v>
      </c>
      <c r="AX9" s="75">
        <v>111.613544702585</v>
      </c>
      <c r="AY9" s="75">
        <v>91.492856223131994</v>
      </c>
      <c r="AZ9" s="75">
        <f t="shared" si="1"/>
        <v>104543.60342944776</v>
      </c>
      <c r="BA9" s="75">
        <f t="shared" si="2"/>
        <v>22000.911210333754</v>
      </c>
      <c r="BB9" s="75"/>
      <c r="BC9" s="68">
        <f t="shared" si="3"/>
        <v>0.24911158743479564</v>
      </c>
      <c r="BD9" s="68">
        <f t="shared" si="3"/>
        <v>0.26170102908013915</v>
      </c>
      <c r="BE9" s="89"/>
      <c r="BF9" s="68">
        <v>0.25327407948177189</v>
      </c>
      <c r="BG9" s="68">
        <v>0.25346600817521825</v>
      </c>
    </row>
    <row r="10" spans="1:59" x14ac:dyDescent="0.25">
      <c r="A10" s="89" t="s">
        <v>461</v>
      </c>
      <c r="B10" s="75">
        <v>1295750.902</v>
      </c>
      <c r="C10" s="75">
        <v>225294.84972999999</v>
      </c>
      <c r="D10" s="89"/>
      <c r="E10" s="89" t="s">
        <v>461</v>
      </c>
      <c r="F10" s="75">
        <v>11757.585381151501</v>
      </c>
      <c r="G10" s="75">
        <v>14072.639214713599</v>
      </c>
      <c r="H10" s="75">
        <v>292.06052536141999</v>
      </c>
      <c r="I10" s="75">
        <v>212.25257725822101</v>
      </c>
      <c r="J10" s="75">
        <v>9907.7456781141591</v>
      </c>
      <c r="K10" s="75">
        <v>382.20420476529</v>
      </c>
      <c r="L10" s="75">
        <v>3762.9373281083699</v>
      </c>
      <c r="M10" s="75">
        <v>1296103.1691614101</v>
      </c>
      <c r="N10" s="75">
        <v>225329.25250274199</v>
      </c>
      <c r="O10" s="75">
        <v>1070773.9166586699</v>
      </c>
      <c r="P10" s="75">
        <v>1230.1629227776</v>
      </c>
      <c r="Q10" s="75">
        <v>264.31358267607999</v>
      </c>
      <c r="R10" s="75">
        <v>128400.74879544901</v>
      </c>
      <c r="S10" s="75">
        <v>130.47082767021001</v>
      </c>
      <c r="T10" s="75">
        <v>4573.14132343458</v>
      </c>
      <c r="U10" s="75">
        <v>128.59221096027801</v>
      </c>
      <c r="V10" s="75">
        <v>274.22054950203102</v>
      </c>
      <c r="W10" s="75">
        <v>11432.9516405143</v>
      </c>
      <c r="X10" s="75">
        <v>36196.051089909997</v>
      </c>
      <c r="Y10" s="75">
        <v>1463.9432741943399</v>
      </c>
      <c r="Z10" s="75">
        <v>847.23137618016199</v>
      </c>
      <c r="AA10" s="89"/>
      <c r="AB10" s="40">
        <f t="shared" si="0"/>
        <v>2.7186333489433997E-4</v>
      </c>
      <c r="AC10" s="40">
        <f t="shared" si="0"/>
        <v>1.5270110605383451E-4</v>
      </c>
      <c r="AD10" s="89"/>
      <c r="AE10" s="75">
        <v>147</v>
      </c>
      <c r="AF10" s="75" t="s">
        <v>461</v>
      </c>
      <c r="AG10" s="75">
        <v>4085.2307910401801</v>
      </c>
      <c r="AH10" s="75">
        <v>4742.0627071777599</v>
      </c>
      <c r="AI10" s="75">
        <v>99.347574721450698</v>
      </c>
      <c r="AJ10" s="75">
        <v>70.242400918167405</v>
      </c>
      <c r="AK10" s="75">
        <v>3407.9559064678101</v>
      </c>
      <c r="AL10" s="75">
        <v>128.95684504896701</v>
      </c>
      <c r="AM10" s="75">
        <v>1292.5994519704</v>
      </c>
      <c r="AN10" s="75">
        <v>360282.01407679799</v>
      </c>
      <c r="AO10" s="75">
        <v>406.774283013917</v>
      </c>
      <c r="AP10" s="75">
        <v>90.508596400641295</v>
      </c>
      <c r="AQ10" s="75">
        <v>43748.092260284902</v>
      </c>
      <c r="AR10" s="75">
        <v>45.699384427259197</v>
      </c>
      <c r="AS10" s="75">
        <v>1544.04618124527</v>
      </c>
      <c r="AT10" s="75">
        <v>45.2354352209707</v>
      </c>
      <c r="AU10" s="75">
        <v>95.776082196235393</v>
      </c>
      <c r="AV10" s="75">
        <v>3860.1151935080202</v>
      </c>
      <c r="AW10" s="75">
        <v>12511.058997455</v>
      </c>
      <c r="AX10" s="75">
        <v>492.08008195360401</v>
      </c>
      <c r="AY10" s="75">
        <v>292.22808741580502</v>
      </c>
      <c r="AZ10" s="75">
        <f t="shared" si="1"/>
        <v>437240.02433726436</v>
      </c>
      <c r="BA10" s="75">
        <f t="shared" si="2"/>
        <v>76958.01026046637</v>
      </c>
      <c r="BB10" s="75"/>
      <c r="BC10" s="68">
        <f t="shared" si="3"/>
        <v>0.33734970698371369</v>
      </c>
      <c r="BD10" s="68">
        <f t="shared" si="3"/>
        <v>0.34153581661364579</v>
      </c>
      <c r="BE10" s="89"/>
      <c r="BF10" s="68">
        <v>0.31380785238296455</v>
      </c>
      <c r="BG10" s="68">
        <v>0.31775584311387811</v>
      </c>
    </row>
    <row r="11" spans="1:59" x14ac:dyDescent="0.25">
      <c r="A11" s="89" t="s">
        <v>456</v>
      </c>
      <c r="B11" s="75">
        <v>946901.67307999998</v>
      </c>
      <c r="C11" s="75">
        <v>169537.09020000001</v>
      </c>
      <c r="D11" s="89"/>
      <c r="E11" s="89" t="s">
        <v>456</v>
      </c>
      <c r="F11" s="75">
        <v>8829.6631381691695</v>
      </c>
      <c r="G11" s="75">
        <v>10641.0906110661</v>
      </c>
      <c r="H11" s="75">
        <v>217.068461118735</v>
      </c>
      <c r="I11" s="75">
        <v>204.861133396165</v>
      </c>
      <c r="J11" s="75">
        <v>7386.52314026356</v>
      </c>
      <c r="K11" s="75">
        <v>299.72881176386198</v>
      </c>
      <c r="L11" s="75">
        <v>2826.0546164233301</v>
      </c>
      <c r="M11" s="75">
        <v>947309.67241610005</v>
      </c>
      <c r="N11" s="75">
        <v>169570.33494469101</v>
      </c>
      <c r="O11" s="75">
        <v>777739.33747140795</v>
      </c>
      <c r="P11" s="75">
        <v>857.72478160463299</v>
      </c>
      <c r="Q11" s="75">
        <v>196.885301895423</v>
      </c>
      <c r="R11" s="75">
        <v>96554.085810501696</v>
      </c>
      <c r="S11" s="75">
        <v>106.84127239758099</v>
      </c>
      <c r="T11" s="75">
        <v>3501.5244090235101</v>
      </c>
      <c r="U11" s="75">
        <v>111.97205123541499</v>
      </c>
      <c r="V11" s="75">
        <v>231.64557416623899</v>
      </c>
      <c r="W11" s="75">
        <v>8753.8157652518494</v>
      </c>
      <c r="X11" s="75">
        <v>27075.887917018001</v>
      </c>
      <c r="Y11" s="75">
        <v>1136.8944840357799</v>
      </c>
      <c r="Z11" s="75">
        <v>638.06766536042801</v>
      </c>
      <c r="AA11" s="89"/>
      <c r="AB11" s="40">
        <f t="shared" si="0"/>
        <v>4.3087825029705776E-4</v>
      </c>
      <c r="AC11" s="40">
        <f t="shared" si="0"/>
        <v>1.9609127803119647E-4</v>
      </c>
      <c r="AD11" s="89"/>
      <c r="AE11" s="75">
        <v>148</v>
      </c>
      <c r="AF11" s="75" t="s">
        <v>456</v>
      </c>
      <c r="AG11" s="75">
        <v>2721.73287265932</v>
      </c>
      <c r="AH11" s="75">
        <v>3053.2787140751602</v>
      </c>
      <c r="AI11" s="75">
        <v>64.540097114587496</v>
      </c>
      <c r="AJ11" s="75">
        <v>61.366253728580098</v>
      </c>
      <c r="AK11" s="75">
        <v>2229.9051494589698</v>
      </c>
      <c r="AL11" s="75">
        <v>87.052491400590498</v>
      </c>
      <c r="AM11" s="75">
        <v>850.36555187969896</v>
      </c>
      <c r="AN11" s="75">
        <v>223360.25192321499</v>
      </c>
      <c r="AO11" s="75">
        <v>240.18635242980599</v>
      </c>
      <c r="AP11" s="75">
        <v>58.7910631222597</v>
      </c>
      <c r="AQ11" s="75">
        <v>28462.598003568201</v>
      </c>
      <c r="AR11" s="75">
        <v>33.760020935202398</v>
      </c>
      <c r="AS11" s="75">
        <v>1023.65655469546</v>
      </c>
      <c r="AT11" s="75">
        <v>36.5088318666144</v>
      </c>
      <c r="AU11" s="75">
        <v>76.419119655811599</v>
      </c>
      <c r="AV11" s="75">
        <v>2559.1412349611601</v>
      </c>
      <c r="AW11" s="75">
        <v>8261.0174203644692</v>
      </c>
      <c r="AX11" s="75">
        <v>326.21305159964999</v>
      </c>
      <c r="AY11" s="75">
        <v>193.30808884951699</v>
      </c>
      <c r="AZ11" s="75">
        <f t="shared" si="1"/>
        <v>273700.09279558004</v>
      </c>
      <c r="BA11" s="75">
        <f t="shared" si="2"/>
        <v>50339.84087236505</v>
      </c>
      <c r="BB11" s="75"/>
      <c r="BC11" s="68">
        <f t="shared" si="3"/>
        <v>0.28892357036481198</v>
      </c>
      <c r="BD11" s="68">
        <f t="shared" si="3"/>
        <v>0.2968670250535535</v>
      </c>
      <c r="BE11" s="89"/>
      <c r="BF11" s="68">
        <v>0.22262156490356194</v>
      </c>
      <c r="BG11" s="68">
        <v>0.22268042313182768</v>
      </c>
    </row>
    <row r="12" spans="1:59" x14ac:dyDescent="0.25">
      <c r="A12" s="89" t="s">
        <v>436</v>
      </c>
      <c r="B12" s="75">
        <v>162833.32362000001</v>
      </c>
      <c r="C12" s="75">
        <v>27339.332493999998</v>
      </c>
      <c r="D12" s="89"/>
      <c r="E12" s="89" t="s">
        <v>436</v>
      </c>
      <c r="F12" s="75">
        <v>1288.0084759999299</v>
      </c>
      <c r="G12" s="75">
        <v>1776.1649221492801</v>
      </c>
      <c r="H12" s="75">
        <v>37.372058620898798</v>
      </c>
      <c r="I12" s="75">
        <v>49.686300809647399</v>
      </c>
      <c r="J12" s="75">
        <v>1129.31404244999</v>
      </c>
      <c r="K12" s="75">
        <v>51.3506944008112</v>
      </c>
      <c r="L12" s="75">
        <v>437.030523542607</v>
      </c>
      <c r="M12" s="75">
        <v>161374.96209461099</v>
      </c>
      <c r="N12" s="75">
        <v>27062.001346803499</v>
      </c>
      <c r="O12" s="75">
        <v>134312.960747807</v>
      </c>
      <c r="P12" s="75">
        <v>167.73731399879799</v>
      </c>
      <c r="Q12" s="75">
        <v>30.802775729316501</v>
      </c>
      <c r="R12" s="75">
        <v>15511.210637301099</v>
      </c>
      <c r="S12" s="75">
        <v>18.4266443999845</v>
      </c>
      <c r="T12" s="75">
        <v>614.49140263562595</v>
      </c>
      <c r="U12" s="75">
        <v>17.7090634214631</v>
      </c>
      <c r="V12" s="75">
        <v>39.725263204307701</v>
      </c>
      <c r="W12" s="75">
        <v>1536.22601112231</v>
      </c>
      <c r="X12" s="75">
        <v>4064.90593539355</v>
      </c>
      <c r="Y12" s="75">
        <v>196.25187861351299</v>
      </c>
      <c r="Z12" s="75">
        <v>95.587403010411407</v>
      </c>
      <c r="AA12" s="89"/>
      <c r="AB12" s="40">
        <f t="shared" si="0"/>
        <v>-8.9561613861813567E-3</v>
      </c>
      <c r="AC12" s="40">
        <f t="shared" si="0"/>
        <v>-1.014403505489255E-2</v>
      </c>
      <c r="AD12" s="89"/>
      <c r="AE12" s="75">
        <v>159</v>
      </c>
      <c r="AF12" s="75" t="s">
        <v>436</v>
      </c>
      <c r="AG12" s="75">
        <v>100.014109894507</v>
      </c>
      <c r="AH12" s="75">
        <v>127.93090177418701</v>
      </c>
      <c r="AI12" s="75">
        <v>2.8657355420894</v>
      </c>
      <c r="AJ12" s="75">
        <v>3.5032739338877201</v>
      </c>
      <c r="AK12" s="75">
        <v>82.853960302996896</v>
      </c>
      <c r="AL12" s="75">
        <v>3.7692492163207398</v>
      </c>
      <c r="AM12" s="75">
        <v>32.435981506808503</v>
      </c>
      <c r="AN12" s="75">
        <v>9514.0714459200499</v>
      </c>
      <c r="AO12" s="75">
        <v>11.6127264081285</v>
      </c>
      <c r="AP12" s="75">
        <v>2.3094568526404</v>
      </c>
      <c r="AQ12" s="75">
        <v>1164.5225508108299</v>
      </c>
      <c r="AR12" s="75">
        <v>1.8181453961295</v>
      </c>
      <c r="AS12" s="75">
        <v>43.1492727451623</v>
      </c>
      <c r="AT12" s="75">
        <v>1.3618311333834601</v>
      </c>
      <c r="AU12" s="75">
        <v>3.05864523705185</v>
      </c>
      <c r="AV12" s="75">
        <v>107.87317459903799</v>
      </c>
      <c r="AW12" s="75">
        <v>307.51973452873398</v>
      </c>
      <c r="AX12" s="75">
        <v>14.343680074877501</v>
      </c>
      <c r="AY12" s="75">
        <v>7.0556683297005103</v>
      </c>
      <c r="AZ12" s="75">
        <f t="shared" si="1"/>
        <v>11532.069544206523</v>
      </c>
      <c r="BA12" s="75">
        <f t="shared" si="2"/>
        <v>2017.9980982864727</v>
      </c>
      <c r="BB12" s="75"/>
      <c r="BC12" s="68">
        <f t="shared" si="3"/>
        <v>7.1461330769797451E-2</v>
      </c>
      <c r="BD12" s="68">
        <f t="shared" si="3"/>
        <v>7.4569433074277561E-2</v>
      </c>
      <c r="BE12" s="89"/>
      <c r="BF12" s="68">
        <v>6.8276914764779123E-2</v>
      </c>
      <c r="BG12" s="68">
        <v>7.1200544395299215E-2</v>
      </c>
    </row>
    <row r="13" spans="1:59" x14ac:dyDescent="0.25">
      <c r="A13" s="89" t="s">
        <v>462</v>
      </c>
      <c r="B13" s="75">
        <v>16302.501796</v>
      </c>
      <c r="C13" s="75">
        <v>2615.0179982</v>
      </c>
      <c r="D13" s="89"/>
      <c r="E13" s="89" t="s">
        <v>462</v>
      </c>
      <c r="F13" s="75">
        <v>0.20238180745933801</v>
      </c>
      <c r="G13" s="75">
        <v>0.31904586164894799</v>
      </c>
      <c r="H13" s="75">
        <v>5.9165507586655596E-3</v>
      </c>
      <c r="I13" s="75">
        <v>4.4351394698986402E-3</v>
      </c>
      <c r="J13" s="75">
        <v>0.18819081003323401</v>
      </c>
      <c r="K13" s="75">
        <v>8.7655671114491504E-3</v>
      </c>
      <c r="L13" s="75">
        <v>7.2500041336662199E-2</v>
      </c>
      <c r="M13" s="75">
        <v>29.2614669566846</v>
      </c>
      <c r="N13" s="75">
        <v>4.5511701594492804</v>
      </c>
      <c r="O13" s="75">
        <v>24.710296797235301</v>
      </c>
      <c r="P13" s="75">
        <v>3.0513258045492399E-2</v>
      </c>
      <c r="Q13" s="75">
        <v>5.2475133517419304E-3</v>
      </c>
      <c r="R13" s="75">
        <v>2.6525210403611101</v>
      </c>
      <c r="S13" s="75">
        <v>1.75220103947926E-3</v>
      </c>
      <c r="T13" s="75">
        <v>9.93272816459706E-2</v>
      </c>
      <c r="U13" s="75">
        <v>2.3893704150751999E-3</v>
      </c>
      <c r="V13" s="75">
        <v>5.8027393530536604E-3</v>
      </c>
      <c r="W13" s="75">
        <v>0.24831882140908301</v>
      </c>
      <c r="X13" s="75">
        <v>0.65420404878828398</v>
      </c>
      <c r="Y13" s="75">
        <v>3.4133835987146997E-2</v>
      </c>
      <c r="Z13" s="75">
        <v>1.57242712346434E-2</v>
      </c>
      <c r="AA13" s="89"/>
      <c r="AB13" s="40">
        <f t="shared" si="0"/>
        <v>-0.99820509346830044</v>
      </c>
      <c r="AC13" s="40">
        <f t="shared" si="0"/>
        <v>-0.99825960273979686</v>
      </c>
      <c r="AD13" s="89"/>
      <c r="AE13" s="75">
        <v>160</v>
      </c>
      <c r="AF13" s="75" t="s">
        <v>462</v>
      </c>
      <c r="AG13" s="75">
        <v>4.9502742305110202E-3</v>
      </c>
      <c r="AH13" s="75">
        <v>7.8040443229785497E-3</v>
      </c>
      <c r="AI13" s="75">
        <v>1.44719968951866E-4</v>
      </c>
      <c r="AJ13" s="75">
        <v>1.08485666777543E-4</v>
      </c>
      <c r="AK13" s="75">
        <v>4.60320781214737E-3</v>
      </c>
      <c r="AL13" s="75">
        <v>2.14410540709129E-4</v>
      </c>
      <c r="AM13" s="75">
        <v>1.7733771736770001E-3</v>
      </c>
      <c r="AN13" s="75">
        <v>0.60442406497620704</v>
      </c>
      <c r="AO13" s="75">
        <v>7.4637362080847195E-4</v>
      </c>
      <c r="AP13" s="75">
        <v>1.2835563812603701E-4</v>
      </c>
      <c r="AQ13" s="75">
        <v>6.4881737782732707E-2</v>
      </c>
      <c r="AR13" s="75">
        <v>4.2857400610042697E-5</v>
      </c>
      <c r="AS13" s="75">
        <v>2.4296021176603102E-3</v>
      </c>
      <c r="AT13" s="75">
        <v>5.8444914303758502E-5</v>
      </c>
      <c r="AU13" s="75">
        <v>1.41938295057011E-4</v>
      </c>
      <c r="AV13" s="75">
        <v>6.0740045662949502E-3</v>
      </c>
      <c r="AW13" s="75">
        <v>1.6001954641178099E-2</v>
      </c>
      <c r="AX13" s="75">
        <v>8.3493231764812095E-4</v>
      </c>
      <c r="AY13" s="75">
        <v>3.8462072620192099E-4</v>
      </c>
      <c r="AZ13" s="75">
        <f t="shared" si="1"/>
        <v>0.71574740671258086</v>
      </c>
      <c r="BA13" s="75">
        <f t="shared" si="2"/>
        <v>0.11132334173637382</v>
      </c>
      <c r="BB13" s="75"/>
      <c r="BC13" s="68">
        <f t="shared" si="3"/>
        <v>2.4460407530903807E-2</v>
      </c>
      <c r="BD13" s="68">
        <f t="shared" si="3"/>
        <v>2.4460377844858393E-2</v>
      </c>
      <c r="BE13" s="89"/>
      <c r="BF13" s="68">
        <v>2.4200756464524832E-2</v>
      </c>
      <c r="BG13" s="68">
        <v>2.448959577215689E-2</v>
      </c>
    </row>
    <row r="14" spans="1:59" x14ac:dyDescent="0.25">
      <c r="A14" s="89" t="s">
        <v>490</v>
      </c>
      <c r="B14" s="75">
        <v>9078.0043487000003</v>
      </c>
      <c r="C14" s="75">
        <v>1553.9527178999999</v>
      </c>
      <c r="D14" s="89"/>
      <c r="E14" s="89" t="s">
        <v>437</v>
      </c>
      <c r="F14" s="75">
        <v>11.0210121419555</v>
      </c>
      <c r="G14" s="75">
        <v>16.959751869794999</v>
      </c>
      <c r="H14" s="75">
        <v>0.325588253774036</v>
      </c>
      <c r="I14" s="75">
        <v>0.42165160358692</v>
      </c>
      <c r="J14" s="75">
        <v>10.020332346764899</v>
      </c>
      <c r="K14" s="75">
        <v>0.47855801187188701</v>
      </c>
      <c r="L14" s="75">
        <v>3.8939143614587999</v>
      </c>
      <c r="M14" s="75">
        <v>1496.6055303604001</v>
      </c>
      <c r="N14" s="75">
        <v>245.12766002524299</v>
      </c>
      <c r="O14" s="75">
        <v>1251.4778703351501</v>
      </c>
      <c r="P14" s="75">
        <v>1.5306385136438501</v>
      </c>
      <c r="Q14" s="75">
        <v>0.27612779091364997</v>
      </c>
      <c r="R14" s="75">
        <v>141.898047696996</v>
      </c>
      <c r="S14" s="75">
        <v>0.14078599183187501</v>
      </c>
      <c r="T14" s="75">
        <v>5.6229868218720496</v>
      </c>
      <c r="U14" s="75">
        <v>0.13383438879611001</v>
      </c>
      <c r="V14" s="75">
        <v>0.27744808390791198</v>
      </c>
      <c r="W14" s="75">
        <v>14.057458622001</v>
      </c>
      <c r="X14" s="75">
        <v>35.358174021836703</v>
      </c>
      <c r="Y14" s="75">
        <v>1.86015465423259</v>
      </c>
      <c r="Z14" s="75">
        <v>0.85119485000303097</v>
      </c>
      <c r="AA14" s="89"/>
      <c r="AB14" s="40">
        <f t="shared" si="0"/>
        <v>-0.83513936842575776</v>
      </c>
      <c r="AC14" s="40">
        <f t="shared" si="0"/>
        <v>-0.84225539348680656</v>
      </c>
      <c r="AD14" s="89"/>
      <c r="AE14" s="75">
        <v>161</v>
      </c>
      <c r="AF14" s="75" t="s">
        <v>437</v>
      </c>
      <c r="AG14" s="75">
        <v>0.64205163713362801</v>
      </c>
      <c r="AH14" s="75">
        <v>1.00566687237528</v>
      </c>
      <c r="AI14" s="75">
        <v>1.8720315629931601E-2</v>
      </c>
      <c r="AJ14" s="75">
        <v>2.3059019274733E-2</v>
      </c>
      <c r="AK14" s="75">
        <v>0.58694702486797201</v>
      </c>
      <c r="AL14" s="75">
        <v>2.8334044344242599E-2</v>
      </c>
      <c r="AM14" s="75">
        <v>0.22824870095350799</v>
      </c>
      <c r="AN14" s="75">
        <v>73.588485687570596</v>
      </c>
      <c r="AO14" s="75">
        <v>8.8287690888049497E-2</v>
      </c>
      <c r="AP14" s="75">
        <v>1.6209326374861801E-2</v>
      </c>
      <c r="AQ14" s="75">
        <v>8.3460734267227608</v>
      </c>
      <c r="AR14" s="75">
        <v>7.6430875691866698E-3</v>
      </c>
      <c r="AS14" s="75">
        <v>0.32736765472507501</v>
      </c>
      <c r="AT14" s="75">
        <v>7.8820420828624796E-3</v>
      </c>
      <c r="AU14" s="75">
        <v>1.62348122454745E-2</v>
      </c>
      <c r="AV14" s="75">
        <v>0.81841908503745697</v>
      </c>
      <c r="AW14" s="75">
        <v>2.06230346490843</v>
      </c>
      <c r="AX14" s="75">
        <v>0.110176410469338</v>
      </c>
      <c r="AY14" s="75">
        <v>4.9978459504040999E-2</v>
      </c>
      <c r="AZ14" s="75">
        <f t="shared" si="1"/>
        <v>87.972088762677458</v>
      </c>
      <c r="BA14" s="75">
        <f>SUM(AG14:AY14)-AN14</f>
        <v>14.383603075106862</v>
      </c>
      <c r="BB14" s="75"/>
      <c r="BC14" s="68">
        <f t="shared" si="3"/>
        <v>5.878107956843695E-2</v>
      </c>
      <c r="BD14" s="68">
        <f t="shared" si="3"/>
        <v>5.8678009138689834E-2</v>
      </c>
      <c r="BE14" s="89"/>
      <c r="BF14" s="68">
        <v>6.0402901580459807E-2</v>
      </c>
      <c r="BG14" s="68">
        <v>6.046916819069309E-2</v>
      </c>
    </row>
    <row r="15" spans="1:59" x14ac:dyDescent="0.25">
      <c r="A15" s="90" t="s">
        <v>438</v>
      </c>
      <c r="B15" s="75">
        <v>6581.1756722</v>
      </c>
      <c r="C15" s="75">
        <v>1096.2918036000001</v>
      </c>
      <c r="D15" s="89"/>
      <c r="E15" s="89" t="s">
        <v>438</v>
      </c>
      <c r="F15" s="75">
        <v>1.68944360852527</v>
      </c>
      <c r="G15" s="75">
        <v>2.6611218218996102</v>
      </c>
      <c r="H15" s="75">
        <v>4.9382894337979599E-2</v>
      </c>
      <c r="I15" s="75">
        <v>3.7117191091122499E-2</v>
      </c>
      <c r="J15" s="75">
        <v>1.56957114590739</v>
      </c>
      <c r="K15" s="75">
        <v>7.3134377221845404E-2</v>
      </c>
      <c r="L15" s="75">
        <v>0.60482183898543296</v>
      </c>
      <c r="M15" s="75">
        <v>243.57638655952101</v>
      </c>
      <c r="N15" s="75">
        <v>37.973464333074197</v>
      </c>
      <c r="O15" s="75">
        <v>205.60292222644699</v>
      </c>
      <c r="P15" s="75">
        <v>0.254201590634765</v>
      </c>
      <c r="Q15" s="75">
        <v>4.37778898460622E-2</v>
      </c>
      <c r="R15" s="75">
        <v>22.133878426120301</v>
      </c>
      <c r="S15" s="75">
        <v>1.47740460876227E-2</v>
      </c>
      <c r="T15" s="75">
        <v>0.82831737738168298</v>
      </c>
      <c r="U15" s="75">
        <v>1.9931614830492099E-2</v>
      </c>
      <c r="V15" s="75">
        <v>4.8333384039639098E-2</v>
      </c>
      <c r="W15" s="75">
        <v>2.07079349856975</v>
      </c>
      <c r="X15" s="75">
        <v>5.45889272860554</v>
      </c>
      <c r="Y15" s="75">
        <v>0.28479434734921799</v>
      </c>
      <c r="Z15" s="75">
        <v>0.13117655164051401</v>
      </c>
      <c r="AA15" s="89"/>
      <c r="AB15" s="40">
        <f t="shared" si="0"/>
        <v>-0.96298892497454081</v>
      </c>
      <c r="AC15" s="40">
        <f t="shared" si="0"/>
        <v>-0.96536190071988404</v>
      </c>
      <c r="AD15" s="89"/>
      <c r="AE15" s="75">
        <v>162</v>
      </c>
      <c r="AF15" s="75" t="s">
        <v>438</v>
      </c>
      <c r="AG15" s="75">
        <v>0.48620236199804501</v>
      </c>
      <c r="AH15" s="75">
        <v>0.76578436922145798</v>
      </c>
      <c r="AI15" s="75">
        <v>1.42094422017597E-2</v>
      </c>
      <c r="AJ15" s="75">
        <v>1.0682004312116E-2</v>
      </c>
      <c r="AK15" s="75">
        <v>0.45161517088012099</v>
      </c>
      <c r="AL15" s="75">
        <v>2.1047483898350299E-2</v>
      </c>
      <c r="AM15" s="75">
        <v>0.17403992676844099</v>
      </c>
      <c r="AN15" s="75">
        <v>59.142531490282401</v>
      </c>
      <c r="AO15" s="75">
        <v>7.3106457146145706E-2</v>
      </c>
      <c r="AP15" s="75">
        <v>1.2597356477645099E-2</v>
      </c>
      <c r="AQ15" s="75">
        <v>6.3697247571588704</v>
      </c>
      <c r="AR15" s="75">
        <v>4.25938127742092E-3</v>
      </c>
      <c r="AS15" s="75">
        <v>0.238314644930362</v>
      </c>
      <c r="AT15" s="75">
        <v>5.7355997069884201E-3</v>
      </c>
      <c r="AU15" s="75">
        <v>1.39012997159185E-2</v>
      </c>
      <c r="AV15" s="75">
        <v>0.59578656143888498</v>
      </c>
      <c r="AW15" s="75">
        <v>1.5708470224728199</v>
      </c>
      <c r="AX15" s="75">
        <v>8.1962234941596004E-2</v>
      </c>
      <c r="AY15" s="75">
        <v>3.7747280317480099E-2</v>
      </c>
      <c r="AZ15" s="75">
        <f t="shared" si="1"/>
        <v>70.070094845146826</v>
      </c>
      <c r="BA15" s="75">
        <f>SUM(AG15:AY15)-AN15</f>
        <v>10.927563354864425</v>
      </c>
      <c r="BB15" s="75"/>
      <c r="BC15" s="68">
        <f t="shared" si="3"/>
        <v>0.28767195307753818</v>
      </c>
      <c r="BD15" s="68">
        <f t="shared" si="3"/>
        <v>0.28776840740724086</v>
      </c>
      <c r="BE15" s="89"/>
      <c r="BF15" s="68">
        <v>0.22778071895016144</v>
      </c>
      <c r="BG15" s="68">
        <v>0.22837369085915238</v>
      </c>
    </row>
    <row r="16" spans="1:59" x14ac:dyDescent="0.25">
      <c r="A16" s="75"/>
      <c r="B16" s="89"/>
      <c r="C16" s="89"/>
      <c r="D16" s="89"/>
      <c r="E16" s="89"/>
      <c r="F16" s="75"/>
      <c r="G16" s="75"/>
      <c r="H16" s="75"/>
      <c r="I16" s="75"/>
      <c r="J16" s="75"/>
      <c r="K16" s="75"/>
      <c r="L16" s="75"/>
      <c r="M16" s="75"/>
      <c r="N16" s="75"/>
      <c r="O16" s="75"/>
      <c r="P16" s="75"/>
      <c r="Q16" s="75"/>
      <c r="R16" s="75"/>
      <c r="S16" s="75"/>
      <c r="T16" s="75"/>
      <c r="U16" s="75"/>
      <c r="V16" s="75"/>
      <c r="W16" s="75"/>
      <c r="X16" s="75"/>
      <c r="Y16" s="75"/>
      <c r="Z16" s="75"/>
      <c r="AA16" s="75"/>
      <c r="AB16" s="75"/>
      <c r="AC16" s="75"/>
      <c r="AD16" s="75"/>
      <c r="AE16" s="75"/>
      <c r="AF16" s="75"/>
      <c r="AG16" s="75"/>
      <c r="AH16" s="75"/>
      <c r="AI16" s="75"/>
      <c r="AJ16" s="75"/>
      <c r="AK16" s="75"/>
      <c r="AL16" s="75"/>
      <c r="AM16" s="75"/>
      <c r="AN16" s="75"/>
      <c r="AO16" s="75"/>
      <c r="AP16" s="75"/>
      <c r="AQ16" s="75"/>
      <c r="AR16" s="75"/>
      <c r="AS16" s="75"/>
      <c r="AT16" s="75"/>
      <c r="AU16" s="75"/>
      <c r="AV16" s="75"/>
      <c r="AW16" s="75"/>
      <c r="AX16" s="75"/>
      <c r="AY16" s="75"/>
      <c r="AZ16" s="75"/>
      <c r="BA16" s="75"/>
      <c r="BB16" s="75"/>
      <c r="BC16" s="89"/>
      <c r="BD16" s="89"/>
      <c r="BE16" s="89"/>
      <c r="BF16" s="89"/>
      <c r="BG16" s="89"/>
    </row>
    <row r="17" spans="1:78" x14ac:dyDescent="0.25">
      <c r="A17" s="2"/>
      <c r="B17" s="89"/>
      <c r="C17" s="89"/>
      <c r="D17" s="89"/>
      <c r="E17" s="89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  <c r="AA17" s="75"/>
      <c r="AB17" s="75"/>
      <c r="AC17" s="75"/>
      <c r="AD17" s="75"/>
      <c r="AE17" s="75"/>
      <c r="AF17" s="75"/>
      <c r="AG17" s="75"/>
      <c r="AH17" s="75"/>
      <c r="AI17" s="75"/>
      <c r="AJ17" s="75"/>
      <c r="AK17" s="75"/>
      <c r="AL17" s="75"/>
      <c r="AM17" s="75"/>
      <c r="AN17" s="75"/>
      <c r="AO17" s="75"/>
      <c r="AP17" s="75"/>
      <c r="AQ17" s="75"/>
      <c r="AR17" s="75"/>
      <c r="AS17" s="75"/>
      <c r="AT17" s="75"/>
      <c r="AU17" s="75"/>
      <c r="AV17" s="75"/>
      <c r="AW17" s="75"/>
      <c r="AX17" s="75"/>
      <c r="AY17" s="75"/>
      <c r="AZ17" s="75"/>
      <c r="BA17" s="75"/>
      <c r="BB17" s="75"/>
      <c r="BC17" s="89"/>
      <c r="BD17" s="89"/>
      <c r="BE17" s="89"/>
      <c r="BF17" s="89"/>
      <c r="BG17" s="89"/>
      <c r="BH17" s="89"/>
      <c r="BI17" s="89"/>
      <c r="BJ17" s="89"/>
      <c r="BK17" s="89"/>
      <c r="BL17" s="89"/>
      <c r="BM17" s="89"/>
      <c r="BN17" s="89"/>
      <c r="BO17" s="89"/>
      <c r="BP17" s="89"/>
      <c r="BQ17" s="89"/>
      <c r="BR17" s="89"/>
      <c r="BS17" s="89"/>
      <c r="BT17" s="89"/>
      <c r="BU17" s="89"/>
      <c r="BV17" s="89"/>
      <c r="BW17" s="89"/>
      <c r="BX17" s="89"/>
      <c r="BY17" s="89"/>
      <c r="BZ17" s="89"/>
    </row>
    <row r="18" spans="1:78" x14ac:dyDescent="0.25">
      <c r="A18" s="2" t="s">
        <v>427</v>
      </c>
      <c r="B18" s="1">
        <f>SUM(B3:B15)</f>
        <v>3643342.9264259003</v>
      </c>
      <c r="C18" s="1">
        <f>SUM(C3:C15)</f>
        <v>664263.01060630009</v>
      </c>
      <c r="D18" s="89"/>
      <c r="E18" s="89"/>
      <c r="F18" s="1">
        <f>SUM(F3:F15)</f>
        <v>35481.418474996732</v>
      </c>
      <c r="G18" s="1">
        <f t="shared" ref="G18:Z18" si="4">SUM(G3:G15)</f>
        <v>39758.297413008295</v>
      </c>
      <c r="H18" s="1">
        <f t="shared" si="4"/>
        <v>870.41087287278697</v>
      </c>
      <c r="I18" s="1">
        <f t="shared" si="4"/>
        <v>839.14955093062417</v>
      </c>
      <c r="J18" s="1">
        <f t="shared" si="4"/>
        <v>29229.778887746135</v>
      </c>
      <c r="K18" s="1">
        <f t="shared" si="4"/>
        <v>1110.501577793942</v>
      </c>
      <c r="L18" s="1">
        <f t="shared" si="4"/>
        <v>11109.470524038625</v>
      </c>
      <c r="M18" s="1">
        <f t="shared" si="4"/>
        <v>3612396.9363608235</v>
      </c>
      <c r="N18" s="1">
        <f t="shared" si="4"/>
        <v>659039.41435771261</v>
      </c>
      <c r="O18" s="1">
        <f t="shared" si="4"/>
        <v>2953357.5220031114</v>
      </c>
      <c r="P18" s="1">
        <f t="shared" si="4"/>
        <v>3404.1192930218153</v>
      </c>
      <c r="Q18" s="1">
        <f t="shared" si="4"/>
        <v>770.40633421010864</v>
      </c>
      <c r="R18" s="1">
        <f t="shared" si="4"/>
        <v>372265.97200758301</v>
      </c>
      <c r="S18" s="1">
        <f t="shared" si="4"/>
        <v>453.0769139739952</v>
      </c>
      <c r="T18" s="1">
        <f t="shared" si="4"/>
        <v>13571.113472246539</v>
      </c>
      <c r="U18" s="1">
        <f t="shared" si="4"/>
        <v>430.19188502124649</v>
      </c>
      <c r="V18" s="1">
        <f t="shared" si="4"/>
        <v>902.8976606966587</v>
      </c>
      <c r="W18" s="1">
        <f t="shared" si="4"/>
        <v>33927.883981117346</v>
      </c>
      <c r="X18" s="1">
        <f t="shared" si="4"/>
        <v>108203.36940756276</v>
      </c>
      <c r="Y18" s="1">
        <f t="shared" si="4"/>
        <v>4196.9196147026141</v>
      </c>
      <c r="Z18" s="1">
        <f t="shared" si="4"/>
        <v>2514.4364861885924</v>
      </c>
      <c r="AA18" s="1"/>
      <c r="AB18" s="75"/>
      <c r="AC18" s="75"/>
      <c r="AD18" s="1"/>
      <c r="AE18" s="75"/>
      <c r="AF18" s="75"/>
      <c r="AG18" s="1">
        <f t="shared" ref="AG18:BA18" si="5">SUM(AG3:AG15)</f>
        <v>9978.5264570850268</v>
      </c>
      <c r="AH18" s="1">
        <f t="shared" si="5"/>
        <v>10459.328874245186</v>
      </c>
      <c r="AI18" s="1">
        <f t="shared" si="5"/>
        <v>233.84771610561029</v>
      </c>
      <c r="AJ18" s="1">
        <f t="shared" si="5"/>
        <v>203.24987364786909</v>
      </c>
      <c r="AK18" s="1">
        <f t="shared" si="5"/>
        <v>8061.7952387615105</v>
      </c>
      <c r="AL18" s="1">
        <f t="shared" si="5"/>
        <v>291.22674997398389</v>
      </c>
      <c r="AM18" s="1">
        <f t="shared" si="5"/>
        <v>3051.6444608944075</v>
      </c>
      <c r="AN18" s="1">
        <f t="shared" si="5"/>
        <v>775516.43461955257</v>
      </c>
      <c r="AO18" s="1">
        <f t="shared" si="5"/>
        <v>864.84548893734552</v>
      </c>
      <c r="AP18" s="1">
        <f t="shared" si="5"/>
        <v>210.60225765657884</v>
      </c>
      <c r="AQ18" s="1">
        <f t="shared" si="5"/>
        <v>100480.16442551254</v>
      </c>
      <c r="AR18" s="1">
        <f t="shared" si="5"/>
        <v>126.08633487167606</v>
      </c>
      <c r="AS18" s="1">
        <f t="shared" si="5"/>
        <v>3568.9136410928568</v>
      </c>
      <c r="AT18" s="1">
        <f t="shared" si="5"/>
        <v>120.88159334384508</v>
      </c>
      <c r="AU18" s="1">
        <f t="shared" si="5"/>
        <v>251.95539023893244</v>
      </c>
      <c r="AV18" s="1">
        <f t="shared" si="5"/>
        <v>8922.2835457906822</v>
      </c>
      <c r="AW18" s="1">
        <f t="shared" si="5"/>
        <v>30121.606474789907</v>
      </c>
      <c r="AX18" s="1">
        <f t="shared" si="5"/>
        <v>1092.5631611958493</v>
      </c>
      <c r="AY18" s="1">
        <f t="shared" si="5"/>
        <v>696.52536138913263</v>
      </c>
      <c r="AZ18" s="1">
        <f t="shared" si="5"/>
        <v>954252.4816650853</v>
      </c>
      <c r="BA18" s="1">
        <f t="shared" si="5"/>
        <v>178736.04704553296</v>
      </c>
      <c r="BB18" s="75"/>
      <c r="BC18" s="17"/>
      <c r="BD18" s="17"/>
      <c r="BE18" s="89"/>
      <c r="BF18" s="89"/>
      <c r="BG18" s="89"/>
      <c r="BH18" s="89"/>
      <c r="BI18" s="89"/>
      <c r="BJ18" s="89"/>
      <c r="BK18" s="89"/>
      <c r="BL18" s="89"/>
      <c r="BM18" s="89"/>
      <c r="BN18" s="89"/>
      <c r="BO18" s="89"/>
      <c r="BP18" s="89"/>
      <c r="BQ18" s="89"/>
      <c r="BR18" s="89"/>
      <c r="BS18" s="89"/>
      <c r="BT18" s="89"/>
      <c r="BU18" s="89"/>
      <c r="BV18" s="89"/>
      <c r="BW18" s="89"/>
      <c r="BX18" s="89"/>
      <c r="BY18" s="89"/>
      <c r="BZ18" s="89"/>
    </row>
    <row r="19" spans="1:78" x14ac:dyDescent="0.25">
      <c r="A19" s="89"/>
      <c r="B19" s="75"/>
      <c r="C19" s="75"/>
      <c r="D19" s="89"/>
      <c r="E19" s="89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75"/>
      <c r="AB19" s="75"/>
      <c r="AC19" s="75"/>
      <c r="AD19" s="75"/>
      <c r="AE19" s="75"/>
      <c r="AF19" s="75"/>
      <c r="AG19" s="75"/>
      <c r="AH19" s="75"/>
      <c r="AI19" s="75"/>
      <c r="AJ19" s="75"/>
      <c r="AK19" s="75"/>
      <c r="AL19" s="75"/>
      <c r="AM19" s="75"/>
      <c r="AN19" s="75"/>
      <c r="AO19" s="75"/>
      <c r="AP19" s="75"/>
      <c r="AQ19" s="75"/>
      <c r="AR19" s="75"/>
      <c r="AS19" s="75"/>
      <c r="AT19" s="75"/>
      <c r="AU19" s="75"/>
      <c r="AV19" s="75"/>
      <c r="AW19" s="75"/>
      <c r="AX19" s="75"/>
      <c r="AY19" s="75"/>
      <c r="AZ19" s="75"/>
      <c r="BA19" s="75"/>
      <c r="BB19" s="75"/>
      <c r="BC19" s="89"/>
      <c r="BD19" s="89"/>
      <c r="BE19" s="89"/>
      <c r="BF19" s="89"/>
      <c r="BG19" s="89"/>
      <c r="BH19" s="89"/>
      <c r="BI19" s="89"/>
      <c r="BJ19" s="89"/>
      <c r="BK19" s="89"/>
      <c r="BL19" s="89"/>
      <c r="BM19" s="89"/>
      <c r="BN19" s="89"/>
      <c r="BO19" s="89"/>
      <c r="BP19" s="89"/>
      <c r="BQ19" s="89"/>
      <c r="BR19" s="89"/>
      <c r="BS19" s="89"/>
      <c r="BT19" s="89"/>
      <c r="BU19" s="89"/>
      <c r="BV19" s="89"/>
      <c r="BW19" s="89"/>
      <c r="BX19" s="89"/>
      <c r="BY19" s="89"/>
      <c r="BZ19" s="89"/>
    </row>
    <row r="21" spans="1:78" s="19" customFormat="1" x14ac:dyDescent="0.25">
      <c r="A21" s="89"/>
      <c r="B21" s="75"/>
      <c r="C21" s="75"/>
      <c r="D21" s="89"/>
      <c r="E21" s="89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5"/>
      <c r="AJ21" s="75"/>
      <c r="AK21" s="75"/>
      <c r="AL21" s="75"/>
      <c r="AM21" s="75"/>
      <c r="AN21" s="75"/>
      <c r="AO21" s="75"/>
      <c r="AP21" s="75"/>
      <c r="AQ21" s="75"/>
      <c r="AR21" s="75"/>
      <c r="AS21" s="75"/>
      <c r="AT21" s="75"/>
      <c r="AU21" s="75"/>
      <c r="AV21" s="75"/>
      <c r="AW21" s="75"/>
      <c r="AX21" s="75"/>
      <c r="AY21" s="75"/>
      <c r="AZ21" s="75"/>
      <c r="BA21" s="75"/>
      <c r="BB21" s="75"/>
      <c r="BC21" s="89"/>
      <c r="BD21" s="89"/>
      <c r="BE21" s="89"/>
      <c r="BF21" s="89"/>
      <c r="BG21" s="89"/>
      <c r="BH21" s="89"/>
      <c r="BI21" s="89"/>
      <c r="BJ21" s="89"/>
      <c r="BK21" s="89"/>
      <c r="BL21" s="89"/>
      <c r="BM21" s="89"/>
      <c r="BN21" s="89"/>
      <c r="BO21" s="89"/>
      <c r="BP21" s="89"/>
      <c r="BQ21" s="89"/>
      <c r="BR21" s="89"/>
      <c r="BS21" s="89"/>
      <c r="BT21" s="89"/>
      <c r="BU21" s="89"/>
      <c r="BV21" s="89"/>
      <c r="BW21" s="89"/>
      <c r="BX21" s="89"/>
      <c r="BY21" s="89"/>
      <c r="BZ21" s="89"/>
    </row>
    <row r="22" spans="1:78" s="19" customFormat="1" x14ac:dyDescent="0.25">
      <c r="A22" s="89"/>
      <c r="B22" s="89"/>
      <c r="C22" s="89"/>
      <c r="D22" s="89"/>
      <c r="E22" s="75"/>
      <c r="F22" s="75"/>
      <c r="G22" s="75"/>
      <c r="H22" s="75"/>
      <c r="I22" s="75"/>
      <c r="J22" s="75"/>
      <c r="K22" s="75"/>
      <c r="L22" s="75"/>
      <c r="M22" s="75"/>
      <c r="N22" s="75"/>
      <c r="O22" s="75"/>
      <c r="P22" s="75"/>
      <c r="Q22" s="75"/>
      <c r="R22" s="75"/>
      <c r="S22" s="75"/>
      <c r="T22" s="75"/>
      <c r="U22" s="75"/>
      <c r="V22" s="75"/>
      <c r="W22" s="75"/>
      <c r="X22" s="75"/>
      <c r="Y22" s="75"/>
      <c r="Z22" s="75"/>
      <c r="AA22" s="75"/>
      <c r="AB22" s="75"/>
      <c r="AC22" s="75"/>
      <c r="AD22" s="75"/>
      <c r="AE22" s="75"/>
      <c r="AF22" s="75"/>
      <c r="AG22" s="75"/>
      <c r="AH22" s="75"/>
      <c r="AI22" s="75"/>
      <c r="AJ22" s="75"/>
      <c r="AK22" s="75"/>
      <c r="AL22" s="75"/>
      <c r="AM22" s="75"/>
      <c r="AN22" s="75"/>
      <c r="AO22" s="75"/>
      <c r="AP22" s="75"/>
      <c r="AQ22" s="75"/>
      <c r="AR22" s="75"/>
      <c r="AS22" s="75"/>
      <c r="AT22" s="75"/>
      <c r="AU22" s="75"/>
      <c r="AV22" s="75"/>
      <c r="AW22" s="75"/>
      <c r="AX22" s="75"/>
      <c r="AY22" s="75"/>
      <c r="AZ22" s="75"/>
      <c r="BA22" s="75"/>
      <c r="BB22" s="75"/>
      <c r="BC22" s="89"/>
      <c r="BD22" s="89"/>
      <c r="BE22" s="89"/>
      <c r="BF22" s="89"/>
      <c r="BG22" s="89"/>
      <c r="BH22" s="89"/>
      <c r="BI22" s="89"/>
      <c r="BJ22" s="89"/>
      <c r="BK22" s="89"/>
      <c r="BL22" s="89"/>
      <c r="BM22" s="89"/>
      <c r="BN22" s="89"/>
      <c r="BO22" s="89"/>
      <c r="BP22" s="89"/>
      <c r="BQ22" s="89"/>
      <c r="BR22" s="89"/>
      <c r="BS22" s="89"/>
      <c r="BT22" s="89"/>
      <c r="BU22" s="89"/>
      <c r="BV22" s="89"/>
      <c r="BW22" s="89"/>
      <c r="BX22" s="89"/>
      <c r="BY22" s="89"/>
      <c r="BZ22" s="89"/>
    </row>
    <row r="23" spans="1:78" s="19" customFormat="1" x14ac:dyDescent="0.25">
      <c r="A23" s="89"/>
      <c r="B23" s="89"/>
      <c r="C23" s="89"/>
      <c r="D23" s="89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5"/>
      <c r="V23" s="75"/>
      <c r="W23" s="75"/>
      <c r="X23" s="75"/>
      <c r="Y23" s="75"/>
      <c r="Z23" s="75"/>
      <c r="AA23" s="75"/>
      <c r="AB23" s="75"/>
      <c r="AC23" s="75"/>
      <c r="AD23" s="75"/>
      <c r="AE23" s="75"/>
      <c r="AF23" s="75"/>
      <c r="AG23" s="75"/>
      <c r="AH23" s="75"/>
      <c r="AI23" s="75"/>
      <c r="AJ23" s="75"/>
      <c r="AK23" s="75"/>
      <c r="AL23" s="75"/>
      <c r="AM23" s="75"/>
      <c r="AN23" s="75"/>
      <c r="AO23" s="75"/>
      <c r="AP23" s="75"/>
      <c r="AQ23" s="75"/>
      <c r="AR23" s="75"/>
      <c r="AS23" s="75"/>
      <c r="AT23" s="75"/>
      <c r="AU23" s="75"/>
      <c r="AV23" s="75"/>
      <c r="AW23" s="75"/>
      <c r="AX23" s="75"/>
      <c r="AY23" s="75"/>
      <c r="AZ23" s="75"/>
      <c r="BA23" s="75"/>
      <c r="BB23" s="75"/>
      <c r="BC23" s="89"/>
      <c r="BD23" s="89"/>
      <c r="BE23" s="89"/>
      <c r="BF23" s="89"/>
      <c r="BG23" s="89"/>
      <c r="BH23" s="89"/>
      <c r="BI23" s="89"/>
      <c r="BJ23" s="89"/>
      <c r="BK23" s="89"/>
      <c r="BL23" s="89"/>
      <c r="BM23" s="89"/>
      <c r="BN23" s="89"/>
      <c r="BO23" s="89"/>
      <c r="BP23" s="89"/>
      <c r="BQ23" s="89"/>
      <c r="BR23" s="89"/>
      <c r="BS23" s="89"/>
      <c r="BT23" s="89"/>
      <c r="BU23" s="89"/>
      <c r="BV23" s="89"/>
      <c r="BW23" s="89"/>
      <c r="BX23" s="89"/>
      <c r="BY23" s="89"/>
      <c r="BZ23" s="89"/>
    </row>
    <row r="24" spans="1:78" s="19" customFormat="1" x14ac:dyDescent="0.25">
      <c r="A24" s="89"/>
      <c r="B24" s="89"/>
      <c r="C24" s="89"/>
      <c r="D24" s="89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75"/>
      <c r="X24" s="75"/>
      <c r="Y24" s="75"/>
      <c r="Z24" s="75"/>
      <c r="AA24" s="75"/>
      <c r="AB24" s="75"/>
      <c r="AC24" s="75"/>
      <c r="AD24" s="75"/>
      <c r="AE24" s="75"/>
      <c r="AF24" s="75"/>
      <c r="AG24" s="75"/>
      <c r="AH24" s="75"/>
      <c r="AI24" s="75"/>
      <c r="AJ24" s="75"/>
      <c r="AK24" s="75"/>
      <c r="AL24" s="75"/>
      <c r="AM24" s="75"/>
      <c r="AN24" s="75"/>
      <c r="AO24" s="75"/>
      <c r="AP24" s="75"/>
      <c r="AQ24" s="75"/>
      <c r="AR24" s="75"/>
      <c r="AS24" s="75"/>
      <c r="AT24" s="75"/>
      <c r="AU24" s="75"/>
      <c r="AV24" s="75"/>
      <c r="AW24" s="75"/>
      <c r="AX24" s="75"/>
      <c r="AY24" s="75"/>
      <c r="AZ24" s="75"/>
      <c r="BA24" s="75"/>
      <c r="BB24" s="75"/>
      <c r="BC24" s="89"/>
      <c r="BD24" s="89"/>
      <c r="BE24" s="89"/>
      <c r="BF24" s="89"/>
      <c r="BG24" s="89"/>
      <c r="BH24" s="89"/>
      <c r="BI24" s="89"/>
      <c r="BJ24" s="89"/>
      <c r="BK24" s="89"/>
      <c r="BL24" s="89"/>
      <c r="BM24" s="89"/>
      <c r="BN24" s="89"/>
      <c r="BO24" s="89"/>
      <c r="BP24" s="89"/>
      <c r="BQ24" s="89"/>
      <c r="BR24" s="89"/>
      <c r="BS24" s="89"/>
      <c r="BT24" s="89"/>
      <c r="BU24" s="89"/>
      <c r="BV24" s="89"/>
      <c r="BW24" s="89"/>
      <c r="BX24" s="89"/>
      <c r="BY24" s="89"/>
      <c r="BZ24" s="89"/>
    </row>
    <row r="25" spans="1:78" s="19" customFormat="1" x14ac:dyDescent="0.25">
      <c r="A25" s="89"/>
      <c r="B25" s="89"/>
      <c r="C25" s="89"/>
      <c r="D25" s="89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5"/>
      <c r="V25" s="75"/>
      <c r="W25" s="75"/>
      <c r="X25" s="75"/>
      <c r="Y25" s="75"/>
      <c r="Z25" s="75"/>
      <c r="AA25" s="75"/>
      <c r="AB25" s="75"/>
      <c r="AC25" s="75"/>
      <c r="AD25" s="75"/>
      <c r="AE25" s="75"/>
      <c r="AF25" s="75"/>
      <c r="AG25" s="75"/>
      <c r="AH25" s="75"/>
      <c r="AI25" s="75"/>
      <c r="AJ25" s="75"/>
      <c r="AK25" s="75"/>
      <c r="AL25" s="75"/>
      <c r="AM25" s="75"/>
      <c r="AN25" s="75"/>
      <c r="AO25" s="75"/>
      <c r="AP25" s="75"/>
      <c r="AQ25" s="75"/>
      <c r="AR25" s="75"/>
      <c r="AS25" s="75"/>
      <c r="AT25" s="75"/>
      <c r="AU25" s="75"/>
      <c r="AV25" s="75"/>
      <c r="AW25" s="75"/>
      <c r="AX25" s="75"/>
      <c r="AY25" s="75"/>
      <c r="AZ25" s="75"/>
      <c r="BA25" s="75"/>
      <c r="BB25" s="75"/>
      <c r="BC25" s="89"/>
      <c r="BD25" s="89"/>
      <c r="BE25" s="89"/>
      <c r="BF25" s="89"/>
      <c r="BG25" s="89"/>
      <c r="BH25" s="89"/>
      <c r="BI25" s="89"/>
      <c r="BJ25" s="89"/>
      <c r="BK25" s="89"/>
      <c r="BL25" s="89"/>
      <c r="BM25" s="89"/>
      <c r="BN25" s="89"/>
      <c r="BO25" s="89"/>
      <c r="BP25" s="89"/>
      <c r="BQ25" s="89"/>
      <c r="BR25" s="89"/>
      <c r="BS25" s="89"/>
      <c r="BT25" s="89"/>
      <c r="BU25" s="89"/>
      <c r="BV25" s="89"/>
      <c r="BW25" s="89"/>
      <c r="BX25" s="89"/>
      <c r="BY25" s="89"/>
      <c r="BZ25" s="89"/>
    </row>
    <row r="26" spans="1:78" s="19" customFormat="1" x14ac:dyDescent="0.25">
      <c r="A26" s="89"/>
      <c r="B26" s="89"/>
      <c r="C26" s="89"/>
      <c r="D26" s="89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/>
      <c r="V26" s="75"/>
      <c r="W26" s="75"/>
      <c r="X26" s="75"/>
      <c r="Y26" s="75"/>
      <c r="Z26" s="75"/>
      <c r="AA26" s="75"/>
      <c r="AB26" s="75"/>
      <c r="AC26" s="75"/>
      <c r="AD26" s="75"/>
      <c r="AE26" s="75"/>
      <c r="AF26" s="75"/>
      <c r="AG26" s="75"/>
      <c r="AH26" s="75"/>
      <c r="AI26" s="75"/>
      <c r="AJ26" s="75"/>
      <c r="AK26" s="75"/>
      <c r="AL26" s="75"/>
      <c r="AM26" s="75"/>
      <c r="AN26" s="75"/>
      <c r="AO26" s="75"/>
      <c r="AP26" s="75"/>
      <c r="AQ26" s="75"/>
      <c r="AR26" s="75"/>
      <c r="AS26" s="75"/>
      <c r="AT26" s="75"/>
      <c r="AU26" s="75"/>
      <c r="AV26" s="75"/>
      <c r="AW26" s="75"/>
      <c r="AX26" s="75"/>
      <c r="AY26" s="75"/>
      <c r="AZ26" s="75"/>
      <c r="BA26" s="75"/>
      <c r="BB26" s="75"/>
      <c r="BC26" s="89"/>
      <c r="BD26" s="89"/>
      <c r="BE26" s="89"/>
      <c r="BF26" s="89"/>
      <c r="BG26" s="89"/>
      <c r="BH26" s="89"/>
      <c r="BI26" s="89"/>
      <c r="BJ26" s="89"/>
      <c r="BK26" s="89"/>
      <c r="BL26" s="89"/>
      <c r="BM26" s="89"/>
      <c r="BN26" s="89"/>
      <c r="BO26" s="89"/>
      <c r="BP26" s="89"/>
      <c r="BQ26" s="89"/>
      <c r="BR26" s="89"/>
      <c r="BS26" s="89"/>
      <c r="BT26" s="89"/>
      <c r="BU26" s="89"/>
      <c r="BV26" s="89"/>
      <c r="BW26" s="89"/>
      <c r="BX26" s="89"/>
      <c r="BY26" s="89"/>
      <c r="BZ26" s="89"/>
    </row>
    <row r="27" spans="1:78" s="19" customFormat="1" x14ac:dyDescent="0.25">
      <c r="A27" s="89"/>
      <c r="B27" s="89"/>
      <c r="C27" s="89"/>
      <c r="D27" s="89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5"/>
      <c r="X27" s="75"/>
      <c r="Y27" s="75"/>
      <c r="Z27" s="75"/>
      <c r="AA27" s="75"/>
      <c r="AB27" s="75"/>
      <c r="AC27" s="75"/>
      <c r="AD27" s="75"/>
      <c r="AE27" s="75"/>
      <c r="AF27" s="75"/>
      <c r="AG27" s="75"/>
      <c r="AH27" s="75"/>
      <c r="AI27" s="75"/>
      <c r="AJ27" s="75"/>
      <c r="AK27" s="75"/>
      <c r="AL27" s="75"/>
      <c r="AM27" s="75"/>
      <c r="AN27" s="75"/>
      <c r="AO27" s="75"/>
      <c r="AP27" s="75"/>
      <c r="AQ27" s="75"/>
      <c r="AR27" s="75"/>
      <c r="AS27" s="75"/>
      <c r="AT27" s="75"/>
      <c r="AU27" s="75"/>
      <c r="AV27" s="75"/>
      <c r="AW27" s="75"/>
      <c r="AX27" s="75"/>
      <c r="AY27" s="75"/>
      <c r="AZ27" s="75"/>
      <c r="BA27" s="75"/>
      <c r="BB27" s="75"/>
      <c r="BC27" s="89"/>
      <c r="BD27" s="89"/>
      <c r="BE27" s="89"/>
      <c r="BF27" s="89"/>
      <c r="BG27" s="89"/>
      <c r="BH27" s="89"/>
      <c r="BI27" s="89"/>
      <c r="BJ27" s="89"/>
      <c r="BK27" s="89"/>
      <c r="BL27" s="89"/>
      <c r="BM27" s="89"/>
      <c r="BN27" s="89"/>
      <c r="BO27" s="89"/>
      <c r="BP27" s="89"/>
      <c r="BQ27" s="89"/>
      <c r="BR27" s="89"/>
      <c r="BS27" s="89"/>
      <c r="BT27" s="89"/>
      <c r="BU27" s="89"/>
      <c r="BV27" s="89"/>
      <c r="BW27" s="89"/>
      <c r="BX27" s="89"/>
      <c r="BY27" s="89"/>
      <c r="BZ27" s="89"/>
    </row>
    <row r="28" spans="1:78" s="19" customFormat="1" x14ac:dyDescent="0.25">
      <c r="A28" s="89"/>
      <c r="B28" s="89"/>
      <c r="C28" s="89"/>
      <c r="D28" s="89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5"/>
      <c r="P28" s="75"/>
      <c r="Q28" s="75"/>
      <c r="R28" s="75"/>
      <c r="S28" s="75"/>
      <c r="T28" s="75"/>
      <c r="U28" s="75"/>
      <c r="V28" s="75"/>
      <c r="W28" s="75"/>
      <c r="X28" s="75"/>
      <c r="Y28" s="75"/>
      <c r="Z28" s="75"/>
      <c r="AA28" s="75"/>
      <c r="AB28" s="75"/>
      <c r="AC28" s="75"/>
      <c r="AD28" s="75"/>
      <c r="AE28" s="75"/>
      <c r="AF28" s="75"/>
      <c r="AG28" s="86"/>
      <c r="AH28" s="86"/>
      <c r="AI28" s="86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75"/>
      <c r="BA28" s="75"/>
      <c r="BB28" s="75"/>
      <c r="BC28" s="89"/>
      <c r="BD28" s="89"/>
      <c r="BE28" s="89"/>
      <c r="BF28" s="89"/>
      <c r="BG28" s="89"/>
      <c r="BH28" s="89"/>
      <c r="BI28" s="89"/>
      <c r="BJ28" s="89"/>
      <c r="BK28" s="89"/>
      <c r="BL28" s="89"/>
      <c r="BM28" s="89"/>
      <c r="BN28" s="89"/>
      <c r="BO28" s="89"/>
      <c r="BP28" s="89"/>
      <c r="BQ28" s="89"/>
      <c r="BR28" s="89"/>
      <c r="BS28" s="89"/>
      <c r="BT28" s="89"/>
      <c r="BU28" s="89"/>
      <c r="BV28" s="89"/>
      <c r="BW28" s="89"/>
      <c r="BX28" s="89"/>
      <c r="BY28" s="89"/>
      <c r="BZ28" s="89"/>
    </row>
    <row r="29" spans="1:78" s="19" customFormat="1" x14ac:dyDescent="0.25">
      <c r="A29" s="89"/>
      <c r="B29" s="89"/>
      <c r="C29" s="89"/>
      <c r="D29" s="89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5"/>
      <c r="V29" s="75"/>
      <c r="W29" s="75"/>
      <c r="X29" s="75"/>
      <c r="Y29" s="75"/>
      <c r="Z29" s="75"/>
      <c r="AA29" s="75"/>
      <c r="AB29" s="75"/>
      <c r="AC29" s="75"/>
      <c r="AD29" s="75"/>
      <c r="AE29" s="75"/>
      <c r="AF29" s="75"/>
      <c r="AG29" s="86"/>
      <c r="AH29" s="86"/>
      <c r="AI29" s="86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75"/>
      <c r="BA29" s="75"/>
      <c r="BB29" s="75"/>
      <c r="BC29" s="89"/>
      <c r="BD29" s="89"/>
      <c r="BE29" s="89"/>
      <c r="BF29" s="89"/>
      <c r="BG29" s="89"/>
      <c r="BH29" s="89"/>
      <c r="BI29" s="89"/>
      <c r="BJ29" s="89"/>
      <c r="BK29" s="89"/>
      <c r="BL29" s="89"/>
      <c r="BM29" s="89"/>
      <c r="BN29" s="89"/>
      <c r="BO29" s="89"/>
      <c r="BP29" s="89"/>
      <c r="BQ29" s="89"/>
      <c r="BR29" s="89"/>
      <c r="BS29" s="89"/>
      <c r="BT29" s="89"/>
      <c r="BU29" s="89"/>
      <c r="BV29" s="89"/>
      <c r="BW29" s="89"/>
      <c r="BX29" s="89"/>
      <c r="BY29" s="89"/>
      <c r="BZ29" s="89"/>
    </row>
    <row r="30" spans="1:78" s="19" customFormat="1" x14ac:dyDescent="0.25">
      <c r="A30" s="89"/>
      <c r="B30" s="89"/>
      <c r="C30" s="89"/>
      <c r="D30" s="89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75"/>
      <c r="P30" s="75"/>
      <c r="Q30" s="75"/>
      <c r="R30" s="75"/>
      <c r="S30" s="75"/>
      <c r="T30" s="75"/>
      <c r="U30" s="75"/>
      <c r="V30" s="75"/>
      <c r="W30" s="75"/>
      <c r="X30" s="75"/>
      <c r="Y30" s="75"/>
      <c r="Z30" s="75"/>
      <c r="AA30" s="75"/>
      <c r="AB30" s="75"/>
      <c r="AC30" s="75"/>
      <c r="AD30" s="75"/>
      <c r="AE30" s="75"/>
      <c r="AF30" s="75"/>
      <c r="AG30" s="86"/>
      <c r="AH30" s="86"/>
      <c r="AI30" s="86"/>
      <c r="AJ30" s="86"/>
      <c r="AK30" s="86"/>
      <c r="AL30" s="86"/>
      <c r="AM30" s="86"/>
      <c r="AN30" s="86"/>
      <c r="AO30" s="86"/>
      <c r="AP30" s="86"/>
      <c r="AQ30" s="86"/>
      <c r="AR30" s="86"/>
      <c r="AS30" s="86"/>
      <c r="AT30" s="86"/>
      <c r="AU30" s="86"/>
      <c r="AV30" s="86"/>
      <c r="AW30" s="86"/>
      <c r="AX30" s="86"/>
      <c r="AY30" s="86"/>
      <c r="AZ30" s="75"/>
      <c r="BA30" s="75"/>
      <c r="BB30" s="75"/>
      <c r="BC30" s="89"/>
      <c r="BD30" s="89"/>
      <c r="BE30" s="89"/>
      <c r="BF30" s="89"/>
      <c r="BG30" s="89"/>
      <c r="BH30" s="89"/>
      <c r="BI30" s="89"/>
      <c r="BJ30" s="89"/>
      <c r="BK30" s="89"/>
      <c r="BL30" s="89"/>
      <c r="BM30" s="89"/>
      <c r="BN30" s="89"/>
      <c r="BO30" s="89"/>
      <c r="BP30" s="89"/>
      <c r="BQ30" s="89"/>
      <c r="BR30" s="89"/>
      <c r="BS30" s="89"/>
      <c r="BT30" s="89"/>
      <c r="BU30" s="89"/>
      <c r="BV30" s="89"/>
      <c r="BW30" s="89"/>
      <c r="BX30" s="89"/>
      <c r="BY30" s="89"/>
      <c r="BZ30" s="89"/>
    </row>
    <row r="31" spans="1:78" s="19" customFormat="1" x14ac:dyDescent="0.25">
      <c r="A31" s="89"/>
      <c r="B31" s="89"/>
      <c r="C31" s="89"/>
      <c r="D31" s="89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75"/>
      <c r="P31" s="75"/>
      <c r="Q31" s="75"/>
      <c r="R31" s="75"/>
      <c r="S31" s="75"/>
      <c r="T31" s="75"/>
      <c r="U31" s="75"/>
      <c r="V31" s="75"/>
      <c r="W31" s="75"/>
      <c r="X31" s="75"/>
      <c r="Y31" s="75"/>
      <c r="Z31" s="75"/>
      <c r="AA31" s="75"/>
      <c r="AB31" s="75"/>
      <c r="AC31" s="75"/>
      <c r="AD31" s="75"/>
      <c r="AE31" s="75"/>
      <c r="AF31" s="75"/>
      <c r="AG31" s="86"/>
      <c r="AH31" s="86"/>
      <c r="AI31" s="86"/>
      <c r="AJ31" s="86"/>
      <c r="AK31" s="86"/>
      <c r="AL31" s="86"/>
      <c r="AM31" s="86"/>
      <c r="AN31" s="86"/>
      <c r="AO31" s="86"/>
      <c r="AP31" s="86"/>
      <c r="AQ31" s="86"/>
      <c r="AR31" s="86"/>
      <c r="AS31" s="86"/>
      <c r="AT31" s="86"/>
      <c r="AU31" s="86"/>
      <c r="AV31" s="86"/>
      <c r="AW31" s="86"/>
      <c r="AX31" s="86"/>
      <c r="AY31" s="86"/>
      <c r="AZ31" s="75"/>
      <c r="BA31" s="75"/>
      <c r="BB31" s="75"/>
      <c r="BC31" s="89"/>
      <c r="BD31" s="89"/>
      <c r="BE31" s="89"/>
      <c r="BF31" s="89"/>
      <c r="BG31" s="89"/>
      <c r="BH31" s="89"/>
      <c r="BI31" s="89"/>
      <c r="BJ31" s="89"/>
      <c r="BK31" s="89"/>
      <c r="BL31" s="89"/>
      <c r="BM31" s="89"/>
      <c r="BN31" s="89"/>
      <c r="BO31" s="89"/>
      <c r="BP31" s="89"/>
      <c r="BQ31" s="89"/>
      <c r="BR31" s="89"/>
      <c r="BS31" s="89"/>
      <c r="BT31" s="89"/>
      <c r="BU31" s="89"/>
      <c r="BV31" s="89"/>
      <c r="BW31" s="89"/>
      <c r="BX31" s="89"/>
      <c r="BY31" s="89"/>
      <c r="BZ31" s="89"/>
    </row>
    <row r="32" spans="1:78" s="19" customFormat="1" x14ac:dyDescent="0.25">
      <c r="A32" s="89"/>
      <c r="B32" s="89"/>
      <c r="C32" s="89"/>
      <c r="D32" s="89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75"/>
      <c r="X32" s="75"/>
      <c r="Y32" s="75"/>
      <c r="Z32" s="75"/>
      <c r="AA32" s="75"/>
      <c r="AB32" s="75"/>
      <c r="AC32" s="75"/>
      <c r="AD32" s="75"/>
      <c r="AE32" s="75"/>
      <c r="AF32" s="75"/>
      <c r="AG32" s="86"/>
      <c r="AH32" s="86"/>
      <c r="AI32" s="86"/>
      <c r="AJ32" s="86"/>
      <c r="AK32" s="86"/>
      <c r="AL32" s="86"/>
      <c r="AM32" s="86"/>
      <c r="AN32" s="86"/>
      <c r="AO32" s="86"/>
      <c r="AP32" s="86"/>
      <c r="AQ32" s="86"/>
      <c r="AR32" s="86"/>
      <c r="AS32" s="86"/>
      <c r="AT32" s="86"/>
      <c r="AU32" s="86"/>
      <c r="AV32" s="86"/>
      <c r="AW32" s="86"/>
      <c r="AX32" s="86"/>
      <c r="AY32" s="86"/>
      <c r="AZ32" s="75"/>
      <c r="BA32" s="75"/>
      <c r="BB32" s="75"/>
      <c r="BC32" s="89"/>
      <c r="BD32" s="89"/>
      <c r="BE32" s="89"/>
      <c r="BF32" s="89"/>
      <c r="BG32" s="89"/>
      <c r="BH32" s="89"/>
      <c r="BI32" s="89"/>
      <c r="BJ32" s="89"/>
      <c r="BK32" s="89"/>
      <c r="BL32" s="89"/>
      <c r="BM32" s="89"/>
      <c r="BN32" s="89"/>
      <c r="BO32" s="89"/>
      <c r="BP32" s="89"/>
      <c r="BQ32" s="89"/>
      <c r="BR32" s="89"/>
      <c r="BS32" s="89"/>
      <c r="BT32" s="89"/>
      <c r="BU32" s="89"/>
      <c r="BV32" s="89"/>
      <c r="BW32" s="89"/>
      <c r="BX32" s="89"/>
      <c r="BY32" s="89"/>
      <c r="BZ32" s="89"/>
    </row>
    <row r="33" spans="1:78" s="19" customFormat="1" x14ac:dyDescent="0.25">
      <c r="A33" s="89"/>
      <c r="B33" s="89"/>
      <c r="C33" s="89"/>
      <c r="D33" s="89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  <c r="S33" s="75"/>
      <c r="T33" s="75"/>
      <c r="U33" s="75"/>
      <c r="V33" s="75"/>
      <c r="W33" s="75"/>
      <c r="X33" s="75"/>
      <c r="Y33" s="75"/>
      <c r="Z33" s="75"/>
      <c r="AA33" s="75"/>
      <c r="AB33" s="75"/>
      <c r="AC33" s="75"/>
      <c r="AD33" s="75"/>
      <c r="AE33" s="75"/>
      <c r="AF33" s="75"/>
      <c r="AG33" s="86"/>
      <c r="AH33" s="86"/>
      <c r="AI33" s="86"/>
      <c r="AJ33" s="86"/>
      <c r="AK33" s="86"/>
      <c r="AL33" s="86"/>
      <c r="AM33" s="86"/>
      <c r="AN33" s="86"/>
      <c r="AO33" s="86"/>
      <c r="AP33" s="86"/>
      <c r="AQ33" s="86"/>
      <c r="AR33" s="86"/>
      <c r="AS33" s="86"/>
      <c r="AT33" s="86"/>
      <c r="AU33" s="86"/>
      <c r="AV33" s="86"/>
      <c r="AW33" s="86"/>
      <c r="AX33" s="86"/>
      <c r="AY33" s="86"/>
      <c r="AZ33" s="75"/>
      <c r="BA33" s="75"/>
      <c r="BB33" s="75"/>
      <c r="BC33" s="89"/>
      <c r="BD33" s="89"/>
      <c r="BE33" s="89"/>
      <c r="BF33" s="89"/>
      <c r="BG33" s="89"/>
      <c r="BH33" s="89"/>
      <c r="BI33" s="89"/>
      <c r="BJ33" s="89"/>
      <c r="BK33" s="89"/>
      <c r="BL33" s="89"/>
      <c r="BM33" s="89"/>
      <c r="BN33" s="89"/>
      <c r="BO33" s="89"/>
      <c r="BP33" s="89"/>
      <c r="BQ33" s="89"/>
      <c r="BR33" s="89"/>
      <c r="BS33" s="89"/>
      <c r="BT33" s="89"/>
      <c r="BU33" s="89"/>
      <c r="BV33" s="89"/>
      <c r="BW33" s="89"/>
      <c r="BX33" s="89"/>
      <c r="BY33" s="89"/>
      <c r="BZ33" s="89"/>
    </row>
    <row r="34" spans="1:78" s="19" customFormat="1" x14ac:dyDescent="0.25">
      <c r="A34" s="89"/>
      <c r="B34" s="89"/>
      <c r="C34" s="89"/>
      <c r="D34" s="89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  <c r="S34" s="75"/>
      <c r="T34" s="75"/>
      <c r="U34" s="75"/>
      <c r="V34" s="75"/>
      <c r="W34" s="75"/>
      <c r="X34" s="75"/>
      <c r="Y34" s="75"/>
      <c r="Z34" s="75"/>
      <c r="AA34" s="75"/>
      <c r="AB34" s="75"/>
      <c r="AC34" s="75"/>
      <c r="AD34" s="75"/>
      <c r="AE34" s="75"/>
      <c r="AF34" s="75"/>
      <c r="AG34" s="86"/>
      <c r="AH34" s="86"/>
      <c r="AI34" s="86"/>
      <c r="AJ34" s="86"/>
      <c r="AK34" s="86"/>
      <c r="AL34" s="86"/>
      <c r="AM34" s="86"/>
      <c r="AN34" s="86"/>
      <c r="AO34" s="86"/>
      <c r="AP34" s="86"/>
      <c r="AQ34" s="86"/>
      <c r="AR34" s="86"/>
      <c r="AS34" s="86"/>
      <c r="AT34" s="86"/>
      <c r="AU34" s="86"/>
      <c r="AV34" s="86"/>
      <c r="AW34" s="86"/>
      <c r="AX34" s="86"/>
      <c r="AY34" s="86"/>
      <c r="AZ34" s="75"/>
      <c r="BA34" s="75"/>
      <c r="BB34" s="75"/>
      <c r="BC34" s="89"/>
      <c r="BD34" s="89"/>
      <c r="BE34" s="89"/>
      <c r="BF34" s="89"/>
      <c r="BG34" s="89"/>
      <c r="BH34" s="89"/>
      <c r="BI34" s="89"/>
      <c r="BJ34" s="89"/>
      <c r="BK34" s="89"/>
      <c r="BL34" s="89"/>
      <c r="BM34" s="89"/>
      <c r="BN34" s="89"/>
      <c r="BO34" s="89"/>
      <c r="BP34" s="89"/>
      <c r="BQ34" s="89"/>
      <c r="BR34" s="89"/>
      <c r="BS34" s="89"/>
      <c r="BT34" s="89"/>
      <c r="BU34" s="89"/>
      <c r="BV34" s="89"/>
      <c r="BW34" s="89"/>
      <c r="BX34" s="89"/>
      <c r="BY34" s="89"/>
      <c r="BZ34" s="89"/>
    </row>
    <row r="35" spans="1:78" s="19" customFormat="1" x14ac:dyDescent="0.25">
      <c r="A35" s="89"/>
      <c r="B35" s="89"/>
      <c r="C35" s="89"/>
      <c r="D35" s="89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75"/>
      <c r="T35" s="75"/>
      <c r="U35" s="75"/>
      <c r="V35" s="75"/>
      <c r="W35" s="75"/>
      <c r="X35" s="75"/>
      <c r="Y35" s="75"/>
      <c r="Z35" s="75"/>
      <c r="AA35" s="75"/>
      <c r="AB35" s="75"/>
      <c r="AC35" s="75"/>
      <c r="AD35" s="75"/>
      <c r="AE35" s="75"/>
      <c r="AF35" s="75"/>
      <c r="AG35" s="28"/>
      <c r="AH35" s="86"/>
      <c r="AI35" s="86"/>
      <c r="AJ35" s="86"/>
      <c r="AK35" s="86"/>
      <c r="AL35" s="86"/>
      <c r="AM35" s="86"/>
      <c r="AN35" s="86"/>
      <c r="AO35" s="86"/>
      <c r="AP35" s="86"/>
      <c r="AQ35" s="86"/>
      <c r="AR35" s="86"/>
      <c r="AS35" s="86"/>
      <c r="AT35" s="86"/>
      <c r="AU35" s="86"/>
      <c r="AV35" s="86"/>
      <c r="AW35" s="86"/>
      <c r="AX35" s="86"/>
      <c r="AY35" s="86"/>
      <c r="AZ35" s="75"/>
      <c r="BA35" s="75"/>
      <c r="BB35" s="75"/>
      <c r="BC35" s="89"/>
      <c r="BD35" s="89"/>
      <c r="BE35" s="89"/>
      <c r="BF35" s="89"/>
      <c r="BG35" s="89"/>
      <c r="BH35" s="89"/>
      <c r="BI35" s="89"/>
      <c r="BJ35" s="89"/>
      <c r="BK35" s="89"/>
      <c r="BL35" s="89"/>
      <c r="BM35" s="89"/>
      <c r="BN35" s="89"/>
      <c r="BO35" s="89"/>
      <c r="BP35" s="89"/>
      <c r="BQ35" s="89"/>
      <c r="BR35" s="89"/>
      <c r="BS35" s="89"/>
      <c r="BT35" s="89"/>
      <c r="BU35" s="89"/>
      <c r="BV35" s="89"/>
      <c r="BW35" s="89"/>
      <c r="BX35" s="89"/>
      <c r="BY35" s="89"/>
      <c r="BZ35" s="89"/>
    </row>
    <row r="36" spans="1:78" s="19" customFormat="1" x14ac:dyDescent="0.25">
      <c r="A36" s="89"/>
      <c r="B36" s="89"/>
      <c r="C36" s="89"/>
      <c r="D36" s="89"/>
      <c r="E36" s="89"/>
      <c r="F36" s="75"/>
      <c r="G36" s="75"/>
      <c r="H36" s="75"/>
      <c r="I36" s="75"/>
      <c r="J36" s="75"/>
      <c r="K36" s="75"/>
      <c r="L36" s="75"/>
      <c r="M36" s="75"/>
      <c r="N36" s="75"/>
      <c r="O36" s="75"/>
      <c r="P36" s="75"/>
      <c r="Q36" s="75"/>
      <c r="R36" s="75"/>
      <c r="S36" s="75"/>
      <c r="T36" s="75"/>
      <c r="U36" s="75"/>
      <c r="V36" s="75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86"/>
      <c r="AH36" s="86"/>
      <c r="AI36" s="86"/>
      <c r="AJ36" s="86"/>
      <c r="AK36" s="86"/>
      <c r="AL36" s="86"/>
      <c r="AM36" s="86"/>
      <c r="AN36" s="86"/>
      <c r="AO36" s="86"/>
      <c r="AP36" s="86"/>
      <c r="AQ36" s="86"/>
      <c r="AR36" s="86"/>
      <c r="AS36" s="86"/>
      <c r="AT36" s="86"/>
      <c r="AU36" s="86"/>
      <c r="AV36" s="86"/>
      <c r="AW36" s="86"/>
      <c r="AX36" s="86"/>
      <c r="AY36" s="86"/>
      <c r="AZ36" s="75"/>
      <c r="BA36" s="75"/>
      <c r="BB36" s="75"/>
      <c r="BC36" s="89"/>
      <c r="BD36" s="89"/>
      <c r="BE36" s="89"/>
      <c r="BF36" s="89"/>
      <c r="BG36" s="89"/>
      <c r="BH36" s="89"/>
      <c r="BI36" s="89"/>
      <c r="BJ36" s="89"/>
      <c r="BK36" s="89"/>
      <c r="BL36" s="89"/>
      <c r="BM36" s="89"/>
      <c r="BN36" s="89"/>
      <c r="BO36" s="89"/>
      <c r="BP36" s="89"/>
      <c r="BQ36" s="89"/>
      <c r="BR36" s="89"/>
      <c r="BS36" s="89"/>
      <c r="BT36" s="89"/>
      <c r="BU36" s="89"/>
      <c r="BV36" s="89"/>
      <c r="BW36" s="89"/>
      <c r="BX36" s="89"/>
      <c r="BY36" s="89"/>
      <c r="BZ36" s="89"/>
    </row>
    <row r="37" spans="1:78" s="19" customFormat="1" x14ac:dyDescent="0.25">
      <c r="A37" s="89"/>
      <c r="B37" s="89"/>
      <c r="C37" s="89"/>
      <c r="D37" s="89"/>
      <c r="E37" s="89"/>
      <c r="F37" s="75"/>
      <c r="G37" s="75"/>
      <c r="H37" s="75"/>
      <c r="I37" s="75"/>
      <c r="J37" s="75"/>
      <c r="K37" s="75"/>
      <c r="L37" s="75"/>
      <c r="M37" s="75"/>
      <c r="N37" s="75"/>
      <c r="O37" s="75"/>
      <c r="P37" s="75"/>
      <c r="Q37" s="75"/>
      <c r="R37" s="75"/>
      <c r="S37" s="75"/>
      <c r="T37" s="75"/>
      <c r="U37" s="75"/>
      <c r="V37" s="75"/>
      <c r="W37" s="75"/>
      <c r="X37" s="75"/>
      <c r="Y37" s="75"/>
      <c r="Z37" s="75"/>
      <c r="AA37" s="75"/>
      <c r="AB37" s="75"/>
      <c r="AC37" s="75"/>
      <c r="AD37" s="75"/>
      <c r="AE37" s="75"/>
      <c r="AF37" s="75"/>
      <c r="AG37" s="86"/>
      <c r="AH37" s="86"/>
      <c r="AI37" s="86"/>
      <c r="AJ37" s="86"/>
      <c r="AK37" s="86"/>
      <c r="AL37" s="86"/>
      <c r="AM37" s="86"/>
      <c r="AN37" s="86"/>
      <c r="AO37" s="86"/>
      <c r="AP37" s="86"/>
      <c r="AQ37" s="86"/>
      <c r="AR37" s="86"/>
      <c r="AS37" s="86"/>
      <c r="AT37" s="86"/>
      <c r="AU37" s="86"/>
      <c r="AV37" s="86"/>
      <c r="AW37" s="86"/>
      <c r="AX37" s="86"/>
      <c r="AY37" s="86"/>
      <c r="AZ37" s="75"/>
      <c r="BA37" s="75"/>
      <c r="BB37" s="75"/>
      <c r="BC37" s="89"/>
      <c r="BD37" s="89"/>
      <c r="BE37" s="89"/>
      <c r="BF37" s="89"/>
      <c r="BG37" s="89"/>
      <c r="BH37" s="89"/>
      <c r="BI37" s="89"/>
      <c r="BJ37" s="89"/>
      <c r="BK37" s="89"/>
      <c r="BL37" s="89"/>
      <c r="BM37" s="89"/>
      <c r="BN37" s="89"/>
      <c r="BO37" s="89"/>
      <c r="BP37" s="89"/>
      <c r="BQ37" s="89"/>
      <c r="BR37" s="89"/>
      <c r="BS37" s="89"/>
      <c r="BT37" s="89"/>
      <c r="BU37" s="89"/>
      <c r="BV37" s="89"/>
      <c r="BW37" s="89"/>
      <c r="BX37" s="89"/>
      <c r="BY37" s="89"/>
      <c r="BZ37" s="89"/>
    </row>
    <row r="38" spans="1:78" s="19" customFormat="1" x14ac:dyDescent="0.25">
      <c r="A38" s="89"/>
      <c r="B38" s="89"/>
      <c r="C38" s="89"/>
      <c r="D38" s="89"/>
      <c r="E38" s="89"/>
      <c r="F38" s="1"/>
      <c r="G38" s="75"/>
      <c r="H38" s="75"/>
      <c r="I38" s="75"/>
      <c r="J38" s="75"/>
      <c r="K38" s="75"/>
      <c r="L38" s="75"/>
      <c r="M38" s="75"/>
      <c r="N38" s="75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  <c r="AA38" s="75"/>
      <c r="AB38" s="75"/>
      <c r="AC38" s="75"/>
      <c r="AD38" s="75"/>
      <c r="AE38" s="75"/>
      <c r="AF38" s="75"/>
      <c r="AG38" s="86"/>
      <c r="AH38" s="86"/>
      <c r="AI38" s="86"/>
      <c r="AJ38" s="86"/>
      <c r="AK38" s="86"/>
      <c r="AL38" s="86"/>
      <c r="AM38" s="86"/>
      <c r="AN38" s="86"/>
      <c r="AO38" s="86"/>
      <c r="AP38" s="86"/>
      <c r="AQ38" s="86"/>
      <c r="AR38" s="86"/>
      <c r="AS38" s="86"/>
      <c r="AT38" s="86"/>
      <c r="AU38" s="86"/>
      <c r="AV38" s="86"/>
      <c r="AW38" s="86"/>
      <c r="AX38" s="86"/>
      <c r="AY38" s="86"/>
      <c r="AZ38" s="75"/>
      <c r="BA38" s="75"/>
      <c r="BB38" s="75"/>
      <c r="BC38" s="89"/>
      <c r="BD38" s="89"/>
      <c r="BE38" s="89"/>
      <c r="BF38" s="89"/>
      <c r="BG38" s="89"/>
      <c r="BH38" s="89"/>
      <c r="BI38" s="89"/>
      <c r="BJ38" s="89"/>
      <c r="BK38" s="89"/>
      <c r="BL38" s="89"/>
      <c r="BM38" s="89"/>
      <c r="BN38" s="89"/>
      <c r="BO38" s="89"/>
      <c r="BP38" s="89"/>
      <c r="BQ38" s="89"/>
      <c r="BR38" s="89"/>
      <c r="BS38" s="89"/>
      <c r="BT38" s="89"/>
      <c r="BU38" s="89"/>
      <c r="BV38" s="89"/>
      <c r="BW38" s="89"/>
      <c r="BX38" s="89"/>
      <c r="BY38" s="89"/>
      <c r="BZ38" s="89"/>
    </row>
    <row r="39" spans="1:78" s="19" customFormat="1" x14ac:dyDescent="0.25">
      <c r="A39" s="89"/>
      <c r="B39" s="89"/>
      <c r="C39" s="89"/>
      <c r="D39" s="89"/>
      <c r="E39" s="89"/>
      <c r="F39" s="75"/>
      <c r="G39" s="75"/>
      <c r="H39" s="75"/>
      <c r="I39" s="75"/>
      <c r="J39" s="75"/>
      <c r="K39" s="75"/>
      <c r="L39" s="75"/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  <c r="AA39" s="75"/>
      <c r="AB39" s="75"/>
      <c r="AC39" s="75"/>
      <c r="AD39" s="75"/>
      <c r="AE39" s="75"/>
      <c r="AF39" s="75"/>
      <c r="AG39" s="86"/>
      <c r="AH39" s="86"/>
      <c r="AI39" s="86"/>
      <c r="AJ39" s="86"/>
      <c r="AK39" s="86"/>
      <c r="AL39" s="86"/>
      <c r="AM39" s="86"/>
      <c r="AN39" s="86"/>
      <c r="AO39" s="86"/>
      <c r="AP39" s="86"/>
      <c r="AQ39" s="86"/>
      <c r="AR39" s="86"/>
      <c r="AS39" s="86"/>
      <c r="AT39" s="86"/>
      <c r="AU39" s="86"/>
      <c r="AV39" s="86"/>
      <c r="AW39" s="86"/>
      <c r="AX39" s="86"/>
      <c r="AY39" s="86"/>
      <c r="AZ39" s="75"/>
      <c r="BA39" s="75"/>
      <c r="BB39" s="75"/>
      <c r="BC39" s="89"/>
      <c r="BD39" s="89"/>
      <c r="BE39" s="89"/>
      <c r="BF39" s="89"/>
      <c r="BG39" s="89"/>
      <c r="BH39" s="89"/>
      <c r="BI39" s="89"/>
      <c r="BJ39" s="89"/>
      <c r="BK39" s="89"/>
      <c r="BL39" s="89"/>
      <c r="BM39" s="89"/>
      <c r="BN39" s="89"/>
      <c r="BO39" s="89"/>
      <c r="BP39" s="89"/>
      <c r="BQ39" s="89"/>
      <c r="BR39" s="89"/>
      <c r="BS39" s="89"/>
      <c r="BT39" s="89"/>
      <c r="BU39" s="89"/>
      <c r="BV39" s="89"/>
      <c r="BW39" s="89"/>
      <c r="BX39" s="89"/>
      <c r="BY39" s="89"/>
      <c r="BZ39" s="89"/>
    </row>
    <row r="40" spans="1:78" s="19" customFormat="1" x14ac:dyDescent="0.25">
      <c r="A40" s="89"/>
      <c r="B40" s="89"/>
      <c r="C40" s="89"/>
      <c r="D40" s="89"/>
      <c r="E40" s="89"/>
      <c r="F40" s="75"/>
      <c r="G40" s="75"/>
      <c r="H40" s="75"/>
      <c r="I40" s="75"/>
      <c r="J40" s="75"/>
      <c r="K40" s="75"/>
      <c r="L40" s="75"/>
      <c r="M40" s="75"/>
      <c r="N40" s="75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75"/>
      <c r="AB40" s="75"/>
      <c r="AC40" s="75"/>
      <c r="AD40" s="75"/>
      <c r="AE40" s="75"/>
      <c r="AF40" s="75"/>
      <c r="AG40" s="75"/>
      <c r="AH40" s="75"/>
      <c r="AI40" s="75"/>
      <c r="AJ40" s="75"/>
      <c r="AK40" s="75"/>
      <c r="AL40" s="75"/>
      <c r="AM40" s="75"/>
      <c r="AN40" s="75"/>
      <c r="AO40" s="75"/>
      <c r="AP40" s="75"/>
      <c r="AQ40" s="75"/>
      <c r="AR40" s="75"/>
      <c r="AS40" s="75"/>
      <c r="AT40" s="75"/>
      <c r="AU40" s="75"/>
      <c r="AV40" s="75"/>
      <c r="AW40" s="75"/>
      <c r="AX40" s="75"/>
      <c r="AY40" s="75"/>
      <c r="AZ40" s="75"/>
      <c r="BA40" s="75"/>
      <c r="BB40" s="75"/>
      <c r="BC40" s="89"/>
      <c r="BD40" s="89"/>
      <c r="BE40" s="89"/>
      <c r="BF40" s="89"/>
      <c r="BG40" s="89"/>
      <c r="BH40" s="89"/>
      <c r="BI40" s="89"/>
      <c r="BJ40" s="89"/>
      <c r="BK40" s="89"/>
      <c r="BL40" s="89"/>
      <c r="BM40" s="89"/>
      <c r="BN40" s="89"/>
      <c r="BO40" s="89"/>
      <c r="BP40" s="89"/>
      <c r="BQ40" s="89"/>
      <c r="BR40" s="89"/>
      <c r="BS40" s="89"/>
      <c r="BT40" s="89"/>
      <c r="BU40" s="89"/>
      <c r="BV40" s="89"/>
      <c r="BW40" s="89"/>
      <c r="BX40" s="89"/>
      <c r="BY40" s="89"/>
      <c r="BZ40" s="89"/>
    </row>
    <row r="41" spans="1:78" s="19" customFormat="1" x14ac:dyDescent="0.25">
      <c r="A41" s="89"/>
      <c r="B41" s="89"/>
      <c r="C41" s="89"/>
      <c r="D41" s="89"/>
      <c r="E41" s="89"/>
      <c r="F41" s="75"/>
      <c r="G41" s="75"/>
      <c r="H41" s="75"/>
      <c r="I41" s="75"/>
      <c r="J41" s="75"/>
      <c r="K41" s="75"/>
      <c r="L41" s="75"/>
      <c r="M41" s="75"/>
      <c r="N41" s="75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  <c r="AA41" s="75"/>
      <c r="AB41" s="75"/>
      <c r="AC41" s="75"/>
      <c r="AD41" s="75"/>
      <c r="AE41" s="75"/>
      <c r="AF41" s="75"/>
      <c r="AG41" s="75"/>
      <c r="AH41" s="75"/>
      <c r="AI41" s="75"/>
      <c r="AJ41" s="75"/>
      <c r="AK41" s="75"/>
      <c r="AL41" s="75"/>
      <c r="AM41" s="75"/>
      <c r="AN41" s="75"/>
      <c r="AO41" s="75"/>
      <c r="AP41" s="75"/>
      <c r="AQ41" s="75"/>
      <c r="AR41" s="75"/>
      <c r="AS41" s="75"/>
      <c r="AT41" s="75"/>
      <c r="AU41" s="75"/>
      <c r="AV41" s="75"/>
      <c r="AW41" s="75"/>
      <c r="AX41" s="75"/>
      <c r="AY41" s="75"/>
      <c r="AZ41" s="75"/>
      <c r="BA41" s="75"/>
      <c r="BB41" s="75"/>
      <c r="BC41" s="89"/>
      <c r="BD41" s="89"/>
      <c r="BE41" s="89"/>
      <c r="BF41" s="89"/>
      <c r="BG41" s="89"/>
      <c r="BH41" s="89"/>
      <c r="BI41" s="89"/>
      <c r="BJ41" s="89"/>
      <c r="BK41" s="89"/>
      <c r="BL41" s="89"/>
      <c r="BM41" s="89"/>
      <c r="BN41" s="89"/>
      <c r="BO41" s="89"/>
      <c r="BP41" s="89"/>
      <c r="BQ41" s="89"/>
      <c r="BR41" s="89"/>
      <c r="BS41" s="89"/>
      <c r="BT41" s="89"/>
      <c r="BU41" s="89"/>
      <c r="BV41" s="89"/>
      <c r="BW41" s="89"/>
      <c r="BX41" s="89"/>
      <c r="BY41" s="89"/>
      <c r="BZ41" s="89"/>
    </row>
    <row r="42" spans="1:78" s="19" customFormat="1" x14ac:dyDescent="0.25">
      <c r="A42" s="89"/>
      <c r="B42" s="89"/>
      <c r="C42" s="89"/>
      <c r="D42" s="89"/>
      <c r="E42" s="89"/>
      <c r="F42" s="75"/>
      <c r="G42" s="75"/>
      <c r="H42" s="75"/>
      <c r="I42" s="75"/>
      <c r="J42" s="75"/>
      <c r="K42" s="75"/>
      <c r="L42" s="75"/>
      <c r="M42" s="75"/>
      <c r="N42" s="75"/>
      <c r="O42" s="75"/>
      <c r="P42" s="75"/>
      <c r="Q42" s="75"/>
      <c r="R42" s="75"/>
      <c r="S42" s="75"/>
      <c r="T42" s="75"/>
      <c r="U42" s="75"/>
      <c r="V42" s="75"/>
      <c r="W42" s="75"/>
      <c r="X42" s="75"/>
      <c r="Y42" s="75"/>
      <c r="Z42" s="75"/>
      <c r="AA42" s="75"/>
      <c r="AB42" s="75"/>
      <c r="AC42" s="75"/>
      <c r="AD42" s="75"/>
      <c r="AE42" s="75"/>
      <c r="AF42" s="75"/>
      <c r="AG42" s="75"/>
      <c r="AH42" s="75"/>
      <c r="AI42" s="75"/>
      <c r="AJ42" s="75"/>
      <c r="AK42" s="75"/>
      <c r="AL42" s="75"/>
      <c r="AM42" s="75"/>
      <c r="AN42" s="75"/>
      <c r="AO42" s="75"/>
      <c r="AP42" s="75"/>
      <c r="AQ42" s="75"/>
      <c r="AR42" s="75"/>
      <c r="AS42" s="75"/>
      <c r="AT42" s="75"/>
      <c r="AU42" s="75"/>
      <c r="AV42" s="75"/>
      <c r="AW42" s="75"/>
      <c r="AX42" s="75"/>
      <c r="AY42" s="75"/>
      <c r="AZ42" s="75"/>
      <c r="BA42" s="75"/>
      <c r="BB42" s="75"/>
      <c r="BC42" s="89"/>
      <c r="BD42" s="89"/>
      <c r="BE42" s="89"/>
      <c r="BF42" s="89"/>
      <c r="BG42" s="89"/>
      <c r="BH42" s="89"/>
      <c r="BI42" s="89"/>
      <c r="BJ42" s="89"/>
      <c r="BK42" s="89"/>
      <c r="BL42" s="89"/>
      <c r="BM42" s="89"/>
      <c r="BN42" s="89"/>
      <c r="BO42" s="89"/>
      <c r="BP42" s="89"/>
      <c r="BQ42" s="89"/>
      <c r="BR42" s="89"/>
      <c r="BS42" s="89"/>
      <c r="BT42" s="89"/>
      <c r="BU42" s="89"/>
      <c r="BV42" s="89"/>
      <c r="BW42" s="89"/>
      <c r="BX42" s="89"/>
      <c r="BY42" s="89"/>
      <c r="BZ42" s="89"/>
    </row>
    <row r="43" spans="1:78" s="19" customFormat="1" x14ac:dyDescent="0.25">
      <c r="A43" s="89"/>
      <c r="B43" s="89"/>
      <c r="C43" s="89"/>
      <c r="D43" s="89"/>
      <c r="E43" s="89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  <c r="X43" s="75"/>
      <c r="Y43" s="75"/>
      <c r="Z43" s="75"/>
      <c r="AA43" s="75"/>
      <c r="AB43" s="75"/>
      <c r="AC43" s="75"/>
      <c r="AD43" s="75"/>
      <c r="AE43" s="75"/>
      <c r="AF43" s="75"/>
      <c r="AG43" s="75"/>
      <c r="AH43" s="75"/>
      <c r="AI43" s="75"/>
      <c r="AJ43" s="75"/>
      <c r="AK43" s="75"/>
      <c r="AL43" s="75"/>
      <c r="AM43" s="75"/>
      <c r="AN43" s="75"/>
      <c r="AO43" s="75"/>
      <c r="AP43" s="75"/>
      <c r="AQ43" s="75"/>
      <c r="AR43" s="75"/>
      <c r="AS43" s="75"/>
      <c r="AT43" s="75"/>
      <c r="AU43" s="75"/>
      <c r="AV43" s="75"/>
      <c r="AW43" s="75"/>
      <c r="AX43" s="75"/>
      <c r="AY43" s="75"/>
      <c r="AZ43" s="75"/>
      <c r="BA43" s="75"/>
      <c r="BB43" s="75"/>
      <c r="BC43" s="89"/>
      <c r="BD43" s="89"/>
      <c r="BE43" s="89"/>
      <c r="BF43" s="89"/>
      <c r="BG43" s="89"/>
      <c r="BH43" s="89"/>
      <c r="BI43" s="89"/>
      <c r="BJ43" s="89"/>
      <c r="BK43" s="89"/>
      <c r="BL43" s="89"/>
      <c r="BM43" s="89"/>
      <c r="BN43" s="89"/>
      <c r="BO43" s="89"/>
      <c r="BP43" s="89"/>
      <c r="BQ43" s="89"/>
      <c r="BR43" s="89"/>
      <c r="BS43" s="89"/>
      <c r="BT43" s="89"/>
      <c r="BU43" s="89"/>
      <c r="BV43" s="89"/>
      <c r="BW43" s="89"/>
      <c r="BX43" s="89"/>
      <c r="BY43" s="89"/>
      <c r="BZ43" s="89"/>
    </row>
    <row r="44" spans="1:78" s="19" customFormat="1" x14ac:dyDescent="0.25">
      <c r="A44" s="89"/>
      <c r="B44" s="89"/>
      <c r="C44" s="89"/>
      <c r="D44" s="89"/>
      <c r="E44" s="89"/>
      <c r="F44" s="75"/>
      <c r="G44" s="75"/>
      <c r="H44" s="75"/>
      <c r="I44" s="75"/>
      <c r="J44" s="75"/>
      <c r="K44" s="75"/>
      <c r="L44" s="75"/>
      <c r="M44" s="75"/>
      <c r="N44" s="75"/>
      <c r="O44" s="75"/>
      <c r="P44" s="75"/>
      <c r="Q44" s="75"/>
      <c r="R44" s="75"/>
      <c r="S44" s="75"/>
      <c r="T44" s="75"/>
      <c r="U44" s="75"/>
      <c r="V44" s="75"/>
      <c r="W44" s="75"/>
      <c r="X44" s="75"/>
      <c r="Y44" s="75"/>
      <c r="Z44" s="75"/>
      <c r="AA44" s="75"/>
      <c r="AB44" s="75"/>
      <c r="AC44" s="75"/>
      <c r="AD44" s="75"/>
      <c r="AE44" s="75"/>
      <c r="AF44" s="75"/>
      <c r="AG44" s="75"/>
      <c r="AH44" s="75"/>
      <c r="AI44" s="75"/>
      <c r="AJ44" s="75"/>
      <c r="AK44" s="75"/>
      <c r="AL44" s="75"/>
      <c r="AM44" s="75"/>
      <c r="AN44" s="75"/>
      <c r="AO44" s="75"/>
      <c r="AP44" s="75"/>
      <c r="AQ44" s="75"/>
      <c r="AR44" s="75"/>
      <c r="AS44" s="75"/>
      <c r="AT44" s="75"/>
      <c r="AU44" s="75"/>
      <c r="AV44" s="75"/>
      <c r="AW44" s="75"/>
      <c r="AX44" s="75"/>
      <c r="AY44" s="75"/>
      <c r="AZ44" s="75"/>
      <c r="BA44" s="75"/>
      <c r="BB44" s="75"/>
      <c r="BC44" s="89"/>
      <c r="BD44" s="89"/>
      <c r="BE44" s="89"/>
      <c r="BF44" s="89"/>
      <c r="BG44" s="89"/>
      <c r="BH44" s="89"/>
      <c r="BI44" s="89"/>
      <c r="BJ44" s="89"/>
      <c r="BK44" s="89"/>
      <c r="BL44" s="89"/>
      <c r="BM44" s="89"/>
      <c r="BN44" s="89"/>
      <c r="BO44" s="89"/>
      <c r="BP44" s="89"/>
      <c r="BQ44" s="89"/>
      <c r="BR44" s="89"/>
      <c r="BS44" s="89"/>
      <c r="BT44" s="89"/>
      <c r="BU44" s="89"/>
      <c r="BV44" s="89"/>
      <c r="BW44" s="89"/>
      <c r="BX44" s="89"/>
      <c r="BY44" s="89"/>
      <c r="BZ44" s="89"/>
    </row>
    <row r="45" spans="1:78" s="19" customFormat="1" x14ac:dyDescent="0.25">
      <c r="A45" s="89"/>
      <c r="B45" s="89"/>
      <c r="C45" s="89"/>
      <c r="D45" s="89"/>
      <c r="E45" s="89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75"/>
      <c r="Z45" s="75"/>
      <c r="AA45" s="75"/>
      <c r="AB45" s="75"/>
      <c r="AC45" s="75"/>
      <c r="AD45" s="75"/>
      <c r="AE45" s="75"/>
      <c r="AF45" s="75"/>
      <c r="AG45" s="75"/>
      <c r="AH45" s="75"/>
      <c r="AI45" s="75"/>
      <c r="AJ45" s="75"/>
      <c r="AK45" s="75"/>
      <c r="AL45" s="75"/>
      <c r="AM45" s="75"/>
      <c r="AN45" s="75"/>
      <c r="AO45" s="75"/>
      <c r="AP45" s="75"/>
      <c r="AQ45" s="75"/>
      <c r="AR45" s="75"/>
      <c r="AS45" s="75"/>
      <c r="AT45" s="75"/>
      <c r="AU45" s="75"/>
      <c r="AV45" s="75"/>
      <c r="AW45" s="75"/>
      <c r="AX45" s="75"/>
      <c r="AY45" s="75"/>
      <c r="AZ45" s="75"/>
      <c r="BA45" s="75"/>
      <c r="BB45" s="75"/>
      <c r="BC45" s="89"/>
      <c r="BD45" s="89"/>
      <c r="BE45" s="89"/>
      <c r="BF45" s="89"/>
      <c r="BG45" s="89"/>
      <c r="BH45" s="89"/>
      <c r="BI45" s="89"/>
      <c r="BJ45" s="89"/>
      <c r="BK45" s="89"/>
      <c r="BL45" s="89"/>
      <c r="BM45" s="89"/>
      <c r="BN45" s="89"/>
      <c r="BO45" s="89"/>
      <c r="BP45" s="89"/>
      <c r="BQ45" s="89"/>
      <c r="BR45" s="89"/>
      <c r="BS45" s="89"/>
      <c r="BT45" s="89"/>
      <c r="BU45" s="89"/>
      <c r="BV45" s="89"/>
      <c r="BW45" s="89"/>
      <c r="BX45" s="89"/>
      <c r="BY45" s="89"/>
      <c r="BZ45" s="89"/>
    </row>
    <row r="46" spans="1:78" s="19" customFormat="1" x14ac:dyDescent="0.25">
      <c r="A46" s="89"/>
      <c r="B46" s="89"/>
      <c r="C46" s="89"/>
      <c r="D46" s="89"/>
      <c r="E46" s="89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/>
      <c r="AC46" s="75"/>
      <c r="AD46" s="75"/>
      <c r="AE46" s="75"/>
      <c r="AF46" s="75"/>
      <c r="AG46" s="75"/>
      <c r="AH46" s="75"/>
      <c r="AI46" s="75"/>
      <c r="AJ46" s="75"/>
      <c r="AK46" s="75"/>
      <c r="AL46" s="75"/>
      <c r="AM46" s="75"/>
      <c r="AN46" s="75"/>
      <c r="AO46" s="75"/>
      <c r="AP46" s="75"/>
      <c r="AQ46" s="75"/>
      <c r="AR46" s="75"/>
      <c r="AS46" s="75"/>
      <c r="AT46" s="75"/>
      <c r="AU46" s="75"/>
      <c r="AV46" s="75"/>
      <c r="AW46" s="75"/>
      <c r="AX46" s="75"/>
      <c r="AY46" s="75"/>
      <c r="AZ46" s="75"/>
      <c r="BA46" s="75"/>
      <c r="BB46" s="75"/>
      <c r="BC46" s="89"/>
      <c r="BD46" s="89"/>
      <c r="BE46" s="89"/>
      <c r="BF46" s="89"/>
      <c r="BG46" s="89"/>
      <c r="BH46" s="89"/>
      <c r="BI46" s="89"/>
      <c r="BJ46" s="89"/>
      <c r="BK46" s="89"/>
      <c r="BL46" s="89"/>
      <c r="BM46" s="89"/>
      <c r="BN46" s="89"/>
      <c r="BO46" s="89"/>
      <c r="BP46" s="89"/>
      <c r="BQ46" s="89"/>
      <c r="BR46" s="89"/>
      <c r="BS46" s="89"/>
      <c r="BT46" s="89"/>
      <c r="BU46" s="89"/>
      <c r="BV46" s="89"/>
      <c r="BW46" s="89"/>
      <c r="BX46" s="89"/>
      <c r="BY46" s="89"/>
      <c r="BZ46" s="89"/>
    </row>
    <row r="47" spans="1:78" s="19" customFormat="1" x14ac:dyDescent="0.25">
      <c r="A47" s="89"/>
      <c r="B47" s="89"/>
      <c r="C47" s="89"/>
      <c r="D47" s="89"/>
      <c r="E47" s="89"/>
      <c r="F47" s="75"/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  <c r="AA47" s="75"/>
      <c r="AB47" s="75"/>
      <c r="AC47" s="75"/>
      <c r="AD47" s="75"/>
      <c r="AE47" s="75"/>
      <c r="AF47" s="75"/>
      <c r="AG47" s="75"/>
      <c r="AH47" s="75"/>
      <c r="AI47" s="75"/>
      <c r="AJ47" s="75"/>
      <c r="AK47" s="75"/>
      <c r="AL47" s="75"/>
      <c r="AM47" s="75"/>
      <c r="AN47" s="75"/>
      <c r="AO47" s="75"/>
      <c r="AP47" s="75"/>
      <c r="AQ47" s="75"/>
      <c r="AR47" s="75"/>
      <c r="AS47" s="75"/>
      <c r="AT47" s="75"/>
      <c r="AU47" s="75"/>
      <c r="AV47" s="75"/>
      <c r="AW47" s="75"/>
      <c r="AX47" s="75"/>
      <c r="AY47" s="75"/>
      <c r="AZ47" s="75"/>
      <c r="BA47" s="75"/>
      <c r="BB47" s="75"/>
      <c r="BC47" s="89"/>
      <c r="BD47" s="89"/>
      <c r="BE47" s="89"/>
      <c r="BF47" s="89"/>
      <c r="BG47" s="89"/>
      <c r="BH47" s="89"/>
      <c r="BI47" s="89"/>
      <c r="BJ47" s="89"/>
      <c r="BK47" s="89"/>
      <c r="BL47" s="89"/>
      <c r="BM47" s="89"/>
      <c r="BN47" s="89"/>
      <c r="BO47" s="89"/>
      <c r="BP47" s="89"/>
      <c r="BQ47" s="89"/>
      <c r="BR47" s="89"/>
      <c r="BS47" s="89"/>
      <c r="BT47" s="89"/>
      <c r="BU47" s="89"/>
      <c r="BV47" s="89"/>
      <c r="BW47" s="89"/>
      <c r="BX47" s="89"/>
      <c r="BY47" s="89"/>
      <c r="BZ47" s="89"/>
    </row>
    <row r="48" spans="1:78" s="19" customFormat="1" x14ac:dyDescent="0.25">
      <c r="A48" s="89"/>
      <c r="B48" s="89"/>
      <c r="C48" s="89"/>
      <c r="D48" s="89"/>
      <c r="E48" s="89"/>
      <c r="F48" s="75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5"/>
      <c r="AB48" s="75"/>
      <c r="AC48" s="75"/>
      <c r="AD48" s="75"/>
      <c r="AE48" s="75"/>
      <c r="AF48" s="75"/>
      <c r="AG48" s="75"/>
      <c r="AH48" s="75"/>
      <c r="AI48" s="75"/>
      <c r="AJ48" s="75"/>
      <c r="AK48" s="75"/>
      <c r="AL48" s="75"/>
      <c r="AM48" s="75"/>
      <c r="AN48" s="75"/>
      <c r="AO48" s="75"/>
      <c r="AP48" s="75"/>
      <c r="AQ48" s="75"/>
      <c r="AR48" s="75"/>
      <c r="AS48" s="75"/>
      <c r="AT48" s="75"/>
      <c r="AU48" s="75"/>
      <c r="AV48" s="75"/>
      <c r="AW48" s="75"/>
      <c r="AX48" s="75"/>
      <c r="AY48" s="75"/>
      <c r="AZ48" s="75"/>
      <c r="BA48" s="75"/>
      <c r="BB48" s="75"/>
      <c r="BC48" s="89"/>
      <c r="BD48" s="89"/>
      <c r="BE48" s="89"/>
      <c r="BF48" s="89"/>
      <c r="BG48" s="89"/>
      <c r="BH48" s="89"/>
      <c r="BI48" s="89"/>
      <c r="BJ48" s="89"/>
      <c r="BK48" s="89"/>
      <c r="BL48" s="89"/>
      <c r="BM48" s="89"/>
      <c r="BN48" s="89"/>
      <c r="BO48" s="89"/>
      <c r="BP48" s="89"/>
      <c r="BQ48" s="89"/>
      <c r="BR48" s="89"/>
      <c r="BS48" s="89"/>
      <c r="BT48" s="89"/>
      <c r="BU48" s="89"/>
      <c r="BV48" s="89"/>
      <c r="BW48" s="89"/>
      <c r="BX48" s="89"/>
      <c r="BY48" s="89"/>
      <c r="BZ48" s="89"/>
    </row>
    <row r="49" spans="1:78" s="19" customFormat="1" x14ac:dyDescent="0.25">
      <c r="A49" s="89"/>
      <c r="B49" s="89"/>
      <c r="C49" s="89"/>
      <c r="D49" s="89"/>
      <c r="E49" s="89"/>
      <c r="F49" s="75"/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  <c r="AA49" s="75"/>
      <c r="AB49" s="75"/>
      <c r="AC49" s="75"/>
      <c r="AD49" s="75"/>
      <c r="AE49" s="75"/>
      <c r="AF49" s="75"/>
      <c r="AG49" s="75"/>
      <c r="AH49" s="75"/>
      <c r="AI49" s="75"/>
      <c r="AJ49" s="75"/>
      <c r="AK49" s="75"/>
      <c r="AL49" s="75"/>
      <c r="AM49" s="75"/>
      <c r="AN49" s="75"/>
      <c r="AO49" s="75"/>
      <c r="AP49" s="75"/>
      <c r="AQ49" s="75"/>
      <c r="AR49" s="75"/>
      <c r="AS49" s="75"/>
      <c r="AT49" s="75"/>
      <c r="AU49" s="75"/>
      <c r="AV49" s="75"/>
      <c r="AW49" s="75"/>
      <c r="AX49" s="75"/>
      <c r="AY49" s="75"/>
      <c r="AZ49" s="75"/>
      <c r="BA49" s="75"/>
      <c r="BB49" s="75"/>
      <c r="BC49" s="89"/>
      <c r="BD49" s="89"/>
      <c r="BE49" s="89"/>
      <c r="BF49" s="89"/>
      <c r="BG49" s="89"/>
      <c r="BH49" s="89"/>
      <c r="BI49" s="89"/>
      <c r="BJ49" s="89"/>
      <c r="BK49" s="89"/>
      <c r="BL49" s="89"/>
      <c r="BM49" s="89"/>
      <c r="BN49" s="89"/>
      <c r="BO49" s="89"/>
      <c r="BP49" s="89"/>
      <c r="BQ49" s="89"/>
      <c r="BR49" s="89"/>
      <c r="BS49" s="89"/>
      <c r="BT49" s="89"/>
      <c r="BU49" s="89"/>
      <c r="BV49" s="89"/>
      <c r="BW49" s="89"/>
      <c r="BX49" s="89"/>
      <c r="BY49" s="89"/>
      <c r="BZ49" s="89"/>
    </row>
    <row r="50" spans="1:78" s="19" customFormat="1" x14ac:dyDescent="0.25">
      <c r="A50" s="89"/>
      <c r="B50" s="89"/>
      <c r="C50" s="89"/>
      <c r="D50" s="89"/>
      <c r="E50" s="89"/>
      <c r="F50" s="75"/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  <c r="AA50" s="75"/>
      <c r="AB50" s="75"/>
      <c r="AC50" s="75"/>
      <c r="AD50" s="75"/>
      <c r="AE50" s="75"/>
      <c r="AF50" s="75"/>
      <c r="AG50" s="75"/>
      <c r="AH50" s="75"/>
      <c r="AI50" s="75"/>
      <c r="AJ50" s="75"/>
      <c r="AK50" s="75"/>
      <c r="AL50" s="75"/>
      <c r="AM50" s="75"/>
      <c r="AN50" s="75"/>
      <c r="AO50" s="75"/>
      <c r="AP50" s="75"/>
      <c r="AQ50" s="75"/>
      <c r="AR50" s="75"/>
      <c r="AS50" s="75"/>
      <c r="AT50" s="75"/>
      <c r="AU50" s="75"/>
      <c r="AV50" s="75"/>
      <c r="AW50" s="75"/>
      <c r="AX50" s="75"/>
      <c r="AY50" s="75"/>
      <c r="AZ50" s="75"/>
      <c r="BA50" s="75"/>
      <c r="BB50" s="75"/>
      <c r="BC50" s="89"/>
      <c r="BD50" s="89"/>
      <c r="BE50" s="89"/>
      <c r="BF50" s="89"/>
      <c r="BG50" s="89"/>
      <c r="BH50" s="89"/>
      <c r="BI50" s="89"/>
      <c r="BJ50" s="89"/>
      <c r="BK50" s="89"/>
      <c r="BL50" s="89"/>
      <c r="BM50" s="89"/>
      <c r="BN50" s="89"/>
      <c r="BO50" s="89"/>
      <c r="BP50" s="89"/>
      <c r="BQ50" s="89"/>
      <c r="BR50" s="89"/>
      <c r="BS50" s="89"/>
      <c r="BT50" s="89"/>
      <c r="BU50" s="89"/>
      <c r="BV50" s="89"/>
      <c r="BW50" s="89"/>
      <c r="BX50" s="89"/>
      <c r="BY50" s="89"/>
      <c r="BZ50" s="89"/>
    </row>
    <row r="51" spans="1:78" s="19" customFormat="1" x14ac:dyDescent="0.25">
      <c r="A51" s="89"/>
      <c r="B51" s="89"/>
      <c r="C51" s="89"/>
      <c r="D51" s="89"/>
      <c r="E51" s="89"/>
      <c r="F51" s="75"/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  <c r="AA51" s="75"/>
      <c r="AB51" s="75"/>
      <c r="AC51" s="75"/>
      <c r="AD51" s="75"/>
      <c r="AE51" s="75"/>
      <c r="AF51" s="75"/>
      <c r="AG51" s="75"/>
      <c r="AH51" s="75"/>
      <c r="AI51" s="75"/>
      <c r="AJ51" s="75"/>
      <c r="AK51" s="75"/>
      <c r="AL51" s="75"/>
      <c r="AM51" s="75"/>
      <c r="AN51" s="75"/>
      <c r="AO51" s="75"/>
      <c r="AP51" s="75"/>
      <c r="AQ51" s="75"/>
      <c r="AR51" s="75"/>
      <c r="AS51" s="75"/>
      <c r="AT51" s="75"/>
      <c r="AU51" s="75"/>
      <c r="AV51" s="75"/>
      <c r="AW51" s="75"/>
      <c r="AX51" s="75"/>
      <c r="AY51" s="75"/>
      <c r="AZ51" s="75"/>
      <c r="BA51" s="75"/>
      <c r="BB51" s="75"/>
      <c r="BC51" s="89"/>
      <c r="BD51" s="89"/>
      <c r="BE51" s="89"/>
      <c r="BF51" s="89"/>
      <c r="BG51" s="89"/>
      <c r="BH51" s="89"/>
      <c r="BI51" s="89"/>
      <c r="BJ51" s="89"/>
      <c r="BK51" s="89"/>
      <c r="BL51" s="89"/>
      <c r="BM51" s="89"/>
      <c r="BN51" s="89"/>
      <c r="BO51" s="89"/>
      <c r="BP51" s="89"/>
      <c r="BQ51" s="89"/>
      <c r="BR51" s="89"/>
      <c r="BS51" s="89"/>
      <c r="BT51" s="89"/>
      <c r="BU51" s="89"/>
      <c r="BV51" s="89"/>
      <c r="BW51" s="89"/>
      <c r="BX51" s="89"/>
      <c r="BY51" s="89"/>
      <c r="BZ51" s="89"/>
    </row>
    <row r="52" spans="1:78" s="19" customFormat="1" x14ac:dyDescent="0.25">
      <c r="A52" s="89"/>
      <c r="B52" s="89"/>
      <c r="C52" s="89"/>
      <c r="D52" s="89"/>
      <c r="E52" s="89"/>
      <c r="F52" s="75"/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  <c r="AA52" s="75"/>
      <c r="AB52" s="75"/>
      <c r="AC52" s="75"/>
      <c r="AD52" s="75"/>
      <c r="AE52" s="75"/>
      <c r="AF52" s="75"/>
      <c r="AG52" s="75"/>
      <c r="AH52" s="75"/>
      <c r="AI52" s="75"/>
      <c r="AJ52" s="75"/>
      <c r="AK52" s="75"/>
      <c r="AL52" s="75"/>
      <c r="AM52" s="75"/>
      <c r="AN52" s="75"/>
      <c r="AO52" s="75"/>
      <c r="AP52" s="75"/>
      <c r="AQ52" s="75"/>
      <c r="AR52" s="75"/>
      <c r="AS52" s="75"/>
      <c r="AT52" s="75"/>
      <c r="AU52" s="75"/>
      <c r="AV52" s="75"/>
      <c r="AW52" s="75"/>
      <c r="AX52" s="75"/>
      <c r="AY52" s="75"/>
      <c r="AZ52" s="75"/>
      <c r="BA52" s="75"/>
      <c r="BB52" s="75"/>
      <c r="BC52" s="89"/>
      <c r="BD52" s="89"/>
      <c r="BE52" s="89"/>
      <c r="BF52" s="89"/>
      <c r="BG52" s="89"/>
      <c r="BH52" s="89"/>
      <c r="BI52" s="89"/>
      <c r="BJ52" s="89"/>
      <c r="BK52" s="89"/>
      <c r="BL52" s="89"/>
      <c r="BM52" s="89"/>
      <c r="BN52" s="89"/>
      <c r="BO52" s="89"/>
      <c r="BP52" s="89"/>
      <c r="BQ52" s="89"/>
      <c r="BR52" s="89"/>
      <c r="BS52" s="89"/>
      <c r="BT52" s="89"/>
      <c r="BU52" s="89"/>
      <c r="BV52" s="89"/>
      <c r="BW52" s="89"/>
      <c r="BX52" s="89"/>
      <c r="BY52" s="89"/>
      <c r="BZ52" s="89"/>
    </row>
    <row r="53" spans="1:78" s="19" customFormat="1" x14ac:dyDescent="0.25">
      <c r="A53" s="89"/>
      <c r="B53" s="89"/>
      <c r="C53" s="89"/>
      <c r="D53" s="89"/>
      <c r="E53" s="89"/>
      <c r="F53" s="75"/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  <c r="AA53" s="75"/>
      <c r="AB53" s="75"/>
      <c r="AC53" s="75"/>
      <c r="AD53" s="75"/>
      <c r="AE53" s="75"/>
      <c r="AF53" s="75"/>
      <c r="AG53" s="75"/>
      <c r="AH53" s="75"/>
      <c r="AI53" s="75"/>
      <c r="AJ53" s="75"/>
      <c r="AK53" s="75"/>
      <c r="AL53" s="75"/>
      <c r="AM53" s="75"/>
      <c r="AN53" s="75"/>
      <c r="AO53" s="75"/>
      <c r="AP53" s="75"/>
      <c r="AQ53" s="75"/>
      <c r="AR53" s="75"/>
      <c r="AS53" s="75"/>
      <c r="AT53" s="75"/>
      <c r="AU53" s="75"/>
      <c r="AV53" s="75"/>
      <c r="AW53" s="75"/>
      <c r="AX53" s="75"/>
      <c r="AY53" s="75"/>
      <c r="AZ53" s="75"/>
      <c r="BA53" s="75"/>
      <c r="BB53" s="75"/>
      <c r="BC53" s="89"/>
      <c r="BD53" s="89"/>
      <c r="BE53" s="89"/>
      <c r="BF53" s="89"/>
      <c r="BG53" s="89"/>
      <c r="BH53" s="89"/>
      <c r="BI53" s="89"/>
      <c r="BJ53" s="89"/>
      <c r="BK53" s="89"/>
      <c r="BL53" s="89"/>
      <c r="BM53" s="89"/>
      <c r="BN53" s="89"/>
      <c r="BO53" s="89"/>
      <c r="BP53" s="89"/>
      <c r="BQ53" s="89"/>
      <c r="BR53" s="89"/>
      <c r="BS53" s="89"/>
      <c r="BT53" s="89"/>
      <c r="BU53" s="89"/>
      <c r="BV53" s="89"/>
      <c r="BW53" s="89"/>
      <c r="BX53" s="89"/>
      <c r="BY53" s="89"/>
      <c r="BZ53" s="89"/>
    </row>
    <row r="54" spans="1:78" s="19" customFormat="1" x14ac:dyDescent="0.25">
      <c r="A54" s="89"/>
      <c r="B54" s="89"/>
      <c r="C54" s="89"/>
      <c r="D54" s="89"/>
      <c r="E54" s="89"/>
      <c r="F54" s="75"/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  <c r="AA54" s="75"/>
      <c r="AB54" s="75"/>
      <c r="AC54" s="75"/>
      <c r="AD54" s="75"/>
      <c r="AE54" s="75"/>
      <c r="AF54" s="75"/>
      <c r="AG54" s="75"/>
      <c r="AH54" s="75"/>
      <c r="AI54" s="75"/>
      <c r="AJ54" s="75"/>
      <c r="AK54" s="75"/>
      <c r="AL54" s="75"/>
      <c r="AM54" s="75"/>
      <c r="AN54" s="75"/>
      <c r="AO54" s="75"/>
      <c r="AP54" s="75"/>
      <c r="AQ54" s="75"/>
      <c r="AR54" s="75"/>
      <c r="AS54" s="75"/>
      <c r="AT54" s="75"/>
      <c r="AU54" s="75"/>
      <c r="AV54" s="75"/>
      <c r="AW54" s="75"/>
      <c r="AX54" s="75"/>
      <c r="AY54" s="75"/>
      <c r="AZ54" s="75"/>
      <c r="BA54" s="75"/>
      <c r="BB54" s="75"/>
      <c r="BC54" s="89"/>
      <c r="BD54" s="89"/>
      <c r="BE54" s="89"/>
      <c r="BF54" s="89"/>
      <c r="BG54" s="89"/>
      <c r="BH54" s="89"/>
      <c r="BI54" s="89"/>
      <c r="BJ54" s="89"/>
      <c r="BK54" s="89"/>
      <c r="BL54" s="89"/>
      <c r="BM54" s="89"/>
      <c r="BN54" s="89"/>
      <c r="BO54" s="89"/>
      <c r="BP54" s="89"/>
      <c r="BQ54" s="89"/>
      <c r="BR54" s="89"/>
      <c r="BS54" s="89"/>
      <c r="BT54" s="89"/>
      <c r="BU54" s="89"/>
      <c r="BV54" s="89"/>
      <c r="BW54" s="89"/>
      <c r="BX54" s="89"/>
      <c r="BY54" s="89"/>
      <c r="BZ54" s="89"/>
    </row>
    <row r="55" spans="1:78" s="19" customFormat="1" x14ac:dyDescent="0.25">
      <c r="A55" s="89"/>
      <c r="B55" s="89"/>
      <c r="C55" s="89"/>
      <c r="D55" s="89"/>
      <c r="E55" s="89"/>
      <c r="F55" s="75"/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  <c r="AA55" s="75"/>
      <c r="AB55" s="75"/>
      <c r="AC55" s="75"/>
      <c r="AD55" s="75"/>
      <c r="AE55" s="75"/>
      <c r="AF55" s="75"/>
      <c r="AG55" s="75"/>
      <c r="AH55" s="75"/>
      <c r="AI55" s="75"/>
      <c r="AJ55" s="75"/>
      <c r="AK55" s="75"/>
      <c r="AL55" s="75"/>
      <c r="AM55" s="75"/>
      <c r="AN55" s="75"/>
      <c r="AO55" s="75"/>
      <c r="AP55" s="75"/>
      <c r="AQ55" s="75"/>
      <c r="AR55" s="75"/>
      <c r="AS55" s="75"/>
      <c r="AT55" s="75"/>
      <c r="AU55" s="75"/>
      <c r="AV55" s="75"/>
      <c r="AW55" s="75"/>
      <c r="AX55" s="75"/>
      <c r="AY55" s="75"/>
      <c r="AZ55" s="75"/>
      <c r="BA55" s="75"/>
      <c r="BB55" s="75"/>
      <c r="BC55" s="89"/>
      <c r="BD55" s="89"/>
      <c r="BE55" s="89"/>
      <c r="BF55" s="89"/>
      <c r="BG55" s="89"/>
      <c r="BH55" s="89"/>
      <c r="BI55" s="89"/>
      <c r="BJ55" s="89"/>
      <c r="BK55" s="89"/>
      <c r="BL55" s="89"/>
      <c r="BM55" s="89"/>
      <c r="BN55" s="89"/>
      <c r="BO55" s="89"/>
      <c r="BP55" s="89"/>
      <c r="BQ55" s="89"/>
      <c r="BR55" s="89"/>
      <c r="BS55" s="89"/>
      <c r="BT55" s="89"/>
      <c r="BU55" s="89"/>
      <c r="BV55" s="89"/>
      <c r="BW55" s="89"/>
      <c r="BX55" s="89"/>
      <c r="BY55" s="89"/>
      <c r="BZ55" s="89"/>
    </row>
    <row r="56" spans="1:78" s="19" customFormat="1" x14ac:dyDescent="0.25">
      <c r="A56" s="89"/>
      <c r="B56" s="89"/>
      <c r="C56" s="89"/>
      <c r="D56" s="89"/>
      <c r="E56" s="89"/>
      <c r="F56" s="75"/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  <c r="AA56" s="75"/>
      <c r="AB56" s="75"/>
      <c r="AC56" s="75"/>
      <c r="AD56" s="75"/>
      <c r="AE56" s="75"/>
      <c r="AF56" s="75"/>
      <c r="AG56" s="75"/>
      <c r="AH56" s="75"/>
      <c r="AI56" s="75"/>
      <c r="AJ56" s="75"/>
      <c r="AK56" s="75"/>
      <c r="AL56" s="75"/>
      <c r="AM56" s="75"/>
      <c r="AN56" s="75"/>
      <c r="AO56" s="75"/>
      <c r="AP56" s="75"/>
      <c r="AQ56" s="75"/>
      <c r="AR56" s="75"/>
      <c r="AS56" s="75"/>
      <c r="AT56" s="75"/>
      <c r="AU56" s="75"/>
      <c r="AV56" s="75"/>
      <c r="AW56" s="75"/>
      <c r="AX56" s="75"/>
      <c r="AY56" s="75"/>
      <c r="AZ56" s="75"/>
      <c r="BA56" s="75"/>
      <c r="BB56" s="75"/>
      <c r="BC56" s="89"/>
      <c r="BD56" s="89"/>
      <c r="BE56" s="89"/>
      <c r="BF56" s="89"/>
      <c r="BG56" s="89"/>
      <c r="BH56" s="89"/>
      <c r="BI56" s="89"/>
      <c r="BJ56" s="89"/>
      <c r="BK56" s="89"/>
      <c r="BL56" s="89"/>
      <c r="BM56" s="89"/>
      <c r="BN56" s="89"/>
      <c r="BO56" s="89"/>
      <c r="BP56" s="89"/>
      <c r="BQ56" s="89"/>
      <c r="BR56" s="89"/>
      <c r="BS56" s="89"/>
      <c r="BT56" s="89"/>
      <c r="BU56" s="89"/>
      <c r="BV56" s="89"/>
      <c r="BW56" s="89"/>
      <c r="BX56" s="89"/>
      <c r="BY56" s="89"/>
      <c r="BZ56" s="89"/>
    </row>
    <row r="57" spans="1:78" s="19" customFormat="1" x14ac:dyDescent="0.25">
      <c r="A57" s="89"/>
      <c r="B57" s="89"/>
      <c r="C57" s="89"/>
      <c r="D57" s="89"/>
      <c r="E57" s="89"/>
      <c r="F57" s="75"/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  <c r="AA57" s="75"/>
      <c r="AB57" s="75"/>
      <c r="AC57" s="75"/>
      <c r="AD57" s="75"/>
      <c r="AE57" s="75"/>
      <c r="AF57" s="75"/>
      <c r="AG57" s="75"/>
      <c r="AH57" s="75"/>
      <c r="AI57" s="75"/>
      <c r="AJ57" s="75"/>
      <c r="AK57" s="75"/>
      <c r="AL57" s="75"/>
      <c r="AM57" s="75"/>
      <c r="AN57" s="75"/>
      <c r="AO57" s="75"/>
      <c r="AP57" s="75"/>
      <c r="AQ57" s="75"/>
      <c r="AR57" s="75"/>
      <c r="AS57" s="75"/>
      <c r="AT57" s="75"/>
      <c r="AU57" s="75"/>
      <c r="AV57" s="75"/>
      <c r="AW57" s="75"/>
      <c r="AX57" s="75"/>
      <c r="AY57" s="75"/>
      <c r="AZ57" s="75"/>
      <c r="BA57" s="75"/>
      <c r="BB57" s="75"/>
      <c r="BC57" s="89"/>
      <c r="BD57" s="89"/>
      <c r="BE57" s="89"/>
      <c r="BF57" s="89"/>
      <c r="BG57" s="89"/>
      <c r="BH57" s="89"/>
      <c r="BI57" s="89"/>
      <c r="BJ57" s="89"/>
      <c r="BK57" s="89"/>
      <c r="BL57" s="89"/>
      <c r="BM57" s="89"/>
      <c r="BN57" s="89"/>
      <c r="BO57" s="89"/>
      <c r="BP57" s="89"/>
      <c r="BQ57" s="89"/>
      <c r="BR57" s="89"/>
      <c r="BS57" s="89"/>
      <c r="BT57" s="89"/>
      <c r="BU57" s="89"/>
      <c r="BV57" s="89"/>
      <c r="BW57" s="89"/>
      <c r="BX57" s="89"/>
      <c r="BY57" s="89"/>
      <c r="BZ57" s="89"/>
    </row>
    <row r="58" spans="1:78" s="19" customFormat="1" x14ac:dyDescent="0.25">
      <c r="A58" s="89"/>
      <c r="B58" s="89"/>
      <c r="C58" s="89"/>
      <c r="D58" s="89"/>
      <c r="E58" s="89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  <c r="AI58" s="75"/>
      <c r="AJ58" s="75"/>
      <c r="AK58" s="75"/>
      <c r="AL58" s="75"/>
      <c r="AM58" s="75"/>
      <c r="AN58" s="75"/>
      <c r="AO58" s="75"/>
      <c r="AP58" s="75"/>
      <c r="AQ58" s="75"/>
      <c r="AR58" s="75"/>
      <c r="AS58" s="75"/>
      <c r="AT58" s="75"/>
      <c r="AU58" s="75"/>
      <c r="AV58" s="75"/>
      <c r="AW58" s="75"/>
      <c r="AX58" s="75"/>
      <c r="AY58" s="75"/>
      <c r="AZ58" s="75"/>
      <c r="BA58" s="75"/>
      <c r="BB58" s="75"/>
      <c r="BC58" s="89"/>
      <c r="BD58" s="89"/>
      <c r="BE58" s="89"/>
      <c r="BF58" s="89"/>
      <c r="BG58" s="89"/>
      <c r="BH58" s="89"/>
      <c r="BI58" s="89"/>
      <c r="BJ58" s="89"/>
      <c r="BK58" s="89"/>
      <c r="BL58" s="89"/>
      <c r="BM58" s="89"/>
      <c r="BN58" s="89"/>
      <c r="BO58" s="89"/>
      <c r="BP58" s="89"/>
      <c r="BQ58" s="89"/>
      <c r="BR58" s="89"/>
      <c r="BS58" s="89"/>
      <c r="BT58" s="89"/>
      <c r="BU58" s="89"/>
      <c r="BV58" s="89"/>
      <c r="BW58" s="89"/>
      <c r="BX58" s="89"/>
      <c r="BY58" s="89"/>
      <c r="BZ58" s="89"/>
    </row>
    <row r="59" spans="1:78" s="19" customFormat="1" x14ac:dyDescent="0.25">
      <c r="A59" s="89"/>
      <c r="B59" s="89"/>
      <c r="C59" s="89"/>
      <c r="D59" s="89"/>
      <c r="E59" s="89"/>
      <c r="F59" s="75"/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  <c r="AA59" s="75"/>
      <c r="AB59" s="75"/>
      <c r="AC59" s="75"/>
      <c r="AD59" s="75"/>
      <c r="AE59" s="75"/>
      <c r="AF59" s="75"/>
      <c r="AG59" s="75"/>
      <c r="AH59" s="75"/>
      <c r="AI59" s="75"/>
      <c r="AJ59" s="75"/>
      <c r="AK59" s="75"/>
      <c r="AL59" s="75"/>
      <c r="AM59" s="75"/>
      <c r="AN59" s="75"/>
      <c r="AO59" s="75"/>
      <c r="AP59" s="75"/>
      <c r="AQ59" s="75"/>
      <c r="AR59" s="75"/>
      <c r="AS59" s="75"/>
      <c r="AT59" s="75"/>
      <c r="AU59" s="75"/>
      <c r="AV59" s="75"/>
      <c r="AW59" s="75"/>
      <c r="AX59" s="75"/>
      <c r="AY59" s="75"/>
      <c r="AZ59" s="75"/>
      <c r="BA59" s="75"/>
      <c r="BB59" s="75"/>
      <c r="BC59" s="89"/>
      <c r="BD59" s="89"/>
      <c r="BE59" s="89"/>
      <c r="BF59" s="89"/>
      <c r="BG59" s="89"/>
      <c r="BH59" s="89"/>
      <c r="BI59" s="89"/>
      <c r="BJ59" s="89"/>
      <c r="BK59" s="89"/>
      <c r="BL59" s="89"/>
      <c r="BM59" s="89"/>
      <c r="BN59" s="89"/>
      <c r="BO59" s="89"/>
      <c r="BP59" s="89"/>
      <c r="BQ59" s="89"/>
      <c r="BR59" s="89"/>
      <c r="BS59" s="89"/>
      <c r="BT59" s="89"/>
      <c r="BU59" s="89"/>
      <c r="BV59" s="89"/>
      <c r="BW59" s="89"/>
      <c r="BX59" s="89"/>
      <c r="BY59" s="89"/>
      <c r="BZ59" s="89"/>
    </row>
    <row r="60" spans="1:78" s="19" customFormat="1" x14ac:dyDescent="0.25">
      <c r="A60" s="89"/>
      <c r="B60" s="89"/>
      <c r="C60" s="89"/>
      <c r="D60" s="89"/>
      <c r="E60" s="89"/>
      <c r="F60" s="75"/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  <c r="AA60" s="75"/>
      <c r="AB60" s="75"/>
      <c r="AC60" s="75"/>
      <c r="AD60" s="75"/>
      <c r="AE60" s="75"/>
      <c r="AF60" s="75"/>
      <c r="AG60" s="75"/>
      <c r="AH60" s="75"/>
      <c r="AI60" s="75"/>
      <c r="AJ60" s="75"/>
      <c r="AK60" s="75"/>
      <c r="AL60" s="75"/>
      <c r="AM60" s="75"/>
      <c r="AN60" s="75"/>
      <c r="AO60" s="75"/>
      <c r="AP60" s="75"/>
      <c r="AQ60" s="75"/>
      <c r="AR60" s="75"/>
      <c r="AS60" s="75"/>
      <c r="AT60" s="75"/>
      <c r="AU60" s="75"/>
      <c r="AV60" s="75"/>
      <c r="AW60" s="75"/>
      <c r="AX60" s="75"/>
      <c r="AY60" s="75"/>
      <c r="AZ60" s="75"/>
      <c r="BA60" s="75"/>
      <c r="BB60" s="75"/>
      <c r="BC60" s="89"/>
      <c r="BD60" s="89"/>
      <c r="BE60" s="89"/>
      <c r="BF60" s="89"/>
      <c r="BG60" s="89"/>
      <c r="BH60" s="89"/>
      <c r="BI60" s="89"/>
      <c r="BJ60" s="89"/>
      <c r="BK60" s="89"/>
      <c r="BL60" s="89"/>
      <c r="BM60" s="89"/>
      <c r="BN60" s="89"/>
      <c r="BO60" s="89"/>
      <c r="BP60" s="89"/>
      <c r="BQ60" s="89"/>
      <c r="BR60" s="89"/>
      <c r="BS60" s="89"/>
      <c r="BT60" s="89"/>
      <c r="BU60" s="89"/>
      <c r="BV60" s="89"/>
      <c r="BW60" s="89"/>
      <c r="BX60" s="89"/>
      <c r="BY60" s="89"/>
      <c r="BZ60" s="89"/>
    </row>
    <row r="61" spans="1:78" s="19" customFormat="1" x14ac:dyDescent="0.25">
      <c r="A61" s="89"/>
      <c r="B61" s="89"/>
      <c r="C61" s="89"/>
      <c r="D61" s="89"/>
      <c r="E61" s="89"/>
      <c r="F61" s="75"/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  <c r="AA61" s="75"/>
      <c r="AB61" s="75"/>
      <c r="AC61" s="75"/>
      <c r="AD61" s="75"/>
      <c r="AE61" s="75"/>
      <c r="AF61" s="75"/>
      <c r="AG61" s="75"/>
      <c r="AH61" s="75"/>
      <c r="AI61" s="75"/>
      <c r="AJ61" s="75"/>
      <c r="AK61" s="75"/>
      <c r="AL61" s="75"/>
      <c r="AM61" s="75"/>
      <c r="AN61" s="75"/>
      <c r="AO61" s="75"/>
      <c r="AP61" s="75"/>
      <c r="AQ61" s="75"/>
      <c r="AR61" s="75"/>
      <c r="AS61" s="75"/>
      <c r="AT61" s="75"/>
      <c r="AU61" s="75"/>
      <c r="AV61" s="75"/>
      <c r="AW61" s="75"/>
      <c r="AX61" s="75"/>
      <c r="AY61" s="75"/>
      <c r="AZ61" s="75"/>
      <c r="BA61" s="75"/>
      <c r="BB61" s="75"/>
      <c r="BC61" s="89"/>
      <c r="BD61" s="89"/>
      <c r="BE61" s="89"/>
      <c r="BF61" s="89"/>
      <c r="BG61" s="89"/>
      <c r="BH61" s="89"/>
      <c r="BI61" s="89"/>
      <c r="BJ61" s="89"/>
      <c r="BK61" s="89"/>
      <c r="BL61" s="89"/>
      <c r="BM61" s="89"/>
      <c r="BN61" s="89"/>
      <c r="BO61" s="89"/>
      <c r="BP61" s="89"/>
      <c r="BQ61" s="89"/>
      <c r="BR61" s="89"/>
      <c r="BS61" s="89"/>
      <c r="BT61" s="89"/>
      <c r="BU61" s="89"/>
      <c r="BV61" s="89"/>
      <c r="BW61" s="89"/>
      <c r="BX61" s="89"/>
      <c r="BY61" s="89"/>
      <c r="BZ61" s="89"/>
    </row>
    <row r="62" spans="1:78" s="19" customFormat="1" x14ac:dyDescent="0.25">
      <c r="A62" s="89"/>
      <c r="B62" s="89"/>
      <c r="C62" s="89"/>
      <c r="D62" s="89"/>
      <c r="E62" s="89"/>
      <c r="F62" s="75"/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  <c r="AA62" s="75"/>
      <c r="AB62" s="75"/>
      <c r="AC62" s="75"/>
      <c r="AD62" s="75"/>
      <c r="AE62" s="75"/>
      <c r="AF62" s="75"/>
      <c r="AG62" s="75"/>
      <c r="AH62" s="75"/>
      <c r="AI62" s="75"/>
      <c r="AJ62" s="75"/>
      <c r="AK62" s="75"/>
      <c r="AL62" s="75"/>
      <c r="AM62" s="75"/>
      <c r="AN62" s="75"/>
      <c r="AO62" s="75"/>
      <c r="AP62" s="75"/>
      <c r="AQ62" s="75"/>
      <c r="AR62" s="75"/>
      <c r="AS62" s="75"/>
      <c r="AT62" s="75"/>
      <c r="AU62" s="75"/>
      <c r="AV62" s="75"/>
      <c r="AW62" s="75"/>
      <c r="AX62" s="75"/>
      <c r="AY62" s="75"/>
      <c r="AZ62" s="75"/>
      <c r="BA62" s="75"/>
      <c r="BB62" s="75"/>
      <c r="BC62" s="89"/>
      <c r="BD62" s="89"/>
      <c r="BE62" s="89"/>
      <c r="BF62" s="89"/>
      <c r="BG62" s="89"/>
      <c r="BH62" s="89"/>
      <c r="BI62" s="89"/>
      <c r="BJ62" s="89"/>
      <c r="BK62" s="89"/>
      <c r="BL62" s="89"/>
      <c r="BM62" s="89"/>
      <c r="BN62" s="89"/>
      <c r="BO62" s="89"/>
      <c r="BP62" s="89"/>
      <c r="BQ62" s="89"/>
      <c r="BR62" s="89"/>
      <c r="BS62" s="89"/>
      <c r="BT62" s="89"/>
      <c r="BU62" s="89"/>
      <c r="BV62" s="89"/>
      <c r="BW62" s="89"/>
      <c r="BX62" s="89"/>
      <c r="BY62" s="89"/>
      <c r="BZ62" s="89"/>
    </row>
    <row r="63" spans="1:78" s="19" customFormat="1" x14ac:dyDescent="0.25">
      <c r="A63" s="89"/>
      <c r="B63" s="89"/>
      <c r="C63" s="89"/>
      <c r="D63" s="89"/>
      <c r="E63" s="89"/>
      <c r="F63" s="75"/>
      <c r="G63" s="75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  <c r="AA63" s="75"/>
      <c r="AB63" s="75"/>
      <c r="AC63" s="75"/>
      <c r="AD63" s="75"/>
      <c r="AE63" s="75"/>
      <c r="AF63" s="75"/>
      <c r="AG63" s="75"/>
      <c r="AH63" s="75"/>
      <c r="AI63" s="75"/>
      <c r="AJ63" s="75"/>
      <c r="AK63" s="75"/>
      <c r="AL63" s="75"/>
      <c r="AM63" s="75"/>
      <c r="AN63" s="75"/>
      <c r="AO63" s="75"/>
      <c r="AP63" s="75"/>
      <c r="AQ63" s="75"/>
      <c r="AR63" s="75"/>
      <c r="AS63" s="75"/>
      <c r="AT63" s="75"/>
      <c r="AU63" s="75"/>
      <c r="AV63" s="75"/>
      <c r="AW63" s="75"/>
      <c r="AX63" s="75"/>
      <c r="AY63" s="75"/>
      <c r="AZ63" s="75"/>
      <c r="BA63" s="75"/>
      <c r="BB63" s="75"/>
      <c r="BC63" s="89"/>
      <c r="BD63" s="89"/>
      <c r="BE63" s="89"/>
      <c r="BF63" s="89"/>
      <c r="BG63" s="89"/>
      <c r="BH63" s="89"/>
      <c r="BI63" s="89"/>
      <c r="BJ63" s="89"/>
      <c r="BK63" s="89"/>
      <c r="BL63" s="89"/>
      <c r="BM63" s="89"/>
      <c r="BN63" s="89"/>
      <c r="BO63" s="89"/>
      <c r="BP63" s="89"/>
      <c r="BQ63" s="89"/>
      <c r="BR63" s="89"/>
      <c r="BS63" s="89"/>
      <c r="BT63" s="89"/>
      <c r="BU63" s="89"/>
      <c r="BV63" s="89"/>
      <c r="BW63" s="89"/>
      <c r="BX63" s="89"/>
      <c r="BY63" s="89"/>
      <c r="BZ63" s="89"/>
    </row>
    <row r="64" spans="1:78" s="19" customFormat="1" x14ac:dyDescent="0.25">
      <c r="A64" s="89"/>
      <c r="B64" s="89"/>
      <c r="C64" s="89"/>
      <c r="D64" s="89"/>
      <c r="E64" s="89"/>
      <c r="F64" s="75"/>
      <c r="G64" s="75"/>
      <c r="H64" s="7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  <c r="AA64" s="75"/>
      <c r="AB64" s="75"/>
      <c r="AC64" s="75"/>
      <c r="AD64" s="75"/>
      <c r="AE64" s="75"/>
      <c r="AF64" s="75"/>
      <c r="AG64" s="75"/>
      <c r="AH64" s="75"/>
      <c r="AI64" s="75"/>
      <c r="AJ64" s="75"/>
      <c r="AK64" s="75"/>
      <c r="AL64" s="75"/>
      <c r="AM64" s="75"/>
      <c r="AN64" s="75"/>
      <c r="AO64" s="75"/>
      <c r="AP64" s="75"/>
      <c r="AQ64" s="75"/>
      <c r="AR64" s="75"/>
      <c r="AS64" s="75"/>
      <c r="AT64" s="75"/>
      <c r="AU64" s="75"/>
      <c r="AV64" s="75"/>
      <c r="AW64" s="75"/>
      <c r="AX64" s="75"/>
      <c r="AY64" s="75"/>
      <c r="AZ64" s="75"/>
      <c r="BA64" s="75"/>
      <c r="BB64" s="75"/>
      <c r="BC64" s="89"/>
      <c r="BD64" s="89"/>
      <c r="BE64" s="89"/>
      <c r="BF64" s="89"/>
      <c r="BG64" s="89"/>
      <c r="BH64" s="89"/>
      <c r="BI64" s="89"/>
      <c r="BJ64" s="89"/>
      <c r="BK64" s="89"/>
      <c r="BL64" s="89"/>
      <c r="BM64" s="89"/>
      <c r="BN64" s="89"/>
      <c r="BO64" s="89"/>
      <c r="BP64" s="89"/>
      <c r="BQ64" s="89"/>
      <c r="BR64" s="89"/>
      <c r="BS64" s="89"/>
      <c r="BT64" s="89"/>
      <c r="BU64" s="89"/>
      <c r="BV64" s="89"/>
      <c r="BW64" s="89"/>
      <c r="BX64" s="89"/>
      <c r="BY64" s="89"/>
      <c r="BZ64" s="89"/>
    </row>
    <row r="65" spans="1:78" s="19" customFormat="1" x14ac:dyDescent="0.25">
      <c r="A65" s="89"/>
      <c r="B65" s="89"/>
      <c r="C65" s="89"/>
      <c r="D65" s="89"/>
      <c r="E65" s="89"/>
      <c r="F65" s="75"/>
      <c r="G65" s="75"/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  <c r="AA65" s="75"/>
      <c r="AB65" s="75"/>
      <c r="AC65" s="75"/>
      <c r="AD65" s="75"/>
      <c r="AE65" s="75"/>
      <c r="AF65" s="75"/>
      <c r="AG65" s="75"/>
      <c r="AH65" s="75"/>
      <c r="AI65" s="75"/>
      <c r="AJ65" s="75"/>
      <c r="AK65" s="75"/>
      <c r="AL65" s="75"/>
      <c r="AM65" s="75"/>
      <c r="AN65" s="75"/>
      <c r="AO65" s="75"/>
      <c r="AP65" s="75"/>
      <c r="AQ65" s="75"/>
      <c r="AR65" s="75"/>
      <c r="AS65" s="75"/>
      <c r="AT65" s="75"/>
      <c r="AU65" s="75"/>
      <c r="AV65" s="75"/>
      <c r="AW65" s="75"/>
      <c r="AX65" s="75"/>
      <c r="AY65" s="75"/>
      <c r="AZ65" s="75"/>
      <c r="BA65" s="75"/>
      <c r="BB65" s="75"/>
      <c r="BC65" s="89"/>
      <c r="BD65" s="89"/>
      <c r="BE65" s="89"/>
      <c r="BF65" s="89"/>
      <c r="BG65" s="89"/>
      <c r="BH65" s="89"/>
      <c r="BI65" s="89"/>
      <c r="BJ65" s="89"/>
      <c r="BK65" s="89"/>
      <c r="BL65" s="89"/>
      <c r="BM65" s="89"/>
      <c r="BN65" s="89"/>
      <c r="BO65" s="89"/>
      <c r="BP65" s="89"/>
      <c r="BQ65" s="89"/>
      <c r="BR65" s="89"/>
      <c r="BS65" s="89"/>
      <c r="BT65" s="89"/>
      <c r="BU65" s="89"/>
      <c r="BV65" s="89"/>
      <c r="BW65" s="89"/>
      <c r="BX65" s="89"/>
      <c r="BY65" s="89"/>
      <c r="BZ65" s="89"/>
    </row>
    <row r="66" spans="1:78" s="19" customFormat="1" x14ac:dyDescent="0.25">
      <c r="A66" s="89"/>
      <c r="B66" s="89"/>
      <c r="C66" s="89"/>
      <c r="D66" s="89"/>
      <c r="E66" s="89"/>
      <c r="F66" s="75"/>
      <c r="G66" s="75"/>
      <c r="H66" s="75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  <c r="AA66" s="75"/>
      <c r="AB66" s="75"/>
      <c r="AC66" s="75"/>
      <c r="AD66" s="75"/>
      <c r="AE66" s="75"/>
      <c r="AF66" s="75"/>
      <c r="AG66" s="75"/>
      <c r="AH66" s="75"/>
      <c r="AI66" s="75"/>
      <c r="AJ66" s="75"/>
      <c r="AK66" s="75"/>
      <c r="AL66" s="75"/>
      <c r="AM66" s="75"/>
      <c r="AN66" s="75"/>
      <c r="AO66" s="75"/>
      <c r="AP66" s="75"/>
      <c r="AQ66" s="75"/>
      <c r="AR66" s="75"/>
      <c r="AS66" s="75"/>
      <c r="AT66" s="75"/>
      <c r="AU66" s="75"/>
      <c r="AV66" s="75"/>
      <c r="AW66" s="75"/>
      <c r="AX66" s="75"/>
      <c r="AY66" s="75"/>
      <c r="AZ66" s="75"/>
      <c r="BA66" s="75"/>
      <c r="BB66" s="75"/>
      <c r="BC66" s="89"/>
      <c r="BD66" s="89"/>
      <c r="BE66" s="89"/>
      <c r="BF66" s="89"/>
      <c r="BG66" s="89"/>
      <c r="BH66" s="89"/>
      <c r="BI66" s="89"/>
      <c r="BJ66" s="89"/>
      <c r="BK66" s="89"/>
      <c r="BL66" s="89"/>
      <c r="BM66" s="89"/>
      <c r="BN66" s="89"/>
      <c r="BO66" s="89"/>
      <c r="BP66" s="89"/>
      <c r="BQ66" s="89"/>
      <c r="BR66" s="89"/>
      <c r="BS66" s="89"/>
      <c r="BT66" s="89"/>
      <c r="BU66" s="89"/>
      <c r="BV66" s="89"/>
      <c r="BW66" s="89"/>
      <c r="BX66" s="89"/>
      <c r="BY66" s="89"/>
      <c r="BZ66" s="89"/>
    </row>
    <row r="67" spans="1:78" s="19" customFormat="1" x14ac:dyDescent="0.25">
      <c r="A67" s="89"/>
      <c r="B67" s="89"/>
      <c r="C67" s="89"/>
      <c r="D67" s="89"/>
      <c r="E67" s="89"/>
      <c r="F67" s="75"/>
      <c r="G67" s="75"/>
      <c r="H67" s="75"/>
      <c r="I67" s="75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5"/>
      <c r="Z67" s="75"/>
      <c r="AA67" s="75"/>
      <c r="AB67" s="75"/>
      <c r="AC67" s="75"/>
      <c r="AD67" s="75"/>
      <c r="AE67" s="75"/>
      <c r="AF67" s="75"/>
      <c r="AG67" s="75"/>
      <c r="AH67" s="75"/>
      <c r="AI67" s="75"/>
      <c r="AJ67" s="75"/>
      <c r="AK67" s="75"/>
      <c r="AL67" s="75"/>
      <c r="AM67" s="75"/>
      <c r="AN67" s="75"/>
      <c r="AO67" s="75"/>
      <c r="AP67" s="75"/>
      <c r="AQ67" s="75"/>
      <c r="AR67" s="75"/>
      <c r="AS67" s="75"/>
      <c r="AT67" s="75"/>
      <c r="AU67" s="75"/>
      <c r="AV67" s="75"/>
      <c r="AW67" s="75"/>
      <c r="AX67" s="75"/>
      <c r="AY67" s="75"/>
      <c r="AZ67" s="75"/>
      <c r="BA67" s="75"/>
      <c r="BB67" s="75"/>
      <c r="BC67" s="89"/>
      <c r="BD67" s="89"/>
      <c r="BE67" s="89"/>
      <c r="BF67" s="89"/>
      <c r="BG67" s="89"/>
      <c r="BH67" s="89"/>
      <c r="BI67" s="89"/>
      <c r="BJ67" s="89"/>
      <c r="BK67" s="89"/>
      <c r="BL67" s="89"/>
      <c r="BM67" s="89"/>
      <c r="BN67" s="89"/>
      <c r="BO67" s="89"/>
      <c r="BP67" s="89"/>
      <c r="BQ67" s="89"/>
      <c r="BR67" s="89"/>
      <c r="BS67" s="89"/>
      <c r="BT67" s="89"/>
      <c r="BU67" s="89"/>
      <c r="BV67" s="89"/>
      <c r="BW67" s="89"/>
      <c r="BX67" s="89"/>
      <c r="BY67" s="89"/>
      <c r="BZ67" s="89"/>
    </row>
    <row r="68" spans="1:78" s="19" customFormat="1" x14ac:dyDescent="0.25">
      <c r="A68" s="89"/>
      <c r="B68" s="89"/>
      <c r="C68" s="89"/>
      <c r="D68" s="89"/>
      <c r="E68" s="89"/>
      <c r="F68" s="75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  <c r="AA68" s="75"/>
      <c r="AB68" s="75"/>
      <c r="AC68" s="75"/>
      <c r="AD68" s="75"/>
      <c r="AE68" s="75"/>
      <c r="AF68" s="75"/>
      <c r="AG68" s="75"/>
      <c r="AH68" s="75"/>
      <c r="AI68" s="75"/>
      <c r="AJ68" s="75"/>
      <c r="AK68" s="75"/>
      <c r="AL68" s="75"/>
      <c r="AM68" s="75"/>
      <c r="AN68" s="75"/>
      <c r="AO68" s="75"/>
      <c r="AP68" s="75"/>
      <c r="AQ68" s="75"/>
      <c r="AR68" s="75"/>
      <c r="AS68" s="75"/>
      <c r="AT68" s="75"/>
      <c r="AU68" s="75"/>
      <c r="AV68" s="75"/>
      <c r="AW68" s="75"/>
      <c r="AX68" s="75"/>
      <c r="AY68" s="75"/>
      <c r="AZ68" s="75"/>
      <c r="BA68" s="75"/>
      <c r="BB68" s="75"/>
      <c r="BC68" s="89"/>
      <c r="BD68" s="89"/>
      <c r="BE68" s="89"/>
      <c r="BF68" s="89"/>
      <c r="BG68" s="89"/>
      <c r="BH68" s="89"/>
      <c r="BI68" s="89"/>
      <c r="BJ68" s="89"/>
      <c r="BK68" s="89"/>
      <c r="BL68" s="89"/>
      <c r="BM68" s="89"/>
      <c r="BN68" s="89"/>
      <c r="BO68" s="89"/>
      <c r="BP68" s="89"/>
      <c r="BQ68" s="89"/>
      <c r="BR68" s="89"/>
      <c r="BS68" s="89"/>
      <c r="BT68" s="89"/>
      <c r="BU68" s="89"/>
      <c r="BV68" s="89"/>
      <c r="BW68" s="89"/>
      <c r="BX68" s="89"/>
      <c r="BY68" s="89"/>
      <c r="BZ68" s="89"/>
    </row>
    <row r="69" spans="1:78" s="19" customFormat="1" x14ac:dyDescent="0.25">
      <c r="A69" s="89"/>
      <c r="B69" s="89"/>
      <c r="C69" s="89"/>
      <c r="D69" s="89"/>
      <c r="E69" s="89"/>
      <c r="F69" s="75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  <c r="AJ69" s="75"/>
      <c r="AK69" s="75"/>
      <c r="AL69" s="75"/>
      <c r="AM69" s="75"/>
      <c r="AN69" s="75"/>
      <c r="AO69" s="75"/>
      <c r="AP69" s="75"/>
      <c r="AQ69" s="75"/>
      <c r="AR69" s="75"/>
      <c r="AS69" s="75"/>
      <c r="AT69" s="75"/>
      <c r="AU69" s="75"/>
      <c r="AV69" s="75"/>
      <c r="AW69" s="75"/>
      <c r="AX69" s="75"/>
      <c r="AY69" s="75"/>
      <c r="AZ69" s="75"/>
      <c r="BA69" s="75"/>
      <c r="BB69" s="75"/>
      <c r="BC69" s="89"/>
      <c r="BD69" s="89"/>
      <c r="BE69" s="89"/>
      <c r="BF69" s="89"/>
      <c r="BG69" s="89"/>
      <c r="BH69" s="89"/>
      <c r="BI69" s="89"/>
      <c r="BJ69" s="89"/>
      <c r="BK69" s="89"/>
      <c r="BL69" s="89"/>
      <c r="BM69" s="89"/>
      <c r="BN69" s="89"/>
      <c r="BO69" s="89"/>
      <c r="BP69" s="89"/>
      <c r="BQ69" s="89"/>
      <c r="BR69" s="89"/>
      <c r="BS69" s="89"/>
      <c r="BT69" s="89"/>
      <c r="BU69" s="89"/>
      <c r="BV69" s="89"/>
      <c r="BW69" s="89"/>
      <c r="BX69" s="89"/>
      <c r="BY69" s="89"/>
      <c r="BZ69" s="89"/>
    </row>
    <row r="70" spans="1:78" s="19" customFormat="1" x14ac:dyDescent="0.25">
      <c r="A70" s="89"/>
      <c r="B70" s="89"/>
      <c r="C70" s="89"/>
      <c r="D70" s="89"/>
      <c r="E70" s="89"/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  <c r="AA70" s="75"/>
      <c r="AB70" s="75"/>
      <c r="AC70" s="75"/>
      <c r="AD70" s="75"/>
      <c r="AE70" s="75"/>
      <c r="AF70" s="75"/>
      <c r="AG70" s="75"/>
      <c r="AH70" s="75"/>
      <c r="AI70" s="75"/>
      <c r="AJ70" s="75"/>
      <c r="AK70" s="75"/>
      <c r="AL70" s="75"/>
      <c r="AM70" s="75"/>
      <c r="AN70" s="75"/>
      <c r="AO70" s="75"/>
      <c r="AP70" s="75"/>
      <c r="AQ70" s="75"/>
      <c r="AR70" s="75"/>
      <c r="AS70" s="75"/>
      <c r="AT70" s="75"/>
      <c r="AU70" s="75"/>
      <c r="AV70" s="75"/>
      <c r="AW70" s="75"/>
      <c r="AX70" s="75"/>
      <c r="AY70" s="75"/>
      <c r="AZ70" s="75"/>
      <c r="BA70" s="75"/>
      <c r="BB70" s="75"/>
      <c r="BC70" s="89"/>
      <c r="BD70" s="89"/>
      <c r="BE70" s="89"/>
      <c r="BF70" s="89"/>
      <c r="BG70" s="89"/>
      <c r="BH70" s="89"/>
      <c r="BI70" s="89"/>
      <c r="BJ70" s="89"/>
      <c r="BK70" s="89"/>
      <c r="BL70" s="89"/>
      <c r="BM70" s="89"/>
      <c r="BN70" s="89"/>
      <c r="BO70" s="89"/>
      <c r="BP70" s="89"/>
      <c r="BQ70" s="89"/>
      <c r="BR70" s="89"/>
      <c r="BS70" s="89"/>
      <c r="BT70" s="89"/>
      <c r="BU70" s="89"/>
      <c r="BV70" s="89"/>
      <c r="BW70" s="89"/>
      <c r="BX70" s="89"/>
      <c r="BY70" s="89"/>
      <c r="BZ70" s="89"/>
    </row>
    <row r="71" spans="1:78" s="19" customFormat="1" x14ac:dyDescent="0.25">
      <c r="A71" s="89"/>
      <c r="B71" s="89"/>
      <c r="C71" s="89"/>
      <c r="D71" s="89"/>
      <c r="E71" s="89"/>
      <c r="F71" s="75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5"/>
      <c r="AO71" s="75"/>
      <c r="AP71" s="75"/>
      <c r="AQ71" s="75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89"/>
      <c r="BD71" s="89"/>
      <c r="BE71" s="89"/>
      <c r="BF71" s="89"/>
      <c r="BG71" s="89"/>
      <c r="BH71" s="89"/>
      <c r="BI71" s="89"/>
      <c r="BJ71" s="89"/>
      <c r="BK71" s="89"/>
      <c r="BL71" s="89"/>
      <c r="BM71" s="89"/>
      <c r="BN71" s="89"/>
      <c r="BO71" s="89"/>
      <c r="BP71" s="89"/>
      <c r="BQ71" s="89"/>
      <c r="BR71" s="89"/>
      <c r="BS71" s="89"/>
      <c r="BT71" s="89"/>
      <c r="BU71" s="89"/>
      <c r="BV71" s="89"/>
      <c r="BW71" s="89"/>
      <c r="BX71" s="89"/>
      <c r="BY71" s="89"/>
      <c r="BZ71" s="89"/>
    </row>
    <row r="72" spans="1:78" s="19" customFormat="1" x14ac:dyDescent="0.25">
      <c r="A72" s="89"/>
      <c r="B72" s="89"/>
      <c r="C72" s="89"/>
      <c r="D72" s="89"/>
      <c r="E72" s="89"/>
      <c r="F72" s="75"/>
      <c r="G72" s="75"/>
      <c r="H72" s="7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5"/>
      <c r="X72" s="75"/>
      <c r="Y72" s="75"/>
      <c r="Z72" s="75"/>
      <c r="AA72" s="75"/>
      <c r="AB72" s="75"/>
      <c r="AC72" s="75"/>
      <c r="AD72" s="75"/>
      <c r="AE72" s="75"/>
      <c r="AF72" s="75"/>
      <c r="AG72" s="75"/>
      <c r="AH72" s="75"/>
      <c r="AI72" s="75"/>
      <c r="AJ72" s="75"/>
      <c r="AK72" s="75"/>
      <c r="AL72" s="75"/>
      <c r="AM72" s="75"/>
      <c r="AN72" s="75"/>
      <c r="AO72" s="75"/>
      <c r="AP72" s="75"/>
      <c r="AQ72" s="75"/>
      <c r="AR72" s="75"/>
      <c r="AS72" s="75"/>
      <c r="AT72" s="75"/>
      <c r="AU72" s="75"/>
      <c r="AV72" s="75"/>
      <c r="AW72" s="75"/>
      <c r="AX72" s="75"/>
      <c r="AY72" s="75"/>
      <c r="AZ72" s="75"/>
      <c r="BA72" s="75"/>
      <c r="BB72" s="75"/>
      <c r="BC72" s="89"/>
      <c r="BD72" s="89"/>
      <c r="BE72" s="89"/>
      <c r="BF72" s="89"/>
      <c r="BG72" s="89"/>
      <c r="BH72" s="89"/>
      <c r="BI72" s="89"/>
      <c r="BJ72" s="89"/>
      <c r="BK72" s="89"/>
      <c r="BL72" s="89"/>
      <c r="BM72" s="89"/>
      <c r="BN72" s="89"/>
      <c r="BO72" s="89"/>
      <c r="BP72" s="89"/>
      <c r="BQ72" s="89"/>
      <c r="BR72" s="89"/>
      <c r="BS72" s="89"/>
      <c r="BT72" s="89"/>
      <c r="BU72" s="89"/>
      <c r="BV72" s="89"/>
      <c r="BW72" s="89"/>
      <c r="BX72" s="89"/>
      <c r="BY72" s="89"/>
      <c r="BZ72" s="89"/>
    </row>
    <row r="73" spans="1:78" s="19" customFormat="1" x14ac:dyDescent="0.25">
      <c r="A73" s="89"/>
      <c r="B73" s="89"/>
      <c r="C73" s="89"/>
      <c r="D73" s="89"/>
      <c r="E73" s="89"/>
      <c r="F73" s="75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  <c r="AA73" s="75"/>
      <c r="AB73" s="75"/>
      <c r="AC73" s="75"/>
      <c r="AD73" s="75"/>
      <c r="AE73" s="75"/>
      <c r="AF73" s="75"/>
      <c r="AG73" s="75"/>
      <c r="AH73" s="75"/>
      <c r="AI73" s="75"/>
      <c r="AJ73" s="75"/>
      <c r="AK73" s="75"/>
      <c r="AL73" s="75"/>
      <c r="AM73" s="75"/>
      <c r="AN73" s="75"/>
      <c r="AO73" s="75"/>
      <c r="AP73" s="75"/>
      <c r="AQ73" s="75"/>
      <c r="AR73" s="75"/>
      <c r="AS73" s="75"/>
      <c r="AT73" s="75"/>
      <c r="AU73" s="75"/>
      <c r="AV73" s="75"/>
      <c r="AW73" s="75"/>
      <c r="AX73" s="75"/>
      <c r="AY73" s="75"/>
      <c r="AZ73" s="75"/>
      <c r="BA73" s="75"/>
      <c r="BB73" s="75"/>
      <c r="BC73" s="89"/>
      <c r="BD73" s="89"/>
      <c r="BE73" s="89"/>
      <c r="BF73" s="89"/>
      <c r="BG73" s="89"/>
      <c r="BH73" s="89"/>
      <c r="BI73" s="89"/>
      <c r="BJ73" s="89"/>
      <c r="BK73" s="89"/>
      <c r="BL73" s="89"/>
      <c r="BM73" s="89"/>
      <c r="BN73" s="89"/>
      <c r="BO73" s="89"/>
      <c r="BP73" s="89"/>
      <c r="BQ73" s="89"/>
      <c r="BR73" s="89"/>
      <c r="BS73" s="89"/>
      <c r="BT73" s="89"/>
      <c r="BU73" s="89"/>
      <c r="BV73" s="89"/>
      <c r="BW73" s="89"/>
      <c r="BX73" s="89"/>
      <c r="BY73" s="89"/>
      <c r="BZ73" s="89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EC0CBF-A81B-4C4B-A3DC-F450DCBC0B6A}">
  <dimension ref="A1:BZ72"/>
  <sheetViews>
    <sheetView zoomScale="85" zoomScaleNormal="85" workbookViewId="0">
      <pane xSplit="1" ySplit="2" topLeftCell="B3" activePane="bottomRight" state="frozen"/>
      <selection pane="topRight" activeCell="E24" sqref="E24"/>
      <selection pane="bottomLeft" activeCell="E24" sqref="E24"/>
      <selection pane="bottomRight" activeCell="B3" sqref="B3"/>
    </sheetView>
  </sheetViews>
  <sheetFormatPr defaultColWidth="9.140625" defaultRowHeight="15" x14ac:dyDescent="0.25"/>
  <cols>
    <col min="1" max="1" width="19.7109375" style="74" customWidth="1"/>
    <col min="2" max="2" width="12.140625" style="89" customWidth="1"/>
    <col min="3" max="3" width="12.5703125" style="89" customWidth="1"/>
    <col min="4" max="4" width="9.140625" style="74"/>
    <col min="5" max="5" width="15.42578125" style="74" bestFit="1" customWidth="1"/>
    <col min="6" max="7" width="6.7109375" style="75" bestFit="1" customWidth="1"/>
    <col min="8" max="8" width="4.140625" style="75" bestFit="1" customWidth="1"/>
    <col min="9" max="9" width="5.7109375" style="75" bestFit="1" customWidth="1"/>
    <col min="10" max="10" width="6.7109375" style="75" bestFit="1" customWidth="1"/>
    <col min="11" max="11" width="5.85546875" style="75" bestFit="1" customWidth="1"/>
    <col min="12" max="12" width="5.7109375" style="75" bestFit="1" customWidth="1"/>
    <col min="13" max="13" width="9.28515625" style="75" bestFit="1" customWidth="1"/>
    <col min="14" max="14" width="7.7109375" style="75" bestFit="1" customWidth="1"/>
    <col min="15" max="15" width="9.28515625" style="75" bestFit="1" customWidth="1"/>
    <col min="16" max="16" width="5.7109375" style="75" bestFit="1" customWidth="1"/>
    <col min="17" max="17" width="5.28515625" style="75" bestFit="1" customWidth="1"/>
    <col min="18" max="18" width="8.7109375" style="75" bestFit="1" customWidth="1"/>
    <col min="19" max="19" width="4.85546875" style="75" bestFit="1" customWidth="1"/>
    <col min="20" max="20" width="7.85546875" style="75" bestFit="1" customWidth="1"/>
    <col min="21" max="21" width="5.85546875" style="75" bestFit="1" customWidth="1"/>
    <col min="22" max="22" width="6" style="75" bestFit="1" customWidth="1"/>
    <col min="23" max="24" width="6.7109375" style="75" bestFit="1" customWidth="1"/>
    <col min="25" max="26" width="5.7109375" style="75" bestFit="1" customWidth="1"/>
    <col min="27" max="27" width="12" style="75" customWidth="1"/>
    <col min="28" max="29" width="9.140625" style="75"/>
    <col min="30" max="30" width="12" style="75" customWidth="1"/>
    <col min="31" max="31" width="5.85546875" style="75" bestFit="1" customWidth="1"/>
    <col min="32" max="32" width="18.7109375" style="75" bestFit="1" customWidth="1"/>
    <col min="33" max="33" width="6.85546875" style="75" customWidth="1"/>
    <col min="34" max="34" width="5.5703125" style="75" bestFit="1" customWidth="1"/>
    <col min="35" max="35" width="4" style="75" bestFit="1" customWidth="1"/>
    <col min="36" max="36" width="4.140625" style="75" bestFit="1" customWidth="1"/>
    <col min="37" max="37" width="5.5703125" style="75" bestFit="1" customWidth="1"/>
    <col min="38" max="38" width="5.7109375" style="75" bestFit="1" customWidth="1"/>
    <col min="39" max="39" width="5.5703125" style="75" bestFit="1" customWidth="1"/>
    <col min="40" max="40" width="6.7109375" style="75" bestFit="1" customWidth="1"/>
    <col min="41" max="42" width="5" style="75" bestFit="1" customWidth="1"/>
    <col min="43" max="43" width="8.5703125" style="75" bestFit="1" customWidth="1"/>
    <col min="44" max="44" width="4.42578125" style="75" bestFit="1" customWidth="1"/>
    <col min="45" max="45" width="7.5703125" style="75" bestFit="1" customWidth="1"/>
    <col min="46" max="46" width="5.5703125" style="75" bestFit="1" customWidth="1"/>
    <col min="47" max="47" width="5.7109375" style="75" bestFit="1" customWidth="1"/>
    <col min="48" max="48" width="5.5703125" style="75" bestFit="1" customWidth="1"/>
    <col min="49" max="49" width="6.7109375" style="75" bestFit="1" customWidth="1"/>
    <col min="50" max="50" width="5.28515625" style="75" bestFit="1" customWidth="1"/>
    <col min="51" max="51" width="4" style="75" bestFit="1" customWidth="1"/>
    <col min="52" max="54" width="9.140625" style="75"/>
    <col min="55" max="16384" width="9.140625" style="74"/>
  </cols>
  <sheetData>
    <row r="1" spans="1:78" x14ac:dyDescent="0.25">
      <c r="A1" s="89"/>
      <c r="B1" s="89" t="s">
        <v>329</v>
      </c>
      <c r="D1" s="89"/>
      <c r="E1" s="89" t="s">
        <v>526</v>
      </c>
      <c r="AG1" s="89" t="s">
        <v>527</v>
      </c>
      <c r="BC1" s="89" t="s">
        <v>332</v>
      </c>
      <c r="BD1" s="89"/>
      <c r="BE1" s="89"/>
      <c r="BF1" s="89" t="s">
        <v>528</v>
      </c>
      <c r="BG1" s="89"/>
      <c r="BH1" s="89"/>
      <c r="BI1" s="89"/>
      <c r="BJ1" s="89"/>
      <c r="BK1" s="89"/>
      <c r="BL1" s="89"/>
      <c r="BM1" s="89"/>
      <c r="BN1" s="89"/>
      <c r="BO1" s="89"/>
      <c r="BP1" s="89"/>
      <c r="BQ1" s="89"/>
      <c r="BR1" s="89"/>
      <c r="BS1" s="89"/>
      <c r="BT1" s="89"/>
      <c r="BU1" s="89"/>
      <c r="BV1" s="89"/>
      <c r="BW1" s="89"/>
      <c r="BX1" s="89"/>
      <c r="BY1" s="89"/>
      <c r="BZ1" s="89"/>
    </row>
    <row r="2" spans="1:78" x14ac:dyDescent="0.25">
      <c r="A2" s="89" t="s">
        <v>162</v>
      </c>
      <c r="B2" s="89" t="s">
        <v>334</v>
      </c>
      <c r="C2" s="89" t="s">
        <v>335</v>
      </c>
      <c r="D2" s="89"/>
      <c r="E2" s="89" t="s">
        <v>336</v>
      </c>
      <c r="F2" s="89" t="s">
        <v>96</v>
      </c>
      <c r="G2" s="89" t="s">
        <v>100</v>
      </c>
      <c r="H2" s="89" t="s">
        <v>102</v>
      </c>
      <c r="I2" s="89" t="s">
        <v>104</v>
      </c>
      <c r="J2" s="89" t="s">
        <v>106</v>
      </c>
      <c r="K2" s="89" t="s">
        <v>108</v>
      </c>
      <c r="L2" s="89" t="s">
        <v>110</v>
      </c>
      <c r="M2" s="89" t="s">
        <v>164</v>
      </c>
      <c r="N2" s="89" t="s">
        <v>165</v>
      </c>
      <c r="O2" s="89" t="s">
        <v>112</v>
      </c>
      <c r="P2" s="89" t="s">
        <v>114</v>
      </c>
      <c r="Q2" s="89" t="s">
        <v>116</v>
      </c>
      <c r="R2" s="89" t="s">
        <v>118</v>
      </c>
      <c r="S2" s="89" t="s">
        <v>120</v>
      </c>
      <c r="T2" s="89" t="s">
        <v>122</v>
      </c>
      <c r="U2" s="89" t="s">
        <v>124</v>
      </c>
      <c r="V2" s="89" t="s">
        <v>126</v>
      </c>
      <c r="W2" s="89" t="s">
        <v>128</v>
      </c>
      <c r="X2" s="89" t="s">
        <v>132</v>
      </c>
      <c r="Y2" s="89" t="s">
        <v>134</v>
      </c>
      <c r="Z2" s="89" t="s">
        <v>136</v>
      </c>
      <c r="AA2" s="89"/>
      <c r="AB2" s="75" t="s">
        <v>164</v>
      </c>
      <c r="AC2" s="75" t="s">
        <v>165</v>
      </c>
      <c r="AD2" s="89"/>
      <c r="AE2" s="75" t="s">
        <v>337</v>
      </c>
      <c r="AF2" s="75" t="s">
        <v>338</v>
      </c>
      <c r="AG2" s="75" t="s">
        <v>96</v>
      </c>
      <c r="AH2" s="75" t="s">
        <v>100</v>
      </c>
      <c r="AI2" s="75" t="s">
        <v>102</v>
      </c>
      <c r="AJ2" s="75" t="s">
        <v>104</v>
      </c>
      <c r="AK2" s="75" t="s">
        <v>106</v>
      </c>
      <c r="AL2" s="75" t="s">
        <v>108</v>
      </c>
      <c r="AM2" s="75" t="s">
        <v>110</v>
      </c>
      <c r="AN2" s="75" t="s">
        <v>112</v>
      </c>
      <c r="AO2" s="75" t="s">
        <v>114</v>
      </c>
      <c r="AP2" s="75" t="s">
        <v>116</v>
      </c>
      <c r="AQ2" s="75" t="s">
        <v>118</v>
      </c>
      <c r="AR2" s="75" t="s">
        <v>120</v>
      </c>
      <c r="AS2" s="75" t="s">
        <v>122</v>
      </c>
      <c r="AT2" s="75" t="s">
        <v>124</v>
      </c>
      <c r="AU2" s="75" t="s">
        <v>126</v>
      </c>
      <c r="AV2" s="75" t="s">
        <v>128</v>
      </c>
      <c r="AW2" s="75" t="s">
        <v>132</v>
      </c>
      <c r="AX2" s="75" t="s">
        <v>134</v>
      </c>
      <c r="AY2" s="75" t="s">
        <v>136</v>
      </c>
      <c r="AZ2" s="75" t="s">
        <v>164</v>
      </c>
      <c r="BA2" s="75" t="s">
        <v>165</v>
      </c>
      <c r="BC2" s="75" t="s">
        <v>164</v>
      </c>
      <c r="BD2" s="75" t="s">
        <v>165</v>
      </c>
      <c r="BE2" s="89"/>
      <c r="BF2" s="75" t="s">
        <v>164</v>
      </c>
      <c r="BG2" s="75" t="s">
        <v>165</v>
      </c>
      <c r="BH2" s="89"/>
      <c r="BI2" s="89"/>
      <c r="BJ2" s="89"/>
      <c r="BK2" s="89"/>
      <c r="BL2" s="89"/>
      <c r="BM2" s="89"/>
      <c r="BN2" s="89"/>
      <c r="BO2" s="89"/>
      <c r="BP2" s="89"/>
      <c r="BQ2" s="89"/>
      <c r="BR2" s="89"/>
      <c r="BS2" s="89"/>
      <c r="BT2" s="89"/>
      <c r="BU2" s="89"/>
      <c r="BV2" s="89"/>
      <c r="BW2" s="89"/>
      <c r="BX2" s="89"/>
      <c r="BY2" s="89"/>
      <c r="BZ2" s="89"/>
    </row>
    <row r="3" spans="1:78" x14ac:dyDescent="0.25">
      <c r="A3" s="89" t="s">
        <v>429</v>
      </c>
      <c r="B3" s="75">
        <v>3645.8425868675999</v>
      </c>
      <c r="C3" s="75">
        <v>385.77587500999999</v>
      </c>
      <c r="D3" s="89"/>
      <c r="E3" s="89" t="s">
        <v>429</v>
      </c>
      <c r="F3" s="89">
        <v>3.9862138683950801</v>
      </c>
      <c r="G3" s="89">
        <v>3.4571954227638102</v>
      </c>
      <c r="H3" s="89">
        <v>0.16178690167936999</v>
      </c>
      <c r="I3" s="89">
        <v>0.77681406548829401</v>
      </c>
      <c r="J3" s="89">
        <v>3.1049335048529199</v>
      </c>
      <c r="K3" s="89">
        <v>0.12760191173795801</v>
      </c>
      <c r="L3" s="89">
        <v>1.2187775012814299</v>
      </c>
      <c r="M3" s="89">
        <v>745.10441284536103</v>
      </c>
      <c r="N3" s="89">
        <v>74.3419143582841</v>
      </c>
      <c r="O3" s="89">
        <v>670.76249848707698</v>
      </c>
      <c r="P3" s="89">
        <v>0.51415049653598799</v>
      </c>
      <c r="Q3" s="89">
        <v>6.83942696142463E-2</v>
      </c>
      <c r="R3" s="89">
        <v>37.194460309639197</v>
      </c>
      <c r="S3" s="89">
        <v>0.18957210183148901</v>
      </c>
      <c r="T3" s="89">
        <v>2.8972509456174902</v>
      </c>
      <c r="U3" s="89">
        <v>5.11655348688526E-2</v>
      </c>
      <c r="V3" s="89">
        <v>2.97367917128258E-2</v>
      </c>
      <c r="W3" s="89">
        <v>7.2431327980511204</v>
      </c>
      <c r="X3" s="89">
        <v>12.568086972337399</v>
      </c>
      <c r="Y3" s="89">
        <v>0.480511953019507</v>
      </c>
      <c r="Z3" s="89">
        <v>0.27212900885706798</v>
      </c>
      <c r="AA3" s="89"/>
      <c r="AB3" s="40">
        <f t="shared" ref="AB3:AC14" si="0">(M3-B3)/(B3+1E-50)</f>
        <v>-0.79562902262175483</v>
      </c>
      <c r="AC3" s="40">
        <f t="shared" si="0"/>
        <v>-0.8072924742731592</v>
      </c>
      <c r="AD3" s="89"/>
      <c r="AE3" s="75">
        <v>110</v>
      </c>
      <c r="AF3" s="75" t="s">
        <v>429</v>
      </c>
      <c r="AG3" s="75">
        <v>0.78380378274323403</v>
      </c>
      <c r="AH3" s="75">
        <v>0.679783899960966</v>
      </c>
      <c r="AI3" s="75">
        <v>3.1811881390893797E-2</v>
      </c>
      <c r="AJ3" s="75">
        <v>0.152744828113895</v>
      </c>
      <c r="AK3" s="75">
        <v>0.61051761096768997</v>
      </c>
      <c r="AL3" s="75">
        <v>2.5090201344283899E-2</v>
      </c>
      <c r="AM3" s="75">
        <v>0.23964705495632099</v>
      </c>
      <c r="AN3" s="75">
        <v>131.76769256422901</v>
      </c>
      <c r="AO3" s="75">
        <v>0.10109637438011899</v>
      </c>
      <c r="AP3" s="75">
        <v>1.34483295179137E-2</v>
      </c>
      <c r="AQ3" s="75">
        <v>7.3134958641894601</v>
      </c>
      <c r="AR3" s="75">
        <v>3.7275269494983797E-2</v>
      </c>
      <c r="AS3" s="75">
        <v>0.56968294884291004</v>
      </c>
      <c r="AT3" s="75">
        <v>1.00606680720432E-2</v>
      </c>
      <c r="AU3" s="75">
        <v>5.8471005436651E-3</v>
      </c>
      <c r="AV3" s="75">
        <v>1.4242074676922101</v>
      </c>
      <c r="AW3" s="75">
        <v>2.4712476519016402</v>
      </c>
      <c r="AX3" s="75">
        <v>9.44818471066355E-2</v>
      </c>
      <c r="AY3" s="75">
        <v>5.3508268017310401E-2</v>
      </c>
      <c r="AZ3" s="75">
        <f t="shared" ref="AZ3:AZ13" si="1">BA3+AN3</f>
        <v>146.38544361346518</v>
      </c>
      <c r="BA3" s="75">
        <f t="shared" ref="BA3:BA12" si="2">SUM(AG3:AY3)-AN3</f>
        <v>14.617751049236176</v>
      </c>
      <c r="BC3" s="68">
        <f t="shared" ref="BC3:BD14" si="3">AZ3/M3</f>
        <v>0.19646299376278961</v>
      </c>
      <c r="BD3" s="68">
        <f t="shared" si="3"/>
        <v>0.19662866063398979</v>
      </c>
      <c r="BE3" s="89"/>
      <c r="BF3" s="68">
        <v>0.11269700037115661</v>
      </c>
      <c r="BG3" s="68">
        <v>0.11121287854746995</v>
      </c>
      <c r="BH3" s="89"/>
      <c r="BI3" s="89"/>
      <c r="BJ3" s="89"/>
      <c r="BK3" s="89"/>
      <c r="BL3" s="89"/>
      <c r="BM3" s="89"/>
      <c r="BN3" s="89"/>
      <c r="BO3" s="89"/>
      <c r="BP3" s="89"/>
      <c r="BQ3" s="89"/>
      <c r="BR3" s="89"/>
      <c r="BS3" s="89"/>
      <c r="BT3" s="89"/>
      <c r="BU3" s="89"/>
      <c r="BV3" s="89"/>
      <c r="BW3" s="89"/>
      <c r="BX3" s="89"/>
      <c r="BY3" s="89"/>
      <c r="BZ3" s="89"/>
    </row>
    <row r="4" spans="1:78" x14ac:dyDescent="0.25">
      <c r="A4" s="89" t="s">
        <v>431</v>
      </c>
      <c r="B4" s="75">
        <v>1213.2082763000001</v>
      </c>
      <c r="C4" s="75">
        <v>121.52563532000001</v>
      </c>
      <c r="D4" s="89"/>
      <c r="E4" s="89" t="s">
        <v>431</v>
      </c>
      <c r="F4" s="89">
        <v>6.5162861378881001</v>
      </c>
      <c r="G4" s="89">
        <v>5.6515028334904196</v>
      </c>
      <c r="H4" s="89">
        <v>0.26447329850030499</v>
      </c>
      <c r="I4" s="89">
        <v>1.2698688296213001</v>
      </c>
      <c r="J4" s="89">
        <v>5.0756417037318702</v>
      </c>
      <c r="K4" s="89">
        <v>0.20859091089469001</v>
      </c>
      <c r="L4" s="89">
        <v>1.9923455530018701</v>
      </c>
      <c r="M4" s="89">
        <v>1213.2328046047901</v>
      </c>
      <c r="N4" s="89">
        <v>121.527160772499</v>
      </c>
      <c r="O4" s="89">
        <v>1091.70564383229</v>
      </c>
      <c r="P4" s="89">
        <v>0.84048960123899996</v>
      </c>
      <c r="Q4" s="89">
        <v>0.111804806075938</v>
      </c>
      <c r="R4" s="89">
        <v>60.802001521189403</v>
      </c>
      <c r="S4" s="89">
        <v>0.30989500443680001</v>
      </c>
      <c r="T4" s="89">
        <v>4.7361467859367101</v>
      </c>
      <c r="U4" s="89">
        <v>8.3641388030005107E-2</v>
      </c>
      <c r="V4" s="89">
        <v>4.8610477466007398E-2</v>
      </c>
      <c r="W4" s="89">
        <v>11.8403909434128</v>
      </c>
      <c r="X4" s="89">
        <v>20.5451304849617</v>
      </c>
      <c r="Y4" s="89">
        <v>0.785489611710953</v>
      </c>
      <c r="Z4" s="89">
        <v>0.444850880911831</v>
      </c>
      <c r="AA4" s="89"/>
      <c r="AB4" s="40">
        <f t="shared" si="0"/>
        <v>2.0217719635754372E-5</v>
      </c>
      <c r="AC4" s="40">
        <f t="shared" si="0"/>
        <v>1.2552516141790167E-5</v>
      </c>
      <c r="AD4" s="89"/>
      <c r="AE4" s="75">
        <v>112</v>
      </c>
      <c r="AF4" s="75" t="s">
        <v>431</v>
      </c>
      <c r="AG4" s="75">
        <v>0.39595589261631398</v>
      </c>
      <c r="AH4" s="75">
        <v>0.343407991011702</v>
      </c>
      <c r="AI4" s="75">
        <v>1.6070480585177901E-2</v>
      </c>
      <c r="AJ4" s="75">
        <v>7.7162446832630793E-2</v>
      </c>
      <c r="AK4" s="75">
        <v>0.308416595611049</v>
      </c>
      <c r="AL4" s="75">
        <v>1.26748756343246E-2</v>
      </c>
      <c r="AM4" s="75">
        <v>0.121063064131362</v>
      </c>
      <c r="AN4" s="75">
        <v>65.463623051531599</v>
      </c>
      <c r="AO4" s="75">
        <v>5.1071073076691599E-2</v>
      </c>
      <c r="AP4" s="75">
        <v>6.7937236686557096E-3</v>
      </c>
      <c r="AQ4" s="75">
        <v>3.6945756392951798</v>
      </c>
      <c r="AR4" s="75">
        <v>1.8830432062024699E-2</v>
      </c>
      <c r="AS4" s="75">
        <v>0.287788065139295</v>
      </c>
      <c r="AT4" s="75">
        <v>5.0823703943647597E-3</v>
      </c>
      <c r="AU4" s="75">
        <v>2.9537930786296398E-3</v>
      </c>
      <c r="AV4" s="75">
        <v>0.71947009471068601</v>
      </c>
      <c r="AW4" s="75">
        <v>1.24840590119265</v>
      </c>
      <c r="AX4" s="75">
        <v>4.7729604465132497E-2</v>
      </c>
      <c r="AY4" s="75">
        <v>2.7030900243371202E-2</v>
      </c>
      <c r="AZ4" s="75">
        <f t="shared" si="1"/>
        <v>72.848105995280832</v>
      </c>
      <c r="BA4" s="75">
        <f t="shared" si="2"/>
        <v>7.3844829437492336</v>
      </c>
      <c r="BC4" s="68">
        <f t="shared" si="3"/>
        <v>6.0044622696310182E-2</v>
      </c>
      <c r="BD4" s="68">
        <f t="shared" si="3"/>
        <v>6.0764053869184986E-2</v>
      </c>
      <c r="BE4" s="89"/>
      <c r="BF4" s="68">
        <v>0.14911450698275472</v>
      </c>
      <c r="BG4" s="68">
        <v>0.13707608954398376</v>
      </c>
      <c r="BH4" s="89"/>
      <c r="BI4" s="89"/>
      <c r="BJ4" s="89"/>
      <c r="BK4" s="89"/>
      <c r="BL4" s="89"/>
      <c r="BM4" s="89"/>
      <c r="BN4" s="89"/>
      <c r="BO4" s="89"/>
      <c r="BP4" s="89"/>
      <c r="BQ4" s="89"/>
      <c r="BR4" s="89"/>
      <c r="BS4" s="89"/>
      <c r="BT4" s="89"/>
      <c r="BU4" s="89"/>
      <c r="BV4" s="89"/>
      <c r="BW4" s="89"/>
      <c r="BX4" s="89"/>
      <c r="BY4" s="89"/>
      <c r="BZ4" s="89"/>
    </row>
    <row r="5" spans="1:78" x14ac:dyDescent="0.25">
      <c r="A5" s="89" t="s">
        <v>432</v>
      </c>
      <c r="B5" s="75">
        <v>82.955027482999995</v>
      </c>
      <c r="C5" s="75">
        <v>18.604598079999999</v>
      </c>
      <c r="D5" s="89"/>
      <c r="E5" s="89" t="s">
        <v>432</v>
      </c>
      <c r="F5" s="89">
        <v>0.99757735544569004</v>
      </c>
      <c r="G5" s="89">
        <v>0.86518543152719496</v>
      </c>
      <c r="H5" s="89">
        <v>4.0488018761333101E-2</v>
      </c>
      <c r="I5" s="89">
        <v>0.194404452785264</v>
      </c>
      <c r="J5" s="89">
        <v>0.77703110060241298</v>
      </c>
      <c r="K5" s="89">
        <v>3.1933485672712897E-2</v>
      </c>
      <c r="L5" s="89">
        <v>0.30500658663888802</v>
      </c>
      <c r="M5" s="89">
        <v>82.954989763212595</v>
      </c>
      <c r="N5" s="89">
        <v>18.604586813428298</v>
      </c>
      <c r="O5" s="89">
        <v>64.350402949784296</v>
      </c>
      <c r="P5" s="89">
        <v>0.12866951118018799</v>
      </c>
      <c r="Q5" s="89">
        <v>1.7116185452801799E-2</v>
      </c>
      <c r="R5" s="89">
        <v>9.3081792853717893</v>
      </c>
      <c r="S5" s="89">
        <v>4.74419761129206E-2</v>
      </c>
      <c r="T5" s="89">
        <v>0.72505858782938404</v>
      </c>
      <c r="U5" s="89">
        <v>1.2804622309672199E-2</v>
      </c>
      <c r="V5" s="89">
        <v>7.4418085065339704E-3</v>
      </c>
      <c r="W5" s="89">
        <v>1.8126444969879301</v>
      </c>
      <c r="X5" s="89">
        <v>3.1452508198437901</v>
      </c>
      <c r="Y5" s="89">
        <v>0.120251012197071</v>
      </c>
      <c r="Z5" s="89">
        <v>6.8102076202759099E-2</v>
      </c>
      <c r="AA5" s="89"/>
      <c r="AB5" s="40">
        <f t="shared" si="0"/>
        <v>-4.5470164430868458E-7</v>
      </c>
      <c r="AC5" s="40">
        <f t="shared" si="0"/>
        <v>-6.0557995674123779E-7</v>
      </c>
      <c r="AD5" s="89"/>
      <c r="AE5" s="75">
        <v>113</v>
      </c>
      <c r="AF5" s="75" t="s">
        <v>432</v>
      </c>
      <c r="AG5" s="75">
        <v>5.6606761507282499E-2</v>
      </c>
      <c r="AH5" s="75">
        <v>4.9094387459262999E-2</v>
      </c>
      <c r="AI5" s="75">
        <v>2.2974722885464802E-3</v>
      </c>
      <c r="AJ5" s="75">
        <v>1.10313197806135E-2</v>
      </c>
      <c r="AK5" s="75">
        <v>4.4091942520026302E-2</v>
      </c>
      <c r="AL5" s="75">
        <v>1.8120289587955001E-3</v>
      </c>
      <c r="AM5" s="75">
        <v>1.7307448529663799E-2</v>
      </c>
      <c r="AN5" s="75">
        <v>4.2594200395978898</v>
      </c>
      <c r="AO5" s="75">
        <v>7.3012372245102597E-3</v>
      </c>
      <c r="AP5" s="75">
        <v>9.7124636687340095E-4</v>
      </c>
      <c r="AQ5" s="75">
        <v>0.52818490730714895</v>
      </c>
      <c r="AR5" s="75">
        <v>2.6920411854689501E-3</v>
      </c>
      <c r="AS5" s="75">
        <v>4.1142837160805301E-2</v>
      </c>
      <c r="AT5" s="75">
        <v>7.2658708958783704E-4</v>
      </c>
      <c r="AU5" s="75">
        <v>4.2228095948360002E-4</v>
      </c>
      <c r="AV5" s="75">
        <v>0.10285707578077501</v>
      </c>
      <c r="AW5" s="75">
        <v>0.17847489451378301</v>
      </c>
      <c r="AX5" s="75">
        <v>6.82353351453457E-3</v>
      </c>
      <c r="AY5" s="75">
        <v>3.8643990297941798E-3</v>
      </c>
      <c r="AZ5" s="75">
        <f t="shared" si="1"/>
        <v>5.3151224407748456</v>
      </c>
      <c r="BA5" s="75">
        <f t="shared" si="2"/>
        <v>1.0557024011769558</v>
      </c>
      <c r="BC5" s="68">
        <f t="shared" si="3"/>
        <v>6.4072365700319836E-2</v>
      </c>
      <c r="BD5" s="68">
        <f t="shared" si="3"/>
        <v>5.6744200328866089E-2</v>
      </c>
      <c r="BE5" s="89"/>
      <c r="BF5" s="68">
        <v>0.13562918852262074</v>
      </c>
      <c r="BG5" s="68">
        <v>0.13037499885301287</v>
      </c>
      <c r="BH5" s="89"/>
      <c r="BI5" s="89"/>
      <c r="BJ5" s="89"/>
      <c r="BK5" s="89"/>
      <c r="BL5" s="89"/>
      <c r="BM5" s="89"/>
      <c r="BN5" s="89"/>
      <c r="BO5" s="89"/>
      <c r="BP5" s="89"/>
      <c r="BQ5" s="89"/>
      <c r="BR5" s="89"/>
      <c r="BS5" s="89"/>
      <c r="BT5" s="89"/>
      <c r="BU5" s="89"/>
      <c r="BV5" s="89"/>
      <c r="BW5" s="89"/>
      <c r="BX5" s="89"/>
      <c r="BY5" s="89"/>
      <c r="BZ5" s="89"/>
    </row>
    <row r="6" spans="1:78" x14ac:dyDescent="0.25">
      <c r="A6" s="89" t="s">
        <v>433</v>
      </c>
      <c r="B6" s="75">
        <v>3438.5377659000001</v>
      </c>
      <c r="C6" s="75">
        <v>441.15303848999997</v>
      </c>
      <c r="D6" s="89"/>
      <c r="E6" s="89" t="s">
        <v>433</v>
      </c>
      <c r="F6" s="89">
        <v>21.1626395080606</v>
      </c>
      <c r="G6" s="89">
        <v>18.354082228277601</v>
      </c>
      <c r="H6" s="89">
        <v>0.85891769194155498</v>
      </c>
      <c r="I6" s="89">
        <v>4.1240953886627301</v>
      </c>
      <c r="J6" s="89">
        <v>16.4839020704928</v>
      </c>
      <c r="K6" s="89">
        <v>0.67743253116398305</v>
      </c>
      <c r="L6" s="89">
        <v>6.4704356808589196</v>
      </c>
      <c r="M6" s="89">
        <v>2970.78762433151</v>
      </c>
      <c r="N6" s="89">
        <v>394.67784897389998</v>
      </c>
      <c r="O6" s="89">
        <v>2576.10977535761</v>
      </c>
      <c r="P6" s="89">
        <v>2.7295987744770902</v>
      </c>
      <c r="Q6" s="89">
        <v>0.36310371131312802</v>
      </c>
      <c r="R6" s="89">
        <v>197.46365994819101</v>
      </c>
      <c r="S6" s="89">
        <v>1.00642897451126</v>
      </c>
      <c r="T6" s="89">
        <v>15.381393880851199</v>
      </c>
      <c r="U6" s="89">
        <v>0.27163708256772301</v>
      </c>
      <c r="V6" s="89">
        <v>0.15787062600836599</v>
      </c>
      <c r="W6" s="89">
        <v>38.453471760247297</v>
      </c>
      <c r="X6" s="89">
        <v>66.723454664704605</v>
      </c>
      <c r="Y6" s="89">
        <v>2.5510055028026302</v>
      </c>
      <c r="Z6" s="89">
        <v>1.44471894876789</v>
      </c>
      <c r="AA6" s="89"/>
      <c r="AB6" s="40">
        <f t="shared" si="0"/>
        <v>-0.13603170109317136</v>
      </c>
      <c r="AC6" s="40">
        <f t="shared" si="0"/>
        <v>-0.10534935829792201</v>
      </c>
      <c r="AD6" s="89"/>
      <c r="AE6" s="75">
        <v>124</v>
      </c>
      <c r="AF6" s="75" t="s">
        <v>433</v>
      </c>
      <c r="AG6" s="75">
        <v>4.1678258222544802</v>
      </c>
      <c r="AH6" s="75">
        <v>3.6147067570110698</v>
      </c>
      <c r="AI6" s="75">
        <v>0.16915759966826899</v>
      </c>
      <c r="AJ6" s="75">
        <v>0.812210648619487</v>
      </c>
      <c r="AK6" s="75">
        <v>3.2463878254546401</v>
      </c>
      <c r="AL6" s="75">
        <v>0.13341551057485199</v>
      </c>
      <c r="AM6" s="75">
        <v>1.2743076287939901</v>
      </c>
      <c r="AN6" s="75">
        <v>477.41365696013202</v>
      </c>
      <c r="AO6" s="75">
        <v>0.53757339721349395</v>
      </c>
      <c r="AP6" s="75">
        <v>7.1510625761213406E-2</v>
      </c>
      <c r="AQ6" s="75">
        <v>38.889040872824502</v>
      </c>
      <c r="AR6" s="75">
        <v>0.19820880944066899</v>
      </c>
      <c r="AS6" s="75">
        <v>3.0292523995565901</v>
      </c>
      <c r="AT6" s="75">
        <v>5.3496945380457898E-2</v>
      </c>
      <c r="AU6" s="75">
        <v>3.1091577398439499E-2</v>
      </c>
      <c r="AV6" s="75">
        <v>7.5731304619811199</v>
      </c>
      <c r="AW6" s="75">
        <v>13.1406978940415</v>
      </c>
      <c r="AX6" s="75">
        <v>0.50240103639339895</v>
      </c>
      <c r="AY6" s="75">
        <v>0.28452680479964698</v>
      </c>
      <c r="AZ6" s="75">
        <f t="shared" si="1"/>
        <v>555.14259957729985</v>
      </c>
      <c r="BA6" s="75">
        <f t="shared" si="2"/>
        <v>77.728942617167831</v>
      </c>
      <c r="BC6" s="68">
        <f t="shared" si="3"/>
        <v>0.18686714426522449</v>
      </c>
      <c r="BD6" s="68">
        <f t="shared" si="3"/>
        <v>0.19694275424691504</v>
      </c>
      <c r="BE6" s="89"/>
      <c r="BF6" s="68">
        <v>0.28820432628611231</v>
      </c>
      <c r="BG6" s="68">
        <v>0.29416820425134149</v>
      </c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</row>
    <row r="7" spans="1:78" x14ac:dyDescent="0.25">
      <c r="A7" s="89" t="s">
        <v>434</v>
      </c>
      <c r="B7" s="75">
        <v>3380.7920764999999</v>
      </c>
      <c r="C7" s="75">
        <v>599.68803557000001</v>
      </c>
      <c r="D7" s="89"/>
      <c r="E7" s="89" t="s">
        <v>434</v>
      </c>
      <c r="F7" s="89">
        <v>32.155740788813802</v>
      </c>
      <c r="G7" s="89">
        <v>27.888303906810599</v>
      </c>
      <c r="H7" s="89">
        <v>1.3050853775139499</v>
      </c>
      <c r="I7" s="89">
        <v>6.2663901117191996</v>
      </c>
      <c r="J7" s="89">
        <v>25.046651016606301</v>
      </c>
      <c r="K7" s="89">
        <v>1.0293322789838899</v>
      </c>
      <c r="L7" s="89">
        <v>9.83156797951907</v>
      </c>
      <c r="M7" s="89">
        <v>3381.0371216051899</v>
      </c>
      <c r="N7" s="89">
        <v>599.69684328269295</v>
      </c>
      <c r="O7" s="89">
        <v>2781.3402783225001</v>
      </c>
      <c r="P7" s="89">
        <v>4.1474985438471696</v>
      </c>
      <c r="Q7" s="89">
        <v>0.55172147689831696</v>
      </c>
      <c r="R7" s="89">
        <v>300.03799267845</v>
      </c>
      <c r="S7" s="89">
        <v>1.52923076175201</v>
      </c>
      <c r="T7" s="89">
        <v>23.3713870973395</v>
      </c>
      <c r="U7" s="89">
        <v>0.41274118101599899</v>
      </c>
      <c r="V7" s="89">
        <v>0.23987894738118401</v>
      </c>
      <c r="W7" s="89">
        <v>58.428453786934199</v>
      </c>
      <c r="X7" s="89">
        <v>101.383525271802</v>
      </c>
      <c r="Y7" s="89">
        <v>3.8761448019973801</v>
      </c>
      <c r="Z7" s="89">
        <v>2.1951972753076698</v>
      </c>
      <c r="AA7" s="89"/>
      <c r="AB7" s="40">
        <f t="shared" si="0"/>
        <v>7.2481566344561268E-5</v>
      </c>
      <c r="AC7" s="40">
        <f t="shared" si="0"/>
        <v>1.4687157606154881E-5</v>
      </c>
      <c r="AD7" s="89"/>
      <c r="AE7" s="75">
        <v>135</v>
      </c>
      <c r="AF7" s="75" t="s">
        <v>434</v>
      </c>
      <c r="AG7" s="75">
        <v>7.8619157646828404</v>
      </c>
      <c r="AH7" s="75">
        <v>6.8185477671035999</v>
      </c>
      <c r="AI7" s="75">
        <v>0.31908791899476602</v>
      </c>
      <c r="AJ7" s="75">
        <v>1.5321013182113301</v>
      </c>
      <c r="AK7" s="75">
        <v>6.1237743594324101</v>
      </c>
      <c r="AL7" s="75">
        <v>0.25166637128386898</v>
      </c>
      <c r="AM7" s="75">
        <v>2.4037711924798999</v>
      </c>
      <c r="AN7" s="75">
        <v>549.59420970872202</v>
      </c>
      <c r="AO7" s="75">
        <v>1.0140433172624601</v>
      </c>
      <c r="AP7" s="75">
        <v>0.13489298221218801</v>
      </c>
      <c r="AQ7" s="75">
        <v>73.357756267238997</v>
      </c>
      <c r="AR7" s="75">
        <v>0.373888249107937</v>
      </c>
      <c r="AS7" s="75">
        <v>5.7141846564802101</v>
      </c>
      <c r="AT7" s="75">
        <v>0.100913165306696</v>
      </c>
      <c r="AU7" s="75">
        <v>5.8649131484914102E-2</v>
      </c>
      <c r="AV7" s="75">
        <v>14.2854612118945</v>
      </c>
      <c r="AW7" s="75">
        <v>24.787759851470302</v>
      </c>
      <c r="AX7" s="75">
        <v>0.94769665444555196</v>
      </c>
      <c r="AY7" s="75">
        <v>0.53671282741815496</v>
      </c>
      <c r="AZ7" s="75">
        <f t="shared" si="1"/>
        <v>696.21703271523256</v>
      </c>
      <c r="BA7" s="75">
        <f t="shared" si="2"/>
        <v>146.62282300651054</v>
      </c>
      <c r="BC7" s="68">
        <f t="shared" si="3"/>
        <v>0.20591818654291935</v>
      </c>
      <c r="BD7" s="68">
        <f t="shared" si="3"/>
        <v>0.24449490546574973</v>
      </c>
      <c r="BE7" s="89"/>
      <c r="BF7" s="68">
        <v>0.44780644521012053</v>
      </c>
      <c r="BG7" s="68">
        <v>0.45418505659417013</v>
      </c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</row>
    <row r="8" spans="1:78" x14ac:dyDescent="0.25">
      <c r="A8" s="89" t="s">
        <v>435</v>
      </c>
      <c r="B8" s="75">
        <v>501.93495935999999</v>
      </c>
      <c r="C8" s="75">
        <v>53.488325731000003</v>
      </c>
      <c r="D8" s="89"/>
      <c r="E8" s="89" t="s">
        <v>435</v>
      </c>
      <c r="F8" s="89">
        <v>2.8680552373551098</v>
      </c>
      <c r="G8" s="89">
        <v>2.4874456307147899</v>
      </c>
      <c r="H8" s="89">
        <v>0.116404718221752</v>
      </c>
      <c r="I8" s="89">
        <v>0.55891747636920597</v>
      </c>
      <c r="J8" s="89">
        <v>2.2339797542948698</v>
      </c>
      <c r="K8" s="89">
        <v>9.1809057028059401E-2</v>
      </c>
      <c r="L8" s="89">
        <v>0.87690601729525797</v>
      </c>
      <c r="M8" s="89">
        <v>501.95144095825998</v>
      </c>
      <c r="N8" s="89">
        <v>53.4886394469926</v>
      </c>
      <c r="O8" s="89">
        <v>448.46280151126803</v>
      </c>
      <c r="P8" s="89">
        <v>0.36992780524369401</v>
      </c>
      <c r="Q8" s="89">
        <v>4.9209595716419502E-2</v>
      </c>
      <c r="R8" s="89">
        <v>26.761229714997501</v>
      </c>
      <c r="S8" s="89">
        <v>0.13639577715680901</v>
      </c>
      <c r="T8" s="89">
        <v>2.0845635530790201</v>
      </c>
      <c r="U8" s="89">
        <v>3.6813640624569398E-2</v>
      </c>
      <c r="V8" s="89">
        <v>2.13955061646742E-2</v>
      </c>
      <c r="W8" s="89">
        <v>5.21137810953664</v>
      </c>
      <c r="X8" s="89">
        <v>9.0426889344510695</v>
      </c>
      <c r="Y8" s="89">
        <v>0.34572295176838203</v>
      </c>
      <c r="Z8" s="89">
        <v>0.19579596697476201</v>
      </c>
      <c r="AA8" s="89"/>
      <c r="AB8" s="40">
        <f t="shared" si="0"/>
        <v>3.2836123391367885E-5</v>
      </c>
      <c r="AC8" s="40">
        <f t="shared" si="0"/>
        <v>5.8651301626960018E-6</v>
      </c>
      <c r="AD8" s="89"/>
      <c r="AE8" s="75">
        <v>146</v>
      </c>
      <c r="AF8" s="75" t="s">
        <v>435</v>
      </c>
      <c r="AG8" s="75">
        <v>0.67579220875040802</v>
      </c>
      <c r="AH8" s="75">
        <v>0.58610662082946796</v>
      </c>
      <c r="AI8" s="75">
        <v>2.7428067329267902E-2</v>
      </c>
      <c r="AJ8" s="75">
        <v>0.13169591564428601</v>
      </c>
      <c r="AK8" s="75">
        <v>0.52638565777579005</v>
      </c>
      <c r="AL8" s="75">
        <v>2.1632663453431102E-2</v>
      </c>
      <c r="AM8" s="75">
        <v>0.20662264305894901</v>
      </c>
      <c r="AN8" s="75">
        <v>107.26905340558</v>
      </c>
      <c r="AO8" s="75">
        <v>8.7164849196199101E-2</v>
      </c>
      <c r="AP8" s="75">
        <v>1.15950916490987E-2</v>
      </c>
      <c r="AQ8" s="75">
        <v>6.3056639642527399</v>
      </c>
      <c r="AR8" s="75">
        <v>3.2138571994209997E-2</v>
      </c>
      <c r="AS8" s="75">
        <v>0.49117819435423299</v>
      </c>
      <c r="AT8" s="75">
        <v>8.67426295692297E-3</v>
      </c>
      <c r="AU8" s="75">
        <v>5.0413446200572301E-3</v>
      </c>
      <c r="AV8" s="75">
        <v>1.2279453576547801</v>
      </c>
      <c r="AW8" s="75">
        <v>2.1306988146479799</v>
      </c>
      <c r="AX8" s="75">
        <v>8.1461835142704303E-2</v>
      </c>
      <c r="AY8" s="75">
        <v>4.6134596906739399E-2</v>
      </c>
      <c r="AZ8" s="75">
        <f t="shared" si="1"/>
        <v>119.87241406579726</v>
      </c>
      <c r="BA8" s="75">
        <f t="shared" si="2"/>
        <v>12.603360660217263</v>
      </c>
      <c r="BC8" s="68">
        <f t="shared" si="3"/>
        <v>0.23881277008977708</v>
      </c>
      <c r="BD8" s="68">
        <f t="shared" si="3"/>
        <v>0.23562686937863189</v>
      </c>
      <c r="BE8" s="89"/>
      <c r="BF8" s="68">
        <v>0.47522712271559381</v>
      </c>
      <c r="BG8" s="68">
        <v>0.47617743622167136</v>
      </c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</row>
    <row r="9" spans="1:78" x14ac:dyDescent="0.25">
      <c r="A9" s="89" t="s">
        <v>461</v>
      </c>
      <c r="B9" s="75">
        <v>1825.1314004999999</v>
      </c>
      <c r="C9" s="75">
        <v>210.07987826999999</v>
      </c>
      <c r="D9" s="89"/>
      <c r="E9" s="89" t="s">
        <v>461</v>
      </c>
      <c r="F9" s="89">
        <v>10.699628625914199</v>
      </c>
      <c r="G9" s="89">
        <v>9.2796843664743101</v>
      </c>
      <c r="H9" s="89">
        <v>0.43426058135881901</v>
      </c>
      <c r="I9" s="89">
        <v>2.08511144397229</v>
      </c>
      <c r="J9" s="89">
        <v>8.3341132734778292</v>
      </c>
      <c r="K9" s="89">
        <v>0.34250352375755799</v>
      </c>
      <c r="L9" s="89">
        <v>3.2713995348247602</v>
      </c>
      <c r="M9" s="89">
        <v>1719.8371767216099</v>
      </c>
      <c r="N9" s="89">
        <v>199.54575909456099</v>
      </c>
      <c r="O9" s="89">
        <v>1520.2914176270499</v>
      </c>
      <c r="P9" s="89">
        <v>1.38004991164977</v>
      </c>
      <c r="Q9" s="89">
        <v>0.18358220021274499</v>
      </c>
      <c r="R9" s="89">
        <v>99.835987334446699</v>
      </c>
      <c r="S9" s="89">
        <v>0.50884195638155405</v>
      </c>
      <c r="T9" s="89">
        <v>7.7766875664831199</v>
      </c>
      <c r="U9" s="89">
        <v>0.13733781444799001</v>
      </c>
      <c r="V9" s="89">
        <v>7.9818289103104595E-2</v>
      </c>
      <c r="W9" s="89">
        <v>19.4417368111244</v>
      </c>
      <c r="X9" s="89">
        <v>33.734812755942798</v>
      </c>
      <c r="Y9" s="89">
        <v>1.2897659726516599</v>
      </c>
      <c r="Z9" s="89">
        <v>0.73043713233794405</v>
      </c>
      <c r="AA9" s="89"/>
      <c r="AB9" s="40">
        <f t="shared" si="0"/>
        <v>-5.7691311293830323E-2</v>
      </c>
      <c r="AC9" s="40">
        <f t="shared" si="0"/>
        <v>-5.0143399083182466E-2</v>
      </c>
      <c r="AD9" s="89"/>
      <c r="AE9" s="75">
        <v>147</v>
      </c>
      <c r="AF9" s="75" t="s">
        <v>461</v>
      </c>
      <c r="AG9" s="75">
        <v>3.7996333110975899</v>
      </c>
      <c r="AH9" s="75">
        <v>3.29537749479289</v>
      </c>
      <c r="AI9" s="75">
        <v>0.154213954474576</v>
      </c>
      <c r="AJ9" s="75">
        <v>0.740458688719285</v>
      </c>
      <c r="AK9" s="75">
        <v>2.95959680385646</v>
      </c>
      <c r="AL9" s="75">
        <v>0.121629376800397</v>
      </c>
      <c r="AM9" s="75">
        <v>1.1617333612606799</v>
      </c>
      <c r="AN9" s="75">
        <v>564.27132371301195</v>
      </c>
      <c r="AO9" s="75">
        <v>0.49008330530813199</v>
      </c>
      <c r="AP9" s="75">
        <v>6.5193263648470695E-2</v>
      </c>
      <c r="AQ9" s="75">
        <v>35.453519580520997</v>
      </c>
      <c r="AR9" s="75">
        <v>0.180698712969734</v>
      </c>
      <c r="AS9" s="75">
        <v>2.7616431233389198</v>
      </c>
      <c r="AT9" s="75">
        <v>4.8770938454952201E-2</v>
      </c>
      <c r="AU9" s="75">
        <v>2.83448949171121E-2</v>
      </c>
      <c r="AV9" s="75">
        <v>6.9041078738707196</v>
      </c>
      <c r="AW9" s="75">
        <v>11.9798279411868</v>
      </c>
      <c r="AX9" s="75">
        <v>0.458018117301498</v>
      </c>
      <c r="AY9" s="75">
        <v>0.25939120734209398</v>
      </c>
      <c r="AZ9" s="75">
        <f t="shared" si="1"/>
        <v>635.13356566287325</v>
      </c>
      <c r="BA9" s="75">
        <f t="shared" si="2"/>
        <v>70.8622419498613</v>
      </c>
      <c r="BC9" s="68">
        <f t="shared" si="3"/>
        <v>0.36929866051249011</v>
      </c>
      <c r="BD9" s="68">
        <f t="shared" si="3"/>
        <v>0.35511775480169944</v>
      </c>
      <c r="BE9" s="89"/>
      <c r="BF9" s="68">
        <v>0.50158903316518466</v>
      </c>
      <c r="BG9" s="68">
        <v>0.50296926159934452</v>
      </c>
      <c r="BH9" s="89"/>
      <c r="BI9" s="89"/>
      <c r="BJ9" s="89"/>
      <c r="BK9" s="89"/>
      <c r="BL9" s="89"/>
      <c r="BM9" s="89"/>
      <c r="BN9" s="89"/>
      <c r="BO9" s="89"/>
      <c r="BP9" s="89"/>
      <c r="BQ9" s="89"/>
      <c r="BR9" s="89"/>
      <c r="BS9" s="89"/>
      <c r="BT9" s="89"/>
      <c r="BU9" s="89"/>
      <c r="BV9" s="89"/>
      <c r="BW9" s="89"/>
      <c r="BX9" s="89"/>
      <c r="BY9" s="89"/>
      <c r="BZ9" s="89"/>
    </row>
    <row r="10" spans="1:78" x14ac:dyDescent="0.25">
      <c r="A10" s="89" t="s">
        <v>456</v>
      </c>
      <c r="B10" s="75">
        <v>32656.855372000002</v>
      </c>
      <c r="C10" s="75">
        <v>3288.080539</v>
      </c>
      <c r="D10" s="89"/>
      <c r="E10" s="89" t="s">
        <v>456</v>
      </c>
      <c r="F10" s="89">
        <v>29.0734360797411</v>
      </c>
      <c r="G10" s="89">
        <v>25.215029136284201</v>
      </c>
      <c r="H10" s="89">
        <v>1.1799887174060399</v>
      </c>
      <c r="I10" s="89">
        <v>5.6657274613226498</v>
      </c>
      <c r="J10" s="89">
        <v>22.645751304309499</v>
      </c>
      <c r="K10" s="89">
        <v>0.93066408747940099</v>
      </c>
      <c r="L10" s="89">
        <v>8.8891763388944707</v>
      </c>
      <c r="M10" s="89">
        <v>5164.1620502635096</v>
      </c>
      <c r="N10" s="89">
        <v>542.21229007126499</v>
      </c>
      <c r="O10" s="89">
        <v>4621.9497601922403</v>
      </c>
      <c r="P10" s="89">
        <v>3.7499515786746902</v>
      </c>
      <c r="Q10" s="89">
        <v>0.49883594118068503</v>
      </c>
      <c r="R10" s="89">
        <v>271.27752365834999</v>
      </c>
      <c r="S10" s="89">
        <v>1.3826426187602201</v>
      </c>
      <c r="T10" s="89">
        <v>21.131106611110201</v>
      </c>
      <c r="U10" s="89">
        <v>0.37317798420388298</v>
      </c>
      <c r="V10" s="89">
        <v>0.21688447979188299</v>
      </c>
      <c r="W10" s="89">
        <v>52.827727397388699</v>
      </c>
      <c r="X10" s="89">
        <v>91.665303703213795</v>
      </c>
      <c r="Y10" s="89">
        <v>3.5045885776330099</v>
      </c>
      <c r="Z10" s="89">
        <v>1.98477439552021</v>
      </c>
      <c r="AA10" s="89"/>
      <c r="AB10" s="40">
        <f t="shared" si="0"/>
        <v>-0.84186591172243541</v>
      </c>
      <c r="AC10" s="40">
        <f t="shared" si="0"/>
        <v>-0.83509762500033913</v>
      </c>
      <c r="AD10" s="89"/>
      <c r="AE10" s="75">
        <v>148</v>
      </c>
      <c r="AF10" s="75" t="s">
        <v>456</v>
      </c>
      <c r="AG10" s="75">
        <v>4.5220434647057202</v>
      </c>
      <c r="AH10" s="75">
        <v>3.9219154346070999</v>
      </c>
      <c r="AI10" s="75">
        <v>0.18353409255396799</v>
      </c>
      <c r="AJ10" s="75">
        <v>0.88123938879937103</v>
      </c>
      <c r="AK10" s="75">
        <v>3.52229419403153</v>
      </c>
      <c r="AL10" s="75">
        <v>0.14475432171804101</v>
      </c>
      <c r="AM10" s="75">
        <v>1.38260928490301</v>
      </c>
      <c r="AN10" s="75">
        <v>724.58088138940798</v>
      </c>
      <c r="AO10" s="75">
        <v>0.58326097739444405</v>
      </c>
      <c r="AP10" s="75">
        <v>7.75882235537321E-2</v>
      </c>
      <c r="AQ10" s="75">
        <v>42.194161008051204</v>
      </c>
      <c r="AR10" s="75">
        <v>0.21505428914694</v>
      </c>
      <c r="AS10" s="75">
        <v>3.2867044577264601</v>
      </c>
      <c r="AT10" s="75">
        <v>5.8043574054542697E-2</v>
      </c>
      <c r="AU10" s="75">
        <v>3.3734006869450703E-2</v>
      </c>
      <c r="AV10" s="75">
        <v>8.2167602861872702</v>
      </c>
      <c r="AW10" s="75">
        <v>14.2575096522592</v>
      </c>
      <c r="AX10" s="75">
        <v>0.54509942894005103</v>
      </c>
      <c r="AY10" s="75">
        <v>0.30870834106962802</v>
      </c>
      <c r="AZ10" s="75">
        <f t="shared" si="1"/>
        <v>808.91589581597941</v>
      </c>
      <c r="BA10" s="75">
        <f t="shared" si="2"/>
        <v>84.335014426571433</v>
      </c>
      <c r="BC10" s="68">
        <f t="shared" si="3"/>
        <v>0.15664030058365483</v>
      </c>
      <c r="BD10" s="68">
        <f t="shared" si="3"/>
        <v>0.15553873634160334</v>
      </c>
      <c r="BE10" s="89"/>
      <c r="BF10" s="68">
        <v>0.52683999353512012</v>
      </c>
      <c r="BG10" s="68">
        <v>0.52609861677730207</v>
      </c>
      <c r="BH10" s="89"/>
      <c r="BI10" s="89"/>
      <c r="BJ10" s="89"/>
      <c r="BK10" s="89"/>
      <c r="BL10" s="89"/>
      <c r="BM10" s="89"/>
      <c r="BN10" s="89"/>
      <c r="BO10" s="89"/>
      <c r="BP10" s="89"/>
      <c r="BQ10" s="89"/>
      <c r="BR10" s="89"/>
      <c r="BS10" s="89"/>
      <c r="BT10" s="89"/>
      <c r="BU10" s="89"/>
      <c r="BV10" s="89"/>
      <c r="BW10" s="89"/>
      <c r="BX10" s="89"/>
      <c r="BY10" s="89"/>
      <c r="BZ10" s="89"/>
    </row>
    <row r="11" spans="1:78" x14ac:dyDescent="0.25">
      <c r="A11" s="89" t="s">
        <v>436</v>
      </c>
      <c r="B11" s="75">
        <v>12391.097111999999</v>
      </c>
      <c r="C11" s="75">
        <v>1243.8790268</v>
      </c>
      <c r="D11" s="89"/>
      <c r="E11" s="89" t="s">
        <v>436</v>
      </c>
      <c r="F11" s="89">
        <v>60.501108486912699</v>
      </c>
      <c r="G11" s="89">
        <v>52.471915381096501</v>
      </c>
      <c r="H11" s="89">
        <v>2.45553049518014</v>
      </c>
      <c r="I11" s="89">
        <v>11.7902207852422</v>
      </c>
      <c r="J11" s="89">
        <v>47.125319698187198</v>
      </c>
      <c r="K11" s="89">
        <v>1.9366903665845401</v>
      </c>
      <c r="L11" s="89">
        <v>18.498162389997599</v>
      </c>
      <c r="M11" s="89">
        <v>11235.369846692</v>
      </c>
      <c r="N11" s="89">
        <v>1128.3310760521199</v>
      </c>
      <c r="O11" s="89">
        <v>10107.0387706399</v>
      </c>
      <c r="P11" s="89">
        <v>7.8035519321196896</v>
      </c>
      <c r="Q11" s="89">
        <v>1.03806280514338</v>
      </c>
      <c r="R11" s="89">
        <v>564.52216700089002</v>
      </c>
      <c r="S11" s="89">
        <v>2.8772442607847299</v>
      </c>
      <c r="T11" s="89">
        <v>43.973297021335199</v>
      </c>
      <c r="U11" s="89">
        <v>0.77657460516984</v>
      </c>
      <c r="V11" s="89">
        <v>0.45133270695944</v>
      </c>
      <c r="W11" s="89">
        <v>109.93329110556201</v>
      </c>
      <c r="X11" s="89">
        <v>190.75337480227299</v>
      </c>
      <c r="Y11" s="89">
        <v>7.2929693666782303</v>
      </c>
      <c r="Z11" s="89">
        <v>4.1302628420112804</v>
      </c>
      <c r="AA11" s="89"/>
      <c r="AB11" s="40">
        <f t="shared" si="0"/>
        <v>-9.3270777790027209E-2</v>
      </c>
      <c r="AC11" s="40">
        <f t="shared" si="0"/>
        <v>-9.2893238215567053E-2</v>
      </c>
      <c r="AD11" s="89"/>
      <c r="AE11" s="75">
        <v>159</v>
      </c>
      <c r="AF11" s="75" t="s">
        <v>436</v>
      </c>
      <c r="AG11" s="75">
        <v>5.0789849821858297</v>
      </c>
      <c r="AH11" s="75">
        <v>4.4049441623597403</v>
      </c>
      <c r="AI11" s="75">
        <v>0.206138392676846</v>
      </c>
      <c r="AJ11" s="75">
        <v>0.98977403011753895</v>
      </c>
      <c r="AK11" s="75">
        <v>3.95610463274312</v>
      </c>
      <c r="AL11" s="75">
        <v>0.16258246541632601</v>
      </c>
      <c r="AM11" s="75">
        <v>1.5528934402663801</v>
      </c>
      <c r="AN11" s="75">
        <v>845.78760636287097</v>
      </c>
      <c r="AO11" s="75">
        <v>0.65509624055788696</v>
      </c>
      <c r="AP11" s="75">
        <v>8.7144093504592804E-2</v>
      </c>
      <c r="AQ11" s="75">
        <v>47.390859372353802</v>
      </c>
      <c r="AR11" s="75">
        <v>0.24154069314575</v>
      </c>
      <c r="AS11" s="75">
        <v>3.69149934236327</v>
      </c>
      <c r="AT11" s="75">
        <v>6.5192305966940506E-2</v>
      </c>
      <c r="AU11" s="75">
        <v>3.7888734927281703E-2</v>
      </c>
      <c r="AV11" s="75">
        <v>9.2287485759137393</v>
      </c>
      <c r="AW11" s="75">
        <v>16.013483756046099</v>
      </c>
      <c r="AX11" s="75">
        <v>0.612234619198464</v>
      </c>
      <c r="AY11" s="75">
        <v>0.34672928866330999</v>
      </c>
      <c r="AZ11" s="75">
        <f t="shared" si="1"/>
        <v>940.5094454912778</v>
      </c>
      <c r="BA11" s="75">
        <f t="shared" si="2"/>
        <v>94.721839128406828</v>
      </c>
      <c r="BC11" s="68">
        <f t="shared" si="3"/>
        <v>8.3709700555001265E-2</v>
      </c>
      <c r="BD11" s="68">
        <f t="shared" si="3"/>
        <v>8.3948622118807464E-2</v>
      </c>
      <c r="BE11" s="89"/>
      <c r="BF11" s="68">
        <v>0.17657247760131489</v>
      </c>
      <c r="BG11" s="68">
        <v>0.19561954893699787</v>
      </c>
      <c r="BH11" s="89"/>
      <c r="BI11" s="89"/>
      <c r="BJ11" s="89"/>
      <c r="BK11" s="89"/>
      <c r="BL11" s="89"/>
      <c r="BM11" s="89"/>
      <c r="BN11" s="89"/>
      <c r="BO11" s="89"/>
      <c r="BP11" s="89"/>
      <c r="BQ11" s="89"/>
      <c r="BR11" s="89"/>
      <c r="BS11" s="89"/>
      <c r="BT11" s="89"/>
      <c r="BU11" s="89"/>
      <c r="BV11" s="89"/>
      <c r="BW11" s="89"/>
      <c r="BX11" s="89"/>
      <c r="BY11" s="89"/>
      <c r="BZ11" s="89"/>
    </row>
    <row r="12" spans="1:78" x14ac:dyDescent="0.25">
      <c r="A12" s="89" t="s">
        <v>462</v>
      </c>
      <c r="B12" s="75">
        <v>5.9702201459999999</v>
      </c>
      <c r="C12" s="75">
        <v>0.60165026749999995</v>
      </c>
      <c r="D12" s="89"/>
      <c r="E12" s="89" t="s">
        <v>462</v>
      </c>
      <c r="F12" s="89">
        <v>0</v>
      </c>
      <c r="G12" s="89">
        <v>0</v>
      </c>
      <c r="H12" s="89">
        <v>0</v>
      </c>
      <c r="I12" s="89">
        <v>0</v>
      </c>
      <c r="J12" s="89">
        <v>0</v>
      </c>
      <c r="K12" s="89">
        <v>0</v>
      </c>
      <c r="L12" s="89">
        <v>0</v>
      </c>
      <c r="M12" s="89">
        <v>0</v>
      </c>
      <c r="N12" s="89">
        <v>0</v>
      </c>
      <c r="O12" s="89">
        <v>0</v>
      </c>
      <c r="P12" s="89">
        <v>0</v>
      </c>
      <c r="Q12" s="89">
        <v>0</v>
      </c>
      <c r="R12" s="89">
        <v>0</v>
      </c>
      <c r="S12" s="89">
        <v>0</v>
      </c>
      <c r="T12" s="89">
        <v>0</v>
      </c>
      <c r="U12" s="89">
        <v>0</v>
      </c>
      <c r="V12" s="89">
        <v>0</v>
      </c>
      <c r="W12" s="89">
        <v>0</v>
      </c>
      <c r="X12" s="89">
        <v>0</v>
      </c>
      <c r="Y12" s="89">
        <v>0</v>
      </c>
      <c r="Z12" s="89">
        <v>0</v>
      </c>
      <c r="AA12" s="89"/>
      <c r="AB12" s="40">
        <f t="shared" si="0"/>
        <v>-1</v>
      </c>
      <c r="AC12" s="40">
        <f t="shared" si="0"/>
        <v>-1</v>
      </c>
      <c r="AD12" s="89"/>
      <c r="AZ12" s="75">
        <f t="shared" si="1"/>
        <v>0</v>
      </c>
      <c r="BA12" s="75">
        <f t="shared" si="2"/>
        <v>0</v>
      </c>
      <c r="BC12" s="68" t="e">
        <f t="shared" si="3"/>
        <v>#DIV/0!</v>
      </c>
      <c r="BD12" s="68" t="e">
        <f t="shared" si="3"/>
        <v>#DIV/0!</v>
      </c>
      <c r="BE12" s="89"/>
      <c r="BF12" s="68" t="e">
        <v>#DIV/0!</v>
      </c>
      <c r="BG12" s="68" t="e">
        <v>#DIV/0!</v>
      </c>
      <c r="BH12" s="89"/>
      <c r="BI12" s="89"/>
      <c r="BJ12" s="89"/>
      <c r="BK12" s="89"/>
      <c r="BL12" s="89"/>
      <c r="BM12" s="89"/>
      <c r="BN12" s="89"/>
      <c r="BO12" s="89"/>
      <c r="BP12" s="89"/>
      <c r="BQ12" s="89"/>
      <c r="BR12" s="89"/>
      <c r="BS12" s="89"/>
      <c r="BT12" s="89"/>
      <c r="BU12" s="89"/>
      <c r="BV12" s="89"/>
      <c r="BW12" s="89"/>
      <c r="BX12" s="89"/>
      <c r="BY12" s="89"/>
      <c r="BZ12" s="89"/>
    </row>
    <row r="13" spans="1:78" x14ac:dyDescent="0.25">
      <c r="A13" s="89" t="s">
        <v>490</v>
      </c>
      <c r="B13" s="75">
        <v>749.04995914999995</v>
      </c>
      <c r="C13" s="75">
        <v>74.743424211999994</v>
      </c>
      <c r="D13" s="89"/>
      <c r="E13" s="89" t="s">
        <v>437</v>
      </c>
      <c r="F13" s="89">
        <v>0</v>
      </c>
      <c r="G13" s="89">
        <v>0</v>
      </c>
      <c r="H13" s="89">
        <v>0</v>
      </c>
      <c r="I13" s="89">
        <v>0</v>
      </c>
      <c r="J13" s="89">
        <v>0</v>
      </c>
      <c r="K13" s="89">
        <v>0</v>
      </c>
      <c r="L13" s="89">
        <v>0</v>
      </c>
      <c r="M13" s="89">
        <v>0</v>
      </c>
      <c r="N13" s="89">
        <v>0</v>
      </c>
      <c r="O13" s="89">
        <v>0</v>
      </c>
      <c r="P13" s="89">
        <v>0</v>
      </c>
      <c r="Q13" s="89">
        <v>0</v>
      </c>
      <c r="R13" s="89">
        <v>0</v>
      </c>
      <c r="S13" s="89">
        <v>0</v>
      </c>
      <c r="T13" s="89">
        <v>0</v>
      </c>
      <c r="U13" s="89">
        <v>0</v>
      </c>
      <c r="V13" s="89">
        <v>0</v>
      </c>
      <c r="W13" s="89">
        <v>0</v>
      </c>
      <c r="X13" s="89">
        <v>0</v>
      </c>
      <c r="Y13" s="89">
        <v>0</v>
      </c>
      <c r="Z13" s="89">
        <v>0</v>
      </c>
      <c r="AA13" s="89"/>
      <c r="AB13" s="40">
        <f t="shared" si="0"/>
        <v>-1</v>
      </c>
      <c r="AC13" s="40">
        <f t="shared" si="0"/>
        <v>-1</v>
      </c>
      <c r="AD13" s="89"/>
      <c r="AZ13" s="75">
        <f t="shared" si="1"/>
        <v>0</v>
      </c>
      <c r="BA13" s="75">
        <f t="shared" ref="BA13" si="4">SUM(AG13:AY13)-AN13</f>
        <v>0</v>
      </c>
      <c r="BC13" s="68" t="e">
        <f t="shared" si="3"/>
        <v>#DIV/0!</v>
      </c>
      <c r="BD13" s="68" t="e">
        <f t="shared" si="3"/>
        <v>#DIV/0!</v>
      </c>
      <c r="BE13" s="89"/>
      <c r="BF13" s="68" t="e">
        <v>#DIV/0!</v>
      </c>
      <c r="BG13" s="68" t="e">
        <v>#DIV/0!</v>
      </c>
      <c r="BH13" s="89"/>
      <c r="BI13" s="89"/>
      <c r="BJ13" s="89"/>
      <c r="BK13" s="89"/>
      <c r="BL13" s="89"/>
      <c r="BM13" s="89"/>
      <c r="BN13" s="89"/>
      <c r="BO13" s="89"/>
      <c r="BP13" s="89"/>
      <c r="BQ13" s="89"/>
      <c r="BR13" s="89"/>
      <c r="BS13" s="89"/>
      <c r="BT13" s="89"/>
      <c r="BU13" s="89"/>
      <c r="BV13" s="89"/>
      <c r="BW13" s="89"/>
      <c r="BX13" s="89"/>
      <c r="BY13" s="89"/>
      <c r="BZ13" s="89"/>
    </row>
    <row r="14" spans="1:78" x14ac:dyDescent="0.25">
      <c r="A14" s="90" t="s">
        <v>438</v>
      </c>
      <c r="B14" s="75">
        <v>2114.7050522999998</v>
      </c>
      <c r="C14" s="75">
        <v>211.47625224000001</v>
      </c>
      <c r="D14" s="89"/>
      <c r="E14" s="89" t="s">
        <v>438</v>
      </c>
      <c r="F14" s="89">
        <v>0</v>
      </c>
      <c r="G14" s="89">
        <v>0</v>
      </c>
      <c r="H14" s="89">
        <v>0</v>
      </c>
      <c r="I14" s="89">
        <v>0</v>
      </c>
      <c r="J14" s="89">
        <v>0</v>
      </c>
      <c r="K14" s="89">
        <v>0</v>
      </c>
      <c r="L14" s="89">
        <v>0</v>
      </c>
      <c r="M14" s="89">
        <v>0</v>
      </c>
      <c r="N14" s="89">
        <v>0</v>
      </c>
      <c r="O14" s="89">
        <v>0</v>
      </c>
      <c r="P14" s="89">
        <v>0</v>
      </c>
      <c r="Q14" s="89">
        <v>0</v>
      </c>
      <c r="R14" s="89">
        <v>0</v>
      </c>
      <c r="S14" s="89">
        <v>0</v>
      </c>
      <c r="T14" s="89">
        <v>0</v>
      </c>
      <c r="U14" s="89">
        <v>0</v>
      </c>
      <c r="V14" s="89">
        <v>0</v>
      </c>
      <c r="W14" s="89">
        <v>0</v>
      </c>
      <c r="X14" s="89">
        <v>0</v>
      </c>
      <c r="Y14" s="89">
        <v>0</v>
      </c>
      <c r="Z14" s="89">
        <v>0</v>
      </c>
      <c r="AA14" s="89"/>
      <c r="AB14" s="40">
        <f t="shared" si="0"/>
        <v>-1</v>
      </c>
      <c r="AC14" s="40">
        <f t="shared" si="0"/>
        <v>-1</v>
      </c>
      <c r="AD14" s="89"/>
      <c r="BC14" s="68" t="e">
        <f t="shared" si="3"/>
        <v>#DIV/0!</v>
      </c>
      <c r="BD14" s="68" t="e">
        <f t="shared" si="3"/>
        <v>#DIV/0!</v>
      </c>
      <c r="BE14" s="89"/>
      <c r="BF14" s="68" t="e">
        <v>#DIV/0!</v>
      </c>
      <c r="BG14" s="68" t="e">
        <v>#DIV/0!</v>
      </c>
      <c r="BH14" s="89"/>
      <c r="BI14" s="89"/>
      <c r="BJ14" s="89"/>
      <c r="BK14" s="89"/>
      <c r="BL14" s="89"/>
      <c r="BM14" s="89"/>
      <c r="BN14" s="89"/>
      <c r="BO14" s="89"/>
      <c r="BP14" s="89"/>
      <c r="BQ14" s="89"/>
      <c r="BR14" s="89"/>
      <c r="BS14" s="89"/>
      <c r="BT14" s="89"/>
      <c r="BU14" s="89"/>
      <c r="BV14" s="89"/>
      <c r="BW14" s="89"/>
      <c r="BX14" s="89"/>
      <c r="BY14" s="89"/>
      <c r="BZ14" s="89"/>
    </row>
    <row r="15" spans="1:78" x14ac:dyDescent="0.25">
      <c r="A15" s="75"/>
      <c r="D15" s="89"/>
      <c r="E15" s="89"/>
      <c r="BC15" s="89"/>
      <c r="BD15" s="89"/>
      <c r="BE15" s="89"/>
      <c r="BF15" s="89"/>
      <c r="BG15" s="89"/>
      <c r="BH15" s="89"/>
      <c r="BI15" s="89"/>
      <c r="BJ15" s="89"/>
      <c r="BK15" s="89"/>
      <c r="BL15" s="89"/>
      <c r="BM15" s="89"/>
      <c r="BN15" s="89"/>
      <c r="BO15" s="89"/>
      <c r="BP15" s="89"/>
      <c r="BQ15" s="89"/>
      <c r="BR15" s="89"/>
      <c r="BS15" s="89"/>
      <c r="BT15" s="89"/>
      <c r="BU15" s="89"/>
      <c r="BV15" s="89"/>
      <c r="BW15" s="89"/>
      <c r="BX15" s="89"/>
      <c r="BY15" s="89"/>
      <c r="BZ15" s="89"/>
    </row>
    <row r="16" spans="1:78" x14ac:dyDescent="0.25">
      <c r="A16" s="2"/>
      <c r="D16" s="89"/>
      <c r="E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  <c r="BU16" s="89"/>
      <c r="BV16" s="89"/>
      <c r="BW16" s="89"/>
      <c r="BX16" s="89"/>
      <c r="BY16" s="89"/>
      <c r="BZ16" s="89"/>
    </row>
    <row r="17" spans="1:78" x14ac:dyDescent="0.25">
      <c r="A17" s="2" t="s">
        <v>427</v>
      </c>
      <c r="B17" s="1">
        <f>SUM(B3:B14)</f>
        <v>62006.079808506598</v>
      </c>
      <c r="C17" s="1">
        <f>SUM(C3:C14)</f>
        <v>6649.0962789905007</v>
      </c>
      <c r="D17" s="89"/>
      <c r="E17" s="89"/>
      <c r="F17" s="1">
        <f t="shared" ref="F17:Z17" si="5">SUM(F3:F14)</f>
        <v>167.96068608852639</v>
      </c>
      <c r="G17" s="1">
        <f t="shared" si="5"/>
        <v>145.67034433743942</v>
      </c>
      <c r="H17" s="1">
        <f t="shared" si="5"/>
        <v>6.8169358005632636</v>
      </c>
      <c r="I17" s="1">
        <f t="shared" si="5"/>
        <v>32.731550015183132</v>
      </c>
      <c r="J17" s="1">
        <f t="shared" si="5"/>
        <v>130.82732342655572</v>
      </c>
      <c r="K17" s="1">
        <f t="shared" si="5"/>
        <v>5.376558153302792</v>
      </c>
      <c r="L17" s="1">
        <f t="shared" si="5"/>
        <v>51.353777582312262</v>
      </c>
      <c r="M17" s="1">
        <f t="shared" si="5"/>
        <v>27014.437467785443</v>
      </c>
      <c r="N17" s="1">
        <f t="shared" si="5"/>
        <v>3132.4261188657429</v>
      </c>
      <c r="O17" s="1">
        <f t="shared" si="5"/>
        <v>23882.011348919717</v>
      </c>
      <c r="P17" s="1">
        <f t="shared" si="5"/>
        <v>21.663888154967278</v>
      </c>
      <c r="Q17" s="1">
        <f t="shared" si="5"/>
        <v>2.8818309916076608</v>
      </c>
      <c r="R17" s="1">
        <f t="shared" si="5"/>
        <v>1567.2032014515257</v>
      </c>
      <c r="S17" s="1">
        <f t="shared" si="5"/>
        <v>7.9876934317277932</v>
      </c>
      <c r="T17" s="1">
        <f t="shared" si="5"/>
        <v>122.07689204958183</v>
      </c>
      <c r="U17" s="1">
        <f t="shared" si="5"/>
        <v>2.1558938532385343</v>
      </c>
      <c r="V17" s="1">
        <f t="shared" si="5"/>
        <v>1.252969633094019</v>
      </c>
      <c r="W17" s="1">
        <f t="shared" si="5"/>
        <v>305.19222720924506</v>
      </c>
      <c r="X17" s="1">
        <f t="shared" si="5"/>
        <v>529.56162840953016</v>
      </c>
      <c r="Y17" s="1">
        <f t="shared" si="5"/>
        <v>20.246449750458822</v>
      </c>
      <c r="Z17" s="1">
        <f t="shared" si="5"/>
        <v>11.466268526891415</v>
      </c>
      <c r="AA17" s="1"/>
      <c r="AD17" s="1"/>
      <c r="AG17" s="1">
        <f t="shared" ref="AG17:BA17" si="6">SUM(AG3:AG14)</f>
        <v>27.3425619905437</v>
      </c>
      <c r="AH17" s="1">
        <f t="shared" si="6"/>
        <v>23.713884515135799</v>
      </c>
      <c r="AI17" s="1">
        <f t="shared" si="6"/>
        <v>1.1097398599623112</v>
      </c>
      <c r="AJ17" s="1">
        <f t="shared" si="6"/>
        <v>5.3284185848384373</v>
      </c>
      <c r="AK17" s="1">
        <f t="shared" si="6"/>
        <v>21.297569622392718</v>
      </c>
      <c r="AL17" s="1">
        <f t="shared" si="6"/>
        <v>0.87525781518432022</v>
      </c>
      <c r="AM17" s="1">
        <f t="shared" si="6"/>
        <v>8.3599551183802561</v>
      </c>
      <c r="AN17" s="1">
        <f t="shared" si="6"/>
        <v>3470.4074671950834</v>
      </c>
      <c r="AO17" s="1">
        <f t="shared" si="6"/>
        <v>3.5266907716139371</v>
      </c>
      <c r="AP17" s="1">
        <f t="shared" si="6"/>
        <v>0.46913757988273846</v>
      </c>
      <c r="AQ17" s="1">
        <f t="shared" si="6"/>
        <v>255.127257476034</v>
      </c>
      <c r="AR17" s="1">
        <f t="shared" si="6"/>
        <v>1.3003270685477175</v>
      </c>
      <c r="AS17" s="1">
        <f t="shared" si="6"/>
        <v>19.873076024962696</v>
      </c>
      <c r="AT17" s="1">
        <f t="shared" si="6"/>
        <v>0.35096081767650811</v>
      </c>
      <c r="AU17" s="1">
        <f t="shared" si="6"/>
        <v>0.20397286479903368</v>
      </c>
      <c r="AV17" s="1">
        <f t="shared" si="6"/>
        <v>49.682688405685795</v>
      </c>
      <c r="AW17" s="1">
        <f t="shared" si="6"/>
        <v>86.20810635725995</v>
      </c>
      <c r="AX17" s="1">
        <f t="shared" si="6"/>
        <v>3.2959466765079708</v>
      </c>
      <c r="AY17" s="1">
        <f t="shared" si="6"/>
        <v>1.8666066334900491</v>
      </c>
      <c r="AZ17" s="1">
        <f t="shared" si="6"/>
        <v>3980.3396253779811</v>
      </c>
      <c r="BA17" s="1">
        <f t="shared" si="6"/>
        <v>509.93215818289758</v>
      </c>
      <c r="BC17" s="17"/>
      <c r="BD17" s="17"/>
      <c r="BE17" s="89"/>
      <c r="BF17" s="89"/>
      <c r="BG17" s="89"/>
      <c r="BH17" s="89"/>
      <c r="BI17" s="89"/>
      <c r="BJ17" s="89"/>
      <c r="BK17" s="89"/>
      <c r="BL17" s="89"/>
      <c r="BM17" s="89"/>
      <c r="BN17" s="89"/>
      <c r="BO17" s="89"/>
      <c r="BP17" s="89"/>
      <c r="BQ17" s="89"/>
      <c r="BR17" s="89"/>
      <c r="BS17" s="89"/>
      <c r="BT17" s="89"/>
      <c r="BU17" s="89"/>
      <c r="BV17" s="89"/>
      <c r="BW17" s="89"/>
      <c r="BX17" s="89"/>
      <c r="BY17" s="89"/>
      <c r="BZ17" s="89"/>
    </row>
    <row r="18" spans="1:78" x14ac:dyDescent="0.25">
      <c r="A18" s="89"/>
      <c r="B18" s="75"/>
      <c r="C18" s="75"/>
      <c r="D18" s="89"/>
      <c r="E18" s="89"/>
      <c r="BC18" s="89"/>
      <c r="BD18" s="89"/>
      <c r="BE18" s="89"/>
      <c r="BF18" s="89"/>
      <c r="BG18" s="89"/>
      <c r="BH18" s="89"/>
      <c r="BI18" s="89"/>
      <c r="BJ18" s="89"/>
      <c r="BK18" s="89"/>
      <c r="BL18" s="89"/>
      <c r="BM18" s="89"/>
      <c r="BN18" s="89"/>
      <c r="BO18" s="89"/>
      <c r="BP18" s="89"/>
      <c r="BQ18" s="89"/>
      <c r="BR18" s="89"/>
      <c r="BS18" s="89"/>
      <c r="BT18" s="89"/>
      <c r="BU18" s="89"/>
      <c r="BV18" s="89"/>
      <c r="BW18" s="89"/>
      <c r="BX18" s="89"/>
      <c r="BY18" s="89"/>
      <c r="BZ18" s="89"/>
    </row>
    <row r="20" spans="1:78" s="75" customFormat="1" x14ac:dyDescent="0.25">
      <c r="A20" s="89"/>
      <c r="D20" s="89"/>
      <c r="E20" s="89"/>
      <c r="BC20" s="89"/>
      <c r="BD20" s="89"/>
      <c r="BE20" s="89"/>
      <c r="BF20" s="89"/>
      <c r="BG20" s="89"/>
      <c r="BH20" s="89"/>
      <c r="BI20" s="89"/>
      <c r="BJ20" s="89"/>
      <c r="BK20" s="89"/>
      <c r="BL20" s="89"/>
      <c r="BM20" s="89"/>
      <c r="BN20" s="89"/>
      <c r="BO20" s="89"/>
      <c r="BP20" s="89"/>
      <c r="BQ20" s="89"/>
      <c r="BR20" s="89"/>
      <c r="BS20" s="89"/>
      <c r="BT20" s="89"/>
      <c r="BU20" s="89"/>
      <c r="BV20" s="89"/>
      <c r="BW20" s="89"/>
      <c r="BX20" s="89"/>
      <c r="BY20" s="89"/>
      <c r="BZ20" s="89"/>
    </row>
    <row r="21" spans="1:78" s="75" customFormat="1" x14ac:dyDescent="0.25">
      <c r="A21" s="89"/>
      <c r="B21" s="89"/>
      <c r="C21" s="89"/>
      <c r="D21" s="89"/>
      <c r="BC21" s="89"/>
      <c r="BD21" s="89"/>
      <c r="BE21" s="89"/>
      <c r="BF21" s="89"/>
      <c r="BG21" s="89"/>
      <c r="BH21" s="89"/>
      <c r="BI21" s="89"/>
      <c r="BJ21" s="89"/>
      <c r="BK21" s="89"/>
      <c r="BL21" s="89"/>
      <c r="BM21" s="89"/>
      <c r="BN21" s="89"/>
      <c r="BO21" s="89"/>
      <c r="BP21" s="89"/>
      <c r="BQ21" s="89"/>
      <c r="BR21" s="89"/>
      <c r="BS21" s="89"/>
      <c r="BT21" s="89"/>
      <c r="BU21" s="89"/>
      <c r="BV21" s="89"/>
      <c r="BW21" s="89"/>
      <c r="BX21" s="89"/>
      <c r="BY21" s="89"/>
      <c r="BZ21" s="89"/>
    </row>
    <row r="22" spans="1:78" s="75" customFormat="1" x14ac:dyDescent="0.25">
      <c r="A22" s="89"/>
      <c r="B22" s="89"/>
      <c r="C22" s="89"/>
      <c r="D22" s="89"/>
      <c r="BC22" s="89"/>
      <c r="BD22" s="89"/>
      <c r="BE22" s="89"/>
      <c r="BF22" s="89"/>
      <c r="BG22" s="89"/>
      <c r="BH22" s="89"/>
      <c r="BI22" s="89"/>
      <c r="BJ22" s="89"/>
      <c r="BK22" s="89"/>
      <c r="BL22" s="89"/>
      <c r="BM22" s="89"/>
      <c r="BN22" s="89"/>
      <c r="BO22" s="89"/>
      <c r="BP22" s="89"/>
      <c r="BQ22" s="89"/>
      <c r="BR22" s="89"/>
      <c r="BS22" s="89"/>
      <c r="BT22" s="89"/>
      <c r="BU22" s="89"/>
      <c r="BV22" s="89"/>
      <c r="BW22" s="89"/>
      <c r="BX22" s="89"/>
      <c r="BY22" s="89"/>
      <c r="BZ22" s="89"/>
    </row>
    <row r="23" spans="1:78" s="75" customFormat="1" x14ac:dyDescent="0.25">
      <c r="A23" s="89"/>
      <c r="B23" s="89"/>
      <c r="C23" s="89"/>
      <c r="D23" s="89"/>
      <c r="BC23" s="89"/>
      <c r="BD23" s="89"/>
      <c r="BE23" s="89"/>
      <c r="BF23" s="89"/>
      <c r="BG23" s="89"/>
      <c r="BH23" s="89"/>
      <c r="BI23" s="89"/>
      <c r="BJ23" s="89"/>
      <c r="BK23" s="89"/>
      <c r="BL23" s="89"/>
      <c r="BM23" s="89"/>
      <c r="BN23" s="89"/>
      <c r="BO23" s="89"/>
      <c r="BP23" s="89"/>
      <c r="BQ23" s="89"/>
      <c r="BR23" s="89"/>
      <c r="BS23" s="89"/>
      <c r="BT23" s="89"/>
      <c r="BU23" s="89"/>
      <c r="BV23" s="89"/>
      <c r="BW23" s="89"/>
      <c r="BX23" s="89"/>
      <c r="BY23" s="89"/>
      <c r="BZ23" s="89"/>
    </row>
    <row r="24" spans="1:78" s="75" customFormat="1" x14ac:dyDescent="0.25">
      <c r="A24" s="89"/>
      <c r="B24" s="89"/>
      <c r="C24" s="89"/>
      <c r="D24" s="89"/>
      <c r="BC24" s="89"/>
      <c r="BD24" s="89"/>
      <c r="BE24" s="89"/>
      <c r="BF24" s="89"/>
      <c r="BG24" s="89"/>
      <c r="BH24" s="89"/>
      <c r="BI24" s="89"/>
      <c r="BJ24" s="89"/>
      <c r="BK24" s="89"/>
      <c r="BL24" s="89"/>
      <c r="BM24" s="89"/>
      <c r="BN24" s="89"/>
      <c r="BO24" s="89"/>
      <c r="BP24" s="89"/>
      <c r="BQ24" s="89"/>
      <c r="BR24" s="89"/>
      <c r="BS24" s="89"/>
      <c r="BT24" s="89"/>
      <c r="BU24" s="89"/>
      <c r="BV24" s="89"/>
      <c r="BW24" s="89"/>
      <c r="BX24" s="89"/>
      <c r="BY24" s="89"/>
      <c r="BZ24" s="89"/>
    </row>
    <row r="25" spans="1:78" s="75" customFormat="1" x14ac:dyDescent="0.25">
      <c r="A25" s="89"/>
      <c r="B25" s="89"/>
      <c r="C25" s="89"/>
      <c r="D25" s="89"/>
      <c r="BC25" s="89"/>
      <c r="BD25" s="89"/>
      <c r="BE25" s="89"/>
      <c r="BF25" s="89"/>
      <c r="BG25" s="89"/>
      <c r="BH25" s="89"/>
      <c r="BI25" s="89"/>
      <c r="BJ25" s="89"/>
      <c r="BK25" s="89"/>
      <c r="BL25" s="89"/>
      <c r="BM25" s="89"/>
      <c r="BN25" s="89"/>
      <c r="BO25" s="89"/>
      <c r="BP25" s="89"/>
      <c r="BQ25" s="89"/>
      <c r="BR25" s="89"/>
      <c r="BS25" s="89"/>
      <c r="BT25" s="89"/>
      <c r="BU25" s="89"/>
      <c r="BV25" s="89"/>
      <c r="BW25" s="89"/>
      <c r="BX25" s="89"/>
      <c r="BY25" s="89"/>
      <c r="BZ25" s="89"/>
    </row>
    <row r="26" spans="1:78" s="75" customFormat="1" x14ac:dyDescent="0.25">
      <c r="A26" s="89"/>
      <c r="B26" s="89"/>
      <c r="C26" s="89"/>
      <c r="D26" s="89"/>
      <c r="BC26" s="89"/>
      <c r="BD26" s="89"/>
      <c r="BE26" s="89"/>
      <c r="BF26" s="89"/>
      <c r="BG26" s="89"/>
      <c r="BH26" s="89"/>
      <c r="BI26" s="89"/>
      <c r="BJ26" s="89"/>
      <c r="BK26" s="89"/>
      <c r="BL26" s="89"/>
      <c r="BM26" s="89"/>
      <c r="BN26" s="89"/>
      <c r="BO26" s="89"/>
      <c r="BP26" s="89"/>
      <c r="BQ26" s="89"/>
      <c r="BR26" s="89"/>
      <c r="BS26" s="89"/>
      <c r="BT26" s="89"/>
      <c r="BU26" s="89"/>
      <c r="BV26" s="89"/>
      <c r="BW26" s="89"/>
      <c r="BX26" s="89"/>
      <c r="BY26" s="89"/>
      <c r="BZ26" s="89"/>
    </row>
    <row r="27" spans="1:78" s="75" customFormat="1" x14ac:dyDescent="0.25">
      <c r="A27" s="89"/>
      <c r="B27" s="89"/>
      <c r="C27" s="89"/>
      <c r="D27" s="89"/>
      <c r="AG27" s="89"/>
      <c r="AH27" s="89"/>
      <c r="AI27" s="89"/>
      <c r="AJ27" s="89"/>
      <c r="AK27" s="89"/>
      <c r="AL27" s="89"/>
      <c r="AM27" s="89"/>
      <c r="AN27" s="89"/>
      <c r="AO27" s="89"/>
      <c r="AP27" s="89"/>
      <c r="AQ27" s="89"/>
      <c r="AR27" s="89"/>
      <c r="AS27" s="89"/>
      <c r="AT27" s="89"/>
      <c r="AU27" s="89"/>
      <c r="AV27" s="89"/>
      <c r="AW27" s="89"/>
      <c r="AX27" s="89"/>
      <c r="AY27" s="89"/>
      <c r="BC27" s="89"/>
      <c r="BD27" s="89"/>
      <c r="BE27" s="89"/>
      <c r="BF27" s="89"/>
      <c r="BG27" s="89"/>
      <c r="BH27" s="89"/>
      <c r="BI27" s="89"/>
      <c r="BJ27" s="89"/>
      <c r="BK27" s="89"/>
      <c r="BL27" s="89"/>
      <c r="BM27" s="89"/>
      <c r="BN27" s="89"/>
      <c r="BO27" s="89"/>
      <c r="BP27" s="89"/>
      <c r="BQ27" s="89"/>
      <c r="BR27" s="89"/>
      <c r="BS27" s="89"/>
      <c r="BT27" s="89"/>
      <c r="BU27" s="89"/>
      <c r="BV27" s="89"/>
      <c r="BW27" s="89"/>
      <c r="BX27" s="89"/>
      <c r="BY27" s="89"/>
      <c r="BZ27" s="89"/>
    </row>
    <row r="28" spans="1:78" s="75" customFormat="1" x14ac:dyDescent="0.25">
      <c r="A28" s="89"/>
      <c r="B28" s="89"/>
      <c r="C28" s="89"/>
      <c r="D28" s="89"/>
      <c r="AG28" s="89"/>
      <c r="AH28" s="89"/>
      <c r="AI28" s="89"/>
      <c r="AJ28" s="89"/>
      <c r="AK28" s="89"/>
      <c r="AL28" s="89"/>
      <c r="AM28" s="89"/>
      <c r="AN28" s="89"/>
      <c r="AO28" s="89"/>
      <c r="AP28" s="89"/>
      <c r="AQ28" s="89"/>
      <c r="AR28" s="89"/>
      <c r="AS28" s="89"/>
      <c r="AT28" s="89"/>
      <c r="AU28" s="89"/>
      <c r="AV28" s="89"/>
      <c r="AW28" s="89"/>
      <c r="AX28" s="89"/>
      <c r="AY28" s="89"/>
      <c r="BC28" s="89"/>
      <c r="BD28" s="89"/>
      <c r="BE28" s="89"/>
      <c r="BF28" s="89"/>
      <c r="BG28" s="89"/>
      <c r="BH28" s="89"/>
      <c r="BI28" s="89"/>
      <c r="BJ28" s="89"/>
      <c r="BK28" s="89"/>
      <c r="BL28" s="89"/>
      <c r="BM28" s="89"/>
      <c r="BN28" s="89"/>
      <c r="BO28" s="89"/>
      <c r="BP28" s="89"/>
      <c r="BQ28" s="89"/>
      <c r="BR28" s="89"/>
      <c r="BS28" s="89"/>
      <c r="BT28" s="89"/>
      <c r="BU28" s="89"/>
      <c r="BV28" s="89"/>
      <c r="BW28" s="89"/>
      <c r="BX28" s="89"/>
      <c r="BY28" s="89"/>
      <c r="BZ28" s="89"/>
    </row>
    <row r="29" spans="1:78" s="75" customFormat="1" x14ac:dyDescent="0.25">
      <c r="A29" s="89"/>
      <c r="B29" s="89"/>
      <c r="C29" s="89"/>
      <c r="D29" s="89"/>
      <c r="AG29" s="89"/>
      <c r="AH29" s="89"/>
      <c r="AI29" s="89"/>
      <c r="AJ29" s="89"/>
      <c r="AK29" s="89"/>
      <c r="AL29" s="89"/>
      <c r="AM29" s="89"/>
      <c r="AN29" s="89"/>
      <c r="AO29" s="89"/>
      <c r="AP29" s="89"/>
      <c r="AQ29" s="89"/>
      <c r="AR29" s="89"/>
      <c r="AS29" s="89"/>
      <c r="AT29" s="89"/>
      <c r="AU29" s="89"/>
      <c r="AV29" s="89"/>
      <c r="AW29" s="89"/>
      <c r="AX29" s="89"/>
      <c r="AY29" s="89"/>
      <c r="BC29" s="89"/>
      <c r="BD29" s="89"/>
      <c r="BE29" s="89"/>
      <c r="BF29" s="89"/>
      <c r="BG29" s="89"/>
      <c r="BH29" s="89"/>
      <c r="BI29" s="89"/>
      <c r="BJ29" s="89"/>
      <c r="BK29" s="89"/>
      <c r="BL29" s="89"/>
      <c r="BM29" s="89"/>
      <c r="BN29" s="89"/>
      <c r="BO29" s="89"/>
      <c r="BP29" s="89"/>
      <c r="BQ29" s="89"/>
      <c r="BR29" s="89"/>
      <c r="BS29" s="89"/>
      <c r="BT29" s="89"/>
      <c r="BU29" s="89"/>
      <c r="BV29" s="89"/>
      <c r="BW29" s="89"/>
      <c r="BX29" s="89"/>
      <c r="BY29" s="89"/>
      <c r="BZ29" s="89"/>
    </row>
    <row r="30" spans="1:78" s="75" customFormat="1" x14ac:dyDescent="0.25">
      <c r="A30" s="89"/>
      <c r="B30" s="89"/>
      <c r="C30" s="89"/>
      <c r="D30" s="89"/>
      <c r="AG30" s="89"/>
      <c r="AH30" s="89"/>
      <c r="AI30" s="89"/>
      <c r="AJ30" s="89"/>
      <c r="AK30" s="89"/>
      <c r="AL30" s="89"/>
      <c r="AM30" s="89"/>
      <c r="AN30" s="89"/>
      <c r="AO30" s="89"/>
      <c r="AP30" s="89"/>
      <c r="AQ30" s="89"/>
      <c r="AR30" s="89"/>
      <c r="AS30" s="89"/>
      <c r="AT30" s="89"/>
      <c r="AU30" s="89"/>
      <c r="AV30" s="89"/>
      <c r="AW30" s="89"/>
      <c r="AX30" s="89"/>
      <c r="AY30" s="89"/>
      <c r="BC30" s="89"/>
      <c r="BD30" s="89"/>
      <c r="BE30" s="89"/>
      <c r="BF30" s="89"/>
      <c r="BG30" s="89"/>
      <c r="BH30" s="89"/>
      <c r="BI30" s="89"/>
      <c r="BJ30" s="89"/>
      <c r="BK30" s="89"/>
      <c r="BL30" s="89"/>
      <c r="BM30" s="89"/>
      <c r="BN30" s="89"/>
      <c r="BO30" s="89"/>
      <c r="BP30" s="89"/>
      <c r="BQ30" s="89"/>
      <c r="BR30" s="89"/>
      <c r="BS30" s="89"/>
      <c r="BT30" s="89"/>
      <c r="BU30" s="89"/>
      <c r="BV30" s="89"/>
      <c r="BW30" s="89"/>
      <c r="BX30" s="89"/>
      <c r="BY30" s="89"/>
      <c r="BZ30" s="89"/>
    </row>
    <row r="31" spans="1:78" s="75" customFormat="1" x14ac:dyDescent="0.25">
      <c r="A31" s="89"/>
      <c r="B31" s="89"/>
      <c r="C31" s="89"/>
      <c r="D31" s="89"/>
      <c r="AG31" s="89"/>
      <c r="AH31" s="89"/>
      <c r="AI31" s="89"/>
      <c r="AJ31" s="89"/>
      <c r="AK31" s="89"/>
      <c r="AL31" s="89"/>
      <c r="AM31" s="89"/>
      <c r="AN31" s="89"/>
      <c r="AO31" s="89"/>
      <c r="AP31" s="89"/>
      <c r="AQ31" s="89"/>
      <c r="AR31" s="89"/>
      <c r="AS31" s="89"/>
      <c r="AT31" s="89"/>
      <c r="AU31" s="89"/>
      <c r="AV31" s="89"/>
      <c r="AW31" s="89"/>
      <c r="AX31" s="89"/>
      <c r="AY31" s="89"/>
      <c r="BC31" s="89"/>
      <c r="BD31" s="89"/>
      <c r="BE31" s="89"/>
      <c r="BF31" s="89"/>
      <c r="BG31" s="89"/>
      <c r="BH31" s="89"/>
      <c r="BI31" s="89"/>
      <c r="BJ31" s="89"/>
      <c r="BK31" s="89"/>
      <c r="BL31" s="89"/>
      <c r="BM31" s="89"/>
      <c r="BN31" s="89"/>
      <c r="BO31" s="89"/>
      <c r="BP31" s="89"/>
      <c r="BQ31" s="89"/>
      <c r="BR31" s="89"/>
      <c r="BS31" s="89"/>
      <c r="BT31" s="89"/>
      <c r="BU31" s="89"/>
      <c r="BV31" s="89"/>
      <c r="BW31" s="89"/>
      <c r="BX31" s="89"/>
      <c r="BY31" s="89"/>
      <c r="BZ31" s="89"/>
    </row>
    <row r="32" spans="1:78" s="75" customFormat="1" x14ac:dyDescent="0.25">
      <c r="A32" s="89"/>
      <c r="B32" s="89"/>
      <c r="C32" s="89"/>
      <c r="D32" s="89"/>
      <c r="AG32" s="89"/>
      <c r="AH32" s="89"/>
      <c r="AI32" s="89"/>
      <c r="AJ32" s="89"/>
      <c r="AK32" s="89"/>
      <c r="AL32" s="89"/>
      <c r="AM32" s="89"/>
      <c r="AN32" s="89"/>
      <c r="AO32" s="89"/>
      <c r="AP32" s="89"/>
      <c r="AQ32" s="89"/>
      <c r="AR32" s="89"/>
      <c r="AS32" s="89"/>
      <c r="AT32" s="89"/>
      <c r="AU32" s="89"/>
      <c r="AV32" s="89"/>
      <c r="AW32" s="89"/>
      <c r="AX32" s="89"/>
      <c r="AY32" s="89"/>
      <c r="BC32" s="89"/>
      <c r="BD32" s="89"/>
      <c r="BE32" s="89"/>
      <c r="BF32" s="89"/>
      <c r="BG32" s="89"/>
      <c r="BH32" s="89"/>
      <c r="BI32" s="89"/>
      <c r="BJ32" s="89"/>
      <c r="BK32" s="89"/>
      <c r="BL32" s="89"/>
      <c r="BM32" s="89"/>
      <c r="BN32" s="89"/>
      <c r="BO32" s="89"/>
      <c r="BP32" s="89"/>
      <c r="BQ32" s="89"/>
      <c r="BR32" s="89"/>
      <c r="BS32" s="89"/>
      <c r="BT32" s="89"/>
      <c r="BU32" s="89"/>
      <c r="BV32" s="89"/>
      <c r="BW32" s="89"/>
      <c r="BX32" s="89"/>
      <c r="BY32" s="89"/>
      <c r="BZ32" s="89"/>
    </row>
    <row r="33" spans="1:78" s="75" customFormat="1" x14ac:dyDescent="0.25">
      <c r="A33" s="89"/>
      <c r="B33" s="89"/>
      <c r="C33" s="89"/>
      <c r="D33" s="89"/>
      <c r="AG33" s="89"/>
      <c r="AH33" s="89"/>
      <c r="AI33" s="89"/>
      <c r="AJ33" s="89"/>
      <c r="AK33" s="89"/>
      <c r="AL33" s="89"/>
      <c r="AM33" s="89"/>
      <c r="AN33" s="89"/>
      <c r="AO33" s="89"/>
      <c r="AP33" s="89"/>
      <c r="AQ33" s="89"/>
      <c r="AR33" s="89"/>
      <c r="AS33" s="89"/>
      <c r="AT33" s="89"/>
      <c r="AU33" s="89"/>
      <c r="AV33" s="89"/>
      <c r="AW33" s="89"/>
      <c r="AX33" s="89"/>
      <c r="AY33" s="89"/>
      <c r="BC33" s="89"/>
      <c r="BD33" s="89"/>
      <c r="BE33" s="89"/>
      <c r="BF33" s="89"/>
      <c r="BG33" s="89"/>
      <c r="BH33" s="89"/>
      <c r="BI33" s="89"/>
      <c r="BJ33" s="89"/>
      <c r="BK33" s="89"/>
      <c r="BL33" s="89"/>
      <c r="BM33" s="89"/>
      <c r="BN33" s="89"/>
      <c r="BO33" s="89"/>
      <c r="BP33" s="89"/>
      <c r="BQ33" s="89"/>
      <c r="BR33" s="89"/>
      <c r="BS33" s="89"/>
      <c r="BT33" s="89"/>
      <c r="BU33" s="89"/>
      <c r="BV33" s="89"/>
      <c r="BW33" s="89"/>
      <c r="BX33" s="89"/>
      <c r="BY33" s="89"/>
      <c r="BZ33" s="89"/>
    </row>
    <row r="34" spans="1:78" s="75" customFormat="1" x14ac:dyDescent="0.25">
      <c r="A34" s="89"/>
      <c r="B34" s="89"/>
      <c r="C34" s="89"/>
      <c r="D34" s="89"/>
      <c r="AG34" s="28"/>
      <c r="AH34" s="89"/>
      <c r="AI34" s="89"/>
      <c r="AJ34" s="89"/>
      <c r="AK34" s="89"/>
      <c r="AL34" s="89"/>
      <c r="AM34" s="89"/>
      <c r="AN34" s="89"/>
      <c r="AO34" s="89"/>
      <c r="AP34" s="89"/>
      <c r="AQ34" s="89"/>
      <c r="AR34" s="89"/>
      <c r="AS34" s="89"/>
      <c r="AT34" s="89"/>
      <c r="AU34" s="89"/>
      <c r="AV34" s="89"/>
      <c r="AW34" s="89"/>
      <c r="AX34" s="89"/>
      <c r="AY34" s="89"/>
      <c r="BC34" s="89"/>
      <c r="BD34" s="89"/>
      <c r="BE34" s="89"/>
      <c r="BF34" s="89"/>
      <c r="BG34" s="89"/>
      <c r="BH34" s="89"/>
      <c r="BI34" s="89"/>
      <c r="BJ34" s="89"/>
      <c r="BK34" s="89"/>
      <c r="BL34" s="89"/>
      <c r="BM34" s="89"/>
      <c r="BN34" s="89"/>
      <c r="BO34" s="89"/>
      <c r="BP34" s="89"/>
      <c r="BQ34" s="89"/>
      <c r="BR34" s="89"/>
      <c r="BS34" s="89"/>
      <c r="BT34" s="89"/>
      <c r="BU34" s="89"/>
      <c r="BV34" s="89"/>
      <c r="BW34" s="89"/>
      <c r="BX34" s="89"/>
      <c r="BY34" s="89"/>
      <c r="BZ34" s="89"/>
    </row>
    <row r="35" spans="1:78" s="75" customFormat="1" x14ac:dyDescent="0.25">
      <c r="A35" s="89"/>
      <c r="B35" s="89"/>
      <c r="C35" s="89"/>
      <c r="D35" s="89"/>
      <c r="E35" s="89"/>
      <c r="AG35" s="89"/>
      <c r="AH35" s="89"/>
      <c r="AI35" s="89"/>
      <c r="AJ35" s="89"/>
      <c r="AK35" s="89"/>
      <c r="AL35" s="89"/>
      <c r="AM35" s="89"/>
      <c r="AN35" s="89"/>
      <c r="AO35" s="89"/>
      <c r="AP35" s="89"/>
      <c r="AQ35" s="89"/>
      <c r="AR35" s="89"/>
      <c r="AS35" s="89"/>
      <c r="AT35" s="89"/>
      <c r="AU35" s="89"/>
      <c r="AV35" s="89"/>
      <c r="AW35" s="89"/>
      <c r="AX35" s="89"/>
      <c r="AY35" s="89"/>
      <c r="BC35" s="89"/>
      <c r="BD35" s="89"/>
      <c r="BE35" s="89"/>
      <c r="BF35" s="89"/>
      <c r="BG35" s="89"/>
      <c r="BH35" s="89"/>
      <c r="BI35" s="89"/>
      <c r="BJ35" s="89"/>
      <c r="BK35" s="89"/>
      <c r="BL35" s="89"/>
      <c r="BM35" s="89"/>
      <c r="BN35" s="89"/>
      <c r="BO35" s="89"/>
      <c r="BP35" s="89"/>
      <c r="BQ35" s="89"/>
      <c r="BR35" s="89"/>
      <c r="BS35" s="89"/>
      <c r="BT35" s="89"/>
      <c r="BU35" s="89"/>
      <c r="BV35" s="89"/>
      <c r="BW35" s="89"/>
      <c r="BX35" s="89"/>
      <c r="BY35" s="89"/>
      <c r="BZ35" s="89"/>
    </row>
    <row r="36" spans="1:78" s="75" customFormat="1" x14ac:dyDescent="0.25">
      <c r="A36" s="89"/>
      <c r="B36" s="89"/>
      <c r="C36" s="89"/>
      <c r="D36" s="89"/>
      <c r="E36" s="89"/>
      <c r="AG36" s="89"/>
      <c r="AH36" s="89"/>
      <c r="AI36" s="89"/>
      <c r="AJ36" s="89"/>
      <c r="AK36" s="89"/>
      <c r="AL36" s="89"/>
      <c r="AM36" s="89"/>
      <c r="AN36" s="89"/>
      <c r="AO36" s="89"/>
      <c r="AP36" s="89"/>
      <c r="AQ36" s="89"/>
      <c r="AR36" s="89"/>
      <c r="AS36" s="89"/>
      <c r="AT36" s="89"/>
      <c r="AU36" s="89"/>
      <c r="AV36" s="89"/>
      <c r="AW36" s="89"/>
      <c r="AX36" s="89"/>
      <c r="AY36" s="89"/>
      <c r="BC36" s="89"/>
      <c r="BD36" s="89"/>
      <c r="BE36" s="89"/>
      <c r="BF36" s="89"/>
      <c r="BG36" s="89"/>
      <c r="BH36" s="89"/>
      <c r="BI36" s="89"/>
      <c r="BJ36" s="89"/>
      <c r="BK36" s="89"/>
      <c r="BL36" s="89"/>
      <c r="BM36" s="89"/>
      <c r="BN36" s="89"/>
      <c r="BO36" s="89"/>
      <c r="BP36" s="89"/>
      <c r="BQ36" s="89"/>
      <c r="BR36" s="89"/>
      <c r="BS36" s="89"/>
      <c r="BT36" s="89"/>
      <c r="BU36" s="89"/>
      <c r="BV36" s="89"/>
      <c r="BW36" s="89"/>
      <c r="BX36" s="89"/>
      <c r="BY36" s="89"/>
      <c r="BZ36" s="89"/>
    </row>
    <row r="37" spans="1:78" s="75" customFormat="1" x14ac:dyDescent="0.25">
      <c r="A37" s="89"/>
      <c r="B37" s="89"/>
      <c r="C37" s="89"/>
      <c r="D37" s="89"/>
      <c r="E37" s="89"/>
      <c r="F37" s="1"/>
      <c r="AG37" s="89"/>
      <c r="AH37" s="89"/>
      <c r="AI37" s="89"/>
      <c r="AJ37" s="89"/>
      <c r="AK37" s="89"/>
      <c r="AL37" s="89"/>
      <c r="AM37" s="89"/>
      <c r="AN37" s="89"/>
      <c r="AO37" s="89"/>
      <c r="AP37" s="89"/>
      <c r="AQ37" s="89"/>
      <c r="AR37" s="89"/>
      <c r="AS37" s="89"/>
      <c r="AT37" s="89"/>
      <c r="AU37" s="89"/>
      <c r="AV37" s="89"/>
      <c r="AW37" s="89"/>
      <c r="AX37" s="89"/>
      <c r="AY37" s="89"/>
      <c r="BC37" s="89"/>
      <c r="BD37" s="89"/>
      <c r="BE37" s="89"/>
      <c r="BF37" s="89"/>
      <c r="BG37" s="89"/>
      <c r="BH37" s="89"/>
      <c r="BI37" s="89"/>
      <c r="BJ37" s="89"/>
      <c r="BK37" s="89"/>
      <c r="BL37" s="89"/>
      <c r="BM37" s="89"/>
      <c r="BN37" s="89"/>
      <c r="BO37" s="89"/>
      <c r="BP37" s="89"/>
      <c r="BQ37" s="89"/>
      <c r="BR37" s="89"/>
      <c r="BS37" s="89"/>
      <c r="BT37" s="89"/>
      <c r="BU37" s="89"/>
      <c r="BV37" s="89"/>
      <c r="BW37" s="89"/>
      <c r="BX37" s="89"/>
      <c r="BY37" s="89"/>
      <c r="BZ37" s="89"/>
    </row>
    <row r="38" spans="1:78" s="75" customFormat="1" x14ac:dyDescent="0.25">
      <c r="A38" s="89"/>
      <c r="B38" s="89"/>
      <c r="C38" s="89"/>
      <c r="D38" s="89"/>
      <c r="E38" s="89"/>
      <c r="AG38" s="89"/>
      <c r="AH38" s="89"/>
      <c r="AI38" s="89"/>
      <c r="AJ38" s="89"/>
      <c r="AK38" s="89"/>
      <c r="AL38" s="89"/>
      <c r="AM38" s="89"/>
      <c r="AN38" s="89"/>
      <c r="AO38" s="89"/>
      <c r="AP38" s="89"/>
      <c r="AQ38" s="89"/>
      <c r="AR38" s="89"/>
      <c r="AS38" s="89"/>
      <c r="AT38" s="89"/>
      <c r="AU38" s="89"/>
      <c r="AV38" s="89"/>
      <c r="AW38" s="89"/>
      <c r="AX38" s="89"/>
      <c r="AY38" s="89"/>
      <c r="BC38" s="89"/>
      <c r="BD38" s="89"/>
      <c r="BE38" s="89"/>
      <c r="BF38" s="89"/>
      <c r="BG38" s="89"/>
      <c r="BH38" s="89"/>
      <c r="BI38" s="89"/>
      <c r="BJ38" s="89"/>
      <c r="BK38" s="89"/>
      <c r="BL38" s="89"/>
      <c r="BM38" s="89"/>
      <c r="BN38" s="89"/>
      <c r="BO38" s="89"/>
      <c r="BP38" s="89"/>
      <c r="BQ38" s="89"/>
      <c r="BR38" s="89"/>
      <c r="BS38" s="89"/>
      <c r="BT38" s="89"/>
      <c r="BU38" s="89"/>
      <c r="BV38" s="89"/>
      <c r="BW38" s="89"/>
      <c r="BX38" s="89"/>
      <c r="BY38" s="89"/>
      <c r="BZ38" s="89"/>
    </row>
    <row r="39" spans="1:78" s="75" customFormat="1" x14ac:dyDescent="0.25">
      <c r="A39" s="89"/>
      <c r="B39" s="89"/>
      <c r="C39" s="89"/>
      <c r="D39" s="89"/>
      <c r="E39" s="89"/>
      <c r="BC39" s="89"/>
      <c r="BD39" s="89"/>
      <c r="BE39" s="89"/>
      <c r="BF39" s="89"/>
      <c r="BG39" s="89"/>
      <c r="BH39" s="89"/>
      <c r="BI39" s="89"/>
      <c r="BJ39" s="89"/>
      <c r="BK39" s="89"/>
      <c r="BL39" s="89"/>
      <c r="BM39" s="89"/>
      <c r="BN39" s="89"/>
      <c r="BO39" s="89"/>
      <c r="BP39" s="89"/>
      <c r="BQ39" s="89"/>
      <c r="BR39" s="89"/>
      <c r="BS39" s="89"/>
      <c r="BT39" s="89"/>
      <c r="BU39" s="89"/>
      <c r="BV39" s="89"/>
      <c r="BW39" s="89"/>
      <c r="BX39" s="89"/>
      <c r="BY39" s="89"/>
      <c r="BZ39" s="89"/>
    </row>
    <row r="40" spans="1:78" s="75" customFormat="1" x14ac:dyDescent="0.25">
      <c r="A40" s="89"/>
      <c r="B40" s="89"/>
      <c r="C40" s="89"/>
      <c r="D40" s="89"/>
      <c r="E40" s="89"/>
      <c r="BC40" s="89"/>
      <c r="BD40" s="89"/>
      <c r="BE40" s="89"/>
      <c r="BF40" s="89"/>
      <c r="BG40" s="89"/>
      <c r="BH40" s="89"/>
      <c r="BI40" s="89"/>
      <c r="BJ40" s="89"/>
      <c r="BK40" s="89"/>
      <c r="BL40" s="89"/>
      <c r="BM40" s="89"/>
      <c r="BN40" s="89"/>
      <c r="BO40" s="89"/>
      <c r="BP40" s="89"/>
      <c r="BQ40" s="89"/>
      <c r="BR40" s="89"/>
      <c r="BS40" s="89"/>
      <c r="BT40" s="89"/>
      <c r="BU40" s="89"/>
      <c r="BV40" s="89"/>
      <c r="BW40" s="89"/>
      <c r="BX40" s="89"/>
      <c r="BY40" s="89"/>
      <c r="BZ40" s="89"/>
    </row>
    <row r="41" spans="1:78" s="75" customFormat="1" x14ac:dyDescent="0.25">
      <c r="A41" s="89"/>
      <c r="B41" s="89"/>
      <c r="C41" s="89"/>
      <c r="D41" s="89"/>
      <c r="E41" s="89"/>
      <c r="BC41" s="89"/>
      <c r="BD41" s="89"/>
      <c r="BE41" s="89"/>
      <c r="BF41" s="89"/>
      <c r="BG41" s="89"/>
      <c r="BH41" s="89"/>
      <c r="BI41" s="89"/>
      <c r="BJ41" s="89"/>
      <c r="BK41" s="89"/>
      <c r="BL41" s="89"/>
      <c r="BM41" s="89"/>
      <c r="BN41" s="89"/>
      <c r="BO41" s="89"/>
      <c r="BP41" s="89"/>
      <c r="BQ41" s="89"/>
      <c r="BR41" s="89"/>
      <c r="BS41" s="89"/>
      <c r="BT41" s="89"/>
      <c r="BU41" s="89"/>
      <c r="BV41" s="89"/>
      <c r="BW41" s="89"/>
      <c r="BX41" s="89"/>
      <c r="BY41" s="89"/>
      <c r="BZ41" s="89"/>
    </row>
    <row r="42" spans="1:78" s="75" customFormat="1" x14ac:dyDescent="0.25">
      <c r="A42" s="89"/>
      <c r="B42" s="89"/>
      <c r="C42" s="89"/>
      <c r="D42" s="89"/>
      <c r="E42" s="89"/>
      <c r="BC42" s="89"/>
      <c r="BD42" s="89"/>
      <c r="BE42" s="89"/>
      <c r="BF42" s="89"/>
      <c r="BG42" s="89"/>
      <c r="BH42" s="89"/>
      <c r="BI42" s="89"/>
      <c r="BJ42" s="89"/>
      <c r="BK42" s="89"/>
      <c r="BL42" s="89"/>
      <c r="BM42" s="89"/>
      <c r="BN42" s="89"/>
      <c r="BO42" s="89"/>
      <c r="BP42" s="89"/>
      <c r="BQ42" s="89"/>
      <c r="BR42" s="89"/>
      <c r="BS42" s="89"/>
      <c r="BT42" s="89"/>
      <c r="BU42" s="89"/>
      <c r="BV42" s="89"/>
      <c r="BW42" s="89"/>
      <c r="BX42" s="89"/>
      <c r="BY42" s="89"/>
      <c r="BZ42" s="89"/>
    </row>
    <row r="43" spans="1:78" s="75" customFormat="1" x14ac:dyDescent="0.25">
      <c r="A43" s="89"/>
      <c r="B43" s="89"/>
      <c r="C43" s="89"/>
      <c r="D43" s="89"/>
      <c r="E43" s="89"/>
      <c r="BC43" s="89"/>
      <c r="BD43" s="89"/>
      <c r="BE43" s="89"/>
      <c r="BF43" s="89"/>
      <c r="BG43" s="89"/>
      <c r="BH43" s="89"/>
      <c r="BI43" s="89"/>
      <c r="BJ43" s="89"/>
      <c r="BK43" s="89"/>
      <c r="BL43" s="89"/>
      <c r="BM43" s="89"/>
      <c r="BN43" s="89"/>
      <c r="BO43" s="89"/>
      <c r="BP43" s="89"/>
      <c r="BQ43" s="89"/>
      <c r="BR43" s="89"/>
      <c r="BS43" s="89"/>
      <c r="BT43" s="89"/>
      <c r="BU43" s="89"/>
      <c r="BV43" s="89"/>
      <c r="BW43" s="89"/>
      <c r="BX43" s="89"/>
      <c r="BY43" s="89"/>
      <c r="BZ43" s="89"/>
    </row>
    <row r="44" spans="1:78" s="75" customFormat="1" x14ac:dyDescent="0.25">
      <c r="A44" s="89"/>
      <c r="B44" s="89"/>
      <c r="C44" s="89"/>
      <c r="D44" s="89"/>
      <c r="E44" s="89"/>
      <c r="BC44" s="89"/>
      <c r="BD44" s="89"/>
      <c r="BE44" s="89"/>
      <c r="BF44" s="89"/>
      <c r="BG44" s="89"/>
      <c r="BH44" s="89"/>
      <c r="BI44" s="89"/>
      <c r="BJ44" s="89"/>
      <c r="BK44" s="89"/>
      <c r="BL44" s="89"/>
      <c r="BM44" s="89"/>
      <c r="BN44" s="89"/>
      <c r="BO44" s="89"/>
      <c r="BP44" s="89"/>
      <c r="BQ44" s="89"/>
      <c r="BR44" s="89"/>
      <c r="BS44" s="89"/>
      <c r="BT44" s="89"/>
      <c r="BU44" s="89"/>
      <c r="BV44" s="89"/>
      <c r="BW44" s="89"/>
      <c r="BX44" s="89"/>
      <c r="BY44" s="89"/>
      <c r="BZ44" s="89"/>
    </row>
    <row r="45" spans="1:78" s="75" customFormat="1" x14ac:dyDescent="0.25">
      <c r="A45" s="89"/>
      <c r="B45" s="89"/>
      <c r="C45" s="89"/>
      <c r="D45" s="89"/>
      <c r="E45" s="89"/>
      <c r="BC45" s="89"/>
      <c r="BD45" s="89"/>
      <c r="BE45" s="89"/>
      <c r="BF45" s="89"/>
      <c r="BG45" s="89"/>
      <c r="BH45" s="89"/>
      <c r="BI45" s="89"/>
      <c r="BJ45" s="89"/>
      <c r="BK45" s="89"/>
      <c r="BL45" s="89"/>
      <c r="BM45" s="89"/>
      <c r="BN45" s="89"/>
      <c r="BO45" s="89"/>
      <c r="BP45" s="89"/>
      <c r="BQ45" s="89"/>
      <c r="BR45" s="89"/>
      <c r="BS45" s="89"/>
      <c r="BT45" s="89"/>
      <c r="BU45" s="89"/>
      <c r="BV45" s="89"/>
      <c r="BW45" s="89"/>
      <c r="BX45" s="89"/>
      <c r="BY45" s="89"/>
      <c r="BZ45" s="89"/>
    </row>
    <row r="46" spans="1:78" s="75" customFormat="1" x14ac:dyDescent="0.25">
      <c r="A46" s="89"/>
      <c r="B46" s="89"/>
      <c r="C46" s="89"/>
      <c r="D46" s="89"/>
      <c r="E46" s="89"/>
      <c r="BC46" s="89"/>
      <c r="BD46" s="89"/>
      <c r="BE46" s="89"/>
      <c r="BF46" s="89"/>
      <c r="BG46" s="89"/>
      <c r="BH46" s="89"/>
      <c r="BI46" s="89"/>
      <c r="BJ46" s="89"/>
      <c r="BK46" s="89"/>
      <c r="BL46" s="89"/>
      <c r="BM46" s="89"/>
      <c r="BN46" s="89"/>
      <c r="BO46" s="89"/>
      <c r="BP46" s="89"/>
      <c r="BQ46" s="89"/>
      <c r="BR46" s="89"/>
      <c r="BS46" s="89"/>
      <c r="BT46" s="89"/>
      <c r="BU46" s="89"/>
      <c r="BV46" s="89"/>
      <c r="BW46" s="89"/>
      <c r="BX46" s="89"/>
      <c r="BY46" s="89"/>
      <c r="BZ46" s="89"/>
    </row>
    <row r="47" spans="1:78" s="75" customFormat="1" x14ac:dyDescent="0.25">
      <c r="A47" s="89"/>
      <c r="B47" s="89"/>
      <c r="C47" s="89"/>
      <c r="D47" s="89"/>
      <c r="E47" s="89"/>
      <c r="BC47" s="89"/>
      <c r="BD47" s="89"/>
      <c r="BE47" s="89"/>
      <c r="BF47" s="89"/>
      <c r="BG47" s="89"/>
      <c r="BH47" s="89"/>
      <c r="BI47" s="89"/>
      <c r="BJ47" s="89"/>
      <c r="BK47" s="89"/>
      <c r="BL47" s="89"/>
      <c r="BM47" s="89"/>
      <c r="BN47" s="89"/>
      <c r="BO47" s="89"/>
      <c r="BP47" s="89"/>
      <c r="BQ47" s="89"/>
      <c r="BR47" s="89"/>
      <c r="BS47" s="89"/>
      <c r="BT47" s="89"/>
      <c r="BU47" s="89"/>
      <c r="BV47" s="89"/>
      <c r="BW47" s="89"/>
      <c r="BX47" s="89"/>
      <c r="BY47" s="89"/>
      <c r="BZ47" s="89"/>
    </row>
    <row r="48" spans="1:78" s="75" customFormat="1" x14ac:dyDescent="0.25">
      <c r="A48" s="89"/>
      <c r="B48" s="89"/>
      <c r="C48" s="89"/>
      <c r="D48" s="89"/>
      <c r="E48" s="89"/>
      <c r="BC48" s="89"/>
      <c r="BD48" s="89"/>
      <c r="BE48" s="89"/>
      <c r="BF48" s="89"/>
      <c r="BG48" s="89"/>
      <c r="BH48" s="89"/>
      <c r="BI48" s="89"/>
      <c r="BJ48" s="89"/>
      <c r="BK48" s="89"/>
      <c r="BL48" s="89"/>
      <c r="BM48" s="89"/>
      <c r="BN48" s="89"/>
      <c r="BO48" s="89"/>
      <c r="BP48" s="89"/>
      <c r="BQ48" s="89"/>
      <c r="BR48" s="89"/>
      <c r="BS48" s="89"/>
      <c r="BT48" s="89"/>
      <c r="BU48" s="89"/>
      <c r="BV48" s="89"/>
      <c r="BW48" s="89"/>
      <c r="BX48" s="89"/>
      <c r="BY48" s="89"/>
      <c r="BZ48" s="89"/>
    </row>
    <row r="49" spans="1:78" s="75" customFormat="1" x14ac:dyDescent="0.25">
      <c r="A49" s="89"/>
      <c r="B49" s="89"/>
      <c r="C49" s="89"/>
      <c r="D49" s="89"/>
      <c r="E49" s="89"/>
      <c r="BC49" s="89"/>
      <c r="BD49" s="89"/>
      <c r="BE49" s="89"/>
      <c r="BF49" s="89"/>
      <c r="BG49" s="89"/>
      <c r="BH49" s="89"/>
      <c r="BI49" s="89"/>
      <c r="BJ49" s="89"/>
      <c r="BK49" s="89"/>
      <c r="BL49" s="89"/>
      <c r="BM49" s="89"/>
      <c r="BN49" s="89"/>
      <c r="BO49" s="89"/>
      <c r="BP49" s="89"/>
      <c r="BQ49" s="89"/>
      <c r="BR49" s="89"/>
      <c r="BS49" s="89"/>
      <c r="BT49" s="89"/>
      <c r="BU49" s="89"/>
      <c r="BV49" s="89"/>
      <c r="BW49" s="89"/>
      <c r="BX49" s="89"/>
      <c r="BY49" s="89"/>
      <c r="BZ49" s="89"/>
    </row>
    <row r="50" spans="1:78" s="75" customFormat="1" x14ac:dyDescent="0.25">
      <c r="A50" s="89"/>
      <c r="B50" s="89"/>
      <c r="C50" s="89"/>
      <c r="D50" s="89"/>
      <c r="E50" s="89"/>
      <c r="BC50" s="89"/>
      <c r="BD50" s="89"/>
      <c r="BE50" s="89"/>
      <c r="BF50" s="89"/>
      <c r="BG50" s="89"/>
      <c r="BH50" s="89"/>
      <c r="BI50" s="89"/>
      <c r="BJ50" s="89"/>
      <c r="BK50" s="89"/>
      <c r="BL50" s="89"/>
      <c r="BM50" s="89"/>
      <c r="BN50" s="89"/>
      <c r="BO50" s="89"/>
      <c r="BP50" s="89"/>
      <c r="BQ50" s="89"/>
      <c r="BR50" s="89"/>
      <c r="BS50" s="89"/>
      <c r="BT50" s="89"/>
      <c r="BU50" s="89"/>
      <c r="BV50" s="89"/>
      <c r="BW50" s="89"/>
      <c r="BX50" s="89"/>
      <c r="BY50" s="89"/>
      <c r="BZ50" s="89"/>
    </row>
    <row r="51" spans="1:78" s="75" customFormat="1" x14ac:dyDescent="0.25">
      <c r="A51" s="89"/>
      <c r="B51" s="89"/>
      <c r="C51" s="89"/>
      <c r="D51" s="89"/>
      <c r="E51" s="89"/>
      <c r="BC51" s="89"/>
      <c r="BD51" s="89"/>
      <c r="BE51" s="89"/>
      <c r="BF51" s="89"/>
      <c r="BG51" s="89"/>
      <c r="BH51" s="89"/>
      <c r="BI51" s="89"/>
      <c r="BJ51" s="89"/>
      <c r="BK51" s="89"/>
      <c r="BL51" s="89"/>
      <c r="BM51" s="89"/>
      <c r="BN51" s="89"/>
      <c r="BO51" s="89"/>
      <c r="BP51" s="89"/>
      <c r="BQ51" s="89"/>
      <c r="BR51" s="89"/>
      <c r="BS51" s="89"/>
      <c r="BT51" s="89"/>
      <c r="BU51" s="89"/>
      <c r="BV51" s="89"/>
      <c r="BW51" s="89"/>
      <c r="BX51" s="89"/>
      <c r="BY51" s="89"/>
      <c r="BZ51" s="89"/>
    </row>
    <row r="52" spans="1:78" s="75" customFormat="1" x14ac:dyDescent="0.25">
      <c r="A52" s="89"/>
      <c r="B52" s="89"/>
      <c r="C52" s="89"/>
      <c r="D52" s="89"/>
      <c r="E52" s="89"/>
      <c r="BC52" s="89"/>
      <c r="BD52" s="89"/>
      <c r="BE52" s="89"/>
      <c r="BF52" s="89"/>
      <c r="BG52" s="89"/>
      <c r="BH52" s="89"/>
      <c r="BI52" s="89"/>
      <c r="BJ52" s="89"/>
      <c r="BK52" s="89"/>
      <c r="BL52" s="89"/>
      <c r="BM52" s="89"/>
      <c r="BN52" s="89"/>
      <c r="BO52" s="89"/>
      <c r="BP52" s="89"/>
      <c r="BQ52" s="89"/>
      <c r="BR52" s="89"/>
      <c r="BS52" s="89"/>
      <c r="BT52" s="89"/>
      <c r="BU52" s="89"/>
      <c r="BV52" s="89"/>
      <c r="BW52" s="89"/>
      <c r="BX52" s="89"/>
      <c r="BY52" s="89"/>
      <c r="BZ52" s="89"/>
    </row>
    <row r="53" spans="1:78" s="75" customFormat="1" x14ac:dyDescent="0.25">
      <c r="A53" s="89"/>
      <c r="B53" s="89"/>
      <c r="C53" s="89"/>
      <c r="D53" s="89"/>
      <c r="E53" s="89"/>
      <c r="BC53" s="89"/>
      <c r="BD53" s="89"/>
      <c r="BE53" s="89"/>
      <c r="BF53" s="89"/>
      <c r="BG53" s="89"/>
      <c r="BH53" s="89"/>
      <c r="BI53" s="89"/>
      <c r="BJ53" s="89"/>
      <c r="BK53" s="89"/>
      <c r="BL53" s="89"/>
      <c r="BM53" s="89"/>
      <c r="BN53" s="89"/>
      <c r="BO53" s="89"/>
      <c r="BP53" s="89"/>
      <c r="BQ53" s="89"/>
      <c r="BR53" s="89"/>
      <c r="BS53" s="89"/>
      <c r="BT53" s="89"/>
      <c r="BU53" s="89"/>
      <c r="BV53" s="89"/>
      <c r="BW53" s="89"/>
      <c r="BX53" s="89"/>
      <c r="BY53" s="89"/>
      <c r="BZ53" s="89"/>
    </row>
    <row r="54" spans="1:78" s="75" customFormat="1" x14ac:dyDescent="0.25">
      <c r="A54" s="89"/>
      <c r="B54" s="89"/>
      <c r="C54" s="89"/>
      <c r="D54" s="89"/>
      <c r="E54" s="89"/>
      <c r="BC54" s="89"/>
      <c r="BD54" s="89"/>
      <c r="BE54" s="89"/>
      <c r="BF54" s="89"/>
      <c r="BG54" s="89"/>
      <c r="BH54" s="89"/>
      <c r="BI54" s="89"/>
      <c r="BJ54" s="89"/>
      <c r="BK54" s="89"/>
      <c r="BL54" s="89"/>
      <c r="BM54" s="89"/>
      <c r="BN54" s="89"/>
      <c r="BO54" s="89"/>
      <c r="BP54" s="89"/>
      <c r="BQ54" s="89"/>
      <c r="BR54" s="89"/>
      <c r="BS54" s="89"/>
      <c r="BT54" s="89"/>
      <c r="BU54" s="89"/>
      <c r="BV54" s="89"/>
      <c r="BW54" s="89"/>
      <c r="BX54" s="89"/>
      <c r="BY54" s="89"/>
      <c r="BZ54" s="89"/>
    </row>
    <row r="55" spans="1:78" s="75" customFormat="1" x14ac:dyDescent="0.25">
      <c r="A55" s="89"/>
      <c r="B55" s="89"/>
      <c r="C55" s="89"/>
      <c r="D55" s="89"/>
      <c r="E55" s="89"/>
      <c r="BC55" s="89"/>
      <c r="BD55" s="89"/>
      <c r="BE55" s="89"/>
      <c r="BF55" s="89"/>
      <c r="BG55" s="89"/>
      <c r="BH55" s="89"/>
      <c r="BI55" s="89"/>
      <c r="BJ55" s="89"/>
      <c r="BK55" s="89"/>
      <c r="BL55" s="89"/>
      <c r="BM55" s="89"/>
      <c r="BN55" s="89"/>
      <c r="BO55" s="89"/>
      <c r="BP55" s="89"/>
      <c r="BQ55" s="89"/>
      <c r="BR55" s="89"/>
      <c r="BS55" s="89"/>
      <c r="BT55" s="89"/>
      <c r="BU55" s="89"/>
      <c r="BV55" s="89"/>
      <c r="BW55" s="89"/>
      <c r="BX55" s="89"/>
      <c r="BY55" s="89"/>
      <c r="BZ55" s="89"/>
    </row>
    <row r="56" spans="1:78" s="75" customFormat="1" x14ac:dyDescent="0.25">
      <c r="A56" s="89"/>
      <c r="B56" s="89"/>
      <c r="C56" s="89"/>
      <c r="D56" s="89"/>
      <c r="E56" s="89"/>
      <c r="BC56" s="89"/>
      <c r="BD56" s="89"/>
      <c r="BE56" s="89"/>
      <c r="BF56" s="89"/>
      <c r="BG56" s="89"/>
      <c r="BH56" s="89"/>
      <c r="BI56" s="89"/>
      <c r="BJ56" s="89"/>
      <c r="BK56" s="89"/>
      <c r="BL56" s="89"/>
      <c r="BM56" s="89"/>
      <c r="BN56" s="89"/>
      <c r="BO56" s="89"/>
      <c r="BP56" s="89"/>
      <c r="BQ56" s="89"/>
      <c r="BR56" s="89"/>
      <c r="BS56" s="89"/>
      <c r="BT56" s="89"/>
      <c r="BU56" s="89"/>
      <c r="BV56" s="89"/>
      <c r="BW56" s="89"/>
      <c r="BX56" s="89"/>
      <c r="BY56" s="89"/>
      <c r="BZ56" s="89"/>
    </row>
    <row r="57" spans="1:78" s="75" customFormat="1" x14ac:dyDescent="0.25">
      <c r="A57" s="89"/>
      <c r="B57" s="89"/>
      <c r="C57" s="89"/>
      <c r="D57" s="89"/>
      <c r="E57" s="89"/>
      <c r="BC57" s="89"/>
      <c r="BD57" s="89"/>
      <c r="BE57" s="89"/>
      <c r="BF57" s="89"/>
      <c r="BG57" s="89"/>
      <c r="BH57" s="89"/>
      <c r="BI57" s="89"/>
      <c r="BJ57" s="89"/>
      <c r="BK57" s="89"/>
      <c r="BL57" s="89"/>
      <c r="BM57" s="89"/>
      <c r="BN57" s="89"/>
      <c r="BO57" s="89"/>
      <c r="BP57" s="89"/>
      <c r="BQ57" s="89"/>
      <c r="BR57" s="89"/>
      <c r="BS57" s="89"/>
      <c r="BT57" s="89"/>
      <c r="BU57" s="89"/>
      <c r="BV57" s="89"/>
      <c r="BW57" s="89"/>
      <c r="BX57" s="89"/>
      <c r="BY57" s="89"/>
      <c r="BZ57" s="89"/>
    </row>
    <row r="58" spans="1:78" s="75" customFormat="1" x14ac:dyDescent="0.25">
      <c r="A58" s="89"/>
      <c r="B58" s="89"/>
      <c r="C58" s="89"/>
      <c r="D58" s="89"/>
      <c r="E58" s="89"/>
      <c r="BC58" s="89"/>
      <c r="BD58" s="89"/>
      <c r="BE58" s="89"/>
      <c r="BF58" s="89"/>
      <c r="BG58" s="89"/>
      <c r="BH58" s="89"/>
      <c r="BI58" s="89"/>
      <c r="BJ58" s="89"/>
      <c r="BK58" s="89"/>
      <c r="BL58" s="89"/>
      <c r="BM58" s="89"/>
      <c r="BN58" s="89"/>
      <c r="BO58" s="89"/>
      <c r="BP58" s="89"/>
      <c r="BQ58" s="89"/>
      <c r="BR58" s="89"/>
      <c r="BS58" s="89"/>
      <c r="BT58" s="89"/>
      <c r="BU58" s="89"/>
      <c r="BV58" s="89"/>
      <c r="BW58" s="89"/>
      <c r="BX58" s="89"/>
      <c r="BY58" s="89"/>
      <c r="BZ58" s="89"/>
    </row>
    <row r="59" spans="1:78" s="75" customFormat="1" x14ac:dyDescent="0.25">
      <c r="A59" s="89"/>
      <c r="B59" s="89"/>
      <c r="C59" s="89"/>
      <c r="D59" s="89"/>
      <c r="E59" s="89"/>
      <c r="BC59" s="89"/>
      <c r="BD59" s="89"/>
      <c r="BE59" s="89"/>
      <c r="BF59" s="89"/>
      <c r="BG59" s="89"/>
      <c r="BH59" s="89"/>
      <c r="BI59" s="89"/>
      <c r="BJ59" s="89"/>
      <c r="BK59" s="89"/>
      <c r="BL59" s="89"/>
      <c r="BM59" s="89"/>
      <c r="BN59" s="89"/>
      <c r="BO59" s="89"/>
      <c r="BP59" s="89"/>
      <c r="BQ59" s="89"/>
      <c r="BR59" s="89"/>
      <c r="BS59" s="89"/>
      <c r="BT59" s="89"/>
      <c r="BU59" s="89"/>
      <c r="BV59" s="89"/>
      <c r="BW59" s="89"/>
      <c r="BX59" s="89"/>
      <c r="BY59" s="89"/>
      <c r="BZ59" s="89"/>
    </row>
    <row r="60" spans="1:78" s="75" customFormat="1" x14ac:dyDescent="0.25">
      <c r="A60" s="89"/>
      <c r="B60" s="89"/>
      <c r="C60" s="89"/>
      <c r="D60" s="89"/>
      <c r="E60" s="89"/>
      <c r="BC60" s="89"/>
      <c r="BD60" s="89"/>
      <c r="BE60" s="89"/>
      <c r="BF60" s="89"/>
      <c r="BG60" s="89"/>
      <c r="BH60" s="89"/>
      <c r="BI60" s="89"/>
      <c r="BJ60" s="89"/>
      <c r="BK60" s="89"/>
      <c r="BL60" s="89"/>
      <c r="BM60" s="89"/>
      <c r="BN60" s="89"/>
      <c r="BO60" s="89"/>
      <c r="BP60" s="89"/>
      <c r="BQ60" s="89"/>
      <c r="BR60" s="89"/>
      <c r="BS60" s="89"/>
      <c r="BT60" s="89"/>
      <c r="BU60" s="89"/>
      <c r="BV60" s="89"/>
      <c r="BW60" s="89"/>
      <c r="BX60" s="89"/>
      <c r="BY60" s="89"/>
      <c r="BZ60" s="89"/>
    </row>
    <row r="61" spans="1:78" s="75" customFormat="1" x14ac:dyDescent="0.25">
      <c r="A61" s="89"/>
      <c r="B61" s="89"/>
      <c r="C61" s="89"/>
      <c r="D61" s="89"/>
      <c r="E61" s="89"/>
      <c r="BC61" s="89"/>
      <c r="BD61" s="89"/>
      <c r="BE61" s="89"/>
      <c r="BF61" s="89"/>
      <c r="BG61" s="89"/>
      <c r="BH61" s="89"/>
      <c r="BI61" s="89"/>
      <c r="BJ61" s="89"/>
      <c r="BK61" s="89"/>
      <c r="BL61" s="89"/>
      <c r="BM61" s="89"/>
      <c r="BN61" s="89"/>
      <c r="BO61" s="89"/>
      <c r="BP61" s="89"/>
      <c r="BQ61" s="89"/>
      <c r="BR61" s="89"/>
      <c r="BS61" s="89"/>
      <c r="BT61" s="89"/>
      <c r="BU61" s="89"/>
      <c r="BV61" s="89"/>
      <c r="BW61" s="89"/>
      <c r="BX61" s="89"/>
      <c r="BY61" s="89"/>
      <c r="BZ61" s="89"/>
    </row>
    <row r="62" spans="1:78" s="75" customFormat="1" x14ac:dyDescent="0.25">
      <c r="A62" s="89"/>
      <c r="B62" s="89"/>
      <c r="C62" s="89"/>
      <c r="D62" s="89"/>
      <c r="E62" s="89"/>
      <c r="BC62" s="89"/>
      <c r="BD62" s="89"/>
      <c r="BE62" s="89"/>
      <c r="BF62" s="89"/>
      <c r="BG62" s="89"/>
      <c r="BH62" s="89"/>
      <c r="BI62" s="89"/>
      <c r="BJ62" s="89"/>
      <c r="BK62" s="89"/>
      <c r="BL62" s="89"/>
      <c r="BM62" s="89"/>
      <c r="BN62" s="89"/>
      <c r="BO62" s="89"/>
      <c r="BP62" s="89"/>
      <c r="BQ62" s="89"/>
      <c r="BR62" s="89"/>
      <c r="BS62" s="89"/>
      <c r="BT62" s="89"/>
      <c r="BU62" s="89"/>
      <c r="BV62" s="89"/>
      <c r="BW62" s="89"/>
      <c r="BX62" s="89"/>
      <c r="BY62" s="89"/>
      <c r="BZ62" s="89"/>
    </row>
    <row r="63" spans="1:78" s="75" customFormat="1" x14ac:dyDescent="0.25">
      <c r="A63" s="89"/>
      <c r="B63" s="89"/>
      <c r="C63" s="89"/>
      <c r="D63" s="89"/>
      <c r="E63" s="89"/>
      <c r="BC63" s="89"/>
      <c r="BD63" s="89"/>
      <c r="BE63" s="89"/>
      <c r="BF63" s="89"/>
      <c r="BG63" s="89"/>
      <c r="BH63" s="89"/>
      <c r="BI63" s="89"/>
      <c r="BJ63" s="89"/>
      <c r="BK63" s="89"/>
      <c r="BL63" s="89"/>
      <c r="BM63" s="89"/>
      <c r="BN63" s="89"/>
      <c r="BO63" s="89"/>
      <c r="BP63" s="89"/>
      <c r="BQ63" s="89"/>
      <c r="BR63" s="89"/>
      <c r="BS63" s="89"/>
      <c r="BT63" s="89"/>
      <c r="BU63" s="89"/>
      <c r="BV63" s="89"/>
      <c r="BW63" s="89"/>
      <c r="BX63" s="89"/>
      <c r="BY63" s="89"/>
      <c r="BZ63" s="89"/>
    </row>
    <row r="64" spans="1:78" s="75" customFormat="1" x14ac:dyDescent="0.25">
      <c r="A64" s="89"/>
      <c r="B64" s="89"/>
      <c r="C64" s="89"/>
      <c r="D64" s="89"/>
      <c r="E64" s="89"/>
      <c r="BC64" s="89"/>
      <c r="BD64" s="89"/>
      <c r="BE64" s="89"/>
      <c r="BF64" s="89"/>
      <c r="BG64" s="89"/>
      <c r="BH64" s="89"/>
      <c r="BI64" s="89"/>
      <c r="BJ64" s="89"/>
      <c r="BK64" s="89"/>
      <c r="BL64" s="89"/>
      <c r="BM64" s="89"/>
      <c r="BN64" s="89"/>
      <c r="BO64" s="89"/>
      <c r="BP64" s="89"/>
      <c r="BQ64" s="89"/>
      <c r="BR64" s="89"/>
      <c r="BS64" s="89"/>
      <c r="BT64" s="89"/>
      <c r="BU64" s="89"/>
      <c r="BV64" s="89"/>
      <c r="BW64" s="89"/>
      <c r="BX64" s="89"/>
      <c r="BY64" s="89"/>
      <c r="BZ64" s="89"/>
    </row>
    <row r="65" spans="1:78" s="75" customFormat="1" x14ac:dyDescent="0.25">
      <c r="A65" s="89"/>
      <c r="B65" s="89"/>
      <c r="C65" s="89"/>
      <c r="D65" s="89"/>
      <c r="E65" s="89"/>
      <c r="BC65" s="89"/>
      <c r="BD65" s="89"/>
      <c r="BE65" s="89"/>
      <c r="BF65" s="89"/>
      <c r="BG65" s="89"/>
      <c r="BH65" s="89"/>
      <c r="BI65" s="89"/>
      <c r="BJ65" s="89"/>
      <c r="BK65" s="89"/>
      <c r="BL65" s="89"/>
      <c r="BM65" s="89"/>
      <c r="BN65" s="89"/>
      <c r="BO65" s="89"/>
      <c r="BP65" s="89"/>
      <c r="BQ65" s="89"/>
      <c r="BR65" s="89"/>
      <c r="BS65" s="89"/>
      <c r="BT65" s="89"/>
      <c r="BU65" s="89"/>
      <c r="BV65" s="89"/>
      <c r="BW65" s="89"/>
      <c r="BX65" s="89"/>
      <c r="BY65" s="89"/>
      <c r="BZ65" s="89"/>
    </row>
    <row r="66" spans="1:78" s="75" customFormat="1" x14ac:dyDescent="0.25">
      <c r="A66" s="89"/>
      <c r="B66" s="89"/>
      <c r="C66" s="89"/>
      <c r="D66" s="89"/>
      <c r="E66" s="89"/>
      <c r="BC66" s="89"/>
      <c r="BD66" s="89"/>
      <c r="BE66" s="89"/>
      <c r="BF66" s="89"/>
      <c r="BG66" s="89"/>
      <c r="BH66" s="89"/>
      <c r="BI66" s="89"/>
      <c r="BJ66" s="89"/>
      <c r="BK66" s="89"/>
      <c r="BL66" s="89"/>
      <c r="BM66" s="89"/>
      <c r="BN66" s="89"/>
      <c r="BO66" s="89"/>
      <c r="BP66" s="89"/>
      <c r="BQ66" s="89"/>
      <c r="BR66" s="89"/>
      <c r="BS66" s="89"/>
      <c r="BT66" s="89"/>
      <c r="BU66" s="89"/>
      <c r="BV66" s="89"/>
      <c r="BW66" s="89"/>
      <c r="BX66" s="89"/>
      <c r="BY66" s="89"/>
      <c r="BZ66" s="89"/>
    </row>
    <row r="67" spans="1:78" s="75" customFormat="1" x14ac:dyDescent="0.25">
      <c r="A67" s="89"/>
      <c r="B67" s="89"/>
      <c r="C67" s="89"/>
      <c r="D67" s="89"/>
      <c r="E67" s="89"/>
      <c r="BC67" s="89"/>
      <c r="BD67" s="89"/>
      <c r="BE67" s="89"/>
      <c r="BF67" s="89"/>
      <c r="BG67" s="89"/>
      <c r="BH67" s="89"/>
      <c r="BI67" s="89"/>
      <c r="BJ67" s="89"/>
      <c r="BK67" s="89"/>
      <c r="BL67" s="89"/>
      <c r="BM67" s="89"/>
      <c r="BN67" s="89"/>
      <c r="BO67" s="89"/>
      <c r="BP67" s="89"/>
      <c r="BQ67" s="89"/>
      <c r="BR67" s="89"/>
      <c r="BS67" s="89"/>
      <c r="BT67" s="89"/>
      <c r="BU67" s="89"/>
      <c r="BV67" s="89"/>
      <c r="BW67" s="89"/>
      <c r="BX67" s="89"/>
      <c r="BY67" s="89"/>
      <c r="BZ67" s="89"/>
    </row>
    <row r="68" spans="1:78" s="75" customFormat="1" x14ac:dyDescent="0.25">
      <c r="A68" s="89"/>
      <c r="B68" s="89"/>
      <c r="C68" s="89"/>
      <c r="D68" s="89"/>
      <c r="E68" s="89"/>
      <c r="BC68" s="89"/>
      <c r="BD68" s="89"/>
      <c r="BE68" s="89"/>
      <c r="BF68" s="89"/>
      <c r="BG68" s="89"/>
      <c r="BH68" s="89"/>
      <c r="BI68" s="89"/>
      <c r="BJ68" s="89"/>
      <c r="BK68" s="89"/>
      <c r="BL68" s="89"/>
      <c r="BM68" s="89"/>
      <c r="BN68" s="89"/>
      <c r="BO68" s="89"/>
      <c r="BP68" s="89"/>
      <c r="BQ68" s="89"/>
      <c r="BR68" s="89"/>
      <c r="BS68" s="89"/>
      <c r="BT68" s="89"/>
      <c r="BU68" s="89"/>
      <c r="BV68" s="89"/>
      <c r="BW68" s="89"/>
      <c r="BX68" s="89"/>
      <c r="BY68" s="89"/>
      <c r="BZ68" s="89"/>
    </row>
    <row r="69" spans="1:78" s="75" customFormat="1" x14ac:dyDescent="0.25">
      <c r="A69" s="89"/>
      <c r="B69" s="89"/>
      <c r="C69" s="89"/>
      <c r="D69" s="89"/>
      <c r="E69" s="89"/>
      <c r="BC69" s="89"/>
      <c r="BD69" s="89"/>
      <c r="BE69" s="89"/>
      <c r="BF69" s="89"/>
      <c r="BG69" s="89"/>
      <c r="BH69" s="89"/>
      <c r="BI69" s="89"/>
      <c r="BJ69" s="89"/>
      <c r="BK69" s="89"/>
      <c r="BL69" s="89"/>
      <c r="BM69" s="89"/>
      <c r="BN69" s="89"/>
      <c r="BO69" s="89"/>
      <c r="BP69" s="89"/>
      <c r="BQ69" s="89"/>
      <c r="BR69" s="89"/>
      <c r="BS69" s="89"/>
      <c r="BT69" s="89"/>
      <c r="BU69" s="89"/>
      <c r="BV69" s="89"/>
      <c r="BW69" s="89"/>
      <c r="BX69" s="89"/>
      <c r="BY69" s="89"/>
      <c r="BZ69" s="89"/>
    </row>
    <row r="70" spans="1:78" s="75" customFormat="1" x14ac:dyDescent="0.25">
      <c r="A70" s="89"/>
      <c r="B70" s="89"/>
      <c r="C70" s="89"/>
      <c r="D70" s="89"/>
      <c r="E70" s="89"/>
      <c r="BC70" s="89"/>
      <c r="BD70" s="89"/>
      <c r="BE70" s="89"/>
      <c r="BF70" s="89"/>
      <c r="BG70" s="89"/>
      <c r="BH70" s="89"/>
      <c r="BI70" s="89"/>
      <c r="BJ70" s="89"/>
      <c r="BK70" s="89"/>
      <c r="BL70" s="89"/>
      <c r="BM70" s="89"/>
      <c r="BN70" s="89"/>
      <c r="BO70" s="89"/>
      <c r="BP70" s="89"/>
      <c r="BQ70" s="89"/>
      <c r="BR70" s="89"/>
      <c r="BS70" s="89"/>
      <c r="BT70" s="89"/>
      <c r="BU70" s="89"/>
      <c r="BV70" s="89"/>
      <c r="BW70" s="89"/>
      <c r="BX70" s="89"/>
      <c r="BY70" s="89"/>
      <c r="BZ70" s="89"/>
    </row>
    <row r="71" spans="1:78" s="75" customFormat="1" x14ac:dyDescent="0.25">
      <c r="A71" s="89"/>
      <c r="B71" s="89"/>
      <c r="C71" s="89"/>
      <c r="D71" s="89"/>
      <c r="E71" s="89"/>
      <c r="BC71" s="89"/>
      <c r="BD71" s="89"/>
      <c r="BE71" s="89"/>
      <c r="BF71" s="89"/>
      <c r="BG71" s="89"/>
      <c r="BH71" s="89"/>
      <c r="BI71" s="89"/>
      <c r="BJ71" s="89"/>
      <c r="BK71" s="89"/>
      <c r="BL71" s="89"/>
      <c r="BM71" s="89"/>
      <c r="BN71" s="89"/>
      <c r="BO71" s="89"/>
      <c r="BP71" s="89"/>
      <c r="BQ71" s="89"/>
      <c r="BR71" s="89"/>
      <c r="BS71" s="89"/>
      <c r="BT71" s="89"/>
      <c r="BU71" s="89"/>
      <c r="BV71" s="89"/>
      <c r="BW71" s="89"/>
      <c r="BX71" s="89"/>
      <c r="BY71" s="89"/>
      <c r="BZ71" s="89"/>
    </row>
    <row r="72" spans="1:78" s="75" customFormat="1" x14ac:dyDescent="0.25">
      <c r="A72" s="89"/>
      <c r="B72" s="89"/>
      <c r="C72" s="89"/>
      <c r="D72" s="89"/>
      <c r="E72" s="89"/>
      <c r="BC72" s="89"/>
      <c r="BD72" s="89"/>
      <c r="BE72" s="89"/>
      <c r="BF72" s="89"/>
      <c r="BG72" s="89"/>
      <c r="BH72" s="89"/>
      <c r="BI72" s="89"/>
      <c r="BJ72" s="89"/>
      <c r="BK72" s="89"/>
      <c r="BL72" s="89"/>
      <c r="BM72" s="89"/>
      <c r="BN72" s="89"/>
      <c r="BO72" s="89"/>
      <c r="BP72" s="89"/>
      <c r="BQ72" s="89"/>
      <c r="BR72" s="89"/>
      <c r="BS72" s="89"/>
      <c r="BT72" s="89"/>
      <c r="BU72" s="89"/>
      <c r="BV72" s="89"/>
      <c r="BW72" s="89"/>
      <c r="BX72" s="89"/>
      <c r="BY72" s="89"/>
      <c r="BZ72" s="89"/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D8ADC-2042-4EB3-95D4-8C167334F4BE}">
  <dimension ref="A1:BZ72"/>
  <sheetViews>
    <sheetView zoomScale="85" zoomScaleNormal="85" workbookViewId="0">
      <pane xSplit="1" ySplit="2" topLeftCell="B3" activePane="bottomRight" state="frozen"/>
      <selection pane="topRight" activeCell="E24" sqref="E24"/>
      <selection pane="bottomLeft" activeCell="E24" sqref="E24"/>
      <selection pane="bottomRight" activeCell="B1" sqref="B1:C1048576"/>
    </sheetView>
  </sheetViews>
  <sheetFormatPr defaultColWidth="9.140625" defaultRowHeight="15" x14ac:dyDescent="0.25"/>
  <cols>
    <col min="1" max="1" width="19.7109375" style="74" customWidth="1"/>
    <col min="2" max="2" width="12.140625" style="74" customWidth="1"/>
    <col min="3" max="3" width="12.5703125" style="74" customWidth="1"/>
    <col min="4" max="4" width="9.140625" style="74"/>
    <col min="5" max="5" width="15.42578125" style="74" bestFit="1" customWidth="1"/>
    <col min="6" max="7" width="6.7109375" style="75" bestFit="1" customWidth="1"/>
    <col min="8" max="8" width="4.140625" style="75" bestFit="1" customWidth="1"/>
    <col min="9" max="9" width="5.7109375" style="75" bestFit="1" customWidth="1"/>
    <col min="10" max="10" width="6.7109375" style="75" bestFit="1" customWidth="1"/>
    <col min="11" max="11" width="5.85546875" style="75" bestFit="1" customWidth="1"/>
    <col min="12" max="12" width="5.7109375" style="75" bestFit="1" customWidth="1"/>
    <col min="13" max="13" width="9.28515625" style="75" bestFit="1" customWidth="1"/>
    <col min="14" max="14" width="7.7109375" style="75" bestFit="1" customWidth="1"/>
    <col min="15" max="15" width="9.28515625" style="75" bestFit="1" customWidth="1"/>
    <col min="16" max="16" width="5.7109375" style="75" bestFit="1" customWidth="1"/>
    <col min="17" max="17" width="5.28515625" style="75" bestFit="1" customWidth="1"/>
    <col min="18" max="18" width="8.7109375" style="75" bestFit="1" customWidth="1"/>
    <col min="19" max="19" width="4.85546875" style="75" bestFit="1" customWidth="1"/>
    <col min="20" max="20" width="7.85546875" style="75" bestFit="1" customWidth="1"/>
    <col min="21" max="21" width="5.85546875" style="75" bestFit="1" customWidth="1"/>
    <col min="22" max="22" width="6" style="75" bestFit="1" customWidth="1"/>
    <col min="23" max="24" width="6.7109375" style="75" bestFit="1" customWidth="1"/>
    <col min="25" max="26" width="5.7109375" style="75" bestFit="1" customWidth="1"/>
    <col min="27" max="27" width="12" style="75" customWidth="1"/>
    <col min="28" max="29" width="9.140625" style="75"/>
    <col min="30" max="30" width="12" style="75" customWidth="1"/>
    <col min="31" max="31" width="5.85546875" style="75" bestFit="1" customWidth="1"/>
    <col min="32" max="32" width="18.7109375" style="75" bestFit="1" customWidth="1"/>
    <col min="33" max="33" width="6.140625" style="75" customWidth="1"/>
    <col min="34" max="34" width="5.5703125" style="75" bestFit="1" customWidth="1"/>
    <col min="35" max="35" width="4" style="75" bestFit="1" customWidth="1"/>
    <col min="36" max="36" width="4.140625" style="75" bestFit="1" customWidth="1"/>
    <col min="37" max="37" width="5.5703125" style="75" bestFit="1" customWidth="1"/>
    <col min="38" max="38" width="5.7109375" style="75" bestFit="1" customWidth="1"/>
    <col min="39" max="39" width="5.5703125" style="75" bestFit="1" customWidth="1"/>
    <col min="40" max="40" width="7.7109375" style="75" bestFit="1" customWidth="1"/>
    <col min="41" max="42" width="5" style="75" bestFit="1" customWidth="1"/>
    <col min="43" max="43" width="8.5703125" style="75" bestFit="1" customWidth="1"/>
    <col min="44" max="44" width="4.42578125" style="75" bestFit="1" customWidth="1"/>
    <col min="45" max="45" width="7.5703125" style="75" bestFit="1" customWidth="1"/>
    <col min="46" max="46" width="5.5703125" style="75" bestFit="1" customWidth="1"/>
    <col min="47" max="47" width="5.7109375" style="75" bestFit="1" customWidth="1"/>
    <col min="48" max="48" width="5.5703125" style="75" bestFit="1" customWidth="1"/>
    <col min="49" max="49" width="6.7109375" style="75" bestFit="1" customWidth="1"/>
    <col min="50" max="50" width="5.28515625" style="75" bestFit="1" customWidth="1"/>
    <col min="51" max="51" width="4" style="75" bestFit="1" customWidth="1"/>
    <col min="52" max="54" width="9.140625" style="75"/>
    <col min="55" max="16384" width="9.140625" style="74"/>
  </cols>
  <sheetData>
    <row r="1" spans="1:78" x14ac:dyDescent="0.25">
      <c r="A1" s="89"/>
      <c r="B1" s="89" t="s">
        <v>329</v>
      </c>
      <c r="C1" s="89"/>
      <c r="D1" s="89"/>
      <c r="E1" s="89" t="s">
        <v>529</v>
      </c>
      <c r="AG1" s="89" t="s">
        <v>530</v>
      </c>
      <c r="BC1" s="89" t="s">
        <v>332</v>
      </c>
      <c r="BD1" s="89"/>
      <c r="BE1" s="89"/>
      <c r="BF1" s="89" t="s">
        <v>532</v>
      </c>
      <c r="BG1" s="89"/>
      <c r="BH1" s="89"/>
      <c r="BI1" s="89"/>
      <c r="BJ1" s="89"/>
      <c r="BK1" s="89"/>
      <c r="BL1" s="89"/>
      <c r="BM1" s="89"/>
      <c r="BN1" s="89"/>
      <c r="BO1" s="89"/>
      <c r="BP1" s="89"/>
      <c r="BQ1" s="89"/>
      <c r="BR1" s="89"/>
      <c r="BS1" s="89"/>
      <c r="BT1" s="89"/>
      <c r="BU1" s="89"/>
      <c r="BV1" s="89"/>
      <c r="BW1" s="89"/>
      <c r="BX1" s="89"/>
      <c r="BY1" s="89"/>
      <c r="BZ1" s="89"/>
    </row>
    <row r="2" spans="1:78" x14ac:dyDescent="0.25">
      <c r="A2" s="89" t="s">
        <v>162</v>
      </c>
      <c r="B2" s="89" t="s">
        <v>334</v>
      </c>
      <c r="C2" s="89" t="s">
        <v>335</v>
      </c>
      <c r="D2" s="89"/>
      <c r="E2" s="89" t="s">
        <v>336</v>
      </c>
      <c r="F2" s="75" t="s">
        <v>96</v>
      </c>
      <c r="G2" s="75" t="s">
        <v>100</v>
      </c>
      <c r="H2" s="75" t="s">
        <v>102</v>
      </c>
      <c r="I2" s="75" t="s">
        <v>104</v>
      </c>
      <c r="J2" s="75" t="s">
        <v>106</v>
      </c>
      <c r="K2" s="75" t="s">
        <v>108</v>
      </c>
      <c r="L2" s="75" t="s">
        <v>110</v>
      </c>
      <c r="M2" s="75" t="s">
        <v>164</v>
      </c>
      <c r="N2" s="75" t="s">
        <v>165</v>
      </c>
      <c r="O2" s="75" t="s">
        <v>112</v>
      </c>
      <c r="P2" s="75" t="s">
        <v>114</v>
      </c>
      <c r="Q2" s="75" t="s">
        <v>116</v>
      </c>
      <c r="R2" s="75" t="s">
        <v>118</v>
      </c>
      <c r="S2" s="75" t="s">
        <v>120</v>
      </c>
      <c r="T2" s="75" t="s">
        <v>122</v>
      </c>
      <c r="U2" s="75" t="s">
        <v>124</v>
      </c>
      <c r="V2" s="75" t="s">
        <v>126</v>
      </c>
      <c r="W2" s="75" t="s">
        <v>128</v>
      </c>
      <c r="X2" s="75" t="s">
        <v>132</v>
      </c>
      <c r="Y2" s="75" t="s">
        <v>134</v>
      </c>
      <c r="Z2" s="75" t="s">
        <v>136</v>
      </c>
      <c r="AA2" s="89"/>
      <c r="AB2" s="75" t="s">
        <v>164</v>
      </c>
      <c r="AC2" s="75" t="s">
        <v>165</v>
      </c>
      <c r="AD2" s="89"/>
      <c r="AE2" s="89" t="s">
        <v>337</v>
      </c>
      <c r="AF2" s="89" t="s">
        <v>338</v>
      </c>
      <c r="AG2" s="89" t="s">
        <v>96</v>
      </c>
      <c r="AH2" s="89" t="s">
        <v>100</v>
      </c>
      <c r="AI2" s="89" t="s">
        <v>102</v>
      </c>
      <c r="AJ2" s="89" t="s">
        <v>104</v>
      </c>
      <c r="AK2" s="89" t="s">
        <v>106</v>
      </c>
      <c r="AL2" s="89" t="s">
        <v>108</v>
      </c>
      <c r="AM2" s="89" t="s">
        <v>110</v>
      </c>
      <c r="AN2" s="89" t="s">
        <v>112</v>
      </c>
      <c r="AO2" s="89" t="s">
        <v>114</v>
      </c>
      <c r="AP2" s="89" t="s">
        <v>116</v>
      </c>
      <c r="AQ2" s="89" t="s">
        <v>118</v>
      </c>
      <c r="AR2" s="89" t="s">
        <v>120</v>
      </c>
      <c r="AS2" s="89" t="s">
        <v>122</v>
      </c>
      <c r="AT2" s="89" t="s">
        <v>124</v>
      </c>
      <c r="AU2" s="89" t="s">
        <v>126</v>
      </c>
      <c r="AV2" s="89" t="s">
        <v>128</v>
      </c>
      <c r="AW2" s="89" t="s">
        <v>132</v>
      </c>
      <c r="AX2" s="89" t="s">
        <v>134</v>
      </c>
      <c r="AY2" s="89" t="s">
        <v>136</v>
      </c>
      <c r="AZ2" s="75" t="s">
        <v>164</v>
      </c>
      <c r="BA2" s="75" t="s">
        <v>165</v>
      </c>
      <c r="BC2" s="75" t="s">
        <v>164</v>
      </c>
      <c r="BD2" s="75" t="s">
        <v>165</v>
      </c>
      <c r="BE2" s="89"/>
      <c r="BF2" s="75" t="s">
        <v>164</v>
      </c>
      <c r="BG2" s="75" t="s">
        <v>165</v>
      </c>
      <c r="BH2" s="89"/>
      <c r="BI2" s="89"/>
      <c r="BJ2" s="89"/>
      <c r="BK2" s="89"/>
      <c r="BL2" s="89"/>
      <c r="BM2" s="89"/>
      <c r="BN2" s="89"/>
      <c r="BO2" s="89"/>
      <c r="BP2" s="89"/>
      <c r="BQ2" s="89"/>
      <c r="BR2" s="89"/>
      <c r="BS2" s="89"/>
      <c r="BT2" s="89"/>
      <c r="BU2" s="89"/>
      <c r="BV2" s="89"/>
      <c r="BW2" s="89"/>
      <c r="BX2" s="89"/>
      <c r="BY2" s="89"/>
      <c r="BZ2" s="89"/>
    </row>
    <row r="3" spans="1:78" x14ac:dyDescent="0.25">
      <c r="A3" s="18" t="s">
        <v>429</v>
      </c>
      <c r="B3" s="75">
        <v>3645.8425868999998</v>
      </c>
      <c r="C3" s="75">
        <v>385.77587500999999</v>
      </c>
      <c r="D3" s="89"/>
      <c r="E3" s="89" t="s">
        <v>429</v>
      </c>
      <c r="F3" s="75">
        <v>20.684970188219602</v>
      </c>
      <c r="G3" s="75">
        <v>17.939846479604402</v>
      </c>
      <c r="H3" s="75">
        <v>0.83952931144144005</v>
      </c>
      <c r="I3" s="75">
        <v>4.0310093409833501</v>
      </c>
      <c r="J3" s="75">
        <v>16.1118676318501</v>
      </c>
      <c r="K3" s="75">
        <v>0.66213916588126798</v>
      </c>
      <c r="L3" s="75">
        <v>6.3244068216515803</v>
      </c>
      <c r="M3" s="75">
        <v>3645.7932263799698</v>
      </c>
      <c r="N3" s="75">
        <v>385.769837556308</v>
      </c>
      <c r="O3" s="75">
        <v>3260.0233888236598</v>
      </c>
      <c r="P3" s="75">
        <v>2.6679890851369801</v>
      </c>
      <c r="Q3" s="75">
        <v>0.354907907075181</v>
      </c>
      <c r="R3" s="75">
        <v>193.006879518511</v>
      </c>
      <c r="S3" s="75">
        <v>0.98371563826562303</v>
      </c>
      <c r="T3" s="75">
        <v>15.034213555228501</v>
      </c>
      <c r="U3" s="75">
        <v>0.26550569834157101</v>
      </c>
      <c r="V3" s="75">
        <v>0.15430776907686899</v>
      </c>
      <c r="W3" s="75">
        <v>37.585556498839701</v>
      </c>
      <c r="X3" s="75">
        <v>65.217459448734104</v>
      </c>
      <c r="Y3" s="75">
        <v>2.4934245085621898</v>
      </c>
      <c r="Z3" s="75">
        <v>1.4121089889052301</v>
      </c>
      <c r="AA3" s="89"/>
      <c r="AB3" s="40">
        <f t="shared" ref="AB3:AC14" si="0">(M3-B3)/(B3+1E-50)</f>
        <v>-1.3538851130684794E-5</v>
      </c>
      <c r="AC3" s="40">
        <f t="shared" si="0"/>
        <v>-1.5650158765971426E-5</v>
      </c>
      <c r="AD3" s="89"/>
      <c r="AE3" s="89">
        <v>110</v>
      </c>
      <c r="AF3" s="89" t="s">
        <v>429</v>
      </c>
      <c r="AG3" s="75">
        <v>1.6211610188893799</v>
      </c>
      <c r="AH3" s="75">
        <v>1.4060139312784301</v>
      </c>
      <c r="AI3" s="75">
        <v>6.5797313079235295E-2</v>
      </c>
      <c r="AJ3" s="75">
        <v>0.315925917128765</v>
      </c>
      <c r="AK3" s="75">
        <v>1.2627488028721801</v>
      </c>
      <c r="AL3" s="75">
        <v>5.1894687430854299E-2</v>
      </c>
      <c r="AM3" s="75">
        <v>0.49566798259483802</v>
      </c>
      <c r="AN3" s="75">
        <v>255.24289198717</v>
      </c>
      <c r="AO3" s="75">
        <v>0.209100153076512</v>
      </c>
      <c r="AP3" s="75">
        <v>2.7815518536196501E-2</v>
      </c>
      <c r="AQ3" s="75">
        <v>15.1266865794341</v>
      </c>
      <c r="AR3" s="75">
        <v>7.7097362808469599E-2</v>
      </c>
      <c r="AS3" s="75">
        <v>1.1782896302824999</v>
      </c>
      <c r="AT3" s="75">
        <v>2.0808731486824598E-2</v>
      </c>
      <c r="AU3" s="75">
        <v>1.20937040858026E-2</v>
      </c>
      <c r="AV3" s="75">
        <v>2.9457237269447201</v>
      </c>
      <c r="AW3" s="75">
        <v>5.1113424830284604</v>
      </c>
      <c r="AX3" s="75">
        <v>0.195419124111502</v>
      </c>
      <c r="AY3" s="75">
        <v>0.1106725138903</v>
      </c>
      <c r="AZ3" s="75">
        <f t="shared" ref="AZ3:AZ14" si="1">BA3+AN3</f>
        <v>285.47715116812907</v>
      </c>
      <c r="BA3" s="75">
        <f t="shared" ref="BA3:BA12" si="2">SUM(AG3:AY3)-AN3</f>
        <v>30.234259180959072</v>
      </c>
      <c r="BC3" s="68">
        <f t="shared" ref="BC3:BD14" si="3">AZ3/M3</f>
        <v>7.830316571507509E-2</v>
      </c>
      <c r="BD3" s="68">
        <f t="shared" si="3"/>
        <v>7.8373828738090484E-2</v>
      </c>
      <c r="BE3" s="89"/>
      <c r="BF3" s="68">
        <v>9.2495644486823264E-2</v>
      </c>
      <c r="BG3" s="68">
        <v>8.3232098960882281E-2</v>
      </c>
      <c r="BH3" s="89"/>
      <c r="BI3" s="89"/>
      <c r="BJ3" s="89"/>
      <c r="BK3" s="89"/>
      <c r="BL3" s="89"/>
      <c r="BM3" s="89"/>
      <c r="BN3" s="89"/>
      <c r="BO3" s="89"/>
      <c r="BP3" s="89"/>
      <c r="BQ3" s="89"/>
      <c r="BR3" s="89"/>
      <c r="BS3" s="89"/>
      <c r="BT3" s="89"/>
      <c r="BU3" s="89"/>
      <c r="BV3" s="89"/>
      <c r="BW3" s="89"/>
      <c r="BX3" s="89"/>
      <c r="BY3" s="89"/>
      <c r="BZ3" s="89"/>
    </row>
    <row r="4" spans="1:78" x14ac:dyDescent="0.25">
      <c r="A4" s="67" t="s">
        <v>431</v>
      </c>
      <c r="B4" s="75">
        <v>1213.2082763000001</v>
      </c>
      <c r="C4" s="75">
        <v>121.52563532000001</v>
      </c>
      <c r="D4" s="89"/>
      <c r="E4" s="89" t="s">
        <v>431</v>
      </c>
      <c r="F4" s="75">
        <v>6.5162861378881001</v>
      </c>
      <c r="G4" s="75">
        <v>5.6515028334904196</v>
      </c>
      <c r="H4" s="75">
        <v>0.26447329850030499</v>
      </c>
      <c r="I4" s="75">
        <v>1.2698688296213001</v>
      </c>
      <c r="J4" s="75">
        <v>5.0756417037318702</v>
      </c>
      <c r="K4" s="75">
        <v>0.20859091089469001</v>
      </c>
      <c r="L4" s="75">
        <v>1.9923455530018701</v>
      </c>
      <c r="M4" s="75">
        <v>1213.2328046047901</v>
      </c>
      <c r="N4" s="75">
        <v>121.527160772499</v>
      </c>
      <c r="O4" s="75">
        <v>1091.70564383229</v>
      </c>
      <c r="P4" s="75">
        <v>0.84048960123899996</v>
      </c>
      <c r="Q4" s="75">
        <v>0.111804806075938</v>
      </c>
      <c r="R4" s="75">
        <v>60.802001521189403</v>
      </c>
      <c r="S4" s="75">
        <v>0.30989500443680001</v>
      </c>
      <c r="T4" s="75">
        <v>4.7361467859367101</v>
      </c>
      <c r="U4" s="75">
        <v>8.3641388030005107E-2</v>
      </c>
      <c r="V4" s="75">
        <v>4.8610477466007398E-2</v>
      </c>
      <c r="W4" s="75">
        <v>11.8403909434128</v>
      </c>
      <c r="X4" s="75">
        <v>20.5451304849617</v>
      </c>
      <c r="Y4" s="75">
        <v>0.785489611710953</v>
      </c>
      <c r="Z4" s="75">
        <v>0.444850880911831</v>
      </c>
      <c r="AA4" s="89"/>
      <c r="AB4" s="40">
        <f t="shared" si="0"/>
        <v>2.0217719635754372E-5</v>
      </c>
      <c r="AC4" s="40">
        <f t="shared" si="0"/>
        <v>1.2552516141790167E-5</v>
      </c>
      <c r="AD4" s="89"/>
      <c r="AE4" s="89">
        <v>112</v>
      </c>
      <c r="AF4" s="89" t="s">
        <v>431</v>
      </c>
      <c r="AG4" s="75">
        <v>5.20620564131604</v>
      </c>
      <c r="AH4" s="75">
        <v>4.5152837471960003</v>
      </c>
      <c r="AI4" s="75">
        <v>0.21130191119064501</v>
      </c>
      <c r="AJ4" s="75">
        <v>1.0145666552316399</v>
      </c>
      <c r="AK4" s="75">
        <v>4.0551983234563496</v>
      </c>
      <c r="AL4" s="75">
        <v>0.166654926779017</v>
      </c>
      <c r="AM4" s="75">
        <v>1.5917913992700501</v>
      </c>
      <c r="AN4" s="75">
        <v>872.78754148317898</v>
      </c>
      <c r="AO4" s="75">
        <v>0.67150559851791003</v>
      </c>
      <c r="AP4" s="75">
        <v>8.9326914606473906E-2</v>
      </c>
      <c r="AQ4" s="75">
        <v>48.5779463174621</v>
      </c>
      <c r="AR4" s="75">
        <v>0.24759094810701701</v>
      </c>
      <c r="AS4" s="75">
        <v>3.7839671222382001</v>
      </c>
      <c r="AT4" s="75">
        <v>6.6825290990351505E-2</v>
      </c>
      <c r="AU4" s="75">
        <v>3.8837799279406199E-2</v>
      </c>
      <c r="AV4" s="75">
        <v>9.4599168408421903</v>
      </c>
      <c r="AW4" s="75">
        <v>16.4145982392583</v>
      </c>
      <c r="AX4" s="75">
        <v>0.62757037829419404</v>
      </c>
      <c r="AY4" s="75">
        <v>0.35541437913207102</v>
      </c>
      <c r="AZ4" s="75">
        <f t="shared" si="1"/>
        <v>969.8820439163469</v>
      </c>
      <c r="BA4" s="75">
        <f t="shared" si="2"/>
        <v>97.094502433167918</v>
      </c>
      <c r="BC4" s="68">
        <f t="shared" si="3"/>
        <v>0.79941956748547149</v>
      </c>
      <c r="BD4" s="68">
        <f t="shared" si="3"/>
        <v>0.79895310493536953</v>
      </c>
      <c r="BE4" s="89"/>
      <c r="BF4" s="68">
        <v>0.50719629258626631</v>
      </c>
      <c r="BG4" s="68">
        <v>0.31494365053248469</v>
      </c>
      <c r="BH4" s="89"/>
      <c r="BI4" s="89"/>
      <c r="BJ4" s="89"/>
      <c r="BK4" s="89"/>
      <c r="BL4" s="89"/>
      <c r="BM4" s="89"/>
      <c r="BN4" s="89"/>
      <c r="BO4" s="89"/>
      <c r="BP4" s="89"/>
      <c r="BQ4" s="89"/>
      <c r="BR4" s="89"/>
      <c r="BS4" s="89"/>
      <c r="BT4" s="89"/>
      <c r="BU4" s="89"/>
      <c r="BV4" s="89"/>
      <c r="BW4" s="89"/>
      <c r="BX4" s="89"/>
      <c r="BY4" s="89"/>
      <c r="BZ4" s="89"/>
    </row>
    <row r="5" spans="1:78" x14ac:dyDescent="0.25">
      <c r="A5" s="67" t="s">
        <v>432</v>
      </c>
      <c r="B5" s="75">
        <v>82.955027482999995</v>
      </c>
      <c r="C5" s="75">
        <v>18.604598079999999</v>
      </c>
      <c r="D5" s="89"/>
      <c r="E5" s="89" t="s">
        <v>432</v>
      </c>
      <c r="F5" s="75">
        <v>0.99757735544569004</v>
      </c>
      <c r="G5" s="75">
        <v>0.86518543152719496</v>
      </c>
      <c r="H5" s="75">
        <v>4.0488018761333101E-2</v>
      </c>
      <c r="I5" s="75">
        <v>0.194404452785264</v>
      </c>
      <c r="J5" s="75">
        <v>0.77703110060241298</v>
      </c>
      <c r="K5" s="75">
        <v>3.1933485672712897E-2</v>
      </c>
      <c r="L5" s="75">
        <v>0.30500658663888802</v>
      </c>
      <c r="M5" s="75">
        <v>82.954989763212595</v>
      </c>
      <c r="N5" s="75">
        <v>18.604586813428298</v>
      </c>
      <c r="O5" s="75">
        <v>64.350402949784296</v>
      </c>
      <c r="P5" s="75">
        <v>0.12866951118018799</v>
      </c>
      <c r="Q5" s="75">
        <v>1.7116185452801799E-2</v>
      </c>
      <c r="R5" s="75">
        <v>9.3081792853717893</v>
      </c>
      <c r="S5" s="75">
        <v>4.74419761129206E-2</v>
      </c>
      <c r="T5" s="75">
        <v>0.72505858782938404</v>
      </c>
      <c r="U5" s="75">
        <v>1.2804622309672199E-2</v>
      </c>
      <c r="V5" s="75">
        <v>7.4418085065339704E-3</v>
      </c>
      <c r="W5" s="75">
        <v>1.8126444969879301</v>
      </c>
      <c r="X5" s="75">
        <v>3.1452508198437901</v>
      </c>
      <c r="Y5" s="75">
        <v>0.120251012197071</v>
      </c>
      <c r="Z5" s="75">
        <v>6.8102076202759099E-2</v>
      </c>
      <c r="AA5" s="89"/>
      <c r="AB5" s="40">
        <f t="shared" si="0"/>
        <v>-4.5470164430868458E-7</v>
      </c>
      <c r="AC5" s="40">
        <f t="shared" si="0"/>
        <v>-6.0557995674123779E-7</v>
      </c>
      <c r="AD5" s="89"/>
      <c r="AE5" s="89">
        <v>113</v>
      </c>
      <c r="AF5" s="89" t="s">
        <v>432</v>
      </c>
      <c r="AG5" s="75">
        <v>0.10723551814226</v>
      </c>
      <c r="AH5" s="75">
        <v>9.3004107822707696E-2</v>
      </c>
      <c r="AI5" s="75">
        <v>4.3523190420842097E-3</v>
      </c>
      <c r="AJ5" s="75">
        <v>2.0897663478080999E-2</v>
      </c>
      <c r="AK5" s="75">
        <v>8.3527516557296594E-2</v>
      </c>
      <c r="AL5" s="75">
        <v>3.4326966901403401E-3</v>
      </c>
      <c r="AM5" s="75">
        <v>3.2787139035917699E-2</v>
      </c>
      <c r="AN5" s="75">
        <v>5.9609495103359196</v>
      </c>
      <c r="AO5" s="75">
        <v>1.38314246730715E-2</v>
      </c>
      <c r="AP5" s="75">
        <v>1.83992315868408E-3</v>
      </c>
      <c r="AQ5" s="75">
        <v>1.0005904635181599</v>
      </c>
      <c r="AR5" s="75">
        <v>5.0997866195530098E-3</v>
      </c>
      <c r="AS5" s="75">
        <v>7.7940746550666504E-2</v>
      </c>
      <c r="AT5" s="75">
        <v>1.3764425825399901E-3</v>
      </c>
      <c r="AU5" s="75">
        <v>7.9996645601454399E-4</v>
      </c>
      <c r="AV5" s="75">
        <v>0.19485186533711299</v>
      </c>
      <c r="AW5" s="75">
        <v>0.33810181036824299</v>
      </c>
      <c r="AX5" s="75">
        <v>1.2926462440418601E-2</v>
      </c>
      <c r="AY5" s="75">
        <v>7.3206944265393698E-3</v>
      </c>
      <c r="AZ5" s="75">
        <f t="shared" si="1"/>
        <v>7.9608660572354104</v>
      </c>
      <c r="BA5" s="75">
        <f t="shared" si="2"/>
        <v>1.9999165468994908</v>
      </c>
      <c r="BC5" s="68">
        <f t="shared" si="3"/>
        <v>9.5966090526428516E-2</v>
      </c>
      <c r="BD5" s="68">
        <f t="shared" si="3"/>
        <v>0.10749588620027853</v>
      </c>
      <c r="BE5" s="89"/>
      <c r="BF5" s="68">
        <v>0.13006267724207399</v>
      </c>
      <c r="BG5" s="68">
        <v>0.12916478146513891</v>
      </c>
      <c r="BH5" s="89"/>
      <c r="BI5" s="89"/>
      <c r="BJ5" s="89"/>
      <c r="BK5" s="89"/>
      <c r="BL5" s="89"/>
      <c r="BM5" s="89"/>
      <c r="BN5" s="89"/>
      <c r="BO5" s="89"/>
      <c r="BP5" s="89"/>
      <c r="BQ5" s="89"/>
      <c r="BR5" s="89"/>
      <c r="BS5" s="89"/>
      <c r="BT5" s="89"/>
      <c r="BU5" s="89"/>
      <c r="BV5" s="89"/>
      <c r="BW5" s="89"/>
      <c r="BX5" s="89"/>
      <c r="BY5" s="89"/>
      <c r="BZ5" s="89"/>
    </row>
    <row r="6" spans="1:78" x14ac:dyDescent="0.25">
      <c r="A6" s="67" t="s">
        <v>433</v>
      </c>
      <c r="B6" s="75">
        <v>3438.5377659000001</v>
      </c>
      <c r="C6" s="75">
        <v>441.15303848999997</v>
      </c>
      <c r="D6" s="89"/>
      <c r="E6" s="89" t="s">
        <v>433</v>
      </c>
      <c r="F6" s="75">
        <v>21.1626395080606</v>
      </c>
      <c r="G6" s="75">
        <v>18.354082228277601</v>
      </c>
      <c r="H6" s="75">
        <v>0.85891769194155498</v>
      </c>
      <c r="I6" s="75">
        <v>4.1240953886627301</v>
      </c>
      <c r="J6" s="75">
        <v>16.4839020704928</v>
      </c>
      <c r="K6" s="75">
        <v>0.67743253116398305</v>
      </c>
      <c r="L6" s="75">
        <v>6.4704356808589196</v>
      </c>
      <c r="M6" s="75">
        <v>2970.7876243645801</v>
      </c>
      <c r="N6" s="75">
        <v>394.67784900697001</v>
      </c>
      <c r="O6" s="75">
        <v>2576.10977535761</v>
      </c>
      <c r="P6" s="75">
        <v>2.7295987744770902</v>
      </c>
      <c r="Q6" s="75">
        <v>0.36310371131312802</v>
      </c>
      <c r="R6" s="75">
        <v>197.46365994819101</v>
      </c>
      <c r="S6" s="75">
        <v>1.00642900758059</v>
      </c>
      <c r="T6" s="75">
        <v>15.381393880851199</v>
      </c>
      <c r="U6" s="75">
        <v>0.27163708256772301</v>
      </c>
      <c r="V6" s="75">
        <v>0.15787062600836599</v>
      </c>
      <c r="W6" s="75">
        <v>38.453471760247297</v>
      </c>
      <c r="X6" s="75">
        <v>66.723454664704605</v>
      </c>
      <c r="Y6" s="75">
        <v>2.5510055028026302</v>
      </c>
      <c r="Z6" s="75">
        <v>1.44471894876789</v>
      </c>
      <c r="AA6" s="89"/>
      <c r="AB6" s="40">
        <f t="shared" si="0"/>
        <v>-0.13603170108355389</v>
      </c>
      <c r="AC6" s="40">
        <f t="shared" si="0"/>
        <v>-0.10534935822295931</v>
      </c>
      <c r="AD6" s="89"/>
      <c r="AE6" s="89">
        <v>124</v>
      </c>
      <c r="AF6" s="89" t="s">
        <v>433</v>
      </c>
      <c r="AG6" s="75">
        <v>2.54549090535984</v>
      </c>
      <c r="AH6" s="75">
        <v>2.2076745277958798</v>
      </c>
      <c r="AI6" s="75">
        <v>0.103312654920608</v>
      </c>
      <c r="AJ6" s="75">
        <v>0.49605594970316003</v>
      </c>
      <c r="AK6" s="75">
        <v>1.98272462737399</v>
      </c>
      <c r="AL6" s="75">
        <v>8.1483241804095496E-2</v>
      </c>
      <c r="AM6" s="75">
        <v>0.77828071748123795</v>
      </c>
      <c r="AN6" s="75">
        <v>231.96966705161699</v>
      </c>
      <c r="AO6" s="75">
        <v>0.32832179342419499</v>
      </c>
      <c r="AP6" s="75">
        <v>4.3674964886812703E-2</v>
      </c>
      <c r="AQ6" s="75">
        <v>23.751399414115699</v>
      </c>
      <c r="AR6" s="75">
        <v>0.121055615114184</v>
      </c>
      <c r="AS6" s="75">
        <v>1.85010953761033</v>
      </c>
      <c r="AT6" s="75">
        <v>3.2673146919391001E-2</v>
      </c>
      <c r="AU6" s="75">
        <v>1.89891152566962E-2</v>
      </c>
      <c r="AV6" s="75">
        <v>4.6252735127333002</v>
      </c>
      <c r="AW6" s="75">
        <v>8.0256540210897693</v>
      </c>
      <c r="AX6" s="75">
        <v>0.30684036894372402</v>
      </c>
      <c r="AY6" s="75">
        <v>0.17377413359911201</v>
      </c>
      <c r="AZ6" s="75">
        <f t="shared" si="1"/>
        <v>279.44245529974904</v>
      </c>
      <c r="BA6" s="75">
        <f t="shared" si="2"/>
        <v>47.472788248132048</v>
      </c>
      <c r="BC6" s="68">
        <f t="shared" si="3"/>
        <v>9.4063423789682313E-2</v>
      </c>
      <c r="BD6" s="68">
        <f t="shared" si="3"/>
        <v>0.12028237299756257</v>
      </c>
      <c r="BE6" s="89"/>
      <c r="BF6" s="68">
        <v>0.25122564349227766</v>
      </c>
      <c r="BG6" s="68">
        <v>0.26462463058855301</v>
      </c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</row>
    <row r="7" spans="1:78" x14ac:dyDescent="0.25">
      <c r="A7" s="67" t="s">
        <v>434</v>
      </c>
      <c r="B7" s="75">
        <v>3380.7920764999999</v>
      </c>
      <c r="C7" s="75">
        <v>599.68803557000001</v>
      </c>
      <c r="D7" s="89"/>
      <c r="E7" s="89" t="s">
        <v>434</v>
      </c>
      <c r="F7" s="75">
        <v>32.155740788813802</v>
      </c>
      <c r="G7" s="75">
        <v>27.888303565094201</v>
      </c>
      <c r="H7" s="75">
        <v>1.3050853775139499</v>
      </c>
      <c r="I7" s="75">
        <v>6.2663900786498701</v>
      </c>
      <c r="J7" s="75">
        <v>25.046651016606301</v>
      </c>
      <c r="K7" s="75">
        <v>1.0293323120532201</v>
      </c>
      <c r="L7" s="75">
        <v>9.83156797951907</v>
      </c>
      <c r="M7" s="75">
        <v>3381.0371491772999</v>
      </c>
      <c r="N7" s="75">
        <v>599.69684197424999</v>
      </c>
      <c r="O7" s="75">
        <v>2781.3403072030501</v>
      </c>
      <c r="P7" s="75">
        <v>4.1474985438471696</v>
      </c>
      <c r="Q7" s="75">
        <v>0.55172147689831696</v>
      </c>
      <c r="R7" s="75">
        <v>300.03799267845</v>
      </c>
      <c r="S7" s="75">
        <v>1.52923076175201</v>
      </c>
      <c r="T7" s="75">
        <v>23.371386127305801</v>
      </c>
      <c r="U7" s="75">
        <v>0.41274118101599899</v>
      </c>
      <c r="V7" s="75">
        <v>0.23987895068811699</v>
      </c>
      <c r="W7" s="75">
        <v>58.428453786934199</v>
      </c>
      <c r="X7" s="75">
        <v>101.383525271802</v>
      </c>
      <c r="Y7" s="75">
        <v>3.8761448019973801</v>
      </c>
      <c r="Z7" s="75">
        <v>2.1951972753076698</v>
      </c>
      <c r="AA7" s="89"/>
      <c r="AB7" s="40">
        <f t="shared" si="0"/>
        <v>7.2489721862360959E-5</v>
      </c>
      <c r="AC7" s="40">
        <f t="shared" si="0"/>
        <v>1.4684975733441937E-5</v>
      </c>
      <c r="AD7" s="89"/>
      <c r="AE7" s="89">
        <v>135</v>
      </c>
      <c r="AF7" s="89" t="s">
        <v>434</v>
      </c>
      <c r="AG7" s="75">
        <v>5.2631396044773</v>
      </c>
      <c r="AH7" s="75">
        <v>4.5646589479406297</v>
      </c>
      <c r="AI7" s="75">
        <v>0.21361259159953599</v>
      </c>
      <c r="AJ7" s="75">
        <v>1.02566133343669</v>
      </c>
      <c r="AK7" s="75">
        <v>4.09954549667059</v>
      </c>
      <c r="AL7" s="75">
        <v>0.16847740056855701</v>
      </c>
      <c r="AM7" s="75">
        <v>1.6091983798663101</v>
      </c>
      <c r="AN7" s="75">
        <v>436.967552136596</v>
      </c>
      <c r="AO7" s="75">
        <v>0.67884879660860298</v>
      </c>
      <c r="AP7" s="75">
        <v>9.0303774883533999E-2</v>
      </c>
      <c r="AQ7" s="75">
        <v>49.109160793715901</v>
      </c>
      <c r="AR7" s="75">
        <v>0.25029849876979499</v>
      </c>
      <c r="AS7" s="75">
        <v>3.8253463679155302</v>
      </c>
      <c r="AT7" s="75">
        <v>6.7556053607277705E-2</v>
      </c>
      <c r="AU7" s="75">
        <v>3.9262505870276403E-2</v>
      </c>
      <c r="AV7" s="75">
        <v>9.5633659824011907</v>
      </c>
      <c r="AW7" s="75">
        <v>16.594101563484902</v>
      </c>
      <c r="AX7" s="75">
        <v>0.63443312388149198</v>
      </c>
      <c r="AY7" s="75">
        <v>0.35930101656054703</v>
      </c>
      <c r="AZ7" s="75">
        <f t="shared" si="1"/>
        <v>535.12382436885457</v>
      </c>
      <c r="BA7" s="75">
        <f t="shared" si="2"/>
        <v>98.156272232258573</v>
      </c>
      <c r="BC7" s="68">
        <f t="shared" si="3"/>
        <v>0.15827209248471732</v>
      </c>
      <c r="BD7" s="68">
        <f t="shared" si="3"/>
        <v>0.16367648678809157</v>
      </c>
      <c r="BE7" s="89"/>
      <c r="BF7" s="68">
        <v>0.41388069207747363</v>
      </c>
      <c r="BG7" s="68">
        <v>0.42269851271279268</v>
      </c>
      <c r="BH7" s="89"/>
      <c r="BI7" s="89"/>
      <c r="BJ7" s="89"/>
      <c r="BK7" s="89"/>
      <c r="BL7" s="89"/>
      <c r="BM7" s="89"/>
      <c r="BN7" s="89"/>
      <c r="BO7" s="89"/>
      <c r="BP7" s="89"/>
      <c r="BQ7" s="89"/>
      <c r="BR7" s="89"/>
      <c r="BS7" s="89"/>
      <c r="BT7" s="89"/>
      <c r="BU7" s="89"/>
      <c r="BV7" s="89"/>
      <c r="BW7" s="89"/>
      <c r="BX7" s="89"/>
      <c r="BY7" s="89"/>
      <c r="BZ7" s="89"/>
    </row>
    <row r="8" spans="1:78" x14ac:dyDescent="0.25">
      <c r="A8" s="67" t="s">
        <v>435</v>
      </c>
      <c r="B8" s="75">
        <v>501.93495935999999</v>
      </c>
      <c r="C8" s="75">
        <v>53.488325731000003</v>
      </c>
      <c r="D8" s="89"/>
      <c r="E8" s="89" t="s">
        <v>435</v>
      </c>
      <c r="F8" s="75">
        <v>2.8680552373551098</v>
      </c>
      <c r="G8" s="75">
        <v>2.4874456307147899</v>
      </c>
      <c r="H8" s="75">
        <v>0.116404718221752</v>
      </c>
      <c r="I8" s="75">
        <v>0.55891747636920597</v>
      </c>
      <c r="J8" s="75">
        <v>2.2339797542948698</v>
      </c>
      <c r="K8" s="75">
        <v>9.1809057028059401E-2</v>
      </c>
      <c r="L8" s="75">
        <v>0.87690601729525797</v>
      </c>
      <c r="M8" s="75">
        <v>501.95144095825998</v>
      </c>
      <c r="N8" s="75">
        <v>53.4886394469926</v>
      </c>
      <c r="O8" s="75">
        <v>448.46280151126803</v>
      </c>
      <c r="P8" s="75">
        <v>0.36992780524369401</v>
      </c>
      <c r="Q8" s="75">
        <v>4.9209595716419502E-2</v>
      </c>
      <c r="R8" s="75">
        <v>26.761229714997501</v>
      </c>
      <c r="S8" s="75">
        <v>0.13639577715680901</v>
      </c>
      <c r="T8" s="75">
        <v>2.0845635530790201</v>
      </c>
      <c r="U8" s="75">
        <v>3.6813640624569398E-2</v>
      </c>
      <c r="V8" s="75">
        <v>2.13955061646742E-2</v>
      </c>
      <c r="W8" s="75">
        <v>5.21137810953664</v>
      </c>
      <c r="X8" s="75">
        <v>9.0426889344510695</v>
      </c>
      <c r="Y8" s="75">
        <v>0.34572295176838203</v>
      </c>
      <c r="Z8" s="75">
        <v>0.19579596697476201</v>
      </c>
      <c r="AA8" s="89"/>
      <c r="AB8" s="40">
        <f t="shared" si="0"/>
        <v>3.2836123391367885E-5</v>
      </c>
      <c r="AC8" s="40">
        <f t="shared" si="0"/>
        <v>5.8651301626960018E-6</v>
      </c>
      <c r="AD8" s="89"/>
      <c r="AE8" s="89">
        <v>146</v>
      </c>
      <c r="AF8" s="89" t="s">
        <v>435</v>
      </c>
      <c r="AG8" s="75">
        <v>0.61002897670209599</v>
      </c>
      <c r="AH8" s="75">
        <v>0.52907095111959201</v>
      </c>
      <c r="AI8" s="75">
        <v>2.47589629514379E-2</v>
      </c>
      <c r="AJ8" s="75">
        <v>0.118880220375729</v>
      </c>
      <c r="AK8" s="75">
        <v>0.47516155226344298</v>
      </c>
      <c r="AL8" s="75">
        <v>1.95275262418022E-2</v>
      </c>
      <c r="AM8" s="75">
        <v>0.18651562379915201</v>
      </c>
      <c r="AN8" s="75">
        <v>92.724467159648995</v>
      </c>
      <c r="AO8" s="75">
        <v>7.8682591588744799E-2</v>
      </c>
      <c r="AP8" s="75">
        <v>1.0466740637586E-2</v>
      </c>
      <c r="AQ8" s="75">
        <v>5.6920426761789704</v>
      </c>
      <c r="AR8" s="75">
        <v>2.9011078345490601E-2</v>
      </c>
      <c r="AS8" s="75">
        <v>0.44338028765741899</v>
      </c>
      <c r="AT8" s="75">
        <v>7.8301467222416897E-3</v>
      </c>
      <c r="AU8" s="75">
        <v>4.5507567471929598E-3</v>
      </c>
      <c r="AV8" s="75">
        <v>1.1084505792978201</v>
      </c>
      <c r="AW8" s="75">
        <v>1.92335461179754</v>
      </c>
      <c r="AX8" s="75">
        <v>7.3534550718335298E-2</v>
      </c>
      <c r="AY8" s="75">
        <v>4.1645112620514603E-2</v>
      </c>
      <c r="AZ8" s="75">
        <f t="shared" si="1"/>
        <v>104.1013601054141</v>
      </c>
      <c r="BA8" s="75">
        <f t="shared" si="2"/>
        <v>11.376892945765107</v>
      </c>
      <c r="BC8" s="68">
        <f t="shared" si="3"/>
        <v>0.20739328869477378</v>
      </c>
      <c r="BD8" s="68">
        <f t="shared" si="3"/>
        <v>0.21269737019651885</v>
      </c>
      <c r="BE8" s="89"/>
      <c r="BF8" s="68">
        <v>0.47966135521846925</v>
      </c>
      <c r="BG8" s="68">
        <v>0.47436078762969791</v>
      </c>
      <c r="BH8" s="89"/>
      <c r="BI8" s="89"/>
      <c r="BJ8" s="89"/>
      <c r="BK8" s="89"/>
      <c r="BL8" s="89"/>
      <c r="BM8" s="89"/>
      <c r="BN8" s="89"/>
      <c r="BO8" s="89"/>
      <c r="BP8" s="89"/>
      <c r="BQ8" s="89"/>
      <c r="BR8" s="89"/>
      <c r="BS8" s="89"/>
      <c r="BT8" s="89"/>
      <c r="BU8" s="89"/>
      <c r="BV8" s="89"/>
      <c r="BW8" s="89"/>
      <c r="BX8" s="89"/>
      <c r="BY8" s="89"/>
      <c r="BZ8" s="89"/>
    </row>
    <row r="9" spans="1:78" x14ac:dyDescent="0.25">
      <c r="A9" s="67" t="s">
        <v>461</v>
      </c>
      <c r="B9" s="75">
        <v>1825.1314004999999</v>
      </c>
      <c r="C9" s="75">
        <v>210.07987826999999</v>
      </c>
      <c r="D9" s="89"/>
      <c r="E9" s="89" t="s">
        <v>461</v>
      </c>
      <c r="F9" s="75">
        <v>11.2646783125823</v>
      </c>
      <c r="G9" s="75">
        <v>9.7697421165473397</v>
      </c>
      <c r="H9" s="75">
        <v>0.45719379894949802</v>
      </c>
      <c r="I9" s="75">
        <v>2.1952256654375901</v>
      </c>
      <c r="J9" s="75">
        <v>8.7742356520444904</v>
      </c>
      <c r="K9" s="75">
        <v>0.36059110236610997</v>
      </c>
      <c r="L9" s="75">
        <v>3.4441622017559799</v>
      </c>
      <c r="M9" s="75">
        <v>1825.42618020789</v>
      </c>
      <c r="N9" s="75">
        <v>210.08373616395701</v>
      </c>
      <c r="O9" s="75">
        <v>1615.3424440439301</v>
      </c>
      <c r="P9" s="75">
        <v>1.4529301642994501</v>
      </c>
      <c r="Q9" s="75">
        <v>0.193277046357688</v>
      </c>
      <c r="R9" s="75">
        <v>105.10830213241999</v>
      </c>
      <c r="S9" s="75">
        <v>0.53571380942145197</v>
      </c>
      <c r="T9" s="75">
        <v>8.1873753864977807</v>
      </c>
      <c r="U9" s="75">
        <v>0.144590644025199</v>
      </c>
      <c r="V9" s="75">
        <v>8.4033495924205004E-2</v>
      </c>
      <c r="W9" s="75">
        <v>20.468453632941401</v>
      </c>
      <c r="X9" s="75">
        <v>35.516340889675199</v>
      </c>
      <c r="Y9" s="75">
        <v>1.3578784326239901</v>
      </c>
      <c r="Z9" s="75">
        <v>0.76901168008730103</v>
      </c>
      <c r="AA9" s="89"/>
      <c r="AB9" s="40">
        <f t="shared" si="0"/>
        <v>1.6151149873881609E-4</v>
      </c>
      <c r="AC9" s="40">
        <f t="shared" si="0"/>
        <v>1.8363938463732205E-5</v>
      </c>
      <c r="AD9" s="89"/>
      <c r="AE9" s="89">
        <v>147</v>
      </c>
      <c r="AF9" s="89" t="s">
        <v>461</v>
      </c>
      <c r="AG9" s="75">
        <v>3.6507979442655998</v>
      </c>
      <c r="AH9" s="75">
        <v>3.1662945954695298</v>
      </c>
      <c r="AI9" s="75">
        <v>0.14817325007537899</v>
      </c>
      <c r="AJ9" s="75">
        <v>0.71145419398920495</v>
      </c>
      <c r="AK9" s="75">
        <v>2.8436667925205201</v>
      </c>
      <c r="AL9" s="75">
        <v>0.116865045554171</v>
      </c>
      <c r="AM9" s="75">
        <v>1.1162271517106299</v>
      </c>
      <c r="AN9" s="75">
        <v>537.61538045219299</v>
      </c>
      <c r="AO9" s="75">
        <v>0.47088624549873798</v>
      </c>
      <c r="AP9" s="75">
        <v>6.2639577097062998E-2</v>
      </c>
      <c r="AQ9" s="75">
        <v>34.064772054567896</v>
      </c>
      <c r="AR9" s="75">
        <v>0.17362061647621499</v>
      </c>
      <c r="AS9" s="75">
        <v>2.65346704700355</v>
      </c>
      <c r="AT9" s="75">
        <v>4.6860539706608098E-2</v>
      </c>
      <c r="AU9" s="75">
        <v>2.7234603166818399E-2</v>
      </c>
      <c r="AV9" s="75">
        <v>6.6336681075122197</v>
      </c>
      <c r="AW9" s="75">
        <v>11.5105670853189</v>
      </c>
      <c r="AX9" s="75">
        <v>0.44007717390937701</v>
      </c>
      <c r="AY9" s="75">
        <v>0.249230638544822</v>
      </c>
      <c r="AZ9" s="75">
        <f t="shared" si="1"/>
        <v>605.70188311458037</v>
      </c>
      <c r="BA9" s="75">
        <f t="shared" si="2"/>
        <v>68.086502662387375</v>
      </c>
      <c r="BC9" s="68">
        <f t="shared" si="3"/>
        <v>0.33181395647869999</v>
      </c>
      <c r="BD9" s="68">
        <f t="shared" si="3"/>
        <v>0.32409221154202145</v>
      </c>
      <c r="BE9" s="89"/>
      <c r="BF9" s="68">
        <v>0.52447869964428229</v>
      </c>
      <c r="BG9" s="68">
        <v>0.51142055341135673</v>
      </c>
      <c r="BH9" s="89"/>
      <c r="BI9" s="89"/>
      <c r="BJ9" s="89"/>
      <c r="BK9" s="89"/>
      <c r="BL9" s="89"/>
      <c r="BM9" s="89"/>
      <c r="BN9" s="89"/>
      <c r="BO9" s="89"/>
      <c r="BP9" s="89"/>
      <c r="BQ9" s="89"/>
      <c r="BR9" s="89"/>
      <c r="BS9" s="89"/>
      <c r="BT9" s="89"/>
      <c r="BU9" s="89"/>
      <c r="BV9" s="89"/>
      <c r="BW9" s="89"/>
      <c r="BX9" s="89"/>
      <c r="BY9" s="89"/>
      <c r="BZ9" s="89"/>
    </row>
    <row r="10" spans="1:78" x14ac:dyDescent="0.25">
      <c r="A10" s="67" t="s">
        <v>456</v>
      </c>
      <c r="B10" s="75">
        <v>32656.855372000002</v>
      </c>
      <c r="C10" s="75">
        <v>3288.080539</v>
      </c>
      <c r="D10" s="89"/>
      <c r="E10" s="89" t="s">
        <v>456</v>
      </c>
      <c r="F10" s="75">
        <v>176.31676653494</v>
      </c>
      <c r="G10" s="75">
        <v>152.917526634589</v>
      </c>
      <c r="H10" s="75">
        <v>7.1560833352623803</v>
      </c>
      <c r="I10" s="75">
        <v>34.359959078909</v>
      </c>
      <c r="J10" s="75">
        <v>137.336025183396</v>
      </c>
      <c r="K10" s="75">
        <v>5.64404791955333</v>
      </c>
      <c r="L10" s="75">
        <v>53.908650943302597</v>
      </c>
      <c r="M10" s="75">
        <v>32659.240912689598</v>
      </c>
      <c r="N10" s="75">
        <v>3288.2654437390302</v>
      </c>
      <c r="O10" s="75">
        <v>29370.975468950601</v>
      </c>
      <c r="P10" s="75">
        <v>22.741651441216501</v>
      </c>
      <c r="Q10" s="75">
        <v>3.0252060081460801</v>
      </c>
      <c r="R10" s="75">
        <v>1645.1726250213501</v>
      </c>
      <c r="S10" s="75">
        <v>8.3850755614345296</v>
      </c>
      <c r="T10" s="75">
        <v>128.15024905173701</v>
      </c>
      <c r="U10" s="75">
        <v>2.2631509108946801</v>
      </c>
      <c r="V10" s="75">
        <v>1.31530198019147</v>
      </c>
      <c r="W10" s="75">
        <v>320.37547888247701</v>
      </c>
      <c r="X10" s="75">
        <v>555.90724371544695</v>
      </c>
      <c r="Y10" s="75">
        <v>21.2536912259351</v>
      </c>
      <c r="Z10" s="75">
        <v>12.0367103102454</v>
      </c>
      <c r="AA10" s="89"/>
      <c r="AB10" s="40">
        <f t="shared" si="0"/>
        <v>7.3048695669631001E-5</v>
      </c>
      <c r="AC10" s="40">
        <f t="shared" si="0"/>
        <v>5.6234857034965291E-5</v>
      </c>
      <c r="AD10" s="89"/>
      <c r="AE10" s="89">
        <v>148</v>
      </c>
      <c r="AF10" s="89" t="s">
        <v>456</v>
      </c>
      <c r="AG10" s="75">
        <v>13.546848348433601</v>
      </c>
      <c r="AH10" s="75">
        <v>11.7490233938231</v>
      </c>
      <c r="AI10" s="75">
        <v>0.54981968562757799</v>
      </c>
      <c r="AJ10" s="75">
        <v>2.6399603818512398</v>
      </c>
      <c r="AK10" s="75">
        <v>10.551864381026601</v>
      </c>
      <c r="AL10" s="75">
        <v>0.433645732621251</v>
      </c>
      <c r="AM10" s="75">
        <v>4.1419326342322798</v>
      </c>
      <c r="AN10" s="75">
        <v>2247.7730151686301</v>
      </c>
      <c r="AO10" s="75">
        <v>1.7472957674829901</v>
      </c>
      <c r="AP10" s="75">
        <v>0.23243381777244801</v>
      </c>
      <c r="AQ10" s="75">
        <v>126.40257791381001</v>
      </c>
      <c r="AR10" s="75">
        <v>0.64424591165049405</v>
      </c>
      <c r="AS10" s="75">
        <v>9.8460972925327699</v>
      </c>
      <c r="AT10" s="75">
        <v>0.17388324130063099</v>
      </c>
      <c r="AU10" s="75">
        <v>0.101058189280632</v>
      </c>
      <c r="AV10" s="75">
        <v>24.6152406423715</v>
      </c>
      <c r="AW10" s="75">
        <v>42.711726139947302</v>
      </c>
      <c r="AX10" s="75">
        <v>1.63297371512073</v>
      </c>
      <c r="AY10" s="75">
        <v>0.92480856172369297</v>
      </c>
      <c r="AZ10" s="75">
        <f t="shared" si="1"/>
        <v>2500.4184509192391</v>
      </c>
      <c r="BA10" s="75">
        <f t="shared" si="2"/>
        <v>252.64543575060907</v>
      </c>
      <c r="BC10" s="68">
        <f t="shared" si="3"/>
        <v>7.6560825697198395E-2</v>
      </c>
      <c r="BD10" s="68">
        <f t="shared" si="3"/>
        <v>7.683243341307941E-2</v>
      </c>
      <c r="BE10" s="89"/>
      <c r="BF10" s="68">
        <v>0.38010151678861048</v>
      </c>
      <c r="BG10" s="68">
        <v>0.44054236316463108</v>
      </c>
      <c r="BH10" s="89"/>
      <c r="BI10" s="89"/>
      <c r="BJ10" s="89"/>
      <c r="BK10" s="89"/>
      <c r="BL10" s="89"/>
      <c r="BM10" s="89"/>
      <c r="BN10" s="89"/>
      <c r="BO10" s="89"/>
      <c r="BP10" s="89"/>
      <c r="BQ10" s="89"/>
      <c r="BR10" s="89"/>
      <c r="BS10" s="89"/>
      <c r="BT10" s="89"/>
      <c r="BU10" s="89"/>
      <c r="BV10" s="89"/>
      <c r="BW10" s="89"/>
      <c r="BX10" s="89"/>
      <c r="BY10" s="89"/>
      <c r="BZ10" s="89"/>
    </row>
    <row r="11" spans="1:78" x14ac:dyDescent="0.25">
      <c r="A11" s="67" t="s">
        <v>436</v>
      </c>
      <c r="B11" s="75">
        <v>12391.097111999999</v>
      </c>
      <c r="C11" s="75">
        <v>1243.8790268</v>
      </c>
      <c r="D11" s="89"/>
      <c r="E11" s="89" t="s">
        <v>436</v>
      </c>
      <c r="F11" s="75">
        <v>66.541377340564395</v>
      </c>
      <c r="G11" s="75">
        <v>57.710561346362702</v>
      </c>
      <c r="H11" s="75">
        <v>2.7006832672167098</v>
      </c>
      <c r="I11" s="75">
        <v>12.9673272486427</v>
      </c>
      <c r="J11" s="75">
        <v>51.830175091519401</v>
      </c>
      <c r="K11" s="75">
        <v>2.13004486539129</v>
      </c>
      <c r="L11" s="75">
        <v>20.344964853662599</v>
      </c>
      <c r="M11" s="75">
        <v>12362.110891619401</v>
      </c>
      <c r="N11" s="75">
        <v>1240.98053425789</v>
      </c>
      <c r="O11" s="75">
        <v>11121.130357361501</v>
      </c>
      <c r="P11" s="75">
        <v>8.5826347035499992</v>
      </c>
      <c r="Q11" s="75">
        <v>1.1417003823740399</v>
      </c>
      <c r="R11" s="75">
        <v>620.88249350540502</v>
      </c>
      <c r="S11" s="75">
        <v>3.1644998599183101</v>
      </c>
      <c r="T11" s="75">
        <v>48.363474471359197</v>
      </c>
      <c r="U11" s="75">
        <v>0.85410549765593702</v>
      </c>
      <c r="V11" s="75">
        <v>0.49639243678301498</v>
      </c>
      <c r="W11" s="75">
        <v>120.908735915607</v>
      </c>
      <c r="X11" s="75">
        <v>209.797667785512</v>
      </c>
      <c r="Y11" s="75">
        <v>8.0210797807613492</v>
      </c>
      <c r="Z11" s="75">
        <v>4.54261590560911</v>
      </c>
      <c r="AA11" s="89"/>
      <c r="AB11" s="40">
        <f t="shared" si="0"/>
        <v>-2.3392779605066138E-3</v>
      </c>
      <c r="AC11" s="40">
        <f t="shared" si="0"/>
        <v>-2.3302045292673585E-3</v>
      </c>
      <c r="AD11" s="89"/>
      <c r="AE11" s="89">
        <v>159</v>
      </c>
      <c r="AF11" s="89" t="s">
        <v>436</v>
      </c>
      <c r="AG11" s="75">
        <v>2.9190496306395102</v>
      </c>
      <c r="AH11" s="75">
        <v>2.5316574533348799</v>
      </c>
      <c r="AI11" s="75">
        <v>0.11847410268837</v>
      </c>
      <c r="AJ11" s="75">
        <v>0.56885367910209705</v>
      </c>
      <c r="AK11" s="75">
        <v>2.2736955925788398</v>
      </c>
      <c r="AL11" s="75">
        <v>9.3441158938578905E-2</v>
      </c>
      <c r="AM11" s="75">
        <v>0.89249578893313397</v>
      </c>
      <c r="AN11" s="75">
        <v>487.96327251080402</v>
      </c>
      <c r="AO11" s="75">
        <v>0.37650403695970902</v>
      </c>
      <c r="AP11" s="75">
        <v>5.0084400714580903E-2</v>
      </c>
      <c r="AQ11" s="75">
        <v>27.236990451339299</v>
      </c>
      <c r="AR11" s="75">
        <v>0.13882089722440299</v>
      </c>
      <c r="AS11" s="75">
        <v>2.1216188521419399</v>
      </c>
      <c r="AT11" s="75">
        <v>3.7468030386161699E-2</v>
      </c>
      <c r="AU11" s="75">
        <v>2.1775825796031101E-2</v>
      </c>
      <c r="AV11" s="75">
        <v>5.3040465412526299</v>
      </c>
      <c r="AW11" s="75">
        <v>9.2034432707651899</v>
      </c>
      <c r="AX11" s="75">
        <v>0.35187014031620201</v>
      </c>
      <c r="AY11" s="75">
        <v>0.199276033184482</v>
      </c>
      <c r="AZ11" s="75">
        <f t="shared" si="1"/>
        <v>542.40283839710014</v>
      </c>
      <c r="BA11" s="75">
        <f t="shared" si="2"/>
        <v>54.439565886296123</v>
      </c>
      <c r="BC11" s="68">
        <f t="shared" si="3"/>
        <v>4.387623142620483E-2</v>
      </c>
      <c r="BD11" s="68">
        <f t="shared" si="3"/>
        <v>4.3868186795412663E-2</v>
      </c>
      <c r="BE11" s="89"/>
      <c r="BF11" s="68">
        <v>7.4945666456331994E-2</v>
      </c>
      <c r="BG11" s="68">
        <v>9.9084462469583107E-2</v>
      </c>
      <c r="BH11" s="89"/>
      <c r="BI11" s="89"/>
      <c r="BJ11" s="89"/>
      <c r="BK11" s="89"/>
      <c r="BL11" s="89"/>
      <c r="BM11" s="89"/>
      <c r="BN11" s="89"/>
      <c r="BO11" s="89"/>
      <c r="BP11" s="89"/>
      <c r="BQ11" s="89"/>
      <c r="BR11" s="89"/>
      <c r="BS11" s="89"/>
      <c r="BT11" s="89"/>
      <c r="BU11" s="89"/>
      <c r="BV11" s="89"/>
      <c r="BW11" s="89"/>
      <c r="BX11" s="89"/>
      <c r="BY11" s="89"/>
      <c r="BZ11" s="89"/>
    </row>
    <row r="12" spans="1:78" x14ac:dyDescent="0.25">
      <c r="A12" s="67" t="s">
        <v>462</v>
      </c>
      <c r="B12" s="75">
        <v>5.9702201459999999</v>
      </c>
      <c r="C12" s="75">
        <v>0.60165026749999995</v>
      </c>
      <c r="D12" s="89"/>
      <c r="E12" s="89" t="s">
        <v>462</v>
      </c>
      <c r="F12" s="75">
        <v>0</v>
      </c>
      <c r="G12" s="75">
        <v>0</v>
      </c>
      <c r="H12" s="75">
        <v>0</v>
      </c>
      <c r="I12" s="75">
        <v>0</v>
      </c>
      <c r="J12" s="75">
        <v>0</v>
      </c>
      <c r="K12" s="75">
        <v>0</v>
      </c>
      <c r="L12" s="75">
        <v>0</v>
      </c>
      <c r="M12" s="75">
        <v>0</v>
      </c>
      <c r="N12" s="75">
        <v>0</v>
      </c>
      <c r="O12" s="75">
        <v>0</v>
      </c>
      <c r="P12" s="75">
        <v>0</v>
      </c>
      <c r="Q12" s="75">
        <v>0</v>
      </c>
      <c r="R12" s="75">
        <v>0</v>
      </c>
      <c r="S12" s="75">
        <v>0</v>
      </c>
      <c r="T12" s="75">
        <v>0</v>
      </c>
      <c r="U12" s="75">
        <v>0</v>
      </c>
      <c r="V12" s="75">
        <v>0</v>
      </c>
      <c r="W12" s="75">
        <v>0</v>
      </c>
      <c r="X12" s="75">
        <v>0</v>
      </c>
      <c r="Y12" s="75">
        <v>0</v>
      </c>
      <c r="Z12" s="75">
        <v>0</v>
      </c>
      <c r="AA12" s="89"/>
      <c r="AB12" s="40">
        <f t="shared" si="0"/>
        <v>-1</v>
      </c>
      <c r="AC12" s="40">
        <f t="shared" si="0"/>
        <v>-1</v>
      </c>
      <c r="AD12" s="89"/>
      <c r="AE12" s="89"/>
      <c r="AF12" s="89"/>
      <c r="AG12" s="89"/>
      <c r="AH12" s="89"/>
      <c r="AI12" s="49"/>
      <c r="AJ12" s="49"/>
      <c r="AK12" s="89"/>
      <c r="AL12" s="49"/>
      <c r="AM12" s="89"/>
      <c r="AN12" s="89"/>
      <c r="AO12" s="89"/>
      <c r="AP12" s="49"/>
      <c r="AQ12" s="89"/>
      <c r="AR12" s="49"/>
      <c r="AS12" s="89"/>
      <c r="AT12" s="49"/>
      <c r="AU12" s="49"/>
      <c r="AV12" s="89"/>
      <c r="AW12" s="89"/>
      <c r="AX12" s="89"/>
      <c r="AY12" s="49"/>
      <c r="AZ12" s="75">
        <f t="shared" si="1"/>
        <v>0</v>
      </c>
      <c r="BA12" s="75">
        <f t="shared" si="2"/>
        <v>0</v>
      </c>
      <c r="BC12" s="68" t="e">
        <f t="shared" si="3"/>
        <v>#DIV/0!</v>
      </c>
      <c r="BD12" s="68" t="e">
        <f t="shared" si="3"/>
        <v>#DIV/0!</v>
      </c>
      <c r="BE12" s="89"/>
      <c r="BF12" s="68" t="e">
        <v>#DIV/0!</v>
      </c>
      <c r="BG12" s="68" t="e">
        <v>#DIV/0!</v>
      </c>
      <c r="BH12" s="89"/>
      <c r="BI12" s="89"/>
      <c r="BJ12" s="89"/>
      <c r="BK12" s="89"/>
      <c r="BL12" s="89"/>
      <c r="BM12" s="89"/>
      <c r="BN12" s="89"/>
      <c r="BO12" s="89"/>
      <c r="BP12" s="89"/>
      <c r="BQ12" s="89"/>
      <c r="BR12" s="89"/>
      <c r="BS12" s="89"/>
      <c r="BT12" s="89"/>
      <c r="BU12" s="89"/>
      <c r="BV12" s="89"/>
      <c r="BW12" s="89"/>
      <c r="BX12" s="89"/>
      <c r="BY12" s="89"/>
      <c r="BZ12" s="89"/>
    </row>
    <row r="13" spans="1:78" x14ac:dyDescent="0.25">
      <c r="A13" s="67" t="s">
        <v>490</v>
      </c>
      <c r="B13" s="75">
        <v>749.04995914999995</v>
      </c>
      <c r="C13" s="75">
        <v>74.743424211999994</v>
      </c>
      <c r="D13" s="89"/>
      <c r="E13" s="89" t="s">
        <v>437</v>
      </c>
      <c r="F13" s="75">
        <v>0</v>
      </c>
      <c r="G13" s="75">
        <v>0</v>
      </c>
      <c r="H13" s="75">
        <v>0</v>
      </c>
      <c r="I13" s="75">
        <v>0</v>
      </c>
      <c r="J13" s="75">
        <v>0</v>
      </c>
      <c r="K13" s="75">
        <v>0</v>
      </c>
      <c r="L13" s="75">
        <v>0</v>
      </c>
      <c r="M13" s="75">
        <v>0</v>
      </c>
      <c r="N13" s="75">
        <v>0</v>
      </c>
      <c r="O13" s="75">
        <v>0</v>
      </c>
      <c r="P13" s="75">
        <v>0</v>
      </c>
      <c r="Q13" s="75">
        <v>0</v>
      </c>
      <c r="R13" s="75">
        <v>0</v>
      </c>
      <c r="S13" s="75">
        <v>0</v>
      </c>
      <c r="T13" s="75">
        <v>0</v>
      </c>
      <c r="U13" s="75">
        <v>0</v>
      </c>
      <c r="V13" s="75">
        <v>0</v>
      </c>
      <c r="W13" s="75">
        <v>0</v>
      </c>
      <c r="X13" s="75">
        <v>0</v>
      </c>
      <c r="Y13" s="75">
        <v>0</v>
      </c>
      <c r="Z13" s="75">
        <v>0</v>
      </c>
      <c r="AA13" s="89"/>
      <c r="AB13" s="40">
        <f t="shared" si="0"/>
        <v>-1</v>
      </c>
      <c r="AC13" s="40">
        <f t="shared" si="0"/>
        <v>-1</v>
      </c>
      <c r="AD13" s="89"/>
      <c r="AE13" s="89"/>
      <c r="AF13" s="89"/>
      <c r="AG13" s="89"/>
      <c r="AH13" s="89"/>
      <c r="AI13" s="89"/>
      <c r="AJ13" s="89"/>
      <c r="AK13" s="89"/>
      <c r="AL13" s="89"/>
      <c r="AM13" s="89"/>
      <c r="AN13" s="89"/>
      <c r="AO13" s="89"/>
      <c r="AP13" s="89"/>
      <c r="AQ13" s="89"/>
      <c r="AR13" s="89"/>
      <c r="AS13" s="89"/>
      <c r="AT13" s="89"/>
      <c r="AU13" s="89"/>
      <c r="AV13" s="89"/>
      <c r="AW13" s="89"/>
      <c r="AX13" s="89"/>
      <c r="AY13" s="89"/>
      <c r="AZ13" s="75">
        <f t="shared" si="1"/>
        <v>0</v>
      </c>
      <c r="BA13" s="75">
        <f>SUM(AG13:AY13)-AN13</f>
        <v>0</v>
      </c>
      <c r="BC13" s="68" t="e">
        <f t="shared" si="3"/>
        <v>#DIV/0!</v>
      </c>
      <c r="BD13" s="68" t="e">
        <f t="shared" si="3"/>
        <v>#DIV/0!</v>
      </c>
      <c r="BE13" s="89"/>
      <c r="BF13" s="68" t="e">
        <v>#DIV/0!</v>
      </c>
      <c r="BG13" s="68" t="e">
        <v>#DIV/0!</v>
      </c>
      <c r="BH13" s="89"/>
      <c r="BI13" s="89"/>
      <c r="BJ13" s="89"/>
      <c r="BK13" s="89"/>
      <c r="BL13" s="89"/>
      <c r="BM13" s="89"/>
      <c r="BN13" s="89"/>
      <c r="BO13" s="89"/>
      <c r="BP13" s="89"/>
      <c r="BQ13" s="89"/>
      <c r="BR13" s="89"/>
      <c r="BS13" s="89"/>
      <c r="BT13" s="89"/>
      <c r="BU13" s="89"/>
      <c r="BV13" s="89"/>
      <c r="BW13" s="89"/>
      <c r="BX13" s="89"/>
      <c r="BY13" s="89"/>
      <c r="BZ13" s="89"/>
    </row>
    <row r="14" spans="1:78" x14ac:dyDescent="0.25">
      <c r="A14" s="10" t="s">
        <v>438</v>
      </c>
      <c r="B14" s="75">
        <v>2114.7050522999998</v>
      </c>
      <c r="C14" s="75">
        <v>211.47625224000001</v>
      </c>
      <c r="D14" s="89"/>
      <c r="E14" s="89" t="s">
        <v>438</v>
      </c>
      <c r="F14" s="75">
        <v>0</v>
      </c>
      <c r="G14" s="75">
        <v>0</v>
      </c>
      <c r="H14" s="75">
        <v>0</v>
      </c>
      <c r="I14" s="75">
        <v>0</v>
      </c>
      <c r="J14" s="75">
        <v>0</v>
      </c>
      <c r="K14" s="75">
        <v>0</v>
      </c>
      <c r="L14" s="75">
        <v>0</v>
      </c>
      <c r="M14" s="75">
        <v>0</v>
      </c>
      <c r="N14" s="75">
        <v>0</v>
      </c>
      <c r="O14" s="75">
        <v>0</v>
      </c>
      <c r="P14" s="75">
        <v>0</v>
      </c>
      <c r="Q14" s="75">
        <v>0</v>
      </c>
      <c r="R14" s="75">
        <v>0</v>
      </c>
      <c r="S14" s="75">
        <v>0</v>
      </c>
      <c r="T14" s="75">
        <v>0</v>
      </c>
      <c r="U14" s="75">
        <v>0</v>
      </c>
      <c r="V14" s="75">
        <v>0</v>
      </c>
      <c r="W14" s="75">
        <v>0</v>
      </c>
      <c r="X14" s="75">
        <v>0</v>
      </c>
      <c r="Y14" s="75">
        <v>0</v>
      </c>
      <c r="Z14" s="75">
        <v>0</v>
      </c>
      <c r="AA14" s="89"/>
      <c r="AB14" s="40">
        <f t="shared" si="0"/>
        <v>-1</v>
      </c>
      <c r="AC14" s="40">
        <f t="shared" si="0"/>
        <v>-1</v>
      </c>
      <c r="AD14" s="89"/>
      <c r="AE14" s="89"/>
      <c r="AF14" s="89"/>
      <c r="AG14" s="89"/>
      <c r="AH14" s="89"/>
      <c r="AI14" s="89"/>
      <c r="AJ14" s="89"/>
      <c r="AK14" s="89"/>
      <c r="AL14" s="89"/>
      <c r="AM14" s="89"/>
      <c r="AN14" s="89"/>
      <c r="AO14" s="89"/>
      <c r="AP14" s="89"/>
      <c r="AQ14" s="89"/>
      <c r="AR14" s="89"/>
      <c r="AS14" s="89"/>
      <c r="AT14" s="89"/>
      <c r="AU14" s="89"/>
      <c r="AV14" s="89"/>
      <c r="AW14" s="89"/>
      <c r="AX14" s="89"/>
      <c r="AY14" s="89"/>
      <c r="AZ14" s="75">
        <f t="shared" si="1"/>
        <v>0</v>
      </c>
      <c r="BA14" s="75">
        <f>SUM(AG14:AY14)-AN14</f>
        <v>0</v>
      </c>
      <c r="BC14" s="68" t="e">
        <f t="shared" si="3"/>
        <v>#DIV/0!</v>
      </c>
      <c r="BD14" s="68" t="e">
        <f t="shared" si="3"/>
        <v>#DIV/0!</v>
      </c>
      <c r="BE14" s="89"/>
      <c r="BF14" s="68" t="e">
        <v>#DIV/0!</v>
      </c>
      <c r="BG14" s="68" t="e">
        <v>#DIV/0!</v>
      </c>
      <c r="BH14" s="89"/>
      <c r="BI14" s="89"/>
      <c r="BJ14" s="89"/>
      <c r="BK14" s="89"/>
      <c r="BL14" s="89"/>
      <c r="BM14" s="89"/>
      <c r="BN14" s="89"/>
      <c r="BO14" s="89"/>
      <c r="BP14" s="89"/>
      <c r="BQ14" s="89"/>
      <c r="BR14" s="89"/>
      <c r="BS14" s="89"/>
      <c r="BT14" s="89"/>
      <c r="BU14" s="89"/>
      <c r="BV14" s="89"/>
      <c r="BW14" s="89"/>
      <c r="BX14" s="89"/>
      <c r="BY14" s="89"/>
      <c r="BZ14" s="89"/>
    </row>
    <row r="15" spans="1:78" x14ac:dyDescent="0.25">
      <c r="A15" s="75"/>
      <c r="B15" s="89"/>
      <c r="C15" s="89"/>
      <c r="D15" s="89"/>
      <c r="E15" s="89"/>
      <c r="BC15" s="89"/>
      <c r="BD15" s="89"/>
      <c r="BE15" s="89"/>
      <c r="BF15" s="89"/>
      <c r="BG15" s="89"/>
      <c r="BH15" s="89"/>
      <c r="BI15" s="89"/>
      <c r="BJ15" s="89"/>
      <c r="BK15" s="89"/>
      <c r="BL15" s="89"/>
      <c r="BM15" s="89"/>
      <c r="BN15" s="89"/>
      <c r="BO15" s="89"/>
      <c r="BP15" s="89"/>
      <c r="BQ15" s="89"/>
      <c r="BR15" s="89"/>
      <c r="BS15" s="89"/>
      <c r="BT15" s="89"/>
      <c r="BU15" s="89"/>
      <c r="BV15" s="89"/>
      <c r="BW15" s="89"/>
      <c r="BX15" s="89"/>
      <c r="BY15" s="89"/>
      <c r="BZ15" s="89"/>
    </row>
    <row r="16" spans="1:78" x14ac:dyDescent="0.25">
      <c r="A16" s="2"/>
      <c r="B16" s="89"/>
      <c r="C16" s="89"/>
      <c r="D16" s="89"/>
      <c r="E16" s="89"/>
      <c r="BC16" s="89"/>
      <c r="BD16" s="89"/>
      <c r="BE16" s="89"/>
      <c r="BF16" s="89"/>
      <c r="BG16" s="89"/>
      <c r="BH16" s="89"/>
      <c r="BI16" s="89"/>
      <c r="BJ16" s="89"/>
      <c r="BK16" s="89"/>
      <c r="BL16" s="89"/>
      <c r="BM16" s="89"/>
      <c r="BN16" s="89"/>
      <c r="BO16" s="89"/>
      <c r="BP16" s="89"/>
      <c r="BQ16" s="89"/>
      <c r="BR16" s="89"/>
      <c r="BS16" s="89"/>
      <c r="BT16" s="89"/>
      <c r="BU16" s="89"/>
      <c r="BV16" s="89"/>
      <c r="BW16" s="89"/>
      <c r="BX16" s="89"/>
      <c r="BY16" s="89"/>
      <c r="BZ16" s="89"/>
    </row>
    <row r="17" spans="1:78" x14ac:dyDescent="0.25">
      <c r="A17" s="2" t="s">
        <v>427</v>
      </c>
      <c r="B17" s="1">
        <f>SUM(B3:B14)</f>
        <v>62006.079808539005</v>
      </c>
      <c r="C17" s="1">
        <f>SUM(C3:C14)</f>
        <v>6649.0962789905007</v>
      </c>
      <c r="D17" s="89"/>
      <c r="E17" s="89"/>
      <c r="F17" s="1">
        <f t="shared" ref="F17:Z17" si="4">SUM(F3:F14)</f>
        <v>338.50809140386957</v>
      </c>
      <c r="G17" s="1">
        <f t="shared" si="4"/>
        <v>293.58419626620764</v>
      </c>
      <c r="H17" s="1">
        <f t="shared" si="4"/>
        <v>13.738858817808921</v>
      </c>
      <c r="I17" s="1">
        <f t="shared" si="4"/>
        <v>65.96719756006101</v>
      </c>
      <c r="J17" s="1">
        <f t="shared" si="4"/>
        <v>263.66950920453826</v>
      </c>
      <c r="K17" s="1">
        <f t="shared" si="4"/>
        <v>10.835921350004664</v>
      </c>
      <c r="L17" s="1">
        <f t="shared" si="4"/>
        <v>103.49844663768677</v>
      </c>
      <c r="M17" s="1">
        <f t="shared" si="4"/>
        <v>58642.535219764999</v>
      </c>
      <c r="N17" s="1">
        <f t="shared" si="4"/>
        <v>6313.0946297313249</v>
      </c>
      <c r="O17" s="1">
        <f t="shared" si="4"/>
        <v>52329.440590033693</v>
      </c>
      <c r="P17" s="1">
        <f t="shared" si="4"/>
        <v>43.661389630190072</v>
      </c>
      <c r="Q17" s="1">
        <f t="shared" si="4"/>
        <v>5.8080471194095935</v>
      </c>
      <c r="R17" s="1">
        <f t="shared" si="4"/>
        <v>3158.5433633258858</v>
      </c>
      <c r="S17" s="1">
        <f t="shared" si="4"/>
        <v>16.098397396079044</v>
      </c>
      <c r="T17" s="1">
        <f t="shared" si="4"/>
        <v>246.03386139982462</v>
      </c>
      <c r="U17" s="1">
        <f t="shared" si="4"/>
        <v>4.3449906654653558</v>
      </c>
      <c r="V17" s="1">
        <f t="shared" si="4"/>
        <v>2.5252330508092578</v>
      </c>
      <c r="W17" s="1">
        <f t="shared" si="4"/>
        <v>615.08456402698403</v>
      </c>
      <c r="X17" s="1">
        <f t="shared" si="4"/>
        <v>1067.2787620151314</v>
      </c>
      <c r="Y17" s="1">
        <f t="shared" si="4"/>
        <v>40.804687828359043</v>
      </c>
      <c r="Z17" s="1">
        <f t="shared" si="4"/>
        <v>23.109112033011954</v>
      </c>
      <c r="AA17" s="1"/>
      <c r="AD17" s="1"/>
      <c r="AG17" s="1">
        <f t="shared" ref="AG17:BA17" si="5">SUM(AG3:AG14)</f>
        <v>35.469957588225625</v>
      </c>
      <c r="AH17" s="1">
        <f t="shared" si="5"/>
        <v>30.762681655780753</v>
      </c>
      <c r="AI17" s="1">
        <f t="shared" si="5"/>
        <v>1.4396027911748732</v>
      </c>
      <c r="AJ17" s="1">
        <f t="shared" si="5"/>
        <v>6.9122559942966069</v>
      </c>
      <c r="AK17" s="1">
        <f t="shared" si="5"/>
        <v>27.62813308531981</v>
      </c>
      <c r="AL17" s="1">
        <f t="shared" si="5"/>
        <v>1.1354224166284672</v>
      </c>
      <c r="AM17" s="1">
        <f t="shared" si="5"/>
        <v>10.84489681692355</v>
      </c>
      <c r="AN17" s="1">
        <f t="shared" si="5"/>
        <v>5169.0047374601745</v>
      </c>
      <c r="AO17" s="1">
        <f t="shared" si="5"/>
        <v>4.5749764078304729</v>
      </c>
      <c r="AP17" s="1">
        <f t="shared" si="5"/>
        <v>0.60858563229337903</v>
      </c>
      <c r="AQ17" s="1">
        <f t="shared" si="5"/>
        <v>330.9621666641421</v>
      </c>
      <c r="AR17" s="1">
        <f t="shared" si="5"/>
        <v>1.6868407151156213</v>
      </c>
      <c r="AS17" s="1">
        <f t="shared" si="5"/>
        <v>25.780216883932905</v>
      </c>
      <c r="AT17" s="1">
        <f t="shared" si="5"/>
        <v>0.45528162370202729</v>
      </c>
      <c r="AU17" s="1">
        <f t="shared" si="5"/>
        <v>0.26460246593887038</v>
      </c>
      <c r="AV17" s="1">
        <f t="shared" si="5"/>
        <v>64.450537798692693</v>
      </c>
      <c r="AW17" s="1">
        <f t="shared" si="5"/>
        <v>111.83288922505862</v>
      </c>
      <c r="AX17" s="1">
        <f t="shared" si="5"/>
        <v>4.2756450377359752</v>
      </c>
      <c r="AY17" s="1">
        <f t="shared" si="5"/>
        <v>2.4214430836820808</v>
      </c>
      <c r="AZ17" s="1">
        <f t="shared" si="5"/>
        <v>5830.5108733466486</v>
      </c>
      <c r="BA17" s="1">
        <f t="shared" si="5"/>
        <v>661.50613588647479</v>
      </c>
      <c r="BC17" s="17"/>
      <c r="BD17" s="17"/>
      <c r="BE17" s="89"/>
      <c r="BF17" s="89"/>
      <c r="BG17" s="89"/>
      <c r="BH17" s="89"/>
      <c r="BI17" s="89"/>
      <c r="BJ17" s="89"/>
      <c r="BK17" s="89"/>
      <c r="BL17" s="89"/>
      <c r="BM17" s="89"/>
      <c r="BN17" s="89"/>
      <c r="BO17" s="89"/>
      <c r="BP17" s="89"/>
      <c r="BQ17" s="89"/>
      <c r="BR17" s="89"/>
      <c r="BS17" s="89"/>
      <c r="BT17" s="89"/>
      <c r="BU17" s="89"/>
      <c r="BV17" s="89"/>
      <c r="BW17" s="89"/>
      <c r="BX17" s="89"/>
      <c r="BY17" s="89"/>
      <c r="BZ17" s="89"/>
    </row>
    <row r="18" spans="1:78" x14ac:dyDescent="0.25">
      <c r="A18" s="89"/>
      <c r="B18" s="75"/>
      <c r="C18" s="75"/>
      <c r="D18" s="89"/>
      <c r="E18" s="89"/>
      <c r="BC18" s="89"/>
      <c r="BD18" s="89"/>
      <c r="BE18" s="89"/>
      <c r="BF18" s="89"/>
      <c r="BG18" s="89"/>
      <c r="BH18" s="89"/>
      <c r="BI18" s="89"/>
      <c r="BJ18" s="89"/>
      <c r="BK18" s="89"/>
      <c r="BL18" s="89"/>
      <c r="BM18" s="89"/>
      <c r="BN18" s="89"/>
      <c r="BO18" s="89"/>
      <c r="BP18" s="89"/>
      <c r="BQ18" s="89"/>
      <c r="BR18" s="89"/>
      <c r="BS18" s="89"/>
      <c r="BT18" s="89"/>
      <c r="BU18" s="89"/>
      <c r="BV18" s="89"/>
      <c r="BW18" s="89"/>
      <c r="BX18" s="89"/>
      <c r="BY18" s="89"/>
      <c r="BZ18" s="89"/>
    </row>
    <row r="20" spans="1:78" s="75" customFormat="1" x14ac:dyDescent="0.25">
      <c r="A20" s="89"/>
      <c r="D20" s="89"/>
      <c r="E20" s="89"/>
      <c r="BC20" s="89"/>
      <c r="BD20" s="89"/>
      <c r="BE20" s="89"/>
      <c r="BF20" s="89"/>
      <c r="BG20" s="89"/>
      <c r="BH20" s="89"/>
      <c r="BI20" s="89"/>
      <c r="BJ20" s="89"/>
      <c r="BK20" s="89"/>
      <c r="BL20" s="89"/>
      <c r="BM20" s="89"/>
      <c r="BN20" s="89"/>
      <c r="BO20" s="89"/>
      <c r="BP20" s="89"/>
      <c r="BQ20" s="89"/>
      <c r="BR20" s="89"/>
      <c r="BS20" s="89"/>
      <c r="BT20" s="89"/>
      <c r="BU20" s="89"/>
      <c r="BV20" s="89"/>
      <c r="BW20" s="89"/>
      <c r="BX20" s="89"/>
      <c r="BY20" s="89"/>
      <c r="BZ20" s="89"/>
    </row>
    <row r="21" spans="1:78" s="75" customFormat="1" x14ac:dyDescent="0.25">
      <c r="A21" s="89"/>
      <c r="B21" s="89"/>
      <c r="C21" s="89"/>
      <c r="D21" s="89"/>
      <c r="BC21" s="89"/>
      <c r="BD21" s="89"/>
      <c r="BE21" s="89"/>
      <c r="BF21" s="89"/>
      <c r="BG21" s="89"/>
      <c r="BH21" s="89"/>
      <c r="BI21" s="89"/>
      <c r="BJ21" s="89"/>
      <c r="BK21" s="89"/>
      <c r="BL21" s="89"/>
      <c r="BM21" s="89"/>
      <c r="BN21" s="89"/>
      <c r="BO21" s="89"/>
      <c r="BP21" s="89"/>
      <c r="BQ21" s="89"/>
      <c r="BR21" s="89"/>
      <c r="BS21" s="89"/>
      <c r="BT21" s="89"/>
      <c r="BU21" s="89"/>
      <c r="BV21" s="89"/>
      <c r="BW21" s="89"/>
      <c r="BX21" s="89"/>
      <c r="BY21" s="89"/>
      <c r="BZ21" s="89"/>
    </row>
    <row r="22" spans="1:78" s="75" customFormat="1" x14ac:dyDescent="0.25">
      <c r="A22" s="89"/>
      <c r="B22" s="89"/>
      <c r="C22" s="89"/>
      <c r="D22" s="89"/>
      <c r="BC22" s="89"/>
      <c r="BD22" s="89"/>
      <c r="BE22" s="89"/>
      <c r="BF22" s="89"/>
      <c r="BG22" s="89"/>
      <c r="BH22" s="89"/>
      <c r="BI22" s="89"/>
      <c r="BJ22" s="89"/>
      <c r="BK22" s="89"/>
      <c r="BL22" s="89"/>
      <c r="BM22" s="89"/>
      <c r="BN22" s="89"/>
      <c r="BO22" s="89"/>
      <c r="BP22" s="89"/>
      <c r="BQ22" s="89"/>
      <c r="BR22" s="89"/>
      <c r="BS22" s="89"/>
      <c r="BT22" s="89"/>
      <c r="BU22" s="89"/>
      <c r="BV22" s="89"/>
      <c r="BW22" s="89"/>
      <c r="BX22" s="89"/>
      <c r="BY22" s="89"/>
      <c r="BZ22" s="89"/>
    </row>
    <row r="23" spans="1:78" s="75" customFormat="1" x14ac:dyDescent="0.25">
      <c r="A23" s="89"/>
      <c r="B23" s="89"/>
      <c r="C23" s="89"/>
      <c r="D23" s="89"/>
      <c r="BC23" s="89"/>
      <c r="BD23" s="89"/>
      <c r="BE23" s="89"/>
      <c r="BF23" s="89"/>
      <c r="BG23" s="89"/>
      <c r="BH23" s="89"/>
      <c r="BI23" s="89"/>
      <c r="BJ23" s="89"/>
      <c r="BK23" s="89"/>
      <c r="BL23" s="89"/>
      <c r="BM23" s="89"/>
      <c r="BN23" s="89"/>
      <c r="BO23" s="89"/>
      <c r="BP23" s="89"/>
      <c r="BQ23" s="89"/>
      <c r="BR23" s="89"/>
      <c r="BS23" s="89"/>
      <c r="BT23" s="89"/>
      <c r="BU23" s="89"/>
      <c r="BV23" s="89"/>
      <c r="BW23" s="89"/>
      <c r="BX23" s="89"/>
      <c r="BY23" s="89"/>
      <c r="BZ23" s="89"/>
    </row>
    <row r="24" spans="1:78" s="75" customFormat="1" x14ac:dyDescent="0.25">
      <c r="A24" s="89"/>
      <c r="B24" s="89"/>
      <c r="C24" s="89"/>
      <c r="D24" s="89"/>
      <c r="BC24" s="89"/>
      <c r="BD24" s="89"/>
      <c r="BE24" s="89"/>
      <c r="BF24" s="89"/>
      <c r="BG24" s="89"/>
      <c r="BH24" s="89"/>
      <c r="BI24" s="89"/>
      <c r="BJ24" s="89"/>
      <c r="BK24" s="89"/>
      <c r="BL24" s="89"/>
      <c r="BM24" s="89"/>
      <c r="BN24" s="89"/>
      <c r="BO24" s="89"/>
      <c r="BP24" s="89"/>
      <c r="BQ24" s="89"/>
      <c r="BR24" s="89"/>
      <c r="BS24" s="89"/>
      <c r="BT24" s="89"/>
      <c r="BU24" s="89"/>
      <c r="BV24" s="89"/>
      <c r="BW24" s="89"/>
      <c r="BX24" s="89"/>
      <c r="BY24" s="89"/>
      <c r="BZ24" s="89"/>
    </row>
    <row r="25" spans="1:78" s="75" customFormat="1" x14ac:dyDescent="0.25">
      <c r="A25" s="89"/>
      <c r="B25" s="89"/>
      <c r="C25" s="89"/>
      <c r="D25" s="89"/>
      <c r="BC25" s="89"/>
      <c r="BD25" s="89"/>
      <c r="BE25" s="89"/>
      <c r="BF25" s="89"/>
      <c r="BG25" s="89"/>
      <c r="BH25" s="89"/>
      <c r="BI25" s="89"/>
      <c r="BJ25" s="89"/>
      <c r="BK25" s="89"/>
      <c r="BL25" s="89"/>
      <c r="BM25" s="89"/>
      <c r="BN25" s="89"/>
      <c r="BO25" s="89"/>
      <c r="BP25" s="89"/>
      <c r="BQ25" s="89"/>
      <c r="BR25" s="89"/>
      <c r="BS25" s="89"/>
      <c r="BT25" s="89"/>
      <c r="BU25" s="89"/>
      <c r="BV25" s="89"/>
      <c r="BW25" s="89"/>
      <c r="BX25" s="89"/>
      <c r="BY25" s="89"/>
      <c r="BZ25" s="89"/>
    </row>
    <row r="26" spans="1:78" s="75" customFormat="1" x14ac:dyDescent="0.25">
      <c r="A26" s="89"/>
      <c r="B26" s="89"/>
      <c r="C26" s="89"/>
      <c r="D26" s="89"/>
      <c r="BC26" s="89"/>
      <c r="BD26" s="89"/>
      <c r="BE26" s="89"/>
      <c r="BF26" s="89"/>
      <c r="BG26" s="89"/>
      <c r="BH26" s="89"/>
      <c r="BI26" s="89"/>
      <c r="BJ26" s="89"/>
      <c r="BK26" s="89"/>
      <c r="BL26" s="89"/>
      <c r="BM26" s="89"/>
      <c r="BN26" s="89"/>
      <c r="BO26" s="89"/>
      <c r="BP26" s="89"/>
      <c r="BQ26" s="89"/>
      <c r="BR26" s="89"/>
      <c r="BS26" s="89"/>
      <c r="BT26" s="89"/>
      <c r="BU26" s="89"/>
      <c r="BV26" s="89"/>
      <c r="BW26" s="89"/>
      <c r="BX26" s="89"/>
      <c r="BY26" s="89"/>
      <c r="BZ26" s="89"/>
    </row>
    <row r="27" spans="1:78" s="75" customFormat="1" x14ac:dyDescent="0.25">
      <c r="A27" s="89"/>
      <c r="B27" s="89"/>
      <c r="C27" s="89"/>
      <c r="D27" s="89"/>
      <c r="AG27" s="86"/>
      <c r="AH27" s="86"/>
      <c r="AI27" s="86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BC27" s="89"/>
      <c r="BD27" s="89"/>
      <c r="BE27" s="89"/>
      <c r="BF27" s="89"/>
      <c r="BG27" s="89"/>
      <c r="BH27" s="89"/>
      <c r="BI27" s="89"/>
      <c r="BJ27" s="89"/>
      <c r="BK27" s="89"/>
      <c r="BL27" s="89"/>
      <c r="BM27" s="89"/>
      <c r="BN27" s="89"/>
      <c r="BO27" s="89"/>
      <c r="BP27" s="89"/>
      <c r="BQ27" s="89"/>
      <c r="BR27" s="89"/>
      <c r="BS27" s="89"/>
      <c r="BT27" s="89"/>
      <c r="BU27" s="89"/>
      <c r="BV27" s="89"/>
      <c r="BW27" s="89"/>
      <c r="BX27" s="89"/>
      <c r="BY27" s="89"/>
      <c r="BZ27" s="89"/>
    </row>
    <row r="28" spans="1:78" s="75" customFormat="1" x14ac:dyDescent="0.25">
      <c r="A28" s="89"/>
      <c r="B28" s="89"/>
      <c r="C28" s="89"/>
      <c r="D28" s="89"/>
      <c r="AG28" s="86"/>
      <c r="AH28" s="86"/>
      <c r="AI28" s="86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BC28" s="89"/>
      <c r="BD28" s="89"/>
      <c r="BE28" s="89"/>
      <c r="BF28" s="89"/>
      <c r="BG28" s="89"/>
      <c r="BH28" s="89"/>
      <c r="BI28" s="89"/>
      <c r="BJ28" s="89"/>
      <c r="BK28" s="89"/>
      <c r="BL28" s="89"/>
      <c r="BM28" s="89"/>
      <c r="BN28" s="89"/>
      <c r="BO28" s="89"/>
      <c r="BP28" s="89"/>
      <c r="BQ28" s="89"/>
      <c r="BR28" s="89"/>
      <c r="BS28" s="89"/>
      <c r="BT28" s="89"/>
      <c r="BU28" s="89"/>
      <c r="BV28" s="89"/>
      <c r="BW28" s="89"/>
      <c r="BX28" s="89"/>
      <c r="BY28" s="89"/>
      <c r="BZ28" s="89"/>
    </row>
    <row r="29" spans="1:78" s="75" customFormat="1" x14ac:dyDescent="0.25">
      <c r="A29" s="89"/>
      <c r="B29" s="89"/>
      <c r="C29" s="89"/>
      <c r="D29" s="89"/>
      <c r="AG29" s="86"/>
      <c r="AH29" s="86"/>
      <c r="AI29" s="86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BC29" s="89"/>
      <c r="BD29" s="89"/>
      <c r="BE29" s="89"/>
      <c r="BF29" s="89"/>
      <c r="BG29" s="89"/>
      <c r="BH29" s="89"/>
      <c r="BI29" s="89"/>
      <c r="BJ29" s="89"/>
      <c r="BK29" s="89"/>
      <c r="BL29" s="89"/>
      <c r="BM29" s="89"/>
      <c r="BN29" s="89"/>
      <c r="BO29" s="89"/>
      <c r="BP29" s="89"/>
      <c r="BQ29" s="89"/>
      <c r="BR29" s="89"/>
      <c r="BS29" s="89"/>
      <c r="BT29" s="89"/>
      <c r="BU29" s="89"/>
      <c r="BV29" s="89"/>
      <c r="BW29" s="89"/>
      <c r="BX29" s="89"/>
      <c r="BY29" s="89"/>
      <c r="BZ29" s="89"/>
    </row>
    <row r="30" spans="1:78" s="75" customFormat="1" x14ac:dyDescent="0.25">
      <c r="A30" s="89"/>
      <c r="B30" s="89"/>
      <c r="C30" s="89"/>
      <c r="D30" s="89"/>
      <c r="AG30" s="86"/>
      <c r="AH30" s="86"/>
      <c r="AI30" s="86"/>
      <c r="AJ30" s="86"/>
      <c r="AK30" s="86"/>
      <c r="AL30" s="86"/>
      <c r="AM30" s="86"/>
      <c r="AN30" s="86"/>
      <c r="AO30" s="86"/>
      <c r="AP30" s="86"/>
      <c r="AQ30" s="86"/>
      <c r="AR30" s="86"/>
      <c r="AS30" s="86"/>
      <c r="AT30" s="86"/>
      <c r="AU30" s="86"/>
      <c r="AV30" s="86"/>
      <c r="AW30" s="86"/>
      <c r="AX30" s="86"/>
      <c r="AY30" s="86"/>
      <c r="BC30" s="89"/>
      <c r="BD30" s="89"/>
      <c r="BE30" s="89"/>
      <c r="BF30" s="89"/>
      <c r="BG30" s="89"/>
      <c r="BH30" s="89"/>
      <c r="BI30" s="89"/>
      <c r="BJ30" s="89"/>
      <c r="BK30" s="89"/>
      <c r="BL30" s="89"/>
      <c r="BM30" s="89"/>
      <c r="BN30" s="89"/>
      <c r="BO30" s="89"/>
      <c r="BP30" s="89"/>
      <c r="BQ30" s="89"/>
      <c r="BR30" s="89"/>
      <c r="BS30" s="89"/>
      <c r="BT30" s="89"/>
      <c r="BU30" s="89"/>
      <c r="BV30" s="89"/>
      <c r="BW30" s="89"/>
      <c r="BX30" s="89"/>
      <c r="BY30" s="89"/>
      <c r="BZ30" s="89"/>
    </row>
    <row r="31" spans="1:78" s="75" customFormat="1" x14ac:dyDescent="0.25">
      <c r="A31" s="89"/>
      <c r="B31" s="89"/>
      <c r="C31" s="89"/>
      <c r="D31" s="89"/>
      <c r="AG31" s="86"/>
      <c r="AH31" s="86"/>
      <c r="AI31" s="86"/>
      <c r="AJ31" s="86"/>
      <c r="AK31" s="86"/>
      <c r="AL31" s="86"/>
      <c r="AM31" s="86"/>
      <c r="AN31" s="86"/>
      <c r="AO31" s="86"/>
      <c r="AP31" s="86"/>
      <c r="AQ31" s="86"/>
      <c r="AR31" s="86"/>
      <c r="AS31" s="86"/>
      <c r="AT31" s="86"/>
      <c r="AU31" s="86"/>
      <c r="AV31" s="86"/>
      <c r="AW31" s="86"/>
      <c r="AX31" s="86"/>
      <c r="AY31" s="86"/>
      <c r="BC31" s="89"/>
      <c r="BD31" s="89"/>
      <c r="BE31" s="89"/>
      <c r="BF31" s="89"/>
      <c r="BG31" s="89"/>
      <c r="BH31" s="89"/>
      <c r="BI31" s="89"/>
      <c r="BJ31" s="89"/>
      <c r="BK31" s="89"/>
      <c r="BL31" s="89"/>
      <c r="BM31" s="89"/>
      <c r="BN31" s="89"/>
      <c r="BO31" s="89"/>
      <c r="BP31" s="89"/>
      <c r="BQ31" s="89"/>
      <c r="BR31" s="89"/>
      <c r="BS31" s="89"/>
      <c r="BT31" s="89"/>
      <c r="BU31" s="89"/>
      <c r="BV31" s="89"/>
      <c r="BW31" s="89"/>
      <c r="BX31" s="89"/>
      <c r="BY31" s="89"/>
      <c r="BZ31" s="89"/>
    </row>
    <row r="32" spans="1:78" s="75" customFormat="1" x14ac:dyDescent="0.25">
      <c r="A32" s="89"/>
      <c r="B32" s="89"/>
      <c r="C32" s="89"/>
      <c r="D32" s="89"/>
      <c r="AG32" s="86"/>
      <c r="AH32" s="86"/>
      <c r="AI32" s="86"/>
      <c r="AJ32" s="86"/>
      <c r="AK32" s="86"/>
      <c r="AL32" s="86"/>
      <c r="AM32" s="86"/>
      <c r="AN32" s="86"/>
      <c r="AO32" s="86"/>
      <c r="AP32" s="86"/>
      <c r="AQ32" s="86"/>
      <c r="AR32" s="86"/>
      <c r="AS32" s="86"/>
      <c r="AT32" s="86"/>
      <c r="AU32" s="86"/>
      <c r="AV32" s="86"/>
      <c r="AW32" s="86"/>
      <c r="AX32" s="86"/>
      <c r="AY32" s="86"/>
      <c r="BC32" s="89"/>
      <c r="BD32" s="89"/>
      <c r="BE32" s="89"/>
      <c r="BF32" s="89"/>
      <c r="BG32" s="89"/>
      <c r="BH32" s="89"/>
      <c r="BI32" s="89"/>
      <c r="BJ32" s="89"/>
      <c r="BK32" s="89"/>
      <c r="BL32" s="89"/>
      <c r="BM32" s="89"/>
      <c r="BN32" s="89"/>
      <c r="BO32" s="89"/>
      <c r="BP32" s="89"/>
      <c r="BQ32" s="89"/>
      <c r="BR32" s="89"/>
      <c r="BS32" s="89"/>
      <c r="BT32" s="89"/>
      <c r="BU32" s="89"/>
      <c r="BV32" s="89"/>
      <c r="BW32" s="89"/>
      <c r="BX32" s="89"/>
      <c r="BY32" s="89"/>
      <c r="BZ32" s="89"/>
    </row>
    <row r="33" spans="1:78" s="75" customFormat="1" x14ac:dyDescent="0.25">
      <c r="A33" s="89"/>
      <c r="B33" s="89"/>
      <c r="C33" s="89"/>
      <c r="D33" s="89"/>
      <c r="AG33" s="86"/>
      <c r="AH33" s="86"/>
      <c r="AI33" s="86"/>
      <c r="AJ33" s="86"/>
      <c r="AK33" s="86"/>
      <c r="AL33" s="86"/>
      <c r="AM33" s="86"/>
      <c r="AN33" s="86"/>
      <c r="AO33" s="86"/>
      <c r="AP33" s="86"/>
      <c r="AQ33" s="86"/>
      <c r="AR33" s="86"/>
      <c r="AS33" s="86"/>
      <c r="AT33" s="86"/>
      <c r="AU33" s="86"/>
      <c r="AV33" s="86"/>
      <c r="AW33" s="86"/>
      <c r="AX33" s="86"/>
      <c r="AY33" s="86"/>
      <c r="BC33" s="89"/>
      <c r="BD33" s="89"/>
      <c r="BE33" s="89"/>
      <c r="BF33" s="89"/>
      <c r="BG33" s="89"/>
      <c r="BH33" s="89"/>
      <c r="BI33" s="89"/>
      <c r="BJ33" s="89"/>
      <c r="BK33" s="89"/>
      <c r="BL33" s="89"/>
      <c r="BM33" s="89"/>
      <c r="BN33" s="89"/>
      <c r="BO33" s="89"/>
      <c r="BP33" s="89"/>
      <c r="BQ33" s="89"/>
      <c r="BR33" s="89"/>
      <c r="BS33" s="89"/>
      <c r="BT33" s="89"/>
      <c r="BU33" s="89"/>
      <c r="BV33" s="89"/>
      <c r="BW33" s="89"/>
      <c r="BX33" s="89"/>
      <c r="BY33" s="89"/>
      <c r="BZ33" s="89"/>
    </row>
    <row r="34" spans="1:78" s="75" customFormat="1" x14ac:dyDescent="0.25">
      <c r="A34" s="89"/>
      <c r="B34" s="89"/>
      <c r="C34" s="89"/>
      <c r="D34" s="89"/>
      <c r="AG34" s="28"/>
      <c r="AH34" s="86"/>
      <c r="AI34" s="86"/>
      <c r="AJ34" s="86"/>
      <c r="AK34" s="86"/>
      <c r="AL34" s="86"/>
      <c r="AM34" s="86"/>
      <c r="AN34" s="86"/>
      <c r="AO34" s="86"/>
      <c r="AP34" s="86"/>
      <c r="AQ34" s="86"/>
      <c r="AR34" s="86"/>
      <c r="AS34" s="86"/>
      <c r="AT34" s="86"/>
      <c r="AU34" s="86"/>
      <c r="AV34" s="86"/>
      <c r="AW34" s="86"/>
      <c r="AX34" s="86"/>
      <c r="AY34" s="86"/>
      <c r="BC34" s="89"/>
      <c r="BD34" s="89"/>
      <c r="BE34" s="89"/>
      <c r="BF34" s="89"/>
      <c r="BG34" s="89"/>
      <c r="BH34" s="89"/>
      <c r="BI34" s="89"/>
      <c r="BJ34" s="89"/>
      <c r="BK34" s="89"/>
      <c r="BL34" s="89"/>
      <c r="BM34" s="89"/>
      <c r="BN34" s="89"/>
      <c r="BO34" s="89"/>
      <c r="BP34" s="89"/>
      <c r="BQ34" s="89"/>
      <c r="BR34" s="89"/>
      <c r="BS34" s="89"/>
      <c r="BT34" s="89"/>
      <c r="BU34" s="89"/>
      <c r="BV34" s="89"/>
      <c r="BW34" s="89"/>
      <c r="BX34" s="89"/>
      <c r="BY34" s="89"/>
      <c r="BZ34" s="89"/>
    </row>
    <row r="35" spans="1:78" s="75" customFormat="1" x14ac:dyDescent="0.25">
      <c r="A35" s="89"/>
      <c r="B35" s="89"/>
      <c r="C35" s="89"/>
      <c r="D35" s="89"/>
      <c r="E35" s="89"/>
      <c r="AG35" s="86"/>
      <c r="AH35" s="86"/>
      <c r="AI35" s="86"/>
      <c r="AJ35" s="86"/>
      <c r="AK35" s="86"/>
      <c r="AL35" s="86"/>
      <c r="AM35" s="86"/>
      <c r="AN35" s="86"/>
      <c r="AO35" s="86"/>
      <c r="AP35" s="86"/>
      <c r="AQ35" s="86"/>
      <c r="AR35" s="86"/>
      <c r="AS35" s="86"/>
      <c r="AT35" s="86"/>
      <c r="AU35" s="86"/>
      <c r="AV35" s="86"/>
      <c r="AW35" s="86"/>
      <c r="AX35" s="86"/>
      <c r="AY35" s="86"/>
      <c r="BC35" s="89"/>
      <c r="BD35" s="89"/>
      <c r="BE35" s="89"/>
      <c r="BF35" s="89"/>
      <c r="BG35" s="89"/>
      <c r="BH35" s="89"/>
      <c r="BI35" s="89"/>
      <c r="BJ35" s="89"/>
      <c r="BK35" s="89"/>
      <c r="BL35" s="89"/>
      <c r="BM35" s="89"/>
      <c r="BN35" s="89"/>
      <c r="BO35" s="89"/>
      <c r="BP35" s="89"/>
      <c r="BQ35" s="89"/>
      <c r="BR35" s="89"/>
      <c r="BS35" s="89"/>
      <c r="BT35" s="89"/>
      <c r="BU35" s="89"/>
      <c r="BV35" s="89"/>
      <c r="BW35" s="89"/>
      <c r="BX35" s="89"/>
      <c r="BY35" s="89"/>
      <c r="BZ35" s="89"/>
    </row>
    <row r="36" spans="1:78" s="75" customFormat="1" x14ac:dyDescent="0.25">
      <c r="A36" s="89"/>
      <c r="B36" s="89"/>
      <c r="C36" s="89"/>
      <c r="D36" s="89"/>
      <c r="E36" s="89"/>
      <c r="AG36" s="86"/>
      <c r="AH36" s="86"/>
      <c r="AI36" s="86"/>
      <c r="AJ36" s="86"/>
      <c r="AK36" s="86"/>
      <c r="AL36" s="86"/>
      <c r="AM36" s="86"/>
      <c r="AN36" s="86"/>
      <c r="AO36" s="86"/>
      <c r="AP36" s="86"/>
      <c r="AQ36" s="86"/>
      <c r="AR36" s="86"/>
      <c r="AS36" s="86"/>
      <c r="AT36" s="86"/>
      <c r="AU36" s="86"/>
      <c r="AV36" s="86"/>
      <c r="AW36" s="86"/>
      <c r="AX36" s="86"/>
      <c r="AY36" s="86"/>
      <c r="BC36" s="89"/>
      <c r="BD36" s="89"/>
      <c r="BE36" s="89"/>
      <c r="BF36" s="89"/>
      <c r="BG36" s="89"/>
      <c r="BH36" s="89"/>
      <c r="BI36" s="89"/>
      <c r="BJ36" s="89"/>
      <c r="BK36" s="89"/>
      <c r="BL36" s="89"/>
      <c r="BM36" s="89"/>
      <c r="BN36" s="89"/>
      <c r="BO36" s="89"/>
      <c r="BP36" s="89"/>
      <c r="BQ36" s="89"/>
      <c r="BR36" s="89"/>
      <c r="BS36" s="89"/>
      <c r="BT36" s="89"/>
      <c r="BU36" s="89"/>
      <c r="BV36" s="89"/>
      <c r="BW36" s="89"/>
      <c r="BX36" s="89"/>
      <c r="BY36" s="89"/>
      <c r="BZ36" s="89"/>
    </row>
    <row r="37" spans="1:78" s="75" customFormat="1" x14ac:dyDescent="0.25">
      <c r="A37" s="89"/>
      <c r="B37" s="89"/>
      <c r="C37" s="89"/>
      <c r="D37" s="89"/>
      <c r="E37" s="89"/>
      <c r="F37" s="1"/>
      <c r="AG37" s="86"/>
      <c r="AH37" s="86"/>
      <c r="AI37" s="86"/>
      <c r="AJ37" s="86"/>
      <c r="AK37" s="86"/>
      <c r="AL37" s="86"/>
      <c r="AM37" s="86"/>
      <c r="AN37" s="86"/>
      <c r="AO37" s="86"/>
      <c r="AP37" s="86"/>
      <c r="AQ37" s="86"/>
      <c r="AR37" s="86"/>
      <c r="AS37" s="86"/>
      <c r="AT37" s="86"/>
      <c r="AU37" s="86"/>
      <c r="AV37" s="86"/>
      <c r="AW37" s="86"/>
      <c r="AX37" s="86"/>
      <c r="AY37" s="86"/>
      <c r="BC37" s="89"/>
      <c r="BD37" s="89"/>
      <c r="BE37" s="89"/>
      <c r="BF37" s="89"/>
      <c r="BG37" s="89"/>
      <c r="BH37" s="89"/>
      <c r="BI37" s="89"/>
      <c r="BJ37" s="89"/>
      <c r="BK37" s="89"/>
      <c r="BL37" s="89"/>
      <c r="BM37" s="89"/>
      <c r="BN37" s="89"/>
      <c r="BO37" s="89"/>
      <c r="BP37" s="89"/>
      <c r="BQ37" s="89"/>
      <c r="BR37" s="89"/>
      <c r="BS37" s="89"/>
      <c r="BT37" s="89"/>
      <c r="BU37" s="89"/>
      <c r="BV37" s="89"/>
      <c r="BW37" s="89"/>
      <c r="BX37" s="89"/>
      <c r="BY37" s="89"/>
      <c r="BZ37" s="89"/>
    </row>
    <row r="38" spans="1:78" s="75" customFormat="1" x14ac:dyDescent="0.25">
      <c r="A38" s="89"/>
      <c r="B38" s="89"/>
      <c r="C38" s="89"/>
      <c r="D38" s="89"/>
      <c r="E38" s="89"/>
      <c r="AG38" s="86"/>
      <c r="AH38" s="86"/>
      <c r="AI38" s="86"/>
      <c r="AJ38" s="86"/>
      <c r="AK38" s="86"/>
      <c r="AL38" s="86"/>
      <c r="AM38" s="86"/>
      <c r="AN38" s="86"/>
      <c r="AO38" s="86"/>
      <c r="AP38" s="86"/>
      <c r="AQ38" s="86"/>
      <c r="AR38" s="86"/>
      <c r="AS38" s="86"/>
      <c r="AT38" s="86"/>
      <c r="AU38" s="86"/>
      <c r="AV38" s="86"/>
      <c r="AW38" s="86"/>
      <c r="AX38" s="86"/>
      <c r="AY38" s="86"/>
      <c r="BC38" s="89"/>
      <c r="BD38" s="89"/>
      <c r="BE38" s="89"/>
      <c r="BF38" s="89"/>
      <c r="BG38" s="89"/>
      <c r="BH38" s="89"/>
      <c r="BI38" s="89"/>
      <c r="BJ38" s="89"/>
      <c r="BK38" s="89"/>
      <c r="BL38" s="89"/>
      <c r="BM38" s="89"/>
      <c r="BN38" s="89"/>
      <c r="BO38" s="89"/>
      <c r="BP38" s="89"/>
      <c r="BQ38" s="89"/>
      <c r="BR38" s="89"/>
      <c r="BS38" s="89"/>
      <c r="BT38" s="89"/>
      <c r="BU38" s="89"/>
      <c r="BV38" s="89"/>
      <c r="BW38" s="89"/>
      <c r="BX38" s="89"/>
      <c r="BY38" s="89"/>
      <c r="BZ38" s="89"/>
    </row>
    <row r="39" spans="1:78" s="75" customFormat="1" x14ac:dyDescent="0.25">
      <c r="A39" s="89"/>
      <c r="B39" s="89"/>
      <c r="C39" s="89"/>
      <c r="D39" s="89"/>
      <c r="E39" s="89"/>
      <c r="BC39" s="89"/>
      <c r="BD39" s="89"/>
      <c r="BE39" s="89"/>
      <c r="BF39" s="89"/>
      <c r="BG39" s="89"/>
      <c r="BH39" s="89"/>
      <c r="BI39" s="89"/>
      <c r="BJ39" s="89"/>
      <c r="BK39" s="89"/>
      <c r="BL39" s="89"/>
      <c r="BM39" s="89"/>
      <c r="BN39" s="89"/>
      <c r="BO39" s="89"/>
      <c r="BP39" s="89"/>
      <c r="BQ39" s="89"/>
      <c r="BR39" s="89"/>
      <c r="BS39" s="89"/>
      <c r="BT39" s="89"/>
      <c r="BU39" s="89"/>
      <c r="BV39" s="89"/>
      <c r="BW39" s="89"/>
      <c r="BX39" s="89"/>
      <c r="BY39" s="89"/>
      <c r="BZ39" s="89"/>
    </row>
    <row r="40" spans="1:78" s="75" customFormat="1" x14ac:dyDescent="0.25">
      <c r="A40" s="89"/>
      <c r="B40" s="89"/>
      <c r="C40" s="89"/>
      <c r="D40" s="89"/>
      <c r="E40" s="89"/>
      <c r="BC40" s="89"/>
      <c r="BD40" s="89"/>
      <c r="BE40" s="89"/>
      <c r="BF40" s="89"/>
      <c r="BG40" s="89"/>
      <c r="BH40" s="89"/>
      <c r="BI40" s="89"/>
      <c r="BJ40" s="89"/>
      <c r="BK40" s="89"/>
      <c r="BL40" s="89"/>
      <c r="BM40" s="89"/>
      <c r="BN40" s="89"/>
      <c r="BO40" s="89"/>
      <c r="BP40" s="89"/>
      <c r="BQ40" s="89"/>
      <c r="BR40" s="89"/>
      <c r="BS40" s="89"/>
      <c r="BT40" s="89"/>
      <c r="BU40" s="89"/>
      <c r="BV40" s="89"/>
      <c r="BW40" s="89"/>
      <c r="BX40" s="89"/>
      <c r="BY40" s="89"/>
      <c r="BZ40" s="89"/>
    </row>
    <row r="41" spans="1:78" s="75" customFormat="1" x14ac:dyDescent="0.25">
      <c r="A41" s="89"/>
      <c r="B41" s="89"/>
      <c r="C41" s="89"/>
      <c r="D41" s="89"/>
      <c r="E41" s="89"/>
      <c r="BC41" s="89"/>
      <c r="BD41" s="89"/>
      <c r="BE41" s="89"/>
      <c r="BF41" s="89"/>
      <c r="BG41" s="89"/>
      <c r="BH41" s="89"/>
      <c r="BI41" s="89"/>
      <c r="BJ41" s="89"/>
      <c r="BK41" s="89"/>
      <c r="BL41" s="89"/>
      <c r="BM41" s="89"/>
      <c r="BN41" s="89"/>
      <c r="BO41" s="89"/>
      <c r="BP41" s="89"/>
      <c r="BQ41" s="89"/>
      <c r="BR41" s="89"/>
      <c r="BS41" s="89"/>
      <c r="BT41" s="89"/>
      <c r="BU41" s="89"/>
      <c r="BV41" s="89"/>
      <c r="BW41" s="89"/>
      <c r="BX41" s="89"/>
      <c r="BY41" s="89"/>
      <c r="BZ41" s="89"/>
    </row>
    <row r="42" spans="1:78" s="75" customFormat="1" x14ac:dyDescent="0.25">
      <c r="A42" s="89"/>
      <c r="B42" s="89"/>
      <c r="C42" s="89"/>
      <c r="D42" s="89"/>
      <c r="E42" s="89"/>
      <c r="BC42" s="89"/>
      <c r="BD42" s="89"/>
      <c r="BE42" s="89"/>
      <c r="BF42" s="89"/>
      <c r="BG42" s="89"/>
      <c r="BH42" s="89"/>
      <c r="BI42" s="89"/>
      <c r="BJ42" s="89"/>
      <c r="BK42" s="89"/>
      <c r="BL42" s="89"/>
      <c r="BM42" s="89"/>
      <c r="BN42" s="89"/>
      <c r="BO42" s="89"/>
      <c r="BP42" s="89"/>
      <c r="BQ42" s="89"/>
      <c r="BR42" s="89"/>
      <c r="BS42" s="89"/>
      <c r="BT42" s="89"/>
      <c r="BU42" s="89"/>
      <c r="BV42" s="89"/>
      <c r="BW42" s="89"/>
      <c r="BX42" s="89"/>
      <c r="BY42" s="89"/>
      <c r="BZ42" s="89"/>
    </row>
    <row r="43" spans="1:78" s="75" customFormat="1" x14ac:dyDescent="0.25">
      <c r="A43" s="89"/>
      <c r="B43" s="89"/>
      <c r="C43" s="89"/>
      <c r="D43" s="89"/>
      <c r="E43" s="89"/>
      <c r="BC43" s="89"/>
      <c r="BD43" s="89"/>
      <c r="BE43" s="89"/>
      <c r="BF43" s="89"/>
      <c r="BG43" s="89"/>
      <c r="BH43" s="89"/>
      <c r="BI43" s="89"/>
      <c r="BJ43" s="89"/>
      <c r="BK43" s="89"/>
      <c r="BL43" s="89"/>
      <c r="BM43" s="89"/>
      <c r="BN43" s="89"/>
      <c r="BO43" s="89"/>
      <c r="BP43" s="89"/>
      <c r="BQ43" s="89"/>
      <c r="BR43" s="89"/>
      <c r="BS43" s="89"/>
      <c r="BT43" s="89"/>
      <c r="BU43" s="89"/>
      <c r="BV43" s="89"/>
      <c r="BW43" s="89"/>
      <c r="BX43" s="89"/>
      <c r="BY43" s="89"/>
      <c r="BZ43" s="89"/>
    </row>
    <row r="44" spans="1:78" s="75" customFormat="1" x14ac:dyDescent="0.25">
      <c r="A44" s="89"/>
      <c r="B44" s="89"/>
      <c r="C44" s="89"/>
      <c r="D44" s="89"/>
      <c r="E44" s="89"/>
      <c r="BC44" s="89"/>
      <c r="BD44" s="89"/>
      <c r="BE44" s="89"/>
      <c r="BF44" s="89"/>
      <c r="BG44" s="89"/>
      <c r="BH44" s="89"/>
      <c r="BI44" s="89"/>
      <c r="BJ44" s="89"/>
      <c r="BK44" s="89"/>
      <c r="BL44" s="89"/>
      <c r="BM44" s="89"/>
      <c r="BN44" s="89"/>
      <c r="BO44" s="89"/>
      <c r="BP44" s="89"/>
      <c r="BQ44" s="89"/>
      <c r="BR44" s="89"/>
      <c r="BS44" s="89"/>
      <c r="BT44" s="89"/>
      <c r="BU44" s="89"/>
      <c r="BV44" s="89"/>
      <c r="BW44" s="89"/>
      <c r="BX44" s="89"/>
      <c r="BY44" s="89"/>
      <c r="BZ44" s="89"/>
    </row>
    <row r="45" spans="1:78" s="75" customFormat="1" x14ac:dyDescent="0.25">
      <c r="A45" s="89"/>
      <c r="B45" s="89"/>
      <c r="C45" s="89"/>
      <c r="D45" s="89"/>
      <c r="E45" s="89"/>
      <c r="BC45" s="89"/>
      <c r="BD45" s="89"/>
      <c r="BE45" s="89"/>
      <c r="BF45" s="89"/>
      <c r="BG45" s="89"/>
      <c r="BH45" s="89"/>
      <c r="BI45" s="89"/>
      <c r="BJ45" s="89"/>
      <c r="BK45" s="89"/>
      <c r="BL45" s="89"/>
      <c r="BM45" s="89"/>
      <c r="BN45" s="89"/>
      <c r="BO45" s="89"/>
      <c r="BP45" s="89"/>
      <c r="BQ45" s="89"/>
      <c r="BR45" s="89"/>
      <c r="BS45" s="89"/>
      <c r="BT45" s="89"/>
      <c r="BU45" s="89"/>
      <c r="BV45" s="89"/>
      <c r="BW45" s="89"/>
      <c r="BX45" s="89"/>
      <c r="BY45" s="89"/>
      <c r="BZ45" s="89"/>
    </row>
    <row r="46" spans="1:78" s="75" customFormat="1" x14ac:dyDescent="0.25">
      <c r="A46" s="89"/>
      <c r="B46" s="89"/>
      <c r="C46" s="89"/>
      <c r="D46" s="89"/>
      <c r="E46" s="89"/>
      <c r="BC46" s="89"/>
      <c r="BD46" s="89"/>
      <c r="BE46" s="89"/>
      <c r="BF46" s="89"/>
      <c r="BG46" s="89"/>
      <c r="BH46" s="89"/>
      <c r="BI46" s="89"/>
      <c r="BJ46" s="89"/>
      <c r="BK46" s="89"/>
      <c r="BL46" s="89"/>
      <c r="BM46" s="89"/>
      <c r="BN46" s="89"/>
      <c r="BO46" s="89"/>
      <c r="BP46" s="89"/>
      <c r="BQ46" s="89"/>
      <c r="BR46" s="89"/>
      <c r="BS46" s="89"/>
      <c r="BT46" s="89"/>
      <c r="BU46" s="89"/>
      <c r="BV46" s="89"/>
      <c r="BW46" s="89"/>
      <c r="BX46" s="89"/>
      <c r="BY46" s="89"/>
      <c r="BZ46" s="89"/>
    </row>
    <row r="47" spans="1:78" s="75" customFormat="1" x14ac:dyDescent="0.25">
      <c r="A47" s="89"/>
      <c r="B47" s="89"/>
      <c r="C47" s="89"/>
      <c r="D47" s="89"/>
      <c r="E47" s="89"/>
      <c r="BC47" s="89"/>
      <c r="BD47" s="89"/>
      <c r="BE47" s="89"/>
      <c r="BF47" s="89"/>
      <c r="BG47" s="89"/>
      <c r="BH47" s="89"/>
      <c r="BI47" s="89"/>
      <c r="BJ47" s="89"/>
      <c r="BK47" s="89"/>
      <c r="BL47" s="89"/>
      <c r="BM47" s="89"/>
      <c r="BN47" s="89"/>
      <c r="BO47" s="89"/>
      <c r="BP47" s="89"/>
      <c r="BQ47" s="89"/>
      <c r="BR47" s="89"/>
      <c r="BS47" s="89"/>
      <c r="BT47" s="89"/>
      <c r="BU47" s="89"/>
      <c r="BV47" s="89"/>
      <c r="BW47" s="89"/>
      <c r="BX47" s="89"/>
      <c r="BY47" s="89"/>
      <c r="BZ47" s="89"/>
    </row>
    <row r="48" spans="1:78" s="75" customFormat="1" x14ac:dyDescent="0.25">
      <c r="A48" s="89"/>
      <c r="B48" s="89"/>
      <c r="C48" s="89"/>
      <c r="D48" s="89"/>
      <c r="E48" s="89"/>
      <c r="BC48" s="89"/>
      <c r="BD48" s="89"/>
      <c r="BE48" s="89"/>
      <c r="BF48" s="89"/>
      <c r="BG48" s="89"/>
      <c r="BH48" s="89"/>
      <c r="BI48" s="89"/>
      <c r="BJ48" s="89"/>
      <c r="BK48" s="89"/>
      <c r="BL48" s="89"/>
      <c r="BM48" s="89"/>
      <c r="BN48" s="89"/>
      <c r="BO48" s="89"/>
      <c r="BP48" s="89"/>
      <c r="BQ48" s="89"/>
      <c r="BR48" s="89"/>
      <c r="BS48" s="89"/>
      <c r="BT48" s="89"/>
      <c r="BU48" s="89"/>
      <c r="BV48" s="89"/>
      <c r="BW48" s="89"/>
      <c r="BX48" s="89"/>
      <c r="BY48" s="89"/>
      <c r="BZ48" s="89"/>
    </row>
    <row r="49" spans="1:78" s="75" customFormat="1" x14ac:dyDescent="0.25">
      <c r="A49" s="89"/>
      <c r="B49" s="89"/>
      <c r="C49" s="89"/>
      <c r="D49" s="89"/>
      <c r="E49" s="89"/>
      <c r="BC49" s="89"/>
      <c r="BD49" s="89"/>
      <c r="BE49" s="89"/>
      <c r="BF49" s="89"/>
      <c r="BG49" s="89"/>
      <c r="BH49" s="89"/>
      <c r="BI49" s="89"/>
      <c r="BJ49" s="89"/>
      <c r="BK49" s="89"/>
      <c r="BL49" s="89"/>
      <c r="BM49" s="89"/>
      <c r="BN49" s="89"/>
      <c r="BO49" s="89"/>
      <c r="BP49" s="89"/>
      <c r="BQ49" s="89"/>
      <c r="BR49" s="89"/>
      <c r="BS49" s="89"/>
      <c r="BT49" s="89"/>
      <c r="BU49" s="89"/>
      <c r="BV49" s="89"/>
      <c r="BW49" s="89"/>
      <c r="BX49" s="89"/>
      <c r="BY49" s="89"/>
      <c r="BZ49" s="89"/>
    </row>
    <row r="50" spans="1:78" s="75" customFormat="1" x14ac:dyDescent="0.25">
      <c r="A50" s="89"/>
      <c r="B50" s="89"/>
      <c r="C50" s="89"/>
      <c r="D50" s="89"/>
      <c r="E50" s="89"/>
      <c r="BC50" s="89"/>
      <c r="BD50" s="89"/>
      <c r="BE50" s="89"/>
      <c r="BF50" s="89"/>
      <c r="BG50" s="89"/>
      <c r="BH50" s="89"/>
      <c r="BI50" s="89"/>
      <c r="BJ50" s="89"/>
      <c r="BK50" s="89"/>
      <c r="BL50" s="89"/>
      <c r="BM50" s="89"/>
      <c r="BN50" s="89"/>
      <c r="BO50" s="89"/>
      <c r="BP50" s="89"/>
      <c r="BQ50" s="89"/>
      <c r="BR50" s="89"/>
      <c r="BS50" s="89"/>
      <c r="BT50" s="89"/>
      <c r="BU50" s="89"/>
      <c r="BV50" s="89"/>
      <c r="BW50" s="89"/>
      <c r="BX50" s="89"/>
      <c r="BY50" s="89"/>
      <c r="BZ50" s="89"/>
    </row>
    <row r="51" spans="1:78" s="75" customFormat="1" x14ac:dyDescent="0.25">
      <c r="A51" s="89"/>
      <c r="B51" s="89"/>
      <c r="C51" s="89"/>
      <c r="D51" s="89"/>
      <c r="E51" s="89"/>
      <c r="BC51" s="89"/>
      <c r="BD51" s="89"/>
      <c r="BE51" s="89"/>
      <c r="BF51" s="89"/>
      <c r="BG51" s="89"/>
      <c r="BH51" s="89"/>
      <c r="BI51" s="89"/>
      <c r="BJ51" s="89"/>
      <c r="BK51" s="89"/>
      <c r="BL51" s="89"/>
      <c r="BM51" s="89"/>
      <c r="BN51" s="89"/>
      <c r="BO51" s="89"/>
      <c r="BP51" s="89"/>
      <c r="BQ51" s="89"/>
      <c r="BR51" s="89"/>
      <c r="BS51" s="89"/>
      <c r="BT51" s="89"/>
      <c r="BU51" s="89"/>
      <c r="BV51" s="89"/>
      <c r="BW51" s="89"/>
      <c r="BX51" s="89"/>
      <c r="BY51" s="89"/>
      <c r="BZ51" s="89"/>
    </row>
    <row r="52" spans="1:78" s="75" customFormat="1" x14ac:dyDescent="0.25">
      <c r="A52" s="89"/>
      <c r="B52" s="89"/>
      <c r="C52" s="89"/>
      <c r="D52" s="89"/>
      <c r="E52" s="89"/>
      <c r="BC52" s="89"/>
      <c r="BD52" s="89"/>
      <c r="BE52" s="89"/>
      <c r="BF52" s="89"/>
      <c r="BG52" s="89"/>
      <c r="BH52" s="89"/>
      <c r="BI52" s="89"/>
      <c r="BJ52" s="89"/>
      <c r="BK52" s="89"/>
      <c r="BL52" s="89"/>
      <c r="BM52" s="89"/>
      <c r="BN52" s="89"/>
      <c r="BO52" s="89"/>
      <c r="BP52" s="89"/>
      <c r="BQ52" s="89"/>
      <c r="BR52" s="89"/>
      <c r="BS52" s="89"/>
      <c r="BT52" s="89"/>
      <c r="BU52" s="89"/>
      <c r="BV52" s="89"/>
      <c r="BW52" s="89"/>
      <c r="BX52" s="89"/>
      <c r="BY52" s="89"/>
      <c r="BZ52" s="89"/>
    </row>
    <row r="53" spans="1:78" s="75" customFormat="1" x14ac:dyDescent="0.25">
      <c r="A53" s="89"/>
      <c r="B53" s="89"/>
      <c r="C53" s="89"/>
      <c r="D53" s="89"/>
      <c r="E53" s="89"/>
      <c r="BC53" s="89"/>
      <c r="BD53" s="89"/>
      <c r="BE53" s="89"/>
      <c r="BF53" s="89"/>
      <c r="BG53" s="89"/>
      <c r="BH53" s="89"/>
      <c r="BI53" s="89"/>
      <c r="BJ53" s="89"/>
      <c r="BK53" s="89"/>
      <c r="BL53" s="89"/>
      <c r="BM53" s="89"/>
      <c r="BN53" s="89"/>
      <c r="BO53" s="89"/>
      <c r="BP53" s="89"/>
      <c r="BQ53" s="89"/>
      <c r="BR53" s="89"/>
      <c r="BS53" s="89"/>
      <c r="BT53" s="89"/>
      <c r="BU53" s="89"/>
      <c r="BV53" s="89"/>
      <c r="BW53" s="89"/>
      <c r="BX53" s="89"/>
      <c r="BY53" s="89"/>
      <c r="BZ53" s="89"/>
    </row>
    <row r="54" spans="1:78" s="75" customFormat="1" x14ac:dyDescent="0.25">
      <c r="A54" s="89"/>
      <c r="B54" s="89"/>
      <c r="C54" s="89"/>
      <c r="D54" s="89"/>
      <c r="E54" s="89"/>
      <c r="BC54" s="89"/>
      <c r="BD54" s="89"/>
      <c r="BE54" s="89"/>
      <c r="BF54" s="89"/>
      <c r="BG54" s="89"/>
      <c r="BH54" s="89"/>
      <c r="BI54" s="89"/>
      <c r="BJ54" s="89"/>
      <c r="BK54" s="89"/>
      <c r="BL54" s="89"/>
      <c r="BM54" s="89"/>
      <c r="BN54" s="89"/>
      <c r="BO54" s="89"/>
      <c r="BP54" s="89"/>
      <c r="BQ54" s="89"/>
      <c r="BR54" s="89"/>
      <c r="BS54" s="89"/>
      <c r="BT54" s="89"/>
      <c r="BU54" s="89"/>
      <c r="BV54" s="89"/>
      <c r="BW54" s="89"/>
      <c r="BX54" s="89"/>
      <c r="BY54" s="89"/>
      <c r="BZ54" s="89"/>
    </row>
    <row r="55" spans="1:78" s="75" customFormat="1" x14ac:dyDescent="0.25">
      <c r="A55" s="89"/>
      <c r="B55" s="89"/>
      <c r="C55" s="89"/>
      <c r="D55" s="89"/>
      <c r="E55" s="89"/>
      <c r="BC55" s="89"/>
      <c r="BD55" s="89"/>
      <c r="BE55" s="89"/>
      <c r="BF55" s="89"/>
      <c r="BG55" s="89"/>
      <c r="BH55" s="89"/>
      <c r="BI55" s="89"/>
      <c r="BJ55" s="89"/>
      <c r="BK55" s="89"/>
      <c r="BL55" s="89"/>
      <c r="BM55" s="89"/>
      <c r="BN55" s="89"/>
      <c r="BO55" s="89"/>
      <c r="BP55" s="89"/>
      <c r="BQ55" s="89"/>
      <c r="BR55" s="89"/>
      <c r="BS55" s="89"/>
      <c r="BT55" s="89"/>
      <c r="BU55" s="89"/>
      <c r="BV55" s="89"/>
      <c r="BW55" s="89"/>
      <c r="BX55" s="89"/>
      <c r="BY55" s="89"/>
      <c r="BZ55" s="89"/>
    </row>
    <row r="56" spans="1:78" s="75" customFormat="1" x14ac:dyDescent="0.25">
      <c r="A56" s="89"/>
      <c r="B56" s="89"/>
      <c r="C56" s="89"/>
      <c r="D56" s="89"/>
      <c r="E56" s="89"/>
      <c r="BC56" s="89"/>
      <c r="BD56" s="89"/>
      <c r="BE56" s="89"/>
      <c r="BF56" s="89"/>
      <c r="BG56" s="89"/>
      <c r="BH56" s="89"/>
      <c r="BI56" s="89"/>
      <c r="BJ56" s="89"/>
      <c r="BK56" s="89"/>
      <c r="BL56" s="89"/>
      <c r="BM56" s="89"/>
      <c r="BN56" s="89"/>
      <c r="BO56" s="89"/>
      <c r="BP56" s="89"/>
      <c r="BQ56" s="89"/>
      <c r="BR56" s="89"/>
      <c r="BS56" s="89"/>
      <c r="BT56" s="89"/>
      <c r="BU56" s="89"/>
      <c r="BV56" s="89"/>
      <c r="BW56" s="89"/>
      <c r="BX56" s="89"/>
      <c r="BY56" s="89"/>
      <c r="BZ56" s="89"/>
    </row>
    <row r="57" spans="1:78" s="75" customFormat="1" x14ac:dyDescent="0.25">
      <c r="A57" s="89"/>
      <c r="B57" s="89"/>
      <c r="C57" s="89"/>
      <c r="D57" s="89"/>
      <c r="E57" s="89"/>
      <c r="BC57" s="89"/>
      <c r="BD57" s="89"/>
      <c r="BE57" s="89"/>
      <c r="BF57" s="89"/>
      <c r="BG57" s="89"/>
      <c r="BH57" s="89"/>
      <c r="BI57" s="89"/>
      <c r="BJ57" s="89"/>
      <c r="BK57" s="89"/>
      <c r="BL57" s="89"/>
      <c r="BM57" s="89"/>
      <c r="BN57" s="89"/>
      <c r="BO57" s="89"/>
      <c r="BP57" s="89"/>
      <c r="BQ57" s="89"/>
      <c r="BR57" s="89"/>
      <c r="BS57" s="89"/>
      <c r="BT57" s="89"/>
      <c r="BU57" s="89"/>
      <c r="BV57" s="89"/>
      <c r="BW57" s="89"/>
      <c r="BX57" s="89"/>
      <c r="BY57" s="89"/>
      <c r="BZ57" s="89"/>
    </row>
    <row r="58" spans="1:78" s="75" customFormat="1" x14ac:dyDescent="0.25">
      <c r="A58" s="89"/>
      <c r="B58" s="89"/>
      <c r="C58" s="89"/>
      <c r="D58" s="89"/>
      <c r="E58" s="89"/>
      <c r="BC58" s="89"/>
      <c r="BD58" s="89"/>
      <c r="BE58" s="89"/>
      <c r="BF58" s="89"/>
      <c r="BG58" s="89"/>
      <c r="BH58" s="89"/>
      <c r="BI58" s="89"/>
      <c r="BJ58" s="89"/>
      <c r="BK58" s="89"/>
      <c r="BL58" s="89"/>
      <c r="BM58" s="89"/>
      <c r="BN58" s="89"/>
      <c r="BO58" s="89"/>
      <c r="BP58" s="89"/>
      <c r="BQ58" s="89"/>
      <c r="BR58" s="89"/>
      <c r="BS58" s="89"/>
      <c r="BT58" s="89"/>
      <c r="BU58" s="89"/>
      <c r="BV58" s="89"/>
      <c r="BW58" s="89"/>
      <c r="BX58" s="89"/>
      <c r="BY58" s="89"/>
      <c r="BZ58" s="89"/>
    </row>
    <row r="59" spans="1:78" s="75" customFormat="1" x14ac:dyDescent="0.25">
      <c r="A59" s="89"/>
      <c r="B59" s="89"/>
      <c r="C59" s="89"/>
      <c r="D59" s="89"/>
      <c r="E59" s="89"/>
      <c r="BC59" s="89"/>
      <c r="BD59" s="89"/>
      <c r="BE59" s="89"/>
      <c r="BF59" s="89"/>
      <c r="BG59" s="89"/>
      <c r="BH59" s="89"/>
      <c r="BI59" s="89"/>
      <c r="BJ59" s="89"/>
      <c r="BK59" s="89"/>
      <c r="BL59" s="89"/>
      <c r="BM59" s="89"/>
      <c r="BN59" s="89"/>
      <c r="BO59" s="89"/>
      <c r="BP59" s="89"/>
      <c r="BQ59" s="89"/>
      <c r="BR59" s="89"/>
      <c r="BS59" s="89"/>
      <c r="BT59" s="89"/>
      <c r="BU59" s="89"/>
      <c r="BV59" s="89"/>
      <c r="BW59" s="89"/>
      <c r="BX59" s="89"/>
      <c r="BY59" s="89"/>
      <c r="BZ59" s="89"/>
    </row>
    <row r="60" spans="1:78" s="75" customFormat="1" x14ac:dyDescent="0.25">
      <c r="A60" s="89"/>
      <c r="B60" s="89"/>
      <c r="C60" s="89"/>
      <c r="D60" s="89"/>
      <c r="E60" s="89"/>
      <c r="BC60" s="89"/>
      <c r="BD60" s="89"/>
      <c r="BE60" s="89"/>
      <c r="BF60" s="89"/>
      <c r="BG60" s="89"/>
      <c r="BH60" s="89"/>
      <c r="BI60" s="89"/>
      <c r="BJ60" s="89"/>
      <c r="BK60" s="89"/>
      <c r="BL60" s="89"/>
      <c r="BM60" s="89"/>
      <c r="BN60" s="89"/>
      <c r="BO60" s="89"/>
      <c r="BP60" s="89"/>
      <c r="BQ60" s="89"/>
      <c r="BR60" s="89"/>
      <c r="BS60" s="89"/>
      <c r="BT60" s="89"/>
      <c r="BU60" s="89"/>
      <c r="BV60" s="89"/>
      <c r="BW60" s="89"/>
      <c r="BX60" s="89"/>
      <c r="BY60" s="89"/>
      <c r="BZ60" s="89"/>
    </row>
    <row r="61" spans="1:78" s="75" customFormat="1" x14ac:dyDescent="0.25">
      <c r="A61" s="89"/>
      <c r="B61" s="89"/>
      <c r="C61" s="89"/>
      <c r="D61" s="89"/>
      <c r="E61" s="89"/>
      <c r="BC61" s="89"/>
      <c r="BD61" s="89"/>
      <c r="BE61" s="89"/>
      <c r="BF61" s="89"/>
      <c r="BG61" s="89"/>
      <c r="BH61" s="89"/>
      <c r="BI61" s="89"/>
      <c r="BJ61" s="89"/>
      <c r="BK61" s="89"/>
      <c r="BL61" s="89"/>
      <c r="BM61" s="89"/>
      <c r="BN61" s="89"/>
      <c r="BO61" s="89"/>
      <c r="BP61" s="89"/>
      <c r="BQ61" s="89"/>
      <c r="BR61" s="89"/>
      <c r="BS61" s="89"/>
      <c r="BT61" s="89"/>
      <c r="BU61" s="89"/>
      <c r="BV61" s="89"/>
      <c r="BW61" s="89"/>
      <c r="BX61" s="89"/>
      <c r="BY61" s="89"/>
      <c r="BZ61" s="89"/>
    </row>
    <row r="62" spans="1:78" s="75" customFormat="1" x14ac:dyDescent="0.25">
      <c r="A62" s="89"/>
      <c r="B62" s="89"/>
      <c r="C62" s="89"/>
      <c r="D62" s="89"/>
      <c r="E62" s="89"/>
      <c r="BC62" s="89"/>
      <c r="BD62" s="89"/>
      <c r="BE62" s="89"/>
      <c r="BF62" s="89"/>
      <c r="BG62" s="89"/>
      <c r="BH62" s="89"/>
      <c r="BI62" s="89"/>
      <c r="BJ62" s="89"/>
      <c r="BK62" s="89"/>
      <c r="BL62" s="89"/>
      <c r="BM62" s="89"/>
      <c r="BN62" s="89"/>
      <c r="BO62" s="89"/>
      <c r="BP62" s="89"/>
      <c r="BQ62" s="89"/>
      <c r="BR62" s="89"/>
      <c r="BS62" s="89"/>
      <c r="BT62" s="89"/>
      <c r="BU62" s="89"/>
      <c r="BV62" s="89"/>
      <c r="BW62" s="89"/>
      <c r="BX62" s="89"/>
      <c r="BY62" s="89"/>
      <c r="BZ62" s="89"/>
    </row>
    <row r="63" spans="1:78" s="75" customFormat="1" x14ac:dyDescent="0.25">
      <c r="A63" s="89"/>
      <c r="B63" s="89"/>
      <c r="C63" s="89"/>
      <c r="D63" s="89"/>
      <c r="E63" s="89"/>
      <c r="BC63" s="89"/>
      <c r="BD63" s="89"/>
      <c r="BE63" s="89"/>
      <c r="BF63" s="89"/>
      <c r="BG63" s="89"/>
      <c r="BH63" s="89"/>
      <c r="BI63" s="89"/>
      <c r="BJ63" s="89"/>
      <c r="BK63" s="89"/>
      <c r="BL63" s="89"/>
      <c r="BM63" s="89"/>
      <c r="BN63" s="89"/>
      <c r="BO63" s="89"/>
      <c r="BP63" s="89"/>
      <c r="BQ63" s="89"/>
      <c r="BR63" s="89"/>
      <c r="BS63" s="89"/>
      <c r="BT63" s="89"/>
      <c r="BU63" s="89"/>
      <c r="BV63" s="89"/>
      <c r="BW63" s="89"/>
      <c r="BX63" s="89"/>
      <c r="BY63" s="89"/>
      <c r="BZ63" s="89"/>
    </row>
    <row r="64" spans="1:78" s="75" customFormat="1" x14ac:dyDescent="0.25">
      <c r="A64" s="89"/>
      <c r="B64" s="89"/>
      <c r="C64" s="89"/>
      <c r="D64" s="89"/>
      <c r="E64" s="89"/>
      <c r="BC64" s="89"/>
      <c r="BD64" s="89"/>
      <c r="BE64" s="89"/>
      <c r="BF64" s="89"/>
      <c r="BG64" s="89"/>
      <c r="BH64" s="89"/>
      <c r="BI64" s="89"/>
      <c r="BJ64" s="89"/>
      <c r="BK64" s="89"/>
      <c r="BL64" s="89"/>
      <c r="BM64" s="89"/>
      <c r="BN64" s="89"/>
      <c r="BO64" s="89"/>
      <c r="BP64" s="89"/>
      <c r="BQ64" s="89"/>
      <c r="BR64" s="89"/>
      <c r="BS64" s="89"/>
      <c r="BT64" s="89"/>
      <c r="BU64" s="89"/>
      <c r="BV64" s="89"/>
      <c r="BW64" s="89"/>
      <c r="BX64" s="89"/>
      <c r="BY64" s="89"/>
      <c r="BZ64" s="89"/>
    </row>
    <row r="65" spans="1:78" s="75" customFormat="1" x14ac:dyDescent="0.25">
      <c r="A65" s="89"/>
      <c r="B65" s="89"/>
      <c r="C65" s="89"/>
      <c r="D65" s="89"/>
      <c r="E65" s="89"/>
      <c r="BC65" s="89"/>
      <c r="BD65" s="89"/>
      <c r="BE65" s="89"/>
      <c r="BF65" s="89"/>
      <c r="BG65" s="89"/>
      <c r="BH65" s="89"/>
      <c r="BI65" s="89"/>
      <c r="BJ65" s="89"/>
      <c r="BK65" s="89"/>
      <c r="BL65" s="89"/>
      <c r="BM65" s="89"/>
      <c r="BN65" s="89"/>
      <c r="BO65" s="89"/>
      <c r="BP65" s="89"/>
      <c r="BQ65" s="89"/>
      <c r="BR65" s="89"/>
      <c r="BS65" s="89"/>
      <c r="BT65" s="89"/>
      <c r="BU65" s="89"/>
      <c r="BV65" s="89"/>
      <c r="BW65" s="89"/>
      <c r="BX65" s="89"/>
      <c r="BY65" s="89"/>
      <c r="BZ65" s="89"/>
    </row>
    <row r="66" spans="1:78" s="75" customFormat="1" x14ac:dyDescent="0.25">
      <c r="A66" s="89"/>
      <c r="B66" s="89"/>
      <c r="C66" s="89"/>
      <c r="D66" s="89"/>
      <c r="E66" s="89"/>
      <c r="BC66" s="89"/>
      <c r="BD66" s="89"/>
      <c r="BE66" s="89"/>
      <c r="BF66" s="89"/>
      <c r="BG66" s="89"/>
      <c r="BH66" s="89"/>
      <c r="BI66" s="89"/>
      <c r="BJ66" s="89"/>
      <c r="BK66" s="89"/>
      <c r="BL66" s="89"/>
      <c r="BM66" s="89"/>
      <c r="BN66" s="89"/>
      <c r="BO66" s="89"/>
      <c r="BP66" s="89"/>
      <c r="BQ66" s="89"/>
      <c r="BR66" s="89"/>
      <c r="BS66" s="89"/>
      <c r="BT66" s="89"/>
      <c r="BU66" s="89"/>
      <c r="BV66" s="89"/>
      <c r="BW66" s="89"/>
      <c r="BX66" s="89"/>
      <c r="BY66" s="89"/>
      <c r="BZ66" s="89"/>
    </row>
    <row r="67" spans="1:78" s="75" customFormat="1" x14ac:dyDescent="0.25">
      <c r="A67" s="89"/>
      <c r="B67" s="89"/>
      <c r="C67" s="89"/>
      <c r="D67" s="89"/>
      <c r="E67" s="89"/>
      <c r="BC67" s="89"/>
      <c r="BD67" s="89"/>
      <c r="BE67" s="89"/>
      <c r="BF67" s="89"/>
      <c r="BG67" s="89"/>
      <c r="BH67" s="89"/>
      <c r="BI67" s="89"/>
      <c r="BJ67" s="89"/>
      <c r="BK67" s="89"/>
      <c r="BL67" s="89"/>
      <c r="BM67" s="89"/>
      <c r="BN67" s="89"/>
      <c r="BO67" s="89"/>
      <c r="BP67" s="89"/>
      <c r="BQ67" s="89"/>
      <c r="BR67" s="89"/>
      <c r="BS67" s="89"/>
      <c r="BT67" s="89"/>
      <c r="BU67" s="89"/>
      <c r="BV67" s="89"/>
      <c r="BW67" s="89"/>
      <c r="BX67" s="89"/>
      <c r="BY67" s="89"/>
      <c r="BZ67" s="89"/>
    </row>
    <row r="68" spans="1:78" s="75" customFormat="1" x14ac:dyDescent="0.25">
      <c r="A68" s="89"/>
      <c r="B68" s="89"/>
      <c r="C68" s="89"/>
      <c r="D68" s="89"/>
      <c r="E68" s="89"/>
      <c r="BC68" s="89"/>
      <c r="BD68" s="89"/>
      <c r="BE68" s="89"/>
      <c r="BF68" s="89"/>
      <c r="BG68" s="89"/>
      <c r="BH68" s="89"/>
      <c r="BI68" s="89"/>
      <c r="BJ68" s="89"/>
      <c r="BK68" s="89"/>
      <c r="BL68" s="89"/>
      <c r="BM68" s="89"/>
      <c r="BN68" s="89"/>
      <c r="BO68" s="89"/>
      <c r="BP68" s="89"/>
      <c r="BQ68" s="89"/>
      <c r="BR68" s="89"/>
      <c r="BS68" s="89"/>
      <c r="BT68" s="89"/>
      <c r="BU68" s="89"/>
      <c r="BV68" s="89"/>
      <c r="BW68" s="89"/>
      <c r="BX68" s="89"/>
      <c r="BY68" s="89"/>
      <c r="BZ68" s="89"/>
    </row>
    <row r="69" spans="1:78" s="75" customFormat="1" x14ac:dyDescent="0.25">
      <c r="A69" s="89"/>
      <c r="B69" s="89"/>
      <c r="C69" s="89"/>
      <c r="D69" s="89"/>
      <c r="E69" s="89"/>
      <c r="BC69" s="89"/>
      <c r="BD69" s="89"/>
      <c r="BE69" s="89"/>
      <c r="BF69" s="89"/>
      <c r="BG69" s="89"/>
      <c r="BH69" s="89"/>
      <c r="BI69" s="89"/>
      <c r="BJ69" s="89"/>
      <c r="BK69" s="89"/>
      <c r="BL69" s="89"/>
      <c r="BM69" s="89"/>
      <c r="BN69" s="89"/>
      <c r="BO69" s="89"/>
      <c r="BP69" s="89"/>
      <c r="BQ69" s="89"/>
      <c r="BR69" s="89"/>
      <c r="BS69" s="89"/>
      <c r="BT69" s="89"/>
      <c r="BU69" s="89"/>
      <c r="BV69" s="89"/>
      <c r="BW69" s="89"/>
      <c r="BX69" s="89"/>
      <c r="BY69" s="89"/>
      <c r="BZ69" s="89"/>
    </row>
    <row r="70" spans="1:78" s="75" customFormat="1" x14ac:dyDescent="0.25">
      <c r="A70" s="89"/>
      <c r="B70" s="89"/>
      <c r="C70" s="89"/>
      <c r="D70" s="89"/>
      <c r="E70" s="89"/>
      <c r="BC70" s="89"/>
      <c r="BD70" s="89"/>
      <c r="BE70" s="89"/>
      <c r="BF70" s="89"/>
      <c r="BG70" s="89"/>
      <c r="BH70" s="89"/>
      <c r="BI70" s="89"/>
      <c r="BJ70" s="89"/>
      <c r="BK70" s="89"/>
      <c r="BL70" s="89"/>
      <c r="BM70" s="89"/>
      <c r="BN70" s="89"/>
      <c r="BO70" s="89"/>
      <c r="BP70" s="89"/>
      <c r="BQ70" s="89"/>
      <c r="BR70" s="89"/>
      <c r="BS70" s="89"/>
      <c r="BT70" s="89"/>
      <c r="BU70" s="89"/>
      <c r="BV70" s="89"/>
      <c r="BW70" s="89"/>
      <c r="BX70" s="89"/>
      <c r="BY70" s="89"/>
      <c r="BZ70" s="89"/>
    </row>
    <row r="71" spans="1:78" s="75" customFormat="1" x14ac:dyDescent="0.25">
      <c r="A71" s="89"/>
      <c r="B71" s="89"/>
      <c r="C71" s="89"/>
      <c r="D71" s="89"/>
      <c r="E71" s="89"/>
      <c r="BC71" s="89"/>
      <c r="BD71" s="89"/>
      <c r="BE71" s="89"/>
      <c r="BF71" s="89"/>
      <c r="BG71" s="89"/>
      <c r="BH71" s="89"/>
      <c r="BI71" s="89"/>
      <c r="BJ71" s="89"/>
      <c r="BK71" s="89"/>
      <c r="BL71" s="89"/>
      <c r="BM71" s="89"/>
      <c r="BN71" s="89"/>
      <c r="BO71" s="89"/>
      <c r="BP71" s="89"/>
      <c r="BQ71" s="89"/>
      <c r="BR71" s="89"/>
      <c r="BS71" s="89"/>
      <c r="BT71" s="89"/>
      <c r="BU71" s="89"/>
      <c r="BV71" s="89"/>
      <c r="BW71" s="89"/>
      <c r="BX71" s="89"/>
      <c r="BY71" s="89"/>
      <c r="BZ71" s="89"/>
    </row>
    <row r="72" spans="1:78" s="75" customFormat="1" x14ac:dyDescent="0.25">
      <c r="A72" s="89"/>
      <c r="B72" s="89"/>
      <c r="C72" s="89"/>
      <c r="D72" s="89"/>
      <c r="E72" s="89"/>
      <c r="BC72" s="89"/>
      <c r="BD72" s="89"/>
      <c r="BE72" s="89"/>
      <c r="BF72" s="89"/>
      <c r="BG72" s="89"/>
      <c r="BH72" s="89"/>
      <c r="BI72" s="89"/>
      <c r="BJ72" s="89"/>
      <c r="BK72" s="89"/>
      <c r="BL72" s="89"/>
      <c r="BM72" s="89"/>
      <c r="BN72" s="89"/>
      <c r="BO72" s="89"/>
      <c r="BP72" s="89"/>
      <c r="BQ72" s="89"/>
      <c r="BR72" s="89"/>
      <c r="BS72" s="89"/>
      <c r="BT72" s="89"/>
      <c r="BU72" s="89"/>
      <c r="BV72" s="89"/>
      <c r="BW72" s="89"/>
      <c r="BX72" s="89"/>
      <c r="BY72" s="89"/>
      <c r="BZ72" s="89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U63"/>
  <sheetViews>
    <sheetView zoomScale="85" zoomScaleNormal="85" workbookViewId="0">
      <pane xSplit="1" ySplit="2" topLeftCell="O24" activePane="bottomRight" state="frozen"/>
      <selection pane="topRight" activeCell="B1" sqref="B1"/>
      <selection pane="bottomLeft" activeCell="A3" sqref="A3"/>
      <selection pane="bottomRight" activeCell="U24" sqref="U24"/>
    </sheetView>
  </sheetViews>
  <sheetFormatPr defaultColWidth="9.140625" defaultRowHeight="15" x14ac:dyDescent="0.25"/>
  <cols>
    <col min="1" max="1" width="19.5703125" style="21" customWidth="1"/>
    <col min="2" max="2" width="10.140625" style="21" bestFit="1" customWidth="1"/>
    <col min="3" max="3" width="7.7109375" style="21" bestFit="1" customWidth="1"/>
    <col min="4" max="4" width="9.28515625" style="21" bestFit="1" customWidth="1"/>
    <col min="5" max="7" width="7.7109375" style="21" bestFit="1" customWidth="1"/>
    <col min="8" max="8" width="9.28515625" style="21" bestFit="1" customWidth="1"/>
    <col min="9" max="9" width="8.85546875" style="55" bestFit="1" customWidth="1"/>
    <col min="10" max="10" width="9" style="55" bestFit="1" customWidth="1"/>
    <col min="11" max="11" width="9.7109375" style="55" bestFit="1" customWidth="1"/>
    <col min="12" max="13" width="9.28515625" style="55" customWidth="1"/>
    <col min="14" max="14" width="9.140625" style="21"/>
    <col min="15" max="15" width="15.42578125" style="21" bestFit="1" customWidth="1"/>
    <col min="16" max="16" width="5.5703125" style="74" bestFit="1" customWidth="1"/>
    <col min="17" max="17" width="5.5703125" style="21" bestFit="1" customWidth="1"/>
    <col min="18" max="18" width="5.85546875" style="19" bestFit="1" customWidth="1"/>
    <col min="19" max="19" width="14.7109375" style="19" bestFit="1" customWidth="1"/>
    <col min="20" max="20" width="5.85546875" style="19" bestFit="1" customWidth="1"/>
    <col min="21" max="21" width="5.7109375" style="75" customWidth="1"/>
    <col min="22" max="22" width="5.85546875" style="19" bestFit="1" customWidth="1"/>
    <col min="23" max="23" width="13.5703125" style="75" bestFit="1" customWidth="1"/>
    <col min="24" max="24" width="6.85546875" style="19" bestFit="1" customWidth="1"/>
    <col min="25" max="25" width="7.85546875" style="19" bestFit="1" customWidth="1"/>
    <col min="26" max="27" width="5.85546875" style="19" bestFit="1" customWidth="1"/>
    <col min="28" max="28" width="5.7109375" style="19" bestFit="1" customWidth="1"/>
    <col min="29" max="29" width="11" style="75" bestFit="1" customWidth="1"/>
    <col min="30" max="30" width="6" style="19" bestFit="1" customWidth="1"/>
    <col min="31" max="31" width="5.85546875" style="75" customWidth="1"/>
    <col min="32" max="32" width="6.5703125" style="19" bestFit="1" customWidth="1"/>
    <col min="33" max="33" width="15.5703125" style="19" bestFit="1" customWidth="1"/>
    <col min="34" max="34" width="5.7109375" style="75" bestFit="1" customWidth="1"/>
    <col min="35" max="35" width="5.85546875" style="75" bestFit="1" customWidth="1"/>
    <col min="36" max="36" width="10.42578125" style="19" bestFit="1" customWidth="1"/>
    <col min="37" max="37" width="6.7109375" style="19" bestFit="1" customWidth="1"/>
    <col min="38" max="38" width="5.85546875" style="19" bestFit="1" customWidth="1"/>
    <col min="39" max="39" width="5.28515625" style="19" bestFit="1" customWidth="1"/>
    <col min="40" max="41" width="5.140625" style="75" customWidth="1"/>
    <col min="42" max="42" width="4.28515625" style="19" bestFit="1" customWidth="1"/>
    <col min="43" max="43" width="6.7109375" style="19" bestFit="1" customWidth="1"/>
    <col min="44" max="44" width="6.5703125" style="75" customWidth="1"/>
    <col min="45" max="45" width="6.28515625" style="19" bestFit="1" customWidth="1"/>
    <col min="46" max="46" width="6.85546875" style="19" bestFit="1" customWidth="1"/>
    <col min="47" max="47" width="10.140625" style="19" bestFit="1" customWidth="1"/>
    <col min="48" max="48" width="10" style="75" customWidth="1"/>
    <col min="49" max="49" width="6.85546875" style="19" bestFit="1" customWidth="1"/>
    <col min="50" max="50" width="5.85546875" style="19" bestFit="1" customWidth="1"/>
    <col min="51" max="51" width="6.85546875" style="19" bestFit="1" customWidth="1"/>
    <col min="52" max="52" width="6.140625" style="19" bestFit="1" customWidth="1"/>
    <col min="53" max="53" width="5.85546875" style="19" bestFit="1" customWidth="1"/>
    <col min="54" max="54" width="5.7109375" style="75" customWidth="1"/>
    <col min="55" max="55" width="4.42578125" style="19" bestFit="1" customWidth="1"/>
    <col min="56" max="56" width="5.85546875" style="19" bestFit="1" customWidth="1"/>
    <col min="57" max="57" width="4.7109375" style="19" bestFit="1" customWidth="1"/>
    <col min="58" max="59" width="5.85546875" style="19" bestFit="1" customWidth="1"/>
    <col min="60" max="60" width="4.28515625" style="19" bestFit="1" customWidth="1"/>
    <col min="61" max="61" width="6" style="19" bestFit="1" customWidth="1"/>
    <col min="62" max="62" width="5.85546875" style="19" bestFit="1" customWidth="1"/>
    <col min="63" max="63" width="6.85546875" style="19" bestFit="1" customWidth="1"/>
    <col min="64" max="64" width="7" style="19" bestFit="1" customWidth="1"/>
    <col min="65" max="65" width="6.85546875" style="19" bestFit="1" customWidth="1"/>
    <col min="66" max="66" width="5.28515625" style="19" bestFit="1" customWidth="1"/>
    <col min="67" max="67" width="5.42578125" style="19" bestFit="1" customWidth="1"/>
    <col min="68" max="68" width="8.85546875" style="19" bestFit="1" customWidth="1"/>
    <col min="69" max="69" width="5" style="19" bestFit="1" customWidth="1"/>
    <col min="70" max="70" width="8" style="19" bestFit="1" customWidth="1"/>
    <col min="71" max="71" width="6" style="19" bestFit="1" customWidth="1"/>
    <col min="72" max="72" width="6.140625" style="19" bestFit="1" customWidth="1"/>
    <col min="73" max="73" width="6.85546875" style="19" bestFit="1" customWidth="1"/>
    <col min="74" max="74" width="5.85546875" style="19" bestFit="1" customWidth="1"/>
    <col min="75" max="75" width="4" style="19" bestFit="1" customWidth="1"/>
    <col min="76" max="76" width="5.7109375" style="19" bestFit="1" customWidth="1"/>
    <col min="77" max="77" width="4" style="19" bestFit="1" customWidth="1"/>
    <col min="78" max="78" width="5.85546875" style="19" bestFit="1" customWidth="1"/>
    <col min="79" max="79" width="8.140625" style="19" bestFit="1" customWidth="1"/>
    <col min="80" max="81" width="5.42578125" style="19" bestFit="1" customWidth="1"/>
    <col min="82" max="83" width="5.85546875" style="19" bestFit="1" customWidth="1"/>
    <col min="84" max="84" width="9.28515625" style="19" bestFit="1" customWidth="1"/>
    <col min="85" max="85" width="7.28515625" style="19" bestFit="1" customWidth="1"/>
    <col min="86" max="86" width="7.7109375" style="19" customWidth="1"/>
    <col min="87" max="87" width="7.7109375" style="75" customWidth="1"/>
    <col min="88" max="94" width="9.140625" style="6"/>
    <col min="95" max="97" width="9.140625" style="99"/>
    <col min="98" max="16384" width="9.140625" style="21"/>
  </cols>
  <sheetData>
    <row r="1" spans="1:99" x14ac:dyDescent="0.25">
      <c r="A1" s="89"/>
      <c r="B1" s="89" t="s">
        <v>329</v>
      </c>
      <c r="C1" s="89"/>
      <c r="D1" s="89"/>
      <c r="E1" s="89"/>
      <c r="F1" s="89"/>
      <c r="G1" s="89"/>
      <c r="H1" s="89"/>
      <c r="N1" s="89"/>
      <c r="O1" s="89" t="s">
        <v>354</v>
      </c>
      <c r="P1" s="89"/>
      <c r="Q1" s="89"/>
      <c r="R1" s="75"/>
      <c r="S1" s="75"/>
      <c r="T1" s="75"/>
      <c r="V1" s="75"/>
      <c r="X1" s="75"/>
      <c r="Y1" s="75"/>
      <c r="Z1" s="75"/>
      <c r="AA1" s="75"/>
      <c r="AB1" s="75"/>
      <c r="AD1" s="75"/>
      <c r="AF1" s="75"/>
      <c r="AG1" s="75"/>
      <c r="AJ1" s="75"/>
      <c r="AK1" s="75"/>
      <c r="AL1" s="75"/>
      <c r="AM1" s="75"/>
      <c r="AP1" s="75"/>
      <c r="AQ1" s="75"/>
      <c r="AS1" s="75"/>
      <c r="AT1" s="75"/>
      <c r="AU1" s="75"/>
      <c r="AW1" s="75"/>
      <c r="AX1" s="75"/>
      <c r="AY1" s="75"/>
      <c r="AZ1" s="75"/>
      <c r="BA1" s="75"/>
      <c r="BC1" s="75"/>
      <c r="BD1" s="75"/>
      <c r="BE1" s="75"/>
      <c r="BF1" s="75"/>
      <c r="BG1" s="75"/>
      <c r="BH1" s="75"/>
      <c r="BI1" s="75"/>
      <c r="BJ1" s="75"/>
      <c r="BK1" s="75"/>
      <c r="BL1" s="75"/>
      <c r="BM1" s="75"/>
      <c r="BN1" s="75"/>
      <c r="BO1" s="75"/>
      <c r="BP1" s="75"/>
      <c r="BQ1" s="75"/>
      <c r="BR1" s="75"/>
      <c r="BS1" s="75"/>
      <c r="BT1" s="75"/>
      <c r="BU1" s="75"/>
      <c r="BV1" s="75"/>
      <c r="BW1" s="75"/>
      <c r="BX1" s="75"/>
      <c r="BY1" s="75"/>
      <c r="BZ1" s="75"/>
      <c r="CA1" s="75"/>
      <c r="CB1" s="75"/>
      <c r="CC1" s="75"/>
      <c r="CD1" s="75"/>
      <c r="CE1" s="75"/>
      <c r="CF1" s="75"/>
      <c r="CG1" s="75"/>
      <c r="CH1" s="75"/>
      <c r="CJ1" s="6" t="s">
        <v>372</v>
      </c>
      <c r="CT1" s="89"/>
      <c r="CU1" s="89"/>
    </row>
    <row r="2" spans="1:99" x14ac:dyDescent="0.25">
      <c r="A2" s="89" t="s">
        <v>373</v>
      </c>
      <c r="B2" s="89" t="s">
        <v>54</v>
      </c>
      <c r="C2" s="89" t="s">
        <v>82</v>
      </c>
      <c r="D2" s="89" t="s">
        <v>163</v>
      </c>
      <c r="E2" s="89" t="s">
        <v>164</v>
      </c>
      <c r="F2" s="89" t="s">
        <v>165</v>
      </c>
      <c r="G2" s="89" t="s">
        <v>140</v>
      </c>
      <c r="H2" s="89" t="s">
        <v>166</v>
      </c>
      <c r="I2" s="72" t="s">
        <v>355</v>
      </c>
      <c r="J2" s="72" t="s">
        <v>356</v>
      </c>
      <c r="K2" s="72" t="s">
        <v>374</v>
      </c>
      <c r="L2" s="72" t="s">
        <v>376</v>
      </c>
      <c r="M2" s="72" t="s">
        <v>378</v>
      </c>
      <c r="N2" s="89"/>
      <c r="O2" s="75" t="s">
        <v>336</v>
      </c>
      <c r="P2" s="75" t="s">
        <v>358</v>
      </c>
      <c r="Q2" s="75" t="s">
        <v>36</v>
      </c>
      <c r="R2" s="75" t="s">
        <v>40</v>
      </c>
      <c r="S2" s="75" t="s">
        <v>42</v>
      </c>
      <c r="T2" s="75" t="s">
        <v>44</v>
      </c>
      <c r="U2" s="75" t="s">
        <v>359</v>
      </c>
      <c r="V2" s="75" t="s">
        <v>46</v>
      </c>
      <c r="W2" s="75" t="s">
        <v>48</v>
      </c>
      <c r="X2" s="75" t="s">
        <v>50</v>
      </c>
      <c r="Y2" s="75" t="s">
        <v>54</v>
      </c>
      <c r="Z2" s="75" t="s">
        <v>56</v>
      </c>
      <c r="AA2" s="75" t="s">
        <v>58</v>
      </c>
      <c r="AB2" s="75" t="s">
        <v>60</v>
      </c>
      <c r="AC2" s="75" t="s">
        <v>378</v>
      </c>
      <c r="AD2" s="75" t="s">
        <v>62</v>
      </c>
      <c r="AE2" s="75" t="s">
        <v>360</v>
      </c>
      <c r="AF2" s="75" t="s">
        <v>64</v>
      </c>
      <c r="AG2" s="75" t="s">
        <v>66</v>
      </c>
      <c r="AH2" s="75" t="s">
        <v>361</v>
      </c>
      <c r="AI2" s="75" t="s">
        <v>362</v>
      </c>
      <c r="AJ2" s="75" t="s">
        <v>533</v>
      </c>
      <c r="AK2" s="75" t="s">
        <v>70</v>
      </c>
      <c r="AL2" s="75" t="s">
        <v>72</v>
      </c>
      <c r="AM2" s="75" t="s">
        <v>74</v>
      </c>
      <c r="AN2" s="75" t="s">
        <v>363</v>
      </c>
      <c r="AO2" s="75" t="s">
        <v>364</v>
      </c>
      <c r="AP2" s="75" t="s">
        <v>76</v>
      </c>
      <c r="AQ2" s="75" t="s">
        <v>78</v>
      </c>
      <c r="AR2" s="75" t="s">
        <v>365</v>
      </c>
      <c r="AS2" s="75" t="s">
        <v>80</v>
      </c>
      <c r="AT2" s="75" t="s">
        <v>82</v>
      </c>
      <c r="AU2" s="75" t="s">
        <v>84</v>
      </c>
      <c r="AV2" s="75" t="s">
        <v>366</v>
      </c>
      <c r="AW2" s="75" t="s">
        <v>86</v>
      </c>
      <c r="AX2" s="75" t="s">
        <v>88</v>
      </c>
      <c r="AY2" s="75" t="s">
        <v>163</v>
      </c>
      <c r="AZ2" s="75" t="s">
        <v>92</v>
      </c>
      <c r="BA2" s="75" t="s">
        <v>94</v>
      </c>
      <c r="BB2" s="75" t="s">
        <v>367</v>
      </c>
      <c r="BC2" s="75" t="s">
        <v>96</v>
      </c>
      <c r="BD2" s="75" t="s">
        <v>98</v>
      </c>
      <c r="BE2" s="75" t="s">
        <v>100</v>
      </c>
      <c r="BF2" s="75" t="s">
        <v>102</v>
      </c>
      <c r="BG2" s="75" t="s">
        <v>104</v>
      </c>
      <c r="BH2" s="75" t="s">
        <v>106</v>
      </c>
      <c r="BI2" s="75" t="s">
        <v>108</v>
      </c>
      <c r="BJ2" s="75" t="s">
        <v>110</v>
      </c>
      <c r="BK2" s="75" t="s">
        <v>164</v>
      </c>
      <c r="BL2" s="75" t="s">
        <v>165</v>
      </c>
      <c r="BM2" s="75" t="s">
        <v>112</v>
      </c>
      <c r="BN2" s="75" t="s">
        <v>114</v>
      </c>
      <c r="BO2" s="75" t="s">
        <v>116</v>
      </c>
      <c r="BP2" s="75" t="s">
        <v>118</v>
      </c>
      <c r="BQ2" s="75" t="s">
        <v>120</v>
      </c>
      <c r="BR2" s="75" t="s">
        <v>122</v>
      </c>
      <c r="BS2" s="75" t="s">
        <v>124</v>
      </c>
      <c r="BT2" s="75" t="s">
        <v>126</v>
      </c>
      <c r="BU2" s="75" t="s">
        <v>128</v>
      </c>
      <c r="BV2" s="75" t="s">
        <v>130</v>
      </c>
      <c r="BW2" s="75" t="s">
        <v>132</v>
      </c>
      <c r="BX2" s="75" t="s">
        <v>134</v>
      </c>
      <c r="BY2" s="75" t="s">
        <v>136</v>
      </c>
      <c r="BZ2" s="75" t="s">
        <v>140</v>
      </c>
      <c r="CA2" s="75" t="s">
        <v>142</v>
      </c>
      <c r="CB2" s="75" t="s">
        <v>144</v>
      </c>
      <c r="CC2" s="75" t="s">
        <v>146</v>
      </c>
      <c r="CD2" s="75" t="s">
        <v>148</v>
      </c>
      <c r="CE2" s="75" t="s">
        <v>152</v>
      </c>
      <c r="CF2" s="75" t="s">
        <v>154</v>
      </c>
      <c r="CG2" s="75" t="s">
        <v>156</v>
      </c>
      <c r="CH2" s="75"/>
      <c r="CI2" s="75" t="s">
        <v>366</v>
      </c>
      <c r="CJ2" s="6" t="s">
        <v>54</v>
      </c>
      <c r="CK2" s="6" t="s">
        <v>82</v>
      </c>
      <c r="CL2" s="6" t="s">
        <v>163</v>
      </c>
      <c r="CM2" s="6" t="s">
        <v>164</v>
      </c>
      <c r="CN2" s="6" t="s">
        <v>165</v>
      </c>
      <c r="CO2" s="6" t="s">
        <v>140</v>
      </c>
      <c r="CP2" s="6" t="s">
        <v>166</v>
      </c>
      <c r="CQ2" s="99" t="s">
        <v>355</v>
      </c>
      <c r="CR2" s="99" t="s">
        <v>356</v>
      </c>
      <c r="CS2" s="99" t="s">
        <v>374</v>
      </c>
      <c r="CT2" s="6" t="s">
        <v>376</v>
      </c>
      <c r="CU2" s="6" t="s">
        <v>378</v>
      </c>
    </row>
    <row r="3" spans="1:99" x14ac:dyDescent="0.25">
      <c r="A3" s="33" t="s">
        <v>168</v>
      </c>
      <c r="B3" s="75">
        <v>24550.735632</v>
      </c>
      <c r="C3" s="75">
        <v>260.25306</v>
      </c>
      <c r="D3" s="75">
        <v>1130.1990599999999</v>
      </c>
      <c r="E3" s="75">
        <v>3739.2436210000001</v>
      </c>
      <c r="F3" s="75">
        <v>2296.2737499999998</v>
      </c>
      <c r="G3" s="75">
        <v>362.45831900000002</v>
      </c>
      <c r="H3" s="75">
        <v>3406.395004</v>
      </c>
      <c r="I3" s="75">
        <v>280.22709500000002</v>
      </c>
      <c r="J3" s="75">
        <v>41.971586000000002</v>
      </c>
      <c r="K3" s="75">
        <v>189.40294399999999</v>
      </c>
      <c r="L3" s="75">
        <v>29.795227000000001</v>
      </c>
      <c r="M3" s="75">
        <v>4.9031310000000001</v>
      </c>
      <c r="N3" s="75"/>
      <c r="O3" s="75" t="s">
        <v>168</v>
      </c>
      <c r="P3" s="75">
        <v>0</v>
      </c>
      <c r="Q3" s="75">
        <v>107.356402952854</v>
      </c>
      <c r="R3" s="75">
        <v>280.36267950071903</v>
      </c>
      <c r="S3" s="75">
        <v>280.36267950071903</v>
      </c>
      <c r="T3" s="75">
        <v>71.211030551993204</v>
      </c>
      <c r="U3" s="75">
        <v>0.28343777549522903</v>
      </c>
      <c r="V3" s="75">
        <v>41.991767613253302</v>
      </c>
      <c r="W3" s="75">
        <v>29.809636840910699</v>
      </c>
      <c r="X3" s="75">
        <v>708.16851366828098</v>
      </c>
      <c r="Y3" s="75">
        <v>24562.843644019598</v>
      </c>
      <c r="Z3" s="75">
        <v>194.70050599776101</v>
      </c>
      <c r="AA3" s="75">
        <v>154.858042201101</v>
      </c>
      <c r="AB3" s="75">
        <v>29.065054575436701</v>
      </c>
      <c r="AC3" s="75">
        <v>4.9055061208127304</v>
      </c>
      <c r="AD3" s="75">
        <v>0</v>
      </c>
      <c r="AE3" s="75">
        <v>0</v>
      </c>
      <c r="AF3" s="75">
        <v>189.494547253587</v>
      </c>
      <c r="AG3" s="75">
        <v>189.494547253587</v>
      </c>
      <c r="AH3" s="75">
        <v>404.82838690309899</v>
      </c>
      <c r="AI3" s="75">
        <v>0</v>
      </c>
      <c r="AJ3" s="75">
        <v>4441739.3499905402</v>
      </c>
      <c r="AK3" s="75">
        <v>0</v>
      </c>
      <c r="AL3" s="75">
        <v>16.173251465732999</v>
      </c>
      <c r="AM3" s="75">
        <v>13.463272193127199</v>
      </c>
      <c r="AN3" s="75">
        <v>0</v>
      </c>
      <c r="AO3" s="75">
        <v>14.975926679622299</v>
      </c>
      <c r="AP3" s="75">
        <v>15.757675236971499</v>
      </c>
      <c r="AQ3" s="75">
        <v>0</v>
      </c>
      <c r="AR3" s="75">
        <v>170.552327112661</v>
      </c>
      <c r="AS3" s="75">
        <v>0</v>
      </c>
      <c r="AT3" s="75">
        <v>260.381823059243</v>
      </c>
      <c r="AU3" s="75">
        <v>0</v>
      </c>
      <c r="AV3" s="75">
        <v>3670.4542674316699</v>
      </c>
      <c r="AW3" s="75">
        <v>1017.65735577638</v>
      </c>
      <c r="AX3" s="75">
        <v>113.073120119931</v>
      </c>
      <c r="AY3" s="75">
        <v>1130.7304758963101</v>
      </c>
      <c r="AZ3" s="75">
        <v>0</v>
      </c>
      <c r="BA3" s="75">
        <v>97.322650404603195</v>
      </c>
      <c r="BB3" s="75">
        <v>0</v>
      </c>
      <c r="BC3" s="75">
        <v>0.68923204131461602</v>
      </c>
      <c r="BD3" s="75">
        <v>1672.58814895517</v>
      </c>
      <c r="BE3" s="75">
        <v>0.75815466624778804</v>
      </c>
      <c r="BF3" s="75">
        <v>207.963936595071</v>
      </c>
      <c r="BG3" s="75">
        <v>250.420529109277</v>
      </c>
      <c r="BH3" s="75">
        <v>0.229743569503464</v>
      </c>
      <c r="BI3" s="75">
        <v>0</v>
      </c>
      <c r="BJ3" s="75">
        <v>161.73951655946601</v>
      </c>
      <c r="BK3" s="75">
        <v>3741.0780066276402</v>
      </c>
      <c r="BL3" s="75">
        <v>2297.43632350898</v>
      </c>
      <c r="BM3" s="75">
        <v>1443.64168311865</v>
      </c>
      <c r="BN3" s="75">
        <v>1.8517351045266299</v>
      </c>
      <c r="BO3" s="75">
        <v>0</v>
      </c>
      <c r="BP3" s="75">
        <v>54.996033984248001</v>
      </c>
      <c r="BQ3" s="75">
        <v>15.048212022906</v>
      </c>
      <c r="BR3" s="75">
        <v>624.30534080700102</v>
      </c>
      <c r="BS3" s="75">
        <v>41.353854263463298</v>
      </c>
      <c r="BT3" s="75">
        <v>8.0410394065157593</v>
      </c>
      <c r="BU3" s="75">
        <v>891.86479670629501</v>
      </c>
      <c r="BV3" s="75">
        <v>48.5784126727104</v>
      </c>
      <c r="BW3" s="75">
        <v>0.34461546376979302</v>
      </c>
      <c r="BX3" s="75">
        <v>37.806608861477997</v>
      </c>
      <c r="BY3" s="75">
        <v>2.2974347900373102E-2</v>
      </c>
      <c r="BZ3" s="75">
        <v>362.62757557940199</v>
      </c>
      <c r="CA3" s="75">
        <v>520.91027566215598</v>
      </c>
      <c r="CB3" s="75">
        <v>0</v>
      </c>
      <c r="CC3" s="75">
        <v>0</v>
      </c>
      <c r="CD3" s="75">
        <v>47.4253453295931</v>
      </c>
      <c r="CE3" s="75">
        <v>8.1660638451693899</v>
      </c>
      <c r="CF3" s="75">
        <v>3408.0413041441302</v>
      </c>
      <c r="CG3" s="75">
        <v>21.5138041751588</v>
      </c>
      <c r="CH3" s="75"/>
      <c r="CI3" s="22">
        <f>AV3/CF3</f>
        <v>1.0769981757464175</v>
      </c>
      <c r="CJ3" s="44">
        <f t="shared" ref="CJ3:CJ34" si="0">IF(Y3=0,"",(Y3-B3)/B3)</f>
        <v>4.931832675439886E-4</v>
      </c>
      <c r="CK3" s="44">
        <f t="shared" ref="CK3:CK34" si="1">IF(AT3=0,"",(AT3-C3)/C3)</f>
        <v>4.9476098088145105E-4</v>
      </c>
      <c r="CL3" s="44">
        <f t="shared" ref="CL3:CL34" si="2">IF(AY3=0,"",(AY3-D3)/D3)</f>
        <v>4.7019672473461123E-4</v>
      </c>
      <c r="CM3" s="44">
        <f t="shared" ref="CM3:CM34" si="3">IF(BK3=0,"",(BK3-E3)/E3)</f>
        <v>4.9057665495182536E-4</v>
      </c>
      <c r="CN3" s="44">
        <f t="shared" ref="CN3:CN34" si="4">IF(BL3=0,"",(BL3-F3)/F3)</f>
        <v>5.062869829784585E-4</v>
      </c>
      <c r="CO3" s="44">
        <f t="shared" ref="CO3:CO34" si="5">IF(BZ3=0,"",(BZ3-G3)/G3)</f>
        <v>4.6696839479072415E-4</v>
      </c>
      <c r="CP3" s="44">
        <f t="shared" ref="CP3:CP34" si="6">IF(CF3=0,"",(CF3-H3)/H3)</f>
        <v>4.8329689956597784E-4</v>
      </c>
      <c r="CQ3" s="108">
        <f t="shared" ref="CQ3:CQ34" si="7">IF(I3=0,"",(S3-I3)/I3)</f>
        <v>4.8383794122051443E-4</v>
      </c>
      <c r="CR3" s="108">
        <f t="shared" ref="CR3:CR34" si="8">IF(V3=0,"",(V3-J3)/J3)</f>
        <v>4.8083990091057557E-4</v>
      </c>
      <c r="CS3" s="108">
        <f t="shared" ref="CS3:CS34" si="9">IF(AF3=0,"",(AF3-K3)/K3)</f>
        <v>4.8364218450062826E-4</v>
      </c>
      <c r="CT3" s="44">
        <f t="shared" ref="CT3:CT34" si="10">IF(W3=0,"",(W3-L3)/L3)</f>
        <v>4.8362917022575728E-4</v>
      </c>
      <c r="CU3" s="44">
        <f>IF(M3=0,"",(AC3-M3)/M3)</f>
        <v>4.8440900574149055E-4</v>
      </c>
    </row>
    <row r="4" spans="1:99" x14ac:dyDescent="0.25">
      <c r="A4" s="33" t="s">
        <v>170</v>
      </c>
      <c r="B4" s="75">
        <v>8847.9570100000001</v>
      </c>
      <c r="C4" s="75">
        <v>86.214034999999996</v>
      </c>
      <c r="D4" s="75">
        <v>272.43081799999999</v>
      </c>
      <c r="E4" s="75">
        <v>1419.357045</v>
      </c>
      <c r="F4" s="75">
        <v>1021.091938</v>
      </c>
      <c r="G4" s="75">
        <v>77.735675999999998</v>
      </c>
      <c r="H4" s="75">
        <v>1021.566923</v>
      </c>
      <c r="I4" s="75">
        <v>83.187720999999996</v>
      </c>
      <c r="J4" s="75">
        <v>12.568488</v>
      </c>
      <c r="K4" s="75">
        <v>57.418959999999998</v>
      </c>
      <c r="L4" s="75">
        <v>8.8652730000000002</v>
      </c>
      <c r="M4" s="75">
        <v>1.446968</v>
      </c>
      <c r="N4" s="75"/>
      <c r="O4" s="75" t="s">
        <v>170</v>
      </c>
      <c r="P4" s="75">
        <v>0</v>
      </c>
      <c r="Q4" s="75">
        <v>32.125379777812597</v>
      </c>
      <c r="R4" s="75">
        <v>83.187737991573897</v>
      </c>
      <c r="S4" s="75">
        <v>83.187737991573897</v>
      </c>
      <c r="T4" s="75">
        <v>21.417946338067701</v>
      </c>
      <c r="U4" s="75">
        <v>8.2026883574794499E-2</v>
      </c>
      <c r="V4" s="75">
        <v>12.568473149002401</v>
      </c>
      <c r="W4" s="75">
        <v>8.8652829118118106</v>
      </c>
      <c r="X4" s="75">
        <v>212.44214138946299</v>
      </c>
      <c r="Y4" s="75">
        <v>8847.9552523465409</v>
      </c>
      <c r="Z4" s="75">
        <v>58.224589116784301</v>
      </c>
      <c r="AA4" s="75">
        <v>45.753470477818702</v>
      </c>
      <c r="AB4" s="75">
        <v>8.77946254980737</v>
      </c>
      <c r="AC4" s="75">
        <v>1.4469654336789</v>
      </c>
      <c r="AD4" s="75">
        <v>0</v>
      </c>
      <c r="AE4" s="75">
        <v>0</v>
      </c>
      <c r="AF4" s="75">
        <v>57.418913572181999</v>
      </c>
      <c r="AG4" s="75">
        <v>57.418913572181999</v>
      </c>
      <c r="AH4" s="75">
        <v>120.782662076511</v>
      </c>
      <c r="AI4" s="75">
        <v>0</v>
      </c>
      <c r="AJ4" s="75">
        <v>1439998.6670430801</v>
      </c>
      <c r="AK4" s="75">
        <v>0</v>
      </c>
      <c r="AL4" s="75">
        <v>4.7595672774593902</v>
      </c>
      <c r="AM4" s="75">
        <v>3.99321766838505</v>
      </c>
      <c r="AN4" s="75">
        <v>0</v>
      </c>
      <c r="AO4" s="75">
        <v>4.40742479359404</v>
      </c>
      <c r="AP4" s="75">
        <v>4.7786646955141396</v>
      </c>
      <c r="AQ4" s="75">
        <v>0</v>
      </c>
      <c r="AR4" s="75">
        <v>49.469454401006601</v>
      </c>
      <c r="AS4" s="75">
        <v>0</v>
      </c>
      <c r="AT4" s="75">
        <v>86.214043816862002</v>
      </c>
      <c r="AU4" s="75">
        <v>0</v>
      </c>
      <c r="AV4" s="75">
        <v>1099.50407248797</v>
      </c>
      <c r="AW4" s="75">
        <v>245.18739044406499</v>
      </c>
      <c r="AX4" s="75">
        <v>27.243078719334999</v>
      </c>
      <c r="AY4" s="75">
        <v>272.43046916340103</v>
      </c>
      <c r="AZ4" s="75">
        <v>0</v>
      </c>
      <c r="BA4" s="75">
        <v>28.814969659441001</v>
      </c>
      <c r="BB4" s="75">
        <v>0</v>
      </c>
      <c r="BC4" s="75">
        <v>0.30632785374537702</v>
      </c>
      <c r="BD4" s="75">
        <v>505.37804456092101</v>
      </c>
      <c r="BE4" s="75">
        <v>0.33696080623026198</v>
      </c>
      <c r="BF4" s="75">
        <v>92.429216642691401</v>
      </c>
      <c r="BG4" s="75">
        <v>111.298978378169</v>
      </c>
      <c r="BH4" s="75">
        <v>0.102108823448359</v>
      </c>
      <c r="BI4" s="75">
        <v>0</v>
      </c>
      <c r="BJ4" s="75">
        <v>71.884854357159796</v>
      </c>
      <c r="BK4" s="75">
        <v>1419.3565731654501</v>
      </c>
      <c r="BL4" s="75">
        <v>1021.0915685633</v>
      </c>
      <c r="BM4" s="75">
        <v>398.265004602148</v>
      </c>
      <c r="BN4" s="75">
        <v>0.82300084988177702</v>
      </c>
      <c r="BO4" s="75">
        <v>0</v>
      </c>
      <c r="BP4" s="75">
        <v>24.4428935663618</v>
      </c>
      <c r="BQ4" s="75">
        <v>6.6881488119843198</v>
      </c>
      <c r="BR4" s="75">
        <v>277.47142236699199</v>
      </c>
      <c r="BS4" s="75">
        <v>18.379642961468701</v>
      </c>
      <c r="BT4" s="75">
        <v>3.57381896746528</v>
      </c>
      <c r="BU4" s="75">
        <v>396.38773392417198</v>
      </c>
      <c r="BV4" s="75">
        <v>14.285985152435201</v>
      </c>
      <c r="BW4" s="75">
        <v>0.15316410985631301</v>
      </c>
      <c r="BX4" s="75">
        <v>16.8030852582439</v>
      </c>
      <c r="BY4" s="75">
        <v>1.02108854313067E-2</v>
      </c>
      <c r="BZ4" s="75">
        <v>77.7356098260002</v>
      </c>
      <c r="CA4" s="75">
        <v>157.61090799274399</v>
      </c>
      <c r="CB4" s="75">
        <v>0</v>
      </c>
      <c r="CC4" s="75">
        <v>0</v>
      </c>
      <c r="CD4" s="75">
        <v>14.056803364740301</v>
      </c>
      <c r="CE4" s="75">
        <v>2.4138276475603102</v>
      </c>
      <c r="CF4" s="75">
        <v>1021.56662577092</v>
      </c>
      <c r="CG4" s="75">
        <v>6.3753083021026598</v>
      </c>
      <c r="CH4" s="75"/>
      <c r="CI4" s="22">
        <f t="shared" ref="CI4:CI51" si="11">AV4/CF4</f>
        <v>1.0762920838944154</v>
      </c>
      <c r="CJ4" s="44">
        <f t="shared" si="0"/>
        <v>-1.9865076844536863E-7</v>
      </c>
      <c r="CK4" s="44">
        <f t="shared" si="1"/>
        <v>1.022671309458006E-7</v>
      </c>
      <c r="CL4" s="44">
        <f t="shared" si="2"/>
        <v>-1.280459389729097E-6</v>
      </c>
      <c r="CM4" s="44">
        <f t="shared" si="3"/>
        <v>-3.3242837069134425E-7</v>
      </c>
      <c r="CN4" s="44">
        <f t="shared" si="4"/>
        <v>-3.6180552039380095E-7</v>
      </c>
      <c r="CO4" s="44">
        <f t="shared" si="5"/>
        <v>-8.5126936823736961E-7</v>
      </c>
      <c r="CP4" s="44">
        <f t="shared" si="6"/>
        <v>-2.9095409536224648E-7</v>
      </c>
      <c r="CQ4" s="108">
        <f t="shared" si="7"/>
        <v>2.0425579276035205E-7</v>
      </c>
      <c r="CR4" s="108">
        <f t="shared" si="8"/>
        <v>-1.18160574284514E-6</v>
      </c>
      <c r="CS4" s="108">
        <f t="shared" si="9"/>
        <v>-8.0857991853243959E-7</v>
      </c>
      <c r="CT4" s="44">
        <f t="shared" si="10"/>
        <v>1.1180492479392089E-6</v>
      </c>
      <c r="CU4" s="44">
        <f t="shared" ref="CU4:CU51" si="12">IF(M4=0,"",(AC4-M4)/M4)</f>
        <v>-1.7735852486527686E-6</v>
      </c>
    </row>
    <row r="5" spans="1:99" x14ac:dyDescent="0.25">
      <c r="A5" s="33" t="s">
        <v>171</v>
      </c>
      <c r="B5" s="75">
        <v>145539.89272999999</v>
      </c>
      <c r="C5" s="75">
        <v>1709.7240280000001</v>
      </c>
      <c r="D5" s="75">
        <v>6236.9048030000004</v>
      </c>
      <c r="E5" s="75">
        <v>15392.686904</v>
      </c>
      <c r="F5" s="75">
        <v>9880.7224470000001</v>
      </c>
      <c r="G5" s="75">
        <v>2130.12104</v>
      </c>
      <c r="H5" s="75">
        <v>20053.585413000001</v>
      </c>
      <c r="I5" s="75">
        <v>1825.0917830000001</v>
      </c>
      <c r="J5" s="75">
        <v>251.03431599999999</v>
      </c>
      <c r="K5" s="75">
        <v>987.82887900000003</v>
      </c>
      <c r="L5" s="75">
        <v>189.79295999999999</v>
      </c>
      <c r="M5" s="75">
        <v>33.683028</v>
      </c>
      <c r="N5" s="75"/>
      <c r="O5" s="75" t="s">
        <v>171</v>
      </c>
      <c r="P5" s="75">
        <v>0</v>
      </c>
      <c r="Q5" s="75">
        <v>642.637560158989</v>
      </c>
      <c r="R5" s="75">
        <v>1825.3578855282001</v>
      </c>
      <c r="S5" s="75">
        <v>1825.3578855282001</v>
      </c>
      <c r="T5" s="75">
        <v>404.651938846409</v>
      </c>
      <c r="U5" s="75">
        <v>2.25114939804156</v>
      </c>
      <c r="V5" s="75">
        <v>251.06909862336701</v>
      </c>
      <c r="W5" s="75">
        <v>189.82012430231001</v>
      </c>
      <c r="X5" s="75">
        <v>4133.8615273191199</v>
      </c>
      <c r="Y5" s="75">
        <v>145560.71276398899</v>
      </c>
      <c r="Z5" s="75">
        <v>1172.92311223557</v>
      </c>
      <c r="AA5" s="75">
        <v>1043.5547102272201</v>
      </c>
      <c r="AB5" s="75">
        <v>157.678724941822</v>
      </c>
      <c r="AC5" s="75">
        <v>33.688054021263497</v>
      </c>
      <c r="AD5" s="75">
        <v>0</v>
      </c>
      <c r="AE5" s="75">
        <v>0</v>
      </c>
      <c r="AF5" s="75">
        <v>987.95332106518504</v>
      </c>
      <c r="AG5" s="75">
        <v>987.95332106518504</v>
      </c>
      <c r="AH5" s="75">
        <v>2494.4529043708499</v>
      </c>
      <c r="AI5" s="75">
        <v>0</v>
      </c>
      <c r="AJ5" s="75">
        <v>22543771.400496501</v>
      </c>
      <c r="AK5" s="75">
        <v>0</v>
      </c>
      <c r="AL5" s="75">
        <v>112.741529036136</v>
      </c>
      <c r="AM5" s="75">
        <v>87.660109985534106</v>
      </c>
      <c r="AN5" s="75">
        <v>0</v>
      </c>
      <c r="AO5" s="75">
        <v>104.35192712231201</v>
      </c>
      <c r="AP5" s="75">
        <v>81.734050170329098</v>
      </c>
      <c r="AQ5" s="75">
        <v>0</v>
      </c>
      <c r="AR5" s="75">
        <v>1332.3806213733901</v>
      </c>
      <c r="AS5" s="75">
        <v>0</v>
      </c>
      <c r="AT5" s="75">
        <v>1709.9729612835299</v>
      </c>
      <c r="AU5" s="75">
        <v>0</v>
      </c>
      <c r="AV5" s="75">
        <v>21743.867371153599</v>
      </c>
      <c r="AW5" s="75">
        <v>5613.9406368050604</v>
      </c>
      <c r="AX5" s="75">
        <v>623.77129609726796</v>
      </c>
      <c r="AY5" s="75">
        <v>6237.7119329023199</v>
      </c>
      <c r="AZ5" s="75">
        <v>0</v>
      </c>
      <c r="BA5" s="75">
        <v>643.77201098072601</v>
      </c>
      <c r="BB5" s="75">
        <v>0</v>
      </c>
      <c r="BC5" s="75">
        <v>2.9645686137888001</v>
      </c>
      <c r="BD5" s="75">
        <v>9043.5467688238896</v>
      </c>
      <c r="BE5" s="75">
        <v>3.26102387319014</v>
      </c>
      <c r="BF5" s="75">
        <v>894.50844670050697</v>
      </c>
      <c r="BG5" s="75">
        <v>1077.12607219034</v>
      </c>
      <c r="BH5" s="75">
        <v>0.98818813009474304</v>
      </c>
      <c r="BI5" s="75">
        <v>0</v>
      </c>
      <c r="BJ5" s="75">
        <v>695.68494177042101</v>
      </c>
      <c r="BK5" s="75">
        <v>15394.3926327762</v>
      </c>
      <c r="BL5" s="75">
        <v>9881.8853835381906</v>
      </c>
      <c r="BM5" s="75">
        <v>5512.5072492380204</v>
      </c>
      <c r="BN5" s="75">
        <v>7.96479715691948</v>
      </c>
      <c r="BO5" s="75">
        <v>0</v>
      </c>
      <c r="BP5" s="75">
        <v>236.55250697487199</v>
      </c>
      <c r="BQ5" s="75">
        <v>64.726350850157303</v>
      </c>
      <c r="BR5" s="75">
        <v>2685.3029287300801</v>
      </c>
      <c r="BS5" s="75">
        <v>177.87394554583599</v>
      </c>
      <c r="BT5" s="75">
        <v>34.586620586760098</v>
      </c>
      <c r="BU5" s="75">
        <v>3836.1477308376998</v>
      </c>
      <c r="BV5" s="75">
        <v>340.62436336533699</v>
      </c>
      <c r="BW5" s="75">
        <v>1.4822832420068599</v>
      </c>
      <c r="BX5" s="75">
        <v>162.616159471331</v>
      </c>
      <c r="BY5" s="75">
        <v>9.8818864178750701E-2</v>
      </c>
      <c r="BZ5" s="75">
        <v>2130.38532973979</v>
      </c>
      <c r="CA5" s="75">
        <v>2773.5186971389599</v>
      </c>
      <c r="CB5" s="75">
        <v>0</v>
      </c>
      <c r="CC5" s="75">
        <v>0</v>
      </c>
      <c r="CD5" s="75">
        <v>310.67183582817898</v>
      </c>
      <c r="CE5" s="75">
        <v>54.804696855516802</v>
      </c>
      <c r="CF5" s="75">
        <v>20056.349339770801</v>
      </c>
      <c r="CG5" s="75">
        <v>141.20345646090999</v>
      </c>
      <c r="CH5" s="75"/>
      <c r="CI5" s="22">
        <f t="shared" si="11"/>
        <v>1.0841388431560937</v>
      </c>
      <c r="CJ5" s="44">
        <f t="shared" si="0"/>
        <v>1.4305379506928195E-4</v>
      </c>
      <c r="CK5" s="44">
        <f t="shared" si="1"/>
        <v>1.4559851733558416E-4</v>
      </c>
      <c r="CL5" s="44">
        <f t="shared" si="2"/>
        <v>1.2941193233080399E-4</v>
      </c>
      <c r="CM5" s="44">
        <f t="shared" si="3"/>
        <v>1.1081423190363985E-4</v>
      </c>
      <c r="CN5" s="44">
        <f t="shared" si="4"/>
        <v>1.1769752104954346E-4</v>
      </c>
      <c r="CO5" s="44">
        <f t="shared" si="5"/>
        <v>1.2407263945432955E-4</v>
      </c>
      <c r="CP5" s="44">
        <f t="shared" si="6"/>
        <v>1.3782706253657136E-4</v>
      </c>
      <c r="CQ5" s="108">
        <f t="shared" si="7"/>
        <v>1.4580227179731279E-4</v>
      </c>
      <c r="CR5" s="108">
        <f t="shared" si="8"/>
        <v>1.3855724556407608E-4</v>
      </c>
      <c r="CS5" s="108">
        <f t="shared" si="9"/>
        <v>1.2597532612225622E-4</v>
      </c>
      <c r="CT5" s="44">
        <f t="shared" si="10"/>
        <v>1.4312597427224141E-4</v>
      </c>
      <c r="CU5" s="44">
        <f t="shared" si="12"/>
        <v>1.4921524464774118E-4</v>
      </c>
    </row>
    <row r="6" spans="1:99" x14ac:dyDescent="0.25">
      <c r="A6" s="33" t="s">
        <v>172</v>
      </c>
      <c r="B6" s="75">
        <v>74905.424985000005</v>
      </c>
      <c r="C6" s="75">
        <v>809.99334799999997</v>
      </c>
      <c r="D6" s="75">
        <v>2709.0259550000001</v>
      </c>
      <c r="E6" s="75">
        <v>9619.5957909999997</v>
      </c>
      <c r="F6" s="75">
        <v>6764.730106</v>
      </c>
      <c r="G6" s="75">
        <v>837.09805400000005</v>
      </c>
      <c r="H6" s="75">
        <v>9905.7556210000002</v>
      </c>
      <c r="I6" s="75">
        <v>845.46310000000005</v>
      </c>
      <c r="J6" s="75">
        <v>123.343227</v>
      </c>
      <c r="K6" s="75">
        <v>543.40182700000003</v>
      </c>
      <c r="L6" s="75">
        <v>87.776852000000005</v>
      </c>
      <c r="M6" s="75">
        <v>16.070240999999999</v>
      </c>
      <c r="N6" s="75"/>
      <c r="O6" s="75" t="s">
        <v>172</v>
      </c>
      <c r="P6" s="75">
        <v>14.1951069652165</v>
      </c>
      <c r="Q6" s="75">
        <v>309.15813867477402</v>
      </c>
      <c r="R6" s="75">
        <v>844.59577588919103</v>
      </c>
      <c r="S6" s="75">
        <v>844.59577588919103</v>
      </c>
      <c r="T6" s="75">
        <v>202.11593084955101</v>
      </c>
      <c r="U6" s="75">
        <v>3.1482539409812098</v>
      </c>
      <c r="V6" s="75">
        <v>123.21819128481</v>
      </c>
      <c r="W6" s="75">
        <v>87.685629373410606</v>
      </c>
      <c r="X6" s="75">
        <v>2028.2332681933599</v>
      </c>
      <c r="Y6" s="75">
        <v>74826.088750144598</v>
      </c>
      <c r="Z6" s="75">
        <v>563.057564643099</v>
      </c>
      <c r="AA6" s="75">
        <v>459.07370486549001</v>
      </c>
      <c r="AB6" s="75">
        <v>82.723079321982794</v>
      </c>
      <c r="AC6" s="75">
        <v>16.054672889327399</v>
      </c>
      <c r="AD6" s="75">
        <v>1.0176368056782199</v>
      </c>
      <c r="AE6" s="75">
        <v>1.6051955469115999</v>
      </c>
      <c r="AF6" s="75">
        <v>542.86878156585499</v>
      </c>
      <c r="AG6" s="75">
        <v>542.86878156585499</v>
      </c>
      <c r="AH6" s="75">
        <v>1165.2784813892199</v>
      </c>
      <c r="AI6" s="75">
        <v>2.3857878454339501</v>
      </c>
      <c r="AJ6" s="75">
        <v>10425057.579608001</v>
      </c>
      <c r="AK6" s="75">
        <v>0</v>
      </c>
      <c r="AL6" s="75">
        <v>53.129678314495898</v>
      </c>
      <c r="AM6" s="75">
        <v>39.739873506783901</v>
      </c>
      <c r="AN6" s="75">
        <v>1.3139951893130899</v>
      </c>
      <c r="AO6" s="75">
        <v>50.352737613075298</v>
      </c>
      <c r="AP6" s="75">
        <v>44.167603328119398</v>
      </c>
      <c r="AQ6" s="75">
        <v>0</v>
      </c>
      <c r="AR6" s="75">
        <v>525.44107943329095</v>
      </c>
      <c r="AS6" s="75">
        <v>0</v>
      </c>
      <c r="AT6" s="75">
        <v>809.12914956706697</v>
      </c>
      <c r="AU6" s="75">
        <v>0</v>
      </c>
      <c r="AV6" s="75">
        <v>10665.3315937763</v>
      </c>
      <c r="AW6" s="75">
        <v>2435.6620093145202</v>
      </c>
      <c r="AX6" s="75">
        <v>270.62914570236399</v>
      </c>
      <c r="AY6" s="75">
        <v>2706.2911550168901</v>
      </c>
      <c r="AZ6" s="75">
        <v>0</v>
      </c>
      <c r="BA6" s="75">
        <v>290.19684549523998</v>
      </c>
      <c r="BB6" s="75">
        <v>0.138792078103225</v>
      </c>
      <c r="BC6" s="75">
        <v>2.0383741232493899</v>
      </c>
      <c r="BD6" s="75">
        <v>4747.7967577373902</v>
      </c>
      <c r="BE6" s="75">
        <v>3.1235611170819602</v>
      </c>
      <c r="BF6" s="75">
        <v>602.713414022498</v>
      </c>
      <c r="BG6" s="75">
        <v>727.79768029674199</v>
      </c>
      <c r="BH6" s="75">
        <v>0.70171658889862598</v>
      </c>
      <c r="BI6" s="75">
        <v>0</v>
      </c>
      <c r="BJ6" s="75">
        <v>468.97282285311098</v>
      </c>
      <c r="BK6" s="75">
        <v>9609.5769663465508</v>
      </c>
      <c r="BL6" s="75">
        <v>6757.5223175152796</v>
      </c>
      <c r="BM6" s="75">
        <v>2852.0546488312698</v>
      </c>
      <c r="BN6" s="75">
        <v>5.4652231937256399</v>
      </c>
      <c r="BO6" s="75">
        <v>7.9264835728103892E-3</v>
      </c>
      <c r="BP6" s="75">
        <v>189.451684606778</v>
      </c>
      <c r="BQ6" s="75">
        <v>43.525884290414801</v>
      </c>
      <c r="BR6" s="75">
        <v>1835.69991313789</v>
      </c>
      <c r="BS6" s="75">
        <v>119.70009194376</v>
      </c>
      <c r="BT6" s="75">
        <v>23.5525536687665</v>
      </c>
      <c r="BU6" s="75">
        <v>2622.4290536108902</v>
      </c>
      <c r="BV6" s="75">
        <v>145.764951329415</v>
      </c>
      <c r="BW6" s="75">
        <v>2.0351313965729099</v>
      </c>
      <c r="BX6" s="75">
        <v>110.237506837083</v>
      </c>
      <c r="BY6" s="75">
        <v>6.9779344235189E-2</v>
      </c>
      <c r="BZ6" s="75">
        <v>836.24146963629198</v>
      </c>
      <c r="CA6" s="75">
        <v>1474.2352101669701</v>
      </c>
      <c r="CB6" s="75">
        <v>0</v>
      </c>
      <c r="CC6" s="75">
        <v>0.48368808832002202</v>
      </c>
      <c r="CD6" s="75">
        <v>141.57962547228999</v>
      </c>
      <c r="CE6" s="75">
        <v>25.200462593600999</v>
      </c>
      <c r="CF6" s="75">
        <v>9895.6736612708501</v>
      </c>
      <c r="CG6" s="75">
        <v>65.092146366705194</v>
      </c>
      <c r="CH6" s="75"/>
      <c r="CI6" s="22">
        <f t="shared" si="11"/>
        <v>1.0777772144525839</v>
      </c>
      <c r="CJ6" s="44">
        <f t="shared" si="0"/>
        <v>-1.0591520556928241E-3</v>
      </c>
      <c r="CK6" s="44">
        <f t="shared" si="1"/>
        <v>-1.0669204075154878E-3</v>
      </c>
      <c r="CL6" s="44">
        <f t="shared" si="2"/>
        <v>-1.0095141311076701E-3</v>
      </c>
      <c r="CM6" s="44">
        <f t="shared" si="3"/>
        <v>-1.0415016255488083E-3</v>
      </c>
      <c r="CN6" s="44">
        <f t="shared" si="4"/>
        <v>-1.0654953518880812E-3</v>
      </c>
      <c r="CO6" s="44">
        <f t="shared" si="5"/>
        <v>-1.0232784076070328E-3</v>
      </c>
      <c r="CP6" s="44">
        <f t="shared" si="6"/>
        <v>-1.0177880532179328E-3</v>
      </c>
      <c r="CQ6" s="108">
        <f t="shared" si="7"/>
        <v>-1.0258568479322426E-3</v>
      </c>
      <c r="CR6" s="108">
        <f t="shared" si="8"/>
        <v>-1.0137217764701E-3</v>
      </c>
      <c r="CS6" s="108">
        <f t="shared" si="9"/>
        <v>-9.809415567994357E-4</v>
      </c>
      <c r="CT6" s="44">
        <f t="shared" si="10"/>
        <v>-1.0392560739065826E-3</v>
      </c>
      <c r="CU6" s="44">
        <f t="shared" si="12"/>
        <v>-9.6875402631485118E-4</v>
      </c>
    </row>
    <row r="7" spans="1:99" x14ac:dyDescent="0.25">
      <c r="A7" s="33" t="s">
        <v>173</v>
      </c>
      <c r="B7" s="75">
        <v>7242.5574779999997</v>
      </c>
      <c r="C7" s="75">
        <v>71.519397999999995</v>
      </c>
      <c r="D7" s="75">
        <v>263.28165200000001</v>
      </c>
      <c r="E7" s="75">
        <v>1166.244825</v>
      </c>
      <c r="F7" s="75">
        <v>774.31974400000001</v>
      </c>
      <c r="G7" s="75">
        <v>68.675388999999996</v>
      </c>
      <c r="H7" s="75">
        <v>929.37739499999998</v>
      </c>
      <c r="I7" s="75">
        <v>74.941328999999996</v>
      </c>
      <c r="J7" s="75">
        <v>11.417567999999999</v>
      </c>
      <c r="K7" s="75">
        <v>52.773398999999998</v>
      </c>
      <c r="L7" s="75">
        <v>8.0046789999999994</v>
      </c>
      <c r="M7" s="75">
        <v>1.296133</v>
      </c>
      <c r="N7" s="75"/>
      <c r="O7" s="75" t="s">
        <v>173</v>
      </c>
      <c r="P7" s="75">
        <v>0</v>
      </c>
      <c r="Q7" s="75">
        <v>29.152028578670201</v>
      </c>
      <c r="R7" s="75">
        <v>74.876687655748199</v>
      </c>
      <c r="S7" s="75">
        <v>74.876687655748199</v>
      </c>
      <c r="T7" s="75">
        <v>19.5333224334066</v>
      </c>
      <c r="U7" s="75">
        <v>7.1927542401296299E-2</v>
      </c>
      <c r="V7" s="75">
        <v>11.407888862389401</v>
      </c>
      <c r="W7" s="75">
        <v>7.9977675436520599</v>
      </c>
      <c r="X7" s="75">
        <v>193.25603423337</v>
      </c>
      <c r="Y7" s="75">
        <v>7236.1327160391702</v>
      </c>
      <c r="Z7" s="75">
        <v>52.802023086228203</v>
      </c>
      <c r="AA7" s="75">
        <v>40.991305740822398</v>
      </c>
      <c r="AB7" s="75">
        <v>8.0406147838158706</v>
      </c>
      <c r="AC7" s="75">
        <v>1.2950009941643601</v>
      </c>
      <c r="AD7" s="75">
        <v>0</v>
      </c>
      <c r="AE7" s="75">
        <v>0</v>
      </c>
      <c r="AF7" s="75">
        <v>52.729975618666501</v>
      </c>
      <c r="AG7" s="75">
        <v>52.729975618666501</v>
      </c>
      <c r="AH7" s="75">
        <v>109.281659092952</v>
      </c>
      <c r="AI7" s="75">
        <v>0</v>
      </c>
      <c r="AJ7" s="75">
        <v>1211097.7391907601</v>
      </c>
      <c r="AK7" s="75">
        <v>0</v>
      </c>
      <c r="AL7" s="75">
        <v>4.2469833326113102</v>
      </c>
      <c r="AM7" s="75">
        <v>3.5916354842704599</v>
      </c>
      <c r="AN7" s="75">
        <v>0</v>
      </c>
      <c r="AO7" s="75">
        <v>3.9329509368879698</v>
      </c>
      <c r="AP7" s="75">
        <v>4.3933457574144104</v>
      </c>
      <c r="AQ7" s="75">
        <v>0</v>
      </c>
      <c r="AR7" s="75">
        <v>43.481829251223402</v>
      </c>
      <c r="AS7" s="75">
        <v>0</v>
      </c>
      <c r="AT7" s="75">
        <v>71.461899050358994</v>
      </c>
      <c r="AU7" s="75">
        <v>0</v>
      </c>
      <c r="AV7" s="75">
        <v>998.78333801815495</v>
      </c>
      <c r="AW7" s="75">
        <v>236.74939517298</v>
      </c>
      <c r="AX7" s="75">
        <v>26.3055523889835</v>
      </c>
      <c r="AY7" s="75">
        <v>263.05494756196299</v>
      </c>
      <c r="AZ7" s="75">
        <v>0</v>
      </c>
      <c r="BA7" s="75">
        <v>25.8710957064986</v>
      </c>
      <c r="BB7" s="75">
        <v>0</v>
      </c>
      <c r="BC7" s="75">
        <v>0.23208287945678099</v>
      </c>
      <c r="BD7" s="75">
        <v>462.98649711139399</v>
      </c>
      <c r="BE7" s="75">
        <v>0.25529087231380498</v>
      </c>
      <c r="BF7" s="75">
        <v>70.027370822930195</v>
      </c>
      <c r="BG7" s="75">
        <v>84.323486609677104</v>
      </c>
      <c r="BH7" s="75">
        <v>7.7361177488604799E-2</v>
      </c>
      <c r="BI7" s="75">
        <v>0</v>
      </c>
      <c r="BJ7" s="75">
        <v>54.4622007639015</v>
      </c>
      <c r="BK7" s="75">
        <v>1165.1151386383101</v>
      </c>
      <c r="BL7" s="75">
        <v>773.61069268737799</v>
      </c>
      <c r="BM7" s="75">
        <v>391.50444595093597</v>
      </c>
      <c r="BN7" s="75">
        <v>0.62353225637549103</v>
      </c>
      <c r="BO7" s="75">
        <v>0</v>
      </c>
      <c r="BP7" s="75">
        <v>18.518646218797699</v>
      </c>
      <c r="BQ7" s="75">
        <v>5.0671460176259497</v>
      </c>
      <c r="BR7" s="75">
        <v>210.22117131566301</v>
      </c>
      <c r="BS7" s="75">
        <v>13.9249829527604</v>
      </c>
      <c r="BT7" s="75">
        <v>2.70763914747267</v>
      </c>
      <c r="BU7" s="75">
        <v>300.31545307737599</v>
      </c>
      <c r="BV7" s="75">
        <v>12.7383234854015</v>
      </c>
      <c r="BW7" s="75">
        <v>0.116041740989985</v>
      </c>
      <c r="BX7" s="75">
        <v>12.730550758665499</v>
      </c>
      <c r="BY7" s="75">
        <v>7.7360758830888896E-3</v>
      </c>
      <c r="BZ7" s="75">
        <v>68.636440822985307</v>
      </c>
      <c r="CA7" s="75">
        <v>144.582753068562</v>
      </c>
      <c r="CB7" s="75">
        <v>0</v>
      </c>
      <c r="CC7" s="75">
        <v>0</v>
      </c>
      <c r="CD7" s="75">
        <v>12.634608704658699</v>
      </c>
      <c r="CE7" s="75">
        <v>2.1636269069395899</v>
      </c>
      <c r="CF7" s="75">
        <v>928.59268770978304</v>
      </c>
      <c r="CG7" s="75">
        <v>5.7290345974553096</v>
      </c>
      <c r="CH7" s="75"/>
      <c r="CI7" s="22">
        <f t="shared" si="11"/>
        <v>1.0755882005505399</v>
      </c>
      <c r="CJ7" s="44">
        <f t="shared" si="0"/>
        <v>-8.8708470458748743E-4</v>
      </c>
      <c r="CK7" s="44">
        <f t="shared" si="1"/>
        <v>-8.039629981365506E-4</v>
      </c>
      <c r="CL7" s="44">
        <f t="shared" si="2"/>
        <v>-8.6107192170390215E-4</v>
      </c>
      <c r="CM7" s="44">
        <f t="shared" si="3"/>
        <v>-9.6865283984423406E-4</v>
      </c>
      <c r="CN7" s="44">
        <f t="shared" si="4"/>
        <v>-9.1570868251297365E-4</v>
      </c>
      <c r="CO7" s="44">
        <f t="shared" si="5"/>
        <v>-5.6713442154202683E-4</v>
      </c>
      <c r="CP7" s="44">
        <f t="shared" si="6"/>
        <v>-8.4433653587727192E-4</v>
      </c>
      <c r="CQ7" s="108">
        <f t="shared" si="7"/>
        <v>-8.6255935295458661E-4</v>
      </c>
      <c r="CR7" s="108">
        <f t="shared" si="8"/>
        <v>-8.4774074571736181E-4</v>
      </c>
      <c r="CS7" s="108">
        <f t="shared" si="9"/>
        <v>-8.2282707114425188E-4</v>
      </c>
      <c r="CT7" s="44">
        <f t="shared" si="10"/>
        <v>-8.6342704659856425E-4</v>
      </c>
      <c r="CU7" s="44">
        <f t="shared" si="12"/>
        <v>-8.7337166451273299E-4</v>
      </c>
    </row>
    <row r="8" spans="1:99" x14ac:dyDescent="0.25">
      <c r="A8" s="33" t="s">
        <v>174</v>
      </c>
      <c r="B8" s="75"/>
      <c r="C8" s="75"/>
      <c r="D8" s="75"/>
      <c r="E8" s="75"/>
      <c r="F8" s="75"/>
      <c r="G8" s="75"/>
      <c r="H8" s="75"/>
      <c r="I8" s="75"/>
      <c r="J8" s="75"/>
      <c r="K8" s="75"/>
      <c r="L8" s="75"/>
      <c r="M8" s="75"/>
      <c r="N8" s="75"/>
      <c r="O8" s="75"/>
      <c r="P8" s="75"/>
      <c r="Q8" s="75"/>
      <c r="R8" s="75"/>
      <c r="S8" s="75"/>
      <c r="T8" s="75"/>
      <c r="V8" s="75"/>
      <c r="X8" s="75"/>
      <c r="Y8" s="75"/>
      <c r="Z8" s="75"/>
      <c r="AA8" s="75"/>
      <c r="AB8" s="75"/>
      <c r="AD8" s="75"/>
      <c r="AF8" s="75"/>
      <c r="AG8" s="75"/>
      <c r="AJ8" s="75"/>
      <c r="AK8" s="75"/>
      <c r="AL8" s="75"/>
      <c r="AM8" s="75"/>
      <c r="AP8" s="75"/>
      <c r="AQ8" s="75"/>
      <c r="AS8" s="75"/>
      <c r="AT8" s="75"/>
      <c r="AU8" s="75"/>
      <c r="AW8" s="75"/>
      <c r="AX8" s="75"/>
      <c r="AY8" s="75"/>
      <c r="AZ8" s="75"/>
      <c r="BA8" s="75"/>
      <c r="BC8" s="75"/>
      <c r="BD8" s="75"/>
      <c r="BE8" s="75"/>
      <c r="BF8" s="75"/>
      <c r="BG8" s="75"/>
      <c r="BH8" s="75"/>
      <c r="BI8" s="75"/>
      <c r="BJ8" s="75"/>
      <c r="BK8" s="75"/>
      <c r="BL8" s="75"/>
      <c r="BM8" s="75"/>
      <c r="BN8" s="75"/>
      <c r="BO8" s="75"/>
      <c r="BP8" s="75"/>
      <c r="BQ8" s="75"/>
      <c r="BR8" s="75"/>
      <c r="BS8" s="75"/>
      <c r="BT8" s="75"/>
      <c r="BU8" s="75"/>
      <c r="BV8" s="75"/>
      <c r="BW8" s="75"/>
      <c r="BX8" s="75"/>
      <c r="BY8" s="75"/>
      <c r="BZ8" s="75"/>
      <c r="CA8" s="75"/>
      <c r="CB8" s="75"/>
      <c r="CC8" s="75"/>
      <c r="CD8" s="75"/>
      <c r="CE8" s="75"/>
      <c r="CF8" s="75"/>
      <c r="CG8" s="75"/>
      <c r="CH8" s="75"/>
      <c r="CI8" s="22" t="e">
        <f t="shared" si="11"/>
        <v>#DIV/0!</v>
      </c>
      <c r="CJ8" s="44" t="str">
        <f t="shared" si="0"/>
        <v/>
      </c>
      <c r="CK8" s="44" t="str">
        <f t="shared" si="1"/>
        <v/>
      </c>
      <c r="CL8" s="44" t="str">
        <f t="shared" si="2"/>
        <v/>
      </c>
      <c r="CM8" s="44" t="str">
        <f t="shared" si="3"/>
        <v/>
      </c>
      <c r="CN8" s="44" t="str">
        <f t="shared" si="4"/>
        <v/>
      </c>
      <c r="CO8" s="44" t="str">
        <f t="shared" si="5"/>
        <v/>
      </c>
      <c r="CP8" s="44" t="str">
        <f t="shared" si="6"/>
        <v/>
      </c>
      <c r="CQ8" s="108" t="str">
        <f t="shared" si="7"/>
        <v/>
      </c>
      <c r="CR8" s="108" t="str">
        <f t="shared" si="8"/>
        <v/>
      </c>
      <c r="CS8" s="108" t="str">
        <f t="shared" si="9"/>
        <v/>
      </c>
      <c r="CT8" s="44" t="str">
        <f t="shared" si="10"/>
        <v/>
      </c>
      <c r="CU8" s="44" t="str">
        <f t="shared" si="12"/>
        <v/>
      </c>
    </row>
    <row r="9" spans="1:99" x14ac:dyDescent="0.25">
      <c r="A9" s="33" t="s">
        <v>175</v>
      </c>
      <c r="B9" s="75">
        <v>474.359782</v>
      </c>
      <c r="C9" s="75">
        <v>5.0774030000000003</v>
      </c>
      <c r="D9" s="75">
        <v>24.237769</v>
      </c>
      <c r="E9" s="75">
        <v>76.313744</v>
      </c>
      <c r="F9" s="75">
        <v>42.360748999999998</v>
      </c>
      <c r="G9" s="75">
        <v>7.1627400000000003</v>
      </c>
      <c r="H9" s="75">
        <v>71.61909</v>
      </c>
      <c r="I9" s="75">
        <v>5.8249519999999997</v>
      </c>
      <c r="J9" s="75">
        <v>0.88094300000000003</v>
      </c>
      <c r="K9" s="75">
        <v>4.0306379999999997</v>
      </c>
      <c r="L9" s="75">
        <v>0.62094800000000006</v>
      </c>
      <c r="M9" s="75">
        <v>0.101257</v>
      </c>
      <c r="N9" s="75"/>
      <c r="O9" s="75" t="s">
        <v>175</v>
      </c>
      <c r="P9" s="75">
        <v>0</v>
      </c>
      <c r="Q9" s="75">
        <v>2.24820573692686</v>
      </c>
      <c r="R9" s="75">
        <v>5.8249474136933399</v>
      </c>
      <c r="S9" s="75">
        <v>5.8249474136933399</v>
      </c>
      <c r="T9" s="75">
        <v>1.5058177737727101</v>
      </c>
      <c r="U9" s="75">
        <v>5.5621753906424801E-3</v>
      </c>
      <c r="V9" s="75">
        <v>0.88094271661914603</v>
      </c>
      <c r="W9" s="75">
        <v>0.62094738753475798</v>
      </c>
      <c r="X9" s="75">
        <v>14.9009411880046</v>
      </c>
      <c r="Y9" s="75">
        <v>474.35964880371699</v>
      </c>
      <c r="Z9" s="75">
        <v>4.0722837333289199</v>
      </c>
      <c r="AA9" s="75">
        <v>3.1644219048562299</v>
      </c>
      <c r="AB9" s="75">
        <v>0.61964656076654701</v>
      </c>
      <c r="AC9" s="75">
        <v>0.101256870640497</v>
      </c>
      <c r="AD9" s="75">
        <v>0</v>
      </c>
      <c r="AE9" s="75">
        <v>0</v>
      </c>
      <c r="AF9" s="75">
        <v>4.03061635204726</v>
      </c>
      <c r="AG9" s="75">
        <v>4.03061635204726</v>
      </c>
      <c r="AH9" s="75">
        <v>8.4297974358879308</v>
      </c>
      <c r="AI9" s="75">
        <v>0</v>
      </c>
      <c r="AJ9" s="75">
        <v>86424.753654438697</v>
      </c>
      <c r="AK9" s="75">
        <v>0</v>
      </c>
      <c r="AL9" s="75">
        <v>0.32796354840523101</v>
      </c>
      <c r="AM9" s="75">
        <v>0.27718198157707602</v>
      </c>
      <c r="AN9" s="75">
        <v>0</v>
      </c>
      <c r="AO9" s="75">
        <v>0.30371141059481799</v>
      </c>
      <c r="AP9" s="75">
        <v>0.33846853728622001</v>
      </c>
      <c r="AQ9" s="75">
        <v>0</v>
      </c>
      <c r="AR9" s="75">
        <v>3.3618292169136401</v>
      </c>
      <c r="AS9" s="75">
        <v>0</v>
      </c>
      <c r="AT9" s="75">
        <v>5.0773878646582498</v>
      </c>
      <c r="AU9" s="75">
        <v>0</v>
      </c>
      <c r="AV9" s="75">
        <v>77.035765692774902</v>
      </c>
      <c r="AW9" s="75">
        <v>21.813948577192001</v>
      </c>
      <c r="AX9" s="75">
        <v>2.4237635454730801</v>
      </c>
      <c r="AY9" s="75">
        <v>24.237712122665101</v>
      </c>
      <c r="AZ9" s="75">
        <v>0</v>
      </c>
      <c r="BA9" s="75">
        <v>1.9968613081675699</v>
      </c>
      <c r="BB9" s="75">
        <v>0</v>
      </c>
      <c r="BC9" s="75">
        <v>1.2708295000468399E-2</v>
      </c>
      <c r="BD9" s="75">
        <v>35.678744884670699</v>
      </c>
      <c r="BE9" s="75">
        <v>1.39791458192099E-2</v>
      </c>
      <c r="BF9" s="75">
        <v>3.83449351565557</v>
      </c>
      <c r="BG9" s="75">
        <v>4.6173196205845501</v>
      </c>
      <c r="BH9" s="75">
        <v>4.2360622144325503E-3</v>
      </c>
      <c r="BI9" s="75">
        <v>0</v>
      </c>
      <c r="BJ9" s="75">
        <v>2.9821963546575301</v>
      </c>
      <c r="BK9" s="75">
        <v>76.313728070459703</v>
      </c>
      <c r="BL9" s="75">
        <v>42.360738878619003</v>
      </c>
      <c r="BM9" s="75">
        <v>33.952989191840601</v>
      </c>
      <c r="BN9" s="75">
        <v>3.4142871630373002E-2</v>
      </c>
      <c r="BO9" s="75">
        <v>0</v>
      </c>
      <c r="BP9" s="75">
        <v>1.0140312505167</v>
      </c>
      <c r="BQ9" s="75">
        <v>0.27746358240050201</v>
      </c>
      <c r="BR9" s="75">
        <v>11.511106885585599</v>
      </c>
      <c r="BS9" s="75">
        <v>0.762492887338304</v>
      </c>
      <c r="BT9" s="75">
        <v>0.148263015812651</v>
      </c>
      <c r="BU9" s="75">
        <v>16.444439888225599</v>
      </c>
      <c r="BV9" s="75">
        <v>0.98373426317586798</v>
      </c>
      <c r="BW9" s="75">
        <v>6.3541254540143404E-3</v>
      </c>
      <c r="BX9" s="75">
        <v>0.69708777151297596</v>
      </c>
      <c r="BY9" s="75">
        <v>4.23606210420145E-4</v>
      </c>
      <c r="BZ9" s="75">
        <v>7.16278545169948</v>
      </c>
      <c r="CA9" s="75">
        <v>11.1408035425188</v>
      </c>
      <c r="CB9" s="75">
        <v>0</v>
      </c>
      <c r="CC9" s="75">
        <v>0</v>
      </c>
      <c r="CD9" s="75">
        <v>0.97511798013679596</v>
      </c>
      <c r="CE9" s="75">
        <v>0.167020095722482</v>
      </c>
      <c r="CF9" s="75">
        <v>71.619069429058001</v>
      </c>
      <c r="CG9" s="75">
        <v>0.44216470020172199</v>
      </c>
      <c r="CH9" s="75"/>
      <c r="CI9" s="22">
        <f t="shared" si="11"/>
        <v>1.0756320391607768</v>
      </c>
      <c r="CJ9" s="44">
        <f t="shared" si="0"/>
        <v>-2.807916860924665E-7</v>
      </c>
      <c r="CK9" s="44">
        <f t="shared" si="1"/>
        <v>-2.9809218906932813E-6</v>
      </c>
      <c r="CL9" s="44">
        <f t="shared" si="2"/>
        <v>-2.3466406870527604E-6</v>
      </c>
      <c r="CM9" s="44">
        <f t="shared" si="3"/>
        <v>-2.0873750207578424E-7</v>
      </c>
      <c r="CN9" s="44">
        <f t="shared" si="4"/>
        <v>-2.3893300365256749E-7</v>
      </c>
      <c r="CO9" s="44">
        <f t="shared" si="5"/>
        <v>6.3455743862921924E-6</v>
      </c>
      <c r="CP9" s="44">
        <f t="shared" si="6"/>
        <v>-2.8722707868389281E-7</v>
      </c>
      <c r="CQ9" s="108">
        <f t="shared" si="7"/>
        <v>-7.8735527087292211E-7</v>
      </c>
      <c r="CR9" s="108">
        <f t="shared" si="8"/>
        <v>-3.2167898945199752E-7</v>
      </c>
      <c r="CS9" s="108">
        <f t="shared" si="9"/>
        <v>-5.3708501581471639E-6</v>
      </c>
      <c r="CT9" s="44">
        <f t="shared" si="10"/>
        <v>-9.8633902046231045E-7</v>
      </c>
      <c r="CU9" s="44">
        <f t="shared" si="12"/>
        <v>-1.2775363974668935E-6</v>
      </c>
    </row>
    <row r="10" spans="1:99" x14ac:dyDescent="0.25">
      <c r="A10" s="33" t="s">
        <v>176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V10" s="75"/>
      <c r="X10" s="75"/>
      <c r="Y10" s="75"/>
      <c r="Z10" s="75"/>
      <c r="AA10" s="75"/>
      <c r="AB10" s="75"/>
      <c r="AD10" s="75"/>
      <c r="AF10" s="75"/>
      <c r="AG10" s="75"/>
      <c r="AJ10" s="75"/>
      <c r="AK10" s="75"/>
      <c r="AL10" s="75"/>
      <c r="AM10" s="75"/>
      <c r="AP10" s="75"/>
      <c r="AQ10" s="75"/>
      <c r="AS10" s="75"/>
      <c r="AT10" s="75"/>
      <c r="AU10" s="75"/>
      <c r="AW10" s="75"/>
      <c r="AX10" s="75"/>
      <c r="AY10" s="75"/>
      <c r="AZ10" s="75"/>
      <c r="BA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22" t="e">
        <f t="shared" si="11"/>
        <v>#DIV/0!</v>
      </c>
      <c r="CJ10" s="44" t="str">
        <f t="shared" si="0"/>
        <v/>
      </c>
      <c r="CK10" s="44" t="str">
        <f t="shared" si="1"/>
        <v/>
      </c>
      <c r="CL10" s="44" t="str">
        <f t="shared" si="2"/>
        <v/>
      </c>
      <c r="CM10" s="44" t="str">
        <f t="shared" si="3"/>
        <v/>
      </c>
      <c r="CN10" s="44" t="str">
        <f t="shared" si="4"/>
        <v/>
      </c>
      <c r="CO10" s="44" t="str">
        <f t="shared" si="5"/>
        <v/>
      </c>
      <c r="CP10" s="44" t="str">
        <f t="shared" si="6"/>
        <v/>
      </c>
      <c r="CQ10" s="108" t="str">
        <f t="shared" si="7"/>
        <v/>
      </c>
      <c r="CR10" s="108" t="str">
        <f t="shared" si="8"/>
        <v/>
      </c>
      <c r="CS10" s="108" t="str">
        <f t="shared" si="9"/>
        <v/>
      </c>
      <c r="CT10" s="44" t="str">
        <f t="shared" si="10"/>
        <v/>
      </c>
      <c r="CU10" s="44" t="str">
        <f t="shared" si="12"/>
        <v/>
      </c>
    </row>
    <row r="11" spans="1:99" x14ac:dyDescent="0.25">
      <c r="A11" s="33" t="s">
        <v>177</v>
      </c>
      <c r="B11" s="75">
        <v>70715.118302000003</v>
      </c>
      <c r="C11" s="75">
        <v>1206.391361</v>
      </c>
      <c r="D11" s="75">
        <v>3412.2215580000002</v>
      </c>
      <c r="E11" s="75">
        <v>10781.341119000001</v>
      </c>
      <c r="F11" s="75">
        <v>6248.7231320000001</v>
      </c>
      <c r="G11" s="75">
        <v>1339.0856510000001</v>
      </c>
      <c r="H11" s="75">
        <v>14146.866995</v>
      </c>
      <c r="I11" s="75">
        <v>905.99278500000003</v>
      </c>
      <c r="J11" s="75">
        <v>385.63424300000003</v>
      </c>
      <c r="K11" s="75">
        <v>999.16685299999995</v>
      </c>
      <c r="L11" s="75">
        <v>44.513036999999997</v>
      </c>
      <c r="M11" s="75">
        <v>482.11091199999998</v>
      </c>
      <c r="N11" s="75"/>
      <c r="O11" s="75" t="s">
        <v>177</v>
      </c>
      <c r="P11" s="75">
        <v>357.04202928724999</v>
      </c>
      <c r="Q11" s="75">
        <v>125.581181932394</v>
      </c>
      <c r="R11" s="75">
        <v>906.03137297167802</v>
      </c>
      <c r="S11" s="75">
        <v>906.03137297167802</v>
      </c>
      <c r="T11" s="75">
        <v>91.363560999183207</v>
      </c>
      <c r="U11" s="75">
        <v>57.278242701236699</v>
      </c>
      <c r="V11" s="75">
        <v>385.69536950789302</v>
      </c>
      <c r="W11" s="75">
        <v>44.514546783046001</v>
      </c>
      <c r="X11" s="75">
        <v>3084.1051127074802</v>
      </c>
      <c r="Y11" s="75">
        <v>70724.372446193403</v>
      </c>
      <c r="Z11" s="75">
        <v>2097.2930205554799</v>
      </c>
      <c r="AA11" s="75">
        <v>1065.60394203858</v>
      </c>
      <c r="AB11" s="75">
        <v>320.02797470722999</v>
      </c>
      <c r="AC11" s="75">
        <v>482.20504256832101</v>
      </c>
      <c r="AD11" s="75">
        <v>25.596185861614899</v>
      </c>
      <c r="AE11" s="75">
        <v>40.374366937253697</v>
      </c>
      <c r="AF11" s="75">
        <v>999.25786169124797</v>
      </c>
      <c r="AG11" s="75">
        <v>999.25786169124797</v>
      </c>
      <c r="AH11" s="75">
        <v>241.18692437270099</v>
      </c>
      <c r="AI11" s="75">
        <v>60.008294845684603</v>
      </c>
      <c r="AJ11" s="75">
        <v>23951548.354472701</v>
      </c>
      <c r="AK11" s="75">
        <v>0</v>
      </c>
      <c r="AL11" s="75">
        <v>265.702896271741</v>
      </c>
      <c r="AM11" s="75">
        <v>201.31472677810601</v>
      </c>
      <c r="AN11" s="75">
        <v>33.0504023587783</v>
      </c>
      <c r="AO11" s="75">
        <v>156.319030532667</v>
      </c>
      <c r="AP11" s="75">
        <v>26.8026544148514</v>
      </c>
      <c r="AQ11" s="75">
        <v>0</v>
      </c>
      <c r="AR11" s="75">
        <v>102.06470415947901</v>
      </c>
      <c r="AS11" s="75">
        <v>0</v>
      </c>
      <c r="AT11" s="75">
        <v>1206.5805833986401</v>
      </c>
      <c r="AU11" s="75">
        <v>0</v>
      </c>
      <c r="AV11" s="75">
        <v>15362.048241394999</v>
      </c>
      <c r="AW11" s="75">
        <v>3071.438406318</v>
      </c>
      <c r="AX11" s="75">
        <v>341.27092875455401</v>
      </c>
      <c r="AY11" s="75">
        <v>3412.70933507256</v>
      </c>
      <c r="AZ11" s="75">
        <v>9.3832605303277705E-3</v>
      </c>
      <c r="BA11" s="75">
        <v>393.84142179659602</v>
      </c>
      <c r="BB11" s="75">
        <v>3.4909469908851398</v>
      </c>
      <c r="BC11" s="75">
        <v>1.8114210503149799</v>
      </c>
      <c r="BD11" s="75">
        <v>5420.2652718384797</v>
      </c>
      <c r="BE11" s="75">
        <v>24.160650540297699</v>
      </c>
      <c r="BF11" s="75">
        <v>482.29046004287898</v>
      </c>
      <c r="BG11" s="75">
        <v>662.497819703809</v>
      </c>
      <c r="BH11" s="75">
        <v>1.1636674759613499</v>
      </c>
      <c r="BI11" s="75">
        <v>0</v>
      </c>
      <c r="BJ11" s="75">
        <v>394.11202347261002</v>
      </c>
      <c r="BK11" s="75">
        <v>10782.5194389306</v>
      </c>
      <c r="BL11" s="75">
        <v>6249.0938992887905</v>
      </c>
      <c r="BM11" s="75">
        <v>4533.4255396418503</v>
      </c>
      <c r="BN11" s="75">
        <v>6.5059352945650497</v>
      </c>
      <c r="BO11" s="75">
        <v>0.19937065295391701</v>
      </c>
      <c r="BP11" s="75">
        <v>862.56901208540705</v>
      </c>
      <c r="BQ11" s="75">
        <v>16.856319648252502</v>
      </c>
      <c r="BR11" s="75">
        <v>1476.85862999608</v>
      </c>
      <c r="BS11" s="75">
        <v>68.204818620678196</v>
      </c>
      <c r="BT11" s="75">
        <v>17.307979147252201</v>
      </c>
      <c r="BU11" s="75">
        <v>2109.7982397559399</v>
      </c>
      <c r="BV11" s="75">
        <v>744.06433118480504</v>
      </c>
      <c r="BW11" s="75">
        <v>26.4592562244856</v>
      </c>
      <c r="BX11" s="75">
        <v>98.191797526965203</v>
      </c>
      <c r="BY11" s="75">
        <v>0.106498050329315</v>
      </c>
      <c r="BZ11" s="75">
        <v>1339.2987388812601</v>
      </c>
      <c r="CA11" s="75">
        <v>1065.8303841564</v>
      </c>
      <c r="CB11" s="75">
        <v>0</v>
      </c>
      <c r="CC11" s="75">
        <v>12.1660354691157</v>
      </c>
      <c r="CD11" s="75">
        <v>778.87270434668005</v>
      </c>
      <c r="CE11" s="75">
        <v>33.661194085282403</v>
      </c>
      <c r="CF11" s="75">
        <v>14148.538121518701</v>
      </c>
      <c r="CG11" s="75">
        <v>68.960959810392893</v>
      </c>
      <c r="CH11" s="75"/>
      <c r="CI11" s="22">
        <f t="shared" si="11"/>
        <v>1.0857692935802785</v>
      </c>
      <c r="CJ11" s="44">
        <f t="shared" si="0"/>
        <v>1.3086514476126008E-4</v>
      </c>
      <c r="CK11" s="44">
        <f t="shared" si="1"/>
        <v>1.568499284372283E-4</v>
      </c>
      <c r="CL11" s="44">
        <f t="shared" si="2"/>
        <v>1.4295000024724819E-4</v>
      </c>
      <c r="CM11" s="44">
        <f t="shared" si="3"/>
        <v>1.0929251913962865E-4</v>
      </c>
      <c r="CN11" s="44">
        <f t="shared" si="4"/>
        <v>5.9334888257676043E-5</v>
      </c>
      <c r="CO11" s="44">
        <f t="shared" si="5"/>
        <v>1.5912938884891413E-4</v>
      </c>
      <c r="CP11" s="44">
        <f t="shared" si="6"/>
        <v>1.1812696898126705E-4</v>
      </c>
      <c r="CQ11" s="108">
        <f t="shared" si="7"/>
        <v>4.2591919402534986E-5</v>
      </c>
      <c r="CR11" s="108">
        <f t="shared" si="8"/>
        <v>1.5850902507377496E-4</v>
      </c>
      <c r="CS11" s="108">
        <f t="shared" si="9"/>
        <v>9.1084578091003816E-5</v>
      </c>
      <c r="CT11" s="44">
        <f t="shared" si="10"/>
        <v>3.3917772135016909E-5</v>
      </c>
      <c r="CU11" s="44">
        <f t="shared" si="12"/>
        <v>1.9524670771405459E-4</v>
      </c>
    </row>
    <row r="12" spans="1:99" x14ac:dyDescent="0.25">
      <c r="A12" s="33" t="s">
        <v>178</v>
      </c>
      <c r="B12" s="75">
        <v>24783.984356000001</v>
      </c>
      <c r="C12" s="75">
        <v>275.13274799999999</v>
      </c>
      <c r="D12" s="75">
        <v>1096.9697779999999</v>
      </c>
      <c r="E12" s="75">
        <v>4274.8543460000001</v>
      </c>
      <c r="F12" s="75">
        <v>3259.2541030000002</v>
      </c>
      <c r="G12" s="75">
        <v>344.19586099999998</v>
      </c>
      <c r="H12" s="75">
        <v>4743.5796389999996</v>
      </c>
      <c r="I12" s="75">
        <v>495.79559499999999</v>
      </c>
      <c r="J12" s="75">
        <v>68.600440000000006</v>
      </c>
      <c r="K12" s="75">
        <v>378.46658400000001</v>
      </c>
      <c r="L12" s="75">
        <v>32.373227</v>
      </c>
      <c r="M12" s="75">
        <v>22.300754000000001</v>
      </c>
      <c r="N12" s="75"/>
      <c r="O12" s="75" t="s">
        <v>178</v>
      </c>
      <c r="P12" s="75">
        <v>183.65705526506201</v>
      </c>
      <c r="Q12" s="75">
        <v>99.037286962671601</v>
      </c>
      <c r="R12" s="75">
        <v>495.80260913478998</v>
      </c>
      <c r="S12" s="75">
        <v>495.80260913478998</v>
      </c>
      <c r="T12" s="75">
        <v>62.008569093022302</v>
      </c>
      <c r="U12" s="75">
        <v>29.547750356565398</v>
      </c>
      <c r="V12" s="75">
        <v>68.601434670330207</v>
      </c>
      <c r="W12" s="75">
        <v>32.373978410676003</v>
      </c>
      <c r="X12" s="75">
        <v>677.66894834551897</v>
      </c>
      <c r="Y12" s="75">
        <v>24784.624063925199</v>
      </c>
      <c r="Z12" s="75">
        <v>198.42110905609999</v>
      </c>
      <c r="AA12" s="75">
        <v>126.483772600447</v>
      </c>
      <c r="AB12" s="75">
        <v>40.215753677618899</v>
      </c>
      <c r="AC12" s="75">
        <v>22.300849403809199</v>
      </c>
      <c r="AD12" s="75">
        <v>13.166276726270601</v>
      </c>
      <c r="AE12" s="75">
        <v>20.767936607780101</v>
      </c>
      <c r="AF12" s="75">
        <v>378.47113758539098</v>
      </c>
      <c r="AG12" s="75">
        <v>378.47113758539098</v>
      </c>
      <c r="AH12" s="75">
        <v>253.13005332332901</v>
      </c>
      <c r="AI12" s="75">
        <v>30.867362338864101</v>
      </c>
      <c r="AJ12" s="75">
        <v>6063165.9881674396</v>
      </c>
      <c r="AK12" s="75">
        <v>0</v>
      </c>
      <c r="AL12" s="75">
        <v>74.291141222822702</v>
      </c>
      <c r="AM12" s="75">
        <v>13.670056267177401</v>
      </c>
      <c r="AN12" s="75">
        <v>17.000605988913801</v>
      </c>
      <c r="AO12" s="75">
        <v>83.822362691312307</v>
      </c>
      <c r="AP12" s="75">
        <v>18.984050361691001</v>
      </c>
      <c r="AQ12" s="75">
        <v>0</v>
      </c>
      <c r="AR12" s="75">
        <v>103.70008591567</v>
      </c>
      <c r="AS12" s="75">
        <v>0</v>
      </c>
      <c r="AT12" s="75">
        <v>275.13859003389598</v>
      </c>
      <c r="AU12" s="75">
        <v>0</v>
      </c>
      <c r="AV12" s="75">
        <v>4980.2446775938697</v>
      </c>
      <c r="AW12" s="75">
        <v>987.29686658223</v>
      </c>
      <c r="AX12" s="75">
        <v>109.69961106947299</v>
      </c>
      <c r="AY12" s="75">
        <v>1096.9964776516999</v>
      </c>
      <c r="AZ12" s="75">
        <v>0</v>
      </c>
      <c r="BA12" s="75">
        <v>120.578204461656</v>
      </c>
      <c r="BB12" s="75">
        <v>1.79568942316804</v>
      </c>
      <c r="BC12" s="75">
        <v>1.1216172493835299</v>
      </c>
      <c r="BD12" s="75">
        <v>2199.3572681975902</v>
      </c>
      <c r="BE12" s="75">
        <v>12.636718301118201</v>
      </c>
      <c r="BF12" s="75">
        <v>178.882436533011</v>
      </c>
      <c r="BG12" s="75">
        <v>241.770373405204</v>
      </c>
      <c r="BH12" s="75">
        <v>0.66185648958040499</v>
      </c>
      <c r="BI12" s="75">
        <v>0</v>
      </c>
      <c r="BJ12" s="75">
        <v>142.03756568505801</v>
      </c>
      <c r="BK12" s="75">
        <v>4274.9639605017301</v>
      </c>
      <c r="BL12" s="75">
        <v>3259.3177139756099</v>
      </c>
      <c r="BM12" s="75">
        <v>1015.64624652612</v>
      </c>
      <c r="BN12" s="75">
        <v>2.8684575510728201</v>
      </c>
      <c r="BO12" s="75">
        <v>0.10255329932703899</v>
      </c>
      <c r="BP12" s="75">
        <v>436.27658958382199</v>
      </c>
      <c r="BQ12" s="75">
        <v>11.827547861560699</v>
      </c>
      <c r="BR12" s="75">
        <v>878.06699577473103</v>
      </c>
      <c r="BS12" s="75">
        <v>33.628452311380798</v>
      </c>
      <c r="BT12" s="75">
        <v>10.1297190759326</v>
      </c>
      <c r="BU12" s="75">
        <v>1254.38147567805</v>
      </c>
      <c r="BV12" s="75">
        <v>41.203980503381999</v>
      </c>
      <c r="BW12" s="75">
        <v>13.7051628391827</v>
      </c>
      <c r="BX12" s="75">
        <v>41.159083016143299</v>
      </c>
      <c r="BY12" s="75">
        <v>6.1109321042565702E-2</v>
      </c>
      <c r="BZ12" s="75">
        <v>344.20125644017497</v>
      </c>
      <c r="CA12" s="75">
        <v>696.48598868971396</v>
      </c>
      <c r="CB12" s="75">
        <v>0</v>
      </c>
      <c r="CC12" s="75">
        <v>6.2580250453860504</v>
      </c>
      <c r="CD12" s="75">
        <v>65.766272684250396</v>
      </c>
      <c r="CE12" s="75">
        <v>19.8676870535996</v>
      </c>
      <c r="CF12" s="75">
        <v>4743.6641504775698</v>
      </c>
      <c r="CG12" s="75">
        <v>40.610112248555403</v>
      </c>
      <c r="CH12" s="75"/>
      <c r="CI12" s="22">
        <f t="shared" si="11"/>
        <v>1.0498729504474895</v>
      </c>
      <c r="CJ12" s="44">
        <f t="shared" si="0"/>
        <v>2.5811343164580418E-5</v>
      </c>
      <c r="CK12" s="44">
        <f t="shared" si="1"/>
        <v>2.123350978193151E-5</v>
      </c>
      <c r="CL12" s="44">
        <f t="shared" si="2"/>
        <v>2.4339459696607954E-5</v>
      </c>
      <c r="CM12" s="44">
        <f t="shared" si="3"/>
        <v>2.5641692759090138E-5</v>
      </c>
      <c r="CN12" s="44">
        <f t="shared" si="4"/>
        <v>1.9517034756851849E-5</v>
      </c>
      <c r="CO12" s="44">
        <f t="shared" si="5"/>
        <v>1.5675494061194948E-5</v>
      </c>
      <c r="CP12" s="44">
        <f t="shared" si="6"/>
        <v>1.781597106021126E-5</v>
      </c>
      <c r="CQ12" s="108">
        <f t="shared" si="7"/>
        <v>1.4147230957111414E-5</v>
      </c>
      <c r="CR12" s="108">
        <f t="shared" si="8"/>
        <v>1.4499474496090985E-5</v>
      </c>
      <c r="CS12" s="108">
        <f t="shared" si="9"/>
        <v>1.2031670914876619E-5</v>
      </c>
      <c r="CT12" s="44">
        <f t="shared" si="10"/>
        <v>2.3210867301017171E-5</v>
      </c>
      <c r="CU12" s="44">
        <f t="shared" si="12"/>
        <v>4.2780530737925595E-6</v>
      </c>
    </row>
    <row r="13" spans="1:99" x14ac:dyDescent="0.25">
      <c r="A13" s="33" t="s">
        <v>179</v>
      </c>
      <c r="B13" s="75">
        <v>7660.0615600000001</v>
      </c>
      <c r="C13" s="75">
        <v>66.915155999999996</v>
      </c>
      <c r="D13" s="75">
        <v>277.36560600000001</v>
      </c>
      <c r="E13" s="75">
        <v>1155.2576650000001</v>
      </c>
      <c r="F13" s="75">
        <v>791.66468699999996</v>
      </c>
      <c r="G13" s="75">
        <v>72.832687000000007</v>
      </c>
      <c r="H13" s="75">
        <v>1183.3936160000001</v>
      </c>
      <c r="I13" s="75">
        <v>90.145977999999999</v>
      </c>
      <c r="J13" s="75">
        <v>14.946773</v>
      </c>
      <c r="K13" s="75">
        <v>83.998650999999995</v>
      </c>
      <c r="L13" s="75">
        <v>8.5536560000000001</v>
      </c>
      <c r="M13" s="75">
        <v>2.3580199999999998</v>
      </c>
      <c r="N13" s="75"/>
      <c r="O13" s="75" t="s">
        <v>179</v>
      </c>
      <c r="P13" s="75">
        <v>12.4567272548333</v>
      </c>
      <c r="Q13" s="75">
        <v>32.901719210287901</v>
      </c>
      <c r="R13" s="75">
        <v>90.145924961770802</v>
      </c>
      <c r="S13" s="75">
        <v>90.145924961770802</v>
      </c>
      <c r="T13" s="75">
        <v>23.463345656905702</v>
      </c>
      <c r="U13" s="75">
        <v>2.0247866101058398</v>
      </c>
      <c r="V13" s="75">
        <v>14.946783024393</v>
      </c>
      <c r="W13" s="75">
        <v>8.5536511474010695</v>
      </c>
      <c r="X13" s="75">
        <v>227.88472563203501</v>
      </c>
      <c r="Y13" s="75">
        <v>7660.0593889890097</v>
      </c>
      <c r="Z13" s="75">
        <v>60.2953681116228</v>
      </c>
      <c r="AA13" s="75">
        <v>36.163104529893602</v>
      </c>
      <c r="AB13" s="75">
        <v>11.241457542392499</v>
      </c>
      <c r="AC13" s="75">
        <v>2.3580200268801201</v>
      </c>
      <c r="AD13" s="75">
        <v>0.89301908336112201</v>
      </c>
      <c r="AE13" s="75">
        <v>1.4086141032699999</v>
      </c>
      <c r="AF13" s="75">
        <v>83.998620119685995</v>
      </c>
      <c r="AG13" s="75">
        <v>83.998620119685995</v>
      </c>
      <c r="AH13" s="75">
        <v>109.69028087149501</v>
      </c>
      <c r="AI13" s="75">
        <v>2.0936035563903701</v>
      </c>
      <c r="AJ13" s="75">
        <v>1873257.9980361401</v>
      </c>
      <c r="AK13" s="75">
        <v>0</v>
      </c>
      <c r="AL13" s="75">
        <v>7.5917310870403396</v>
      </c>
      <c r="AM13" s="75">
        <v>3.5932657728370101</v>
      </c>
      <c r="AN13" s="75">
        <v>1.1530837964409599</v>
      </c>
      <c r="AO13" s="75">
        <v>8.05294335164022</v>
      </c>
      <c r="AP13" s="75">
        <v>6.2312449516890096</v>
      </c>
      <c r="AQ13" s="75">
        <v>0</v>
      </c>
      <c r="AR13" s="75">
        <v>21.416402346428601</v>
      </c>
      <c r="AS13" s="75">
        <v>0</v>
      </c>
      <c r="AT13" s="75">
        <v>66.915124283249796</v>
      </c>
      <c r="AU13" s="75">
        <v>0</v>
      </c>
      <c r="AV13" s="75">
        <v>1253.2461932240899</v>
      </c>
      <c r="AW13" s="75">
        <v>249.62898949717999</v>
      </c>
      <c r="AX13" s="75">
        <v>27.7365360328929</v>
      </c>
      <c r="AY13" s="75">
        <v>277.365525530073</v>
      </c>
      <c r="AZ13" s="75">
        <v>0</v>
      </c>
      <c r="BA13" s="75">
        <v>26.5679534612179</v>
      </c>
      <c r="BB13" s="75">
        <v>0.121794581608574</v>
      </c>
      <c r="BC13" s="75">
        <v>0.24725399053114799</v>
      </c>
      <c r="BD13" s="75">
        <v>641.76043303063796</v>
      </c>
      <c r="BE13" s="75">
        <v>1.0453945372774001</v>
      </c>
      <c r="BF13" s="75">
        <v>63.783413140649301</v>
      </c>
      <c r="BG13" s="75">
        <v>78.593494711662899</v>
      </c>
      <c r="BH13" s="75">
        <v>0.10195086845571701</v>
      </c>
      <c r="BI13" s="75">
        <v>0</v>
      </c>
      <c r="BJ13" s="75">
        <v>49.803937772339602</v>
      </c>
      <c r="BK13" s="75">
        <v>1155.25733511057</v>
      </c>
      <c r="BL13" s="75">
        <v>791.66447042476398</v>
      </c>
      <c r="BM13" s="75">
        <v>363.59286468581303</v>
      </c>
      <c r="BN13" s="75">
        <v>0.65445753126429496</v>
      </c>
      <c r="BO13" s="75">
        <v>6.9557820069776196E-3</v>
      </c>
      <c r="BP13" s="75">
        <v>43.249868875697899</v>
      </c>
      <c r="BQ13" s="75">
        <v>4.5396309305158198</v>
      </c>
      <c r="BR13" s="75">
        <v>214.61006219238601</v>
      </c>
      <c r="BS13" s="75">
        <v>12.5516456819722</v>
      </c>
      <c r="BT13" s="75">
        <v>2.6841522397305901</v>
      </c>
      <c r="BU13" s="75">
        <v>306.58583040945302</v>
      </c>
      <c r="BV13" s="75">
        <v>10.2886578969872</v>
      </c>
      <c r="BW13" s="75">
        <v>1.0151558295165799</v>
      </c>
      <c r="BX13" s="75">
        <v>12.1814151556738</v>
      </c>
      <c r="BY13" s="75">
        <v>9.85077563010852E-3</v>
      </c>
      <c r="BZ13" s="75">
        <v>72.832657090229603</v>
      </c>
      <c r="CA13" s="75">
        <v>204.40843688095799</v>
      </c>
      <c r="CB13" s="75">
        <v>0</v>
      </c>
      <c r="CC13" s="75">
        <v>0.42445601365123897</v>
      </c>
      <c r="CD13" s="75">
        <v>13.6873487996066</v>
      </c>
      <c r="CE13" s="75">
        <v>2.8217410134129199</v>
      </c>
      <c r="CF13" s="75">
        <v>1183.3932936501301</v>
      </c>
      <c r="CG13" s="75">
        <v>6.91626338118426</v>
      </c>
      <c r="CH13" s="75"/>
      <c r="CI13" s="22">
        <f t="shared" si="11"/>
        <v>1.0590276283876017</v>
      </c>
      <c r="CJ13" s="44">
        <f t="shared" si="0"/>
        <v>-2.8341952260020521E-7</v>
      </c>
      <c r="CK13" s="44">
        <f t="shared" si="1"/>
        <v>-4.7398455142833048E-7</v>
      </c>
      <c r="CL13" s="44">
        <f t="shared" si="2"/>
        <v>-2.9012222594528319E-7</v>
      </c>
      <c r="CM13" s="44">
        <f t="shared" si="3"/>
        <v>-2.8555485072409896E-7</v>
      </c>
      <c r="CN13" s="44">
        <f t="shared" si="4"/>
        <v>-2.735694032308261E-7</v>
      </c>
      <c r="CO13" s="44">
        <f t="shared" si="5"/>
        <v>-4.1066410750988177E-7</v>
      </c>
      <c r="CP13" s="44">
        <f t="shared" si="6"/>
        <v>-2.7239446420620971E-7</v>
      </c>
      <c r="CQ13" s="108">
        <f t="shared" si="7"/>
        <v>-5.8835935195023299E-7</v>
      </c>
      <c r="CR13" s="108">
        <f t="shared" si="8"/>
        <v>6.7067272643008802E-7</v>
      </c>
      <c r="CS13" s="108">
        <f t="shared" si="9"/>
        <v>-3.6762868965734455E-7</v>
      </c>
      <c r="CT13" s="44">
        <f t="shared" si="10"/>
        <v>-5.6731284618909869E-7</v>
      </c>
      <c r="CU13" s="44">
        <f t="shared" si="12"/>
        <v>1.139944544651487E-8</v>
      </c>
    </row>
    <row r="14" spans="1:99" x14ac:dyDescent="0.25">
      <c r="A14" s="33" t="s">
        <v>180</v>
      </c>
      <c r="B14" s="75">
        <v>901.60717999999997</v>
      </c>
      <c r="C14" s="75">
        <v>8.8644639999999999</v>
      </c>
      <c r="D14" s="75">
        <v>31.203164000000001</v>
      </c>
      <c r="E14" s="75">
        <v>133.83971199999999</v>
      </c>
      <c r="F14" s="75">
        <v>90.691740999999993</v>
      </c>
      <c r="G14" s="75">
        <v>8.5523340000000001</v>
      </c>
      <c r="H14" s="75">
        <v>120.82592200000001</v>
      </c>
      <c r="I14" s="75">
        <v>8.6883040000000005</v>
      </c>
      <c r="J14" s="75">
        <v>1.4606349999999999</v>
      </c>
      <c r="K14" s="75">
        <v>7.6258210000000002</v>
      </c>
      <c r="L14" s="75">
        <v>0.95414900000000002</v>
      </c>
      <c r="M14" s="75">
        <v>0.13952800000000001</v>
      </c>
      <c r="N14" s="75"/>
      <c r="O14" s="75" t="s">
        <v>180</v>
      </c>
      <c r="P14" s="75">
        <v>0</v>
      </c>
      <c r="Q14" s="75">
        <v>3.6877540454174098</v>
      </c>
      <c r="R14" s="75">
        <v>8.6883114441521805</v>
      </c>
      <c r="S14" s="75">
        <v>8.6883114441521805</v>
      </c>
      <c r="T14" s="75">
        <v>2.66972149390697</v>
      </c>
      <c r="U14" s="75">
        <v>4.0016951388966897E-3</v>
      </c>
      <c r="V14" s="75">
        <v>1.4606288893519801</v>
      </c>
      <c r="W14" s="75">
        <v>0.95414320810701203</v>
      </c>
      <c r="X14" s="75">
        <v>25.4145742865236</v>
      </c>
      <c r="Y14" s="75">
        <v>901.60694147279696</v>
      </c>
      <c r="Z14" s="75">
        <v>6.6110957412787901</v>
      </c>
      <c r="AA14" s="75">
        <v>4.1139157312620904</v>
      </c>
      <c r="AB14" s="75">
        <v>1.16702998147786</v>
      </c>
      <c r="AC14" s="75">
        <v>0.139529026343028</v>
      </c>
      <c r="AD14" s="75">
        <v>0</v>
      </c>
      <c r="AE14" s="75">
        <v>0</v>
      </c>
      <c r="AF14" s="75">
        <v>7.6258295401334903</v>
      </c>
      <c r="AG14" s="75">
        <v>7.6258295401334903</v>
      </c>
      <c r="AH14" s="75">
        <v>13.170282525716299</v>
      </c>
      <c r="AI14" s="75">
        <v>0</v>
      </c>
      <c r="AJ14" s="75">
        <v>226083.108208405</v>
      </c>
      <c r="AK14" s="75">
        <v>0</v>
      </c>
      <c r="AL14" s="75">
        <v>0.39082884764959702</v>
      </c>
      <c r="AM14" s="75">
        <v>0.38937074102140101</v>
      </c>
      <c r="AN14" s="75">
        <v>0</v>
      </c>
      <c r="AO14" s="75">
        <v>0.36233923028058201</v>
      </c>
      <c r="AP14" s="75">
        <v>0.67151255703963297</v>
      </c>
      <c r="AQ14" s="75">
        <v>0</v>
      </c>
      <c r="AR14" s="75">
        <v>2.6374649540924899</v>
      </c>
      <c r="AS14" s="75">
        <v>0</v>
      </c>
      <c r="AT14" s="75">
        <v>8.86443659231578</v>
      </c>
      <c r="AU14" s="75">
        <v>0</v>
      </c>
      <c r="AV14" s="75">
        <v>128.63310041502001</v>
      </c>
      <c r="AW14" s="75">
        <v>28.082890347613699</v>
      </c>
      <c r="AX14" s="75">
        <v>3.1203228624811898</v>
      </c>
      <c r="AY14" s="75">
        <v>31.203213210094901</v>
      </c>
      <c r="AZ14" s="75">
        <v>0</v>
      </c>
      <c r="BA14" s="75">
        <v>2.71016352309617</v>
      </c>
      <c r="BB14" s="75">
        <v>0</v>
      </c>
      <c r="BC14" s="75">
        <v>2.72073815153469E-2</v>
      </c>
      <c r="BD14" s="75">
        <v>67.472013141751603</v>
      </c>
      <c r="BE14" s="75">
        <v>2.9928352541102401E-2</v>
      </c>
      <c r="BF14" s="75">
        <v>8.2094142870528</v>
      </c>
      <c r="BG14" s="75">
        <v>9.8853975760181108</v>
      </c>
      <c r="BH14" s="75">
        <v>9.0691846756725397E-3</v>
      </c>
      <c r="BI14" s="75">
        <v>0</v>
      </c>
      <c r="BJ14" s="75">
        <v>6.3846971676118898</v>
      </c>
      <c r="BK14" s="75">
        <v>133.83967369621399</v>
      </c>
      <c r="BL14" s="75">
        <v>90.691711152741703</v>
      </c>
      <c r="BM14" s="75">
        <v>43.147962543472303</v>
      </c>
      <c r="BN14" s="75">
        <v>7.3097596410875404E-2</v>
      </c>
      <c r="BO14" s="75">
        <v>0</v>
      </c>
      <c r="BP14" s="75">
        <v>2.1709774852979198</v>
      </c>
      <c r="BQ14" s="75">
        <v>0.59403061117633105</v>
      </c>
      <c r="BR14" s="75">
        <v>24.6445650005235</v>
      </c>
      <c r="BS14" s="75">
        <v>1.6324509884973799</v>
      </c>
      <c r="BT14" s="75">
        <v>0.31742105744693699</v>
      </c>
      <c r="BU14" s="75">
        <v>35.206522153695197</v>
      </c>
      <c r="BV14" s="75">
        <v>1.15331897723705</v>
      </c>
      <c r="BW14" s="75">
        <v>1.3603747306227499E-2</v>
      </c>
      <c r="BX14" s="75">
        <v>1.49242164497869</v>
      </c>
      <c r="BY14" s="75">
        <v>9.06917993573526E-4</v>
      </c>
      <c r="BZ14" s="75">
        <v>8.5524078638866392</v>
      </c>
      <c r="CA14" s="75">
        <v>21.458176339992399</v>
      </c>
      <c r="CB14" s="75">
        <v>0</v>
      </c>
      <c r="CC14" s="75">
        <v>0</v>
      </c>
      <c r="CD14" s="75">
        <v>1.3520928549548299</v>
      </c>
      <c r="CE14" s="75">
        <v>0.21925818614725701</v>
      </c>
      <c r="CF14" s="75">
        <v>120.825886781637</v>
      </c>
      <c r="CG14" s="75">
        <v>0.61054455402811902</v>
      </c>
      <c r="CH14" s="75"/>
      <c r="CI14" s="22">
        <f t="shared" si="11"/>
        <v>1.0646154052027992</v>
      </c>
      <c r="CJ14" s="44">
        <f t="shared" si="0"/>
        <v>-2.6455779002298208E-7</v>
      </c>
      <c r="CK14" s="44">
        <f t="shared" si="1"/>
        <v>-3.0918602884435852E-6</v>
      </c>
      <c r="CL14" s="44">
        <f t="shared" si="2"/>
        <v>1.5770866986543917E-6</v>
      </c>
      <c r="CM14" s="44">
        <f t="shared" si="3"/>
        <v>-2.8619148552116887E-7</v>
      </c>
      <c r="CN14" s="44">
        <f t="shared" si="4"/>
        <v>-3.291066855779704E-7</v>
      </c>
      <c r="CO14" s="44">
        <f t="shared" si="5"/>
        <v>8.6366934031227992E-6</v>
      </c>
      <c r="CP14" s="44">
        <f t="shared" si="6"/>
        <v>-2.9148019255258356E-7</v>
      </c>
      <c r="CQ14" s="108">
        <f t="shared" si="7"/>
        <v>8.5680153226842998E-7</v>
      </c>
      <c r="CR14" s="108">
        <f t="shared" si="8"/>
        <v>-4.1835557958066844E-6</v>
      </c>
      <c r="CS14" s="108">
        <f t="shared" si="9"/>
        <v>1.119896925218241E-6</v>
      </c>
      <c r="CT14" s="44">
        <f t="shared" si="10"/>
        <v>-6.0702185801107538E-6</v>
      </c>
      <c r="CU14" s="44">
        <f t="shared" si="12"/>
        <v>7.3558212543877405E-6</v>
      </c>
    </row>
    <row r="15" spans="1:99" x14ac:dyDescent="0.25">
      <c r="A15" s="33" t="s">
        <v>181</v>
      </c>
      <c r="B15" s="75">
        <v>492.53622200000001</v>
      </c>
      <c r="C15" s="75">
        <v>4.6188760000000002</v>
      </c>
      <c r="D15" s="75">
        <v>15.02088</v>
      </c>
      <c r="E15" s="75">
        <v>78.096255999999997</v>
      </c>
      <c r="F15" s="75">
        <v>55.523614000000002</v>
      </c>
      <c r="G15" s="75">
        <v>3.9882420000000001</v>
      </c>
      <c r="H15" s="75">
        <v>59.541924000000002</v>
      </c>
      <c r="I15" s="75">
        <v>4.5838279999999996</v>
      </c>
      <c r="J15" s="75">
        <v>0.72659600000000002</v>
      </c>
      <c r="K15" s="75">
        <v>3.538672</v>
      </c>
      <c r="L15" s="75">
        <v>0.49498399999999998</v>
      </c>
      <c r="M15" s="75">
        <v>7.7062000000000005E-2</v>
      </c>
      <c r="N15" s="75"/>
      <c r="O15" s="75" t="s">
        <v>181</v>
      </c>
      <c r="P15" s="75">
        <v>0</v>
      </c>
      <c r="Q15" s="75">
        <v>1.8541346786631101</v>
      </c>
      <c r="R15" s="75">
        <v>4.5866537072378799</v>
      </c>
      <c r="S15" s="75">
        <v>4.5866537072378799</v>
      </c>
      <c r="T15" s="75">
        <v>1.27426974883843</v>
      </c>
      <c r="U15" s="75">
        <v>3.7565149359171501E-3</v>
      </c>
      <c r="V15" s="75">
        <v>0.72708284701146897</v>
      </c>
      <c r="W15" s="75">
        <v>0.49529840861090002</v>
      </c>
      <c r="X15" s="75">
        <v>12.446829508181899</v>
      </c>
      <c r="Y15" s="75">
        <v>492.797595639257</v>
      </c>
      <c r="Z15" s="75">
        <v>3.3473050743133901</v>
      </c>
      <c r="AA15" s="75">
        <v>2.4351402114287599</v>
      </c>
      <c r="AB15" s="75">
        <v>0.53546417843548899</v>
      </c>
      <c r="AC15" s="75">
        <v>7.7108474428038296E-2</v>
      </c>
      <c r="AD15" s="75">
        <v>0</v>
      </c>
      <c r="AE15" s="75">
        <v>0</v>
      </c>
      <c r="AF15" s="75">
        <v>3.54129120060627</v>
      </c>
      <c r="AG15" s="75">
        <v>3.54129120060627</v>
      </c>
      <c r="AH15" s="75">
        <v>6.8455358341021899</v>
      </c>
      <c r="AI15" s="75">
        <v>0</v>
      </c>
      <c r="AJ15" s="75">
        <v>89253.610586645504</v>
      </c>
      <c r="AK15" s="75">
        <v>0</v>
      </c>
      <c r="AL15" s="75">
        <v>0.246617448352871</v>
      </c>
      <c r="AM15" s="75">
        <v>0.21800749045222301</v>
      </c>
      <c r="AN15" s="75">
        <v>0</v>
      </c>
      <c r="AO15" s="75">
        <v>0.22844824675133499</v>
      </c>
      <c r="AP15" s="75">
        <v>0.29800469942955399</v>
      </c>
      <c r="AQ15" s="75">
        <v>0</v>
      </c>
      <c r="AR15" s="75">
        <v>2.3060040051885702</v>
      </c>
      <c r="AS15" s="75">
        <v>0</v>
      </c>
      <c r="AT15" s="75">
        <v>4.6224096154587997</v>
      </c>
      <c r="AU15" s="75">
        <v>0</v>
      </c>
      <c r="AV15" s="75">
        <v>63.875205388096099</v>
      </c>
      <c r="AW15" s="75">
        <v>13.5297815329839</v>
      </c>
      <c r="AX15" s="75">
        <v>1.50330095184554</v>
      </c>
      <c r="AY15" s="75">
        <v>15.0330824848294</v>
      </c>
      <c r="AZ15" s="75">
        <v>0</v>
      </c>
      <c r="BA15" s="75">
        <v>1.5551717408246299</v>
      </c>
      <c r="BB15" s="75">
        <v>0</v>
      </c>
      <c r="BC15" s="75">
        <v>1.66638783710048E-2</v>
      </c>
      <c r="BD15" s="75">
        <v>30.8761661502339</v>
      </c>
      <c r="BE15" s="75">
        <v>1.8330133324514799E-2</v>
      </c>
      <c r="BF15" s="75">
        <v>5.0280294537497801</v>
      </c>
      <c r="BG15" s="75">
        <v>6.0545210734304398</v>
      </c>
      <c r="BH15" s="75">
        <v>5.5546850973064998E-3</v>
      </c>
      <c r="BI15" s="75">
        <v>0</v>
      </c>
      <c r="BJ15" s="75">
        <v>3.9104432943666398</v>
      </c>
      <c r="BK15" s="75">
        <v>78.131209501038896</v>
      </c>
      <c r="BL15" s="75">
        <v>55.546064795162998</v>
      </c>
      <c r="BM15" s="75">
        <v>22.585144705875798</v>
      </c>
      <c r="BN15" s="75">
        <v>4.4770072256485702E-2</v>
      </c>
      <c r="BO15" s="75">
        <v>0</v>
      </c>
      <c r="BP15" s="75">
        <v>1.32966141415477</v>
      </c>
      <c r="BQ15" s="75">
        <v>0.36382710803198898</v>
      </c>
      <c r="BR15" s="75">
        <v>15.094088085671601</v>
      </c>
      <c r="BS15" s="75">
        <v>0.99982975908993099</v>
      </c>
      <c r="BT15" s="75">
        <v>0.19441148167132299</v>
      </c>
      <c r="BU15" s="75">
        <v>21.562980318237098</v>
      </c>
      <c r="BV15" s="75">
        <v>0.73665797138003797</v>
      </c>
      <c r="BW15" s="75">
        <v>8.3319895059993307E-3</v>
      </c>
      <c r="BX15" s="75">
        <v>0.91406657958409698</v>
      </c>
      <c r="BY15" s="75">
        <v>5.5546861996174897E-4</v>
      </c>
      <c r="BZ15" s="75">
        <v>3.9926401957704298</v>
      </c>
      <c r="CA15" s="75">
        <v>9.7043448444412093</v>
      </c>
      <c r="CB15" s="75">
        <v>0</v>
      </c>
      <c r="CC15" s="75">
        <v>0</v>
      </c>
      <c r="CD15" s="75">
        <v>0.76407310242321003</v>
      </c>
      <c r="CE15" s="75">
        <v>0.12887391269696899</v>
      </c>
      <c r="CF15" s="75">
        <v>59.582734833578598</v>
      </c>
      <c r="CG15" s="75">
        <v>0.34605524371434698</v>
      </c>
      <c r="CH15" s="75"/>
      <c r="CI15" s="22">
        <f t="shared" si="11"/>
        <v>1.072042187497886</v>
      </c>
      <c r="CJ15" s="44">
        <f t="shared" si="0"/>
        <v>5.3066886775484225E-4</v>
      </c>
      <c r="CK15" s="44">
        <f t="shared" si="1"/>
        <v>7.6503795702666363E-4</v>
      </c>
      <c r="CL15" s="44">
        <f t="shared" si="2"/>
        <v>8.1236817213106065E-4</v>
      </c>
      <c r="CM15" s="44">
        <f t="shared" si="3"/>
        <v>4.4756948449486554E-4</v>
      </c>
      <c r="CN15" s="44">
        <f t="shared" si="4"/>
        <v>4.043467913128993E-4</v>
      </c>
      <c r="CO15" s="44">
        <f t="shared" si="5"/>
        <v>1.1027905955630999E-3</v>
      </c>
      <c r="CP15" s="44">
        <f t="shared" si="6"/>
        <v>6.8541341691606781E-4</v>
      </c>
      <c r="CQ15" s="108">
        <f t="shared" si="7"/>
        <v>6.1645141089070911E-4</v>
      </c>
      <c r="CR15" s="108">
        <f t="shared" si="8"/>
        <v>6.7003811123230708E-4</v>
      </c>
      <c r="CS15" s="108">
        <f t="shared" si="9"/>
        <v>7.4016484327170385E-4</v>
      </c>
      <c r="CT15" s="44">
        <f t="shared" si="10"/>
        <v>6.3518944228508603E-4</v>
      </c>
      <c r="CU15" s="44">
        <f t="shared" si="12"/>
        <v>6.0307840489852384E-4</v>
      </c>
    </row>
    <row r="16" spans="1:99" x14ac:dyDescent="0.25">
      <c r="A16" s="33" t="s">
        <v>182</v>
      </c>
      <c r="B16" s="75">
        <v>2067.5520190000002</v>
      </c>
      <c r="C16" s="75">
        <v>18.249234000000001</v>
      </c>
      <c r="D16" s="75">
        <v>49.668259999999997</v>
      </c>
      <c r="E16" s="75">
        <v>357.47502400000002</v>
      </c>
      <c r="F16" s="75">
        <v>261.797616</v>
      </c>
      <c r="G16" s="75">
        <v>9.3602869999999996</v>
      </c>
      <c r="H16" s="75">
        <v>212.18623600000001</v>
      </c>
      <c r="I16" s="75">
        <v>17.351254000000001</v>
      </c>
      <c r="J16" s="75">
        <v>2.6121470000000002</v>
      </c>
      <c r="K16" s="75">
        <v>11.873631</v>
      </c>
      <c r="L16" s="75">
        <v>1.847305</v>
      </c>
      <c r="M16" s="75">
        <v>0.30256300000000003</v>
      </c>
      <c r="N16" s="75"/>
      <c r="O16" s="75" t="s">
        <v>182</v>
      </c>
      <c r="P16" s="75">
        <v>0</v>
      </c>
      <c r="Q16" s="75">
        <v>6.6775233968341601</v>
      </c>
      <c r="R16" s="75">
        <v>17.351027622860801</v>
      </c>
      <c r="S16" s="75">
        <v>17.351027622860801</v>
      </c>
      <c r="T16" s="75">
        <v>4.4423196608740199</v>
      </c>
      <c r="U16" s="75">
        <v>1.7295803466481401E-2</v>
      </c>
      <c r="V16" s="75">
        <v>2.6121455995826799</v>
      </c>
      <c r="W16" s="75">
        <v>1.8472891028908101</v>
      </c>
      <c r="X16" s="75">
        <v>44.111017643964502</v>
      </c>
      <c r="Y16" s="75">
        <v>2067.5516918820299</v>
      </c>
      <c r="Z16" s="75">
        <v>12.105790313513699</v>
      </c>
      <c r="AA16" s="75">
        <v>9.5621918167992206</v>
      </c>
      <c r="AB16" s="75">
        <v>1.81762520846574</v>
      </c>
      <c r="AC16" s="75">
        <v>0.302569506879522</v>
      </c>
      <c r="AD16" s="75">
        <v>0</v>
      </c>
      <c r="AE16" s="75">
        <v>0</v>
      </c>
      <c r="AF16" s="75">
        <v>11.873717249939</v>
      </c>
      <c r="AG16" s="75">
        <v>11.873717249939</v>
      </c>
      <c r="AH16" s="75">
        <v>25.137037483904599</v>
      </c>
      <c r="AI16" s="75">
        <v>0</v>
      </c>
      <c r="AJ16" s="75">
        <v>403329.40758059302</v>
      </c>
      <c r="AK16" s="75">
        <v>0</v>
      </c>
      <c r="AL16" s="75">
        <v>0.99639148822235801</v>
      </c>
      <c r="AM16" s="75">
        <v>0.83316399050623602</v>
      </c>
      <c r="AN16" s="75">
        <v>0</v>
      </c>
      <c r="AO16" s="75">
        <v>0.92265260289800799</v>
      </c>
      <c r="AP16" s="75">
        <v>0.98768891319852004</v>
      </c>
      <c r="AQ16" s="75">
        <v>0</v>
      </c>
      <c r="AR16" s="75">
        <v>10.4210091054494</v>
      </c>
      <c r="AS16" s="75">
        <v>0</v>
      </c>
      <c r="AT16" s="75">
        <v>18.2491474484256</v>
      </c>
      <c r="AU16" s="75">
        <v>0</v>
      </c>
      <c r="AV16" s="75">
        <v>228.437974724008</v>
      </c>
      <c r="AW16" s="75">
        <v>44.701628532217804</v>
      </c>
      <c r="AX16" s="75">
        <v>4.96685195853106</v>
      </c>
      <c r="AY16" s="75">
        <v>49.668480490748799</v>
      </c>
      <c r="AZ16" s="75">
        <v>0</v>
      </c>
      <c r="BA16" s="75">
        <v>6.0166487474440098</v>
      </c>
      <c r="BB16" s="75">
        <v>0</v>
      </c>
      <c r="BC16" s="75">
        <v>7.8538918853376105E-2</v>
      </c>
      <c r="BD16" s="75">
        <v>104.616676846508</v>
      </c>
      <c r="BE16" s="75">
        <v>8.6393395503673406E-2</v>
      </c>
      <c r="BF16" s="75">
        <v>23.697910569508899</v>
      </c>
      <c r="BG16" s="75">
        <v>28.535935889592501</v>
      </c>
      <c r="BH16" s="75">
        <v>2.6179921294994898E-2</v>
      </c>
      <c r="BI16" s="75">
        <v>0</v>
      </c>
      <c r="BJ16" s="75">
        <v>18.430547462755602</v>
      </c>
      <c r="BK16" s="75">
        <v>357.474930536329</v>
      </c>
      <c r="BL16" s="75">
        <v>261.79753606882798</v>
      </c>
      <c r="BM16" s="75">
        <v>95.677394467501102</v>
      </c>
      <c r="BN16" s="75">
        <v>0.211008744633123</v>
      </c>
      <c r="BO16" s="75">
        <v>0</v>
      </c>
      <c r="BP16" s="75">
        <v>6.2669127796425199</v>
      </c>
      <c r="BQ16" s="75">
        <v>1.7147699421837801</v>
      </c>
      <c r="BR16" s="75">
        <v>71.140858369571703</v>
      </c>
      <c r="BS16" s="75">
        <v>4.71236119424373</v>
      </c>
      <c r="BT16" s="75">
        <v>0.91629467859367197</v>
      </c>
      <c r="BU16" s="75">
        <v>101.629802190291</v>
      </c>
      <c r="BV16" s="75">
        <v>2.9915862940696698</v>
      </c>
      <c r="BW16" s="75">
        <v>3.9269365675137897E-2</v>
      </c>
      <c r="BX16" s="75">
        <v>4.3081346583111397</v>
      </c>
      <c r="BY16" s="75">
        <v>2.61798817220302E-3</v>
      </c>
      <c r="BZ16" s="75">
        <v>9.3603197760103996</v>
      </c>
      <c r="CA16" s="75">
        <v>32.607406130298401</v>
      </c>
      <c r="CB16" s="75">
        <v>0</v>
      </c>
      <c r="CC16" s="75">
        <v>0</v>
      </c>
      <c r="CD16" s="75">
        <v>2.9337619055259898</v>
      </c>
      <c r="CE16" s="75">
        <v>0.50436917650754798</v>
      </c>
      <c r="CF16" s="75">
        <v>212.18617360295801</v>
      </c>
      <c r="CG16" s="75">
        <v>1.33067411232934</v>
      </c>
      <c r="CH16" s="75"/>
      <c r="CI16" s="22">
        <f t="shared" si="11"/>
        <v>1.0765921777328447</v>
      </c>
      <c r="CJ16" s="44">
        <f t="shared" si="0"/>
        <v>-1.5821511008889663E-7</v>
      </c>
      <c r="CK16" s="44">
        <f t="shared" si="1"/>
        <v>-4.742751087620371E-6</v>
      </c>
      <c r="CL16" s="44">
        <f t="shared" si="2"/>
        <v>4.4392686355863694E-6</v>
      </c>
      <c r="CM16" s="44">
        <f t="shared" si="3"/>
        <v>-2.6145510803925257E-7</v>
      </c>
      <c r="CN16" s="44">
        <f t="shared" si="4"/>
        <v>-3.0531665354934615E-7</v>
      </c>
      <c r="CO16" s="44">
        <f t="shared" si="5"/>
        <v>3.5016031452850541E-6</v>
      </c>
      <c r="CP16" s="44">
        <f t="shared" si="6"/>
        <v>-2.9406733997976695E-7</v>
      </c>
      <c r="CQ16" s="108">
        <f t="shared" si="7"/>
        <v>-1.3046730754992411E-5</v>
      </c>
      <c r="CR16" s="108">
        <f t="shared" si="8"/>
        <v>-5.3611734727398347E-7</v>
      </c>
      <c r="CS16" s="108">
        <f t="shared" si="9"/>
        <v>7.2639901813217634E-6</v>
      </c>
      <c r="CT16" s="44">
        <f t="shared" si="10"/>
        <v>-8.6055682141940937E-6</v>
      </c>
      <c r="CU16" s="44">
        <f t="shared" si="12"/>
        <v>2.1505866619423015E-5</v>
      </c>
    </row>
    <row r="17" spans="1:99" x14ac:dyDescent="0.25">
      <c r="A17" s="33" t="s">
        <v>183</v>
      </c>
      <c r="B17" s="75">
        <v>24910.007643000001</v>
      </c>
      <c r="C17" s="75">
        <v>214.082041</v>
      </c>
      <c r="D17" s="75">
        <v>891.051918</v>
      </c>
      <c r="E17" s="75">
        <v>3598.9419779999998</v>
      </c>
      <c r="F17" s="75">
        <v>2353.1106150000001</v>
      </c>
      <c r="G17" s="75">
        <v>234.140828</v>
      </c>
      <c r="H17" s="75">
        <v>3568.3296909999999</v>
      </c>
      <c r="I17" s="75">
        <v>239.90333000000001</v>
      </c>
      <c r="J17" s="75">
        <v>42.760685000000002</v>
      </c>
      <c r="K17" s="75">
        <v>237.311735</v>
      </c>
      <c r="L17" s="75">
        <v>26.809778000000001</v>
      </c>
      <c r="M17" s="75">
        <v>3.6620349999999999</v>
      </c>
      <c r="N17" s="75"/>
      <c r="O17" s="75" t="s">
        <v>183</v>
      </c>
      <c r="P17" s="75">
        <v>0</v>
      </c>
      <c r="Q17" s="75">
        <v>108.556961571724</v>
      </c>
      <c r="R17" s="75">
        <v>239.90359336044</v>
      </c>
      <c r="S17" s="75">
        <v>239.90359336044</v>
      </c>
      <c r="T17" s="75">
        <v>79.518595861538699</v>
      </c>
      <c r="U17" s="75">
        <v>9.3952906312626303E-2</v>
      </c>
      <c r="V17" s="75">
        <v>42.760733439399999</v>
      </c>
      <c r="W17" s="75">
        <v>26.809717032042201</v>
      </c>
      <c r="X17" s="75">
        <v>752.65880179749399</v>
      </c>
      <c r="Y17" s="75">
        <v>24909.9995105739</v>
      </c>
      <c r="Z17" s="75">
        <v>194.29086967119099</v>
      </c>
      <c r="AA17" s="75">
        <v>116.08756385455401</v>
      </c>
      <c r="AB17" s="75">
        <v>35.055368459643802</v>
      </c>
      <c r="AC17" s="75">
        <v>3.6620297535612898</v>
      </c>
      <c r="AD17" s="75">
        <v>0</v>
      </c>
      <c r="AE17" s="75">
        <v>0</v>
      </c>
      <c r="AF17" s="75">
        <v>237.31183711179901</v>
      </c>
      <c r="AG17" s="75">
        <v>237.31183711179901</v>
      </c>
      <c r="AH17" s="75">
        <v>384.63406765978698</v>
      </c>
      <c r="AI17" s="75">
        <v>0</v>
      </c>
      <c r="AJ17" s="75">
        <v>6362112.2495653303</v>
      </c>
      <c r="AK17" s="75">
        <v>0</v>
      </c>
      <c r="AL17" s="75">
        <v>10.819759246053399</v>
      </c>
      <c r="AM17" s="75">
        <v>11.157935262621701</v>
      </c>
      <c r="AN17" s="75">
        <v>0</v>
      </c>
      <c r="AO17" s="75">
        <v>10.0337142239171</v>
      </c>
      <c r="AP17" s="75">
        <v>20.308951373049499</v>
      </c>
      <c r="AQ17" s="75">
        <v>0</v>
      </c>
      <c r="AR17" s="75">
        <v>64.243909026403799</v>
      </c>
      <c r="AS17" s="75">
        <v>0</v>
      </c>
      <c r="AT17" s="75">
        <v>214.08189526943201</v>
      </c>
      <c r="AU17" s="75">
        <v>0</v>
      </c>
      <c r="AV17" s="75">
        <v>3793.1303845411899</v>
      </c>
      <c r="AW17" s="75">
        <v>801.94606416552301</v>
      </c>
      <c r="AX17" s="75">
        <v>89.105251744682604</v>
      </c>
      <c r="AY17" s="75">
        <v>891.05131591020495</v>
      </c>
      <c r="AZ17" s="75">
        <v>0</v>
      </c>
      <c r="BA17" s="75">
        <v>77.147442658939397</v>
      </c>
      <c r="BB17" s="75">
        <v>0</v>
      </c>
      <c r="BC17" s="75">
        <v>0.70593286562277802</v>
      </c>
      <c r="BD17" s="75">
        <v>2027.8411708196199</v>
      </c>
      <c r="BE17" s="75">
        <v>0.77652663293595003</v>
      </c>
      <c r="BF17" s="75">
        <v>213.00352364732601</v>
      </c>
      <c r="BG17" s="75">
        <v>256.48896267023798</v>
      </c>
      <c r="BH17" s="75">
        <v>0.235310479891091</v>
      </c>
      <c r="BI17" s="75">
        <v>0</v>
      </c>
      <c r="BJ17" s="75">
        <v>165.658959308189</v>
      </c>
      <c r="BK17" s="75">
        <v>3598.9409136109998</v>
      </c>
      <c r="BL17" s="75">
        <v>2353.1099808905501</v>
      </c>
      <c r="BM17" s="75">
        <v>1245.8309327204399</v>
      </c>
      <c r="BN17" s="75">
        <v>1.89660084106328</v>
      </c>
      <c r="BO17" s="75">
        <v>0</v>
      </c>
      <c r="BP17" s="75">
        <v>56.328758334848999</v>
      </c>
      <c r="BQ17" s="75">
        <v>15.4128786300478</v>
      </c>
      <c r="BR17" s="75">
        <v>639.43409216422197</v>
      </c>
      <c r="BS17" s="75">
        <v>42.355965751197303</v>
      </c>
      <c r="BT17" s="75">
        <v>8.2358729928294601</v>
      </c>
      <c r="BU17" s="75">
        <v>913.47732094335697</v>
      </c>
      <c r="BV17" s="75">
        <v>31.807268692359699</v>
      </c>
      <c r="BW17" s="75">
        <v>0.35296722355418098</v>
      </c>
      <c r="BX17" s="75">
        <v>38.722777349713603</v>
      </c>
      <c r="BY17" s="75">
        <v>2.3531055517893199E-2</v>
      </c>
      <c r="BZ17" s="75">
        <v>234.14050678527499</v>
      </c>
      <c r="CA17" s="75">
        <v>646.49211763744302</v>
      </c>
      <c r="CB17" s="75">
        <v>0</v>
      </c>
      <c r="CC17" s="75">
        <v>0</v>
      </c>
      <c r="CD17" s="75">
        <v>38.649354136475502</v>
      </c>
      <c r="CE17" s="75">
        <v>6.1995883519700996</v>
      </c>
      <c r="CF17" s="75">
        <v>3568.32860640332</v>
      </c>
      <c r="CG17" s="75">
        <v>17.438492742964701</v>
      </c>
      <c r="CH17" s="75"/>
      <c r="CI17" s="22">
        <f t="shared" si="11"/>
        <v>1.0629991805503747</v>
      </c>
      <c r="CJ17" s="44">
        <f t="shared" si="0"/>
        <v>-3.2647224430755541E-7</v>
      </c>
      <c r="CK17" s="44">
        <f t="shared" si="1"/>
        <v>-6.807229943846441E-7</v>
      </c>
      <c r="CL17" s="44">
        <f t="shared" si="2"/>
        <v>-6.7570674939285872E-7</v>
      </c>
      <c r="CM17" s="44">
        <f t="shared" si="3"/>
        <v>-2.9575053071918063E-7</v>
      </c>
      <c r="CN17" s="44">
        <f t="shared" si="4"/>
        <v>-2.6947711081043805E-7</v>
      </c>
      <c r="CO17" s="44">
        <f t="shared" si="5"/>
        <v>-1.3718868586445234E-6</v>
      </c>
      <c r="CP17" s="44">
        <f t="shared" si="6"/>
        <v>-3.0395080438840005E-7</v>
      </c>
      <c r="CQ17" s="108">
        <f t="shared" si="7"/>
        <v>1.0977773421800217E-6</v>
      </c>
      <c r="CR17" s="108">
        <f t="shared" si="8"/>
        <v>1.1328022457282941E-6</v>
      </c>
      <c r="CS17" s="108">
        <f t="shared" si="9"/>
        <v>4.3028550193359787E-7</v>
      </c>
      <c r="CT17" s="44">
        <f t="shared" si="10"/>
        <v>-2.2740940936000454E-6</v>
      </c>
      <c r="CU17" s="44">
        <f t="shared" si="12"/>
        <v>-1.4326566267493563E-6</v>
      </c>
    </row>
    <row r="18" spans="1:99" x14ac:dyDescent="0.25">
      <c r="A18" s="33" t="s">
        <v>184</v>
      </c>
      <c r="B18" s="75">
        <v>10019.508006</v>
      </c>
      <c r="C18" s="75">
        <v>107.494269</v>
      </c>
      <c r="D18" s="75">
        <v>516.421922</v>
      </c>
      <c r="E18" s="75">
        <v>1618.359608</v>
      </c>
      <c r="F18" s="75">
        <v>893.77884300000005</v>
      </c>
      <c r="G18" s="75">
        <v>152.71730199999999</v>
      </c>
      <c r="H18" s="75">
        <v>1514.1745960000001</v>
      </c>
      <c r="I18" s="75">
        <v>123.913329</v>
      </c>
      <c r="J18" s="75">
        <v>18.642064000000001</v>
      </c>
      <c r="K18" s="75">
        <v>84.663415999999998</v>
      </c>
      <c r="L18" s="75">
        <v>13.190658000000001</v>
      </c>
      <c r="M18" s="75">
        <v>2.1617120000000001</v>
      </c>
      <c r="N18" s="75"/>
      <c r="O18" s="75" t="s">
        <v>184</v>
      </c>
      <c r="P18" s="75">
        <v>0</v>
      </c>
      <c r="Q18" s="75">
        <v>47.614127461775702</v>
      </c>
      <c r="R18" s="75">
        <v>123.94333143935501</v>
      </c>
      <c r="S18" s="75">
        <v>123.94333143935501</v>
      </c>
      <c r="T18" s="75">
        <v>31.756562090808298</v>
      </c>
      <c r="U18" s="75">
        <v>0.121258386113879</v>
      </c>
      <c r="V18" s="75">
        <v>18.6465253018414</v>
      </c>
      <c r="W18" s="75">
        <v>13.193881599436301</v>
      </c>
      <c r="X18" s="75">
        <v>314.92715453571202</v>
      </c>
      <c r="Y18" s="75">
        <v>10021.945459856501</v>
      </c>
      <c r="Z18" s="75">
        <v>86.292406738689394</v>
      </c>
      <c r="AA18" s="75">
        <v>67.746251329254704</v>
      </c>
      <c r="AB18" s="75">
        <v>13.0215551360058</v>
      </c>
      <c r="AC18" s="75">
        <v>2.16223815548758</v>
      </c>
      <c r="AD18" s="75">
        <v>0</v>
      </c>
      <c r="AE18" s="75">
        <v>0</v>
      </c>
      <c r="AF18" s="75">
        <v>84.683841520020707</v>
      </c>
      <c r="AG18" s="75">
        <v>84.683841520020707</v>
      </c>
      <c r="AH18" s="75">
        <v>178.97625417290601</v>
      </c>
      <c r="AI18" s="75">
        <v>0</v>
      </c>
      <c r="AJ18" s="75">
        <v>1782876.5110551</v>
      </c>
      <c r="AK18" s="75">
        <v>0</v>
      </c>
      <c r="AL18" s="75">
        <v>7.0452430870042999</v>
      </c>
      <c r="AM18" s="75">
        <v>5.91443146897854</v>
      </c>
      <c r="AN18" s="75">
        <v>0</v>
      </c>
      <c r="AO18" s="75">
        <v>6.5240239045221404</v>
      </c>
      <c r="AP18" s="75">
        <v>7.08977919443773</v>
      </c>
      <c r="AQ18" s="75">
        <v>0</v>
      </c>
      <c r="AR18" s="75">
        <v>73.143130909765702</v>
      </c>
      <c r="AS18" s="75">
        <v>0</v>
      </c>
      <c r="AT18" s="75">
        <v>107.520635901166</v>
      </c>
      <c r="AU18" s="75">
        <v>0</v>
      </c>
      <c r="AV18" s="75">
        <v>1629.98848988905</v>
      </c>
      <c r="AW18" s="75">
        <v>464.89236951669102</v>
      </c>
      <c r="AX18" s="75">
        <v>51.654726907962498</v>
      </c>
      <c r="AY18" s="75">
        <v>516.547096424654</v>
      </c>
      <c r="AZ18" s="75">
        <v>0</v>
      </c>
      <c r="BA18" s="75">
        <v>42.6728890038966</v>
      </c>
      <c r="BB18" s="75">
        <v>0</v>
      </c>
      <c r="BC18" s="75">
        <v>0.26820071286452002</v>
      </c>
      <c r="BD18" s="75">
        <v>749.58808499016197</v>
      </c>
      <c r="BE18" s="75">
        <v>0.29501973235889001</v>
      </c>
      <c r="BF18" s="75">
        <v>80.924767495053302</v>
      </c>
      <c r="BG18" s="75">
        <v>97.445860656867097</v>
      </c>
      <c r="BH18" s="75">
        <v>8.9399974536615995E-2</v>
      </c>
      <c r="BI18" s="75">
        <v>0</v>
      </c>
      <c r="BJ18" s="75">
        <v>62.937513340718802</v>
      </c>
      <c r="BK18" s="75">
        <v>1618.7493265282101</v>
      </c>
      <c r="BL18" s="75">
        <v>893.99877884499904</v>
      </c>
      <c r="BM18" s="75">
        <v>724.75054768321695</v>
      </c>
      <c r="BN18" s="75">
        <v>0.72056434354624499</v>
      </c>
      <c r="BO18" s="75">
        <v>0</v>
      </c>
      <c r="BP18" s="75">
        <v>21.400535271195999</v>
      </c>
      <c r="BQ18" s="75">
        <v>5.8557000027557704</v>
      </c>
      <c r="BR18" s="75">
        <v>242.93522886732001</v>
      </c>
      <c r="BS18" s="75">
        <v>16.0919765538451</v>
      </c>
      <c r="BT18" s="75">
        <v>3.1289959258585598</v>
      </c>
      <c r="BU18" s="75">
        <v>347.05034430683901</v>
      </c>
      <c r="BV18" s="75">
        <v>21.145351732664</v>
      </c>
      <c r="BW18" s="75">
        <v>0.13409985394379301</v>
      </c>
      <c r="BX18" s="75">
        <v>14.7116318171045</v>
      </c>
      <c r="BY18" s="75">
        <v>8.9399901894321402E-3</v>
      </c>
      <c r="BZ18" s="75">
        <v>152.757350793939</v>
      </c>
      <c r="CA18" s="75">
        <v>233.79678736014301</v>
      </c>
      <c r="CB18" s="75">
        <v>0</v>
      </c>
      <c r="CC18" s="75">
        <v>0</v>
      </c>
      <c r="CD18" s="75">
        <v>20.818888064163001</v>
      </c>
      <c r="CE18" s="75">
        <v>3.5742419330478299</v>
      </c>
      <c r="CF18" s="75">
        <v>1514.54094908976</v>
      </c>
      <c r="CG18" s="75">
        <v>9.44198871212431</v>
      </c>
      <c r="CH18" s="75"/>
      <c r="CI18" s="22">
        <f t="shared" si="11"/>
        <v>1.0762260940311148</v>
      </c>
      <c r="CJ18" s="44">
        <f t="shared" si="0"/>
        <v>2.4327081280249482E-4</v>
      </c>
      <c r="CK18" s="44">
        <f t="shared" si="1"/>
        <v>2.4528657584526605E-4</v>
      </c>
      <c r="CL18" s="44">
        <f t="shared" si="2"/>
        <v>2.4238789896685608E-4</v>
      </c>
      <c r="CM18" s="44">
        <f t="shared" si="3"/>
        <v>2.4081083480062754E-4</v>
      </c>
      <c r="CN18" s="44">
        <f t="shared" si="4"/>
        <v>2.4607412305796311E-4</v>
      </c>
      <c r="CO18" s="44">
        <f t="shared" si="5"/>
        <v>2.6224136633194001E-4</v>
      </c>
      <c r="CP18" s="44">
        <f t="shared" si="6"/>
        <v>2.4194903991109389E-4</v>
      </c>
      <c r="CQ18" s="108">
        <f t="shared" si="7"/>
        <v>2.4212439127514521E-4</v>
      </c>
      <c r="CR18" s="108">
        <f t="shared" si="8"/>
        <v>2.393137284261568E-4</v>
      </c>
      <c r="CS18" s="108">
        <f t="shared" si="9"/>
        <v>2.412555621510551E-4</v>
      </c>
      <c r="CT18" s="44">
        <f t="shared" si="10"/>
        <v>2.4438503646291994E-4</v>
      </c>
      <c r="CU18" s="44">
        <f t="shared" si="12"/>
        <v>2.4339758838362789E-4</v>
      </c>
    </row>
    <row r="19" spans="1:99" x14ac:dyDescent="0.25">
      <c r="A19" s="33" t="s">
        <v>185</v>
      </c>
      <c r="B19" s="75">
        <v>63443.240234999997</v>
      </c>
      <c r="C19" s="75">
        <v>962.50707799999998</v>
      </c>
      <c r="D19" s="75">
        <v>3031.1910379999999</v>
      </c>
      <c r="E19" s="75">
        <v>7969.0825199999999</v>
      </c>
      <c r="F19" s="75">
        <v>4017.011364</v>
      </c>
      <c r="G19" s="75">
        <v>1178.750037</v>
      </c>
      <c r="H19" s="75">
        <v>9937.7820159999992</v>
      </c>
      <c r="I19" s="75">
        <v>566.163726</v>
      </c>
      <c r="J19" s="75">
        <v>236.78482</v>
      </c>
      <c r="K19" s="75">
        <v>529.19677100000001</v>
      </c>
      <c r="L19" s="75">
        <v>52.334449999999997</v>
      </c>
      <c r="M19" s="75">
        <v>271.36514499999998</v>
      </c>
      <c r="N19" s="75"/>
      <c r="O19" s="75" t="s">
        <v>185</v>
      </c>
      <c r="P19" s="75">
        <v>0</v>
      </c>
      <c r="Q19" s="75">
        <v>182.52335884838899</v>
      </c>
      <c r="R19" s="75">
        <v>566.16157564010803</v>
      </c>
      <c r="S19" s="75">
        <v>566.16157564010803</v>
      </c>
      <c r="T19" s="75">
        <v>127.298747780452</v>
      </c>
      <c r="U19" s="75">
        <v>0.56132551402165998</v>
      </c>
      <c r="V19" s="75">
        <v>236.808198965012</v>
      </c>
      <c r="W19" s="75">
        <v>52.333217865021801</v>
      </c>
      <c r="X19" s="75">
        <v>2501.96086922731</v>
      </c>
      <c r="Y19" s="75">
        <v>63445.448581270597</v>
      </c>
      <c r="Z19" s="75">
        <v>1420.7115029310801</v>
      </c>
      <c r="AA19" s="75">
        <v>822.70866650762696</v>
      </c>
      <c r="AB19" s="75">
        <v>201.70605599332799</v>
      </c>
      <c r="AC19" s="75">
        <v>271.40412613020499</v>
      </c>
      <c r="AD19" s="75">
        <v>0</v>
      </c>
      <c r="AE19" s="75">
        <v>0</v>
      </c>
      <c r="AF19" s="75">
        <v>529.22741039327502</v>
      </c>
      <c r="AG19" s="75">
        <v>529.22741039327502</v>
      </c>
      <c r="AH19" s="75">
        <v>698.46544067222396</v>
      </c>
      <c r="AI19" s="75">
        <v>0</v>
      </c>
      <c r="AJ19" s="75">
        <v>15223614.937859099</v>
      </c>
      <c r="AK19" s="75">
        <v>0</v>
      </c>
      <c r="AL19" s="75">
        <v>107.59601910158101</v>
      </c>
      <c r="AM19" s="75">
        <v>132.58634722317001</v>
      </c>
      <c r="AN19" s="75">
        <v>0</v>
      </c>
      <c r="AO19" s="75">
        <v>28.981751306300101</v>
      </c>
      <c r="AP19" s="75">
        <v>24.986686369005199</v>
      </c>
      <c r="AQ19" s="75">
        <v>0</v>
      </c>
      <c r="AR19" s="75">
        <v>334.58533059739301</v>
      </c>
      <c r="AS19" s="75">
        <v>0</v>
      </c>
      <c r="AT19" s="75">
        <v>962.56828543571498</v>
      </c>
      <c r="AU19" s="75">
        <v>0</v>
      </c>
      <c r="AV19" s="75">
        <v>10944.4399925042</v>
      </c>
      <c r="AW19" s="75">
        <v>2728.2264699482398</v>
      </c>
      <c r="AX19" s="75">
        <v>303.13638910255298</v>
      </c>
      <c r="AY19" s="75">
        <v>3031.3628590507901</v>
      </c>
      <c r="AZ19" s="75">
        <v>5.57330133432761E-3</v>
      </c>
      <c r="BA19" s="75">
        <v>304.18026896035502</v>
      </c>
      <c r="BB19" s="75">
        <v>0</v>
      </c>
      <c r="BC19" s="75">
        <v>1.00144017636975</v>
      </c>
      <c r="BD19" s="75">
        <v>4016.9374637298902</v>
      </c>
      <c r="BE19" s="75">
        <v>1.1015809663960401</v>
      </c>
      <c r="BF19" s="75">
        <v>448.22024527521899</v>
      </c>
      <c r="BG19" s="75">
        <v>557.83273730275505</v>
      </c>
      <c r="BH19" s="75">
        <v>0.33381305224402902</v>
      </c>
      <c r="BI19" s="75">
        <v>0</v>
      </c>
      <c r="BJ19" s="75">
        <v>356.52476139927302</v>
      </c>
      <c r="BK19" s="75">
        <v>7969.4401031215202</v>
      </c>
      <c r="BL19" s="75">
        <v>4017.0468064951401</v>
      </c>
      <c r="BM19" s="75">
        <v>3952.3932966263701</v>
      </c>
      <c r="BN19" s="75">
        <v>3.8315694443801398</v>
      </c>
      <c r="BO19" s="75">
        <v>0</v>
      </c>
      <c r="BP19" s="75">
        <v>105.963700689495</v>
      </c>
      <c r="BQ19" s="75">
        <v>23.005777298125501</v>
      </c>
      <c r="BR19" s="75">
        <v>968.96458055413098</v>
      </c>
      <c r="BS19" s="75">
        <v>74.919822984286498</v>
      </c>
      <c r="BT19" s="75">
        <v>12.824480464513799</v>
      </c>
      <c r="BU19" s="75">
        <v>1384.2351937917799</v>
      </c>
      <c r="BV19" s="75">
        <v>501.44495762913101</v>
      </c>
      <c r="BW19" s="75">
        <v>0.50071959093238905</v>
      </c>
      <c r="BX19" s="75">
        <v>77.753002210133502</v>
      </c>
      <c r="BY19" s="75">
        <v>3.3381295105188002E-2</v>
      </c>
      <c r="BZ19" s="75">
        <v>1178.8387718050799</v>
      </c>
      <c r="CA19" s="75">
        <v>862.53631044270503</v>
      </c>
      <c r="CB19" s="75">
        <v>0</v>
      </c>
      <c r="CC19" s="75">
        <v>0</v>
      </c>
      <c r="CD19" s="75">
        <v>488.36806455284398</v>
      </c>
      <c r="CE19" s="75">
        <v>14.732086820390499</v>
      </c>
      <c r="CF19" s="75">
        <v>9938.3079248444301</v>
      </c>
      <c r="CG19" s="75">
        <v>40.231574547937299</v>
      </c>
      <c r="CH19" s="75"/>
      <c r="CI19" s="22">
        <f t="shared" si="11"/>
        <v>1.1012377635376516</v>
      </c>
      <c r="CJ19" s="44">
        <f t="shared" si="0"/>
        <v>3.4808220110127502E-5</v>
      </c>
      <c r="CK19" s="44">
        <f t="shared" si="1"/>
        <v>6.3591673364302232E-5</v>
      </c>
      <c r="CL19" s="44">
        <f t="shared" si="2"/>
        <v>5.6684335839008853E-5</v>
      </c>
      <c r="CM19" s="44">
        <f t="shared" si="3"/>
        <v>4.4871303644160594E-5</v>
      </c>
      <c r="CN19" s="44">
        <f t="shared" si="4"/>
        <v>8.8231005413107252E-6</v>
      </c>
      <c r="CO19" s="44">
        <f t="shared" si="5"/>
        <v>7.5278729412134405E-5</v>
      </c>
      <c r="CP19" s="44">
        <f t="shared" si="6"/>
        <v>5.2920142903533707E-5</v>
      </c>
      <c r="CQ19" s="108">
        <f t="shared" si="7"/>
        <v>-3.7981237462231297E-6</v>
      </c>
      <c r="CR19" s="108">
        <f t="shared" si="8"/>
        <v>9.8735066766527551E-5</v>
      </c>
      <c r="CS19" s="108">
        <f t="shared" si="9"/>
        <v>5.7897921820482446E-5</v>
      </c>
      <c r="CT19" s="44">
        <f t="shared" si="10"/>
        <v>-2.3543478114237018E-5</v>
      </c>
      <c r="CU19" s="44">
        <f t="shared" si="12"/>
        <v>1.4364825742451946E-4</v>
      </c>
    </row>
    <row r="20" spans="1:99" x14ac:dyDescent="0.25">
      <c r="A20" s="33" t="s">
        <v>186</v>
      </c>
      <c r="B20" s="75">
        <v>114.73814400000001</v>
      </c>
      <c r="C20" s="75">
        <v>1.0566450000000001</v>
      </c>
      <c r="D20" s="75">
        <v>3.7804329999999999</v>
      </c>
      <c r="E20" s="75">
        <v>19.778929999999999</v>
      </c>
      <c r="F20" s="75">
        <v>13.064159</v>
      </c>
      <c r="G20" s="75">
        <v>0.74544600000000005</v>
      </c>
      <c r="H20" s="75">
        <v>13.619738</v>
      </c>
      <c r="I20" s="75">
        <v>1.1219319999999999</v>
      </c>
      <c r="J20" s="75">
        <v>0.16784499999999999</v>
      </c>
      <c r="K20" s="75">
        <v>0.75619999999999998</v>
      </c>
      <c r="L20" s="75">
        <v>0.11924999999999999</v>
      </c>
      <c r="M20" s="75">
        <v>1.9650999999999998E-2</v>
      </c>
      <c r="N20" s="75"/>
      <c r="O20" s="75" t="s">
        <v>186</v>
      </c>
      <c r="P20" s="75">
        <v>0</v>
      </c>
      <c r="Q20" s="75">
        <v>0.42916525968242403</v>
      </c>
      <c r="R20" s="75">
        <v>1.1219542659991</v>
      </c>
      <c r="S20" s="75">
        <v>1.1219542659991</v>
      </c>
      <c r="T20" s="75">
        <v>0.28442381090957097</v>
      </c>
      <c r="U20" s="75">
        <v>1.1394123189646999E-3</v>
      </c>
      <c r="V20" s="75">
        <v>0.167844868307434</v>
      </c>
      <c r="W20" s="75">
        <v>0.11924997045286199</v>
      </c>
      <c r="X20" s="75">
        <v>2.8297420633277599</v>
      </c>
      <c r="Y20" s="75">
        <v>114.73811626074</v>
      </c>
      <c r="Z20" s="75">
        <v>0.778415467173729</v>
      </c>
      <c r="AA20" s="75">
        <v>0.62038341177929501</v>
      </c>
      <c r="AB20" s="75">
        <v>0.11600430126490099</v>
      </c>
      <c r="AC20" s="75">
        <v>1.9650972571746601E-2</v>
      </c>
      <c r="AD20" s="75">
        <v>0</v>
      </c>
      <c r="AE20" s="75">
        <v>0</v>
      </c>
      <c r="AF20" s="75">
        <v>0.75619695832933698</v>
      </c>
      <c r="AG20" s="75">
        <v>0.75619695832933698</v>
      </c>
      <c r="AH20" s="75">
        <v>1.6191489667708301</v>
      </c>
      <c r="AI20" s="75">
        <v>0</v>
      </c>
      <c r="AJ20" s="75">
        <v>23700.571045597</v>
      </c>
      <c r="AK20" s="75">
        <v>0</v>
      </c>
      <c r="AL20" s="75">
        <v>6.4834940013337894E-2</v>
      </c>
      <c r="AM20" s="75">
        <v>5.3901005339153499E-2</v>
      </c>
      <c r="AN20" s="75">
        <v>0</v>
      </c>
      <c r="AO20" s="75">
        <v>6.0034052611760501E-2</v>
      </c>
      <c r="AP20" s="75">
        <v>6.2848186054663593E-2</v>
      </c>
      <c r="AQ20" s="75">
        <v>0</v>
      </c>
      <c r="AR20" s="75">
        <v>0.68533919946427602</v>
      </c>
      <c r="AS20" s="75">
        <v>0</v>
      </c>
      <c r="AT20" s="75">
        <v>1.056646549491</v>
      </c>
      <c r="AU20" s="75">
        <v>0</v>
      </c>
      <c r="AV20" s="75">
        <v>14.6700756736498</v>
      </c>
      <c r="AW20" s="75">
        <v>3.40236776401726</v>
      </c>
      <c r="AX20" s="75">
        <v>0.378041775382088</v>
      </c>
      <c r="AY20" s="75">
        <v>3.7804095393993502</v>
      </c>
      <c r="AZ20" s="75">
        <v>0</v>
      </c>
      <c r="BA20" s="75">
        <v>0.38975111559384201</v>
      </c>
      <c r="BB20" s="75">
        <v>0</v>
      </c>
      <c r="BC20" s="75">
        <v>3.9191972971334404E-3</v>
      </c>
      <c r="BD20" s="75">
        <v>6.6752260454041803</v>
      </c>
      <c r="BE20" s="75">
        <v>4.3111460176259503E-3</v>
      </c>
      <c r="BF20" s="75">
        <v>1.18256772323175</v>
      </c>
      <c r="BG20" s="75">
        <v>1.42399257042389</v>
      </c>
      <c r="BH20" s="75">
        <v>1.30641026912922E-3</v>
      </c>
      <c r="BI20" s="75">
        <v>0</v>
      </c>
      <c r="BJ20" s="75">
        <v>0.91971681630538404</v>
      </c>
      <c r="BK20" s="75">
        <v>19.778923691529201</v>
      </c>
      <c r="BL20" s="75">
        <v>13.0641543776627</v>
      </c>
      <c r="BM20" s="75">
        <v>6.7147693138665199</v>
      </c>
      <c r="BN20" s="75">
        <v>1.0529645000743999E-2</v>
      </c>
      <c r="BO20" s="75">
        <v>0</v>
      </c>
      <c r="BP20" s="75">
        <v>0.31272959760137098</v>
      </c>
      <c r="BQ20" s="75">
        <v>8.5569988480850095E-2</v>
      </c>
      <c r="BR20" s="75">
        <v>3.5500535171987999</v>
      </c>
      <c r="BS20" s="75">
        <v>0.235154351097075</v>
      </c>
      <c r="BT20" s="75">
        <v>4.57247419214383E-2</v>
      </c>
      <c r="BU20" s="75">
        <v>5.0715049300859203</v>
      </c>
      <c r="BV20" s="75">
        <v>0.19476162294570501</v>
      </c>
      <c r="BW20" s="75">
        <v>1.95964185915772E-3</v>
      </c>
      <c r="BX20" s="75">
        <v>0.21498345982351999</v>
      </c>
      <c r="BY20" s="75">
        <v>1.30641048959142E-4</v>
      </c>
      <c r="BZ20" s="75">
        <v>0.74545281943594699</v>
      </c>
      <c r="CA20" s="75">
        <v>2.07842947925527</v>
      </c>
      <c r="CB20" s="75">
        <v>0</v>
      </c>
      <c r="CC20" s="75">
        <v>0</v>
      </c>
      <c r="CD20" s="75">
        <v>0.189890193605493</v>
      </c>
      <c r="CE20" s="75">
        <v>3.2711779348203497E-2</v>
      </c>
      <c r="CF20" s="75">
        <v>13.6197344532813</v>
      </c>
      <c r="CG20" s="75">
        <v>8.6144913050810998E-2</v>
      </c>
      <c r="CH20" s="75"/>
      <c r="CI20" s="22">
        <f t="shared" si="11"/>
        <v>1.0771190674804565</v>
      </c>
      <c r="CJ20" s="44">
        <f t="shared" si="0"/>
        <v>-2.4176144949174617E-7</v>
      </c>
      <c r="CK20" s="44">
        <f t="shared" si="1"/>
        <v>1.4664253367521698E-6</v>
      </c>
      <c r="CL20" s="44">
        <f t="shared" si="2"/>
        <v>-6.2057972326787242E-6</v>
      </c>
      <c r="CM20" s="44">
        <f t="shared" si="3"/>
        <v>-3.1894904315797858E-7</v>
      </c>
      <c r="CN20" s="44">
        <f t="shared" si="4"/>
        <v>-3.5381820601502248E-7</v>
      </c>
      <c r="CO20" s="44">
        <f t="shared" si="5"/>
        <v>9.1481287000486392E-6</v>
      </c>
      <c r="CP20" s="44">
        <f t="shared" si="6"/>
        <v>-2.6041020025971451E-7</v>
      </c>
      <c r="CQ20" s="108">
        <f t="shared" si="7"/>
        <v>1.9846121779257772E-5</v>
      </c>
      <c r="CR20" s="108">
        <f t="shared" si="8"/>
        <v>-7.8460821586048978E-7</v>
      </c>
      <c r="CS20" s="108">
        <f t="shared" si="9"/>
        <v>-4.0223097897468063E-6</v>
      </c>
      <c r="CT20" s="44">
        <f t="shared" si="10"/>
        <v>-2.4777474213992026E-7</v>
      </c>
      <c r="CU20" s="44">
        <f t="shared" si="12"/>
        <v>-1.3957688360738757E-6</v>
      </c>
    </row>
    <row r="21" spans="1:99" x14ac:dyDescent="0.25">
      <c r="A21" s="33" t="s">
        <v>187</v>
      </c>
      <c r="B21" s="75">
        <v>1560.7867040000001</v>
      </c>
      <c r="C21" s="75">
        <v>16.828025</v>
      </c>
      <c r="D21" s="75">
        <v>79.772946000000005</v>
      </c>
      <c r="E21" s="75">
        <v>250.44771800000001</v>
      </c>
      <c r="F21" s="75">
        <v>140.85475299999999</v>
      </c>
      <c r="G21" s="75">
        <v>24.533512000000002</v>
      </c>
      <c r="H21" s="75">
        <v>234.12506500000001</v>
      </c>
      <c r="I21" s="75">
        <v>19.203766000000002</v>
      </c>
      <c r="J21" s="75">
        <v>2.8834689999999998</v>
      </c>
      <c r="K21" s="75">
        <v>13.058928</v>
      </c>
      <c r="L21" s="75">
        <v>2.0431750000000002</v>
      </c>
      <c r="M21" s="75">
        <v>0.33545399999999997</v>
      </c>
      <c r="N21" s="75"/>
      <c r="O21" s="75" t="s">
        <v>187</v>
      </c>
      <c r="P21" s="75">
        <v>0</v>
      </c>
      <c r="Q21" s="75">
        <v>7.3677169125602804</v>
      </c>
      <c r="R21" s="75">
        <v>19.2037348291651</v>
      </c>
      <c r="S21" s="75">
        <v>19.2037348291651</v>
      </c>
      <c r="T21" s="75">
        <v>4.9007449584153102</v>
      </c>
      <c r="U21" s="75">
        <v>1.9102034575703902E-2</v>
      </c>
      <c r="V21" s="75">
        <v>2.8834643195516598</v>
      </c>
      <c r="W21" s="75">
        <v>2.0431659505026998</v>
      </c>
      <c r="X21" s="75">
        <v>48.666966156561202</v>
      </c>
      <c r="Y21" s="75">
        <v>1560.78621714424</v>
      </c>
      <c r="Z21" s="75">
        <v>13.357281867772199</v>
      </c>
      <c r="AA21" s="75">
        <v>10.554103587754399</v>
      </c>
      <c r="AB21" s="75">
        <v>2.0049714666181599</v>
      </c>
      <c r="AC21" s="75">
        <v>0.335454226366176</v>
      </c>
      <c r="AD21" s="75">
        <v>0</v>
      </c>
      <c r="AE21" s="75">
        <v>0</v>
      </c>
      <c r="AF21" s="75">
        <v>13.058894376302501</v>
      </c>
      <c r="AG21" s="75">
        <v>13.058894376302501</v>
      </c>
      <c r="AH21" s="75">
        <v>27.737953848738599</v>
      </c>
      <c r="AI21" s="75">
        <v>0</v>
      </c>
      <c r="AJ21" s="75">
        <v>255531.73172318499</v>
      </c>
      <c r="AK21" s="75">
        <v>0</v>
      </c>
      <c r="AL21" s="75">
        <v>1.0998980091381501</v>
      </c>
      <c r="AM21" s="75">
        <v>0.91950469170059002</v>
      </c>
      <c r="AN21" s="75">
        <v>0</v>
      </c>
      <c r="AO21" s="75">
        <v>1.0184925974407499</v>
      </c>
      <c r="AP21" s="75">
        <v>1.08937000375226</v>
      </c>
      <c r="AQ21" s="75">
        <v>0</v>
      </c>
      <c r="AR21" s="75">
        <v>11.5082206556642</v>
      </c>
      <c r="AS21" s="75">
        <v>0</v>
      </c>
      <c r="AT21" s="75">
        <v>16.827976157013101</v>
      </c>
      <c r="AU21" s="75">
        <v>0</v>
      </c>
      <c r="AV21" s="75">
        <v>252.060390328323</v>
      </c>
      <c r="AW21" s="75">
        <v>71.795510640056804</v>
      </c>
      <c r="AX21" s="75">
        <v>7.9772839123221804</v>
      </c>
      <c r="AY21" s="75">
        <v>79.772794552378997</v>
      </c>
      <c r="AZ21" s="75">
        <v>0</v>
      </c>
      <c r="BA21" s="75">
        <v>6.6405306883381003</v>
      </c>
      <c r="BB21" s="75">
        <v>0</v>
      </c>
      <c r="BC21" s="75">
        <v>4.2256496965888901E-2</v>
      </c>
      <c r="BD21" s="75">
        <v>115.398375474131</v>
      </c>
      <c r="BE21" s="75">
        <v>4.64821993308972E-2</v>
      </c>
      <c r="BF21" s="75">
        <v>12.750168267773301</v>
      </c>
      <c r="BG21" s="75">
        <v>15.3531631365157</v>
      </c>
      <c r="BH21" s="75">
        <v>1.40854612895936E-2</v>
      </c>
      <c r="BI21" s="75">
        <v>0</v>
      </c>
      <c r="BJ21" s="75">
        <v>9.9161719825614405</v>
      </c>
      <c r="BK21" s="75">
        <v>250.447657131786</v>
      </c>
      <c r="BL21" s="75">
        <v>140.85471379608299</v>
      </c>
      <c r="BM21" s="75">
        <v>109.592943335703</v>
      </c>
      <c r="BN21" s="75">
        <v>0.113529119198399</v>
      </c>
      <c r="BO21" s="75">
        <v>0</v>
      </c>
      <c r="BP21" s="75">
        <v>3.37177844651311</v>
      </c>
      <c r="BQ21" s="75">
        <v>0.92260094468052201</v>
      </c>
      <c r="BR21" s="75">
        <v>38.275859830133797</v>
      </c>
      <c r="BS21" s="75">
        <v>2.5353849104647801</v>
      </c>
      <c r="BT21" s="75">
        <v>0.49299157503706498</v>
      </c>
      <c r="BU21" s="75">
        <v>54.679801914714197</v>
      </c>
      <c r="BV21" s="75">
        <v>3.3024163214973701</v>
      </c>
      <c r="BW21" s="75">
        <v>2.1128244514624899E-2</v>
      </c>
      <c r="BX21" s="75">
        <v>2.3179027210546899</v>
      </c>
      <c r="BY21" s="75">
        <v>1.40854533529544E-3</v>
      </c>
      <c r="BZ21" s="75">
        <v>24.5336018386547</v>
      </c>
      <c r="CA21" s="75">
        <v>35.966883345950102</v>
      </c>
      <c r="CB21" s="75">
        <v>0</v>
      </c>
      <c r="CC21" s="75">
        <v>0</v>
      </c>
      <c r="CD21" s="75">
        <v>3.2378436311041301</v>
      </c>
      <c r="CE21" s="75">
        <v>0.55668883468311303</v>
      </c>
      <c r="CF21" s="75">
        <v>234.12500151567701</v>
      </c>
      <c r="CG21" s="75">
        <v>1.4686258859394701</v>
      </c>
      <c r="CH21" s="75"/>
      <c r="CI21" s="22">
        <f t="shared" si="11"/>
        <v>1.076606038212647</v>
      </c>
      <c r="CJ21" s="44">
        <f t="shared" si="0"/>
        <v>-3.1192972032968624E-7</v>
      </c>
      <c r="CK21" s="44">
        <f t="shared" si="1"/>
        <v>-2.9024788648367493E-6</v>
      </c>
      <c r="CL21" s="44">
        <f t="shared" si="2"/>
        <v>-1.8984834909770719E-6</v>
      </c>
      <c r="CM21" s="44">
        <f t="shared" si="3"/>
        <v>-2.4303760678250416E-7</v>
      </c>
      <c r="CN21" s="44">
        <f t="shared" si="4"/>
        <v>-2.783286766196398E-7</v>
      </c>
      <c r="CO21" s="44">
        <f t="shared" si="5"/>
        <v>3.6618750180806509E-6</v>
      </c>
      <c r="CP21" s="44">
        <f t="shared" si="6"/>
        <v>-2.7115560221281855E-7</v>
      </c>
      <c r="CQ21" s="108">
        <f t="shared" si="7"/>
        <v>-1.6231626078797568E-6</v>
      </c>
      <c r="CR21" s="108">
        <f t="shared" si="8"/>
        <v>-1.6232005060608982E-6</v>
      </c>
      <c r="CS21" s="108">
        <f t="shared" si="9"/>
        <v>-2.5747670481950872E-6</v>
      </c>
      <c r="CT21" s="44">
        <f t="shared" si="10"/>
        <v>-4.4291347047640425E-6</v>
      </c>
      <c r="CU21" s="44">
        <f t="shared" si="12"/>
        <v>6.7480541602128746E-7</v>
      </c>
    </row>
    <row r="22" spans="1:99" x14ac:dyDescent="0.25">
      <c r="A22" s="33" t="s">
        <v>339</v>
      </c>
      <c r="B22" s="75">
        <v>227.812501</v>
      </c>
      <c r="C22" s="75">
        <v>2.1371280000000001</v>
      </c>
      <c r="D22" s="75">
        <v>11.907776</v>
      </c>
      <c r="E22" s="75">
        <v>40.370147000000003</v>
      </c>
      <c r="F22" s="75">
        <v>19.494038</v>
      </c>
      <c r="G22" s="75">
        <v>2.049229</v>
      </c>
      <c r="H22" s="75">
        <v>34.994227000000002</v>
      </c>
      <c r="I22" s="75">
        <v>2.8826749999999999</v>
      </c>
      <c r="J22" s="75">
        <v>0.43126100000000001</v>
      </c>
      <c r="K22" s="75">
        <v>1.9429620000000001</v>
      </c>
      <c r="L22" s="75">
        <v>0.30641099999999999</v>
      </c>
      <c r="M22" s="75">
        <v>5.0486000000000003E-2</v>
      </c>
      <c r="N22" s="75"/>
      <c r="O22" s="75" t="s">
        <v>339</v>
      </c>
      <c r="P22" s="75">
        <v>0</v>
      </c>
      <c r="Q22" s="75">
        <v>1.107268963034</v>
      </c>
      <c r="R22" s="75">
        <v>2.8946610746870798</v>
      </c>
      <c r="S22" s="75">
        <v>2.8946610746870798</v>
      </c>
      <c r="T22" s="75">
        <v>0.73383046131715102</v>
      </c>
      <c r="U22" s="75">
        <v>2.9396590645788898E-3</v>
      </c>
      <c r="V22" s="75">
        <v>0.433053141749698</v>
      </c>
      <c r="W22" s="75">
        <v>0.30768233672911199</v>
      </c>
      <c r="X22" s="75">
        <v>7.3008593177797199</v>
      </c>
      <c r="Y22" s="75">
        <v>228.74619884588</v>
      </c>
      <c r="Z22" s="75">
        <v>2.0083265109211399</v>
      </c>
      <c r="AA22" s="75">
        <v>1.60060675950329</v>
      </c>
      <c r="AB22" s="75">
        <v>0.29929360514558701</v>
      </c>
      <c r="AC22" s="75">
        <v>5.0695374676609499E-2</v>
      </c>
      <c r="AD22" s="75">
        <v>0</v>
      </c>
      <c r="AE22" s="75">
        <v>0</v>
      </c>
      <c r="AF22" s="75">
        <v>1.9510192692339401</v>
      </c>
      <c r="AG22" s="75">
        <v>1.9510192692339401</v>
      </c>
      <c r="AH22" s="75">
        <v>4.1774283180167204</v>
      </c>
      <c r="AI22" s="75">
        <v>0</v>
      </c>
      <c r="AJ22" s="75">
        <v>63640.0830877935</v>
      </c>
      <c r="AK22" s="75">
        <v>0</v>
      </c>
      <c r="AL22" s="75">
        <v>0.167277425299139</v>
      </c>
      <c r="AM22" s="75">
        <v>0.13906736715587201</v>
      </c>
      <c r="AN22" s="75">
        <v>0</v>
      </c>
      <c r="AO22" s="75">
        <v>0.15489076835488899</v>
      </c>
      <c r="AP22" s="75">
        <v>0.162151237840131</v>
      </c>
      <c r="AQ22" s="75">
        <v>0</v>
      </c>
      <c r="AR22" s="75">
        <v>1.76819796765488</v>
      </c>
      <c r="AS22" s="75">
        <v>0</v>
      </c>
      <c r="AT22" s="75">
        <v>2.14571412666655</v>
      </c>
      <c r="AU22" s="75">
        <v>0</v>
      </c>
      <c r="AV22" s="75">
        <v>37.849446584764898</v>
      </c>
      <c r="AW22" s="75">
        <v>10.7620036927418</v>
      </c>
      <c r="AX22" s="75">
        <v>1.1957672073501999</v>
      </c>
      <c r="AY22" s="75">
        <v>11.957770900091999</v>
      </c>
      <c r="AZ22" s="75">
        <v>0</v>
      </c>
      <c r="BA22" s="75">
        <v>1.0055863528387201</v>
      </c>
      <c r="BB22" s="75">
        <v>0</v>
      </c>
      <c r="BC22" s="75">
        <v>5.8716050199242699E-3</v>
      </c>
      <c r="BD22" s="75">
        <v>17.222370465781498</v>
      </c>
      <c r="BE22" s="75">
        <v>6.4588700209990196E-3</v>
      </c>
      <c r="BF22" s="75">
        <v>1.7716786542987299</v>
      </c>
      <c r="BG22" s="75">
        <v>2.1333727960669502</v>
      </c>
      <c r="BH22" s="75">
        <v>1.9572237195279898E-3</v>
      </c>
      <c r="BI22" s="75">
        <v>0</v>
      </c>
      <c r="BJ22" s="75">
        <v>1.3778847754316901</v>
      </c>
      <c r="BK22" s="75">
        <v>40.538169599805897</v>
      </c>
      <c r="BL22" s="75">
        <v>19.572231450475901</v>
      </c>
      <c r="BM22" s="75">
        <v>20.96593814933</v>
      </c>
      <c r="BN22" s="75">
        <v>1.5775236583497301E-2</v>
      </c>
      <c r="BO22" s="75">
        <v>0</v>
      </c>
      <c r="BP22" s="75">
        <v>0.46851998214256102</v>
      </c>
      <c r="BQ22" s="75">
        <v>0.12819828370177999</v>
      </c>
      <c r="BR22" s="75">
        <v>5.3185582874496298</v>
      </c>
      <c r="BS22" s="75">
        <v>0.35230046793101699</v>
      </c>
      <c r="BT22" s="75">
        <v>6.8502664836830401E-2</v>
      </c>
      <c r="BU22" s="75">
        <v>7.59794099329243</v>
      </c>
      <c r="BV22" s="75">
        <v>0.502495643909456</v>
      </c>
      <c r="BW22" s="75">
        <v>2.9358267608040199E-3</v>
      </c>
      <c r="BX22" s="75">
        <v>0.32208006084756602</v>
      </c>
      <c r="BY22" s="75">
        <v>1.95722371952799E-4</v>
      </c>
      <c r="BZ22" s="75">
        <v>2.0572354260707502</v>
      </c>
      <c r="CA22" s="75">
        <v>5.3624379799070701</v>
      </c>
      <c r="CB22" s="75">
        <v>0</v>
      </c>
      <c r="CC22" s="75">
        <v>0</v>
      </c>
      <c r="CD22" s="75">
        <v>0.48993038433395603</v>
      </c>
      <c r="CE22" s="75">
        <v>8.4397935415598799E-2</v>
      </c>
      <c r="CF22" s="75">
        <v>35.139529202974003</v>
      </c>
      <c r="CG22" s="75">
        <v>0.222256989521431</v>
      </c>
      <c r="CH22" s="75"/>
      <c r="CI22" s="22">
        <f t="shared" si="11"/>
        <v>1.0771187731667602</v>
      </c>
      <c r="CJ22" s="44">
        <f t="shared" si="0"/>
        <v>4.0985364796991743E-3</v>
      </c>
      <c r="CK22" s="44">
        <f t="shared" si="1"/>
        <v>4.0176005679350502E-3</v>
      </c>
      <c r="CL22" s="44">
        <f t="shared" si="2"/>
        <v>4.1985086125233655E-3</v>
      </c>
      <c r="CM22" s="44">
        <f t="shared" si="3"/>
        <v>4.1620507303551406E-3</v>
      </c>
      <c r="CN22" s="44">
        <f t="shared" si="4"/>
        <v>4.0111469196838934E-3</v>
      </c>
      <c r="CO22" s="44">
        <f t="shared" si="5"/>
        <v>3.9070431224378505E-3</v>
      </c>
      <c r="CP22" s="44">
        <f t="shared" si="6"/>
        <v>4.1521763853792568E-3</v>
      </c>
      <c r="CQ22" s="108">
        <f t="shared" si="7"/>
        <v>4.1579694856617227E-3</v>
      </c>
      <c r="CR22" s="108">
        <f t="shared" si="8"/>
        <v>4.155585016261603E-3</v>
      </c>
      <c r="CS22" s="108">
        <f t="shared" si="9"/>
        <v>4.146900059774721E-3</v>
      </c>
      <c r="CT22" s="44">
        <f t="shared" si="10"/>
        <v>4.1491223523698719E-3</v>
      </c>
      <c r="CU22" s="44">
        <f t="shared" si="12"/>
        <v>4.1471829142632781E-3</v>
      </c>
    </row>
    <row r="23" spans="1:99" x14ac:dyDescent="0.25">
      <c r="A23" s="33" t="s">
        <v>189</v>
      </c>
      <c r="B23" s="75">
        <v>1140.108041</v>
      </c>
      <c r="C23" s="75">
        <v>10.895467</v>
      </c>
      <c r="D23" s="75">
        <v>33.621654999999997</v>
      </c>
      <c r="E23" s="75">
        <v>183.809485</v>
      </c>
      <c r="F23" s="75">
        <v>132.85631100000001</v>
      </c>
      <c r="G23" s="75">
        <v>9.0720109999999998</v>
      </c>
      <c r="H23" s="75">
        <v>132.47869299999999</v>
      </c>
      <c r="I23" s="75">
        <v>10.572683</v>
      </c>
      <c r="J23" s="75">
        <v>1.6249720000000001</v>
      </c>
      <c r="K23" s="75">
        <v>7.6023300000000003</v>
      </c>
      <c r="L23" s="75">
        <v>1.1319969999999999</v>
      </c>
      <c r="M23" s="75">
        <v>0.18177099999999999</v>
      </c>
      <c r="N23" s="75"/>
      <c r="O23" s="75" t="s">
        <v>189</v>
      </c>
      <c r="P23" s="75">
        <v>0</v>
      </c>
      <c r="Q23" s="75">
        <v>4.1516784199749699</v>
      </c>
      <c r="R23" s="75">
        <v>10.5728638361871</v>
      </c>
      <c r="S23" s="75">
        <v>10.5728638361871</v>
      </c>
      <c r="T23" s="75">
        <v>2.7963538639858401</v>
      </c>
      <c r="U23" s="75">
        <v>9.8711394435313602E-3</v>
      </c>
      <c r="V23" s="75">
        <v>1.62496782134118</v>
      </c>
      <c r="W23" s="75">
        <v>1.13199874084064</v>
      </c>
      <c r="X23" s="75">
        <v>27.593088620270301</v>
      </c>
      <c r="Y23" s="75">
        <v>1140.1077954331199</v>
      </c>
      <c r="Z23" s="75">
        <v>7.5148353578729798</v>
      </c>
      <c r="AA23" s="75">
        <v>5.7594609432993202</v>
      </c>
      <c r="AB23" s="75">
        <v>1.15606939996759</v>
      </c>
      <c r="AC23" s="75">
        <v>0.18177139974150799</v>
      </c>
      <c r="AD23" s="75">
        <v>0</v>
      </c>
      <c r="AE23" s="75">
        <v>0</v>
      </c>
      <c r="AF23" s="75">
        <v>7.6022957770553896</v>
      </c>
      <c r="AG23" s="75">
        <v>7.6022957770553896</v>
      </c>
      <c r="AH23" s="75">
        <v>15.5157179808749</v>
      </c>
      <c r="AI23" s="75">
        <v>0</v>
      </c>
      <c r="AJ23" s="75">
        <v>182295.84835292099</v>
      </c>
      <c r="AK23" s="75">
        <v>0</v>
      </c>
      <c r="AL23" s="75">
        <v>0.59412976689870201</v>
      </c>
      <c r="AM23" s="75">
        <v>0.50675259905344505</v>
      </c>
      <c r="AN23" s="75">
        <v>0</v>
      </c>
      <c r="AO23" s="75">
        <v>0.55022590420872197</v>
      </c>
      <c r="AP23" s="75">
        <v>0.63413347593710201</v>
      </c>
      <c r="AQ23" s="75">
        <v>0</v>
      </c>
      <c r="AR23" s="75">
        <v>5.9831487576527396</v>
      </c>
      <c r="AS23" s="75">
        <v>0</v>
      </c>
      <c r="AT23" s="75">
        <v>10.895490812788999</v>
      </c>
      <c r="AU23" s="75">
        <v>0</v>
      </c>
      <c r="AV23" s="75">
        <v>142.39721699543</v>
      </c>
      <c r="AW23" s="75">
        <v>30.259376378577599</v>
      </c>
      <c r="AX23" s="75">
        <v>3.3621829659881901</v>
      </c>
      <c r="AY23" s="75">
        <v>33.621559344565803</v>
      </c>
      <c r="AZ23" s="75">
        <v>0</v>
      </c>
      <c r="BA23" s="75">
        <v>3.6433009843637101</v>
      </c>
      <c r="BB23" s="75">
        <v>0</v>
      </c>
      <c r="BC23" s="75">
        <v>3.9856549876816701E-2</v>
      </c>
      <c r="BD23" s="75">
        <v>66.586429462788701</v>
      </c>
      <c r="BE23" s="75">
        <v>4.3842213991633398E-2</v>
      </c>
      <c r="BF23" s="75">
        <v>12.026152637003401</v>
      </c>
      <c r="BG23" s="75">
        <v>14.4813309302953</v>
      </c>
      <c r="BH23" s="75">
        <v>1.3285610322040099E-2</v>
      </c>
      <c r="BI23" s="75">
        <v>0</v>
      </c>
      <c r="BJ23" s="75">
        <v>9.3530877494667504</v>
      </c>
      <c r="BK23" s="75">
        <v>183.809426517303</v>
      </c>
      <c r="BL23" s="75">
        <v>132.8562676798</v>
      </c>
      <c r="BM23" s="75">
        <v>50.953158837502798</v>
      </c>
      <c r="BN23" s="75">
        <v>0.107082130656922</v>
      </c>
      <c r="BO23" s="75">
        <v>0</v>
      </c>
      <c r="BP23" s="75">
        <v>3.1803117004800501</v>
      </c>
      <c r="BQ23" s="75">
        <v>0.87020513015537004</v>
      </c>
      <c r="BR23" s="75">
        <v>36.102361260382303</v>
      </c>
      <c r="BS23" s="75">
        <v>2.3914080259263502</v>
      </c>
      <c r="BT23" s="75">
        <v>0.46500094578283302</v>
      </c>
      <c r="BU23" s="75">
        <v>51.5748044775873</v>
      </c>
      <c r="BV23" s="75">
        <v>1.7806240501771899</v>
      </c>
      <c r="BW23" s="75">
        <v>1.9928678604694699E-2</v>
      </c>
      <c r="BX23" s="75">
        <v>2.1862810782806101</v>
      </c>
      <c r="BY23" s="75">
        <v>1.3285609881115699E-3</v>
      </c>
      <c r="BZ23" s="75">
        <v>9.0720876381333397</v>
      </c>
      <c r="CA23" s="75">
        <v>20.822202958291602</v>
      </c>
      <c r="CB23" s="75">
        <v>0</v>
      </c>
      <c r="CC23" s="75">
        <v>0</v>
      </c>
      <c r="CD23" s="75">
        <v>1.78135161782018</v>
      </c>
      <c r="CE23" s="75">
        <v>0.30415292133798499</v>
      </c>
      <c r="CF23" s="75">
        <v>132.47865451919901</v>
      </c>
      <c r="CG23" s="75">
        <v>0.80755778775387499</v>
      </c>
      <c r="CH23" s="75"/>
      <c r="CI23" s="22">
        <f t="shared" si="11"/>
        <v>1.074869136558098</v>
      </c>
      <c r="CJ23" s="44">
        <f t="shared" si="0"/>
        <v>-2.1538913086168216E-7</v>
      </c>
      <c r="CK23" s="44">
        <f t="shared" si="1"/>
        <v>2.1855684569851173E-6</v>
      </c>
      <c r="CL23" s="44">
        <f t="shared" si="2"/>
        <v>-2.8450543018773578E-6</v>
      </c>
      <c r="CM23" s="44">
        <f t="shared" si="3"/>
        <v>-3.1817018038986165E-7</v>
      </c>
      <c r="CN23" s="44">
        <f t="shared" si="4"/>
        <v>-3.2606806316296667E-7</v>
      </c>
      <c r="CO23" s="44">
        <f t="shared" si="5"/>
        <v>8.4477557776233331E-6</v>
      </c>
      <c r="CP23" s="44">
        <f t="shared" si="6"/>
        <v>-2.9046784890331904E-7</v>
      </c>
      <c r="CQ23" s="108">
        <f t="shared" si="7"/>
        <v>1.7104096197748221E-5</v>
      </c>
      <c r="CR23" s="108">
        <f t="shared" si="8"/>
        <v>-2.571526660198082E-6</v>
      </c>
      <c r="CS23" s="108">
        <f t="shared" si="9"/>
        <v>-4.5016389199942816E-6</v>
      </c>
      <c r="CT23" s="44">
        <f t="shared" si="10"/>
        <v>1.5378491639866492E-6</v>
      </c>
      <c r="CU23" s="44">
        <f t="shared" si="12"/>
        <v>2.1991489731911257E-6</v>
      </c>
    </row>
    <row r="24" spans="1:99" x14ac:dyDescent="0.25">
      <c r="A24" s="33" t="s">
        <v>190</v>
      </c>
      <c r="B24" s="75">
        <v>6422.5746099999997</v>
      </c>
      <c r="C24" s="75">
        <v>59.354810000000001</v>
      </c>
      <c r="D24" s="75">
        <v>203.83490699999999</v>
      </c>
      <c r="E24" s="75">
        <v>996.45034499999997</v>
      </c>
      <c r="F24" s="75">
        <v>700.04146700000001</v>
      </c>
      <c r="G24" s="75">
        <v>55.221485000000001</v>
      </c>
      <c r="H24" s="75">
        <v>807.05331899999999</v>
      </c>
      <c r="I24" s="75">
        <v>60.738463000000003</v>
      </c>
      <c r="J24" s="75">
        <v>9.8172870000000003</v>
      </c>
      <c r="K24" s="75">
        <v>48.974336999999998</v>
      </c>
      <c r="L24" s="75">
        <v>6.5949429999999998</v>
      </c>
      <c r="M24" s="75">
        <v>1.0062120000000001</v>
      </c>
      <c r="N24" s="75"/>
      <c r="O24" s="75" t="s">
        <v>190</v>
      </c>
      <c r="P24" s="75">
        <v>0</v>
      </c>
      <c r="Q24" s="75">
        <v>25.053000423780102</v>
      </c>
      <c r="R24" s="75">
        <v>60.756149021368699</v>
      </c>
      <c r="S24" s="75">
        <v>60.756149021368699</v>
      </c>
      <c r="T24" s="75">
        <v>17.361255494799799</v>
      </c>
      <c r="U24" s="75">
        <v>4.7080210908535702E-2</v>
      </c>
      <c r="V24" s="75">
        <v>9.8199830682229496</v>
      </c>
      <c r="W24" s="75">
        <v>6.5968346443604702</v>
      </c>
      <c r="X24" s="75">
        <v>168.87887391290599</v>
      </c>
      <c r="Y24" s="75">
        <v>6424.2062141679999</v>
      </c>
      <c r="Z24" s="75">
        <v>45.179804591620197</v>
      </c>
      <c r="AA24" s="75">
        <v>32.1307310834273</v>
      </c>
      <c r="AB24" s="75">
        <v>7.3432604989930299</v>
      </c>
      <c r="AC24" s="75">
        <v>1.0065226899061299</v>
      </c>
      <c r="AD24" s="75">
        <v>0</v>
      </c>
      <c r="AE24" s="75">
        <v>0</v>
      </c>
      <c r="AF24" s="75">
        <v>48.987596388676998</v>
      </c>
      <c r="AG24" s="75">
        <v>48.987596388676998</v>
      </c>
      <c r="AH24" s="75">
        <v>92.025628668780897</v>
      </c>
      <c r="AI24" s="75">
        <v>0</v>
      </c>
      <c r="AJ24" s="75">
        <v>1170822.7030249899</v>
      </c>
      <c r="AK24" s="75">
        <v>0</v>
      </c>
      <c r="AL24" s="75">
        <v>3.2266302577963701</v>
      </c>
      <c r="AM24" s="75">
        <v>2.8988271284646401</v>
      </c>
      <c r="AN24" s="75">
        <v>0</v>
      </c>
      <c r="AO24" s="75">
        <v>2.9892289406830801</v>
      </c>
      <c r="AP24" s="75">
        <v>4.1101474729652701</v>
      </c>
      <c r="AQ24" s="75">
        <v>0</v>
      </c>
      <c r="AR24" s="75">
        <v>29.092917573937001</v>
      </c>
      <c r="AS24" s="75">
        <v>0</v>
      </c>
      <c r="AT24" s="75">
        <v>59.372680880966897</v>
      </c>
      <c r="AU24" s="75">
        <v>0</v>
      </c>
      <c r="AV24" s="75">
        <v>864.50451186913301</v>
      </c>
      <c r="AW24" s="75">
        <v>183.50893883827399</v>
      </c>
      <c r="AX24" s="75">
        <v>20.389838502620702</v>
      </c>
      <c r="AY24" s="75">
        <v>203.89877734089501</v>
      </c>
      <c r="AZ24" s="75">
        <v>0</v>
      </c>
      <c r="BA24" s="75">
        <v>20.6075239543202</v>
      </c>
      <c r="BB24" s="75">
        <v>0</v>
      </c>
      <c r="BC24" s="75">
        <v>0.21006092935840001</v>
      </c>
      <c r="BD24" s="75">
        <v>423.62069010731</v>
      </c>
      <c r="BE24" s="75">
        <v>0.23106788516123999</v>
      </c>
      <c r="BF24" s="75">
        <v>63.382542700772099</v>
      </c>
      <c r="BG24" s="75">
        <v>76.322338993700299</v>
      </c>
      <c r="BH24" s="75">
        <v>7.0020733367504903E-2</v>
      </c>
      <c r="BI24" s="75">
        <v>0</v>
      </c>
      <c r="BJ24" s="75">
        <v>49.294426605378099</v>
      </c>
      <c r="BK24" s="75">
        <v>996.68101762022104</v>
      </c>
      <c r="BL24" s="75">
        <v>700.20487449616098</v>
      </c>
      <c r="BM24" s="75">
        <v>296.47614312405898</v>
      </c>
      <c r="BN24" s="75">
        <v>0.56436536869547005</v>
      </c>
      <c r="BO24" s="75">
        <v>0</v>
      </c>
      <c r="BP24" s="75">
        <v>16.761509526722701</v>
      </c>
      <c r="BQ24" s="75">
        <v>4.5863407959787699</v>
      </c>
      <c r="BR24" s="75">
        <v>190.27365399560099</v>
      </c>
      <c r="BS24" s="75">
        <v>12.603690691534799</v>
      </c>
      <c r="BT24" s="75">
        <v>2.45072021032093</v>
      </c>
      <c r="BU24" s="75">
        <v>271.81953239967498</v>
      </c>
      <c r="BV24" s="75">
        <v>9.6231815054155394</v>
      </c>
      <c r="BW24" s="75">
        <v>0.105030667835116</v>
      </c>
      <c r="BX24" s="75">
        <v>11.522570919933599</v>
      </c>
      <c r="BY24" s="75">
        <v>7.0020721242084003E-3</v>
      </c>
      <c r="BZ24" s="75">
        <v>55.244651285019003</v>
      </c>
      <c r="CA24" s="75">
        <v>133.41069521075801</v>
      </c>
      <c r="CB24" s="75">
        <v>0</v>
      </c>
      <c r="CC24" s="75">
        <v>0</v>
      </c>
      <c r="CD24" s="75">
        <v>10.1465016642594</v>
      </c>
      <c r="CE24" s="75">
        <v>1.70204858606127</v>
      </c>
      <c r="CF24" s="75">
        <v>807.27893527780896</v>
      </c>
      <c r="CG24" s="75">
        <v>4.5934651865209402</v>
      </c>
      <c r="CH24" s="75"/>
      <c r="CI24" s="22">
        <f t="shared" si="11"/>
        <v>1.0708869934425218</v>
      </c>
      <c r="CJ24" s="44">
        <f t="shared" si="0"/>
        <v>2.5404207301224247E-4</v>
      </c>
      <c r="CK24" s="44">
        <f t="shared" si="1"/>
        <v>3.0108564018478288E-4</v>
      </c>
      <c r="CL24" s="44">
        <f t="shared" si="2"/>
        <v>3.1334348878242962E-4</v>
      </c>
      <c r="CM24" s="44">
        <f t="shared" si="3"/>
        <v>2.3149434528127057E-4</v>
      </c>
      <c r="CN24" s="44">
        <f t="shared" si="4"/>
        <v>2.3342545243962138E-4</v>
      </c>
      <c r="CO24" s="44">
        <f t="shared" si="5"/>
        <v>4.1951579206901034E-4</v>
      </c>
      <c r="CP24" s="44">
        <f t="shared" si="6"/>
        <v>2.7955560369731584E-4</v>
      </c>
      <c r="CQ24" s="108">
        <f t="shared" si="7"/>
        <v>2.9118322221450448E-4</v>
      </c>
      <c r="CR24" s="108">
        <f t="shared" si="8"/>
        <v>2.7462457020450981E-4</v>
      </c>
      <c r="CS24" s="108">
        <f t="shared" si="9"/>
        <v>2.7074156566937507E-4</v>
      </c>
      <c r="CT24" s="44">
        <f t="shared" si="10"/>
        <v>2.8683255647098111E-4</v>
      </c>
      <c r="CU24" s="44">
        <f t="shared" si="12"/>
        <v>3.0877181561123594E-4</v>
      </c>
    </row>
    <row r="25" spans="1:99" x14ac:dyDescent="0.25">
      <c r="A25" s="33" t="s">
        <v>191</v>
      </c>
      <c r="B25" s="75">
        <v>29927.903332000002</v>
      </c>
      <c r="C25" s="75">
        <v>341.105075</v>
      </c>
      <c r="D25" s="75">
        <v>1409.0257160000001</v>
      </c>
      <c r="E25" s="75">
        <v>3964.8822220000002</v>
      </c>
      <c r="F25" s="75">
        <v>2435.2683870000001</v>
      </c>
      <c r="G25" s="75">
        <v>496.94578200000001</v>
      </c>
      <c r="H25" s="75">
        <v>4289.0492240000003</v>
      </c>
      <c r="I25" s="75">
        <v>365.910594</v>
      </c>
      <c r="J25" s="75">
        <v>53.141340999999997</v>
      </c>
      <c r="K25" s="75">
        <v>229.000595</v>
      </c>
      <c r="L25" s="75">
        <v>38.587347000000001</v>
      </c>
      <c r="M25" s="75">
        <v>6.5325870000000004</v>
      </c>
      <c r="N25" s="75"/>
      <c r="O25" s="75" t="s">
        <v>191</v>
      </c>
      <c r="P25" s="75">
        <v>0</v>
      </c>
      <c r="Q25" s="75">
        <v>135.893860083177</v>
      </c>
      <c r="R25" s="75">
        <v>365.97185399369101</v>
      </c>
      <c r="S25" s="75">
        <v>365.97185399369101</v>
      </c>
      <c r="T25" s="75">
        <v>88.608715143471201</v>
      </c>
      <c r="U25" s="75">
        <v>0.398062786634302</v>
      </c>
      <c r="V25" s="75">
        <v>53.150409310574403</v>
      </c>
      <c r="W25" s="75">
        <v>38.593916536872499</v>
      </c>
      <c r="X25" s="75">
        <v>888.956257442881</v>
      </c>
      <c r="Y25" s="75">
        <v>29933.0804931739</v>
      </c>
      <c r="Z25" s="75">
        <v>246.98201855388399</v>
      </c>
      <c r="AA25" s="75">
        <v>204.280689575753</v>
      </c>
      <c r="AB25" s="75">
        <v>35.635863206026201</v>
      </c>
      <c r="AC25" s="75">
        <v>6.5336603009683696</v>
      </c>
      <c r="AD25" s="75">
        <v>0</v>
      </c>
      <c r="AE25" s="75">
        <v>0</v>
      </c>
      <c r="AF25" s="75">
        <v>229.042277583139</v>
      </c>
      <c r="AG25" s="75">
        <v>229.042277583139</v>
      </c>
      <c r="AH25" s="75">
        <v>517.47893438171002</v>
      </c>
      <c r="AI25" s="75">
        <v>0</v>
      </c>
      <c r="AJ25" s="75">
        <v>4314913.7074937401</v>
      </c>
      <c r="AK25" s="75">
        <v>0</v>
      </c>
      <c r="AL25" s="75">
        <v>21.6008007334942</v>
      </c>
      <c r="AM25" s="75">
        <v>17.542849709666701</v>
      </c>
      <c r="AN25" s="75">
        <v>0</v>
      </c>
      <c r="AO25" s="75">
        <v>19.998591768323799</v>
      </c>
      <c r="AP25" s="75">
        <v>19.054283375097601</v>
      </c>
      <c r="AQ25" s="75">
        <v>0</v>
      </c>
      <c r="AR25" s="75">
        <v>237.95302882978299</v>
      </c>
      <c r="AS25" s="75">
        <v>0</v>
      </c>
      <c r="AT25" s="75">
        <v>341.16570428964297</v>
      </c>
      <c r="AU25" s="75">
        <v>0</v>
      </c>
      <c r="AV25" s="75">
        <v>4630.2302972381603</v>
      </c>
      <c r="AW25" s="75">
        <v>1268.3545441117201</v>
      </c>
      <c r="AX25" s="75">
        <v>140.928259799269</v>
      </c>
      <c r="AY25" s="75">
        <v>1409.28280391099</v>
      </c>
      <c r="AZ25" s="75">
        <v>0</v>
      </c>
      <c r="BA25" s="75">
        <v>127.528105901332</v>
      </c>
      <c r="BB25" s="75">
        <v>0</v>
      </c>
      <c r="BC25" s="75">
        <v>0.73072707937190295</v>
      </c>
      <c r="BD25" s="75">
        <v>2048.57162788505</v>
      </c>
      <c r="BE25" s="75">
        <v>0.80379689247507302</v>
      </c>
      <c r="BF25" s="75">
        <v>220.48398282599399</v>
      </c>
      <c r="BG25" s="75">
        <v>265.49670298781302</v>
      </c>
      <c r="BH25" s="75">
        <v>0.243575198553767</v>
      </c>
      <c r="BI25" s="75">
        <v>0</v>
      </c>
      <c r="BJ25" s="75">
        <v>171.47674991319201</v>
      </c>
      <c r="BK25" s="75">
        <v>3965.6264340194102</v>
      </c>
      <c r="BL25" s="75">
        <v>2435.7493188775102</v>
      </c>
      <c r="BM25" s="75">
        <v>1529.87711514189</v>
      </c>
      <c r="BN25" s="75">
        <v>1.9632155710246499</v>
      </c>
      <c r="BO25" s="75">
        <v>0</v>
      </c>
      <c r="BP25" s="75">
        <v>58.306955461124197</v>
      </c>
      <c r="BQ25" s="75">
        <v>15.954170462474501</v>
      </c>
      <c r="BR25" s="75">
        <v>661.89049014258399</v>
      </c>
      <c r="BS25" s="75">
        <v>43.843496409221899</v>
      </c>
      <c r="BT25" s="75">
        <v>8.5251169309457193</v>
      </c>
      <c r="BU25" s="75">
        <v>945.55794518207301</v>
      </c>
      <c r="BV25" s="75">
        <v>65.021900670925504</v>
      </c>
      <c r="BW25" s="75">
        <v>0.36536271885006899</v>
      </c>
      <c r="BX25" s="75">
        <v>40.082673600202803</v>
      </c>
      <c r="BY25" s="75">
        <v>2.4357501612129798E-2</v>
      </c>
      <c r="BZ25" s="75">
        <v>497.054434859482</v>
      </c>
      <c r="CA25" s="75">
        <v>634.96032535488996</v>
      </c>
      <c r="CB25" s="75">
        <v>0</v>
      </c>
      <c r="CC25" s="75">
        <v>0</v>
      </c>
      <c r="CD25" s="75">
        <v>61.929196895528001</v>
      </c>
      <c r="CE25" s="75">
        <v>10.7563214019742</v>
      </c>
      <c r="CF25" s="75">
        <v>4289.7964739275903</v>
      </c>
      <c r="CG25" s="75">
        <v>28.1125606479483</v>
      </c>
      <c r="CH25" s="75"/>
      <c r="CI25" s="22">
        <f t="shared" si="11"/>
        <v>1.0793589685150915</v>
      </c>
      <c r="CJ25" s="44">
        <f t="shared" si="0"/>
        <v>1.7298776718391195E-4</v>
      </c>
      <c r="CK25" s="44">
        <f t="shared" si="1"/>
        <v>1.777437337834243E-4</v>
      </c>
      <c r="CL25" s="44">
        <f t="shared" si="2"/>
        <v>1.8245792682882939E-4</v>
      </c>
      <c r="CM25" s="44">
        <f t="shared" si="3"/>
        <v>1.8770091461497201E-4</v>
      </c>
      <c r="CN25" s="44">
        <f t="shared" si="4"/>
        <v>1.9748619087630028E-4</v>
      </c>
      <c r="CO25" s="44">
        <f t="shared" si="5"/>
        <v>2.1864127520050555E-4</v>
      </c>
      <c r="CP25" s="44">
        <f t="shared" si="6"/>
        <v>1.7422274461404479E-4</v>
      </c>
      <c r="CQ25" s="108">
        <f t="shared" si="7"/>
        <v>1.6741792857467825E-4</v>
      </c>
      <c r="CR25" s="108">
        <f t="shared" si="8"/>
        <v>1.706451211761154E-4</v>
      </c>
      <c r="CS25" s="108">
        <f t="shared" si="9"/>
        <v>1.8201954077452448E-4</v>
      </c>
      <c r="CT25" s="44">
        <f t="shared" si="10"/>
        <v>1.702510637100134E-4</v>
      </c>
      <c r="CU25" s="44">
        <f t="shared" si="12"/>
        <v>1.642995291710952E-4</v>
      </c>
    </row>
    <row r="26" spans="1:99" x14ac:dyDescent="0.25">
      <c r="A26" s="33" t="s">
        <v>192</v>
      </c>
      <c r="B26" s="75">
        <v>22257.195936</v>
      </c>
      <c r="C26" s="75">
        <v>265.25400300000001</v>
      </c>
      <c r="D26" s="75">
        <v>826.74124700000004</v>
      </c>
      <c r="E26" s="75">
        <v>1724.72497</v>
      </c>
      <c r="F26" s="75">
        <v>1191.6229000000001</v>
      </c>
      <c r="G26" s="75">
        <v>249.52662100000001</v>
      </c>
      <c r="H26" s="75">
        <v>2898.0681340000001</v>
      </c>
      <c r="I26" s="75">
        <v>273.45495499999998</v>
      </c>
      <c r="J26" s="75">
        <v>36.497117000000003</v>
      </c>
      <c r="K26" s="75">
        <v>135.72350900000001</v>
      </c>
      <c r="L26" s="75">
        <v>28.22419</v>
      </c>
      <c r="M26" s="75">
        <v>5.1349309999999999</v>
      </c>
      <c r="N26" s="75"/>
      <c r="O26" s="75" t="s">
        <v>192</v>
      </c>
      <c r="P26" s="75">
        <v>0</v>
      </c>
      <c r="Q26" s="75">
        <v>93.021966823063593</v>
      </c>
      <c r="R26" s="75">
        <v>273.56197441451502</v>
      </c>
      <c r="S26" s="75">
        <v>273.56197441451502</v>
      </c>
      <c r="T26" s="75">
        <v>58.178756167595303</v>
      </c>
      <c r="U26" s="75">
        <v>0.33597659551178599</v>
      </c>
      <c r="V26" s="75">
        <v>36.510675966210698</v>
      </c>
      <c r="W26" s="75">
        <v>28.2350999297682</v>
      </c>
      <c r="X26" s="75">
        <v>596.45590396371199</v>
      </c>
      <c r="Y26" s="75">
        <v>22265.5916202318</v>
      </c>
      <c r="Z26" s="75">
        <v>169.916720612711</v>
      </c>
      <c r="AA26" s="75">
        <v>153.18306043623701</v>
      </c>
      <c r="AB26" s="75">
        <v>22.526399734826899</v>
      </c>
      <c r="AC26" s="75">
        <v>5.1369894367185296</v>
      </c>
      <c r="AD26" s="75">
        <v>0</v>
      </c>
      <c r="AE26" s="75">
        <v>0</v>
      </c>
      <c r="AF26" s="75">
        <v>135.76932004224699</v>
      </c>
      <c r="AG26" s="75">
        <v>135.76932004224699</v>
      </c>
      <c r="AH26" s="75">
        <v>362.371515700109</v>
      </c>
      <c r="AI26" s="75">
        <v>0</v>
      </c>
      <c r="AJ26" s="75">
        <v>5372827.9192913501</v>
      </c>
      <c r="AK26" s="75">
        <v>0</v>
      </c>
      <c r="AL26" s="75">
        <v>16.6101657732777</v>
      </c>
      <c r="AM26" s="75">
        <v>12.8178631507161</v>
      </c>
      <c r="AN26" s="75">
        <v>0</v>
      </c>
      <c r="AO26" s="75">
        <v>15.373444167696899</v>
      </c>
      <c r="AP26" s="75">
        <v>11.6011545434922</v>
      </c>
      <c r="AQ26" s="75">
        <v>0</v>
      </c>
      <c r="AR26" s="75">
        <v>198.54828613673499</v>
      </c>
      <c r="AS26" s="75">
        <v>0</v>
      </c>
      <c r="AT26" s="75">
        <v>265.35427230388501</v>
      </c>
      <c r="AU26" s="75">
        <v>0</v>
      </c>
      <c r="AV26" s="75">
        <v>3145.53213225527</v>
      </c>
      <c r="AW26" s="75">
        <v>744.338602291705</v>
      </c>
      <c r="AX26" s="75">
        <v>82.704243778281096</v>
      </c>
      <c r="AY26" s="75">
        <v>827.04284606998499</v>
      </c>
      <c r="AZ26" s="75">
        <v>0</v>
      </c>
      <c r="BA26" s="75">
        <v>94.303429778766102</v>
      </c>
      <c r="BB26" s="75">
        <v>0</v>
      </c>
      <c r="BC26" s="75">
        <v>0.357597343210039</v>
      </c>
      <c r="BD26" s="75">
        <v>1291.37217309479</v>
      </c>
      <c r="BE26" s="75">
        <v>0.39335713255840798</v>
      </c>
      <c r="BF26" s="75">
        <v>107.899126638998</v>
      </c>
      <c r="BG26" s="75">
        <v>129.92723755353001</v>
      </c>
      <c r="BH26" s="75">
        <v>0.11919930157575299</v>
      </c>
      <c r="BI26" s="75">
        <v>0</v>
      </c>
      <c r="BJ26" s="75">
        <v>83.916268633189503</v>
      </c>
      <c r="BK26" s="75">
        <v>1725.2518296585499</v>
      </c>
      <c r="BL26" s="75">
        <v>1191.9922560324501</v>
      </c>
      <c r="BM26" s="75">
        <v>533.259573626107</v>
      </c>
      <c r="BN26" s="75">
        <v>0.96074533926376604</v>
      </c>
      <c r="BO26" s="75">
        <v>0</v>
      </c>
      <c r="BP26" s="75">
        <v>28.533922276051701</v>
      </c>
      <c r="BQ26" s="75">
        <v>7.8075483346836601</v>
      </c>
      <c r="BR26" s="75">
        <v>323.91196349145901</v>
      </c>
      <c r="BS26" s="75">
        <v>21.455867391987301</v>
      </c>
      <c r="BT26" s="75">
        <v>4.1719730870770499</v>
      </c>
      <c r="BU26" s="75">
        <v>462.73130034116502</v>
      </c>
      <c r="BV26" s="75">
        <v>50.215199642738298</v>
      </c>
      <c r="BW26" s="75">
        <v>0.17879879341038399</v>
      </c>
      <c r="BX26" s="75">
        <v>19.615430435908799</v>
      </c>
      <c r="BY26" s="75">
        <v>1.1919938380815299E-2</v>
      </c>
      <c r="BZ26" s="75">
        <v>249.61274476099101</v>
      </c>
      <c r="CA26" s="75">
        <v>395.17499248421302</v>
      </c>
      <c r="CB26" s="75">
        <v>0</v>
      </c>
      <c r="CC26" s="75">
        <v>0</v>
      </c>
      <c r="CD26" s="75">
        <v>45.4588285531837</v>
      </c>
      <c r="CE26" s="75">
        <v>8.0411141429653199</v>
      </c>
      <c r="CF26" s="75">
        <v>2899.1386944228502</v>
      </c>
      <c r="CG26" s="75">
        <v>20.6660120425624</v>
      </c>
      <c r="CH26" s="75"/>
      <c r="CI26" s="22">
        <f t="shared" si="11"/>
        <v>1.0849884961717815</v>
      </c>
      <c r="CJ26" s="44">
        <f t="shared" si="0"/>
        <v>3.7721212752683835E-4</v>
      </c>
      <c r="CK26" s="44">
        <f t="shared" si="1"/>
        <v>3.7801240603709105E-4</v>
      </c>
      <c r="CL26" s="44">
        <f t="shared" si="2"/>
        <v>3.6480467265829466E-4</v>
      </c>
      <c r="CM26" s="44">
        <f t="shared" si="3"/>
        <v>3.0547459317524587E-4</v>
      </c>
      <c r="CN26" s="44">
        <f t="shared" si="4"/>
        <v>3.0996050214376881E-4</v>
      </c>
      <c r="CO26" s="44">
        <f t="shared" si="5"/>
        <v>3.451485883383986E-4</v>
      </c>
      <c r="CP26" s="44">
        <f t="shared" si="6"/>
        <v>3.694048494893397E-4</v>
      </c>
      <c r="CQ26" s="108">
        <f t="shared" si="7"/>
        <v>3.9136030471649975E-4</v>
      </c>
      <c r="CR26" s="108">
        <f t="shared" si="8"/>
        <v>3.7150787035302509E-4</v>
      </c>
      <c r="CS26" s="108">
        <f t="shared" si="9"/>
        <v>3.3753210909822197E-4</v>
      </c>
      <c r="CT26" s="44">
        <f t="shared" si="10"/>
        <v>3.8654536297410283E-4</v>
      </c>
      <c r="CU26" s="44">
        <f t="shared" si="12"/>
        <v>4.0086940185363293E-4</v>
      </c>
    </row>
    <row r="27" spans="1:99" x14ac:dyDescent="0.25">
      <c r="A27" s="33" t="s">
        <v>193</v>
      </c>
      <c r="B27" s="75">
        <v>12812.440350000001</v>
      </c>
      <c r="C27" s="75">
        <v>108.34643699999999</v>
      </c>
      <c r="D27" s="75">
        <v>388.56422099999997</v>
      </c>
      <c r="E27" s="75">
        <v>2048.8131899999998</v>
      </c>
      <c r="F27" s="75">
        <v>1403.8577190000001</v>
      </c>
      <c r="G27" s="75">
        <v>84.833018999999993</v>
      </c>
      <c r="H27" s="75">
        <v>1591.580052</v>
      </c>
      <c r="I27" s="75">
        <v>116.303882</v>
      </c>
      <c r="J27" s="75">
        <v>19.281879</v>
      </c>
      <c r="K27" s="75">
        <v>99.104196999999999</v>
      </c>
      <c r="L27" s="75">
        <v>12.720998</v>
      </c>
      <c r="M27" s="75">
        <v>1.8890180000000001</v>
      </c>
      <c r="N27" s="75"/>
      <c r="O27" s="75" t="s">
        <v>193</v>
      </c>
      <c r="P27" s="75">
        <v>0</v>
      </c>
      <c r="Q27" s="75">
        <v>49.159813504625802</v>
      </c>
      <c r="R27" s="75">
        <v>116.303739875996</v>
      </c>
      <c r="S27" s="75">
        <v>116.303739875996</v>
      </c>
      <c r="T27" s="75">
        <v>34.532787352138698</v>
      </c>
      <c r="U27" s="75">
        <v>8.0430177274535997E-2</v>
      </c>
      <c r="V27" s="75">
        <v>19.281872494046301</v>
      </c>
      <c r="W27" s="75">
        <v>12.720976915143799</v>
      </c>
      <c r="X27" s="75">
        <v>333.649181168339</v>
      </c>
      <c r="Y27" s="75">
        <v>12812.432993931699</v>
      </c>
      <c r="Z27" s="75">
        <v>88.492867749830495</v>
      </c>
      <c r="AA27" s="75">
        <v>60.534585908893902</v>
      </c>
      <c r="AB27" s="75">
        <v>14.7606847671456</v>
      </c>
      <c r="AC27" s="75">
        <v>1.8890242596923399</v>
      </c>
      <c r="AD27" s="75">
        <v>0</v>
      </c>
      <c r="AE27" s="75">
        <v>0</v>
      </c>
      <c r="AF27" s="75">
        <v>99.104288868158093</v>
      </c>
      <c r="AG27" s="75">
        <v>99.104288868158093</v>
      </c>
      <c r="AH27" s="75">
        <v>179.04239481168599</v>
      </c>
      <c r="AI27" s="75">
        <v>0</v>
      </c>
      <c r="AJ27" s="75">
        <v>2946215.1644747001</v>
      </c>
      <c r="AK27" s="75">
        <v>0</v>
      </c>
      <c r="AL27" s="75">
        <v>5.9880311507211799</v>
      </c>
      <c r="AM27" s="75">
        <v>5.5357842420092904</v>
      </c>
      <c r="AN27" s="75">
        <v>0</v>
      </c>
      <c r="AO27" s="75">
        <v>5.5485400469996904</v>
      </c>
      <c r="AP27" s="75">
        <v>8.3365650398540492</v>
      </c>
      <c r="AQ27" s="75">
        <v>0</v>
      </c>
      <c r="AR27" s="75">
        <v>50.372732889708402</v>
      </c>
      <c r="AS27" s="75">
        <v>0</v>
      </c>
      <c r="AT27" s="75">
        <v>108.346336855217</v>
      </c>
      <c r="AU27" s="75">
        <v>0</v>
      </c>
      <c r="AV27" s="75">
        <v>1701.35342570699</v>
      </c>
      <c r="AW27" s="75">
        <v>349.70782493096698</v>
      </c>
      <c r="AX27" s="75">
        <v>38.856377953779997</v>
      </c>
      <c r="AY27" s="75">
        <v>388.564202884748</v>
      </c>
      <c r="AZ27" s="75">
        <v>0</v>
      </c>
      <c r="BA27" s="75">
        <v>39.117401446011499</v>
      </c>
      <c r="BB27" s="75">
        <v>0</v>
      </c>
      <c r="BC27" s="75">
        <v>0.421157225924149</v>
      </c>
      <c r="BD27" s="75">
        <v>852.12429491228295</v>
      </c>
      <c r="BE27" s="75">
        <v>0.46327303361497302</v>
      </c>
      <c r="BF27" s="75">
        <v>127.077185689798</v>
      </c>
      <c r="BG27" s="75">
        <v>153.02040906760999</v>
      </c>
      <c r="BH27" s="75">
        <v>0.14038608255207</v>
      </c>
      <c r="BI27" s="75">
        <v>0</v>
      </c>
      <c r="BJ27" s="75">
        <v>98.831578343998103</v>
      </c>
      <c r="BK27" s="75">
        <v>2048.81260282004</v>
      </c>
      <c r="BL27" s="75">
        <v>1403.85722514073</v>
      </c>
      <c r="BM27" s="75">
        <v>644.95537767930398</v>
      </c>
      <c r="BN27" s="75">
        <v>1.13150841890022</v>
      </c>
      <c r="BO27" s="75">
        <v>0</v>
      </c>
      <c r="BP27" s="75">
        <v>33.605542199220601</v>
      </c>
      <c r="BQ27" s="75">
        <v>9.1952685835854808</v>
      </c>
      <c r="BR27" s="75">
        <v>381.483983311011</v>
      </c>
      <c r="BS27" s="75">
        <v>25.2694397504367</v>
      </c>
      <c r="BT27" s="75">
        <v>4.91350376163627</v>
      </c>
      <c r="BU27" s="75">
        <v>544.97748419561594</v>
      </c>
      <c r="BV27" s="75">
        <v>17.8087074298979</v>
      </c>
      <c r="BW27" s="75">
        <v>0.210577826683642</v>
      </c>
      <c r="BX27" s="75">
        <v>23.1018890634214</v>
      </c>
      <c r="BY27" s="75">
        <v>1.40385867270733E-2</v>
      </c>
      <c r="BZ27" s="75">
        <v>84.8332350468757</v>
      </c>
      <c r="CA27" s="75">
        <v>269.21319747530202</v>
      </c>
      <c r="CB27" s="75">
        <v>0</v>
      </c>
      <c r="CC27" s="75">
        <v>0</v>
      </c>
      <c r="CD27" s="75">
        <v>19.3323183059684</v>
      </c>
      <c r="CE27" s="75">
        <v>3.21213844920055</v>
      </c>
      <c r="CF27" s="75">
        <v>1591.5803623296199</v>
      </c>
      <c r="CG27" s="75">
        <v>8.7457286399516008</v>
      </c>
      <c r="CH27" s="75"/>
      <c r="CI27" s="22">
        <f t="shared" si="11"/>
        <v>1.0689711094554433</v>
      </c>
      <c r="CJ27" s="44">
        <f t="shared" si="0"/>
        <v>-5.7413483304963367E-7</v>
      </c>
      <c r="CK27" s="44">
        <f t="shared" si="1"/>
        <v>-9.243015807773773E-7</v>
      </c>
      <c r="CL27" s="44">
        <f t="shared" si="2"/>
        <v>-4.6620998529389349E-8</v>
      </c>
      <c r="CM27" s="44">
        <f t="shared" si="3"/>
        <v>-2.8659516775833857E-7</v>
      </c>
      <c r="CN27" s="44">
        <f t="shared" si="4"/>
        <v>-3.5178726693773597E-7</v>
      </c>
      <c r="CO27" s="44">
        <f t="shared" si="5"/>
        <v>2.5467309575162671E-6</v>
      </c>
      <c r="CP27" s="44">
        <f t="shared" si="6"/>
        <v>1.9498209938532046E-7</v>
      </c>
      <c r="CQ27" s="108">
        <f t="shared" si="7"/>
        <v>-1.2220056764766099E-6</v>
      </c>
      <c r="CR27" s="108">
        <f t="shared" si="8"/>
        <v>-3.3741284754103648E-7</v>
      </c>
      <c r="CS27" s="108">
        <f t="shared" si="9"/>
        <v>9.26985545265493E-7</v>
      </c>
      <c r="CT27" s="44">
        <f t="shared" si="10"/>
        <v>-1.6574844364065967E-6</v>
      </c>
      <c r="CU27" s="44">
        <f t="shared" si="12"/>
        <v>3.3137282650589121E-6</v>
      </c>
    </row>
    <row r="28" spans="1:99" x14ac:dyDescent="0.25">
      <c r="A28" s="33" t="s">
        <v>194</v>
      </c>
      <c r="B28" s="75">
        <v>24315.759978999999</v>
      </c>
      <c r="C28" s="75">
        <v>246.93721500000001</v>
      </c>
      <c r="D28" s="75">
        <v>1230.978415</v>
      </c>
      <c r="E28" s="75">
        <v>4064.0562789999999</v>
      </c>
      <c r="F28" s="75">
        <v>2185.0983339999998</v>
      </c>
      <c r="G28" s="75">
        <v>315.09231699999998</v>
      </c>
      <c r="H28" s="75">
        <v>3637.849467</v>
      </c>
      <c r="I28" s="75">
        <v>298.77514200000002</v>
      </c>
      <c r="J28" s="75">
        <v>44.814138</v>
      </c>
      <c r="K28" s="75">
        <v>202.62928199999999</v>
      </c>
      <c r="L28" s="75">
        <v>31.778224000000002</v>
      </c>
      <c r="M28" s="75">
        <v>5.2230179999999997</v>
      </c>
      <c r="N28" s="75"/>
      <c r="O28" s="75" t="s">
        <v>194</v>
      </c>
      <c r="P28" s="75">
        <v>0</v>
      </c>
      <c r="Q28" s="75">
        <v>114.569935368644</v>
      </c>
      <c r="R28" s="75">
        <v>298.77526627700797</v>
      </c>
      <c r="S28" s="75">
        <v>298.77526627700797</v>
      </c>
      <c r="T28" s="75">
        <v>76.047987698374598</v>
      </c>
      <c r="U28" s="75">
        <v>0.30114902444597202</v>
      </c>
      <c r="V28" s="75">
        <v>44.814151042675</v>
      </c>
      <c r="W28" s="75">
        <v>31.778262567023798</v>
      </c>
      <c r="X28" s="75">
        <v>756.00754880700197</v>
      </c>
      <c r="Y28" s="75">
        <v>24315.748348572699</v>
      </c>
      <c r="Z28" s="75">
        <v>207.76492841146501</v>
      </c>
      <c r="AA28" s="75">
        <v>164.98328750706199</v>
      </c>
      <c r="AB28" s="75">
        <v>31.0573104137403</v>
      </c>
      <c r="AC28" s="75">
        <v>5.2230210326736</v>
      </c>
      <c r="AD28" s="75">
        <v>0</v>
      </c>
      <c r="AE28" s="75">
        <v>0</v>
      </c>
      <c r="AF28" s="75">
        <v>202.62935024800601</v>
      </c>
      <c r="AG28" s="75">
        <v>202.62935024800601</v>
      </c>
      <c r="AH28" s="75">
        <v>431.85844485297201</v>
      </c>
      <c r="AI28" s="75">
        <v>0</v>
      </c>
      <c r="AJ28" s="75">
        <v>4991541.9375534402</v>
      </c>
      <c r="AK28" s="75">
        <v>0</v>
      </c>
      <c r="AL28" s="75">
        <v>17.221624817581802</v>
      </c>
      <c r="AM28" s="75">
        <v>14.3509376151155</v>
      </c>
      <c r="AN28" s="75">
        <v>0</v>
      </c>
      <c r="AO28" s="75">
        <v>15.946789305875001</v>
      </c>
      <c r="AP28" s="75">
        <v>16.8468481737264</v>
      </c>
      <c r="AQ28" s="75">
        <v>0</v>
      </c>
      <c r="AR28" s="75">
        <v>181.26283096001001</v>
      </c>
      <c r="AS28" s="75">
        <v>0</v>
      </c>
      <c r="AT28" s="75">
        <v>246.93705914339401</v>
      </c>
      <c r="AU28" s="75">
        <v>0</v>
      </c>
      <c r="AV28" s="75">
        <v>3917.6135705506599</v>
      </c>
      <c r="AW28" s="75">
        <v>1107.8793295303501</v>
      </c>
      <c r="AX28" s="75">
        <v>123.097928969284</v>
      </c>
      <c r="AY28" s="75">
        <v>1230.9772584996399</v>
      </c>
      <c r="AZ28" s="75">
        <v>0</v>
      </c>
      <c r="BA28" s="75">
        <v>103.71465462645401</v>
      </c>
      <c r="BB28" s="75">
        <v>0</v>
      </c>
      <c r="BC28" s="75">
        <v>0.65553034540915001</v>
      </c>
      <c r="BD28" s="75">
        <v>1787.3084323748701</v>
      </c>
      <c r="BE28" s="75">
        <v>0.72108082452862399</v>
      </c>
      <c r="BF28" s="75">
        <v>197.79492573179601</v>
      </c>
      <c r="BG28" s="75">
        <v>238.17567431119301</v>
      </c>
      <c r="BH28" s="75">
        <v>0.218509584594101</v>
      </c>
      <c r="BI28" s="75">
        <v>0</v>
      </c>
      <c r="BJ28" s="75">
        <v>153.830683818625</v>
      </c>
      <c r="BK28" s="75">
        <v>4064.0538081167501</v>
      </c>
      <c r="BL28" s="75">
        <v>2185.09746382094</v>
      </c>
      <c r="BM28" s="75">
        <v>1878.9563442958099</v>
      </c>
      <c r="BN28" s="75">
        <v>1.7611895335571</v>
      </c>
      <c r="BO28" s="75">
        <v>0</v>
      </c>
      <c r="BP28" s="75">
        <v>52.306886202924403</v>
      </c>
      <c r="BQ28" s="75">
        <v>14.3123909841983</v>
      </c>
      <c r="BR28" s="75">
        <v>593.77827653675899</v>
      </c>
      <c r="BS28" s="75">
        <v>39.331791762429901</v>
      </c>
      <c r="BT28" s="75">
        <v>7.6478384893930098</v>
      </c>
      <c r="BU28" s="75">
        <v>848.25511125073695</v>
      </c>
      <c r="BV28" s="75">
        <v>51.722641199360197</v>
      </c>
      <c r="BW28" s="75">
        <v>0.32776443647106102</v>
      </c>
      <c r="BX28" s="75">
        <v>35.957959027100301</v>
      </c>
      <c r="BY28" s="75">
        <v>2.18509812221322E-2</v>
      </c>
      <c r="BZ28" s="75">
        <v>315.09304528624199</v>
      </c>
      <c r="CA28" s="75">
        <v>556.743460370614</v>
      </c>
      <c r="CB28" s="75">
        <v>0</v>
      </c>
      <c r="CC28" s="75">
        <v>0</v>
      </c>
      <c r="CD28" s="75">
        <v>50.547432234976498</v>
      </c>
      <c r="CE28" s="75">
        <v>8.7005207308520198</v>
      </c>
      <c r="CF28" s="75">
        <v>3637.8477092324001</v>
      </c>
      <c r="CG28" s="75">
        <v>22.929438034553499</v>
      </c>
      <c r="CH28" s="75"/>
      <c r="CI28" s="22">
        <f t="shared" si="11"/>
        <v>1.0769042257069337</v>
      </c>
      <c r="CJ28" s="44">
        <f t="shared" si="0"/>
        <v>-4.7830819640114191E-7</v>
      </c>
      <c r="CK28" s="44">
        <f t="shared" si="1"/>
        <v>-6.3115883930178626E-7</v>
      </c>
      <c r="CL28" s="44">
        <f t="shared" si="2"/>
        <v>-9.3949686367086652E-7</v>
      </c>
      <c r="CM28" s="44">
        <f t="shared" si="3"/>
        <v>-6.0798450615423926E-7</v>
      </c>
      <c r="CN28" s="44">
        <f t="shared" si="4"/>
        <v>-3.9823336380909403E-7</v>
      </c>
      <c r="CO28" s="44">
        <f t="shared" si="5"/>
        <v>2.3113424311402052E-6</v>
      </c>
      <c r="CP28" s="44">
        <f t="shared" si="6"/>
        <v>-4.8318865742766146E-7</v>
      </c>
      <c r="CQ28" s="108">
        <f t="shared" si="7"/>
        <v>4.1595497913175663E-7</v>
      </c>
      <c r="CR28" s="108">
        <f t="shared" si="8"/>
        <v>2.9103929211944405E-7</v>
      </c>
      <c r="CS28" s="108">
        <f t="shared" si="9"/>
        <v>3.3681215934203953E-7</v>
      </c>
      <c r="CT28" s="44">
        <f t="shared" si="10"/>
        <v>1.2136305602473953E-6</v>
      </c>
      <c r="CU28" s="44">
        <f t="shared" si="12"/>
        <v>5.8063625288005167E-7</v>
      </c>
    </row>
    <row r="29" spans="1:99" x14ac:dyDescent="0.25">
      <c r="A29" s="33" t="s">
        <v>195</v>
      </c>
      <c r="B29" s="75">
        <v>492.88108</v>
      </c>
      <c r="C29" s="75">
        <v>4.5194780000000003</v>
      </c>
      <c r="D29" s="75">
        <v>13.473304000000001</v>
      </c>
      <c r="E29" s="75">
        <v>83.949348000000001</v>
      </c>
      <c r="F29" s="75">
        <v>60.062688000000001</v>
      </c>
      <c r="G29" s="75">
        <v>2.8941919999999999</v>
      </c>
      <c r="H29" s="75">
        <v>53.661991</v>
      </c>
      <c r="I29" s="75">
        <v>4.4062450000000002</v>
      </c>
      <c r="J29" s="75">
        <v>0.660991</v>
      </c>
      <c r="K29" s="75">
        <v>2.9897239999999998</v>
      </c>
      <c r="L29" s="75">
        <v>0.46867500000000001</v>
      </c>
      <c r="M29" s="75">
        <v>7.7037999999999995E-2</v>
      </c>
      <c r="N29" s="75"/>
      <c r="O29" s="75" t="s">
        <v>195</v>
      </c>
      <c r="P29" s="75">
        <v>0</v>
      </c>
      <c r="Q29" s="75">
        <v>1.6899534760252799</v>
      </c>
      <c r="R29" s="75">
        <v>4.4062443044163997</v>
      </c>
      <c r="S29" s="75">
        <v>4.4062443044163997</v>
      </c>
      <c r="T29" s="75">
        <v>1.12187248251459</v>
      </c>
      <c r="U29" s="75">
        <v>4.4385581874700304E-3</v>
      </c>
      <c r="V29" s="75">
        <v>0.660989416032011</v>
      </c>
      <c r="W29" s="75">
        <v>0.46867512905438202</v>
      </c>
      <c r="X29" s="75">
        <v>11.1520887305235</v>
      </c>
      <c r="Y29" s="75">
        <v>492.88085318870998</v>
      </c>
      <c r="Z29" s="75">
        <v>3.0645722032771698</v>
      </c>
      <c r="AA29" s="75">
        <v>2.4328636203640901</v>
      </c>
      <c r="AB29" s="75">
        <v>0.45820826349642002</v>
      </c>
      <c r="AC29" s="75">
        <v>7.7037825320634704E-2</v>
      </c>
      <c r="AD29" s="75">
        <v>0</v>
      </c>
      <c r="AE29" s="75">
        <v>0</v>
      </c>
      <c r="AF29" s="75">
        <v>2.9897212411360399</v>
      </c>
      <c r="AG29" s="75">
        <v>2.9897212411360399</v>
      </c>
      <c r="AH29" s="75">
        <v>6.3696663515380001</v>
      </c>
      <c r="AI29" s="75">
        <v>0</v>
      </c>
      <c r="AJ29" s="75">
        <v>90922.149031829205</v>
      </c>
      <c r="AK29" s="75">
        <v>0</v>
      </c>
      <c r="AL29" s="75">
        <v>0.25392836453534801</v>
      </c>
      <c r="AM29" s="75">
        <v>0.211638595816178</v>
      </c>
      <c r="AN29" s="75">
        <v>0</v>
      </c>
      <c r="AO29" s="75">
        <v>0.235133659641098</v>
      </c>
      <c r="AP29" s="75">
        <v>0.24857362381432599</v>
      </c>
      <c r="AQ29" s="75">
        <v>0</v>
      </c>
      <c r="AR29" s="75">
        <v>2.67178673273698</v>
      </c>
      <c r="AS29" s="75">
        <v>0</v>
      </c>
      <c r="AT29" s="75">
        <v>4.5194726323737697</v>
      </c>
      <c r="AU29" s="75">
        <v>0</v>
      </c>
      <c r="AV29" s="75">
        <v>57.787911726935498</v>
      </c>
      <c r="AW29" s="75">
        <v>12.1259906413796</v>
      </c>
      <c r="AX29" s="75">
        <v>1.3473379387886699</v>
      </c>
      <c r="AY29" s="75">
        <v>13.4733285801683</v>
      </c>
      <c r="AZ29" s="75">
        <v>0</v>
      </c>
      <c r="BA29" s="75">
        <v>1.52945937587151</v>
      </c>
      <c r="BB29" s="75">
        <v>0</v>
      </c>
      <c r="BC29" s="75">
        <v>1.8018817550995599E-2</v>
      </c>
      <c r="BD29" s="75">
        <v>26.369535194034199</v>
      </c>
      <c r="BE29" s="75">
        <v>1.9820757618346799E-2</v>
      </c>
      <c r="BF29" s="75">
        <v>5.43687362555597</v>
      </c>
      <c r="BG29" s="75">
        <v>6.5468309110049203</v>
      </c>
      <c r="BH29" s="75">
        <v>6.0062435997067804E-3</v>
      </c>
      <c r="BI29" s="75">
        <v>0</v>
      </c>
      <c r="BJ29" s="75">
        <v>4.2284136091315396</v>
      </c>
      <c r="BK29" s="75">
        <v>83.949330781813998</v>
      </c>
      <c r="BL29" s="75">
        <v>60.062676571261598</v>
      </c>
      <c r="BM29" s="75">
        <v>23.8866542105524</v>
      </c>
      <c r="BN29" s="75">
        <v>4.8410433373567603E-2</v>
      </c>
      <c r="BO29" s="75">
        <v>0</v>
      </c>
      <c r="BP29" s="75">
        <v>1.4377791740383701</v>
      </c>
      <c r="BQ29" s="75">
        <v>0.39341057226475301</v>
      </c>
      <c r="BR29" s="75">
        <v>16.321433555449001</v>
      </c>
      <c r="BS29" s="75">
        <v>1.08112788461008</v>
      </c>
      <c r="BT29" s="75">
        <v>0.21021941500355401</v>
      </c>
      <c r="BU29" s="75">
        <v>23.316327981613401</v>
      </c>
      <c r="BV29" s="75">
        <v>0.76262323081620598</v>
      </c>
      <c r="BW29" s="75">
        <v>9.00941913722118E-3</v>
      </c>
      <c r="BX29" s="75">
        <v>0.98839354707143501</v>
      </c>
      <c r="BY29" s="75">
        <v>6.0062423871646902E-4</v>
      </c>
      <c r="BZ29" s="75">
        <v>2.8941915574000898</v>
      </c>
      <c r="CA29" s="75">
        <v>8.2142870154599095</v>
      </c>
      <c r="CB29" s="75">
        <v>0</v>
      </c>
      <c r="CC29" s="75">
        <v>0</v>
      </c>
      <c r="CD29" s="75">
        <v>0.74542926095559303</v>
      </c>
      <c r="CE29" s="75">
        <v>0.12830031071280901</v>
      </c>
      <c r="CF29" s="75">
        <v>53.661974128760903</v>
      </c>
      <c r="CG29" s="75">
        <v>0.33814614811201599</v>
      </c>
      <c r="CH29" s="75"/>
      <c r="CI29" s="22">
        <f t="shared" si="11"/>
        <v>1.0768875477498179</v>
      </c>
      <c r="CJ29" s="44">
        <f t="shared" si="0"/>
        <v>-4.6017447052272403E-7</v>
      </c>
      <c r="CK29" s="44">
        <f t="shared" si="1"/>
        <v>-1.187665086676221E-6</v>
      </c>
      <c r="CL29" s="44">
        <f t="shared" si="2"/>
        <v>1.8243608471227347E-6</v>
      </c>
      <c r="CM29" s="44">
        <f t="shared" si="3"/>
        <v>-2.0510208134445758E-7</v>
      </c>
      <c r="CN29" s="44">
        <f t="shared" si="4"/>
        <v>-1.9028016867396194E-7</v>
      </c>
      <c r="CO29" s="44">
        <f t="shared" si="5"/>
        <v>-1.5292693437597209E-7</v>
      </c>
      <c r="CP29" s="44">
        <f t="shared" si="6"/>
        <v>-3.1439830656538455E-7</v>
      </c>
      <c r="CQ29" s="108">
        <f t="shared" si="7"/>
        <v>-1.57863123928938E-7</v>
      </c>
      <c r="CR29" s="108">
        <f t="shared" si="8"/>
        <v>-2.396353337630863E-6</v>
      </c>
      <c r="CS29" s="108">
        <f t="shared" si="9"/>
        <v>-9.2278215646351649E-7</v>
      </c>
      <c r="CT29" s="44">
        <f t="shared" si="10"/>
        <v>2.7536007257538995E-7</v>
      </c>
      <c r="CU29" s="44">
        <f t="shared" si="12"/>
        <v>-2.267444187177857E-6</v>
      </c>
    </row>
    <row r="30" spans="1:99" x14ac:dyDescent="0.25">
      <c r="A30" s="33" t="s">
        <v>196</v>
      </c>
      <c r="B30" s="75"/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75"/>
      <c r="P30" s="75"/>
      <c r="Q30" s="75"/>
      <c r="R30" s="75"/>
      <c r="S30" s="75"/>
      <c r="T30" s="75"/>
      <c r="V30" s="75"/>
      <c r="X30" s="75"/>
      <c r="Y30" s="75"/>
      <c r="Z30" s="75"/>
      <c r="AA30" s="75"/>
      <c r="AB30" s="75"/>
      <c r="AD30" s="75"/>
      <c r="AF30" s="75"/>
      <c r="AG30" s="75"/>
      <c r="AJ30" s="75"/>
      <c r="AK30" s="75"/>
      <c r="AL30" s="75"/>
      <c r="AM30" s="75"/>
      <c r="AP30" s="75"/>
      <c r="AQ30" s="75"/>
      <c r="AS30" s="75"/>
      <c r="AT30" s="75"/>
      <c r="AU30" s="75"/>
      <c r="AW30" s="75"/>
      <c r="AX30" s="75"/>
      <c r="AY30" s="75"/>
      <c r="AZ30" s="75"/>
      <c r="BA30" s="75"/>
      <c r="BC30" s="75"/>
      <c r="BD30" s="75"/>
      <c r="BE30" s="75"/>
      <c r="BF30" s="75"/>
      <c r="BG30" s="75"/>
      <c r="BH30" s="75"/>
      <c r="BI30" s="75"/>
      <c r="BJ30" s="75"/>
      <c r="BK30" s="75"/>
      <c r="BL30" s="75"/>
      <c r="BM30" s="75"/>
      <c r="BN30" s="75"/>
      <c r="BO30" s="75"/>
      <c r="BP30" s="75"/>
      <c r="BQ30" s="75"/>
      <c r="BR30" s="75"/>
      <c r="BS30" s="75"/>
      <c r="BT30" s="75"/>
      <c r="BU30" s="75"/>
      <c r="BV30" s="75"/>
      <c r="BW30" s="75"/>
      <c r="BX30" s="75"/>
      <c r="BY30" s="75"/>
      <c r="BZ30" s="75"/>
      <c r="CA30" s="75"/>
      <c r="CB30" s="75"/>
      <c r="CC30" s="75"/>
      <c r="CD30" s="75"/>
      <c r="CE30" s="75"/>
      <c r="CF30" s="75"/>
      <c r="CG30" s="75"/>
      <c r="CH30" s="75"/>
      <c r="CI30" s="22" t="e">
        <f t="shared" si="11"/>
        <v>#DIV/0!</v>
      </c>
      <c r="CJ30" s="44" t="str">
        <f t="shared" si="0"/>
        <v/>
      </c>
      <c r="CK30" s="44" t="str">
        <f t="shared" si="1"/>
        <v/>
      </c>
      <c r="CL30" s="44" t="str">
        <f t="shared" si="2"/>
        <v/>
      </c>
      <c r="CM30" s="44" t="str">
        <f t="shared" si="3"/>
        <v/>
      </c>
      <c r="CN30" s="44" t="str">
        <f t="shared" si="4"/>
        <v/>
      </c>
      <c r="CO30" s="44" t="str">
        <f t="shared" si="5"/>
        <v/>
      </c>
      <c r="CP30" s="44" t="str">
        <f t="shared" si="6"/>
        <v/>
      </c>
      <c r="CQ30" s="108" t="str">
        <f t="shared" si="7"/>
        <v/>
      </c>
      <c r="CR30" s="108" t="str">
        <f t="shared" si="8"/>
        <v/>
      </c>
      <c r="CS30" s="108" t="str">
        <f t="shared" si="9"/>
        <v/>
      </c>
      <c r="CT30" s="44" t="str">
        <f t="shared" si="10"/>
        <v/>
      </c>
      <c r="CU30" s="44" t="str">
        <f t="shared" si="12"/>
        <v/>
      </c>
    </row>
    <row r="31" spans="1:99" x14ac:dyDescent="0.25">
      <c r="A31" s="33" t="s">
        <v>197</v>
      </c>
      <c r="B31" s="75">
        <v>1075.7662539999999</v>
      </c>
      <c r="C31" s="75">
        <v>11.685416</v>
      </c>
      <c r="D31" s="75">
        <v>55.111088000000002</v>
      </c>
      <c r="E31" s="75">
        <v>171.85511</v>
      </c>
      <c r="F31" s="75">
        <v>97.523724000000001</v>
      </c>
      <c r="G31" s="75">
        <v>17.498505999999999</v>
      </c>
      <c r="H31" s="75">
        <v>161.005934</v>
      </c>
      <c r="I31" s="75">
        <v>13.262974</v>
      </c>
      <c r="J31" s="75">
        <v>1.9842139999999999</v>
      </c>
      <c r="K31" s="75">
        <v>8.9393999999999991</v>
      </c>
      <c r="L31" s="75">
        <v>1.409726</v>
      </c>
      <c r="M31" s="75">
        <v>0.23224400000000001</v>
      </c>
      <c r="N31" s="75"/>
      <c r="O31" s="75" t="s">
        <v>197</v>
      </c>
      <c r="P31" s="75">
        <v>0</v>
      </c>
      <c r="Q31" s="75">
        <v>5.07337000186841</v>
      </c>
      <c r="R31" s="75">
        <v>13.262944643272499</v>
      </c>
      <c r="S31" s="75">
        <v>13.262944643272499</v>
      </c>
      <c r="T31" s="75">
        <v>3.36231174258833</v>
      </c>
      <c r="U31" s="75">
        <v>1.3469186629033699E-2</v>
      </c>
      <c r="V31" s="75">
        <v>1.98421644742549</v>
      </c>
      <c r="W31" s="75">
        <v>1.4097214109635401</v>
      </c>
      <c r="X31" s="75">
        <v>33.451842190336002</v>
      </c>
      <c r="Y31" s="75">
        <v>1075.7659075050799</v>
      </c>
      <c r="Z31" s="75">
        <v>9.2019621079217604</v>
      </c>
      <c r="AA31" s="75">
        <v>7.3338318344946103</v>
      </c>
      <c r="AB31" s="75">
        <v>1.37133104691909</v>
      </c>
      <c r="AC31" s="75">
        <v>0.23224380316693899</v>
      </c>
      <c r="AD31" s="75">
        <v>0</v>
      </c>
      <c r="AE31" s="75">
        <v>0</v>
      </c>
      <c r="AF31" s="75">
        <v>8.9393897315034891</v>
      </c>
      <c r="AG31" s="75">
        <v>8.9393897315034891</v>
      </c>
      <c r="AH31" s="75">
        <v>19.1406480058731</v>
      </c>
      <c r="AI31" s="75">
        <v>0</v>
      </c>
      <c r="AJ31" s="75">
        <v>162281.363456569</v>
      </c>
      <c r="AK31" s="75">
        <v>0</v>
      </c>
      <c r="AL31" s="75">
        <v>0.76644674767329701</v>
      </c>
      <c r="AM31" s="75">
        <v>0.63718987565413898</v>
      </c>
      <c r="AN31" s="75">
        <v>0</v>
      </c>
      <c r="AO31" s="75">
        <v>0.70969973994925994</v>
      </c>
      <c r="AP31" s="75">
        <v>0.74296377288204696</v>
      </c>
      <c r="AQ31" s="75">
        <v>0</v>
      </c>
      <c r="AR31" s="75">
        <v>8.1017648620082898</v>
      </c>
      <c r="AS31" s="75">
        <v>0</v>
      </c>
      <c r="AT31" s="75">
        <v>11.685393376213201</v>
      </c>
      <c r="AU31" s="75">
        <v>0</v>
      </c>
      <c r="AV31" s="75">
        <v>173.42255350341901</v>
      </c>
      <c r="AW31" s="75">
        <v>49.599904826468602</v>
      </c>
      <c r="AX31" s="75">
        <v>5.5110862370960696</v>
      </c>
      <c r="AY31" s="75">
        <v>55.110991063564697</v>
      </c>
      <c r="AZ31" s="75">
        <v>0</v>
      </c>
      <c r="BA31" s="75">
        <v>4.6074481041904303</v>
      </c>
      <c r="BB31" s="75">
        <v>0</v>
      </c>
      <c r="BC31" s="75">
        <v>2.92572124759558E-2</v>
      </c>
      <c r="BD31" s="75">
        <v>78.911213374890394</v>
      </c>
      <c r="BE31" s="75">
        <v>3.21828514580818E-2</v>
      </c>
      <c r="BF31" s="75">
        <v>8.8278464701246104</v>
      </c>
      <c r="BG31" s="75">
        <v>10.630081846591301</v>
      </c>
      <c r="BH31" s="75">
        <v>9.7524019907736497E-3</v>
      </c>
      <c r="BI31" s="75">
        <v>0</v>
      </c>
      <c r="BJ31" s="75">
        <v>6.86566819336739</v>
      </c>
      <c r="BK31" s="75">
        <v>171.855074263022</v>
      </c>
      <c r="BL31" s="75">
        <v>97.523696980549701</v>
      </c>
      <c r="BM31" s="75">
        <v>74.331377282472602</v>
      </c>
      <c r="BN31" s="75">
        <v>7.8604321059100396E-2</v>
      </c>
      <c r="BO31" s="75">
        <v>0</v>
      </c>
      <c r="BP31" s="75">
        <v>2.33452133798508</v>
      </c>
      <c r="BQ31" s="75">
        <v>0.63878183281249101</v>
      </c>
      <c r="BR31" s="75">
        <v>26.501090846960601</v>
      </c>
      <c r="BS31" s="75">
        <v>1.75542654475107</v>
      </c>
      <c r="BT31" s="75">
        <v>0.34133336199341902</v>
      </c>
      <c r="BU31" s="75">
        <v>37.858697509328302</v>
      </c>
      <c r="BV31" s="75">
        <v>2.3023876412700801</v>
      </c>
      <c r="BW31" s="75">
        <v>1.46285610983426E-2</v>
      </c>
      <c r="BX31" s="75">
        <v>1.60484844877285</v>
      </c>
      <c r="BY31" s="75">
        <v>9.7523978019918697E-4</v>
      </c>
      <c r="BZ31" s="75">
        <v>17.498542378897302</v>
      </c>
      <c r="CA31" s="75">
        <v>24.570345548588399</v>
      </c>
      <c r="CB31" s="75">
        <v>0</v>
      </c>
      <c r="CC31" s="75">
        <v>0</v>
      </c>
      <c r="CD31" s="75">
        <v>2.2447940626414602</v>
      </c>
      <c r="CE31" s="75">
        <v>0.386704012083533</v>
      </c>
      <c r="CF31" s="75">
        <v>161.005939031178</v>
      </c>
      <c r="CG31" s="75">
        <v>1.0183570531925601</v>
      </c>
      <c r="CH31" s="75"/>
      <c r="CI31" s="22">
        <f t="shared" si="11"/>
        <v>1.0771189842247781</v>
      </c>
      <c r="CJ31" s="44">
        <f t="shared" si="0"/>
        <v>-3.2209127094924298E-7</v>
      </c>
      <c r="CK31" s="44">
        <f t="shared" si="1"/>
        <v>-1.9360702947600516E-6</v>
      </c>
      <c r="CL31" s="44">
        <f t="shared" si="2"/>
        <v>-1.7589279911402721E-6</v>
      </c>
      <c r="CM31" s="44">
        <f t="shared" si="3"/>
        <v>-2.0794830012313057E-7</v>
      </c>
      <c r="CN31" s="44">
        <f t="shared" si="4"/>
        <v>-2.7705515326976788E-7</v>
      </c>
      <c r="CO31" s="44">
        <f t="shared" si="5"/>
        <v>2.0789716163522279E-6</v>
      </c>
      <c r="CP31" s="44">
        <f t="shared" si="6"/>
        <v>3.1248401104057874E-8</v>
      </c>
      <c r="CQ31" s="108">
        <f t="shared" si="7"/>
        <v>-2.2134347470246628E-6</v>
      </c>
      <c r="CR31" s="108">
        <f t="shared" si="8"/>
        <v>1.2334483528735389E-6</v>
      </c>
      <c r="CS31" s="108">
        <f t="shared" si="9"/>
        <v>-1.1486784918428242E-6</v>
      </c>
      <c r="CT31" s="44">
        <f t="shared" si="10"/>
        <v>-3.255268371261835E-6</v>
      </c>
      <c r="CU31" s="44">
        <f t="shared" si="12"/>
        <v>-8.4752700184685543E-7</v>
      </c>
    </row>
    <row r="32" spans="1:99" x14ac:dyDescent="0.25">
      <c r="A32" s="33" t="s">
        <v>198</v>
      </c>
      <c r="B32" s="75">
        <v>4346.8924669999997</v>
      </c>
      <c r="C32" s="75">
        <v>43.306114999999998</v>
      </c>
      <c r="D32" s="75">
        <v>139.75429</v>
      </c>
      <c r="E32" s="75">
        <v>692.77154099999996</v>
      </c>
      <c r="F32" s="75">
        <v>493.67460699999998</v>
      </c>
      <c r="G32" s="75">
        <v>40.454484999999998</v>
      </c>
      <c r="H32" s="75">
        <v>518.55315299999995</v>
      </c>
      <c r="I32" s="75">
        <v>42.205545000000001</v>
      </c>
      <c r="J32" s="75">
        <v>6.3793519999999999</v>
      </c>
      <c r="K32" s="75">
        <v>29.161417</v>
      </c>
      <c r="L32" s="75">
        <v>4.498367</v>
      </c>
      <c r="M32" s="75">
        <v>0.73394000000000004</v>
      </c>
      <c r="N32" s="75"/>
      <c r="O32" s="75" t="s">
        <v>198</v>
      </c>
      <c r="P32" s="75">
        <v>0</v>
      </c>
      <c r="Q32" s="75">
        <v>16.305591685112699</v>
      </c>
      <c r="R32" s="75">
        <v>42.205504445741497</v>
      </c>
      <c r="S32" s="75">
        <v>42.205504445741497</v>
      </c>
      <c r="T32" s="75">
        <v>10.873722454074899</v>
      </c>
      <c r="U32" s="75">
        <v>4.1562708754686199E-2</v>
      </c>
      <c r="V32" s="75">
        <v>6.3793666013263</v>
      </c>
      <c r="W32" s="75">
        <v>4.4983652405346204</v>
      </c>
      <c r="X32" s="75">
        <v>107.841063625831</v>
      </c>
      <c r="Y32" s="75">
        <v>4346.8909287521201</v>
      </c>
      <c r="Z32" s="75">
        <v>29.551652404305599</v>
      </c>
      <c r="AA32" s="75">
        <v>23.207729538028001</v>
      </c>
      <c r="AB32" s="75">
        <v>4.4582022692769296</v>
      </c>
      <c r="AC32" s="75">
        <v>0.73394008373319597</v>
      </c>
      <c r="AD32" s="75">
        <v>0</v>
      </c>
      <c r="AE32" s="75">
        <v>0</v>
      </c>
      <c r="AF32" s="75">
        <v>29.161418609632999</v>
      </c>
      <c r="AG32" s="75">
        <v>29.161418609632999</v>
      </c>
      <c r="AH32" s="75">
        <v>61.295598623654499</v>
      </c>
      <c r="AI32" s="75">
        <v>0</v>
      </c>
      <c r="AJ32" s="75">
        <v>641379.33279605804</v>
      </c>
      <c r="AK32" s="75">
        <v>0</v>
      </c>
      <c r="AL32" s="75">
        <v>2.41372609266908</v>
      </c>
      <c r="AM32" s="75">
        <v>2.0258900362464098</v>
      </c>
      <c r="AN32" s="75">
        <v>0</v>
      </c>
      <c r="AO32" s="75">
        <v>2.2351423406088098</v>
      </c>
      <c r="AP32" s="75">
        <v>2.4270818984220401</v>
      </c>
      <c r="AQ32" s="75">
        <v>0</v>
      </c>
      <c r="AR32" s="75">
        <v>25.068800905303899</v>
      </c>
      <c r="AS32" s="75">
        <v>0</v>
      </c>
      <c r="AT32" s="75">
        <v>43.306140324189599</v>
      </c>
      <c r="AU32" s="75">
        <v>0</v>
      </c>
      <c r="AV32" s="75">
        <v>558.09598207642296</v>
      </c>
      <c r="AW32" s="75">
        <v>125.77868150377201</v>
      </c>
      <c r="AX32" s="75">
        <v>13.975421659308701</v>
      </c>
      <c r="AY32" s="75">
        <v>139.754103163081</v>
      </c>
      <c r="AZ32" s="75">
        <v>0</v>
      </c>
      <c r="BA32" s="75">
        <v>14.617505748661999</v>
      </c>
      <c r="BB32" s="75">
        <v>0</v>
      </c>
      <c r="BC32" s="75">
        <v>0.14810253145720001</v>
      </c>
      <c r="BD32" s="75">
        <v>256.63515092511398</v>
      </c>
      <c r="BE32" s="75">
        <v>0.16291242690300201</v>
      </c>
      <c r="BF32" s="75">
        <v>44.687416127912101</v>
      </c>
      <c r="BG32" s="75">
        <v>53.810528392775403</v>
      </c>
      <c r="BH32" s="75">
        <v>4.93674580157299E-2</v>
      </c>
      <c r="BI32" s="75">
        <v>0</v>
      </c>
      <c r="BJ32" s="75">
        <v>34.754682561991203</v>
      </c>
      <c r="BK32" s="75">
        <v>692.77125823784502</v>
      </c>
      <c r="BL32" s="75">
        <v>493.67431781224298</v>
      </c>
      <c r="BM32" s="75">
        <v>199.09694042560201</v>
      </c>
      <c r="BN32" s="75">
        <v>0.39790220958238898</v>
      </c>
      <c r="BO32" s="75">
        <v>0</v>
      </c>
      <c r="BP32" s="75">
        <v>11.8175798100718</v>
      </c>
      <c r="BQ32" s="75">
        <v>3.2335683019450201</v>
      </c>
      <c r="BR32" s="75">
        <v>134.15104923472001</v>
      </c>
      <c r="BS32" s="75">
        <v>8.8861392880173202</v>
      </c>
      <c r="BT32" s="75">
        <v>1.72785815462116</v>
      </c>
      <c r="BU32" s="75">
        <v>191.64431687031799</v>
      </c>
      <c r="BV32" s="75">
        <v>7.2446417585828602</v>
      </c>
      <c r="BW32" s="75">
        <v>7.4051151088256495E-2</v>
      </c>
      <c r="BX32" s="75">
        <v>8.1239065460738402</v>
      </c>
      <c r="BY32" s="75">
        <v>4.9367467495604498E-3</v>
      </c>
      <c r="BZ32" s="75">
        <v>40.454394320893698</v>
      </c>
      <c r="CA32" s="75">
        <v>80.041641237474096</v>
      </c>
      <c r="CB32" s="75">
        <v>0</v>
      </c>
      <c r="CC32" s="75">
        <v>0</v>
      </c>
      <c r="CD32" s="75">
        <v>7.1312653952607201</v>
      </c>
      <c r="CE32" s="75">
        <v>1.2244044945650501</v>
      </c>
      <c r="CF32" s="75">
        <v>518.55306326713901</v>
      </c>
      <c r="CG32" s="75">
        <v>3.2342618715912401</v>
      </c>
      <c r="CH32" s="75"/>
      <c r="CI32" s="22">
        <f t="shared" si="11"/>
        <v>1.0762562630719876</v>
      </c>
      <c r="CJ32" s="44">
        <f t="shared" si="0"/>
        <v>-3.538730003693033E-7</v>
      </c>
      <c r="CK32" s="44">
        <f t="shared" si="1"/>
        <v>5.8477167948313295E-7</v>
      </c>
      <c r="CL32" s="44">
        <f t="shared" si="2"/>
        <v>-1.33689576899023E-6</v>
      </c>
      <c r="CM32" s="44">
        <f t="shared" si="3"/>
        <v>-4.0816075459804354E-7</v>
      </c>
      <c r="CN32" s="44">
        <f t="shared" si="4"/>
        <v>-5.8578616948195252E-7</v>
      </c>
      <c r="CO32" s="44">
        <f t="shared" si="5"/>
        <v>-2.241509348103895E-6</v>
      </c>
      <c r="CP32" s="44">
        <f t="shared" si="6"/>
        <v>-1.7304467328656668E-7</v>
      </c>
      <c r="CQ32" s="108">
        <f t="shared" si="7"/>
        <v>-9.6087512918608178E-7</v>
      </c>
      <c r="CR32" s="108">
        <f t="shared" si="8"/>
        <v>2.2888416096251646E-6</v>
      </c>
      <c r="CS32" s="108">
        <f t="shared" si="9"/>
        <v>5.5197352012528876E-8</v>
      </c>
      <c r="CT32" s="44">
        <f t="shared" si="10"/>
        <v>-3.9113424485236542E-7</v>
      </c>
      <c r="CU32" s="44">
        <f t="shared" si="12"/>
        <v>1.1408724954692099E-7</v>
      </c>
    </row>
    <row r="33" spans="1:99" x14ac:dyDescent="0.25">
      <c r="A33" s="33" t="s">
        <v>199</v>
      </c>
      <c r="B33" s="75">
        <v>1852.676211</v>
      </c>
      <c r="C33" s="75">
        <v>17.980156999999998</v>
      </c>
      <c r="D33" s="75">
        <v>83.309747000000002</v>
      </c>
      <c r="E33" s="75">
        <v>313.95428399999997</v>
      </c>
      <c r="F33" s="75">
        <v>179.359815</v>
      </c>
      <c r="G33" s="75">
        <v>19.144231999999999</v>
      </c>
      <c r="H33" s="75">
        <v>260.21818400000001</v>
      </c>
      <c r="I33" s="75">
        <v>21.279662999999999</v>
      </c>
      <c r="J33" s="75">
        <v>3.2033670000000001</v>
      </c>
      <c r="K33" s="75">
        <v>14.561033999999999</v>
      </c>
      <c r="L33" s="75">
        <v>2.2656230000000002</v>
      </c>
      <c r="M33" s="75">
        <v>0.37112000000000001</v>
      </c>
      <c r="N33" s="75"/>
      <c r="O33" s="75" t="s">
        <v>199</v>
      </c>
      <c r="P33" s="75">
        <v>0</v>
      </c>
      <c r="Q33" s="75">
        <v>8.1899396481301991</v>
      </c>
      <c r="R33" s="75">
        <v>21.281822253002801</v>
      </c>
      <c r="S33" s="75">
        <v>21.281822253002801</v>
      </c>
      <c r="T33" s="75">
        <v>5.4483634712875499</v>
      </c>
      <c r="U33" s="75">
        <v>2.12158034072212E-2</v>
      </c>
      <c r="V33" s="75">
        <v>3.2036800438797499</v>
      </c>
      <c r="W33" s="75">
        <v>2.2658315653116801</v>
      </c>
      <c r="X33" s="75">
        <v>54.101365560078698</v>
      </c>
      <c r="Y33" s="75">
        <v>1852.9204856782201</v>
      </c>
      <c r="Z33" s="75">
        <v>14.8476734051918</v>
      </c>
      <c r="AA33" s="75">
        <v>11.7280553720729</v>
      </c>
      <c r="AB33" s="75">
        <v>2.22926552174936</v>
      </c>
      <c r="AC33" s="75">
        <v>0.371154752218676</v>
      </c>
      <c r="AD33" s="75">
        <v>0</v>
      </c>
      <c r="AE33" s="75">
        <v>0</v>
      </c>
      <c r="AF33" s="75">
        <v>14.5623289980654</v>
      </c>
      <c r="AG33" s="75">
        <v>14.5623289980654</v>
      </c>
      <c r="AH33" s="75">
        <v>30.831039304591599</v>
      </c>
      <c r="AI33" s="75">
        <v>0</v>
      </c>
      <c r="AJ33" s="75">
        <v>401454.50276184099</v>
      </c>
      <c r="AK33" s="75">
        <v>0</v>
      </c>
      <c r="AL33" s="75">
        <v>1.2221171038773699</v>
      </c>
      <c r="AM33" s="75">
        <v>1.0218872566883199</v>
      </c>
      <c r="AN33" s="75">
        <v>0</v>
      </c>
      <c r="AO33" s="75">
        <v>1.1316640070708599</v>
      </c>
      <c r="AP33" s="75">
        <v>1.2113471333939601</v>
      </c>
      <c r="AQ33" s="75">
        <v>0</v>
      </c>
      <c r="AR33" s="75">
        <v>12.782226069634</v>
      </c>
      <c r="AS33" s="75">
        <v>0</v>
      </c>
      <c r="AT33" s="75">
        <v>17.9822937438339</v>
      </c>
      <c r="AU33" s="75">
        <v>0</v>
      </c>
      <c r="AV33" s="75">
        <v>280.17597987180102</v>
      </c>
      <c r="AW33" s="75">
        <v>74.9837831974735</v>
      </c>
      <c r="AX33" s="75">
        <v>8.3315262774406502</v>
      </c>
      <c r="AY33" s="75">
        <v>83.315309474914102</v>
      </c>
      <c r="AZ33" s="75">
        <v>0</v>
      </c>
      <c r="BA33" s="75">
        <v>7.3796140286159897</v>
      </c>
      <c r="BB33" s="75">
        <v>0</v>
      </c>
      <c r="BC33" s="75">
        <v>5.3816933150349702E-2</v>
      </c>
      <c r="BD33" s="75">
        <v>128.30806267134</v>
      </c>
      <c r="BE33" s="75">
        <v>5.9199067775591502E-2</v>
      </c>
      <c r="BF33" s="75">
        <v>16.238475283431701</v>
      </c>
      <c r="BG33" s="75">
        <v>19.553613540788199</v>
      </c>
      <c r="BH33" s="75">
        <v>1.7939112749880099E-2</v>
      </c>
      <c r="BI33" s="75">
        <v>0</v>
      </c>
      <c r="BJ33" s="75">
        <v>12.629127906656301</v>
      </c>
      <c r="BK33" s="75">
        <v>313.99673619823898</v>
      </c>
      <c r="BL33" s="75">
        <v>179.39099282726201</v>
      </c>
      <c r="BM33" s="75">
        <v>134.605743370977</v>
      </c>
      <c r="BN33" s="75">
        <v>0.14458942993986801</v>
      </c>
      <c r="BO33" s="75">
        <v>0</v>
      </c>
      <c r="BP33" s="75">
        <v>4.2942588777371702</v>
      </c>
      <c r="BQ33" s="75">
        <v>1.1750115136383401</v>
      </c>
      <c r="BR33" s="75">
        <v>48.747708791481301</v>
      </c>
      <c r="BS33" s="75">
        <v>3.2290363046126198</v>
      </c>
      <c r="BT33" s="75">
        <v>0.62787021831269196</v>
      </c>
      <c r="BU33" s="75">
        <v>69.639589168692197</v>
      </c>
      <c r="BV33" s="75">
        <v>3.6693077134740899</v>
      </c>
      <c r="BW33" s="75">
        <v>2.6908731405391399E-2</v>
      </c>
      <c r="BX33" s="75">
        <v>2.95205403528497</v>
      </c>
      <c r="BY33" s="75">
        <v>1.79391160568131E-3</v>
      </c>
      <c r="BZ33" s="75">
        <v>19.145384917078601</v>
      </c>
      <c r="CA33" s="75">
        <v>39.991767942160401</v>
      </c>
      <c r="CB33" s="75">
        <v>0</v>
      </c>
      <c r="CC33" s="75">
        <v>0</v>
      </c>
      <c r="CD33" s="75">
        <v>3.5982976720152999</v>
      </c>
      <c r="CE33" s="75">
        <v>0.61861723752707498</v>
      </c>
      <c r="CF33" s="75">
        <v>260.24294901260402</v>
      </c>
      <c r="CG33" s="75">
        <v>1.63211267176154</v>
      </c>
      <c r="CH33" s="75"/>
      <c r="CI33" s="22">
        <f t="shared" si="11"/>
        <v>1.0765939324574423</v>
      </c>
      <c r="CJ33" s="44">
        <f t="shared" si="0"/>
        <v>1.3184963285530545E-4</v>
      </c>
      <c r="CK33" s="44">
        <f t="shared" si="1"/>
        <v>1.1883899756277313E-4</v>
      </c>
      <c r="CL33" s="44">
        <f t="shared" si="2"/>
        <v>6.6768596885792184E-5</v>
      </c>
      <c r="CM33" s="44">
        <f t="shared" si="3"/>
        <v>1.3521777023754421E-4</v>
      </c>
      <c r="CN33" s="44">
        <f t="shared" si="4"/>
        <v>1.7382838659826409E-4</v>
      </c>
      <c r="CO33" s="44">
        <f t="shared" si="5"/>
        <v>6.022268632153306E-5</v>
      </c>
      <c r="CP33" s="44">
        <f t="shared" si="6"/>
        <v>9.5170184586358865E-5</v>
      </c>
      <c r="CQ33" s="108">
        <f t="shared" si="7"/>
        <v>1.0147026307708068E-4</v>
      </c>
      <c r="CR33" s="108">
        <f t="shared" si="8"/>
        <v>9.7723389093363756E-5</v>
      </c>
      <c r="CS33" s="108">
        <f t="shared" si="9"/>
        <v>8.8935858909516767E-5</v>
      </c>
      <c r="CT33" s="44">
        <f t="shared" si="10"/>
        <v>9.2056494694791669E-5</v>
      </c>
      <c r="CU33" s="44">
        <f t="shared" si="12"/>
        <v>9.3641460109918583E-5</v>
      </c>
    </row>
    <row r="34" spans="1:99" x14ac:dyDescent="0.25">
      <c r="A34" s="33" t="s">
        <v>200</v>
      </c>
      <c r="B34" s="75">
        <v>11832.550784999999</v>
      </c>
      <c r="C34" s="75">
        <v>147.91711000000001</v>
      </c>
      <c r="D34" s="75">
        <v>583.419622</v>
      </c>
      <c r="E34" s="75">
        <v>1661.129473</v>
      </c>
      <c r="F34" s="75">
        <v>1120.6730930000001</v>
      </c>
      <c r="G34" s="75">
        <v>267.11286200000001</v>
      </c>
      <c r="H34" s="75">
        <v>1735.111359</v>
      </c>
      <c r="I34" s="75">
        <v>140.16851399999999</v>
      </c>
      <c r="J34" s="75">
        <v>21.321736000000001</v>
      </c>
      <c r="K34" s="75">
        <v>98.340537999999995</v>
      </c>
      <c r="L34" s="75">
        <v>14.965467</v>
      </c>
      <c r="M34" s="75">
        <v>2.4269189999999998</v>
      </c>
      <c r="N34" s="75"/>
      <c r="O34" s="75" t="s">
        <v>200</v>
      </c>
      <c r="P34" s="75">
        <v>0</v>
      </c>
      <c r="Q34" s="75">
        <v>51.549347016947998</v>
      </c>
      <c r="R34" s="75">
        <v>140.16850832011099</v>
      </c>
      <c r="S34" s="75">
        <v>140.16850832011099</v>
      </c>
      <c r="T34" s="75">
        <v>39.4997955207592</v>
      </c>
      <c r="U34" s="75">
        <v>0</v>
      </c>
      <c r="V34" s="75">
        <v>21.3217198505513</v>
      </c>
      <c r="W34" s="75">
        <v>14.9654581481087</v>
      </c>
      <c r="X34" s="75">
        <v>365.87705758230101</v>
      </c>
      <c r="Y34" s="75">
        <v>11832.5477705208</v>
      </c>
      <c r="Z34" s="75">
        <v>91.662135777046501</v>
      </c>
      <c r="AA34" s="75">
        <v>45.745977962565497</v>
      </c>
      <c r="AB34" s="75">
        <v>17.9583111568313</v>
      </c>
      <c r="AC34" s="75">
        <v>2.4269153407011799</v>
      </c>
      <c r="AD34" s="75">
        <v>0</v>
      </c>
      <c r="AE34" s="75">
        <v>0</v>
      </c>
      <c r="AF34" s="75">
        <v>98.340512701819307</v>
      </c>
      <c r="AG34" s="75">
        <v>98.340512701819307</v>
      </c>
      <c r="AH34" s="75">
        <v>176.92349305312499</v>
      </c>
      <c r="AI34" s="75">
        <v>0</v>
      </c>
      <c r="AJ34" s="75">
        <v>3310695.07098111</v>
      </c>
      <c r="AK34" s="75">
        <v>0</v>
      </c>
      <c r="AL34" s="75">
        <v>3.8562755885734399</v>
      </c>
      <c r="AM34" s="75">
        <v>4.7297346446424902</v>
      </c>
      <c r="AN34" s="75">
        <v>0</v>
      </c>
      <c r="AO34" s="75">
        <v>3.5813634542780002</v>
      </c>
      <c r="AP34" s="75">
        <v>10.657061528354101</v>
      </c>
      <c r="AQ34" s="75">
        <v>0</v>
      </c>
      <c r="AR34" s="75">
        <v>5.4470593762231498</v>
      </c>
      <c r="AS34" s="75">
        <v>0</v>
      </c>
      <c r="AT34" s="75">
        <v>147.91703213787699</v>
      </c>
      <c r="AU34" s="75">
        <v>0</v>
      </c>
      <c r="AV34" s="75">
        <v>1832.4720852968201</v>
      </c>
      <c r="AW34" s="75">
        <v>525.07741089193405</v>
      </c>
      <c r="AX34" s="75">
        <v>58.341941191708401</v>
      </c>
      <c r="AY34" s="75">
        <v>583.41935208364305</v>
      </c>
      <c r="AZ34" s="75">
        <v>0</v>
      </c>
      <c r="BA34" s="75">
        <v>31.710213919432</v>
      </c>
      <c r="BB34" s="75">
        <v>0</v>
      </c>
      <c r="BC34" s="75">
        <v>0.33620160165787499</v>
      </c>
      <c r="BD34" s="75">
        <v>1040.87809238247</v>
      </c>
      <c r="BE34" s="75">
        <v>0.36982210905162599</v>
      </c>
      <c r="BF34" s="75">
        <v>101.44330583067401</v>
      </c>
      <c r="BG34" s="75">
        <v>122.153331790097</v>
      </c>
      <c r="BH34" s="75">
        <v>0.11206731041628699</v>
      </c>
      <c r="BI34" s="75">
        <v>0</v>
      </c>
      <c r="BJ34" s="75">
        <v>78.895362687875107</v>
      </c>
      <c r="BK34" s="75">
        <v>1661.1290118468601</v>
      </c>
      <c r="BL34" s="75">
        <v>1120.6727866006299</v>
      </c>
      <c r="BM34" s="75">
        <v>540.45622524622797</v>
      </c>
      <c r="BN34" s="75">
        <v>0.90326156186444895</v>
      </c>
      <c r="BO34" s="75">
        <v>0</v>
      </c>
      <c r="BP34" s="75">
        <v>26.826667548515399</v>
      </c>
      <c r="BQ34" s="75">
        <v>7.3404075243748501</v>
      </c>
      <c r="BR34" s="75">
        <v>304.53160557107901</v>
      </c>
      <c r="BS34" s="75">
        <v>20.1721103192843</v>
      </c>
      <c r="BT34" s="75">
        <v>3.92235453628532</v>
      </c>
      <c r="BU34" s="75">
        <v>435.045188357391</v>
      </c>
      <c r="BV34" s="75">
        <v>11.0944604194116</v>
      </c>
      <c r="BW34" s="75">
        <v>0.16810065532388599</v>
      </c>
      <c r="BX34" s="75">
        <v>18.4417924679089</v>
      </c>
      <c r="BY34" s="75">
        <v>1.1206728837006699E-2</v>
      </c>
      <c r="BZ34" s="75">
        <v>267.11287510265203</v>
      </c>
      <c r="CA34" s="75">
        <v>334.72567299485701</v>
      </c>
      <c r="CB34" s="75">
        <v>0</v>
      </c>
      <c r="CC34" s="75">
        <v>0</v>
      </c>
      <c r="CD34" s="75">
        <v>16.198035497595299</v>
      </c>
      <c r="CE34" s="75">
        <v>2.4674156174539901</v>
      </c>
      <c r="CF34" s="75">
        <v>1735.11089965111</v>
      </c>
      <c r="CG34" s="75">
        <v>7.28140502368315</v>
      </c>
      <c r="CH34" s="75"/>
      <c r="CI34" s="22">
        <f t="shared" si="11"/>
        <v>1.0561123704918729</v>
      </c>
      <c r="CJ34" s="44">
        <f t="shared" si="0"/>
        <v>-2.5476156871775905E-7</v>
      </c>
      <c r="CK34" s="44">
        <f t="shared" si="1"/>
        <v>-5.2639023991935358E-7</v>
      </c>
      <c r="CL34" s="44">
        <f t="shared" si="2"/>
        <v>-4.6264531869986705E-7</v>
      </c>
      <c r="CM34" s="44">
        <f t="shared" si="3"/>
        <v>-2.7761420611133297E-7</v>
      </c>
      <c r="CN34" s="44">
        <f t="shared" si="4"/>
        <v>-2.7340655547835472E-7</v>
      </c>
      <c r="CO34" s="44">
        <f t="shared" si="5"/>
        <v>4.9052868219314717E-8</v>
      </c>
      <c r="CP34" s="44">
        <f t="shared" si="6"/>
        <v>-2.6473741158304333E-7</v>
      </c>
      <c r="CQ34" s="108">
        <f t="shared" si="7"/>
        <v>-4.0521860708467819E-8</v>
      </c>
      <c r="CR34" s="108">
        <f t="shared" si="8"/>
        <v>-7.5741715876165576E-7</v>
      </c>
      <c r="CS34" s="108">
        <f t="shared" si="9"/>
        <v>-2.5725078591783319E-7</v>
      </c>
      <c r="CT34" s="44">
        <f t="shared" si="10"/>
        <v>-5.9148780989959569E-7</v>
      </c>
      <c r="CU34" s="44">
        <f t="shared" si="12"/>
        <v>-1.5077960244894734E-6</v>
      </c>
    </row>
    <row r="35" spans="1:99" x14ac:dyDescent="0.25">
      <c r="A35" s="33" t="s">
        <v>201</v>
      </c>
      <c r="B35" s="75">
        <v>36416.706075000002</v>
      </c>
      <c r="C35" s="75">
        <v>393.81201600000003</v>
      </c>
      <c r="D35" s="75">
        <v>1638.5357759999999</v>
      </c>
      <c r="E35" s="75">
        <v>5273.8922650000004</v>
      </c>
      <c r="F35" s="75">
        <v>3405.8784759999999</v>
      </c>
      <c r="G35" s="75">
        <v>599.76619100000005</v>
      </c>
      <c r="H35" s="75">
        <v>5343.6496349999998</v>
      </c>
      <c r="I35" s="75">
        <v>414.70346699999999</v>
      </c>
      <c r="J35" s="75">
        <v>65.284583999999995</v>
      </c>
      <c r="K35" s="75">
        <v>315.17130800000001</v>
      </c>
      <c r="L35" s="75">
        <v>44.696294000000002</v>
      </c>
      <c r="M35" s="75">
        <v>7.0075580000000004</v>
      </c>
      <c r="N35" s="75"/>
      <c r="O35" s="75" t="s">
        <v>201</v>
      </c>
      <c r="P35" s="75">
        <v>0</v>
      </c>
      <c r="Q35" s="75">
        <v>167.508450681944</v>
      </c>
      <c r="R35" s="75">
        <v>416.81331833965902</v>
      </c>
      <c r="S35" s="75">
        <v>416.81331833965902</v>
      </c>
      <c r="T35" s="75">
        <v>114.387463313712</v>
      </c>
      <c r="U35" s="75">
        <v>0.358210466064319</v>
      </c>
      <c r="V35" s="75">
        <v>65.611484156944499</v>
      </c>
      <c r="W35" s="75">
        <v>44.922697938147401</v>
      </c>
      <c r="X35" s="75">
        <v>1120.91232009446</v>
      </c>
      <c r="Y35" s="75">
        <v>36598.1512114949</v>
      </c>
      <c r="Z35" s="75">
        <v>302.663196805697</v>
      </c>
      <c r="AA35" s="75">
        <v>223.95851476763099</v>
      </c>
      <c r="AB35" s="75">
        <v>47.821562744380699</v>
      </c>
      <c r="AC35" s="75">
        <v>7.0436190514035104</v>
      </c>
      <c r="AD35" s="75">
        <v>0</v>
      </c>
      <c r="AE35" s="75">
        <v>0</v>
      </c>
      <c r="AF35" s="75">
        <v>316.71692059649098</v>
      </c>
      <c r="AG35" s="75">
        <v>316.71692059649098</v>
      </c>
      <c r="AH35" s="75">
        <v>620.87169903986899</v>
      </c>
      <c r="AI35" s="75">
        <v>0</v>
      </c>
      <c r="AJ35" s="75">
        <v>4288252.1120434701</v>
      </c>
      <c r="AK35" s="75">
        <v>0</v>
      </c>
      <c r="AL35" s="75">
        <v>22.821069646578099</v>
      </c>
      <c r="AM35" s="75">
        <v>19.935571473906801</v>
      </c>
      <c r="AN35" s="75">
        <v>0</v>
      </c>
      <c r="AO35" s="75">
        <v>21.138051592106599</v>
      </c>
      <c r="AP35" s="75">
        <v>26.495200193737698</v>
      </c>
      <c r="AQ35" s="75">
        <v>0</v>
      </c>
      <c r="AR35" s="75">
        <v>218.908598996352</v>
      </c>
      <c r="AS35" s="75">
        <v>0</v>
      </c>
      <c r="AT35" s="75">
        <v>395.81360702833399</v>
      </c>
      <c r="AU35" s="75">
        <v>0</v>
      </c>
      <c r="AV35" s="75">
        <v>5762.0932291649397</v>
      </c>
      <c r="AW35" s="75">
        <v>1482.24507927269</v>
      </c>
      <c r="AX35" s="75">
        <v>164.69374130745101</v>
      </c>
      <c r="AY35" s="75">
        <v>1646.9388205801399</v>
      </c>
      <c r="AZ35" s="75">
        <v>0</v>
      </c>
      <c r="BA35" s="75">
        <v>142.57736439524399</v>
      </c>
      <c r="BB35" s="75">
        <v>0</v>
      </c>
      <c r="BC35" s="75">
        <v>1.0268434007396501</v>
      </c>
      <c r="BD35" s="75">
        <v>2756.55350650639</v>
      </c>
      <c r="BE35" s="75">
        <v>1.12952874849121</v>
      </c>
      <c r="BF35" s="75">
        <v>309.83286518185298</v>
      </c>
      <c r="BG35" s="75">
        <v>373.08626300037997</v>
      </c>
      <c r="BH35" s="75">
        <v>0.34228114309650098</v>
      </c>
      <c r="BI35" s="75">
        <v>0</v>
      </c>
      <c r="BJ35" s="75">
        <v>240.96582957169699</v>
      </c>
      <c r="BK35" s="75">
        <v>5300.4730577002401</v>
      </c>
      <c r="BL35" s="75">
        <v>3422.8102819709302</v>
      </c>
      <c r="BM35" s="75">
        <v>1877.6627757293099</v>
      </c>
      <c r="BN35" s="75">
        <v>2.7587869409216399</v>
      </c>
      <c r="BO35" s="75">
        <v>0</v>
      </c>
      <c r="BP35" s="75">
        <v>81.935233397818493</v>
      </c>
      <c r="BQ35" s="75">
        <v>22.419397421694502</v>
      </c>
      <c r="BR35" s="75">
        <v>930.11417439662205</v>
      </c>
      <c r="BS35" s="75">
        <v>61.6105621896305</v>
      </c>
      <c r="BT35" s="75">
        <v>11.9798295353207</v>
      </c>
      <c r="BU35" s="75">
        <v>1328.73526590496</v>
      </c>
      <c r="BV35" s="75">
        <v>68.244535218591906</v>
      </c>
      <c r="BW35" s="75">
        <v>0.51342177108307496</v>
      </c>
      <c r="BX35" s="75">
        <v>56.325771259445403</v>
      </c>
      <c r="BY35" s="75">
        <v>3.4228107166674897E-2</v>
      </c>
      <c r="BZ35" s="75">
        <v>602.84214597022606</v>
      </c>
      <c r="CA35" s="75">
        <v>865.01930623268095</v>
      </c>
      <c r="CB35" s="75">
        <v>0</v>
      </c>
      <c r="CC35" s="75">
        <v>0</v>
      </c>
      <c r="CD35" s="75">
        <v>69.938359169452099</v>
      </c>
      <c r="CE35" s="75">
        <v>11.8439463381801</v>
      </c>
      <c r="CF35" s="75">
        <v>5370.3296745426696</v>
      </c>
      <c r="CG35" s="75">
        <v>31.6854132760478</v>
      </c>
      <c r="CH35" s="75"/>
      <c r="CI35" s="22">
        <f t="shared" si="11"/>
        <v>1.0729496284891731</v>
      </c>
      <c r="CJ35" s="44">
        <f t="shared" ref="CJ35:CJ51" si="13">IF(Y35=0,"",(Y35-B35)/B35)</f>
        <v>4.9824697522398908E-3</v>
      </c>
      <c r="CK35" s="44">
        <f t="shared" ref="CK35:CK51" si="14">IF(AT35=0,"",(AT35-C35)/C35)</f>
        <v>5.0826052710742121E-3</v>
      </c>
      <c r="CL35" s="44">
        <f t="shared" ref="CL35:CL51" si="15">IF(AY35=0,"",(AY35-D35)/D35)</f>
        <v>5.1283863942559269E-3</v>
      </c>
      <c r="CM35" s="44">
        <f t="shared" ref="CM35:CM51" si="16">IF(BK35=0,"",(BK35-E35)/E35)</f>
        <v>5.0400712347960196E-3</v>
      </c>
      <c r="CN35" s="44">
        <f t="shared" ref="CN35:CN51" si="17">IF(BL35=0,"",(BL35-F35)/F35)</f>
        <v>4.9713476538410491E-3</v>
      </c>
      <c r="CO35" s="44">
        <f t="shared" ref="CO35:CO51" si="18">IF(BZ35=0,"",(BZ35-G35)/G35)</f>
        <v>5.1285901345946442E-3</v>
      </c>
      <c r="CP35" s="44">
        <f t="shared" ref="CP35:CP51" si="19">IF(CF35=0,"",(CF35-H35)/H35)</f>
        <v>4.9928497122865498E-3</v>
      </c>
      <c r="CQ35" s="108">
        <f t="shared" ref="CQ35:CQ51" si="20">IF(I35=0,"",(S35-I35)/I35)</f>
        <v>5.0876144222325266E-3</v>
      </c>
      <c r="CR35" s="108">
        <f t="shared" ref="CR35:CR51" si="21">IF(V35=0,"",(V35-J35)/J35)</f>
        <v>5.0073101016390609E-3</v>
      </c>
      <c r="CS35" s="108">
        <f t="shared" ref="CS35:CS51" si="22">IF(AF35=0,"",(AF35-K35)/K35)</f>
        <v>4.9040396675035175E-3</v>
      </c>
      <c r="CT35" s="44">
        <f t="shared" ref="CT35:CT51" si="23">IF(W35=0,"",(W35-L35)/L35)</f>
        <v>5.0653850215724647E-3</v>
      </c>
      <c r="CU35" s="44">
        <f t="shared" si="12"/>
        <v>5.146022537881244E-3</v>
      </c>
    </row>
    <row r="36" spans="1:99" x14ac:dyDescent="0.25">
      <c r="A36" s="33" t="s">
        <v>202</v>
      </c>
      <c r="B36" s="75">
        <v>189.55536599999999</v>
      </c>
      <c r="C36" s="75">
        <v>1.7737750000000001</v>
      </c>
      <c r="D36" s="75">
        <v>5.7541200000000003</v>
      </c>
      <c r="E36" s="75">
        <v>30.108853</v>
      </c>
      <c r="F36" s="75">
        <v>21.422007000000001</v>
      </c>
      <c r="G36" s="75">
        <v>1.520321</v>
      </c>
      <c r="H36" s="75">
        <v>22.844902000000001</v>
      </c>
      <c r="I36" s="75">
        <v>1.760697</v>
      </c>
      <c r="J36" s="75">
        <v>0.27881099999999998</v>
      </c>
      <c r="K36" s="75">
        <v>1.3562749999999999</v>
      </c>
      <c r="L36" s="75">
        <v>0.19007599999999999</v>
      </c>
      <c r="M36" s="75">
        <v>2.9628000000000002E-2</v>
      </c>
      <c r="N36" s="75"/>
      <c r="O36" s="75" t="s">
        <v>202</v>
      </c>
      <c r="P36" s="75">
        <v>0</v>
      </c>
      <c r="Q36" s="75">
        <v>0.71190262946477201</v>
      </c>
      <c r="R36" s="75">
        <v>1.7622044699475801</v>
      </c>
      <c r="S36" s="75">
        <v>1.7622044699475801</v>
      </c>
      <c r="T36" s="75">
        <v>0.48886181219927499</v>
      </c>
      <c r="U36" s="75">
        <v>1.452473376103E-3</v>
      </c>
      <c r="V36" s="75">
        <v>0.27910645398702499</v>
      </c>
      <c r="W36" s="75">
        <v>0.190247191211671</v>
      </c>
      <c r="X36" s="75">
        <v>4.7770499016628296</v>
      </c>
      <c r="Y36" s="75">
        <v>189.70312119358201</v>
      </c>
      <c r="Z36" s="75">
        <v>1.2853650604672699</v>
      </c>
      <c r="AA36" s="75">
        <v>0.93711064266935595</v>
      </c>
      <c r="AB36" s="75">
        <v>0.20529718945419001</v>
      </c>
      <c r="AC36" s="75">
        <v>2.9648096282456099E-2</v>
      </c>
      <c r="AD36" s="75">
        <v>0</v>
      </c>
      <c r="AE36" s="75">
        <v>0</v>
      </c>
      <c r="AF36" s="75">
        <v>1.35808973055991</v>
      </c>
      <c r="AG36" s="75">
        <v>1.35808973055991</v>
      </c>
      <c r="AH36" s="75">
        <v>2.62970914534962</v>
      </c>
      <c r="AI36" s="75">
        <v>0</v>
      </c>
      <c r="AJ36" s="75">
        <v>34330.183391480197</v>
      </c>
      <c r="AK36" s="75">
        <v>0</v>
      </c>
      <c r="AL36" s="75">
        <v>9.4979478305968396E-2</v>
      </c>
      <c r="AM36" s="75">
        <v>8.3833463083604801E-2</v>
      </c>
      <c r="AN36" s="75">
        <v>0</v>
      </c>
      <c r="AO36" s="75">
        <v>8.79803168389027E-2</v>
      </c>
      <c r="AP36" s="75">
        <v>0.11419002558904701</v>
      </c>
      <c r="AQ36" s="75">
        <v>0</v>
      </c>
      <c r="AR36" s="75">
        <v>0.891073315295557</v>
      </c>
      <c r="AS36" s="75">
        <v>0</v>
      </c>
      <c r="AT36" s="75">
        <v>1.7748409266026199</v>
      </c>
      <c r="AU36" s="75">
        <v>0</v>
      </c>
      <c r="AV36" s="75">
        <v>24.520248571129301</v>
      </c>
      <c r="AW36" s="75">
        <v>5.18417162982192</v>
      </c>
      <c r="AX36" s="75">
        <v>0.57602398849187297</v>
      </c>
      <c r="AY36" s="75">
        <v>5.7601956183137899</v>
      </c>
      <c r="AZ36" s="75">
        <v>0</v>
      </c>
      <c r="BA36" s="75">
        <v>0.59822757728577902</v>
      </c>
      <c r="BB36" s="75">
        <v>0</v>
      </c>
      <c r="BC36" s="75">
        <v>6.42981343386409E-3</v>
      </c>
      <c r="BD36" s="75">
        <v>11.837240835992599</v>
      </c>
      <c r="BE36" s="75">
        <v>7.0727670761751901E-3</v>
      </c>
      <c r="BF36" s="75">
        <v>1.94010158898129</v>
      </c>
      <c r="BG36" s="75">
        <v>2.3361800514779199</v>
      </c>
      <c r="BH36" s="75">
        <v>2.1432888550846798E-3</v>
      </c>
      <c r="BI36" s="75">
        <v>0</v>
      </c>
      <c r="BJ36" s="75">
        <v>1.5088739562492699</v>
      </c>
      <c r="BK36" s="75">
        <v>30.127793594691202</v>
      </c>
      <c r="BL36" s="75">
        <v>21.432846147367901</v>
      </c>
      <c r="BM36" s="75">
        <v>8.6949474473233099</v>
      </c>
      <c r="BN36" s="75">
        <v>1.72748517667289E-2</v>
      </c>
      <c r="BO36" s="75">
        <v>0</v>
      </c>
      <c r="BP36" s="75">
        <v>0.51305927677375596</v>
      </c>
      <c r="BQ36" s="75">
        <v>0.14038448607505599</v>
      </c>
      <c r="BR36" s="75">
        <v>5.8241607830817301</v>
      </c>
      <c r="BS36" s="75">
        <v>0.385790241240761</v>
      </c>
      <c r="BT36" s="75">
        <v>7.50158104466013E-2</v>
      </c>
      <c r="BU36" s="75">
        <v>8.3202313750778494</v>
      </c>
      <c r="BV36" s="75">
        <v>0.283749488217728</v>
      </c>
      <c r="BW36" s="75">
        <v>3.2149713674719002E-3</v>
      </c>
      <c r="BX36" s="75">
        <v>0.35269855652375198</v>
      </c>
      <c r="BY36" s="75">
        <v>2.14328940624018E-4</v>
      </c>
      <c r="BZ36" s="75">
        <v>1.5218696076324001</v>
      </c>
      <c r="CA36" s="75">
        <v>3.71971580612245</v>
      </c>
      <c r="CB36" s="75">
        <v>0</v>
      </c>
      <c r="CC36" s="75">
        <v>0</v>
      </c>
      <c r="CD36" s="75">
        <v>0.29385506114717502</v>
      </c>
      <c r="CE36" s="75">
        <v>4.95891045486863E-2</v>
      </c>
      <c r="CF36" s="75">
        <v>22.8700182432469</v>
      </c>
      <c r="CG36" s="75">
        <v>0.13309549884643099</v>
      </c>
      <c r="CH36" s="75"/>
      <c r="CI36" s="22">
        <f t="shared" si="11"/>
        <v>1.0721569309796981</v>
      </c>
      <c r="CJ36" s="44">
        <f t="shared" si="13"/>
        <v>7.7948304339753966E-4</v>
      </c>
      <c r="CK36" s="44">
        <f t="shared" si="14"/>
        <v>6.0093676064880701E-4</v>
      </c>
      <c r="CL36" s="44">
        <f t="shared" si="15"/>
        <v>1.0558727162084827E-3</v>
      </c>
      <c r="CM36" s="44">
        <f t="shared" si="16"/>
        <v>6.2907061558279201E-4</v>
      </c>
      <c r="CN36" s="44">
        <f t="shared" si="17"/>
        <v>5.059818796576775E-4</v>
      </c>
      <c r="CO36" s="44">
        <f t="shared" si="18"/>
        <v>1.0186056973494784E-3</v>
      </c>
      <c r="CP36" s="44">
        <f t="shared" si="19"/>
        <v>1.0994244250598563E-3</v>
      </c>
      <c r="CQ36" s="108">
        <f t="shared" si="20"/>
        <v>8.5617794974382814E-4</v>
      </c>
      <c r="CR36" s="108">
        <f t="shared" si="21"/>
        <v>1.0596927202478324E-3</v>
      </c>
      <c r="CS36" s="108">
        <f t="shared" si="22"/>
        <v>1.3380255183573428E-3</v>
      </c>
      <c r="CT36" s="44">
        <f t="shared" si="23"/>
        <v>9.0064611876828889E-4</v>
      </c>
      <c r="CU36" s="44">
        <f t="shared" si="12"/>
        <v>6.7828683866941414E-4</v>
      </c>
    </row>
    <row r="37" spans="1:99" x14ac:dyDescent="0.25">
      <c r="A37" s="33" t="s">
        <v>203</v>
      </c>
      <c r="B37" s="75">
        <v>33791.618745</v>
      </c>
      <c r="C37" s="75">
        <v>288.970752</v>
      </c>
      <c r="D37" s="75">
        <v>1408.8887279999999</v>
      </c>
      <c r="E37" s="75">
        <v>4745.7298659999997</v>
      </c>
      <c r="F37" s="75">
        <v>2869.0468230000001</v>
      </c>
      <c r="G37" s="75">
        <v>398.40391599999998</v>
      </c>
      <c r="H37" s="75">
        <v>5234.8681820000002</v>
      </c>
      <c r="I37" s="75">
        <v>351.58890700000001</v>
      </c>
      <c r="J37" s="75">
        <v>62.723145000000002</v>
      </c>
      <c r="K37" s="75">
        <v>348.40477600000003</v>
      </c>
      <c r="L37" s="75">
        <v>39.301420999999998</v>
      </c>
      <c r="M37" s="75">
        <v>5.3623979999999998</v>
      </c>
      <c r="N37" s="75"/>
      <c r="O37" s="75" t="s">
        <v>203</v>
      </c>
      <c r="P37" s="75">
        <v>0</v>
      </c>
      <c r="Q37" s="75">
        <v>159.59115425758301</v>
      </c>
      <c r="R37" s="75">
        <v>351.58922388910298</v>
      </c>
      <c r="S37" s="75">
        <v>351.58922388910298</v>
      </c>
      <c r="T37" s="75">
        <v>116.319545686105</v>
      </c>
      <c r="U37" s="75">
        <v>0.15304664381924299</v>
      </c>
      <c r="V37" s="75">
        <v>62.723085547400501</v>
      </c>
      <c r="W37" s="75">
        <v>39.301316396943797</v>
      </c>
      <c r="X37" s="75">
        <v>1103.66149862674</v>
      </c>
      <c r="Y37" s="75">
        <v>33791.6055477107</v>
      </c>
      <c r="Z37" s="75">
        <v>285.83039718458599</v>
      </c>
      <c r="AA37" s="75">
        <v>173.800006041465</v>
      </c>
      <c r="AB37" s="75">
        <v>51.096486177354102</v>
      </c>
      <c r="AC37" s="75">
        <v>5.3623874385103303</v>
      </c>
      <c r="AD37" s="75">
        <v>0</v>
      </c>
      <c r="AE37" s="75">
        <v>0</v>
      </c>
      <c r="AF37" s="75">
        <v>348.40498699963501</v>
      </c>
      <c r="AG37" s="75">
        <v>348.40498699963501</v>
      </c>
      <c r="AH37" s="75">
        <v>567.371684326028</v>
      </c>
      <c r="AI37" s="75">
        <v>0</v>
      </c>
      <c r="AJ37" s="75">
        <v>8557861.9382134993</v>
      </c>
      <c r="AK37" s="75">
        <v>0</v>
      </c>
      <c r="AL37" s="75">
        <v>16.335045655961</v>
      </c>
      <c r="AM37" s="75">
        <v>16.593707723751699</v>
      </c>
      <c r="AN37" s="75">
        <v>0</v>
      </c>
      <c r="AO37" s="75">
        <v>15.146575994598001</v>
      </c>
      <c r="AP37" s="75">
        <v>29.517536948578201</v>
      </c>
      <c r="AQ37" s="75">
        <v>0</v>
      </c>
      <c r="AR37" s="75">
        <v>102.82979133929901</v>
      </c>
      <c r="AS37" s="75">
        <v>0</v>
      </c>
      <c r="AT37" s="75">
        <v>288.97038836620902</v>
      </c>
      <c r="AU37" s="75">
        <v>0</v>
      </c>
      <c r="AV37" s="75">
        <v>5568.4923495207604</v>
      </c>
      <c r="AW37" s="75">
        <v>1267.99910558485</v>
      </c>
      <c r="AX37" s="75">
        <v>140.88889938435901</v>
      </c>
      <c r="AY37" s="75">
        <v>1408.88800496921</v>
      </c>
      <c r="AZ37" s="75">
        <v>0</v>
      </c>
      <c r="BA37" s="75">
        <v>115.06282639891501</v>
      </c>
      <c r="BB37" s="75">
        <v>0</v>
      </c>
      <c r="BC37" s="75">
        <v>0.86071337511092005</v>
      </c>
      <c r="BD37" s="75">
        <v>2955.08588230956</v>
      </c>
      <c r="BE37" s="75">
        <v>0.94678647409293604</v>
      </c>
      <c r="BF37" s="75">
        <v>259.70597860414301</v>
      </c>
      <c r="BG37" s="75">
        <v>312.72601663387201</v>
      </c>
      <c r="BH37" s="75">
        <v>0.28690408571570303</v>
      </c>
      <c r="BI37" s="75">
        <v>0</v>
      </c>
      <c r="BJ37" s="75">
        <v>201.98079597876901</v>
      </c>
      <c r="BK37" s="75">
        <v>4745.7285834928898</v>
      </c>
      <c r="BL37" s="75">
        <v>2869.0458947359102</v>
      </c>
      <c r="BM37" s="75">
        <v>1876.68268875697</v>
      </c>
      <c r="BN37" s="75">
        <v>2.31244906276007</v>
      </c>
      <c r="BO37" s="75">
        <v>0</v>
      </c>
      <c r="BP37" s="75">
        <v>68.679236032341805</v>
      </c>
      <c r="BQ37" s="75">
        <v>18.792267078930902</v>
      </c>
      <c r="BR37" s="75">
        <v>779.63451721534102</v>
      </c>
      <c r="BS37" s="75">
        <v>51.6428209571366</v>
      </c>
      <c r="BT37" s="75">
        <v>10.041653886472901</v>
      </c>
      <c r="BU37" s="75">
        <v>1113.7636888837401</v>
      </c>
      <c r="BV37" s="75">
        <v>48.101779147970802</v>
      </c>
      <c r="BW37" s="75">
        <v>0.430357449583051</v>
      </c>
      <c r="BX37" s="75">
        <v>47.213018590474903</v>
      </c>
      <c r="BY37" s="75">
        <v>2.8690427421088301E-2</v>
      </c>
      <c r="BZ37" s="75">
        <v>398.40366482249999</v>
      </c>
      <c r="CA37" s="75">
        <v>941.13924750554395</v>
      </c>
      <c r="CB37" s="75">
        <v>0</v>
      </c>
      <c r="CC37" s="75">
        <v>0</v>
      </c>
      <c r="CD37" s="75">
        <v>57.539916098870002</v>
      </c>
      <c r="CE37" s="75">
        <v>9.2735342755865702</v>
      </c>
      <c r="CF37" s="75">
        <v>5234.8668595710797</v>
      </c>
      <c r="CG37" s="75">
        <v>25.9709205281954</v>
      </c>
      <c r="CH37" s="75"/>
      <c r="CI37" s="22">
        <f t="shared" si="11"/>
        <v>1.063731418372122</v>
      </c>
      <c r="CJ37" s="44">
        <f t="shared" si="13"/>
        <v>-3.9054918910985402E-7</v>
      </c>
      <c r="CK37" s="44">
        <f t="shared" si="14"/>
        <v>-1.2583757645565323E-6</v>
      </c>
      <c r="CL37" s="44">
        <f t="shared" si="15"/>
        <v>-5.1319225964702083E-7</v>
      </c>
      <c r="CM37" s="44">
        <f t="shared" si="16"/>
        <v>-2.7024443996518406E-7</v>
      </c>
      <c r="CN37" s="44">
        <f t="shared" si="17"/>
        <v>-3.2354441986299913E-7</v>
      </c>
      <c r="CO37" s="44">
        <f t="shared" si="18"/>
        <v>-6.3045941543973863E-7</v>
      </c>
      <c r="CP37" s="44">
        <f t="shared" si="19"/>
        <v>-2.5261933529670608E-7</v>
      </c>
      <c r="CQ37" s="108">
        <f t="shared" si="20"/>
        <v>9.013057484657571E-7</v>
      </c>
      <c r="CR37" s="108">
        <f t="shared" si="21"/>
        <v>-9.4785743765306763E-7</v>
      </c>
      <c r="CS37" s="108">
        <f t="shared" si="22"/>
        <v>6.0561636786309285E-7</v>
      </c>
      <c r="CT37" s="44">
        <f t="shared" si="23"/>
        <v>-2.6615591380489321E-6</v>
      </c>
      <c r="CU37" s="44">
        <f t="shared" si="12"/>
        <v>-1.9695460257690055E-6</v>
      </c>
    </row>
    <row r="38" spans="1:99" x14ac:dyDescent="0.25">
      <c r="A38" s="33" t="s">
        <v>204</v>
      </c>
      <c r="B38" s="75">
        <v>16561.622031999999</v>
      </c>
      <c r="C38" s="75">
        <v>152.80259599999999</v>
      </c>
      <c r="D38" s="75">
        <v>552.96697800000004</v>
      </c>
      <c r="E38" s="75">
        <v>2647.4601080000002</v>
      </c>
      <c r="F38" s="75">
        <v>1791.533079</v>
      </c>
      <c r="G38" s="75">
        <v>135.970147</v>
      </c>
      <c r="H38" s="75">
        <v>2093.7392840000002</v>
      </c>
      <c r="I38" s="75">
        <v>161.20031399999999</v>
      </c>
      <c r="J38" s="75">
        <v>25.549928999999999</v>
      </c>
      <c r="K38" s="75">
        <v>124.42474900000001</v>
      </c>
      <c r="L38" s="75">
        <v>17.407561999999999</v>
      </c>
      <c r="M38" s="75">
        <v>2.7103890000000002</v>
      </c>
      <c r="N38" s="75"/>
      <c r="O38" s="75" t="s">
        <v>204</v>
      </c>
      <c r="P38" s="75">
        <v>0</v>
      </c>
      <c r="Q38" s="75">
        <v>65.163752651927595</v>
      </c>
      <c r="R38" s="75">
        <v>161.05466428331101</v>
      </c>
      <c r="S38" s="75">
        <v>161.05466428331101</v>
      </c>
      <c r="T38" s="75">
        <v>44.673657684981499</v>
      </c>
      <c r="U38" s="75">
        <v>0.13486420394847701</v>
      </c>
      <c r="V38" s="75">
        <v>25.528152624087699</v>
      </c>
      <c r="W38" s="75">
        <v>17.3920719599138</v>
      </c>
      <c r="X38" s="75">
        <v>436.90573425905399</v>
      </c>
      <c r="Y38" s="75">
        <v>16547.182974145198</v>
      </c>
      <c r="Z38" s="75">
        <v>117.681034836984</v>
      </c>
      <c r="AA38" s="75">
        <v>86.180676097521399</v>
      </c>
      <c r="AB38" s="75">
        <v>18.735326977529301</v>
      </c>
      <c r="AC38" s="75">
        <v>2.70783774808335</v>
      </c>
      <c r="AD38" s="75">
        <v>0</v>
      </c>
      <c r="AE38" s="75">
        <v>0</v>
      </c>
      <c r="AF38" s="75">
        <v>124.326544909891</v>
      </c>
      <c r="AG38" s="75">
        <v>124.326544909891</v>
      </c>
      <c r="AH38" s="75">
        <v>240.954400068122</v>
      </c>
      <c r="AI38" s="75">
        <v>0</v>
      </c>
      <c r="AJ38" s="75">
        <v>3219458.79813162</v>
      </c>
      <c r="AK38" s="75">
        <v>0</v>
      </c>
      <c r="AL38" s="75">
        <v>8.74895836647541</v>
      </c>
      <c r="AM38" s="75">
        <v>7.6980888828954397</v>
      </c>
      <c r="AN38" s="75">
        <v>0</v>
      </c>
      <c r="AO38" s="75">
        <v>8.1041155351769198</v>
      </c>
      <c r="AP38" s="75">
        <v>10.408966816228199</v>
      </c>
      <c r="AQ38" s="75">
        <v>0</v>
      </c>
      <c r="AR38" s="75">
        <v>82.639566303719306</v>
      </c>
      <c r="AS38" s="75">
        <v>0</v>
      </c>
      <c r="AT38" s="75">
        <v>152.67287670100299</v>
      </c>
      <c r="AU38" s="75">
        <v>0</v>
      </c>
      <c r="AV38" s="75">
        <v>2243.4262570479</v>
      </c>
      <c r="AW38" s="75">
        <v>497.21133411597401</v>
      </c>
      <c r="AX38" s="75">
        <v>55.2457337918947</v>
      </c>
      <c r="AY38" s="75">
        <v>552.45706790786801</v>
      </c>
      <c r="AZ38" s="75">
        <v>0</v>
      </c>
      <c r="BA38" s="75">
        <v>54.969922240667501</v>
      </c>
      <c r="BB38" s="75">
        <v>0</v>
      </c>
      <c r="BC38" s="75">
        <v>0.536981541802388</v>
      </c>
      <c r="BD38" s="75">
        <v>1080.1837861174899</v>
      </c>
      <c r="BE38" s="75">
        <v>0.59067952732904505</v>
      </c>
      <c r="BF38" s="75">
        <v>162.02517446827201</v>
      </c>
      <c r="BG38" s="75">
        <v>195.10309639158501</v>
      </c>
      <c r="BH38" s="75">
        <v>0.178993978515958</v>
      </c>
      <c r="BI38" s="75">
        <v>0</v>
      </c>
      <c r="BJ38" s="75">
        <v>126.01155277038301</v>
      </c>
      <c r="BK38" s="75">
        <v>2644.91702369924</v>
      </c>
      <c r="BL38" s="75">
        <v>1789.93721120234</v>
      </c>
      <c r="BM38" s="75">
        <v>854.97981249689997</v>
      </c>
      <c r="BN38" s="75">
        <v>1.44268761608712</v>
      </c>
      <c r="BO38" s="75">
        <v>0</v>
      </c>
      <c r="BP38" s="75">
        <v>42.847530437562298</v>
      </c>
      <c r="BQ38" s="75">
        <v>11.7240942255438</v>
      </c>
      <c r="BR38" s="75">
        <v>486.397331525543</v>
      </c>
      <c r="BS38" s="75">
        <v>32.218878508793601</v>
      </c>
      <c r="BT38" s="75">
        <v>6.2647789701108296</v>
      </c>
      <c r="BU38" s="75">
        <v>694.85382088548602</v>
      </c>
      <c r="BV38" s="75">
        <v>26.1451388991131</v>
      </c>
      <c r="BW38" s="75">
        <v>0.26849105210072899</v>
      </c>
      <c r="BX38" s="75">
        <v>29.455219927578099</v>
      </c>
      <c r="BY38" s="75">
        <v>1.7899375651052402E-2</v>
      </c>
      <c r="BZ38" s="75">
        <v>135.883323009088</v>
      </c>
      <c r="CA38" s="75">
        <v>339.295409363918</v>
      </c>
      <c r="CB38" s="75">
        <v>0</v>
      </c>
      <c r="CC38" s="75">
        <v>0</v>
      </c>
      <c r="CD38" s="75">
        <v>26.990554620883199</v>
      </c>
      <c r="CE38" s="75">
        <v>4.5595820391144004</v>
      </c>
      <c r="CF38" s="75">
        <v>2091.97105044726</v>
      </c>
      <c r="CG38" s="75">
        <v>12.2257024898041</v>
      </c>
      <c r="CH38" s="75"/>
      <c r="CI38" s="22">
        <f t="shared" si="11"/>
        <v>1.0723983281548084</v>
      </c>
      <c r="CJ38" s="44">
        <f t="shared" si="13"/>
        <v>-8.7183838798531293E-4</v>
      </c>
      <c r="CK38" s="44">
        <f t="shared" si="14"/>
        <v>-8.4893386887879092E-4</v>
      </c>
      <c r="CL38" s="44">
        <f t="shared" si="15"/>
        <v>-9.221347972284005E-4</v>
      </c>
      <c r="CM38" s="44">
        <f t="shared" si="16"/>
        <v>-9.6057511615591678E-4</v>
      </c>
      <c r="CN38" s="44">
        <f t="shared" si="17"/>
        <v>-8.9078332762397648E-4</v>
      </c>
      <c r="CO38" s="44">
        <f t="shared" si="18"/>
        <v>-6.3855186471185475E-4</v>
      </c>
      <c r="CP38" s="44">
        <f t="shared" si="19"/>
        <v>-8.4453378042468089E-4</v>
      </c>
      <c r="CQ38" s="108">
        <f t="shared" si="20"/>
        <v>-9.035324626537575E-4</v>
      </c>
      <c r="CR38" s="108">
        <f t="shared" si="21"/>
        <v>-8.5230670943545596E-4</v>
      </c>
      <c r="CS38" s="108">
        <f t="shared" si="22"/>
        <v>-7.8926492436812005E-4</v>
      </c>
      <c r="CT38" s="44">
        <f t="shared" si="23"/>
        <v>-8.898454640689507E-4</v>
      </c>
      <c r="CU38" s="44">
        <f t="shared" si="12"/>
        <v>-9.4128625693587768E-4</v>
      </c>
    </row>
    <row r="39" spans="1:99" x14ac:dyDescent="0.25">
      <c r="A39" s="33" t="s">
        <v>340</v>
      </c>
      <c r="B39" s="75">
        <v>2806.6258899999998</v>
      </c>
      <c r="C39" s="75">
        <v>26.973915000000002</v>
      </c>
      <c r="D39" s="75">
        <v>144.193398</v>
      </c>
      <c r="E39" s="75">
        <v>488.26306599999998</v>
      </c>
      <c r="F39" s="75">
        <v>245.99798899999999</v>
      </c>
      <c r="G39" s="75">
        <v>29.079287999999998</v>
      </c>
      <c r="H39" s="75">
        <v>425.13583499999999</v>
      </c>
      <c r="I39" s="75">
        <v>34.942241000000003</v>
      </c>
      <c r="J39" s="75">
        <v>5.2375239999999996</v>
      </c>
      <c r="K39" s="75">
        <v>23.661553000000001</v>
      </c>
      <c r="L39" s="75">
        <v>3.716018</v>
      </c>
      <c r="M39" s="75">
        <v>0.61116899999999996</v>
      </c>
      <c r="N39" s="75"/>
      <c r="O39" s="75" t="s">
        <v>340</v>
      </c>
      <c r="P39" s="75">
        <v>0</v>
      </c>
      <c r="Q39" s="75">
        <v>13.391891588599901</v>
      </c>
      <c r="R39" s="75">
        <v>34.946293366490799</v>
      </c>
      <c r="S39" s="75">
        <v>34.946293366490799</v>
      </c>
      <c r="T39" s="75">
        <v>8.8867123461036002</v>
      </c>
      <c r="U39" s="75">
        <v>3.5262219073904401E-2</v>
      </c>
      <c r="V39" s="75">
        <v>5.2381421691632903</v>
      </c>
      <c r="W39" s="75">
        <v>3.7164173273843799</v>
      </c>
      <c r="X39" s="75">
        <v>88.3562497383665</v>
      </c>
      <c r="Y39" s="75">
        <v>2806.9362998726801</v>
      </c>
      <c r="Z39" s="75">
        <v>24.2860297331768</v>
      </c>
      <c r="AA39" s="75">
        <v>19.297371607996102</v>
      </c>
      <c r="AB39" s="75">
        <v>3.6284167251062298</v>
      </c>
      <c r="AC39" s="75">
        <v>0.61123642844899295</v>
      </c>
      <c r="AD39" s="75">
        <v>0</v>
      </c>
      <c r="AE39" s="75">
        <v>0</v>
      </c>
      <c r="AF39" s="75">
        <v>23.664106768729599</v>
      </c>
      <c r="AG39" s="75">
        <v>23.664106768729599</v>
      </c>
      <c r="AH39" s="75">
        <v>50.487017703295301</v>
      </c>
      <c r="AI39" s="75">
        <v>0</v>
      </c>
      <c r="AJ39" s="75">
        <v>713303.67474157398</v>
      </c>
      <c r="AK39" s="75">
        <v>0</v>
      </c>
      <c r="AL39" s="75">
        <v>2.0147743037616301</v>
      </c>
      <c r="AM39" s="75">
        <v>1.6782351826639501</v>
      </c>
      <c r="AN39" s="75">
        <v>0</v>
      </c>
      <c r="AO39" s="75">
        <v>1.86560807283972</v>
      </c>
      <c r="AP39" s="75">
        <v>1.9677794405529101</v>
      </c>
      <c r="AQ39" s="75">
        <v>0</v>
      </c>
      <c r="AR39" s="75">
        <v>21.221921818278702</v>
      </c>
      <c r="AS39" s="75">
        <v>0</v>
      </c>
      <c r="AT39" s="75">
        <v>26.976689146094699</v>
      </c>
      <c r="AU39" s="75">
        <v>0</v>
      </c>
      <c r="AV39" s="75">
        <v>457.89817424229898</v>
      </c>
      <c r="AW39" s="75">
        <v>129.78870856550699</v>
      </c>
      <c r="AX39" s="75">
        <v>14.4209321296097</v>
      </c>
      <c r="AY39" s="75">
        <v>144.209640695117</v>
      </c>
      <c r="AZ39" s="75">
        <v>0</v>
      </c>
      <c r="BA39" s="75">
        <v>12.130003871646901</v>
      </c>
      <c r="BB39" s="75">
        <v>0</v>
      </c>
      <c r="BC39" s="75">
        <v>7.3806658840258499E-2</v>
      </c>
      <c r="BD39" s="75">
        <v>208.80708250434</v>
      </c>
      <c r="BE39" s="75">
        <v>8.11882681040801E-2</v>
      </c>
      <c r="BF39" s="75">
        <v>22.270097367130099</v>
      </c>
      <c r="BG39" s="75">
        <v>26.8166068662951</v>
      </c>
      <c r="BH39" s="75">
        <v>2.4602351008890098E-2</v>
      </c>
      <c r="BI39" s="75">
        <v>0</v>
      </c>
      <c r="BJ39" s="75">
        <v>17.320086321973999</v>
      </c>
      <c r="BK39" s="75">
        <v>488.31897469325401</v>
      </c>
      <c r="BL39" s="75">
        <v>246.02399428683199</v>
      </c>
      <c r="BM39" s="75">
        <v>242.29498040642099</v>
      </c>
      <c r="BN39" s="75">
        <v>0.198295876475029</v>
      </c>
      <c r="BO39" s="75">
        <v>0</v>
      </c>
      <c r="BP39" s="75">
        <v>5.8893185403197696</v>
      </c>
      <c r="BQ39" s="75">
        <v>1.61146254622816</v>
      </c>
      <c r="BR39" s="75">
        <v>66.854566268181202</v>
      </c>
      <c r="BS39" s="75">
        <v>4.4284343987169104</v>
      </c>
      <c r="BT39" s="75">
        <v>0.861083123067511</v>
      </c>
      <c r="BU39" s="75">
        <v>95.506519618379897</v>
      </c>
      <c r="BV39" s="75">
        <v>6.05126519012902</v>
      </c>
      <c r="BW39" s="75">
        <v>3.6903536103440798E-2</v>
      </c>
      <c r="BX39" s="75">
        <v>4.0485623108847602</v>
      </c>
      <c r="BY39" s="75">
        <v>2.46023512293523E-3</v>
      </c>
      <c r="BZ39" s="75">
        <v>29.082021453176498</v>
      </c>
      <c r="CA39" s="75">
        <v>65.038008773764702</v>
      </c>
      <c r="CB39" s="75">
        <v>0</v>
      </c>
      <c r="CC39" s="75">
        <v>0</v>
      </c>
      <c r="CD39" s="75">
        <v>5.9114286494624499</v>
      </c>
      <c r="CE39" s="75">
        <v>1.01764251965144</v>
      </c>
      <c r="CF39" s="75">
        <v>425.184147555349</v>
      </c>
      <c r="CG39" s="75">
        <v>2.6815705925125499</v>
      </c>
      <c r="CH39" s="75"/>
      <c r="CI39" s="22">
        <f t="shared" si="11"/>
        <v>1.0769408428678338</v>
      </c>
      <c r="CJ39" s="44">
        <f t="shared" si="13"/>
        <v>1.1059894864731637E-4</v>
      </c>
      <c r="CK39" s="44">
        <f t="shared" si="14"/>
        <v>1.0284551184719485E-4</v>
      </c>
      <c r="CL39" s="44">
        <f t="shared" si="15"/>
        <v>1.1264520666196169E-4</v>
      </c>
      <c r="CM39" s="44">
        <f t="shared" si="16"/>
        <v>1.1450526805569474E-4</v>
      </c>
      <c r="CN39" s="44">
        <f t="shared" si="17"/>
        <v>1.0571341228323251E-4</v>
      </c>
      <c r="CO39" s="44">
        <f t="shared" si="18"/>
        <v>9.4000003593622315E-5</v>
      </c>
      <c r="CP39" s="44">
        <f t="shared" si="19"/>
        <v>1.1364028005076077E-4</v>
      </c>
      <c r="CQ39" s="108">
        <f t="shared" si="20"/>
        <v>1.1597328547978774E-4</v>
      </c>
      <c r="CR39" s="108">
        <f t="shared" si="21"/>
        <v>1.1802698437099593E-4</v>
      </c>
      <c r="CS39" s="108">
        <f t="shared" si="22"/>
        <v>1.0792904124247487E-4</v>
      </c>
      <c r="CT39" s="44">
        <f t="shared" si="23"/>
        <v>1.0746110066739885E-4</v>
      </c>
      <c r="CU39" s="44">
        <f t="shared" si="12"/>
        <v>1.1032701101166772E-4</v>
      </c>
    </row>
    <row r="40" spans="1:99" x14ac:dyDescent="0.25">
      <c r="A40" s="33" t="s">
        <v>206</v>
      </c>
      <c r="B40" s="75">
        <v>22.435074</v>
      </c>
      <c r="C40" s="75">
        <v>0.206484</v>
      </c>
      <c r="D40" s="75">
        <v>1.2020820000000001</v>
      </c>
      <c r="E40" s="75">
        <v>4.0372139999999996</v>
      </c>
      <c r="F40" s="75">
        <v>1.8788279999999999</v>
      </c>
      <c r="G40" s="75">
        <v>0.19214999999999999</v>
      </c>
      <c r="H40" s="75">
        <v>3.491295</v>
      </c>
      <c r="I40" s="75">
        <v>0.28759800000000002</v>
      </c>
      <c r="J40" s="75">
        <v>4.3026000000000002E-2</v>
      </c>
      <c r="K40" s="75">
        <v>0.19384499999999999</v>
      </c>
      <c r="L40" s="75">
        <v>3.057E-2</v>
      </c>
      <c r="M40" s="75">
        <v>5.0369999999999998E-3</v>
      </c>
      <c r="N40" s="75"/>
      <c r="O40" s="75" t="s">
        <v>206</v>
      </c>
      <c r="P40" s="75">
        <v>0</v>
      </c>
      <c r="Q40" s="75">
        <v>0.11001197245324799</v>
      </c>
      <c r="R40" s="75">
        <v>0.28759947393309998</v>
      </c>
      <c r="S40" s="75">
        <v>0.28759947393309998</v>
      </c>
      <c r="T40" s="75">
        <v>7.2909985284148202E-2</v>
      </c>
      <c r="U40" s="75">
        <v>2.9206998197721498E-4</v>
      </c>
      <c r="V40" s="75">
        <v>4.3026777975826297E-2</v>
      </c>
      <c r="W40" s="75">
        <v>3.05694517435804E-2</v>
      </c>
      <c r="X40" s="75">
        <v>0.725376699350187</v>
      </c>
      <c r="Y40" s="75">
        <v>22.4350653945997</v>
      </c>
      <c r="Z40" s="75">
        <v>0.19953768316275</v>
      </c>
      <c r="AA40" s="75">
        <v>0.159028263364142</v>
      </c>
      <c r="AB40" s="75">
        <v>2.97363988161179E-2</v>
      </c>
      <c r="AC40" s="75">
        <v>5.0369525124423298E-3</v>
      </c>
      <c r="AD40" s="75">
        <v>0</v>
      </c>
      <c r="AE40" s="75">
        <v>0</v>
      </c>
      <c r="AF40" s="75">
        <v>0.19384168785859501</v>
      </c>
      <c r="AG40" s="75">
        <v>0.19384168785859501</v>
      </c>
      <c r="AH40" s="75">
        <v>0.415048706493162</v>
      </c>
      <c r="AI40" s="75">
        <v>0</v>
      </c>
      <c r="AJ40" s="75">
        <v>6666.7768977661599</v>
      </c>
      <c r="AK40" s="75">
        <v>0</v>
      </c>
      <c r="AL40" s="75">
        <v>1.66198935167578E-2</v>
      </c>
      <c r="AM40" s="75">
        <v>1.3816896926205699E-2</v>
      </c>
      <c r="AN40" s="75">
        <v>0</v>
      </c>
      <c r="AO40" s="75">
        <v>1.5389110782254901E-2</v>
      </c>
      <c r="AP40" s="75">
        <v>1.6110493890441301E-2</v>
      </c>
      <c r="AQ40" s="75">
        <v>0</v>
      </c>
      <c r="AR40" s="75">
        <v>0.175680297623968</v>
      </c>
      <c r="AS40" s="75">
        <v>0</v>
      </c>
      <c r="AT40" s="75">
        <v>0.20648258073050099</v>
      </c>
      <c r="AU40" s="75">
        <v>0</v>
      </c>
      <c r="AV40" s="75">
        <v>3.7605383686899501</v>
      </c>
      <c r="AW40" s="75">
        <v>1.0818697399097199</v>
      </c>
      <c r="AX40" s="75">
        <v>0.120207410836819</v>
      </c>
      <c r="AY40" s="75">
        <v>1.20207715074654</v>
      </c>
      <c r="AZ40" s="75">
        <v>0</v>
      </c>
      <c r="BA40" s="75">
        <v>9.9912878850510103E-2</v>
      </c>
      <c r="BB40" s="75">
        <v>0</v>
      </c>
      <c r="BC40" s="75">
        <v>5.6363365796392099E-4</v>
      </c>
      <c r="BD40" s="75">
        <v>1.7111333024686199</v>
      </c>
      <c r="BE40" s="75">
        <v>6.2001686535822305E-4</v>
      </c>
      <c r="BF40" s="75">
        <v>0.17007159509912501</v>
      </c>
      <c r="BG40" s="75">
        <v>0.20479207658856699</v>
      </c>
      <c r="BH40" s="75">
        <v>1.8788339754294801E-4</v>
      </c>
      <c r="BI40" s="75">
        <v>0</v>
      </c>
      <c r="BJ40" s="75">
        <v>0.13226938276095801</v>
      </c>
      <c r="BK40" s="75">
        <v>4.0372131764744701</v>
      </c>
      <c r="BL40" s="75">
        <v>1.8788276211577499</v>
      </c>
      <c r="BM40" s="75">
        <v>2.1583855553167202</v>
      </c>
      <c r="BN40" s="75">
        <v>1.51434382182245E-3</v>
      </c>
      <c r="BO40" s="75">
        <v>0</v>
      </c>
      <c r="BP40" s="75">
        <v>4.4975280675937097E-2</v>
      </c>
      <c r="BQ40" s="75">
        <v>1.23064204103903E-2</v>
      </c>
      <c r="BR40" s="75">
        <v>0.51055275384844301</v>
      </c>
      <c r="BS40" s="75">
        <v>3.3819011557730698E-2</v>
      </c>
      <c r="BT40" s="75">
        <v>6.5758362406785802E-3</v>
      </c>
      <c r="BU40" s="75">
        <v>0.72936093520064804</v>
      </c>
      <c r="BV40" s="75">
        <v>4.9925255113345099E-2</v>
      </c>
      <c r="BW40" s="75">
        <v>2.8182344284792999E-4</v>
      </c>
      <c r="BX40" s="75">
        <v>3.0917839249987498E-2</v>
      </c>
      <c r="BY40" s="75">
        <v>1.8788339754294801E-5</v>
      </c>
      <c r="BZ40" s="75">
        <v>0.192149208816283</v>
      </c>
      <c r="CA40" s="75">
        <v>0.53278519677904701</v>
      </c>
      <c r="CB40" s="75">
        <v>0</v>
      </c>
      <c r="CC40" s="75">
        <v>0</v>
      </c>
      <c r="CD40" s="75">
        <v>4.8677944013624498E-2</v>
      </c>
      <c r="CE40" s="75">
        <v>8.3853811074918495E-3</v>
      </c>
      <c r="CF40" s="75">
        <v>3.4912938375303799</v>
      </c>
      <c r="CG40" s="75">
        <v>2.20822638271135E-2</v>
      </c>
      <c r="CH40" s="75"/>
      <c r="CI40" s="22">
        <f t="shared" si="11"/>
        <v>1.0771188400888148</v>
      </c>
      <c r="CJ40" s="44">
        <f t="shared" si="13"/>
        <v>-3.835690624376457E-7</v>
      </c>
      <c r="CK40" s="44">
        <f t="shared" si="14"/>
        <v>-6.8735083542015167E-6</v>
      </c>
      <c r="CL40" s="44">
        <f t="shared" si="15"/>
        <v>-4.03404548118616E-6</v>
      </c>
      <c r="CM40" s="44">
        <f t="shared" si="16"/>
        <v>-2.0398362077102011E-7</v>
      </c>
      <c r="CN40" s="44">
        <f t="shared" si="17"/>
        <v>-2.0163753681287196E-7</v>
      </c>
      <c r="CO40" s="44">
        <f t="shared" si="18"/>
        <v>-4.1175317043250317E-6</v>
      </c>
      <c r="CP40" s="44">
        <f t="shared" si="19"/>
        <v>-3.3296230198810646E-7</v>
      </c>
      <c r="CQ40" s="108">
        <f t="shared" si="20"/>
        <v>5.1249768773087612E-6</v>
      </c>
      <c r="CR40" s="108">
        <f t="shared" si="21"/>
        <v>1.8081528059665905E-5</v>
      </c>
      <c r="CS40" s="108">
        <f t="shared" si="22"/>
        <v>-1.708654546145826E-5</v>
      </c>
      <c r="CT40" s="44">
        <f t="shared" si="23"/>
        <v>-1.7934459260724612E-5</v>
      </c>
      <c r="CU40" s="44">
        <f t="shared" si="12"/>
        <v>-9.427746212030831E-6</v>
      </c>
    </row>
    <row r="41" spans="1:99" x14ac:dyDescent="0.25">
      <c r="A41" s="33" t="s">
        <v>207</v>
      </c>
      <c r="B41" s="75">
        <v>19848.531875000001</v>
      </c>
      <c r="C41" s="75">
        <v>208.929158</v>
      </c>
      <c r="D41" s="75">
        <v>992.1893</v>
      </c>
      <c r="E41" s="75">
        <v>3139.9557669999999</v>
      </c>
      <c r="F41" s="75">
        <v>1783.7732900000001</v>
      </c>
      <c r="G41" s="75">
        <v>300.467105</v>
      </c>
      <c r="H41" s="75">
        <v>2895.6097159999999</v>
      </c>
      <c r="I41" s="75">
        <v>238.14609899999999</v>
      </c>
      <c r="J41" s="75">
        <v>35.676662999999998</v>
      </c>
      <c r="K41" s="75">
        <v>161.04701700000001</v>
      </c>
      <c r="L41" s="75">
        <v>25.322251000000001</v>
      </c>
      <c r="M41" s="75">
        <v>4.1663969999999999</v>
      </c>
      <c r="N41" s="75"/>
      <c r="O41" s="75" t="s">
        <v>207</v>
      </c>
      <c r="P41" s="75">
        <v>0</v>
      </c>
      <c r="Q41" s="75">
        <v>91.207341498358005</v>
      </c>
      <c r="R41" s="75">
        <v>238.153473400249</v>
      </c>
      <c r="S41" s="75">
        <v>238.153473400249</v>
      </c>
      <c r="T41" s="75">
        <v>60.5169898175564</v>
      </c>
      <c r="U41" s="75">
        <v>0.24034182022381301</v>
      </c>
      <c r="V41" s="75">
        <v>35.677828285989101</v>
      </c>
      <c r="W41" s="75">
        <v>25.323009894211602</v>
      </c>
      <c r="X41" s="75">
        <v>601.72941440682996</v>
      </c>
      <c r="Y41" s="75">
        <v>19849.181462656401</v>
      </c>
      <c r="Z41" s="75">
        <v>165.406107413092</v>
      </c>
      <c r="AA41" s="75">
        <v>131.46679310582101</v>
      </c>
      <c r="AB41" s="75">
        <v>24.706393893796101</v>
      </c>
      <c r="AC41" s="75">
        <v>4.1665243215744301</v>
      </c>
      <c r="AD41" s="75">
        <v>0</v>
      </c>
      <c r="AE41" s="75">
        <v>0</v>
      </c>
      <c r="AF41" s="75">
        <v>161.051908655641</v>
      </c>
      <c r="AG41" s="75">
        <v>161.051908655641</v>
      </c>
      <c r="AH41" s="75">
        <v>343.87292836486398</v>
      </c>
      <c r="AI41" s="75">
        <v>0</v>
      </c>
      <c r="AJ41" s="75">
        <v>3795104.41077741</v>
      </c>
      <c r="AK41" s="75">
        <v>0</v>
      </c>
      <c r="AL41" s="75">
        <v>13.727175759427199</v>
      </c>
      <c r="AM41" s="75">
        <v>11.432216915242799</v>
      </c>
      <c r="AN41" s="75">
        <v>0</v>
      </c>
      <c r="AO41" s="75">
        <v>12.7109394874951</v>
      </c>
      <c r="AP41" s="75">
        <v>13.3977481971306</v>
      </c>
      <c r="AQ41" s="75">
        <v>0</v>
      </c>
      <c r="AR41" s="75">
        <v>144.63829652115399</v>
      </c>
      <c r="AS41" s="75">
        <v>0</v>
      </c>
      <c r="AT41" s="75">
        <v>208.935507645077</v>
      </c>
      <c r="AU41" s="75">
        <v>0</v>
      </c>
      <c r="AV41" s="75">
        <v>3118.5435449219199</v>
      </c>
      <c r="AW41" s="75">
        <v>892.99929529257997</v>
      </c>
      <c r="AX41" s="75">
        <v>99.222075552395495</v>
      </c>
      <c r="AY41" s="75">
        <v>992.22137084497604</v>
      </c>
      <c r="AZ41" s="75">
        <v>0</v>
      </c>
      <c r="BA41" s="75">
        <v>82.632225505437106</v>
      </c>
      <c r="BB41" s="75">
        <v>0</v>
      </c>
      <c r="BC41" s="75">
        <v>0.53514907808219903</v>
      </c>
      <c r="BD41" s="75">
        <v>1421.79218660163</v>
      </c>
      <c r="BE41" s="75">
        <v>0.58866482371291395</v>
      </c>
      <c r="BF41" s="75">
        <v>161.47209751042999</v>
      </c>
      <c r="BG41" s="75">
        <v>194.43724554528501</v>
      </c>
      <c r="BH41" s="75">
        <v>0.17838268445796601</v>
      </c>
      <c r="BI41" s="75">
        <v>0</v>
      </c>
      <c r="BJ41" s="75">
        <v>125.58148630103</v>
      </c>
      <c r="BK41" s="75">
        <v>3140.05285502681</v>
      </c>
      <c r="BL41" s="75">
        <v>1783.82805358058</v>
      </c>
      <c r="BM41" s="75">
        <v>1356.22480144623</v>
      </c>
      <c r="BN41" s="75">
        <v>1.4377656792164699</v>
      </c>
      <c r="BO41" s="75">
        <v>0</v>
      </c>
      <c r="BP41" s="75">
        <v>42.701264615265899</v>
      </c>
      <c r="BQ41" s="75">
        <v>11.6840870384761</v>
      </c>
      <c r="BR41" s="75">
        <v>484.73743690647399</v>
      </c>
      <c r="BS41" s="75">
        <v>32.108902693496901</v>
      </c>
      <c r="BT41" s="75">
        <v>6.2434019312488598</v>
      </c>
      <c r="BU41" s="75">
        <v>692.48209846944098</v>
      </c>
      <c r="BV41" s="75">
        <v>41.229670547607299</v>
      </c>
      <c r="BW41" s="75">
        <v>0.26757419313590902</v>
      </c>
      <c r="BX41" s="75">
        <v>29.3546578481787</v>
      </c>
      <c r="BY41" s="75">
        <v>1.7838262647640699E-2</v>
      </c>
      <c r="BZ41" s="75">
        <v>300.47741329056299</v>
      </c>
      <c r="CA41" s="75">
        <v>442.83847832344702</v>
      </c>
      <c r="CB41" s="75">
        <v>0</v>
      </c>
      <c r="CC41" s="75">
        <v>0</v>
      </c>
      <c r="CD41" s="75">
        <v>40.269220483707898</v>
      </c>
      <c r="CE41" s="75">
        <v>6.93278235200978</v>
      </c>
      <c r="CF41" s="75">
        <v>2895.7010477465901</v>
      </c>
      <c r="CG41" s="75">
        <v>18.267311172459799</v>
      </c>
      <c r="CH41" s="75"/>
      <c r="CI41" s="22">
        <f t="shared" si="11"/>
        <v>1.0769563202488543</v>
      </c>
      <c r="CJ41" s="44">
        <f t="shared" si="13"/>
        <v>3.2727239500195995E-5</v>
      </c>
      <c r="CK41" s="44">
        <f t="shared" si="14"/>
        <v>3.0391378291940695E-5</v>
      </c>
      <c r="CL41" s="44">
        <f t="shared" si="15"/>
        <v>3.2323312674338646E-5</v>
      </c>
      <c r="CM41" s="44">
        <f t="shared" si="16"/>
        <v>3.0920189332103417E-5</v>
      </c>
      <c r="CN41" s="44">
        <f t="shared" si="17"/>
        <v>3.0700975783700532E-5</v>
      </c>
      <c r="CO41" s="44">
        <f t="shared" si="18"/>
        <v>3.4307551114418955E-5</v>
      </c>
      <c r="CP41" s="44">
        <f t="shared" si="19"/>
        <v>3.1541456048279647E-5</v>
      </c>
      <c r="CQ41" s="108">
        <f t="shared" si="20"/>
        <v>3.0965866247533745E-5</v>
      </c>
      <c r="CR41" s="108">
        <f t="shared" si="21"/>
        <v>3.2662415459173595E-5</v>
      </c>
      <c r="CS41" s="108">
        <f t="shared" si="22"/>
        <v>3.0374084116002322E-5</v>
      </c>
      <c r="CT41" s="44">
        <f t="shared" si="23"/>
        <v>2.9969460914044972E-5</v>
      </c>
      <c r="CU41" s="44">
        <f t="shared" si="12"/>
        <v>3.0559155651797864E-5</v>
      </c>
    </row>
    <row r="42" spans="1:99" x14ac:dyDescent="0.25">
      <c r="A42" s="33" t="s">
        <v>208</v>
      </c>
      <c r="B42" s="75">
        <v>12230.465479</v>
      </c>
      <c r="C42" s="75">
        <v>126.893951</v>
      </c>
      <c r="D42" s="75">
        <v>593.25017000000003</v>
      </c>
      <c r="E42" s="75">
        <v>1984.806282</v>
      </c>
      <c r="F42" s="75">
        <v>1130.661795</v>
      </c>
      <c r="G42" s="75">
        <v>167.55251799999999</v>
      </c>
      <c r="H42" s="75">
        <v>1795.6310960000001</v>
      </c>
      <c r="I42" s="75">
        <v>146.57543999999999</v>
      </c>
      <c r="J42" s="75">
        <v>22.099924000000001</v>
      </c>
      <c r="K42" s="75">
        <v>100.669218</v>
      </c>
      <c r="L42" s="75">
        <v>15.611865999999999</v>
      </c>
      <c r="M42" s="75">
        <v>2.553353</v>
      </c>
      <c r="N42" s="75"/>
      <c r="O42" s="75" t="s">
        <v>208</v>
      </c>
      <c r="P42" s="75">
        <v>0</v>
      </c>
      <c r="Q42" s="75">
        <v>56.562616103795797</v>
      </c>
      <c r="R42" s="75">
        <v>146.762025921722</v>
      </c>
      <c r="S42" s="75">
        <v>146.762025921722</v>
      </c>
      <c r="T42" s="75">
        <v>37.6629872960862</v>
      </c>
      <c r="U42" s="75">
        <v>0.14563373828237899</v>
      </c>
      <c r="V42" s="75">
        <v>22.1278518891028</v>
      </c>
      <c r="W42" s="75">
        <v>15.631725466327801</v>
      </c>
      <c r="X42" s="75">
        <v>373.81383056159399</v>
      </c>
      <c r="Y42" s="75">
        <v>12245.8877560806</v>
      </c>
      <c r="Z42" s="75">
        <v>102.53154568056</v>
      </c>
      <c r="AA42" s="75">
        <v>80.811844472058098</v>
      </c>
      <c r="AB42" s="75">
        <v>15.4222267360836</v>
      </c>
      <c r="AC42" s="75">
        <v>2.5566256039506801</v>
      </c>
      <c r="AD42" s="75">
        <v>0</v>
      </c>
      <c r="AE42" s="75">
        <v>0</v>
      </c>
      <c r="AF42" s="75">
        <v>100.795122918822</v>
      </c>
      <c r="AG42" s="75">
        <v>100.795122918822</v>
      </c>
      <c r="AH42" s="75">
        <v>212.815665571864</v>
      </c>
      <c r="AI42" s="75">
        <v>0</v>
      </c>
      <c r="AJ42" s="75">
        <v>2176860.6303263302</v>
      </c>
      <c r="AK42" s="75">
        <v>0</v>
      </c>
      <c r="AL42" s="75">
        <v>8.4148719295557104</v>
      </c>
      <c r="AM42" s="75">
        <v>7.04621265061117</v>
      </c>
      <c r="AN42" s="75">
        <v>0</v>
      </c>
      <c r="AO42" s="75">
        <v>7.7921869641514698</v>
      </c>
      <c r="AP42" s="75">
        <v>8.3862508170659709</v>
      </c>
      <c r="AQ42" s="75">
        <v>0</v>
      </c>
      <c r="AR42" s="75">
        <v>87.780141741339605</v>
      </c>
      <c r="AS42" s="75">
        <v>0</v>
      </c>
      <c r="AT42" s="75">
        <v>127.064830657473</v>
      </c>
      <c r="AU42" s="75">
        <v>0</v>
      </c>
      <c r="AV42" s="75">
        <v>1935.3745615282401</v>
      </c>
      <c r="AW42" s="75">
        <v>534.59481715416302</v>
      </c>
      <c r="AX42" s="75">
        <v>59.399493353615803</v>
      </c>
      <c r="AY42" s="75">
        <v>593.99431050777901</v>
      </c>
      <c r="AZ42" s="75">
        <v>0</v>
      </c>
      <c r="BA42" s="75">
        <v>50.867721473844902</v>
      </c>
      <c r="BB42" s="75">
        <v>0</v>
      </c>
      <c r="BC42" s="75">
        <v>0.339629149511951</v>
      </c>
      <c r="BD42" s="75">
        <v>887.697288989566</v>
      </c>
      <c r="BE42" s="75">
        <v>0.37359222341639198</v>
      </c>
      <c r="BF42" s="75">
        <v>102.47740229390899</v>
      </c>
      <c r="BG42" s="75">
        <v>123.398505376521</v>
      </c>
      <c r="BH42" s="75">
        <v>0.113209588562421</v>
      </c>
      <c r="BI42" s="75">
        <v>0</v>
      </c>
      <c r="BJ42" s="75">
        <v>79.699585200372496</v>
      </c>
      <c r="BK42" s="75">
        <v>1987.1966225333299</v>
      </c>
      <c r="BL42" s="75">
        <v>1132.0964960982501</v>
      </c>
      <c r="BM42" s="75">
        <v>855.10012643507105</v>
      </c>
      <c r="BN42" s="75">
        <v>0.91247050270892904</v>
      </c>
      <c r="BO42" s="75">
        <v>0</v>
      </c>
      <c r="BP42" s="75">
        <v>27.100124252495299</v>
      </c>
      <c r="BQ42" s="75">
        <v>7.4152280295639796</v>
      </c>
      <c r="BR42" s="75">
        <v>307.63589609616503</v>
      </c>
      <c r="BS42" s="75">
        <v>20.377732215589901</v>
      </c>
      <c r="BT42" s="75">
        <v>3.9623330831087298</v>
      </c>
      <c r="BU42" s="75">
        <v>439.47987367515901</v>
      </c>
      <c r="BV42" s="75">
        <v>25.2618950834187</v>
      </c>
      <c r="BW42" s="75">
        <v>0.16981420030093</v>
      </c>
      <c r="BX42" s="75">
        <v>18.629779251200102</v>
      </c>
      <c r="BY42" s="75">
        <v>1.1320959671952201E-2</v>
      </c>
      <c r="BZ42" s="75">
        <v>167.792083757998</v>
      </c>
      <c r="CA42" s="75">
        <v>276.751774200444</v>
      </c>
      <c r="CB42" s="75">
        <v>0</v>
      </c>
      <c r="CC42" s="75">
        <v>0</v>
      </c>
      <c r="CD42" s="75">
        <v>24.8080475667483</v>
      </c>
      <c r="CE42" s="75">
        <v>4.26292401382298</v>
      </c>
      <c r="CF42" s="75">
        <v>1797.8960998032301</v>
      </c>
      <c r="CG42" s="75">
        <v>11.2520266846051</v>
      </c>
      <c r="CH42" s="75"/>
      <c r="CI42" s="22">
        <f t="shared" si="11"/>
        <v>1.0764662995487093</v>
      </c>
      <c r="CJ42" s="44">
        <f t="shared" si="13"/>
        <v>1.2609722096905882E-3</v>
      </c>
      <c r="CK42" s="44">
        <f t="shared" si="14"/>
        <v>1.3466335954264242E-3</v>
      </c>
      <c r="CL42" s="44">
        <f t="shared" si="15"/>
        <v>1.254345207821819E-3</v>
      </c>
      <c r="CM42" s="44">
        <f t="shared" si="16"/>
        <v>1.2043193106589989E-3</v>
      </c>
      <c r="CN42" s="44">
        <f t="shared" si="17"/>
        <v>1.2689038442747736E-3</v>
      </c>
      <c r="CO42" s="44">
        <f t="shared" si="18"/>
        <v>1.4297950329699503E-3</v>
      </c>
      <c r="CP42" s="44">
        <f t="shared" si="19"/>
        <v>1.261397069963641E-3</v>
      </c>
      <c r="CQ42" s="108">
        <f t="shared" si="20"/>
        <v>1.2729685254365493E-3</v>
      </c>
      <c r="CR42" s="108">
        <f t="shared" si="21"/>
        <v>1.2637097350560358E-3</v>
      </c>
      <c r="CS42" s="108">
        <f t="shared" si="22"/>
        <v>1.2506794164428875E-3</v>
      </c>
      <c r="CT42" s="44">
        <f t="shared" si="23"/>
        <v>1.272075120796038E-3</v>
      </c>
      <c r="CU42" s="44">
        <f t="shared" si="12"/>
        <v>1.281688803185488E-3</v>
      </c>
    </row>
    <row r="43" spans="1:99" x14ac:dyDescent="0.25">
      <c r="A43" s="33" t="s">
        <v>209</v>
      </c>
      <c r="B43" s="75">
        <v>11109.148126</v>
      </c>
      <c r="C43" s="75">
        <v>123.026859</v>
      </c>
      <c r="D43" s="75">
        <v>566.44746299999997</v>
      </c>
      <c r="E43" s="75">
        <v>1728.234342</v>
      </c>
      <c r="F43" s="75">
        <v>1006.690683</v>
      </c>
      <c r="G43" s="75">
        <v>192.97319400000001</v>
      </c>
      <c r="H43" s="75">
        <v>1655.4114460000001</v>
      </c>
      <c r="I43" s="75">
        <v>135.642775</v>
      </c>
      <c r="J43" s="75">
        <v>20.384855999999999</v>
      </c>
      <c r="K43" s="75">
        <v>92.436184999999995</v>
      </c>
      <c r="L43" s="75">
        <v>14.434983000000001</v>
      </c>
      <c r="M43" s="75">
        <v>2.367928</v>
      </c>
      <c r="N43" s="75"/>
      <c r="O43" s="75" t="s">
        <v>209</v>
      </c>
      <c r="P43" s="75">
        <v>0</v>
      </c>
      <c r="Q43" s="75">
        <v>52.091759748460298</v>
      </c>
      <c r="R43" s="75">
        <v>135.651407010014</v>
      </c>
      <c r="S43" s="75">
        <v>135.651407010014</v>
      </c>
      <c r="T43" s="75">
        <v>34.6625578107111</v>
      </c>
      <c r="U43" s="75">
        <v>0.13472301051038099</v>
      </c>
      <c r="V43" s="75">
        <v>20.386116154903799</v>
      </c>
      <c r="W43" s="75">
        <v>14.4359239211516</v>
      </c>
      <c r="X43" s="75">
        <v>344.15142040357802</v>
      </c>
      <c r="Y43" s="75">
        <v>11109.914954943</v>
      </c>
      <c r="Z43" s="75">
        <v>94.434880183729803</v>
      </c>
      <c r="AA43" s="75">
        <v>74.550453518312096</v>
      </c>
      <c r="AB43" s="75">
        <v>14.185467775209201</v>
      </c>
      <c r="AC43" s="75">
        <v>2.3680822818824101</v>
      </c>
      <c r="AD43" s="75">
        <v>0</v>
      </c>
      <c r="AE43" s="75">
        <v>0</v>
      </c>
      <c r="AF43" s="75">
        <v>92.4422882186213</v>
      </c>
      <c r="AG43" s="75">
        <v>92.4422882186213</v>
      </c>
      <c r="AH43" s="75">
        <v>196.07165445264999</v>
      </c>
      <c r="AI43" s="75">
        <v>0</v>
      </c>
      <c r="AJ43" s="75">
        <v>1575766.3633431401</v>
      </c>
      <c r="AK43" s="75">
        <v>0</v>
      </c>
      <c r="AL43" s="75">
        <v>7.7669945242546898</v>
      </c>
      <c r="AM43" s="75">
        <v>6.4968982814559304</v>
      </c>
      <c r="AN43" s="75">
        <v>0</v>
      </c>
      <c r="AO43" s="75">
        <v>7.1922120422128897</v>
      </c>
      <c r="AP43" s="75">
        <v>7.7096795166564602</v>
      </c>
      <c r="AQ43" s="75">
        <v>0</v>
      </c>
      <c r="AR43" s="75">
        <v>81.179523557021099</v>
      </c>
      <c r="AS43" s="75">
        <v>0</v>
      </c>
      <c r="AT43" s="75">
        <v>123.036021723242</v>
      </c>
      <c r="AU43" s="75">
        <v>0</v>
      </c>
      <c r="AV43" s="75">
        <v>1782.2572100508701</v>
      </c>
      <c r="AW43" s="75">
        <v>509.83595687759299</v>
      </c>
      <c r="AX43" s="75">
        <v>56.648476685571197</v>
      </c>
      <c r="AY43" s="75">
        <v>566.48443356316398</v>
      </c>
      <c r="AZ43" s="75">
        <v>0</v>
      </c>
      <c r="BA43" s="75">
        <v>46.9133723526623</v>
      </c>
      <c r="BB43" s="75">
        <v>0</v>
      </c>
      <c r="BC43" s="75">
        <v>0.30203029007313797</v>
      </c>
      <c r="BD43" s="75">
        <v>816.477733499892</v>
      </c>
      <c r="BE43" s="75">
        <v>0.33223135655902603</v>
      </c>
      <c r="BF43" s="75">
        <v>91.132179786923302</v>
      </c>
      <c r="BG43" s="75">
        <v>109.73716408450299</v>
      </c>
      <c r="BH43" s="75">
        <v>0.10067633779218101</v>
      </c>
      <c r="BI43" s="75">
        <v>0</v>
      </c>
      <c r="BJ43" s="75">
        <v>70.876115908001097</v>
      </c>
      <c r="BK43" s="75">
        <v>1728.33785816862</v>
      </c>
      <c r="BL43" s="75">
        <v>1006.7629713484</v>
      </c>
      <c r="BM43" s="75">
        <v>721.57488682021801</v>
      </c>
      <c r="BN43" s="75">
        <v>0.81145184863065301</v>
      </c>
      <c r="BO43" s="75">
        <v>0</v>
      </c>
      <c r="BP43" s="75">
        <v>24.0998800244713</v>
      </c>
      <c r="BQ43" s="75">
        <v>6.5943094220032297</v>
      </c>
      <c r="BR43" s="75">
        <v>273.57776330076001</v>
      </c>
      <c r="BS43" s="75">
        <v>18.121734850113199</v>
      </c>
      <c r="BT43" s="75">
        <v>3.5236662940855501</v>
      </c>
      <c r="BU43" s="75">
        <v>390.82541069351799</v>
      </c>
      <c r="BV43" s="75">
        <v>23.319074071886099</v>
      </c>
      <c r="BW43" s="75">
        <v>0.15101464188671501</v>
      </c>
      <c r="BX43" s="75">
        <v>16.567274888804299</v>
      </c>
      <c r="BY43" s="75">
        <v>1.00676202759084E-2</v>
      </c>
      <c r="BZ43" s="75">
        <v>192.99157293826499</v>
      </c>
      <c r="CA43" s="75">
        <v>254.501274424657</v>
      </c>
      <c r="CB43" s="75">
        <v>0</v>
      </c>
      <c r="CC43" s="75">
        <v>0</v>
      </c>
      <c r="CD43" s="75">
        <v>22.876280157374001</v>
      </c>
      <c r="CE43" s="75">
        <v>3.9323729942624701</v>
      </c>
      <c r="CF43" s="75">
        <v>1655.51922209912</v>
      </c>
      <c r="CG43" s="75">
        <v>10.376086517550901</v>
      </c>
      <c r="CH43" s="75"/>
      <c r="CI43" s="22">
        <f t="shared" si="11"/>
        <v>1.076554827186514</v>
      </c>
      <c r="CJ43" s="44">
        <f t="shared" si="13"/>
        <v>6.9026799742240787E-5</v>
      </c>
      <c r="CK43" s="44">
        <f t="shared" si="14"/>
        <v>7.4477421568565889E-5</v>
      </c>
      <c r="CL43" s="44">
        <f t="shared" si="15"/>
        <v>6.5267417684602627E-5</v>
      </c>
      <c r="CM43" s="44">
        <f t="shared" si="16"/>
        <v>5.989706725778622E-5</v>
      </c>
      <c r="CN43" s="44">
        <f t="shared" si="17"/>
        <v>7.1807904474247965E-5</v>
      </c>
      <c r="CO43" s="44">
        <f t="shared" si="18"/>
        <v>9.5240887524449173E-5</v>
      </c>
      <c r="CP43" s="44">
        <f t="shared" si="19"/>
        <v>6.5105324347246226E-5</v>
      </c>
      <c r="CQ43" s="108">
        <f t="shared" si="20"/>
        <v>6.3637816418877897E-5</v>
      </c>
      <c r="CR43" s="108">
        <f t="shared" si="21"/>
        <v>6.1818190121150238E-5</v>
      </c>
      <c r="CS43" s="108">
        <f t="shared" si="22"/>
        <v>6.6026292856044124E-5</v>
      </c>
      <c r="CT43" s="44">
        <f t="shared" si="23"/>
        <v>6.5183391736546077E-5</v>
      </c>
      <c r="CU43" s="44">
        <f t="shared" si="12"/>
        <v>6.5154803021911045E-5</v>
      </c>
    </row>
    <row r="44" spans="1:99" x14ac:dyDescent="0.25">
      <c r="A44" s="33" t="s">
        <v>210</v>
      </c>
      <c r="B44" s="75">
        <v>108425.11784000001</v>
      </c>
      <c r="C44" s="75">
        <v>1097.336047</v>
      </c>
      <c r="D44" s="75">
        <v>4482.6108210000002</v>
      </c>
      <c r="E44" s="75">
        <v>15060.976905</v>
      </c>
      <c r="F44" s="75">
        <v>9234.2367950000007</v>
      </c>
      <c r="G44" s="75">
        <v>1288.240632</v>
      </c>
      <c r="H44" s="75">
        <v>14897.150415</v>
      </c>
      <c r="I44" s="75">
        <v>1154.8570769999999</v>
      </c>
      <c r="J44" s="75">
        <v>199.46058300000001</v>
      </c>
      <c r="K44" s="75">
        <v>849.57846400000005</v>
      </c>
      <c r="L44" s="75">
        <v>122.465564</v>
      </c>
      <c r="M44" s="75">
        <v>57.979382999999999</v>
      </c>
      <c r="N44" s="75"/>
      <c r="O44" s="75" t="s">
        <v>210</v>
      </c>
      <c r="P44" s="75">
        <v>0</v>
      </c>
      <c r="Q44" s="75">
        <v>447.63477714088299</v>
      </c>
      <c r="R44" s="75">
        <v>1154.2121877130501</v>
      </c>
      <c r="S44" s="75">
        <v>1154.2121877130501</v>
      </c>
      <c r="T44" s="75">
        <v>302.5019864404</v>
      </c>
      <c r="U44" s="75">
        <v>1.0735361365114</v>
      </c>
      <c r="V44" s="75">
        <v>199.34426448735201</v>
      </c>
      <c r="W44" s="75">
        <v>122.39926992385</v>
      </c>
      <c r="X44" s="75">
        <v>3164.5070029652802</v>
      </c>
      <c r="Y44" s="75">
        <v>108367.836101787</v>
      </c>
      <c r="Z44" s="75">
        <v>968.85793574034903</v>
      </c>
      <c r="AA44" s="75">
        <v>701.94601754915902</v>
      </c>
      <c r="AB44" s="75">
        <v>146.88579766021499</v>
      </c>
      <c r="AC44" s="75">
        <v>57.924389191740303</v>
      </c>
      <c r="AD44" s="75">
        <v>0</v>
      </c>
      <c r="AE44" s="75">
        <v>0</v>
      </c>
      <c r="AF44" s="75">
        <v>849.17832516053602</v>
      </c>
      <c r="AG44" s="75">
        <v>849.17832516053602</v>
      </c>
      <c r="AH44" s="75">
        <v>1674.07894953909</v>
      </c>
      <c r="AI44" s="75">
        <v>0</v>
      </c>
      <c r="AJ44" s="75">
        <v>26460861.698814102</v>
      </c>
      <c r="AK44" s="75">
        <v>0</v>
      </c>
      <c r="AL44" s="75">
        <v>75.6543339260393</v>
      </c>
      <c r="AM44" s="75">
        <v>70.578960753576297</v>
      </c>
      <c r="AN44" s="75">
        <v>0</v>
      </c>
      <c r="AO44" s="75">
        <v>59.777350623988497</v>
      </c>
      <c r="AP44" s="75">
        <v>68.162601336027294</v>
      </c>
      <c r="AQ44" s="75">
        <v>0</v>
      </c>
      <c r="AR44" s="75">
        <v>650.307447566306</v>
      </c>
      <c r="AS44" s="75">
        <v>0</v>
      </c>
      <c r="AT44" s="75">
        <v>1096.6919377084</v>
      </c>
      <c r="AU44" s="75">
        <v>0</v>
      </c>
      <c r="AV44" s="75">
        <v>16039.780253311001</v>
      </c>
      <c r="AW44" s="75">
        <v>4032.2697275638302</v>
      </c>
      <c r="AX44" s="75">
        <v>448.03047801495802</v>
      </c>
      <c r="AY44" s="75">
        <v>4480.3002055787902</v>
      </c>
      <c r="AZ44" s="75">
        <v>8.1139018032705499E-4</v>
      </c>
      <c r="BA44" s="75">
        <v>412.76382090587902</v>
      </c>
      <c r="BB44" s="75">
        <v>0</v>
      </c>
      <c r="BC44" s="75">
        <v>2.7395039067003899</v>
      </c>
      <c r="BD44" s="75">
        <v>7354.2377078291602</v>
      </c>
      <c r="BE44" s="75">
        <v>3.0134546290999098</v>
      </c>
      <c r="BF44" s="75">
        <v>847.86330737390904</v>
      </c>
      <c r="BG44" s="75">
        <v>1023.59382231849</v>
      </c>
      <c r="BH44" s="75">
        <v>0.91316818796607102</v>
      </c>
      <c r="BI44" s="75">
        <v>0</v>
      </c>
      <c r="BJ44" s="75">
        <v>660.56225654083698</v>
      </c>
      <c r="BK44" s="75">
        <v>15054.728215603</v>
      </c>
      <c r="BL44" s="75">
        <v>9230.5259337091102</v>
      </c>
      <c r="BM44" s="75">
        <v>5824.2022818939904</v>
      </c>
      <c r="BN44" s="75">
        <v>7.5262515363459404</v>
      </c>
      <c r="BO44" s="75">
        <v>0</v>
      </c>
      <c r="BP44" s="75">
        <v>222.38762302066201</v>
      </c>
      <c r="BQ44" s="75">
        <v>59.978699845125199</v>
      </c>
      <c r="BR44" s="75">
        <v>2490.45036635305</v>
      </c>
      <c r="BS44" s="75">
        <v>166.529848432238</v>
      </c>
      <c r="BT44" s="75">
        <v>32.126997313667999</v>
      </c>
      <c r="BU44" s="75">
        <v>3557.7861840749101</v>
      </c>
      <c r="BV44" s="75">
        <v>252.76088069677601</v>
      </c>
      <c r="BW44" s="75">
        <v>1.36975490258326</v>
      </c>
      <c r="BX44" s="75">
        <v>153.593378439899</v>
      </c>
      <c r="BY44" s="75">
        <v>9.1316833611666801E-2</v>
      </c>
      <c r="BZ44" s="75">
        <v>1287.5941264108101</v>
      </c>
      <c r="CA44" s="75">
        <v>2243.1376048745301</v>
      </c>
      <c r="CB44" s="75">
        <v>0</v>
      </c>
      <c r="CC44" s="75">
        <v>0</v>
      </c>
      <c r="CD44" s="75">
        <v>251.315342243365</v>
      </c>
      <c r="CE44" s="75">
        <v>32.892705441114998</v>
      </c>
      <c r="CF44" s="75">
        <v>14889.3175114227</v>
      </c>
      <c r="CG44" s="75">
        <v>87.551180022875698</v>
      </c>
      <c r="CH44" s="75"/>
      <c r="CI44" s="22">
        <f t="shared" si="11"/>
        <v>1.0772676612615519</v>
      </c>
      <c r="CJ44" s="44">
        <f t="shared" si="13"/>
        <v>-5.2830690299576722E-4</v>
      </c>
      <c r="CK44" s="44">
        <f t="shared" si="14"/>
        <v>-5.8697542412911258E-4</v>
      </c>
      <c r="CL44" s="44">
        <f t="shared" si="15"/>
        <v>-5.1546197371972545E-4</v>
      </c>
      <c r="CM44" s="44">
        <f t="shared" si="16"/>
        <v>-4.148927016099098E-4</v>
      </c>
      <c r="CN44" s="44">
        <f t="shared" si="17"/>
        <v>-4.0185901371944774E-4</v>
      </c>
      <c r="CO44" s="44">
        <f t="shared" si="18"/>
        <v>-5.0185157425614274E-4</v>
      </c>
      <c r="CP44" s="44">
        <f t="shared" si="19"/>
        <v>-5.2579878427040671E-4</v>
      </c>
      <c r="CQ44" s="108">
        <f t="shared" si="20"/>
        <v>-5.584148028300298E-4</v>
      </c>
      <c r="CR44" s="108">
        <f t="shared" si="21"/>
        <v>-5.8316540991964962E-4</v>
      </c>
      <c r="CS44" s="108">
        <f t="shared" si="22"/>
        <v>-4.7098514901153894E-4</v>
      </c>
      <c r="CT44" s="44">
        <f t="shared" si="23"/>
        <v>-5.4132830474696583E-4</v>
      </c>
      <c r="CU44" s="44">
        <f t="shared" si="12"/>
        <v>-9.4850626919736698E-4</v>
      </c>
    </row>
    <row r="45" spans="1:99" x14ac:dyDescent="0.25">
      <c r="A45" s="33" t="s">
        <v>211</v>
      </c>
      <c r="B45" s="75">
        <v>1034.273414</v>
      </c>
      <c r="C45" s="75">
        <v>9.3006689999999992</v>
      </c>
      <c r="D45" s="75">
        <v>33.107173000000003</v>
      </c>
      <c r="E45" s="75">
        <v>169.11302800000001</v>
      </c>
      <c r="F45" s="75">
        <v>114.569197</v>
      </c>
      <c r="G45" s="75">
        <v>7.4236519999999997</v>
      </c>
      <c r="H45" s="75">
        <v>127.074926</v>
      </c>
      <c r="I45" s="75">
        <v>9.8297830000000008</v>
      </c>
      <c r="J45" s="75">
        <v>1.5517000000000001</v>
      </c>
      <c r="K45" s="75">
        <v>7.5182669999999998</v>
      </c>
      <c r="L45" s="75">
        <v>1.0602510000000001</v>
      </c>
      <c r="M45" s="75">
        <v>0.165802</v>
      </c>
      <c r="N45" s="75"/>
      <c r="O45" s="75" t="s">
        <v>211</v>
      </c>
      <c r="P45" s="75">
        <v>0</v>
      </c>
      <c r="Q45" s="75">
        <v>3.96144049334149</v>
      </c>
      <c r="R45" s="75">
        <v>9.8297902890325499</v>
      </c>
      <c r="S45" s="75">
        <v>9.8297902890325499</v>
      </c>
      <c r="T45" s="75">
        <v>2.70958150267034</v>
      </c>
      <c r="U45" s="75">
        <v>8.3583178526320401E-3</v>
      </c>
      <c r="V45" s="75">
        <v>1.5517039064753</v>
      </c>
      <c r="W45" s="75">
        <v>1.06025069928784</v>
      </c>
      <c r="X45" s="75">
        <v>26.5300676834383</v>
      </c>
      <c r="Y45" s="75">
        <v>1034.2731504599301</v>
      </c>
      <c r="Z45" s="75">
        <v>7.1562555005803601</v>
      </c>
      <c r="AA45" s="75">
        <v>5.27266239968914</v>
      </c>
      <c r="AB45" s="75">
        <v>1.13426796550207</v>
      </c>
      <c r="AC45" s="75">
        <v>0.16580236093134201</v>
      </c>
      <c r="AD45" s="75">
        <v>0</v>
      </c>
      <c r="AE45" s="75">
        <v>0</v>
      </c>
      <c r="AF45" s="75">
        <v>7.5182614369197003</v>
      </c>
      <c r="AG45" s="75">
        <v>7.5182614369197003</v>
      </c>
      <c r="AH45" s="75">
        <v>14.6686786632759</v>
      </c>
      <c r="AI45" s="75">
        <v>0</v>
      </c>
      <c r="AJ45" s="75">
        <v>214377.47239645201</v>
      </c>
      <c r="AK45" s="75">
        <v>0</v>
      </c>
      <c r="AL45" s="75">
        <v>0.53645552016071696</v>
      </c>
      <c r="AM45" s="75">
        <v>0.470018645512436</v>
      </c>
      <c r="AN45" s="75">
        <v>0</v>
      </c>
      <c r="AO45" s="75">
        <v>0.49690047656902298</v>
      </c>
      <c r="AP45" s="75">
        <v>0.62915771851165903</v>
      </c>
      <c r="AQ45" s="75">
        <v>0</v>
      </c>
      <c r="AR45" s="75">
        <v>5.1135531928180002</v>
      </c>
      <c r="AS45" s="75">
        <v>0</v>
      </c>
      <c r="AT45" s="75">
        <v>9.3006918765191209</v>
      </c>
      <c r="AU45" s="75">
        <v>0</v>
      </c>
      <c r="AV45" s="75">
        <v>136.31588661629101</v>
      </c>
      <c r="AW45" s="75">
        <v>29.796392819546099</v>
      </c>
      <c r="AX45" s="75">
        <v>3.31071454444242</v>
      </c>
      <c r="AY45" s="75">
        <v>33.107107363988597</v>
      </c>
      <c r="AZ45" s="75">
        <v>0</v>
      </c>
      <c r="BA45" s="75">
        <v>3.3593667846690498</v>
      </c>
      <c r="BB45" s="75">
        <v>0</v>
      </c>
      <c r="BC45" s="75">
        <v>3.4370903178513698E-2</v>
      </c>
      <c r="BD45" s="75">
        <v>65.387596034987297</v>
      </c>
      <c r="BE45" s="75">
        <v>3.7807910404162301E-2</v>
      </c>
      <c r="BF45" s="75">
        <v>10.370803529599799</v>
      </c>
      <c r="BG45" s="75">
        <v>12.488037280157799</v>
      </c>
      <c r="BH45" s="75">
        <v>1.14569436223041E-2</v>
      </c>
      <c r="BI45" s="75">
        <v>0</v>
      </c>
      <c r="BJ45" s="75">
        <v>8.0656685240606905</v>
      </c>
      <c r="BK45" s="75">
        <v>169.112990257885</v>
      </c>
      <c r="BL45" s="75">
        <v>114.569173175372</v>
      </c>
      <c r="BM45" s="75">
        <v>54.543817082513399</v>
      </c>
      <c r="BN45" s="75">
        <v>9.23431946074946E-2</v>
      </c>
      <c r="BO45" s="75">
        <v>0</v>
      </c>
      <c r="BP45" s="75">
        <v>2.74255962124594</v>
      </c>
      <c r="BQ45" s="75">
        <v>0.75042699118702305</v>
      </c>
      <c r="BR45" s="75">
        <v>31.1330304182719</v>
      </c>
      <c r="BS45" s="75">
        <v>2.0622436107298898</v>
      </c>
      <c r="BT45" s="75">
        <v>0.400992423816531</v>
      </c>
      <c r="BU45" s="75">
        <v>44.4757490478788</v>
      </c>
      <c r="BV45" s="75">
        <v>1.6037723633402201</v>
      </c>
      <c r="BW45" s="75">
        <v>1.7185416645998298E-2</v>
      </c>
      <c r="BX45" s="75">
        <v>1.88535166476518</v>
      </c>
      <c r="BY45" s="75">
        <v>1.1456951999867699E-3</v>
      </c>
      <c r="BZ45" s="75">
        <v>7.4236323748739199</v>
      </c>
      <c r="CA45" s="75">
        <v>20.527179208914099</v>
      </c>
      <c r="CB45" s="75">
        <v>0</v>
      </c>
      <c r="CC45" s="75">
        <v>0</v>
      </c>
      <c r="CD45" s="75">
        <v>1.64853122517766</v>
      </c>
      <c r="CE45" s="75">
        <v>0.27889255644438499</v>
      </c>
      <c r="CF45" s="75">
        <v>127.074883513285</v>
      </c>
      <c r="CG45" s="75">
        <v>0.74680327684044601</v>
      </c>
      <c r="CH45" s="75"/>
      <c r="CI45" s="22">
        <f t="shared" si="11"/>
        <v>1.0727209252333481</v>
      </c>
      <c r="CJ45" s="44">
        <f t="shared" si="13"/>
        <v>-2.5480696529741851E-7</v>
      </c>
      <c r="CK45" s="44">
        <f t="shared" si="14"/>
        <v>2.4596638286659898E-6</v>
      </c>
      <c r="CL45" s="44">
        <f t="shared" si="15"/>
        <v>-1.9825314413408656E-6</v>
      </c>
      <c r="CM45" s="44">
        <f t="shared" si="16"/>
        <v>-2.2317686258891704E-7</v>
      </c>
      <c r="CN45" s="44">
        <f t="shared" si="17"/>
        <v>-2.0794968129164217E-7</v>
      </c>
      <c r="CO45" s="44">
        <f t="shared" si="18"/>
        <v>-2.6435945650174392E-6</v>
      </c>
      <c r="CP45" s="44">
        <f t="shared" si="19"/>
        <v>-3.3434381069846148E-7</v>
      </c>
      <c r="CQ45" s="108">
        <f t="shared" si="20"/>
        <v>7.4152527569489207E-7</v>
      </c>
      <c r="CR45" s="108">
        <f t="shared" si="21"/>
        <v>2.5175454662038457E-6</v>
      </c>
      <c r="CS45" s="108">
        <f t="shared" si="22"/>
        <v>-7.3994183759781472E-7</v>
      </c>
      <c r="CT45" s="44">
        <f t="shared" si="23"/>
        <v>-2.8362355712164185E-7</v>
      </c>
      <c r="CU45" s="44">
        <f t="shared" si="12"/>
        <v>2.1768817143841407E-6</v>
      </c>
    </row>
    <row r="46" spans="1:99" x14ac:dyDescent="0.25">
      <c r="A46" s="33" t="s">
        <v>212</v>
      </c>
      <c r="B46" s="75"/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V46" s="75"/>
      <c r="X46" s="75"/>
      <c r="Y46" s="75"/>
      <c r="Z46" s="75"/>
      <c r="AA46" s="75"/>
      <c r="AB46" s="75"/>
      <c r="AD46" s="75"/>
      <c r="AF46" s="75"/>
      <c r="AG46" s="75"/>
      <c r="AJ46" s="75"/>
      <c r="AK46" s="75"/>
      <c r="AL46" s="75"/>
      <c r="AM46" s="75"/>
      <c r="AP46" s="75"/>
      <c r="AQ46" s="75"/>
      <c r="AS46" s="75"/>
      <c r="AT46" s="75"/>
      <c r="AU46" s="75"/>
      <c r="AW46" s="75"/>
      <c r="AX46" s="75"/>
      <c r="AY46" s="75"/>
      <c r="AZ46" s="75"/>
      <c r="BA46" s="75"/>
      <c r="BC46" s="75"/>
      <c r="BD46" s="75"/>
      <c r="BE46" s="75"/>
      <c r="BF46" s="75"/>
      <c r="BG46" s="75"/>
      <c r="BH46" s="75"/>
      <c r="BI46" s="75"/>
      <c r="BJ46" s="75"/>
      <c r="BK46" s="75"/>
      <c r="BL46" s="75"/>
      <c r="BM46" s="75"/>
      <c r="BN46" s="75"/>
      <c r="BO46" s="75"/>
      <c r="BP46" s="75"/>
      <c r="BQ46" s="75"/>
      <c r="BR46" s="75"/>
      <c r="BS46" s="75"/>
      <c r="BT46" s="75"/>
      <c r="BU46" s="75"/>
      <c r="BV46" s="75"/>
      <c r="BW46" s="75"/>
      <c r="BX46" s="75"/>
      <c r="BY46" s="75"/>
      <c r="BZ46" s="75"/>
      <c r="CA46" s="75"/>
      <c r="CB46" s="75"/>
      <c r="CC46" s="75"/>
      <c r="CD46" s="75"/>
      <c r="CE46" s="75"/>
      <c r="CF46" s="75"/>
      <c r="CG46" s="75"/>
      <c r="CH46" s="75"/>
      <c r="CI46" s="22" t="e">
        <f t="shared" si="11"/>
        <v>#DIV/0!</v>
      </c>
      <c r="CJ46" s="44" t="str">
        <f t="shared" si="13"/>
        <v/>
      </c>
      <c r="CK46" s="44" t="str">
        <f t="shared" si="14"/>
        <v/>
      </c>
      <c r="CL46" s="44" t="str">
        <f t="shared" si="15"/>
        <v/>
      </c>
      <c r="CM46" s="44" t="str">
        <f t="shared" si="16"/>
        <v/>
      </c>
      <c r="CN46" s="44" t="str">
        <f t="shared" si="17"/>
        <v/>
      </c>
      <c r="CO46" s="44" t="str">
        <f t="shared" si="18"/>
        <v/>
      </c>
      <c r="CP46" s="44" t="str">
        <f t="shared" si="19"/>
        <v/>
      </c>
      <c r="CQ46" s="108" t="str">
        <f t="shared" si="20"/>
        <v/>
      </c>
      <c r="CR46" s="108" t="str">
        <f t="shared" si="21"/>
        <v/>
      </c>
      <c r="CS46" s="108" t="str">
        <f t="shared" si="22"/>
        <v/>
      </c>
      <c r="CT46" s="44" t="str">
        <f t="shared" si="23"/>
        <v/>
      </c>
      <c r="CU46" s="44" t="str">
        <f t="shared" si="12"/>
        <v/>
      </c>
    </row>
    <row r="47" spans="1:99" x14ac:dyDescent="0.25">
      <c r="A47" s="33" t="s">
        <v>213</v>
      </c>
      <c r="B47" s="75">
        <v>5817.05512</v>
      </c>
      <c r="C47" s="75">
        <v>62.225538</v>
      </c>
      <c r="D47" s="75">
        <v>297.85090500000001</v>
      </c>
      <c r="E47" s="75">
        <v>933.02399000000003</v>
      </c>
      <c r="F47" s="75">
        <v>522.30516899999998</v>
      </c>
      <c r="G47" s="75">
        <v>90.796942000000001</v>
      </c>
      <c r="H47" s="75">
        <v>875.04312600000003</v>
      </c>
      <c r="I47" s="75">
        <v>71.690433999999996</v>
      </c>
      <c r="J47" s="75">
        <v>10.775099000000001</v>
      </c>
      <c r="K47" s="75">
        <v>48.868501000000002</v>
      </c>
      <c r="L47" s="75">
        <v>7.6295149999999996</v>
      </c>
      <c r="M47" s="75">
        <v>1.251458</v>
      </c>
      <c r="N47" s="75"/>
      <c r="O47" s="75" t="s">
        <v>213</v>
      </c>
      <c r="P47" s="75">
        <v>0</v>
      </c>
      <c r="Q47" s="75">
        <v>27.547882033964399</v>
      </c>
      <c r="R47" s="75">
        <v>71.697881107563902</v>
      </c>
      <c r="S47" s="75">
        <v>71.697881107563902</v>
      </c>
      <c r="T47" s="75">
        <v>18.311719253096101</v>
      </c>
      <c r="U47" s="75">
        <v>7.1733893801132001E-2</v>
      </c>
      <c r="V47" s="75">
        <v>10.776242923672999</v>
      </c>
      <c r="W47" s="75">
        <v>7.6302927783742396</v>
      </c>
      <c r="X47" s="75">
        <v>181.90632467097601</v>
      </c>
      <c r="Y47" s="75">
        <v>5817.7092138869102</v>
      </c>
      <c r="Z47" s="75">
        <v>49.946925188356303</v>
      </c>
      <c r="AA47" s="75">
        <v>39.5271006109624</v>
      </c>
      <c r="AB47" s="75">
        <v>7.4874323721334601</v>
      </c>
      <c r="AC47" s="75">
        <v>1.2515889959457001</v>
      </c>
      <c r="AD47" s="75">
        <v>0</v>
      </c>
      <c r="AE47" s="75">
        <v>0</v>
      </c>
      <c r="AF47" s="75">
        <v>48.873408323398102</v>
      </c>
      <c r="AG47" s="75">
        <v>48.873408323398102</v>
      </c>
      <c r="AH47" s="75">
        <v>103.75191658190499</v>
      </c>
      <c r="AI47" s="75">
        <v>0</v>
      </c>
      <c r="AJ47" s="75">
        <v>956541.33403744001</v>
      </c>
      <c r="AK47" s="75">
        <v>0</v>
      </c>
      <c r="AL47" s="75">
        <v>4.1214496295452401</v>
      </c>
      <c r="AM47" s="75">
        <v>3.4419915991557399</v>
      </c>
      <c r="AN47" s="75">
        <v>0</v>
      </c>
      <c r="AO47" s="75">
        <v>3.81638462139346</v>
      </c>
      <c r="AP47" s="75">
        <v>4.06607035046214</v>
      </c>
      <c r="AQ47" s="75">
        <v>0</v>
      </c>
      <c r="AR47" s="75">
        <v>43.203832791158497</v>
      </c>
      <c r="AS47" s="75">
        <v>0</v>
      </c>
      <c r="AT47" s="75">
        <v>62.232012782398201</v>
      </c>
      <c r="AU47" s="75">
        <v>0</v>
      </c>
      <c r="AV47" s="75">
        <v>942.26069324338403</v>
      </c>
      <c r="AW47" s="75">
        <v>268.094922424863</v>
      </c>
      <c r="AX47" s="75">
        <v>29.7883156092748</v>
      </c>
      <c r="AY47" s="75">
        <v>297.883238034138</v>
      </c>
      <c r="AZ47" s="75">
        <v>0</v>
      </c>
      <c r="BA47" s="75">
        <v>24.8632622053936</v>
      </c>
      <c r="BB47" s="75">
        <v>0</v>
      </c>
      <c r="BC47" s="75">
        <v>0.15670833181765501</v>
      </c>
      <c r="BD47" s="75">
        <v>430.93026845516601</v>
      </c>
      <c r="BE47" s="75">
        <v>0.17237969829748001</v>
      </c>
      <c r="BF47" s="75">
        <v>47.2840514999696</v>
      </c>
      <c r="BG47" s="75">
        <v>56.937262190181698</v>
      </c>
      <c r="BH47" s="75">
        <v>5.2236082166261501E-2</v>
      </c>
      <c r="BI47" s="75">
        <v>0</v>
      </c>
      <c r="BJ47" s="75">
        <v>36.774164134107103</v>
      </c>
      <c r="BK47" s="75">
        <v>933.12159694064496</v>
      </c>
      <c r="BL47" s="75">
        <v>522.36028618264197</v>
      </c>
      <c r="BM47" s="75">
        <v>410.76131075800402</v>
      </c>
      <c r="BN47" s="75">
        <v>0.42102335179704198</v>
      </c>
      <c r="BO47" s="75">
        <v>0</v>
      </c>
      <c r="BP47" s="75">
        <v>12.504253950407</v>
      </c>
      <c r="BQ47" s="75">
        <v>3.4214696991242102</v>
      </c>
      <c r="BR47" s="75">
        <v>141.94618572837899</v>
      </c>
      <c r="BS47" s="75">
        <v>9.4024853365079792</v>
      </c>
      <c r="BT47" s="75">
        <v>1.8282633200504801</v>
      </c>
      <c r="BU47" s="75">
        <v>202.78027260150901</v>
      </c>
      <c r="BV47" s="75">
        <v>12.3756507728641</v>
      </c>
      <c r="BW47" s="75">
        <v>7.8354161830277103E-2</v>
      </c>
      <c r="BX47" s="75">
        <v>8.59595249039611</v>
      </c>
      <c r="BY47" s="75">
        <v>5.2236061001890398E-3</v>
      </c>
      <c r="BZ47" s="75">
        <v>90.807323877709607</v>
      </c>
      <c r="CA47" s="75">
        <v>134.28652700783601</v>
      </c>
      <c r="CB47" s="75">
        <v>0</v>
      </c>
      <c r="CC47" s="75">
        <v>0</v>
      </c>
      <c r="CD47" s="75">
        <v>12.121315304125799</v>
      </c>
      <c r="CE47" s="75">
        <v>2.08477802497395</v>
      </c>
      <c r="CF47" s="75">
        <v>875.13490302418995</v>
      </c>
      <c r="CG47" s="75">
        <v>5.4981508334909597</v>
      </c>
      <c r="CH47" s="75"/>
      <c r="CI47" s="22">
        <f t="shared" si="11"/>
        <v>1.0767033630897689</v>
      </c>
      <c r="CJ47" s="44">
        <f t="shared" si="13"/>
        <v>1.1244416176517715E-4</v>
      </c>
      <c r="CK47" s="44">
        <f t="shared" si="14"/>
        <v>1.0405345789377214E-4</v>
      </c>
      <c r="CL47" s="44">
        <f t="shared" si="15"/>
        <v>1.0855442637648352E-4</v>
      </c>
      <c r="CM47" s="44">
        <f t="shared" si="16"/>
        <v>1.046135380130332E-4</v>
      </c>
      <c r="CN47" s="44">
        <f t="shared" si="17"/>
        <v>1.0552677996183716E-4</v>
      </c>
      <c r="CO47" s="44">
        <f t="shared" si="18"/>
        <v>1.1434171108543712E-4</v>
      </c>
      <c r="CP47" s="44">
        <f t="shared" si="19"/>
        <v>1.04882858299173E-4</v>
      </c>
      <c r="CQ47" s="108">
        <f t="shared" si="20"/>
        <v>1.0387867876354773E-4</v>
      </c>
      <c r="CR47" s="108">
        <f t="shared" si="21"/>
        <v>1.0616363459847801E-4</v>
      </c>
      <c r="CS47" s="108">
        <f t="shared" si="22"/>
        <v>1.0041894671785648E-4</v>
      </c>
      <c r="CT47" s="44">
        <f t="shared" si="23"/>
        <v>1.0194335737461412E-4</v>
      </c>
      <c r="CU47" s="44">
        <f t="shared" si="12"/>
        <v>1.0467466403195028E-4</v>
      </c>
    </row>
    <row r="48" spans="1:99" x14ac:dyDescent="0.25">
      <c r="A48" s="33" t="s">
        <v>214</v>
      </c>
      <c r="B48" s="75">
        <v>35946.992753999999</v>
      </c>
      <c r="C48" s="75">
        <v>325.70874199999997</v>
      </c>
      <c r="D48" s="75">
        <v>1362.4126289999999</v>
      </c>
      <c r="E48" s="75">
        <v>5240.4984729999996</v>
      </c>
      <c r="F48" s="75">
        <v>3405.6101060000001</v>
      </c>
      <c r="G48" s="75">
        <v>377.15419600000001</v>
      </c>
      <c r="H48" s="75">
        <v>5199.612016</v>
      </c>
      <c r="I48" s="75">
        <v>369.78835900000001</v>
      </c>
      <c r="J48" s="75">
        <v>62.869515999999997</v>
      </c>
      <c r="K48" s="75">
        <v>333.739217</v>
      </c>
      <c r="L48" s="75">
        <v>40.482954999999997</v>
      </c>
      <c r="M48" s="75">
        <v>6.0624089999999997</v>
      </c>
      <c r="N48" s="75"/>
      <c r="O48" s="75" t="s">
        <v>214</v>
      </c>
      <c r="P48" s="75">
        <v>2.17155978165423</v>
      </c>
      <c r="Q48" s="75">
        <v>159.08786681732801</v>
      </c>
      <c r="R48" s="75">
        <v>369.703387873331</v>
      </c>
      <c r="S48" s="75">
        <v>369.703387873331</v>
      </c>
      <c r="T48" s="75">
        <v>113.294035108054</v>
      </c>
      <c r="U48" s="75">
        <v>0.60213140726671999</v>
      </c>
      <c r="V48" s="75">
        <v>62.855005307704602</v>
      </c>
      <c r="W48" s="75">
        <v>40.473576506905196</v>
      </c>
      <c r="X48" s="75">
        <v>1088.25762163638</v>
      </c>
      <c r="Y48" s="75">
        <v>35938.389873730201</v>
      </c>
      <c r="Z48" s="75">
        <v>286.072615497941</v>
      </c>
      <c r="AA48" s="75">
        <v>187.201518623075</v>
      </c>
      <c r="AB48" s="75">
        <v>49.080328029501104</v>
      </c>
      <c r="AC48" s="75">
        <v>6.0610498729018802</v>
      </c>
      <c r="AD48" s="75">
        <v>0.171589549141134</v>
      </c>
      <c r="AE48" s="75">
        <v>0.132265820422515</v>
      </c>
      <c r="AF48" s="75">
        <v>333.662027409492</v>
      </c>
      <c r="AG48" s="75">
        <v>333.662027409492</v>
      </c>
      <c r="AH48" s="75">
        <v>572.61303906086596</v>
      </c>
      <c r="AI48" s="75">
        <v>0.52132021705826204</v>
      </c>
      <c r="AJ48" s="75">
        <v>7522950.3740062499</v>
      </c>
      <c r="AK48" s="75">
        <v>0</v>
      </c>
      <c r="AL48" s="75">
        <v>19.076134226039802</v>
      </c>
      <c r="AM48" s="75">
        <v>17.411610678514698</v>
      </c>
      <c r="AN48" s="75">
        <v>0.22197032438036299</v>
      </c>
      <c r="AO48" s="75">
        <v>17.893488080200601</v>
      </c>
      <c r="AP48" s="75">
        <v>27.9608545102707</v>
      </c>
      <c r="AQ48" s="75">
        <v>0</v>
      </c>
      <c r="AR48" s="75">
        <v>139.43701771011399</v>
      </c>
      <c r="AS48" s="75">
        <v>0</v>
      </c>
      <c r="AT48" s="75">
        <v>325.63063758770198</v>
      </c>
      <c r="AU48" s="75">
        <v>0</v>
      </c>
      <c r="AV48" s="75">
        <v>5545.0899411917098</v>
      </c>
      <c r="AW48" s="75">
        <v>1225.89434016215</v>
      </c>
      <c r="AX48" s="75">
        <v>136.210615997839</v>
      </c>
      <c r="AY48" s="75">
        <v>1362.10495615998</v>
      </c>
      <c r="AZ48" s="75">
        <v>0</v>
      </c>
      <c r="BA48" s="75">
        <v>122.50163700237501</v>
      </c>
      <c r="BB48" s="75">
        <v>2.3594139289340101E-2</v>
      </c>
      <c r="BC48" s="75">
        <v>1.02338361524937</v>
      </c>
      <c r="BD48" s="75">
        <v>2838.09666767307</v>
      </c>
      <c r="BE48" s="75">
        <v>1.28041588981299</v>
      </c>
      <c r="BF48" s="75">
        <v>306.62418084514098</v>
      </c>
      <c r="BG48" s="75">
        <v>369.58042769666599</v>
      </c>
      <c r="BH48" s="75">
        <v>0.34503497853249299</v>
      </c>
      <c r="BI48" s="75">
        <v>0</v>
      </c>
      <c r="BJ48" s="75">
        <v>238.50994769534299</v>
      </c>
      <c r="BK48" s="75">
        <v>5239.2521400257901</v>
      </c>
      <c r="BL48" s="75">
        <v>3404.7714816154298</v>
      </c>
      <c r="BM48" s="75">
        <v>1834.4806584103501</v>
      </c>
      <c r="BN48" s="75">
        <v>2.74751914659082</v>
      </c>
      <c r="BO48" s="75">
        <v>1.39126286259142E-3</v>
      </c>
      <c r="BP48" s="75">
        <v>86.3636338784261</v>
      </c>
      <c r="BQ48" s="75">
        <v>22.1720891207416</v>
      </c>
      <c r="BR48" s="75">
        <v>925.10903641484299</v>
      </c>
      <c r="BS48" s="75">
        <v>60.946188495180103</v>
      </c>
      <c r="BT48" s="75">
        <v>11.899369191510001</v>
      </c>
      <c r="BU48" s="75">
        <v>1321.58475856633</v>
      </c>
      <c r="BV48" s="75">
        <v>53.951114362146598</v>
      </c>
      <c r="BW48" s="75">
        <v>0.69001085004712304</v>
      </c>
      <c r="BX48" s="75">
        <v>55.859659297717599</v>
      </c>
      <c r="BY48" s="75">
        <v>3.4434670436570197E-2</v>
      </c>
      <c r="BZ48" s="75">
        <v>377.06608873823899</v>
      </c>
      <c r="CA48" s="75">
        <v>899.63986791446303</v>
      </c>
      <c r="CB48" s="75">
        <v>0</v>
      </c>
      <c r="CC48" s="75">
        <v>8.1923099542430697E-2</v>
      </c>
      <c r="CD48" s="75">
        <v>60.880353341620498</v>
      </c>
      <c r="CE48" s="75">
        <v>10.173019297541201</v>
      </c>
      <c r="CF48" s="75">
        <v>5198.4075663729</v>
      </c>
      <c r="CG48" s="75">
        <v>27.657998814056601</v>
      </c>
      <c r="CH48" s="75"/>
      <c r="CI48" s="22">
        <f t="shared" si="11"/>
        <v>1.0666901104602504</v>
      </c>
      <c r="CJ48" s="44">
        <f t="shared" si="13"/>
        <v>-2.3932127865803319E-4</v>
      </c>
      <c r="CK48" s="44">
        <f t="shared" si="14"/>
        <v>-2.3979832969294162E-4</v>
      </c>
      <c r="CL48" s="44">
        <f t="shared" si="15"/>
        <v>-2.2582940987983494E-4</v>
      </c>
      <c r="CM48" s="44">
        <f t="shared" si="16"/>
        <v>-2.3782718011098415E-4</v>
      </c>
      <c r="CN48" s="44">
        <f t="shared" si="17"/>
        <v>-2.4624791402068575E-4</v>
      </c>
      <c r="CO48" s="44">
        <f t="shared" si="18"/>
        <v>-2.3361071597629619E-4</v>
      </c>
      <c r="CP48" s="44">
        <f t="shared" si="19"/>
        <v>-2.3164221164844606E-4</v>
      </c>
      <c r="CQ48" s="108">
        <f t="shared" si="20"/>
        <v>-2.2978313027159907E-4</v>
      </c>
      <c r="CR48" s="108">
        <f t="shared" si="21"/>
        <v>-2.3080648967292353E-4</v>
      </c>
      <c r="CS48" s="108">
        <f t="shared" si="22"/>
        <v>-2.3128714450120698E-4</v>
      </c>
      <c r="CT48" s="44">
        <f t="shared" si="23"/>
        <v>-2.3166523033707478E-4</v>
      </c>
      <c r="CU48" s="44">
        <f t="shared" si="12"/>
        <v>-2.2418927824227508E-4</v>
      </c>
    </row>
    <row r="49" spans="1:99" x14ac:dyDescent="0.25">
      <c r="A49" s="33" t="s">
        <v>215</v>
      </c>
      <c r="B49" s="75">
        <v>171.074297</v>
      </c>
      <c r="C49" s="75">
        <v>1.679284</v>
      </c>
      <c r="D49" s="75">
        <v>8.9647100000000002</v>
      </c>
      <c r="E49" s="75">
        <v>29.223728999999999</v>
      </c>
      <c r="F49" s="75">
        <v>14.721016000000001</v>
      </c>
      <c r="G49" s="75">
        <v>1.9708349999999999</v>
      </c>
      <c r="H49" s="75">
        <v>26.311702</v>
      </c>
      <c r="I49" s="75">
        <v>2.1532659999999999</v>
      </c>
      <c r="J49" s="75">
        <v>0.32394200000000001</v>
      </c>
      <c r="K49" s="75">
        <v>1.4711700000000001</v>
      </c>
      <c r="L49" s="75">
        <v>0.22922000000000001</v>
      </c>
      <c r="M49" s="75">
        <v>3.7567999999999997E-2</v>
      </c>
      <c r="N49" s="75"/>
      <c r="O49" s="75" t="s">
        <v>215</v>
      </c>
      <c r="P49" s="75">
        <v>0</v>
      </c>
      <c r="Q49" s="75">
        <v>0.82814264051984898</v>
      </c>
      <c r="R49" s="75">
        <v>2.1532673520355798</v>
      </c>
      <c r="S49" s="75">
        <v>2.1532673520355798</v>
      </c>
      <c r="T49" s="75">
        <v>0.55071553927809602</v>
      </c>
      <c r="U49" s="75">
        <v>2.1506466275346202E-3</v>
      </c>
      <c r="V49" s="75">
        <v>0.32394575360496403</v>
      </c>
      <c r="W49" s="75">
        <v>0.229217476501132</v>
      </c>
      <c r="X49" s="75">
        <v>5.4695576405253599</v>
      </c>
      <c r="Y49" s="75">
        <v>171.074236015807</v>
      </c>
      <c r="Z49" s="75">
        <v>1.5014247866333701</v>
      </c>
      <c r="AA49" s="75">
        <v>1.18703682167363</v>
      </c>
      <c r="AB49" s="75">
        <v>0.22525873159939799</v>
      </c>
      <c r="AC49" s="75">
        <v>3.7567724300997002E-2</v>
      </c>
      <c r="AD49" s="75">
        <v>0</v>
      </c>
      <c r="AE49" s="75">
        <v>0</v>
      </c>
      <c r="AF49" s="75">
        <v>1.4711503128115999</v>
      </c>
      <c r="AG49" s="75">
        <v>1.4711503128115999</v>
      </c>
      <c r="AH49" s="75">
        <v>3.1182332056724902</v>
      </c>
      <c r="AI49" s="75">
        <v>0</v>
      </c>
      <c r="AJ49" s="75">
        <v>41140.017711932996</v>
      </c>
      <c r="AK49" s="75">
        <v>0</v>
      </c>
      <c r="AL49" s="75">
        <v>0.123732141492639</v>
      </c>
      <c r="AM49" s="75">
        <v>0.103398735457707</v>
      </c>
      <c r="AN49" s="75">
        <v>0</v>
      </c>
      <c r="AO49" s="75">
        <v>0.114573519357275</v>
      </c>
      <c r="AP49" s="75">
        <v>0.12236587250450499</v>
      </c>
      <c r="AQ49" s="75">
        <v>0</v>
      </c>
      <c r="AR49" s="75">
        <v>1.2955332884439199</v>
      </c>
      <c r="AS49" s="75">
        <v>0</v>
      </c>
      <c r="AT49" s="75">
        <v>1.67927640999355</v>
      </c>
      <c r="AU49" s="75">
        <v>0</v>
      </c>
      <c r="AV49" s="75">
        <v>28.328402475790401</v>
      </c>
      <c r="AW49" s="75">
        <v>8.0682124373749495</v>
      </c>
      <c r="AX49" s="75">
        <v>0.89646563159664205</v>
      </c>
      <c r="AY49" s="75">
        <v>8.9646780689715992</v>
      </c>
      <c r="AZ49" s="75">
        <v>0</v>
      </c>
      <c r="BA49" s="75">
        <v>0.74681534929479598</v>
      </c>
      <c r="BB49" s="75">
        <v>0</v>
      </c>
      <c r="BC49" s="75">
        <v>4.4162458594443196E-3</v>
      </c>
      <c r="BD49" s="75">
        <v>12.964764516609</v>
      </c>
      <c r="BE49" s="75">
        <v>4.8579725193868897E-3</v>
      </c>
      <c r="BF49" s="75">
        <v>1.3325467242072999</v>
      </c>
      <c r="BG49" s="75">
        <v>1.6045895820587801</v>
      </c>
      <c r="BH49" s="75">
        <v>1.4721038156495E-3</v>
      </c>
      <c r="BI49" s="75">
        <v>0</v>
      </c>
      <c r="BJ49" s="75">
        <v>1.0363589565524101</v>
      </c>
      <c r="BK49" s="75">
        <v>29.2237230554958</v>
      </c>
      <c r="BL49" s="75">
        <v>14.721013023914599</v>
      </c>
      <c r="BM49" s="75">
        <v>14.5027100315812</v>
      </c>
      <c r="BN49" s="75">
        <v>1.18651895699333E-2</v>
      </c>
      <c r="BO49" s="75">
        <v>0</v>
      </c>
      <c r="BP49" s="75">
        <v>0.35239116607968501</v>
      </c>
      <c r="BQ49" s="75">
        <v>9.6423276398970401E-2</v>
      </c>
      <c r="BR49" s="75">
        <v>4.0002886952495897</v>
      </c>
      <c r="BS49" s="75">
        <v>0.26497865374758101</v>
      </c>
      <c r="BT49" s="75">
        <v>5.1523523867788801E-2</v>
      </c>
      <c r="BU49" s="75">
        <v>5.7146974431896398</v>
      </c>
      <c r="BV49" s="75">
        <v>0.37151387340839997</v>
      </c>
      <c r="BW49" s="75">
        <v>2.20815015680373E-3</v>
      </c>
      <c r="BX49" s="75">
        <v>0.24224813020497399</v>
      </c>
      <c r="BY49" s="75">
        <v>1.472104366805E-4</v>
      </c>
      <c r="BZ49" s="75">
        <v>1.9708356906253901</v>
      </c>
      <c r="CA49" s="75">
        <v>4.0405081497683399</v>
      </c>
      <c r="CB49" s="75">
        <v>0</v>
      </c>
      <c r="CC49" s="75">
        <v>0</v>
      </c>
      <c r="CD49" s="75">
        <v>0.36411559163478202</v>
      </c>
      <c r="CE49" s="75">
        <v>6.2610737439441705E-2</v>
      </c>
      <c r="CF49" s="75">
        <v>26.311693425266</v>
      </c>
      <c r="CG49" s="75">
        <v>0.165154827982715</v>
      </c>
      <c r="CH49" s="75"/>
      <c r="CI49" s="22">
        <f t="shared" si="11"/>
        <v>1.0766468739935926</v>
      </c>
      <c r="CJ49" s="44">
        <f t="shared" si="13"/>
        <v>-3.5647782319165832E-7</v>
      </c>
      <c r="CK49" s="44">
        <f t="shared" si="14"/>
        <v>-4.5197872724381091E-6</v>
      </c>
      <c r="CL49" s="44">
        <f t="shared" si="15"/>
        <v>-3.56185848743945E-6</v>
      </c>
      <c r="CM49" s="44">
        <f t="shared" si="16"/>
        <v>-2.0341360950571571E-7</v>
      </c>
      <c r="CN49" s="44">
        <f t="shared" si="17"/>
        <v>-2.0216576092502794E-7</v>
      </c>
      <c r="CO49" s="44">
        <f t="shared" si="18"/>
        <v>3.5042273463251677E-7</v>
      </c>
      <c r="CP49" s="44">
        <f t="shared" si="19"/>
        <v>-3.258905106244129E-7</v>
      </c>
      <c r="CQ49" s="108">
        <f t="shared" si="20"/>
        <v>6.2789993430347425E-7</v>
      </c>
      <c r="CR49" s="108">
        <f t="shared" si="21"/>
        <v>1.158727477146697E-5</v>
      </c>
      <c r="CS49" s="108">
        <f t="shared" si="22"/>
        <v>-1.338199419521524E-5</v>
      </c>
      <c r="CT49" s="44">
        <f t="shared" si="23"/>
        <v>-1.1009069313352827E-5</v>
      </c>
      <c r="CU49" s="44">
        <f t="shared" si="12"/>
        <v>-7.3386659655915769E-6</v>
      </c>
    </row>
    <row r="50" spans="1:99" x14ac:dyDescent="0.25">
      <c r="A50" s="33" t="s">
        <v>216</v>
      </c>
      <c r="B50" s="75">
        <v>1317.663043</v>
      </c>
      <c r="C50" s="75">
        <v>11.505309</v>
      </c>
      <c r="D50" s="75">
        <v>32.974710999999999</v>
      </c>
      <c r="E50" s="75">
        <v>224.375415</v>
      </c>
      <c r="F50" s="75">
        <v>162.74784299999999</v>
      </c>
      <c r="G50" s="75">
        <v>6.4170369999999997</v>
      </c>
      <c r="H50" s="75">
        <v>140.409356</v>
      </c>
      <c r="I50" s="75">
        <v>11.183415999999999</v>
      </c>
      <c r="J50" s="75">
        <v>1.7217549999999999</v>
      </c>
      <c r="K50" s="75">
        <v>8.0735259999999993</v>
      </c>
      <c r="L50" s="75">
        <v>1.197924</v>
      </c>
      <c r="M50" s="75">
        <v>0.19208500000000001</v>
      </c>
      <c r="N50" s="75"/>
      <c r="O50" s="75" t="s">
        <v>216</v>
      </c>
      <c r="P50" s="75">
        <v>0</v>
      </c>
      <c r="Q50" s="75">
        <v>4.3987358591092196</v>
      </c>
      <c r="R50" s="75">
        <v>11.1834668590968</v>
      </c>
      <c r="S50" s="75">
        <v>11.1834668590968</v>
      </c>
      <c r="T50" s="75">
        <v>2.9656805565568201</v>
      </c>
      <c r="U50" s="75">
        <v>1.0381852692648101E-2</v>
      </c>
      <c r="V50" s="75">
        <v>1.7217629175714899</v>
      </c>
      <c r="W50" s="75">
        <v>1.1979240203108299</v>
      </c>
      <c r="X50" s="75">
        <v>29.249301668920801</v>
      </c>
      <c r="Y50" s="75">
        <v>1317.6624441541601</v>
      </c>
      <c r="Z50" s="75">
        <v>7.9610291328262699</v>
      </c>
      <c r="AA50" s="75">
        <v>6.0863506168421999</v>
      </c>
      <c r="AB50" s="75">
        <v>1.22708017750028</v>
      </c>
      <c r="AC50" s="75">
        <v>0.19208442572242701</v>
      </c>
      <c r="AD50" s="75">
        <v>0</v>
      </c>
      <c r="AE50" s="75">
        <v>0</v>
      </c>
      <c r="AF50" s="75">
        <v>8.0735059352326193</v>
      </c>
      <c r="AG50" s="75">
        <v>8.0735059352326193</v>
      </c>
      <c r="AH50" s="75">
        <v>16.428950779547701</v>
      </c>
      <c r="AI50" s="75">
        <v>0</v>
      </c>
      <c r="AJ50" s="75">
        <v>266607.58489613503</v>
      </c>
      <c r="AK50" s="75">
        <v>0</v>
      </c>
      <c r="AL50" s="75">
        <v>0.62731870649647004</v>
      </c>
      <c r="AM50" s="75">
        <v>0.53594469265673395</v>
      </c>
      <c r="AN50" s="75">
        <v>0</v>
      </c>
      <c r="AO50" s="75">
        <v>0.58097351414555998</v>
      </c>
      <c r="AP50" s="75">
        <v>0.67357877426324198</v>
      </c>
      <c r="AQ50" s="75">
        <v>0</v>
      </c>
      <c r="AR50" s="75">
        <v>6.2968505223955402</v>
      </c>
      <c r="AS50" s="75">
        <v>0</v>
      </c>
      <c r="AT50" s="75">
        <v>11.5053847418112</v>
      </c>
      <c r="AU50" s="75">
        <v>0</v>
      </c>
      <c r="AV50" s="75">
        <v>150.90221553486799</v>
      </c>
      <c r="AW50" s="75">
        <v>29.677412501308901</v>
      </c>
      <c r="AX50" s="75">
        <v>3.2974904413102002</v>
      </c>
      <c r="AY50" s="75">
        <v>32.974902942619202</v>
      </c>
      <c r="AZ50" s="75">
        <v>0</v>
      </c>
      <c r="BA50" s="75">
        <v>3.8518231034463701</v>
      </c>
      <c r="BB50" s="75">
        <v>0</v>
      </c>
      <c r="BC50" s="75">
        <v>4.8824922479979202E-2</v>
      </c>
      <c r="BD50" s="75">
        <v>70.680471393376195</v>
      </c>
      <c r="BE50" s="75">
        <v>5.3706055435219897E-2</v>
      </c>
      <c r="BF50" s="75">
        <v>14.731921846150399</v>
      </c>
      <c r="BG50" s="75">
        <v>17.739515313855399</v>
      </c>
      <c r="BH50" s="75">
        <v>1.6274741535629401E-2</v>
      </c>
      <c r="BI50" s="75">
        <v>0</v>
      </c>
      <c r="BJ50" s="75">
        <v>11.4574519971119</v>
      </c>
      <c r="BK50" s="75">
        <v>224.37534808071101</v>
      </c>
      <c r="BL50" s="75">
        <v>162.74779758108801</v>
      </c>
      <c r="BM50" s="75">
        <v>61.627550499622402</v>
      </c>
      <c r="BN50" s="75">
        <v>0.13117413019395099</v>
      </c>
      <c r="BO50" s="75">
        <v>0</v>
      </c>
      <c r="BP50" s="75">
        <v>3.8958596758103301</v>
      </c>
      <c r="BQ50" s="75">
        <v>1.0660004265943499</v>
      </c>
      <c r="BR50" s="75">
        <v>44.225083307153398</v>
      </c>
      <c r="BS50" s="75">
        <v>2.92945458754278</v>
      </c>
      <c r="BT50" s="75">
        <v>0.56961483379905897</v>
      </c>
      <c r="BU50" s="75">
        <v>63.178703902732003</v>
      </c>
      <c r="BV50" s="75">
        <v>1.87983322811378</v>
      </c>
      <c r="BW50" s="75">
        <v>2.44123269233948E-2</v>
      </c>
      <c r="BX50" s="75">
        <v>2.67817203767699</v>
      </c>
      <c r="BY50" s="75">
        <v>1.62747609363029E-3</v>
      </c>
      <c r="BZ50" s="75">
        <v>6.4170396468195499</v>
      </c>
      <c r="CA50" s="75">
        <v>22.108153569268001</v>
      </c>
      <c r="CB50" s="75">
        <v>0</v>
      </c>
      <c r="CC50" s="75">
        <v>0</v>
      </c>
      <c r="CD50" s="75">
        <v>1.88369821388559</v>
      </c>
      <c r="CE50" s="75">
        <v>0.321446731983002</v>
      </c>
      <c r="CF50" s="75">
        <v>140.40930956750799</v>
      </c>
      <c r="CG50" s="75">
        <v>0.85392636393238297</v>
      </c>
      <c r="CH50" s="75"/>
      <c r="CI50" s="22">
        <f t="shared" si="11"/>
        <v>1.0747308422759181</v>
      </c>
      <c r="CJ50" s="44">
        <f t="shared" si="13"/>
        <v>-4.5447570462938737E-7</v>
      </c>
      <c r="CK50" s="44">
        <f t="shared" si="14"/>
        <v>6.5832053011220799E-6</v>
      </c>
      <c r="CL50" s="44">
        <f t="shared" si="15"/>
        <v>5.8209037587376953E-6</v>
      </c>
      <c r="CM50" s="44">
        <f t="shared" si="16"/>
        <v>-2.9824697593214112E-7</v>
      </c>
      <c r="CN50" s="44">
        <f t="shared" si="17"/>
        <v>-2.7907535450858449E-7</v>
      </c>
      <c r="CO50" s="44">
        <f t="shared" si="18"/>
        <v>4.1246755320259472E-7</v>
      </c>
      <c r="CP50" s="44">
        <f t="shared" si="19"/>
        <v>-3.3069371825252217E-7</v>
      </c>
      <c r="CQ50" s="108">
        <f t="shared" si="20"/>
        <v>4.5477246666575568E-6</v>
      </c>
      <c r="CR50" s="108">
        <f t="shared" si="21"/>
        <v>4.5985471161636784E-6</v>
      </c>
      <c r="CS50" s="108">
        <f t="shared" si="22"/>
        <v>-2.4852545690736254E-6</v>
      </c>
      <c r="CT50" s="44">
        <f t="shared" si="23"/>
        <v>1.6955023780167444E-8</v>
      </c>
      <c r="CU50" s="44">
        <f t="shared" si="12"/>
        <v>-2.9897054584978098E-6</v>
      </c>
    </row>
    <row r="51" spans="1:99" x14ac:dyDescent="0.25">
      <c r="A51" s="33" t="s">
        <v>217</v>
      </c>
      <c r="B51" s="75">
        <v>3340.3749950000001</v>
      </c>
      <c r="C51" s="75">
        <v>30.129237</v>
      </c>
      <c r="D51" s="75">
        <v>101.52050199999999</v>
      </c>
      <c r="E51" s="75">
        <v>579.76790000000005</v>
      </c>
      <c r="F51" s="75">
        <v>392.69485400000002</v>
      </c>
      <c r="G51" s="75">
        <v>18.965858000000001</v>
      </c>
      <c r="H51" s="75">
        <v>380.60101900000001</v>
      </c>
      <c r="I51" s="75">
        <v>31.295373000000001</v>
      </c>
      <c r="J51" s="75">
        <v>4.6893900000000004</v>
      </c>
      <c r="K51" s="75">
        <v>21.172996000000001</v>
      </c>
      <c r="L51" s="75">
        <v>3.327693</v>
      </c>
      <c r="M51" s="75">
        <v>0.54736200000000002</v>
      </c>
      <c r="N51" s="75"/>
      <c r="O51" s="75" t="s">
        <v>217</v>
      </c>
      <c r="P51" s="75">
        <v>0</v>
      </c>
      <c r="Q51" s="75">
        <v>11.989093003677301</v>
      </c>
      <c r="R51" s="75">
        <v>31.295330072058</v>
      </c>
      <c r="S51" s="75">
        <v>31.295330072058</v>
      </c>
      <c r="T51" s="75">
        <v>7.9531070335157601</v>
      </c>
      <c r="U51" s="75">
        <v>3.1637794135132298E-2</v>
      </c>
      <c r="V51" s="75">
        <v>4.6894088944618799</v>
      </c>
      <c r="W51" s="75">
        <v>3.3276787806006398</v>
      </c>
      <c r="X51" s="75">
        <v>79.087999865958906</v>
      </c>
      <c r="Y51" s="75">
        <v>3340.3748421766199</v>
      </c>
      <c r="Z51" s="75">
        <v>21.742978782519501</v>
      </c>
      <c r="AA51" s="75">
        <v>17.290609202797601</v>
      </c>
      <c r="AB51" s="75">
        <v>3.2462933666462699</v>
      </c>
      <c r="AC51" s="75">
        <v>0.54736189988150097</v>
      </c>
      <c r="AD51" s="75">
        <v>0</v>
      </c>
      <c r="AE51" s="75">
        <v>0</v>
      </c>
      <c r="AF51" s="75">
        <v>21.173026439281902</v>
      </c>
      <c r="AG51" s="75">
        <v>21.173026439281902</v>
      </c>
      <c r="AH51" s="75">
        <v>45.207289611446299</v>
      </c>
      <c r="AI51" s="75">
        <v>0</v>
      </c>
      <c r="AJ51" s="75">
        <v>699038.14451961801</v>
      </c>
      <c r="AK51" s="75">
        <v>0</v>
      </c>
      <c r="AL51" s="75">
        <v>1.80571765394489</v>
      </c>
      <c r="AM51" s="75">
        <v>1.5033182262654201</v>
      </c>
      <c r="AN51" s="75">
        <v>0</v>
      </c>
      <c r="AO51" s="75">
        <v>1.6720306070889199</v>
      </c>
      <c r="AP51" s="75">
        <v>1.7600952522142601</v>
      </c>
      <c r="AQ51" s="75">
        <v>0</v>
      </c>
      <c r="AR51" s="75">
        <v>19.0378757016551</v>
      </c>
      <c r="AS51" s="75">
        <v>0</v>
      </c>
      <c r="AT51" s="75">
        <v>30.129256369979601</v>
      </c>
      <c r="AU51" s="75">
        <v>0</v>
      </c>
      <c r="AV51" s="75">
        <v>409.90286358350198</v>
      </c>
      <c r="AW51" s="75">
        <v>91.368353577274704</v>
      </c>
      <c r="AX51" s="75">
        <v>10.152023060346</v>
      </c>
      <c r="AY51" s="75">
        <v>101.52037663762</v>
      </c>
      <c r="AZ51" s="75">
        <v>0</v>
      </c>
      <c r="BA51" s="75">
        <v>10.8668155029569</v>
      </c>
      <c r="BB51" s="75">
        <v>0</v>
      </c>
      <c r="BC51" s="75">
        <v>0.117808491101594</v>
      </c>
      <c r="BD51" s="75">
        <v>186.81380363762599</v>
      </c>
      <c r="BE51" s="75">
        <v>0.12958909593963699</v>
      </c>
      <c r="BF51" s="75">
        <v>35.5467342383306</v>
      </c>
      <c r="BG51" s="75">
        <v>42.803723937234402</v>
      </c>
      <c r="BH51" s="75">
        <v>3.9269778270143302E-2</v>
      </c>
      <c r="BI51" s="75">
        <v>0</v>
      </c>
      <c r="BJ51" s="75">
        <v>27.645708537949801</v>
      </c>
      <c r="BK51" s="75">
        <v>579.76769823310497</v>
      </c>
      <c r="BL51" s="75">
        <v>392.69468688481402</v>
      </c>
      <c r="BM51" s="75">
        <v>187.073011348291</v>
      </c>
      <c r="BN51" s="75">
        <v>0.31651248863241699</v>
      </c>
      <c r="BO51" s="75">
        <v>0</v>
      </c>
      <c r="BP51" s="75">
        <v>9.4003274965966206</v>
      </c>
      <c r="BQ51" s="75">
        <v>2.5721490214234102</v>
      </c>
      <c r="BR51" s="75">
        <v>106.710857101914</v>
      </c>
      <c r="BS51" s="75">
        <v>7.0685062032551196</v>
      </c>
      <c r="BT51" s="75">
        <v>1.3744302981200001</v>
      </c>
      <c r="BU51" s="75">
        <v>152.444056283999</v>
      </c>
      <c r="BV51" s="75">
        <v>5.4236642676058304</v>
      </c>
      <c r="BW51" s="75">
        <v>5.89043596399852E-2</v>
      </c>
      <c r="BX51" s="75">
        <v>6.4621825757701004</v>
      </c>
      <c r="BY51" s="75">
        <v>3.9269766365184599E-3</v>
      </c>
      <c r="BZ51" s="75">
        <v>18.965769813213399</v>
      </c>
      <c r="CA51" s="75">
        <v>58.182349594014397</v>
      </c>
      <c r="CB51" s="75">
        <v>0</v>
      </c>
      <c r="CC51" s="75">
        <v>0</v>
      </c>
      <c r="CD51" s="75">
        <v>5.29549526282731</v>
      </c>
      <c r="CE51" s="75">
        <v>0.91178986391970696</v>
      </c>
      <c r="CF51" s="75">
        <v>380.60092693331501</v>
      </c>
      <c r="CG51" s="75">
        <v>2.4022083987543801</v>
      </c>
      <c r="CH51" s="75"/>
      <c r="CI51" s="22">
        <f t="shared" si="11"/>
        <v>1.0769886108430864</v>
      </c>
      <c r="CJ51" s="44">
        <f t="shared" si="13"/>
        <v>-4.5750366472377E-8</v>
      </c>
      <c r="CK51" s="44">
        <f t="shared" si="14"/>
        <v>6.4289645306069898E-7</v>
      </c>
      <c r="CL51" s="44">
        <f t="shared" si="15"/>
        <v>-1.234847912687864E-6</v>
      </c>
      <c r="CM51" s="44">
        <f t="shared" si="16"/>
        <v>-3.4801322234025011E-7</v>
      </c>
      <c r="CN51" s="44">
        <f t="shared" si="17"/>
        <v>-4.2555990815790038E-7</v>
      </c>
      <c r="CO51" s="44">
        <f t="shared" si="18"/>
        <v>-4.6497652045086157E-6</v>
      </c>
      <c r="CP51" s="44">
        <f t="shared" si="19"/>
        <v>-2.4189815687088656E-7</v>
      </c>
      <c r="CQ51" s="108">
        <f t="shared" si="20"/>
        <v>-1.3717025197659142E-6</v>
      </c>
      <c r="CR51" s="108">
        <f t="shared" si="21"/>
        <v>4.0291939632929113E-6</v>
      </c>
      <c r="CS51" s="108">
        <f t="shared" si="22"/>
        <v>1.43764642001468E-6</v>
      </c>
      <c r="CT51" s="44">
        <f t="shared" si="23"/>
        <v>-4.273050236363019E-6</v>
      </c>
      <c r="CU51" s="44">
        <f t="shared" si="12"/>
        <v>-1.8291094202152556E-7</v>
      </c>
    </row>
    <row r="52" spans="1:99" x14ac:dyDescent="0.25">
      <c r="A52" s="89"/>
      <c r="B52" s="75"/>
      <c r="C52" s="75"/>
      <c r="D52" s="75"/>
      <c r="E52" s="75"/>
      <c r="F52" s="75"/>
      <c r="G52" s="75"/>
      <c r="H52" s="75"/>
      <c r="I52" s="65"/>
      <c r="J52" s="65"/>
      <c r="K52" s="65"/>
      <c r="L52" s="65"/>
      <c r="M52" s="65"/>
      <c r="N52" s="89"/>
      <c r="O52" s="89"/>
      <c r="P52" s="75"/>
      <c r="Q52" s="75"/>
      <c r="R52" s="75"/>
      <c r="S52" s="75"/>
      <c r="T52" s="75"/>
      <c r="V52" s="75"/>
      <c r="X52" s="75"/>
      <c r="Y52" s="75"/>
      <c r="Z52" s="75"/>
      <c r="AA52" s="75"/>
      <c r="AB52" s="75"/>
      <c r="AD52" s="75"/>
      <c r="AF52" s="75"/>
      <c r="AG52" s="75"/>
      <c r="AJ52" s="75"/>
      <c r="AK52" s="75"/>
      <c r="AL52" s="75"/>
      <c r="AM52" s="75"/>
      <c r="AP52" s="75"/>
      <c r="AQ52" s="75"/>
      <c r="AS52" s="75"/>
      <c r="AT52" s="75"/>
      <c r="AU52" s="75"/>
      <c r="AW52" s="75"/>
      <c r="AX52" s="75"/>
      <c r="AY52" s="75"/>
      <c r="AZ52" s="75"/>
      <c r="BA52" s="75"/>
      <c r="BC52" s="75"/>
      <c r="BD52" s="75"/>
      <c r="BE52" s="75"/>
      <c r="BF52" s="75"/>
      <c r="BG52" s="75"/>
      <c r="BH52" s="75"/>
      <c r="BI52" s="75"/>
      <c r="BJ52" s="75"/>
      <c r="BK52" s="75"/>
      <c r="BL52" s="75"/>
      <c r="BM52" s="75"/>
      <c r="BN52" s="75"/>
      <c r="BO52" s="75"/>
      <c r="BP52" s="75"/>
      <c r="BQ52" s="75"/>
      <c r="BR52" s="75"/>
      <c r="BS52" s="75"/>
      <c r="BT52" s="75"/>
      <c r="BU52" s="75"/>
      <c r="BV52" s="75"/>
      <c r="BW52" s="75"/>
      <c r="BX52" s="75"/>
      <c r="BY52" s="75"/>
      <c r="BZ52" s="75"/>
      <c r="CA52" s="75"/>
      <c r="CB52" s="75"/>
      <c r="CC52" s="75"/>
      <c r="CD52" s="75"/>
      <c r="CE52" s="75"/>
      <c r="CF52" s="75"/>
      <c r="CG52" s="75"/>
      <c r="CH52" s="75"/>
      <c r="CJ52" s="44"/>
      <c r="CK52" s="44"/>
      <c r="CL52" s="44"/>
      <c r="CM52" s="44"/>
      <c r="CN52" s="44"/>
      <c r="CO52" s="44"/>
      <c r="CP52" s="44"/>
      <c r="CQ52" s="108"/>
      <c r="CR52" s="108"/>
      <c r="CS52" s="108" t="str">
        <f t="shared" ref="CS52:CS61" si="24">IF(AD52=0,"",(AD52-K52)/K52)</f>
        <v/>
      </c>
      <c r="CT52" s="89"/>
      <c r="CU52" s="89"/>
    </row>
    <row r="53" spans="1:99" x14ac:dyDescent="0.25">
      <c r="A53" s="89"/>
      <c r="B53" s="75"/>
      <c r="C53" s="75"/>
      <c r="D53" s="75"/>
      <c r="E53" s="75"/>
      <c r="F53" s="75"/>
      <c r="G53" s="75"/>
      <c r="H53" s="75"/>
      <c r="I53" s="65"/>
      <c r="J53" s="65"/>
      <c r="K53" s="65"/>
      <c r="L53" s="65"/>
      <c r="M53" s="65"/>
      <c r="N53" s="89"/>
      <c r="O53" s="89"/>
      <c r="P53" s="75"/>
      <c r="Q53" s="75"/>
      <c r="R53" s="75"/>
      <c r="S53" s="75"/>
      <c r="T53" s="75"/>
      <c r="V53" s="75"/>
      <c r="X53" s="75"/>
      <c r="Y53" s="75"/>
      <c r="Z53" s="75"/>
      <c r="AA53" s="75"/>
      <c r="AB53" s="75"/>
      <c r="AD53" s="75"/>
      <c r="AF53" s="75"/>
      <c r="AG53" s="75"/>
      <c r="AJ53" s="75"/>
      <c r="AK53" s="75"/>
      <c r="AL53" s="75"/>
      <c r="AM53" s="75"/>
      <c r="AP53" s="75"/>
      <c r="AQ53" s="75"/>
      <c r="AS53" s="75"/>
      <c r="AT53" s="75"/>
      <c r="AU53" s="75"/>
      <c r="AW53" s="75"/>
      <c r="AX53" s="75"/>
      <c r="AY53" s="75"/>
      <c r="AZ53" s="75"/>
      <c r="BA53" s="75"/>
      <c r="BC53" s="75"/>
      <c r="BD53" s="75"/>
      <c r="BE53" s="75"/>
      <c r="BF53" s="75"/>
      <c r="BG53" s="75"/>
      <c r="BH53" s="75"/>
      <c r="BI53" s="75"/>
      <c r="BJ53" s="75"/>
      <c r="BK53" s="75"/>
      <c r="BL53" s="75"/>
      <c r="BM53" s="75"/>
      <c r="BN53" s="75"/>
      <c r="BO53" s="75"/>
      <c r="BP53" s="75"/>
      <c r="BQ53" s="75"/>
      <c r="BR53" s="75"/>
      <c r="BS53" s="75"/>
      <c r="BT53" s="75"/>
      <c r="BU53" s="75"/>
      <c r="BV53" s="75"/>
      <c r="BW53" s="75"/>
      <c r="BX53" s="75"/>
      <c r="BY53" s="75"/>
      <c r="BZ53" s="75"/>
      <c r="CA53" s="75"/>
      <c r="CB53" s="75"/>
      <c r="CC53" s="75"/>
      <c r="CD53" s="75"/>
      <c r="CE53" s="75"/>
      <c r="CF53" s="75"/>
      <c r="CG53" s="75"/>
      <c r="CH53" s="75"/>
      <c r="CJ53" s="44"/>
      <c r="CK53" s="44"/>
      <c r="CL53" s="44"/>
      <c r="CM53" s="44"/>
      <c r="CN53" s="44"/>
      <c r="CO53" s="44"/>
      <c r="CP53" s="44"/>
      <c r="CQ53" s="108"/>
      <c r="CR53" s="108"/>
      <c r="CS53" s="108" t="str">
        <f t="shared" si="24"/>
        <v/>
      </c>
      <c r="CT53" s="89"/>
      <c r="CU53" s="89"/>
    </row>
    <row r="54" spans="1:99" x14ac:dyDescent="0.25">
      <c r="A54" s="33" t="s">
        <v>341</v>
      </c>
      <c r="B54" s="75"/>
      <c r="C54" s="75"/>
      <c r="D54" s="75"/>
      <c r="E54" s="75"/>
      <c r="F54" s="75"/>
      <c r="G54" s="75"/>
      <c r="H54" s="75"/>
      <c r="I54" s="65"/>
      <c r="J54" s="65"/>
      <c r="K54" s="65"/>
      <c r="L54" s="65"/>
      <c r="M54" s="65"/>
      <c r="N54" s="75"/>
      <c r="O54" s="89"/>
      <c r="P54" s="75"/>
      <c r="Q54" s="75"/>
      <c r="R54" s="75"/>
      <c r="S54" s="75"/>
      <c r="T54" s="75"/>
      <c r="V54" s="75"/>
      <c r="X54" s="75"/>
      <c r="Y54" s="75"/>
      <c r="Z54" s="75"/>
      <c r="AA54" s="75"/>
      <c r="AB54" s="75"/>
      <c r="AD54" s="75"/>
      <c r="AF54" s="75"/>
      <c r="AG54" s="75"/>
      <c r="AJ54" s="75"/>
      <c r="AK54" s="75"/>
      <c r="AL54" s="75"/>
      <c r="AM54" s="75"/>
      <c r="AP54" s="75"/>
      <c r="AQ54" s="75"/>
      <c r="AS54" s="75"/>
      <c r="AT54" s="75"/>
      <c r="AU54" s="75"/>
      <c r="AW54" s="75"/>
      <c r="AX54" s="75"/>
      <c r="AY54" s="75"/>
      <c r="AZ54" s="75"/>
      <c r="BA54" s="75"/>
      <c r="BC54" s="75"/>
      <c r="BD54" s="75"/>
      <c r="BE54" s="75"/>
      <c r="BF54" s="75"/>
      <c r="BG54" s="75"/>
      <c r="BH54" s="75"/>
      <c r="BI54" s="75"/>
      <c r="BJ54" s="75"/>
      <c r="BK54" s="75"/>
      <c r="BL54" s="75"/>
      <c r="BM54" s="75"/>
      <c r="BN54" s="75"/>
      <c r="BO54" s="75"/>
      <c r="BP54" s="75"/>
      <c r="BQ54" s="75"/>
      <c r="BR54" s="75"/>
      <c r="BS54" s="75"/>
      <c r="BT54" s="75"/>
      <c r="BU54" s="75"/>
      <c r="BV54" s="75"/>
      <c r="BW54" s="75"/>
      <c r="BX54" s="75"/>
      <c r="BY54" s="75"/>
      <c r="BZ54" s="75"/>
      <c r="CA54" s="75"/>
      <c r="CB54" s="75"/>
      <c r="CC54" s="75"/>
      <c r="CD54" s="75"/>
      <c r="CE54" s="75"/>
      <c r="CF54" s="75"/>
      <c r="CG54" s="75"/>
      <c r="CH54" s="75"/>
      <c r="CJ54" s="44"/>
      <c r="CK54" s="44"/>
      <c r="CL54" s="44"/>
      <c r="CM54" s="44"/>
      <c r="CN54" s="44"/>
      <c r="CO54" s="44"/>
      <c r="CP54" s="44"/>
      <c r="CQ54" s="108"/>
      <c r="CR54" s="108"/>
      <c r="CS54" s="108" t="str">
        <f t="shared" si="24"/>
        <v/>
      </c>
      <c r="CT54" s="89"/>
      <c r="CU54" s="89"/>
    </row>
    <row r="55" spans="1:99" x14ac:dyDescent="0.25">
      <c r="A55" s="33" t="s">
        <v>343</v>
      </c>
      <c r="B55" s="75"/>
      <c r="C55" s="75"/>
      <c r="D55" s="75"/>
      <c r="E55" s="75"/>
      <c r="F55" s="75"/>
      <c r="G55" s="75"/>
      <c r="H55" s="75"/>
      <c r="I55" s="65"/>
      <c r="J55" s="65"/>
      <c r="K55" s="65"/>
      <c r="L55" s="65"/>
      <c r="M55" s="65"/>
      <c r="N55" s="75"/>
      <c r="O55" s="89"/>
      <c r="P55" s="75"/>
      <c r="Q55" s="75"/>
      <c r="R55" s="75"/>
      <c r="S55" s="75"/>
      <c r="T55" s="75"/>
      <c r="V55" s="75"/>
      <c r="X55" s="75"/>
      <c r="Y55" s="75"/>
      <c r="Z55" s="75"/>
      <c r="AA55" s="75"/>
      <c r="AB55" s="75"/>
      <c r="AD55" s="75"/>
      <c r="AF55" s="75"/>
      <c r="AG55" s="75"/>
      <c r="AJ55" s="75"/>
      <c r="AK55" s="75"/>
      <c r="AL55" s="75"/>
      <c r="AM55" s="75"/>
      <c r="AP55" s="75"/>
      <c r="AQ55" s="75"/>
      <c r="AS55" s="75"/>
      <c r="AT55" s="75"/>
      <c r="AU55" s="75"/>
      <c r="AW55" s="75"/>
      <c r="AX55" s="75"/>
      <c r="AY55" s="75"/>
      <c r="AZ55" s="75"/>
      <c r="BA55" s="75"/>
      <c r="BC55" s="75"/>
      <c r="BD55" s="75"/>
      <c r="BE55" s="75"/>
      <c r="BF55" s="75"/>
      <c r="BG55" s="75"/>
      <c r="BH55" s="75"/>
      <c r="BI55" s="75"/>
      <c r="BJ55" s="75"/>
      <c r="BK55" s="75"/>
      <c r="BL55" s="75"/>
      <c r="BM55" s="75"/>
      <c r="BN55" s="75"/>
      <c r="BO55" s="75"/>
      <c r="BP55" s="75"/>
      <c r="BQ55" s="75"/>
      <c r="BR55" s="75"/>
      <c r="BS55" s="75"/>
      <c r="BT55" s="75"/>
      <c r="BU55" s="75"/>
      <c r="BV55" s="75"/>
      <c r="BW55" s="75"/>
      <c r="BX55" s="75"/>
      <c r="BY55" s="75"/>
      <c r="BZ55" s="75"/>
      <c r="CA55" s="75"/>
      <c r="CB55" s="75"/>
      <c r="CC55" s="75"/>
      <c r="CD55" s="75"/>
      <c r="CE55" s="75"/>
      <c r="CF55" s="75"/>
      <c r="CG55" s="75"/>
      <c r="CH55" s="75"/>
      <c r="CJ55" s="44"/>
      <c r="CK55" s="44"/>
      <c r="CL55" s="44"/>
      <c r="CM55" s="44"/>
      <c r="CN55" s="44"/>
      <c r="CO55" s="44"/>
      <c r="CP55" s="44"/>
      <c r="CQ55" s="108"/>
      <c r="CR55" s="108"/>
      <c r="CS55" s="108" t="str">
        <f t="shared" si="24"/>
        <v/>
      </c>
      <c r="CT55" s="89"/>
      <c r="CU55" s="89"/>
    </row>
    <row r="56" spans="1:99" x14ac:dyDescent="0.25">
      <c r="A56" s="33" t="s">
        <v>344</v>
      </c>
      <c r="B56" s="75"/>
      <c r="C56" s="75"/>
      <c r="D56" s="75"/>
      <c r="E56" s="75"/>
      <c r="F56" s="75"/>
      <c r="G56" s="75"/>
      <c r="H56" s="75"/>
      <c r="I56" s="65"/>
      <c r="J56" s="65"/>
      <c r="K56" s="65"/>
      <c r="L56" s="65"/>
      <c r="M56" s="65"/>
      <c r="N56" s="75"/>
      <c r="O56" s="89"/>
      <c r="P56" s="75"/>
      <c r="Q56" s="75"/>
      <c r="R56" s="75"/>
      <c r="S56" s="75"/>
      <c r="T56" s="75"/>
      <c r="V56" s="75"/>
      <c r="X56" s="75"/>
      <c r="Y56" s="75"/>
      <c r="Z56" s="75"/>
      <c r="AA56" s="75"/>
      <c r="AB56" s="75"/>
      <c r="AD56" s="75"/>
      <c r="AF56" s="75"/>
      <c r="AG56" s="75"/>
      <c r="AJ56" s="75"/>
      <c r="AK56" s="75"/>
      <c r="AL56" s="75"/>
      <c r="AM56" s="75"/>
      <c r="AP56" s="75"/>
      <c r="AQ56" s="75"/>
      <c r="AS56" s="75"/>
      <c r="AT56" s="75"/>
      <c r="AU56" s="75"/>
      <c r="AW56" s="75"/>
      <c r="AX56" s="75"/>
      <c r="AY56" s="75"/>
      <c r="AZ56" s="75"/>
      <c r="BA56" s="75"/>
      <c r="BC56" s="75"/>
      <c r="BD56" s="75"/>
      <c r="BE56" s="75"/>
      <c r="BF56" s="75"/>
      <c r="BG56" s="75"/>
      <c r="BH56" s="75"/>
      <c r="BI56" s="75"/>
      <c r="BJ56" s="75"/>
      <c r="BK56" s="75"/>
      <c r="BL56" s="75"/>
      <c r="BM56" s="75"/>
      <c r="BN56" s="75"/>
      <c r="BO56" s="75"/>
      <c r="BP56" s="75"/>
      <c r="BQ56" s="75"/>
      <c r="BR56" s="75"/>
      <c r="BS56" s="75"/>
      <c r="BT56" s="75"/>
      <c r="BU56" s="75"/>
      <c r="BV56" s="75"/>
      <c r="BW56" s="75"/>
      <c r="BX56" s="75"/>
      <c r="BY56" s="75"/>
      <c r="BZ56" s="75"/>
      <c r="CA56" s="75"/>
      <c r="CB56" s="75"/>
      <c r="CC56" s="75"/>
      <c r="CD56" s="75"/>
      <c r="CE56" s="75"/>
      <c r="CF56" s="75"/>
      <c r="CG56" s="75"/>
      <c r="CH56" s="75"/>
      <c r="CJ56" s="44"/>
      <c r="CK56" s="44"/>
      <c r="CL56" s="44"/>
      <c r="CM56" s="44"/>
      <c r="CN56" s="44"/>
      <c r="CO56" s="44"/>
      <c r="CP56" s="44"/>
      <c r="CQ56" s="108"/>
      <c r="CR56" s="108"/>
      <c r="CS56" s="108" t="str">
        <f t="shared" si="24"/>
        <v/>
      </c>
      <c r="CT56" s="89"/>
      <c r="CU56" s="89"/>
    </row>
    <row r="57" spans="1:99" x14ac:dyDescent="0.25">
      <c r="A57" s="33" t="s">
        <v>345</v>
      </c>
      <c r="B57" s="75"/>
      <c r="C57" s="75"/>
      <c r="D57" s="75"/>
      <c r="E57" s="75"/>
      <c r="F57" s="75"/>
      <c r="G57" s="75"/>
      <c r="H57" s="75"/>
      <c r="I57" s="65"/>
      <c r="J57" s="65"/>
      <c r="K57" s="65"/>
      <c r="L57" s="65"/>
      <c r="M57" s="65"/>
      <c r="N57" s="75"/>
      <c r="O57" s="89"/>
      <c r="P57" s="75"/>
      <c r="Q57" s="75"/>
      <c r="R57" s="75"/>
      <c r="S57" s="75"/>
      <c r="T57" s="75"/>
      <c r="V57" s="75"/>
      <c r="X57" s="75"/>
      <c r="Y57" s="75"/>
      <c r="Z57" s="75"/>
      <c r="AA57" s="75"/>
      <c r="AB57" s="75"/>
      <c r="AD57" s="75"/>
      <c r="AF57" s="75"/>
      <c r="AG57" s="75"/>
      <c r="AJ57" s="75"/>
      <c r="AK57" s="75"/>
      <c r="AL57" s="75"/>
      <c r="AM57" s="75"/>
      <c r="AP57" s="75"/>
      <c r="AQ57" s="75"/>
      <c r="AS57" s="75"/>
      <c r="AT57" s="75"/>
      <c r="AU57" s="75"/>
      <c r="AW57" s="75"/>
      <c r="AX57" s="75"/>
      <c r="AY57" s="75"/>
      <c r="AZ57" s="75"/>
      <c r="BA57" s="75"/>
      <c r="BC57" s="75"/>
      <c r="BD57" s="75"/>
      <c r="BE57" s="75"/>
      <c r="BF57" s="75"/>
      <c r="BG57" s="75"/>
      <c r="BH57" s="75"/>
      <c r="BI57" s="75"/>
      <c r="BJ57" s="75"/>
      <c r="BK57" s="75"/>
      <c r="BL57" s="75"/>
      <c r="BM57" s="75"/>
      <c r="BN57" s="75"/>
      <c r="BO57" s="75"/>
      <c r="BP57" s="75"/>
      <c r="BQ57" s="75"/>
      <c r="BR57" s="75"/>
      <c r="BS57" s="75"/>
      <c r="BT57" s="75"/>
      <c r="BU57" s="75"/>
      <c r="BV57" s="75"/>
      <c r="BW57" s="75"/>
      <c r="BX57" s="75"/>
      <c r="BY57" s="75"/>
      <c r="BZ57" s="75"/>
      <c r="CA57" s="75"/>
      <c r="CB57" s="75"/>
      <c r="CC57" s="75"/>
      <c r="CD57" s="75"/>
      <c r="CE57" s="75"/>
      <c r="CF57" s="75"/>
      <c r="CG57" s="75"/>
      <c r="CH57" s="75"/>
      <c r="CJ57" s="44"/>
      <c r="CK57" s="44"/>
      <c r="CL57" s="44"/>
      <c r="CM57" s="44"/>
      <c r="CN57" s="44"/>
      <c r="CO57" s="44"/>
      <c r="CP57" s="44"/>
      <c r="CQ57" s="108"/>
      <c r="CR57" s="108"/>
      <c r="CS57" s="108" t="str">
        <f t="shared" si="24"/>
        <v/>
      </c>
      <c r="CT57" s="89"/>
      <c r="CU57" s="89"/>
    </row>
    <row r="58" spans="1:99" x14ac:dyDescent="0.25">
      <c r="A58" s="33" t="s">
        <v>346</v>
      </c>
      <c r="B58" s="75"/>
      <c r="C58" s="75"/>
      <c r="D58" s="75"/>
      <c r="E58" s="75"/>
      <c r="F58" s="75"/>
      <c r="G58" s="75"/>
      <c r="H58" s="75"/>
      <c r="I58" s="65"/>
      <c r="J58" s="65"/>
      <c r="K58" s="65"/>
      <c r="L58" s="65"/>
      <c r="M58" s="65"/>
      <c r="N58" s="75"/>
      <c r="O58" s="89"/>
      <c r="P58" s="75"/>
      <c r="Q58" s="75"/>
      <c r="R58" s="75"/>
      <c r="S58" s="75"/>
      <c r="T58" s="75"/>
      <c r="V58" s="75"/>
      <c r="X58" s="75"/>
      <c r="Y58" s="75"/>
      <c r="Z58" s="75"/>
      <c r="AA58" s="75"/>
      <c r="AB58" s="75"/>
      <c r="AD58" s="75"/>
      <c r="AF58" s="75"/>
      <c r="AG58" s="75"/>
      <c r="AJ58" s="75"/>
      <c r="AK58" s="75"/>
      <c r="AL58" s="75"/>
      <c r="AM58" s="75"/>
      <c r="AP58" s="75"/>
      <c r="AQ58" s="75"/>
      <c r="AS58" s="75"/>
      <c r="AT58" s="75"/>
      <c r="AU58" s="75"/>
      <c r="AW58" s="75"/>
      <c r="AX58" s="75"/>
      <c r="AY58" s="75"/>
      <c r="AZ58" s="75"/>
      <c r="BA58" s="75"/>
      <c r="BC58" s="75"/>
      <c r="BD58" s="75"/>
      <c r="BE58" s="75"/>
      <c r="BF58" s="75"/>
      <c r="BG58" s="75"/>
      <c r="BH58" s="75"/>
      <c r="BI58" s="75"/>
      <c r="BJ58" s="75"/>
      <c r="BK58" s="75"/>
      <c r="BL58" s="75"/>
      <c r="BM58" s="75"/>
      <c r="BN58" s="75"/>
      <c r="BO58" s="75"/>
      <c r="BP58" s="75"/>
      <c r="BQ58" s="75"/>
      <c r="BR58" s="75"/>
      <c r="BS58" s="75"/>
      <c r="BT58" s="75"/>
      <c r="BU58" s="75"/>
      <c r="BV58" s="75"/>
      <c r="BW58" s="75"/>
      <c r="BX58" s="75"/>
      <c r="BY58" s="75"/>
      <c r="BZ58" s="75"/>
      <c r="CA58" s="75"/>
      <c r="CB58" s="75"/>
      <c r="CC58" s="75"/>
      <c r="CD58" s="75"/>
      <c r="CE58" s="75"/>
      <c r="CF58" s="75"/>
      <c r="CG58" s="75"/>
      <c r="CH58" s="75"/>
      <c r="CJ58" s="44"/>
      <c r="CK58" s="44"/>
      <c r="CL58" s="44"/>
      <c r="CM58" s="44"/>
      <c r="CN58" s="44"/>
      <c r="CO58" s="44"/>
      <c r="CP58" s="44"/>
      <c r="CQ58" s="108"/>
      <c r="CR58" s="108"/>
      <c r="CS58" s="108" t="str">
        <f t="shared" si="24"/>
        <v/>
      </c>
      <c r="CT58" s="89"/>
      <c r="CU58" s="89"/>
    </row>
    <row r="59" spans="1:99" x14ac:dyDescent="0.25">
      <c r="A59" s="33" t="s">
        <v>379</v>
      </c>
      <c r="B59" s="33"/>
      <c r="C59" s="33"/>
      <c r="D59" s="33"/>
      <c r="E59" s="33"/>
      <c r="F59" s="33"/>
      <c r="G59" s="33"/>
      <c r="H59" s="33"/>
      <c r="I59" s="77"/>
      <c r="J59" s="77"/>
      <c r="K59" s="77"/>
      <c r="L59" s="77"/>
      <c r="M59" s="77"/>
      <c r="N59" s="75"/>
      <c r="O59" s="89"/>
      <c r="P59" s="75"/>
      <c r="Q59" s="75"/>
      <c r="R59" s="75"/>
      <c r="S59" s="75"/>
      <c r="T59" s="75"/>
      <c r="V59" s="75"/>
      <c r="X59" s="75"/>
      <c r="Y59" s="75"/>
      <c r="Z59" s="75"/>
      <c r="AA59" s="75"/>
      <c r="AB59" s="75"/>
      <c r="AD59" s="75"/>
      <c r="AF59" s="75"/>
      <c r="AG59" s="75"/>
      <c r="AJ59" s="75"/>
      <c r="AK59" s="75"/>
      <c r="AL59" s="75"/>
      <c r="AM59" s="75"/>
      <c r="AP59" s="75"/>
      <c r="AQ59" s="75"/>
      <c r="AS59" s="75"/>
      <c r="AT59" s="75"/>
      <c r="AU59" s="75"/>
      <c r="AW59" s="75"/>
      <c r="AX59" s="75"/>
      <c r="AY59" s="75"/>
      <c r="AZ59" s="75"/>
      <c r="BA59" s="75"/>
      <c r="BC59" s="75"/>
      <c r="BD59" s="75"/>
      <c r="BE59" s="75"/>
      <c r="BF59" s="75"/>
      <c r="BG59" s="75"/>
      <c r="BH59" s="75"/>
      <c r="BI59" s="75"/>
      <c r="BJ59" s="75"/>
      <c r="BK59" s="75"/>
      <c r="BL59" s="75"/>
      <c r="BM59" s="75"/>
      <c r="BN59" s="75"/>
      <c r="BO59" s="75"/>
      <c r="BP59" s="75"/>
      <c r="BQ59" s="75"/>
      <c r="BR59" s="75"/>
      <c r="BS59" s="75"/>
      <c r="BT59" s="75"/>
      <c r="BU59" s="75"/>
      <c r="BV59" s="75"/>
      <c r="BW59" s="75"/>
      <c r="BX59" s="75"/>
      <c r="BY59" s="75"/>
      <c r="BZ59" s="75"/>
      <c r="CA59" s="75"/>
      <c r="CB59" s="75"/>
      <c r="CC59" s="75"/>
      <c r="CD59" s="75"/>
      <c r="CE59" s="75"/>
      <c r="CF59" s="75"/>
      <c r="CG59" s="75"/>
      <c r="CH59" s="75"/>
      <c r="CJ59" s="44"/>
      <c r="CK59" s="44"/>
      <c r="CL59" s="44"/>
      <c r="CM59" s="44"/>
      <c r="CN59" s="44"/>
      <c r="CO59" s="44"/>
      <c r="CP59" s="44"/>
      <c r="CQ59" s="108"/>
      <c r="CR59" s="108"/>
      <c r="CS59" s="108" t="str">
        <f t="shared" si="24"/>
        <v/>
      </c>
      <c r="CT59" s="89"/>
      <c r="CU59" s="89"/>
    </row>
    <row r="60" spans="1:99" x14ac:dyDescent="0.25">
      <c r="A60" s="33"/>
      <c r="B60" s="33"/>
      <c r="C60" s="33"/>
      <c r="D60" s="33"/>
      <c r="E60" s="33"/>
      <c r="F60" s="33"/>
      <c r="G60" s="33"/>
      <c r="H60" s="33"/>
      <c r="I60" s="77"/>
      <c r="J60" s="77"/>
      <c r="K60" s="77"/>
      <c r="L60" s="77"/>
      <c r="M60" s="77"/>
      <c r="N60" s="75"/>
      <c r="O60" s="89"/>
      <c r="P60" s="89"/>
      <c r="Q60" s="89"/>
      <c r="R60" s="75"/>
      <c r="S60" s="75"/>
      <c r="T60" s="75"/>
      <c r="V60" s="75"/>
      <c r="X60" s="75"/>
      <c r="Y60" s="75"/>
      <c r="Z60" s="75"/>
      <c r="AA60" s="75"/>
      <c r="AB60" s="75"/>
      <c r="AD60" s="75"/>
      <c r="AF60" s="75"/>
      <c r="AG60" s="75"/>
      <c r="AJ60" s="75"/>
      <c r="AK60" s="75"/>
      <c r="AL60" s="75"/>
      <c r="AM60" s="75"/>
      <c r="AP60" s="75"/>
      <c r="AQ60" s="75"/>
      <c r="AS60" s="75"/>
      <c r="AT60" s="75"/>
      <c r="AU60" s="75"/>
      <c r="AW60" s="75"/>
      <c r="AX60" s="75"/>
      <c r="AY60" s="75"/>
      <c r="AZ60" s="75"/>
      <c r="BA60" s="75"/>
      <c r="BC60" s="75"/>
      <c r="BD60" s="75"/>
      <c r="BE60" s="75"/>
      <c r="BF60" s="75"/>
      <c r="BG60" s="75"/>
      <c r="BH60" s="75"/>
      <c r="BI60" s="75"/>
      <c r="BJ60" s="75"/>
      <c r="BK60" s="75"/>
      <c r="BL60" s="75"/>
      <c r="BM60" s="75"/>
      <c r="BN60" s="75"/>
      <c r="BO60" s="75"/>
      <c r="BP60" s="75"/>
      <c r="BQ60" s="75"/>
      <c r="BR60" s="75"/>
      <c r="BS60" s="75"/>
      <c r="BT60" s="75"/>
      <c r="BU60" s="75"/>
      <c r="BV60" s="75"/>
      <c r="BW60" s="75"/>
      <c r="BX60" s="75"/>
      <c r="BY60" s="75"/>
      <c r="BZ60" s="75"/>
      <c r="CA60" s="75"/>
      <c r="CB60" s="75"/>
      <c r="CC60" s="75"/>
      <c r="CD60" s="75"/>
      <c r="CE60" s="75"/>
      <c r="CF60" s="75"/>
      <c r="CG60" s="75"/>
      <c r="CH60" s="75"/>
      <c r="CJ60" s="44"/>
      <c r="CK60" s="44"/>
      <c r="CL60" s="44"/>
      <c r="CM60" s="44"/>
      <c r="CN60" s="44"/>
      <c r="CO60" s="44"/>
      <c r="CP60" s="44"/>
      <c r="CQ60" s="108"/>
      <c r="CR60" s="108"/>
      <c r="CS60" s="108" t="str">
        <f t="shared" si="24"/>
        <v/>
      </c>
      <c r="CT60" s="89"/>
      <c r="CU60" s="89"/>
    </row>
    <row r="61" spans="1:99" x14ac:dyDescent="0.25">
      <c r="A61" s="1" t="s">
        <v>353</v>
      </c>
      <c r="B61" s="1">
        <f t="shared" ref="B61:K61" si="25">SUM(B3:B58)</f>
        <v>873963.88965900009</v>
      </c>
      <c r="C61" s="1">
        <f t="shared" si="25"/>
        <v>9945.6339120000011</v>
      </c>
      <c r="D61" s="1">
        <f t="shared" si="25"/>
        <v>37243.359014000009</v>
      </c>
      <c r="E61" s="1">
        <f t="shared" si="25"/>
        <v>119877.15040300001</v>
      </c>
      <c r="F61" s="1">
        <f t="shared" si="25"/>
        <v>75028.274394000022</v>
      </c>
      <c r="G61" s="1">
        <f t="shared" si="25"/>
        <v>12028.892128000001</v>
      </c>
      <c r="H61" s="1">
        <f t="shared" si="25"/>
        <v>128358.93257200001</v>
      </c>
      <c r="I61" s="78">
        <f t="shared" si="25"/>
        <v>10073.206388000001</v>
      </c>
      <c r="J61" s="78">
        <f t="shared" si="25"/>
        <v>1934.2639470000001</v>
      </c>
      <c r="K61" s="78">
        <f t="shared" si="25"/>
        <v>7501.2703010000014</v>
      </c>
      <c r="L61" s="78">
        <f>SUM(L3:L58)</f>
        <v>988.14573899999982</v>
      </c>
      <c r="M61" s="78"/>
      <c r="N61" s="89"/>
      <c r="O61" s="89"/>
      <c r="P61" s="1">
        <f>SUM(P3:P58)</f>
        <v>569.52247855401595</v>
      </c>
      <c r="Q61" s="1">
        <f t="shared" ref="Q61:CB61" si="26">SUM(Q3:Q58)</f>
        <v>3506.4611906962214</v>
      </c>
      <c r="R61" s="1">
        <f t="shared" si="26"/>
        <v>10074.402857237279</v>
      </c>
      <c r="S61" s="1">
        <f t="shared" si="26"/>
        <v>10074.402857237279</v>
      </c>
      <c r="T61" s="1">
        <f t="shared" si="26"/>
        <v>2353.9411109872726</v>
      </c>
      <c r="U61" s="1">
        <f t="shared" si="26"/>
        <v>99.774922195106257</v>
      </c>
      <c r="V61" s="1">
        <f t="shared" si="26"/>
        <v>1934.508787136549</v>
      </c>
      <c r="W61" s="1">
        <f t="shared" si="26"/>
        <v>988.27254073539473</v>
      </c>
      <c r="X61" s="1">
        <f t="shared" si="26"/>
        <v>26984.843069640789</v>
      </c>
      <c r="Y61" s="1">
        <f t="shared" si="26"/>
        <v>874061.26065425447</v>
      </c>
      <c r="Z61" s="1">
        <f t="shared" si="26"/>
        <v>9493.0290012376972</v>
      </c>
      <c r="AA61" s="1">
        <f t="shared" si="26"/>
        <v>6472.0686659194289</v>
      </c>
      <c r="AB61" s="1">
        <f t="shared" si="26"/>
        <v>1438.1874161910571</v>
      </c>
      <c r="AC61" s="1">
        <f t="shared" si="26"/>
        <v>957.35189326833051</v>
      </c>
      <c r="AD61" s="1">
        <f t="shared" si="26"/>
        <v>40.844708026065973</v>
      </c>
      <c r="AE61" s="1">
        <f t="shared" si="26"/>
        <v>64.288379015637915</v>
      </c>
      <c r="AF61" s="1">
        <f t="shared" si="26"/>
        <v>7502.2858281368499</v>
      </c>
      <c r="AG61" s="1">
        <f t="shared" si="26"/>
        <v>7502.2858281368499</v>
      </c>
      <c r="AH61" s="1">
        <f t="shared" si="26"/>
        <v>12806.034245873463</v>
      </c>
      <c r="AI61" s="1">
        <f t="shared" si="26"/>
        <v>95.876368803431276</v>
      </c>
      <c r="AJ61" s="1">
        <f t="shared" si="26"/>
        <v>180580675.25483814</v>
      </c>
      <c r="AK61" s="1">
        <f t="shared" si="26"/>
        <v>0</v>
      </c>
      <c r="AL61" s="1">
        <f t="shared" si="26"/>
        <v>923.03111890841319</v>
      </c>
      <c r="AM61" s="1">
        <f t="shared" si="26"/>
        <v>746.81824853449393</v>
      </c>
      <c r="AN61" s="1">
        <f t="shared" si="26"/>
        <v>52.740057657826519</v>
      </c>
      <c r="AO61" s="1">
        <f t="shared" si="26"/>
        <v>701.50994595906309</v>
      </c>
      <c r="AP61" s="1">
        <f t="shared" si="26"/>
        <v>536.10309628929576</v>
      </c>
      <c r="AQ61" s="1">
        <f t="shared" si="26"/>
        <v>0</v>
      </c>
      <c r="AR61" s="1">
        <f t="shared" si="26"/>
        <v>5215.408227387843</v>
      </c>
      <c r="AS61" s="1">
        <f t="shared" si="26"/>
        <v>0</v>
      </c>
      <c r="AT61" s="1">
        <f t="shared" si="26"/>
        <v>9946.9110282051388</v>
      </c>
      <c r="AU61" s="1">
        <f t="shared" si="26"/>
        <v>0</v>
      </c>
      <c r="AV61" s="1">
        <f t="shared" si="26"/>
        <v>138396.13261728612</v>
      </c>
      <c r="AW61" s="1">
        <f t="shared" si="26"/>
        <v>33524.438171489739</v>
      </c>
      <c r="AX61" s="1">
        <f t="shared" si="26"/>
        <v>3724.9388010309431</v>
      </c>
      <c r="AY61" s="1">
        <f t="shared" si="26"/>
        <v>37249.376972520688</v>
      </c>
      <c r="AZ61" s="1">
        <f t="shared" si="26"/>
        <v>1.5767952044982436E-2</v>
      </c>
      <c r="BA61" s="1">
        <f t="shared" si="26"/>
        <v>3604.8442414820602</v>
      </c>
      <c r="BB61" s="1">
        <f t="shared" si="26"/>
        <v>5.570817213054319</v>
      </c>
      <c r="BC61" s="1">
        <f t="shared" si="26"/>
        <v>22.381107256746922</v>
      </c>
      <c r="BD61" s="1">
        <f t="shared" si="26"/>
        <v>60965.928305395879</v>
      </c>
      <c r="BE61" s="1">
        <f t="shared" si="26"/>
        <v>59.999695940298686</v>
      </c>
      <c r="BF61" s="1">
        <f t="shared" si="26"/>
        <v>6671.2988414052152</v>
      </c>
      <c r="BG61" s="1">
        <f t="shared" si="26"/>
        <v>8166.3110263679237</v>
      </c>
      <c r="BH61" s="1">
        <f t="shared" si="26"/>
        <v>8.353908773712071</v>
      </c>
      <c r="BI61" s="1">
        <f t="shared" si="26"/>
        <v>0</v>
      </c>
      <c r="BJ61" s="1">
        <f t="shared" si="26"/>
        <v>5219.9449569360095</v>
      </c>
      <c r="BK61" s="1">
        <f t="shared" si="26"/>
        <v>119892.62291194712</v>
      </c>
      <c r="BL61" s="1">
        <f t="shared" si="26"/>
        <v>75036.953912256227</v>
      </c>
      <c r="BM61" s="1">
        <f t="shared" si="26"/>
        <v>44855.668999691035</v>
      </c>
      <c r="BN61" s="1">
        <f t="shared" si="26"/>
        <v>62.908986931077891</v>
      </c>
      <c r="BO61" s="1">
        <f t="shared" si="26"/>
        <v>0.31819748072333542</v>
      </c>
      <c r="BP61" s="1">
        <f t="shared" si="26"/>
        <v>2935.548045929218</v>
      </c>
      <c r="BQ61" s="1">
        <f t="shared" si="26"/>
        <v>452.5979559106346</v>
      </c>
      <c r="BR61" s="1">
        <f t="shared" si="26"/>
        <v>20019.960319884995</v>
      </c>
      <c r="BS61" s="1">
        <f t="shared" si="26"/>
        <v>1280.3670888876009</v>
      </c>
      <c r="BT61" s="1">
        <f t="shared" si="26"/>
        <v>255.16979932472361</v>
      </c>
      <c r="BU61" s="1">
        <f t="shared" si="26"/>
        <v>28599.947155526097</v>
      </c>
      <c r="BV61" s="1">
        <f t="shared" si="26"/>
        <v>2710.1106924672154</v>
      </c>
      <c r="BW61" s="1">
        <f t="shared" si="26"/>
        <v>51.974245902626144</v>
      </c>
      <c r="BX61" s="1">
        <f t="shared" si="26"/>
        <v>1229.0529394373777</v>
      </c>
      <c r="BY61" s="1">
        <f t="shared" si="26"/>
        <v>0.8196403612140839</v>
      </c>
      <c r="BZ61" s="1">
        <f t="shared" si="26"/>
        <v>12031.546798536172</v>
      </c>
      <c r="CA61" s="1">
        <f t="shared" si="26"/>
        <v>17967.353129597883</v>
      </c>
      <c r="CB61" s="1">
        <f t="shared" si="26"/>
        <v>0</v>
      </c>
      <c r="CC61" s="1">
        <f t="shared" ref="CC61:CD61" si="27">SUM(CC3:CC58)</f>
        <v>19.41412771601544</v>
      </c>
      <c r="CD61" s="1">
        <f t="shared" si="27"/>
        <v>2743.7722034300655</v>
      </c>
      <c r="CE61" s="1">
        <f t="shared" ref="CE61:CG61" si="28">SUM(CE3:CE58)</f>
        <v>301.44627660344594</v>
      </c>
      <c r="CF61" s="1">
        <f t="shared" si="28"/>
        <v>128375.87665737506</v>
      </c>
      <c r="CG61" s="1">
        <f t="shared" si="28"/>
        <v>764.86828441368948</v>
      </c>
      <c r="CH61" s="1"/>
      <c r="CI61" s="1"/>
      <c r="CJ61" s="44">
        <f>IF(Y61=0,"",(Y61-B61)/B61)</f>
        <v>1.1141306455163049E-4</v>
      </c>
      <c r="CK61" s="44">
        <f>IF(AT61=0,"",(AT61-C61)/C61)</f>
        <v>1.2840973400365442E-4</v>
      </c>
      <c r="CL61" s="44">
        <f>IF(AY61=0,"",(AY61-D61)/D61)</f>
        <v>1.6158474101158856E-4</v>
      </c>
      <c r="CM61" s="44">
        <f>IF(BK61=0,"",(BK61-E61)/E61)</f>
        <v>1.2906970924068939E-4</v>
      </c>
      <c r="CN61" s="44">
        <f>IF(BL61=0,"",(BL61-F61)/F61)</f>
        <v>1.1568329841395873E-4</v>
      </c>
      <c r="CO61" s="44">
        <f>IF(BZ61=0,"",(BZ61-G61)/G61)</f>
        <v>2.2069119150144479E-4</v>
      </c>
      <c r="CP61" s="44">
        <f>IF(CF61=0,"",(CF61-H61)/H61)</f>
        <v>1.3200550234828578E-4</v>
      </c>
      <c r="CQ61" s="108"/>
      <c r="CR61" s="108"/>
      <c r="CS61" s="108">
        <f t="shared" si="24"/>
        <v>-0.99455496117495978</v>
      </c>
      <c r="CT61" s="89"/>
      <c r="CU61" s="89"/>
    </row>
    <row r="62" spans="1:99" x14ac:dyDescent="0.25">
      <c r="A62" s="33" t="s">
        <v>219</v>
      </c>
      <c r="B62" s="75">
        <f t="shared" ref="B62:K62" si="29">SUM(B2:B51)</f>
        <v>873963.88965900009</v>
      </c>
      <c r="C62" s="75">
        <f t="shared" si="29"/>
        <v>9945.6339120000011</v>
      </c>
      <c r="D62" s="75">
        <f t="shared" si="29"/>
        <v>37243.359014000009</v>
      </c>
      <c r="E62" s="75">
        <f t="shared" si="29"/>
        <v>119877.15040300001</v>
      </c>
      <c r="F62" s="75">
        <f t="shared" si="29"/>
        <v>75028.274394000022</v>
      </c>
      <c r="G62" s="75">
        <f t="shared" si="29"/>
        <v>12028.892128000001</v>
      </c>
      <c r="H62" s="75">
        <f t="shared" si="29"/>
        <v>128358.93257200001</v>
      </c>
      <c r="I62" s="65">
        <f t="shared" si="29"/>
        <v>10073.206388000001</v>
      </c>
      <c r="J62" s="65">
        <f t="shared" si="29"/>
        <v>1934.2639470000001</v>
      </c>
      <c r="K62" s="65">
        <f t="shared" si="29"/>
        <v>7501.2703010000014</v>
      </c>
      <c r="L62" s="65">
        <f>SUM(L2:L51)</f>
        <v>988.14573899999982</v>
      </c>
      <c r="M62" s="65"/>
      <c r="N62" s="89"/>
      <c r="O62" s="89"/>
      <c r="P62" s="75">
        <f>SUM(P2:P51)</f>
        <v>569.52247855401595</v>
      </c>
      <c r="Q62" s="75">
        <f t="shared" ref="Q62:CB62" si="30">SUM(Q2:Q51)</f>
        <v>3506.4611906962214</v>
      </c>
      <c r="R62" s="75">
        <f t="shared" si="30"/>
        <v>10074.402857237279</v>
      </c>
      <c r="S62" s="75">
        <f t="shared" si="30"/>
        <v>10074.402857237279</v>
      </c>
      <c r="T62" s="75">
        <f t="shared" si="30"/>
        <v>2353.9411109872726</v>
      </c>
      <c r="U62" s="75">
        <f t="shared" si="30"/>
        <v>99.774922195106257</v>
      </c>
      <c r="V62" s="75">
        <f t="shared" si="30"/>
        <v>1934.508787136549</v>
      </c>
      <c r="W62" s="75">
        <f t="shared" si="30"/>
        <v>988.27254073539473</v>
      </c>
      <c r="X62" s="75">
        <f t="shared" si="30"/>
        <v>26984.843069640789</v>
      </c>
      <c r="Y62" s="75">
        <f t="shared" si="30"/>
        <v>874061.26065425447</v>
      </c>
      <c r="Z62" s="75">
        <f t="shared" si="30"/>
        <v>9493.0290012376972</v>
      </c>
      <c r="AA62" s="75">
        <f t="shared" si="30"/>
        <v>6472.0686659194289</v>
      </c>
      <c r="AB62" s="75">
        <f t="shared" si="30"/>
        <v>1438.1874161910571</v>
      </c>
      <c r="AC62" s="75">
        <f t="shared" si="30"/>
        <v>957.35189326833051</v>
      </c>
      <c r="AD62" s="75">
        <f t="shared" si="30"/>
        <v>40.844708026065973</v>
      </c>
      <c r="AE62" s="75">
        <f t="shared" si="30"/>
        <v>64.288379015637915</v>
      </c>
      <c r="AF62" s="75">
        <f t="shared" si="30"/>
        <v>7502.2858281368499</v>
      </c>
      <c r="AG62" s="75">
        <f t="shared" si="30"/>
        <v>7502.2858281368499</v>
      </c>
      <c r="AH62" s="75">
        <f t="shared" si="30"/>
        <v>12806.034245873463</v>
      </c>
      <c r="AI62" s="75">
        <f t="shared" si="30"/>
        <v>95.876368803431276</v>
      </c>
      <c r="AJ62" s="75">
        <f t="shared" si="30"/>
        <v>180580675.25483814</v>
      </c>
      <c r="AK62" s="75">
        <f t="shared" si="30"/>
        <v>0</v>
      </c>
      <c r="AL62" s="75">
        <f t="shared" si="30"/>
        <v>923.03111890841319</v>
      </c>
      <c r="AM62" s="75">
        <f t="shared" si="30"/>
        <v>746.81824853449393</v>
      </c>
      <c r="AN62" s="75">
        <f t="shared" si="30"/>
        <v>52.740057657826519</v>
      </c>
      <c r="AO62" s="75">
        <f t="shared" si="30"/>
        <v>701.50994595906309</v>
      </c>
      <c r="AP62" s="75">
        <f t="shared" si="30"/>
        <v>536.10309628929576</v>
      </c>
      <c r="AQ62" s="75">
        <f t="shared" si="30"/>
        <v>0</v>
      </c>
      <c r="AR62" s="75">
        <f t="shared" si="30"/>
        <v>5215.408227387843</v>
      </c>
      <c r="AS62" s="75">
        <f t="shared" si="30"/>
        <v>0</v>
      </c>
      <c r="AT62" s="75">
        <f t="shared" si="30"/>
        <v>9946.9110282051388</v>
      </c>
      <c r="AU62" s="75">
        <f t="shared" si="30"/>
        <v>0</v>
      </c>
      <c r="AV62" s="75">
        <f t="shared" si="30"/>
        <v>138396.13261728612</v>
      </c>
      <c r="AW62" s="75">
        <f t="shared" si="30"/>
        <v>33524.438171489739</v>
      </c>
      <c r="AX62" s="75">
        <f t="shared" si="30"/>
        <v>3724.9388010309431</v>
      </c>
      <c r="AY62" s="75">
        <f t="shared" si="30"/>
        <v>37249.376972520688</v>
      </c>
      <c r="AZ62" s="75">
        <f t="shared" si="30"/>
        <v>1.5767952044982436E-2</v>
      </c>
      <c r="BA62" s="75">
        <f t="shared" si="30"/>
        <v>3604.8442414820602</v>
      </c>
      <c r="BB62" s="75">
        <f t="shared" si="30"/>
        <v>5.570817213054319</v>
      </c>
      <c r="BC62" s="75">
        <f t="shared" si="30"/>
        <v>22.381107256746922</v>
      </c>
      <c r="BD62" s="75">
        <f t="shared" si="30"/>
        <v>60965.928305395879</v>
      </c>
      <c r="BE62" s="75">
        <f t="shared" si="30"/>
        <v>59.999695940298686</v>
      </c>
      <c r="BF62" s="75">
        <f t="shared" si="30"/>
        <v>6671.2988414052152</v>
      </c>
      <c r="BG62" s="75">
        <f t="shared" si="30"/>
        <v>8166.3110263679237</v>
      </c>
      <c r="BH62" s="75">
        <f t="shared" si="30"/>
        <v>8.353908773712071</v>
      </c>
      <c r="BI62" s="75">
        <f t="shared" si="30"/>
        <v>0</v>
      </c>
      <c r="BJ62" s="75">
        <f t="shared" si="30"/>
        <v>5219.9449569360095</v>
      </c>
      <c r="BK62" s="75">
        <f t="shared" si="30"/>
        <v>119892.62291194712</v>
      </c>
      <c r="BL62" s="75">
        <f t="shared" si="30"/>
        <v>75036.953912256227</v>
      </c>
      <c r="BM62" s="75">
        <f t="shared" si="30"/>
        <v>44855.668999691035</v>
      </c>
      <c r="BN62" s="75">
        <f t="shared" si="30"/>
        <v>62.908986931077891</v>
      </c>
      <c r="BO62" s="75">
        <f t="shared" si="30"/>
        <v>0.31819748072333542</v>
      </c>
      <c r="BP62" s="75">
        <f t="shared" si="30"/>
        <v>2935.548045929218</v>
      </c>
      <c r="BQ62" s="75">
        <f t="shared" si="30"/>
        <v>452.5979559106346</v>
      </c>
      <c r="BR62" s="75">
        <f t="shared" si="30"/>
        <v>20019.960319884995</v>
      </c>
      <c r="BS62" s="75">
        <f t="shared" si="30"/>
        <v>1280.3670888876009</v>
      </c>
      <c r="BT62" s="75">
        <f t="shared" si="30"/>
        <v>255.16979932472361</v>
      </c>
      <c r="BU62" s="75">
        <f t="shared" si="30"/>
        <v>28599.947155526097</v>
      </c>
      <c r="BV62" s="75">
        <f t="shared" si="30"/>
        <v>2710.1106924672154</v>
      </c>
      <c r="BW62" s="75">
        <f t="shared" si="30"/>
        <v>51.974245902626144</v>
      </c>
      <c r="BX62" s="75">
        <f t="shared" si="30"/>
        <v>1229.0529394373777</v>
      </c>
      <c r="BY62" s="75">
        <f t="shared" si="30"/>
        <v>0.8196403612140839</v>
      </c>
      <c r="BZ62" s="75">
        <f t="shared" si="30"/>
        <v>12031.546798536172</v>
      </c>
      <c r="CA62" s="75">
        <f t="shared" si="30"/>
        <v>17967.353129597883</v>
      </c>
      <c r="CB62" s="75">
        <f t="shared" si="30"/>
        <v>0</v>
      </c>
      <c r="CC62" s="75">
        <f t="shared" ref="CC62:CD62" si="31">SUM(CC2:CC51)</f>
        <v>19.41412771601544</v>
      </c>
      <c r="CD62" s="75">
        <f t="shared" si="31"/>
        <v>2743.7722034300655</v>
      </c>
      <c r="CE62" s="75">
        <f t="shared" ref="CE62:CG62" si="32">SUM(CE2:CE51)</f>
        <v>301.44627660344594</v>
      </c>
      <c r="CF62" s="75">
        <f t="shared" si="32"/>
        <v>128375.87665737506</v>
      </c>
      <c r="CG62" s="75">
        <f t="shared" si="32"/>
        <v>764.86828441368948</v>
      </c>
      <c r="CH62" s="75"/>
      <c r="CT62" s="89"/>
      <c r="CU62" s="89"/>
    </row>
    <row r="63" spans="1:99" x14ac:dyDescent="0.25">
      <c r="A63" s="89" t="s">
        <v>349</v>
      </c>
      <c r="B63" s="75">
        <f>+B3+B5+B8+B9+B11+B12+B14+B15+B16+B17+B18+B19+B20+B21+B22+B23+B24+B25+B26+B28+B30+B31+B33+B34+B35+B36+B37+B39+B40+B41+B42+B43+B44+B46+B47+B49+B50+B10</f>
        <v>700772.41153400019</v>
      </c>
      <c r="C63" s="75">
        <f t="shared" ref="C63:L63" si="33">+C3+C5+C8+C9+C11+C12+C14+C15+C16+C17+C18+C19+C20+C21+C22+C23+C24+C25+C26+C28+C30+C31+C33+C34+C35+C36+C37+C39+C40+C41+C42+C43+C44+C46+C47+C49+C50+C10</f>
        <v>8236.8787009999996</v>
      </c>
      <c r="D63" s="75">
        <f t="shared" si="33"/>
        <v>31129.455886</v>
      </c>
      <c r="E63" s="75">
        <f t="shared" si="33"/>
        <v>95054.321489000009</v>
      </c>
      <c r="F63" s="75">
        <f t="shared" si="33"/>
        <v>58014.465668999997</v>
      </c>
      <c r="G63" s="75">
        <f t="shared" si="33"/>
        <v>10304.854773000003</v>
      </c>
      <c r="H63" s="75">
        <f t="shared" si="33"/>
        <v>105354.01657600001</v>
      </c>
      <c r="I63" s="65">
        <f t="shared" si="33"/>
        <v>8244.4387589999988</v>
      </c>
      <c r="J63" s="65">
        <f t="shared" si="33"/>
        <v>1651.0051340000002</v>
      </c>
      <c r="K63" s="65">
        <f t="shared" si="33"/>
        <v>6145.5668969999997</v>
      </c>
      <c r="L63" s="65">
        <f t="shared" si="33"/>
        <v>794.97877799999992</v>
      </c>
      <c r="M63" s="65"/>
      <c r="N63" s="89"/>
      <c r="O63" s="89"/>
      <c r="P63" s="89"/>
      <c r="Q63" s="89"/>
      <c r="R63" s="75"/>
      <c r="S63" s="75"/>
      <c r="T63" s="75"/>
      <c r="V63" s="75"/>
      <c r="X63" s="75"/>
      <c r="Y63" s="75"/>
      <c r="Z63" s="75"/>
      <c r="AA63" s="75"/>
      <c r="AB63" s="75"/>
      <c r="AD63" s="75"/>
      <c r="AF63" s="75"/>
      <c r="AG63" s="75"/>
      <c r="AJ63" s="75"/>
      <c r="AK63" s="75"/>
      <c r="AL63" s="75"/>
      <c r="AM63" s="75"/>
      <c r="AP63" s="75"/>
      <c r="AQ63" s="75"/>
      <c r="AS63" s="75"/>
      <c r="AT63" s="75"/>
      <c r="AU63" s="75"/>
      <c r="AW63" s="75"/>
      <c r="AX63" s="75"/>
      <c r="AY63" s="75"/>
      <c r="AZ63" s="75"/>
      <c r="BA63" s="75"/>
      <c r="BC63" s="75"/>
      <c r="BD63" s="75"/>
      <c r="BE63" s="75"/>
      <c r="BF63" s="75"/>
      <c r="BG63" s="75"/>
      <c r="BH63" s="75"/>
      <c r="BI63" s="75"/>
      <c r="BJ63" s="75"/>
      <c r="BK63" s="75"/>
      <c r="BL63" s="75"/>
      <c r="BM63" s="75"/>
      <c r="BN63" s="75"/>
      <c r="BO63" s="75"/>
      <c r="BP63" s="75"/>
      <c r="BQ63" s="75"/>
      <c r="BR63" s="75"/>
      <c r="BS63" s="75"/>
      <c r="BT63" s="75"/>
      <c r="BU63" s="75"/>
      <c r="BV63" s="75"/>
      <c r="BW63" s="75"/>
      <c r="BX63" s="75"/>
      <c r="BY63" s="75"/>
      <c r="BZ63" s="75"/>
      <c r="CA63" s="75"/>
      <c r="CB63" s="75"/>
      <c r="CC63" s="75"/>
      <c r="CD63" s="75"/>
      <c r="CE63" s="75"/>
      <c r="CF63" s="75"/>
      <c r="CG63" s="75"/>
      <c r="CH63" s="75"/>
      <c r="CT63" s="89"/>
      <c r="CU63" s="89"/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98321E-104E-45F8-81EC-88EBA6A0D5FE}">
  <dimension ref="A1:DB114"/>
  <sheetViews>
    <sheetView zoomScale="85" zoomScaleNormal="85" workbookViewId="0">
      <pane xSplit="1" ySplit="2" topLeftCell="R25" activePane="bottomRight" state="frozen"/>
      <selection pane="topRight" activeCell="R29" sqref="R29"/>
      <selection pane="bottomLeft" activeCell="R29" sqref="R29"/>
      <selection pane="bottomRight" activeCell="R2" sqref="R2"/>
    </sheetView>
  </sheetViews>
  <sheetFormatPr defaultColWidth="9.140625" defaultRowHeight="15" x14ac:dyDescent="0.25"/>
  <cols>
    <col min="1" max="1" width="19.5703125" style="74" bestFit="1" customWidth="1"/>
    <col min="2" max="2" width="11.7109375" style="74" customWidth="1"/>
    <col min="3" max="3" width="10.140625" style="74" customWidth="1"/>
    <col min="4" max="4" width="9.7109375" style="74" customWidth="1"/>
    <col min="5" max="5" width="10.42578125" style="74" customWidth="1"/>
    <col min="6" max="6" width="10.5703125" style="74" customWidth="1"/>
    <col min="7" max="8" width="9.85546875" style="74" customWidth="1"/>
    <col min="9" max="12" width="9.85546875" style="55" customWidth="1"/>
    <col min="13" max="14" width="9.85546875" style="74" customWidth="1"/>
    <col min="15" max="16" width="9.85546875" style="55" customWidth="1"/>
    <col min="17" max="17" width="9.140625" style="74"/>
    <col min="18" max="18" width="17.42578125" style="74" customWidth="1"/>
    <col min="19" max="19" width="7.7109375" style="75" bestFit="1" customWidth="1"/>
    <col min="20" max="20" width="6.7109375" style="74" bestFit="1" customWidth="1"/>
    <col min="21" max="21" width="9.7109375" style="74" bestFit="1" customWidth="1"/>
    <col min="22" max="22" width="7.7109375" style="74" bestFit="1" customWidth="1"/>
    <col min="23" max="23" width="14.5703125" style="74" bestFit="1" customWidth="1"/>
    <col min="24" max="24" width="7.7109375" style="74" bestFit="1" customWidth="1"/>
    <col min="25" max="25" width="7.7109375" style="74" customWidth="1"/>
    <col min="26" max="26" width="6.7109375" style="74" bestFit="1" customWidth="1"/>
    <col min="27" max="27" width="12.85546875" style="74" bestFit="1" customWidth="1"/>
    <col min="28" max="28" width="9.28515625" style="74" bestFit="1" customWidth="1"/>
    <col min="29" max="29" width="10.28515625" style="74" bestFit="1" customWidth="1"/>
    <col min="30" max="30" width="7.7109375" style="74" bestFit="1" customWidth="1"/>
    <col min="31" max="32" width="6.7109375" style="74" bestFit="1" customWidth="1"/>
    <col min="33" max="33" width="10.85546875" style="89" bestFit="1" customWidth="1"/>
    <col min="34" max="34" width="6.7109375" style="74" bestFit="1" customWidth="1"/>
    <col min="35" max="35" width="6.7109375" style="74" customWidth="1"/>
    <col min="36" max="36" width="7.7109375" style="74" bestFit="1" customWidth="1"/>
    <col min="37" max="37" width="15.42578125" style="74" bestFit="1" customWidth="1"/>
    <col min="38" max="38" width="4.28515625" style="89" bestFit="1" customWidth="1"/>
    <col min="39" max="39" width="5.7109375" style="89" bestFit="1" customWidth="1"/>
    <col min="40" max="40" width="12.7109375" style="74" bestFit="1" customWidth="1"/>
    <col min="41" max="41" width="6.5703125" style="74" bestFit="1" customWidth="1"/>
    <col min="42" max="43" width="6.7109375" style="74" bestFit="1" customWidth="1"/>
    <col min="44" max="44" width="6.7109375" style="89" customWidth="1"/>
    <col min="45" max="45" width="6.7109375" style="74" customWidth="1"/>
    <col min="46" max="46" width="6.7109375" style="74" bestFit="1" customWidth="1"/>
    <col min="47" max="47" width="7.7109375" style="74" bestFit="1" customWidth="1"/>
    <col min="48" max="48" width="7.7109375" style="89" customWidth="1"/>
    <col min="49" max="49" width="6.7109375" style="74" bestFit="1" customWidth="1"/>
    <col min="50" max="50" width="7.7109375" style="74" bestFit="1" customWidth="1"/>
    <col min="51" max="51" width="10" style="74" bestFit="1" customWidth="1"/>
    <col min="52" max="52" width="9.28515625" style="74" bestFit="1" customWidth="1"/>
    <col min="53" max="53" width="7.7109375" style="74" bestFit="1" customWidth="1"/>
    <col min="54" max="54" width="6.7109375" style="74" bestFit="1" customWidth="1"/>
    <col min="55" max="55" width="7.7109375" style="74" bestFit="1" customWidth="1"/>
    <col min="56" max="56" width="6.7109375" style="74" bestFit="1" customWidth="1"/>
    <col min="57" max="57" width="7.7109375" style="74" bestFit="1" customWidth="1"/>
    <col min="58" max="58" width="7.7109375" style="89" customWidth="1"/>
    <col min="59" max="59" width="4.28515625" style="74" bestFit="1" customWidth="1"/>
    <col min="60" max="60" width="9.28515625" style="74" bestFit="1" customWidth="1"/>
    <col min="61" max="61" width="5.7109375" style="74" bestFit="1" customWidth="1"/>
    <col min="62" max="62" width="6.7109375" style="74" bestFit="1" customWidth="1"/>
    <col min="63" max="63" width="7.7109375" style="74" bestFit="1" customWidth="1"/>
    <col min="64" max="64" width="4.140625" style="74" bestFit="1" customWidth="1"/>
    <col min="65" max="65" width="5.85546875" style="74" bestFit="1" customWidth="1"/>
    <col min="66" max="66" width="6.7109375" style="74" bestFit="1" customWidth="1"/>
    <col min="67" max="68" width="9.28515625" style="74" bestFit="1" customWidth="1"/>
    <col min="69" max="69" width="7.7109375" style="74" bestFit="1" customWidth="1"/>
    <col min="70" max="70" width="5.140625" style="74" bestFit="1" customWidth="1"/>
    <col min="71" max="71" width="5.28515625" style="74" bestFit="1" customWidth="1"/>
    <col min="72" max="72" width="8.7109375" style="74" bestFit="1" customWidth="1"/>
    <col min="73" max="73" width="5.7109375" style="74" bestFit="1" customWidth="1"/>
    <col min="74" max="74" width="7.85546875" style="74" bestFit="1" customWidth="1"/>
    <col min="75" max="75" width="5.85546875" style="74" bestFit="1" customWidth="1"/>
    <col min="76" max="76" width="6" style="74" bestFit="1" customWidth="1"/>
    <col min="77" max="77" width="7.7109375" style="74" bestFit="1" customWidth="1"/>
    <col min="78" max="78" width="6.7109375" style="74" bestFit="1" customWidth="1"/>
    <col min="79" max="79" width="5.7109375" style="74" bestFit="1" customWidth="1"/>
    <col min="80" max="80" width="6.7109375" style="74" bestFit="1" customWidth="1"/>
    <col min="81" max="81" width="4.140625" style="74" bestFit="1" customWidth="1"/>
    <col min="82" max="82" width="7.7109375" style="74" bestFit="1" customWidth="1"/>
    <col min="83" max="83" width="8" style="74" bestFit="1" customWidth="1"/>
    <col min="84" max="84" width="5.28515625" style="74" bestFit="1" customWidth="1"/>
    <col min="85" max="85" width="6.7109375" style="74" bestFit="1" customWidth="1"/>
    <col min="86" max="86" width="7.7109375" style="74" bestFit="1" customWidth="1"/>
    <col min="87" max="88" width="9.28515625" style="74" bestFit="1" customWidth="1"/>
    <col min="89" max="89" width="7.7109375" style="74" bestFit="1" customWidth="1"/>
    <col min="90" max="90" width="6.7109375" style="74" customWidth="1"/>
    <col min="91" max="91" width="6.7109375" style="89" customWidth="1"/>
    <col min="92" max="98" width="9.140625" style="74"/>
    <col min="99" max="102" width="9.140625" style="55" customWidth="1"/>
    <col min="103" max="104" width="9.140625" style="74"/>
    <col min="105" max="105" width="9.140625" style="55"/>
    <col min="106" max="16384" width="9.140625" style="74"/>
  </cols>
  <sheetData>
    <row r="1" spans="1:106" x14ac:dyDescent="0.25">
      <c r="A1" s="89"/>
      <c r="B1" s="89" t="s">
        <v>534</v>
      </c>
      <c r="C1" s="89"/>
      <c r="D1" s="89"/>
      <c r="E1" s="89"/>
      <c r="F1" s="89"/>
      <c r="G1" s="89"/>
      <c r="H1" s="89"/>
      <c r="M1" s="89"/>
      <c r="N1" s="89"/>
      <c r="Q1" s="89"/>
      <c r="R1" s="89" t="s">
        <v>535</v>
      </c>
      <c r="T1" s="89"/>
      <c r="U1" s="89"/>
      <c r="V1" s="89"/>
      <c r="W1" s="89"/>
      <c r="X1" s="89"/>
      <c r="Y1" s="89"/>
      <c r="Z1" s="89"/>
      <c r="AA1" s="89"/>
      <c r="AB1" s="89"/>
      <c r="AC1" s="89"/>
      <c r="AD1" s="89"/>
      <c r="AE1" s="89"/>
      <c r="AF1" s="89"/>
      <c r="AH1" s="89"/>
      <c r="AI1" s="89"/>
      <c r="AJ1" s="89"/>
      <c r="AK1" s="89"/>
      <c r="AN1" s="89"/>
      <c r="AO1" s="89"/>
      <c r="AP1" s="89"/>
      <c r="AQ1" s="89"/>
      <c r="AS1" s="89"/>
      <c r="AT1" s="89"/>
      <c r="AU1" s="89"/>
      <c r="AW1" s="89"/>
      <c r="AX1" s="89"/>
      <c r="AY1" s="89"/>
      <c r="AZ1" s="89"/>
      <c r="BA1" s="89"/>
      <c r="BB1" s="89"/>
      <c r="BC1" s="89"/>
      <c r="BD1" s="89"/>
      <c r="BE1" s="89"/>
      <c r="BG1" s="89"/>
      <c r="BH1" s="89"/>
      <c r="BI1" s="89"/>
      <c r="BJ1" s="89"/>
      <c r="BK1" s="89"/>
      <c r="BL1" s="89"/>
      <c r="BM1" s="89"/>
      <c r="BN1" s="89"/>
      <c r="BO1" s="89"/>
      <c r="BP1" s="89"/>
      <c r="BQ1" s="89"/>
      <c r="BR1" s="89"/>
      <c r="BS1" s="89"/>
      <c r="BT1" s="89"/>
      <c r="BU1" s="89"/>
      <c r="BV1" s="89"/>
      <c r="BW1" s="89"/>
      <c r="BX1" s="89"/>
      <c r="BY1" s="89"/>
      <c r="BZ1" s="89"/>
      <c r="CA1" s="89"/>
      <c r="CB1" s="89"/>
      <c r="CC1" s="89"/>
      <c r="CD1" s="89"/>
      <c r="CE1" s="89"/>
      <c r="CF1" s="89"/>
      <c r="CG1" s="89"/>
      <c r="CH1" s="89"/>
      <c r="CI1" s="89"/>
      <c r="CJ1" s="89"/>
      <c r="CK1" s="89"/>
      <c r="CL1" s="89"/>
      <c r="CN1" s="89" t="s">
        <v>380</v>
      </c>
      <c r="CO1" s="89"/>
      <c r="CP1" s="89"/>
      <c r="CQ1" s="89"/>
      <c r="CR1" s="89"/>
      <c r="CS1" s="89"/>
      <c r="CT1" s="89"/>
      <c r="CY1" s="89"/>
      <c r="CZ1" s="89"/>
      <c r="DB1" s="89"/>
    </row>
    <row r="2" spans="1:106" x14ac:dyDescent="0.25">
      <c r="A2" s="89" t="s">
        <v>373</v>
      </c>
      <c r="B2" s="89" t="s">
        <v>54</v>
      </c>
      <c r="C2" s="89" t="s">
        <v>82</v>
      </c>
      <c r="D2" s="89" t="s">
        <v>163</v>
      </c>
      <c r="E2" s="89" t="s">
        <v>164</v>
      </c>
      <c r="F2" s="89" t="s">
        <v>165</v>
      </c>
      <c r="G2" s="89" t="s">
        <v>140</v>
      </c>
      <c r="H2" s="89" t="s">
        <v>166</v>
      </c>
      <c r="I2" s="72" t="s">
        <v>355</v>
      </c>
      <c r="J2" s="72" t="s">
        <v>356</v>
      </c>
      <c r="K2" s="72" t="s">
        <v>374</v>
      </c>
      <c r="L2" s="72" t="s">
        <v>357</v>
      </c>
      <c r="M2" s="72" t="s">
        <v>375</v>
      </c>
      <c r="N2" s="72" t="s">
        <v>376</v>
      </c>
      <c r="O2" s="72" t="s">
        <v>377</v>
      </c>
      <c r="P2" s="72" t="s">
        <v>378</v>
      </c>
      <c r="Q2" s="89"/>
      <c r="R2" s="89" t="s">
        <v>336</v>
      </c>
      <c r="S2" s="73" t="s">
        <v>358</v>
      </c>
      <c r="T2" s="89" t="s">
        <v>36</v>
      </c>
      <c r="U2" s="89" t="s">
        <v>38</v>
      </c>
      <c r="V2" s="89" t="s">
        <v>40</v>
      </c>
      <c r="W2" s="89" t="s">
        <v>42</v>
      </c>
      <c r="X2" s="89" t="s">
        <v>44</v>
      </c>
      <c r="Y2" s="89" t="s">
        <v>359</v>
      </c>
      <c r="Z2" s="89" t="s">
        <v>46</v>
      </c>
      <c r="AA2" s="89" t="s">
        <v>48</v>
      </c>
      <c r="AB2" s="89" t="s">
        <v>50</v>
      </c>
      <c r="AC2" s="89" t="s">
        <v>54</v>
      </c>
      <c r="AD2" s="89" t="s">
        <v>56</v>
      </c>
      <c r="AE2" s="89" t="s">
        <v>58</v>
      </c>
      <c r="AF2" s="89" t="s">
        <v>60</v>
      </c>
      <c r="AG2" s="89" t="s">
        <v>378</v>
      </c>
      <c r="AH2" s="89" t="s">
        <v>62</v>
      </c>
      <c r="AI2" s="89" t="s">
        <v>360</v>
      </c>
      <c r="AJ2" s="89" t="s">
        <v>64</v>
      </c>
      <c r="AK2" s="89" t="s">
        <v>66</v>
      </c>
      <c r="AL2" s="89" t="s">
        <v>361</v>
      </c>
      <c r="AM2" s="89" t="s">
        <v>362</v>
      </c>
      <c r="AN2" s="89" t="s">
        <v>533</v>
      </c>
      <c r="AO2" s="89" t="s">
        <v>70</v>
      </c>
      <c r="AP2" s="89" t="s">
        <v>72</v>
      </c>
      <c r="AQ2" s="89" t="s">
        <v>74</v>
      </c>
      <c r="AR2" s="89" t="s">
        <v>363</v>
      </c>
      <c r="AS2" s="89" t="s">
        <v>364</v>
      </c>
      <c r="AT2" s="89" t="s">
        <v>76</v>
      </c>
      <c r="AU2" s="89" t="s">
        <v>78</v>
      </c>
      <c r="AV2" s="89" t="s">
        <v>365</v>
      </c>
      <c r="AW2" s="89" t="s">
        <v>80</v>
      </c>
      <c r="AX2" s="89" t="s">
        <v>82</v>
      </c>
      <c r="AY2" s="89" t="s">
        <v>84</v>
      </c>
      <c r="AZ2" s="89" t="s">
        <v>366</v>
      </c>
      <c r="BA2" s="89" t="s">
        <v>86</v>
      </c>
      <c r="BB2" s="89" t="s">
        <v>88</v>
      </c>
      <c r="BC2" s="89" t="s">
        <v>163</v>
      </c>
      <c r="BD2" s="89" t="s">
        <v>92</v>
      </c>
      <c r="BE2" s="89" t="s">
        <v>94</v>
      </c>
      <c r="BF2" s="89" t="s">
        <v>367</v>
      </c>
      <c r="BG2" s="89" t="s">
        <v>96</v>
      </c>
      <c r="BH2" s="89" t="s">
        <v>98</v>
      </c>
      <c r="BI2" s="89" t="s">
        <v>100</v>
      </c>
      <c r="BJ2" s="89" t="s">
        <v>102</v>
      </c>
      <c r="BK2" s="89" t="s">
        <v>104</v>
      </c>
      <c r="BL2" s="89" t="s">
        <v>106</v>
      </c>
      <c r="BM2" s="89" t="s">
        <v>108</v>
      </c>
      <c r="BN2" s="89" t="s">
        <v>110</v>
      </c>
      <c r="BO2" s="89" t="s">
        <v>164</v>
      </c>
      <c r="BP2" s="89" t="s">
        <v>165</v>
      </c>
      <c r="BQ2" s="89" t="s">
        <v>112</v>
      </c>
      <c r="BR2" s="89" t="s">
        <v>114</v>
      </c>
      <c r="BS2" s="89" t="s">
        <v>116</v>
      </c>
      <c r="BT2" s="89" t="s">
        <v>118</v>
      </c>
      <c r="BU2" s="89" t="s">
        <v>120</v>
      </c>
      <c r="BV2" s="89" t="s">
        <v>122</v>
      </c>
      <c r="BW2" s="89" t="s">
        <v>124</v>
      </c>
      <c r="BX2" s="89" t="s">
        <v>126</v>
      </c>
      <c r="BY2" s="89" t="s">
        <v>128</v>
      </c>
      <c r="BZ2" s="89" t="s">
        <v>130</v>
      </c>
      <c r="CA2" s="89" t="s">
        <v>132</v>
      </c>
      <c r="CB2" s="89" t="s">
        <v>134</v>
      </c>
      <c r="CC2" s="89" t="s">
        <v>136</v>
      </c>
      <c r="CD2" s="89" t="s">
        <v>140</v>
      </c>
      <c r="CE2" s="89" t="s">
        <v>142</v>
      </c>
      <c r="CF2" s="89" t="s">
        <v>144</v>
      </c>
      <c r="CG2" s="89" t="s">
        <v>146</v>
      </c>
      <c r="CH2" s="89" t="s">
        <v>148</v>
      </c>
      <c r="CI2" s="89" t="s">
        <v>152</v>
      </c>
      <c r="CJ2" s="89" t="s">
        <v>154</v>
      </c>
      <c r="CK2" s="89" t="s">
        <v>156</v>
      </c>
      <c r="CL2" s="89"/>
      <c r="CM2" s="89" t="s">
        <v>366</v>
      </c>
      <c r="CN2" s="89" t="s">
        <v>54</v>
      </c>
      <c r="CO2" s="89" t="s">
        <v>82</v>
      </c>
      <c r="CP2" s="89" t="s">
        <v>163</v>
      </c>
      <c r="CQ2" s="89" t="s">
        <v>164</v>
      </c>
      <c r="CR2" s="89" t="s">
        <v>165</v>
      </c>
      <c r="CS2" s="89" t="s">
        <v>140</v>
      </c>
      <c r="CT2" s="89" t="s">
        <v>166</v>
      </c>
      <c r="CU2" s="55" t="s">
        <v>355</v>
      </c>
      <c r="CV2" s="55" t="s">
        <v>356</v>
      </c>
      <c r="CW2" s="55" t="s">
        <v>374</v>
      </c>
      <c r="CX2" s="55" t="s">
        <v>357</v>
      </c>
      <c r="CY2" s="89" t="s">
        <v>375</v>
      </c>
      <c r="CZ2" s="89" t="s">
        <v>376</v>
      </c>
      <c r="DA2" s="55" t="s">
        <v>377</v>
      </c>
      <c r="DB2" s="72" t="s">
        <v>378</v>
      </c>
    </row>
    <row r="3" spans="1:106" x14ac:dyDescent="0.25">
      <c r="A3" s="89" t="s">
        <v>168</v>
      </c>
      <c r="B3" s="75">
        <v>471615.87552</v>
      </c>
      <c r="C3" s="75">
        <v>3685.8177270000001</v>
      </c>
      <c r="D3" s="75">
        <v>8149.7205089999998</v>
      </c>
      <c r="E3" s="75">
        <v>74377.721025999999</v>
      </c>
      <c r="F3" s="75">
        <v>68874.419295</v>
      </c>
      <c r="G3" s="75">
        <v>5022.5019730000004</v>
      </c>
      <c r="H3" s="75">
        <v>90139.658282999997</v>
      </c>
      <c r="I3" s="75">
        <v>3165.2857720000002</v>
      </c>
      <c r="J3" s="75">
        <v>1397.4662310000001</v>
      </c>
      <c r="K3" s="75">
        <v>8300.8514059999998</v>
      </c>
      <c r="L3" s="75">
        <v>4868.9106240000001</v>
      </c>
      <c r="M3" s="75">
        <v>1594.9879719999999</v>
      </c>
      <c r="N3" s="75">
        <v>1274.015551</v>
      </c>
      <c r="O3" s="75">
        <v>982.67119000000002</v>
      </c>
      <c r="P3" s="75"/>
      <c r="Q3" s="89"/>
      <c r="R3" s="89" t="s">
        <v>168</v>
      </c>
      <c r="S3" s="75">
        <v>8409.5713490793405</v>
      </c>
      <c r="T3" s="75">
        <v>1261.5300052028499</v>
      </c>
      <c r="U3" s="75">
        <v>1595.85486847488</v>
      </c>
      <c r="V3" s="75">
        <v>3167.0063349413599</v>
      </c>
      <c r="W3" s="75">
        <v>3167.0063349413599</v>
      </c>
      <c r="X3" s="75">
        <v>451.459261508412</v>
      </c>
      <c r="Y3" s="75">
        <v>2674.3522008355999</v>
      </c>
      <c r="Z3" s="75">
        <v>1398.2258680229199</v>
      </c>
      <c r="AA3" s="75">
        <v>1274.70806464824</v>
      </c>
      <c r="AB3" s="75">
        <v>9014.0383706365501</v>
      </c>
      <c r="AC3" s="75">
        <v>471888.45503776602</v>
      </c>
      <c r="AD3" s="75">
        <v>2052.4003742873701</v>
      </c>
      <c r="AE3" s="75">
        <v>0</v>
      </c>
      <c r="AF3" s="75">
        <v>1350.2733268311599</v>
      </c>
      <c r="AG3" s="75">
        <v>0</v>
      </c>
      <c r="AH3" s="75">
        <v>237.04041361467199</v>
      </c>
      <c r="AI3" s="75">
        <v>895.90872894746599</v>
      </c>
      <c r="AJ3" s="75">
        <v>8305.3639652528</v>
      </c>
      <c r="AK3" s="75">
        <v>8305.3639652528</v>
      </c>
      <c r="AL3" s="75">
        <v>948.45607308759497</v>
      </c>
      <c r="AM3" s="75">
        <v>0</v>
      </c>
      <c r="AN3" s="75">
        <v>87031981.961123601</v>
      </c>
      <c r="AO3" s="75">
        <v>0</v>
      </c>
      <c r="AP3" s="75">
        <v>9177.9931311430901</v>
      </c>
      <c r="AQ3" s="75">
        <v>642.13554220169306</v>
      </c>
      <c r="AR3" s="75">
        <v>1097.8725093201699</v>
      </c>
      <c r="AS3" s="75">
        <v>9526.4024395021097</v>
      </c>
      <c r="AT3" s="75">
        <v>482.72883477207603</v>
      </c>
      <c r="AU3" s="75">
        <v>4871.5722844777501</v>
      </c>
      <c r="AV3" s="75">
        <v>0</v>
      </c>
      <c r="AW3" s="75">
        <v>1114.96157426537</v>
      </c>
      <c r="AX3" s="75">
        <v>3687.83054551243</v>
      </c>
      <c r="AY3" s="75">
        <v>0</v>
      </c>
      <c r="AZ3" s="75">
        <v>93166.285055187094</v>
      </c>
      <c r="BA3" s="75">
        <v>7338.43925710847</v>
      </c>
      <c r="BB3" s="75">
        <v>815.38217888870304</v>
      </c>
      <c r="BC3" s="75">
        <v>8153.8214359971698</v>
      </c>
      <c r="BD3" s="75">
        <v>5.8498357363379201</v>
      </c>
      <c r="BE3" s="75">
        <v>4049.8440640843301</v>
      </c>
      <c r="BF3" s="75">
        <v>408.44149108829498</v>
      </c>
      <c r="BG3" s="75">
        <v>1.97789184697718</v>
      </c>
      <c r="BH3" s="75">
        <v>9737.5797861772098</v>
      </c>
      <c r="BI3" s="75">
        <v>0.79253741455822102</v>
      </c>
      <c r="BJ3" s="75">
        <v>240.93422434079</v>
      </c>
      <c r="BK3" s="75">
        <v>2569.24786781681</v>
      </c>
      <c r="BL3" s="75">
        <v>0.62394632533606698</v>
      </c>
      <c r="BM3" s="75">
        <v>0</v>
      </c>
      <c r="BN3" s="75">
        <v>58.415712885177697</v>
      </c>
      <c r="BO3" s="75">
        <v>74420.072283589499</v>
      </c>
      <c r="BP3" s="75">
        <v>68913.425455774894</v>
      </c>
      <c r="BQ3" s="75">
        <v>5506.6468278146103</v>
      </c>
      <c r="BR3" s="75">
        <v>0.74144354222898301</v>
      </c>
      <c r="BS3" s="75">
        <v>0.12482032757375799</v>
      </c>
      <c r="BT3" s="75">
        <v>274.802145191443</v>
      </c>
      <c r="BU3" s="75">
        <v>36.211316770228798</v>
      </c>
      <c r="BV3" s="75">
        <v>26848.060821133498</v>
      </c>
      <c r="BW3" s="75">
        <v>182.345667781213</v>
      </c>
      <c r="BX3" s="75">
        <v>81.614301665150904</v>
      </c>
      <c r="BY3" s="75">
        <v>38354.375040978397</v>
      </c>
      <c r="BZ3" s="75">
        <v>0</v>
      </c>
      <c r="CA3" s="75">
        <v>1.4329382211511399</v>
      </c>
      <c r="CB3" s="75">
        <v>261.61623949051102</v>
      </c>
      <c r="CC3" s="75">
        <v>0.108540043849931</v>
      </c>
      <c r="CD3" s="75">
        <v>5025.1421800307799</v>
      </c>
      <c r="CE3" s="75">
        <v>273.687079880824</v>
      </c>
      <c r="CF3" s="75">
        <v>0</v>
      </c>
      <c r="CG3" s="75">
        <v>157.50180515245299</v>
      </c>
      <c r="CH3" s="75">
        <v>1484.1183469575301</v>
      </c>
      <c r="CI3" s="75">
        <v>1385.1759484200099</v>
      </c>
      <c r="CJ3" s="75">
        <v>90191.173615811495</v>
      </c>
      <c r="CK3" s="75">
        <v>646.92624918291301</v>
      </c>
      <c r="CL3" s="75"/>
      <c r="CM3" s="22">
        <f>AZ3/CJ3</f>
        <v>1.0329867249765339</v>
      </c>
      <c r="CN3" s="40">
        <f t="shared" ref="CN3:CN34" si="0">(AC3-B3)/(B3+1E-50)</f>
        <v>5.7796934309192695E-4</v>
      </c>
      <c r="CO3" s="40">
        <f t="shared" ref="CO3:CO34" si="1">(AX3-C3)/(C3+1E-50)</f>
        <v>5.4609822338345124E-4</v>
      </c>
      <c r="CP3" s="40">
        <f t="shared" ref="CP3:CP34" si="2">(BC3-D3)/(D3+1E-50)</f>
        <v>5.0319848302052533E-4</v>
      </c>
      <c r="CQ3" s="40">
        <f t="shared" ref="CQ3:CQ34" si="3">(BO3-E3)/(E3+1E-50)</f>
        <v>5.6940784155910828E-4</v>
      </c>
      <c r="CR3" s="40">
        <f t="shared" ref="CR3:CR34" si="4">(BP3-F3)/(F3+1E-50)</f>
        <v>5.6633741778387128E-4</v>
      </c>
      <c r="CS3" s="40">
        <f t="shared" ref="CS3:CS34" si="5">(CD3-G3)/(G3+1E-50)</f>
        <v>5.256756582621043E-4</v>
      </c>
      <c r="CT3" s="40">
        <f t="shared" ref="CT3:CT34" si="6">(CJ3-H3)/(H3+1E-50)</f>
        <v>5.7150574777820192E-4</v>
      </c>
      <c r="CU3" s="80">
        <f t="shared" ref="CU3:CU34" si="7">(W3-I3)/(I3+1E-50)</f>
        <v>5.4357270252808332E-4</v>
      </c>
      <c r="CV3" s="80">
        <f t="shared" ref="CV3:CV34" si="8">(Z3-J3)/(J3+1E-50)</f>
        <v>5.4358166663980934E-4</v>
      </c>
      <c r="CW3" s="80">
        <f t="shared" ref="CW3:CW34" si="9">(AK3-K3)/(K3+1E-50)</f>
        <v>5.43626073048175E-4</v>
      </c>
      <c r="CX3" s="80">
        <f t="shared" ref="CX3:CX34" si="10">(AU3-L3)/(L3+1E-50)</f>
        <v>5.4666447657307558E-4</v>
      </c>
      <c r="CY3" s="79">
        <f t="shared" ref="CY3:CY34" si="11">(U3-M3)/(M3+1E-50)</f>
        <v>5.4351286034660452E-4</v>
      </c>
      <c r="CZ3" s="79">
        <f t="shared" ref="CZ3:CZ34" si="12">(AA3-N3)/(N3+1E-50)</f>
        <v>5.4356765715808566E-4</v>
      </c>
      <c r="DA3" s="80">
        <f t="shared" ref="DA3:DA34" si="13">(AW3-O3)/(O3+1E-50)</f>
        <v>0.13462324489778721</v>
      </c>
      <c r="DB3" s="79">
        <f>(AG3-P3)/(P3+1E-50)</f>
        <v>0</v>
      </c>
    </row>
    <row r="4" spans="1:106" x14ac:dyDescent="0.25">
      <c r="A4" s="89" t="s">
        <v>170</v>
      </c>
      <c r="B4" s="75">
        <v>22793.409813999999</v>
      </c>
      <c r="C4" s="75">
        <v>278.11097100000001</v>
      </c>
      <c r="D4" s="75">
        <v>408.00635</v>
      </c>
      <c r="E4" s="75">
        <v>4463.3774919999996</v>
      </c>
      <c r="F4" s="75">
        <v>3210.0275270000002</v>
      </c>
      <c r="G4" s="75">
        <v>252.740554</v>
      </c>
      <c r="H4" s="75">
        <v>5518.9737530000002</v>
      </c>
      <c r="I4" s="75">
        <v>178.602587</v>
      </c>
      <c r="J4" s="75">
        <v>47.954160000000002</v>
      </c>
      <c r="K4" s="75">
        <v>267.69067899999999</v>
      </c>
      <c r="L4" s="75">
        <v>245.52524099999999</v>
      </c>
      <c r="M4" s="75">
        <v>54.561166999999998</v>
      </c>
      <c r="N4" s="75">
        <v>28.985620999999998</v>
      </c>
      <c r="O4" s="75">
        <v>51.790500999999999</v>
      </c>
      <c r="P4" s="75"/>
      <c r="Q4" s="89"/>
      <c r="R4" s="89" t="s">
        <v>170</v>
      </c>
      <c r="S4" s="75">
        <v>560.520661991427</v>
      </c>
      <c r="T4" s="75">
        <v>84.036742791036104</v>
      </c>
      <c r="U4" s="75">
        <v>54.561136873941997</v>
      </c>
      <c r="V4" s="75">
        <v>180.11835327951599</v>
      </c>
      <c r="W4" s="75">
        <v>180.11835327951599</v>
      </c>
      <c r="X4" s="75">
        <v>30.2623635936726</v>
      </c>
      <c r="Y4" s="75">
        <v>175.25673222471801</v>
      </c>
      <c r="Z4" s="75">
        <v>49.438069783327599</v>
      </c>
      <c r="AA4" s="75">
        <v>28.985628999252299</v>
      </c>
      <c r="AB4" s="75">
        <v>602.734832301903</v>
      </c>
      <c r="AC4" s="75">
        <v>22793.403392469601</v>
      </c>
      <c r="AD4" s="75">
        <v>137.38520788190999</v>
      </c>
      <c r="AE4" s="75">
        <v>1.8149211211320599</v>
      </c>
      <c r="AF4" s="75">
        <v>88.968958490981706</v>
      </c>
      <c r="AG4" s="75">
        <v>0</v>
      </c>
      <c r="AH4" s="75">
        <v>15.529240355021599</v>
      </c>
      <c r="AI4" s="75">
        <v>67.273782995298305</v>
      </c>
      <c r="AJ4" s="75">
        <v>274.357956118245</v>
      </c>
      <c r="AK4" s="75">
        <v>274.357956118245</v>
      </c>
      <c r="AL4" s="75">
        <v>61.918348858614202</v>
      </c>
      <c r="AM4" s="75">
        <v>0</v>
      </c>
      <c r="AN4" s="75">
        <v>3757020.01894387</v>
      </c>
      <c r="AO4" s="75">
        <v>0</v>
      </c>
      <c r="AP4" s="75">
        <v>603.08080605644705</v>
      </c>
      <c r="AQ4" s="75">
        <v>42.223592574192999</v>
      </c>
      <c r="AR4" s="75">
        <v>71.672754043219498</v>
      </c>
      <c r="AS4" s="75">
        <v>621.96373187300196</v>
      </c>
      <c r="AT4" s="75">
        <v>32.183365997407002</v>
      </c>
      <c r="AU4" s="75">
        <v>251.58984635949</v>
      </c>
      <c r="AV4" s="75">
        <v>0</v>
      </c>
      <c r="AW4" s="75">
        <v>60.391966431128097</v>
      </c>
      <c r="AX4" s="75">
        <v>278.11087877483601</v>
      </c>
      <c r="AY4" s="75">
        <v>0</v>
      </c>
      <c r="AZ4" s="75">
        <v>5717.0876904900297</v>
      </c>
      <c r="BA4" s="75">
        <v>367.20551274062001</v>
      </c>
      <c r="BB4" s="75">
        <v>40.800611576161401</v>
      </c>
      <c r="BC4" s="75">
        <v>408.00612431678201</v>
      </c>
      <c r="BD4" s="75">
        <v>0.38242847032660199</v>
      </c>
      <c r="BE4" s="75">
        <v>266.37237522210103</v>
      </c>
      <c r="BF4" s="75">
        <v>26.6644114237811</v>
      </c>
      <c r="BG4" s="75">
        <v>0.309391506296951</v>
      </c>
      <c r="BH4" s="75">
        <v>640.99325102342004</v>
      </c>
      <c r="BI4" s="75">
        <v>0.45407869724477301</v>
      </c>
      <c r="BJ4" s="75">
        <v>26.468337675667001</v>
      </c>
      <c r="BK4" s="75">
        <v>306.46739675115799</v>
      </c>
      <c r="BL4" s="75">
        <v>0.16520813380622401</v>
      </c>
      <c r="BM4" s="75">
        <v>0</v>
      </c>
      <c r="BN4" s="75">
        <v>34.336283033339399</v>
      </c>
      <c r="BO4" s="75">
        <v>4463.3763331246701</v>
      </c>
      <c r="BP4" s="75">
        <v>3210.0267138766599</v>
      </c>
      <c r="BQ4" s="75">
        <v>1253.349619248</v>
      </c>
      <c r="BR4" s="75">
        <v>1.12413126793322</v>
      </c>
      <c r="BS4" s="75">
        <v>6.3402959153866095E-2</v>
      </c>
      <c r="BT4" s="75">
        <v>21.942520108798</v>
      </c>
      <c r="BU4" s="75">
        <v>17.4116684808501</v>
      </c>
      <c r="BV4" s="75">
        <v>1138.0229595516901</v>
      </c>
      <c r="BW4" s="75">
        <v>5.2546838219326801</v>
      </c>
      <c r="BX4" s="75">
        <v>6.7623850777955896</v>
      </c>
      <c r="BY4" s="75">
        <v>1625.74726364853</v>
      </c>
      <c r="BZ4" s="75">
        <v>0.75692731566649696</v>
      </c>
      <c r="CA4" s="75">
        <v>0.70316520870605204</v>
      </c>
      <c r="CB4" s="75">
        <v>24.741383712803799</v>
      </c>
      <c r="CC4" s="75">
        <v>5.2454240950853402E-2</v>
      </c>
      <c r="CD4" s="75">
        <v>252.740474055986</v>
      </c>
      <c r="CE4" s="75">
        <v>17.8671794262311</v>
      </c>
      <c r="CF4" s="75">
        <v>0</v>
      </c>
      <c r="CG4" s="75">
        <v>10.282231577933</v>
      </c>
      <c r="CH4" s="75">
        <v>98.676901558633602</v>
      </c>
      <c r="CI4" s="75">
        <v>91.226426387469601</v>
      </c>
      <c r="CJ4" s="75">
        <v>5518.97222463257</v>
      </c>
      <c r="CK4" s="75">
        <v>42.838883650914198</v>
      </c>
      <c r="CL4" s="75"/>
      <c r="CM4" s="22">
        <f t="shared" ref="CM4:CM51" si="14">AZ4/CJ4</f>
        <v>1.035897166681365</v>
      </c>
      <c r="CN4" s="40">
        <f t="shared" si="0"/>
        <v>-2.8172750149048593E-7</v>
      </c>
      <c r="CO4" s="40">
        <f t="shared" si="1"/>
        <v>-3.3161282226553319E-7</v>
      </c>
      <c r="CP4" s="40">
        <f t="shared" si="2"/>
        <v>-5.5313653326961865E-7</v>
      </c>
      <c r="CQ4" s="40">
        <f t="shared" si="3"/>
        <v>-2.5964089563175352E-7</v>
      </c>
      <c r="CR4" s="40">
        <f t="shared" si="4"/>
        <v>-2.5330727960511611E-7</v>
      </c>
      <c r="CS4" s="40">
        <f t="shared" si="5"/>
        <v>-3.1630861268208138E-7</v>
      </c>
      <c r="CT4" s="40">
        <f t="shared" si="6"/>
        <v>-2.76929642825699E-7</v>
      </c>
      <c r="CU4" s="80">
        <f t="shared" si="7"/>
        <v>8.486810325518894E-3</v>
      </c>
      <c r="CV4" s="80">
        <f t="shared" si="8"/>
        <v>3.0944338996399836E-2</v>
      </c>
      <c r="CW4" s="80">
        <f t="shared" si="9"/>
        <v>2.4906646518853989E-2</v>
      </c>
      <c r="CX4" s="80">
        <f t="shared" si="10"/>
        <v>2.4700537243297127E-2</v>
      </c>
      <c r="CY4" s="79">
        <f t="shared" si="11"/>
        <v>-5.5215200950952786E-7</v>
      </c>
      <c r="CZ4" s="79">
        <f t="shared" si="12"/>
        <v>2.7597312131246378E-7</v>
      </c>
      <c r="DA4" s="80">
        <f t="shared" si="13"/>
        <v>0.16608191203109038</v>
      </c>
      <c r="DB4" s="79">
        <f t="shared" ref="DB4:DB51" si="15">(AG4-P4)/(P4+1E-50)</f>
        <v>0</v>
      </c>
    </row>
    <row r="5" spans="1:106" x14ac:dyDescent="0.25">
      <c r="A5" s="89" t="s">
        <v>171</v>
      </c>
      <c r="B5" s="75">
        <v>793226.31134999997</v>
      </c>
      <c r="C5" s="75">
        <v>5531.5461320000004</v>
      </c>
      <c r="D5" s="75">
        <v>12401.410152</v>
      </c>
      <c r="E5" s="75">
        <v>122489.3495</v>
      </c>
      <c r="F5" s="75">
        <v>116374.99518</v>
      </c>
      <c r="G5" s="75">
        <v>6852.6418329999997</v>
      </c>
      <c r="H5" s="75">
        <v>140216.21676000001</v>
      </c>
      <c r="I5" s="75">
        <v>4631.4191762</v>
      </c>
      <c r="J5" s="75">
        <v>2044.6807100999999</v>
      </c>
      <c r="K5" s="75">
        <v>12145.265115</v>
      </c>
      <c r="L5" s="75">
        <v>7123.7514119999996</v>
      </c>
      <c r="M5" s="75">
        <v>2333.6426940000001</v>
      </c>
      <c r="N5" s="75">
        <v>1864.0356819000001</v>
      </c>
      <c r="O5" s="75">
        <v>1437.7553339999999</v>
      </c>
      <c r="P5" s="75">
        <v>1.5504E-3</v>
      </c>
      <c r="Q5" s="89"/>
      <c r="R5" s="89" t="s">
        <v>171</v>
      </c>
      <c r="S5" s="75">
        <v>13278.949726656299</v>
      </c>
      <c r="T5" s="75">
        <v>1991.9822620355901</v>
      </c>
      <c r="U5" s="75">
        <v>2333.6917791108799</v>
      </c>
      <c r="V5" s="75">
        <v>4631.9130207778298</v>
      </c>
      <c r="W5" s="75">
        <v>4631.9130207778298</v>
      </c>
      <c r="X5" s="75">
        <v>712.91744226812602</v>
      </c>
      <c r="Y5" s="75">
        <v>4222.0718137025397</v>
      </c>
      <c r="Z5" s="75">
        <v>2045.1118910144301</v>
      </c>
      <c r="AA5" s="75">
        <v>1864.0753205799499</v>
      </c>
      <c r="AB5" s="75">
        <v>14233.952098841</v>
      </c>
      <c r="AC5" s="75">
        <v>793248.28632404597</v>
      </c>
      <c r="AD5" s="75">
        <v>3240.97688041427</v>
      </c>
      <c r="AE5" s="75">
        <v>0.49895419419269499</v>
      </c>
      <c r="AF5" s="75">
        <v>2131.84411286055</v>
      </c>
      <c r="AG5" s="75">
        <v>1.5503950715675401E-3</v>
      </c>
      <c r="AH5" s="75">
        <v>374.22931540658197</v>
      </c>
      <c r="AI5" s="75">
        <v>1416.6416931643901</v>
      </c>
      <c r="AJ5" s="75">
        <v>12147.264793132799</v>
      </c>
      <c r="AK5" s="75">
        <v>12147.264793132799</v>
      </c>
      <c r="AL5" s="75">
        <v>1497.28317439646</v>
      </c>
      <c r="AM5" s="75">
        <v>2.4852618683069001E-2</v>
      </c>
      <c r="AN5" s="75">
        <v>127284995.683768</v>
      </c>
      <c r="AO5" s="75">
        <v>0</v>
      </c>
      <c r="AP5" s="75">
        <v>14489.936157370499</v>
      </c>
      <c r="AQ5" s="75">
        <v>1013.79204898044</v>
      </c>
      <c r="AR5" s="75">
        <v>1733.1729903939299</v>
      </c>
      <c r="AS5" s="75">
        <v>15038.953957792801</v>
      </c>
      <c r="AT5" s="75">
        <v>762.243193652081</v>
      </c>
      <c r="AU5" s="75">
        <v>7125.5088373630997</v>
      </c>
      <c r="AV5" s="75">
        <v>0</v>
      </c>
      <c r="AW5" s="75">
        <v>1645.78260926963</v>
      </c>
      <c r="AX5" s="75">
        <v>5531.6528407640099</v>
      </c>
      <c r="AY5" s="75">
        <v>0</v>
      </c>
      <c r="AZ5" s="75">
        <v>144918.65928933999</v>
      </c>
      <c r="BA5" s="75">
        <v>11161.4342181924</v>
      </c>
      <c r="BB5" s="75">
        <v>1240.15937355079</v>
      </c>
      <c r="BC5" s="75">
        <v>12401.5935917432</v>
      </c>
      <c r="BD5" s="75">
        <v>9.2349965471807103</v>
      </c>
      <c r="BE5" s="75">
        <v>6393.8647865092398</v>
      </c>
      <c r="BF5" s="75">
        <v>644.78875639896705</v>
      </c>
      <c r="BG5" s="75">
        <v>3.2520876709822102</v>
      </c>
      <c r="BH5" s="75">
        <v>15374.5572646607</v>
      </c>
      <c r="BI5" s="75">
        <v>1.5077263225692601</v>
      </c>
      <c r="BJ5" s="75">
        <v>377.83717342989502</v>
      </c>
      <c r="BK5" s="75">
        <v>4058.41745024895</v>
      </c>
      <c r="BL5" s="75">
        <v>1.5379979393519501</v>
      </c>
      <c r="BM5" s="75">
        <v>0</v>
      </c>
      <c r="BN5" s="75">
        <v>92.360977702453198</v>
      </c>
      <c r="BO5" s="75">
        <v>122493.202860267</v>
      </c>
      <c r="BP5" s="75">
        <v>116378.231614087</v>
      </c>
      <c r="BQ5" s="75">
        <v>6114.9712461802101</v>
      </c>
      <c r="BR5" s="75">
        <v>1.24814063738157</v>
      </c>
      <c r="BS5" s="75">
        <v>0.251720193430226</v>
      </c>
      <c r="BT5" s="75">
        <v>729.42404814188899</v>
      </c>
      <c r="BU5" s="75">
        <v>56.609458225389503</v>
      </c>
      <c r="BV5" s="75">
        <v>45378.943735202804</v>
      </c>
      <c r="BW5" s="75">
        <v>292.67071672205702</v>
      </c>
      <c r="BX5" s="75">
        <v>132.14215469281299</v>
      </c>
      <c r="BY5" s="75">
        <v>64827.064707617501</v>
      </c>
      <c r="BZ5" s="75">
        <v>0.20688825747692</v>
      </c>
      <c r="CA5" s="75">
        <v>2.4440047964362202</v>
      </c>
      <c r="CB5" s="75">
        <v>422.28202496800498</v>
      </c>
      <c r="CC5" s="75">
        <v>0.23748957528728901</v>
      </c>
      <c r="CD5" s="75">
        <v>6852.74906978527</v>
      </c>
      <c r="CE5" s="75">
        <v>432.35173082154802</v>
      </c>
      <c r="CF5" s="75">
        <v>0</v>
      </c>
      <c r="CG5" s="75">
        <v>248.645613539462</v>
      </c>
      <c r="CH5" s="75">
        <v>2343.4043281980598</v>
      </c>
      <c r="CI5" s="75">
        <v>2186.9318988720402</v>
      </c>
      <c r="CJ5" s="75">
        <v>140220.92207113199</v>
      </c>
      <c r="CK5" s="75">
        <v>1021.45214580291</v>
      </c>
      <c r="CL5" s="75"/>
      <c r="CM5" s="22">
        <f t="shared" si="14"/>
        <v>1.0335023985637815</v>
      </c>
      <c r="CN5" s="40">
        <f t="shared" si="0"/>
        <v>2.770328433583625E-5</v>
      </c>
      <c r="CO5" s="40">
        <f t="shared" si="1"/>
        <v>1.9290947135402859E-5</v>
      </c>
      <c r="CP5" s="40">
        <f t="shared" si="2"/>
        <v>1.479184552007024E-5</v>
      </c>
      <c r="CQ5" s="40">
        <f t="shared" si="3"/>
        <v>3.145873729214957E-5</v>
      </c>
      <c r="CR5" s="40">
        <f t="shared" si="4"/>
        <v>2.781039072862094E-5</v>
      </c>
      <c r="CS5" s="40">
        <f t="shared" si="5"/>
        <v>1.5648969825603936E-5</v>
      </c>
      <c r="CT5" s="40">
        <f t="shared" si="6"/>
        <v>3.355753878338888E-5</v>
      </c>
      <c r="CU5" s="80">
        <f t="shared" si="7"/>
        <v>1.0662921213600787E-4</v>
      </c>
      <c r="CV5" s="80">
        <f t="shared" si="8"/>
        <v>2.1087933793292703E-4</v>
      </c>
      <c r="CW5" s="80">
        <f t="shared" si="9"/>
        <v>1.646467256057992E-4</v>
      </c>
      <c r="CX5" s="80">
        <f t="shared" si="10"/>
        <v>2.4669942302305633E-4</v>
      </c>
      <c r="CY5" s="79">
        <f t="shared" si="11"/>
        <v>2.1033687378958688E-5</v>
      </c>
      <c r="CZ5" s="79">
        <f t="shared" si="12"/>
        <v>2.1264979171106706E-5</v>
      </c>
      <c r="DA5" s="80">
        <f t="shared" si="13"/>
        <v>0.14468892609904244</v>
      </c>
      <c r="DB5" s="79">
        <f t="shared" si="15"/>
        <v>-3.1788135061156289E-6</v>
      </c>
    </row>
    <row r="6" spans="1:106" x14ac:dyDescent="0.25">
      <c r="A6" s="89" t="s">
        <v>172</v>
      </c>
      <c r="B6" s="75">
        <v>87059.245123000001</v>
      </c>
      <c r="C6" s="75">
        <v>915.597397</v>
      </c>
      <c r="D6" s="75">
        <v>1087.5682320000001</v>
      </c>
      <c r="E6" s="75">
        <v>15595.809119</v>
      </c>
      <c r="F6" s="75">
        <v>11479.763999000001</v>
      </c>
      <c r="G6" s="75">
        <v>705.53232700000001</v>
      </c>
      <c r="H6" s="75">
        <v>18605.100946999999</v>
      </c>
      <c r="I6" s="75">
        <v>563.61847599999999</v>
      </c>
      <c r="J6" s="75">
        <v>151.329477</v>
      </c>
      <c r="K6" s="75">
        <v>844.75510299999996</v>
      </c>
      <c r="L6" s="75">
        <v>774.807006</v>
      </c>
      <c r="M6" s="75">
        <v>172.17946800000001</v>
      </c>
      <c r="N6" s="75">
        <v>91.470277999999993</v>
      </c>
      <c r="O6" s="75">
        <v>163.43606800000001</v>
      </c>
      <c r="P6" s="75"/>
      <c r="Q6" s="89"/>
      <c r="R6" s="89" t="s">
        <v>172</v>
      </c>
      <c r="S6" s="75">
        <v>1908.7713498342</v>
      </c>
      <c r="T6" s="75">
        <v>286.200967065432</v>
      </c>
      <c r="U6" s="75">
        <v>172.252219892206</v>
      </c>
      <c r="V6" s="75">
        <v>568.18698123866</v>
      </c>
      <c r="W6" s="75">
        <v>568.18698123866</v>
      </c>
      <c r="X6" s="75">
        <v>102.96013268214401</v>
      </c>
      <c r="Y6" s="75">
        <v>598.45486826037097</v>
      </c>
      <c r="Z6" s="75">
        <v>155.63270413129399</v>
      </c>
      <c r="AA6" s="75">
        <v>91.508941465365396</v>
      </c>
      <c r="AB6" s="75">
        <v>2051.4698255102999</v>
      </c>
      <c r="AC6" s="75">
        <v>87138.172440031107</v>
      </c>
      <c r="AD6" s="75">
        <v>467.52317943359799</v>
      </c>
      <c r="AE6" s="75">
        <v>5.1849240304991104</v>
      </c>
      <c r="AF6" s="75">
        <v>303.536000618706</v>
      </c>
      <c r="AG6" s="75">
        <v>0</v>
      </c>
      <c r="AH6" s="75">
        <v>53.030755870976598</v>
      </c>
      <c r="AI6" s="75">
        <v>224.94481477349399</v>
      </c>
      <c r="AJ6" s="75">
        <v>864.15969377715498</v>
      </c>
      <c r="AK6" s="75">
        <v>864.15969377715498</v>
      </c>
      <c r="AL6" s="75">
        <v>211.566293661853</v>
      </c>
      <c r="AM6" s="75">
        <v>0</v>
      </c>
      <c r="AN6" s="75">
        <v>11881973.1210975</v>
      </c>
      <c r="AO6" s="75">
        <v>0</v>
      </c>
      <c r="AP6" s="75">
        <v>2058.4523107902901</v>
      </c>
      <c r="AQ6" s="75">
        <v>144.10239753509799</v>
      </c>
      <c r="AR6" s="75">
        <v>244.89565054234299</v>
      </c>
      <c r="AS6" s="75">
        <v>2125.13613053791</v>
      </c>
      <c r="AT6" s="75">
        <v>109.59127595235999</v>
      </c>
      <c r="AU6" s="75">
        <v>792.460500341939</v>
      </c>
      <c r="AV6" s="75">
        <v>0</v>
      </c>
      <c r="AW6" s="75">
        <v>192.89508301444599</v>
      </c>
      <c r="AX6" s="75">
        <v>916.26217600939196</v>
      </c>
      <c r="AY6" s="75">
        <v>0</v>
      </c>
      <c r="AZ6" s="75">
        <v>19291.996293311298</v>
      </c>
      <c r="BA6" s="75">
        <v>979.85876157745099</v>
      </c>
      <c r="BB6" s="75">
        <v>108.873148979253</v>
      </c>
      <c r="BC6" s="75">
        <v>1088.7319105567001</v>
      </c>
      <c r="BD6" s="75">
        <v>1.3064059782849999</v>
      </c>
      <c r="BE6" s="75">
        <v>909.04540027439805</v>
      </c>
      <c r="BF6" s="75">
        <v>91.108562688700204</v>
      </c>
      <c r="BG6" s="75">
        <v>1.0165410198943901</v>
      </c>
      <c r="BH6" s="75">
        <v>2187.2206450732301</v>
      </c>
      <c r="BI6" s="75">
        <v>1.4434250050099999</v>
      </c>
      <c r="BJ6" s="75">
        <v>76.554124419693807</v>
      </c>
      <c r="BK6" s="75">
        <v>910.78022691711203</v>
      </c>
      <c r="BL6" s="75">
        <v>0.52579292028968705</v>
      </c>
      <c r="BM6" s="75">
        <v>0</v>
      </c>
      <c r="BN6" s="75">
        <v>99.240863695277099</v>
      </c>
      <c r="BO6" s="75">
        <v>15608.543502118</v>
      </c>
      <c r="BP6" s="75">
        <v>11490.0167839524</v>
      </c>
      <c r="BQ6" s="75">
        <v>4118.5267181655299</v>
      </c>
      <c r="BR6" s="75">
        <v>3.4340984802658698</v>
      </c>
      <c r="BS6" s="75">
        <v>0.19719094841537199</v>
      </c>
      <c r="BT6" s="75">
        <v>65.402491223620302</v>
      </c>
      <c r="BU6" s="75">
        <v>57.434777749631998</v>
      </c>
      <c r="BV6" s="75">
        <v>4183.7757817014099</v>
      </c>
      <c r="BW6" s="75">
        <v>16.493879939813802</v>
      </c>
      <c r="BX6" s="75">
        <v>22.2986492580565</v>
      </c>
      <c r="BY6" s="75">
        <v>5976.8230845948701</v>
      </c>
      <c r="BZ6" s="75">
        <v>2.16241975582221</v>
      </c>
      <c r="CA6" s="75">
        <v>2.1651815128689198</v>
      </c>
      <c r="CB6" s="75">
        <v>72.271198109095707</v>
      </c>
      <c r="CC6" s="75">
        <v>0.15947645714887199</v>
      </c>
      <c r="CD6" s="75">
        <v>705.956294023027</v>
      </c>
      <c r="CE6" s="75">
        <v>61.049656820322198</v>
      </c>
      <c r="CF6" s="75">
        <v>0</v>
      </c>
      <c r="CG6" s="75">
        <v>35.132935098752398</v>
      </c>
      <c r="CH6" s="75">
        <v>336.16342842398899</v>
      </c>
      <c r="CI6" s="75">
        <v>311.26127512881402</v>
      </c>
      <c r="CJ6" s="75">
        <v>18617.240597239201</v>
      </c>
      <c r="CK6" s="75">
        <v>146.03541001679901</v>
      </c>
      <c r="CL6" s="75"/>
      <c r="CM6" s="22">
        <f t="shared" si="14"/>
        <v>1.0362435932730094</v>
      </c>
      <c r="CN6" s="40">
        <f t="shared" si="0"/>
        <v>9.0659317019801001E-4</v>
      </c>
      <c r="CO6" s="40">
        <f t="shared" si="1"/>
        <v>7.2606039681867281E-4</v>
      </c>
      <c r="CP6" s="40">
        <f t="shared" si="2"/>
        <v>1.0699821146486063E-3</v>
      </c>
      <c r="CQ6" s="40">
        <f t="shared" si="3"/>
        <v>8.1652596674106233E-4</v>
      </c>
      <c r="CR6" s="40">
        <f t="shared" si="4"/>
        <v>8.9311809487482223E-4</v>
      </c>
      <c r="CS6" s="40">
        <f t="shared" si="5"/>
        <v>6.0091792651053026E-4</v>
      </c>
      <c r="CT6" s="40">
        <f t="shared" si="6"/>
        <v>6.5249042581299189E-4</v>
      </c>
      <c r="CU6" s="80">
        <f t="shared" si="7"/>
        <v>8.1056697627847271E-3</v>
      </c>
      <c r="CV6" s="80">
        <f t="shared" si="8"/>
        <v>2.843614619307773E-2</v>
      </c>
      <c r="CW6" s="80">
        <f t="shared" si="9"/>
        <v>2.2970670089169053E-2</v>
      </c>
      <c r="CX6" s="80">
        <f t="shared" si="10"/>
        <v>2.2784376244965182E-2</v>
      </c>
      <c r="CY6" s="79">
        <f t="shared" si="11"/>
        <v>4.225352363499332E-4</v>
      </c>
      <c r="CZ6" s="79">
        <f t="shared" si="12"/>
        <v>4.2268883631689383E-4</v>
      </c>
      <c r="DA6" s="80">
        <f t="shared" si="13"/>
        <v>0.18024794266615604</v>
      </c>
      <c r="DB6" s="79">
        <f t="shared" si="15"/>
        <v>0</v>
      </c>
    </row>
    <row r="7" spans="1:106" x14ac:dyDescent="0.25">
      <c r="A7" s="89" t="s">
        <v>173</v>
      </c>
      <c r="B7" s="75">
        <v>41742.372769000001</v>
      </c>
      <c r="C7" s="75">
        <v>440.11719599999998</v>
      </c>
      <c r="D7" s="75">
        <v>499.33265799999998</v>
      </c>
      <c r="E7" s="75">
        <v>7860.664538</v>
      </c>
      <c r="F7" s="75">
        <v>5600.5204169999997</v>
      </c>
      <c r="G7" s="75">
        <v>424.38746200000003</v>
      </c>
      <c r="H7" s="75">
        <v>9751.6822609999999</v>
      </c>
      <c r="I7" s="75">
        <v>363.09787899999998</v>
      </c>
      <c r="J7" s="75">
        <v>97.345277999999993</v>
      </c>
      <c r="K7" s="75">
        <v>725.22229600000003</v>
      </c>
      <c r="L7" s="75">
        <v>816.07788800000003</v>
      </c>
      <c r="M7" s="75">
        <v>110.973614</v>
      </c>
      <c r="N7" s="75">
        <v>58.731653999999999</v>
      </c>
      <c r="O7" s="75">
        <v>105.45737699999999</v>
      </c>
      <c r="P7" s="75"/>
      <c r="Q7" s="89"/>
      <c r="R7" s="89" t="s">
        <v>173</v>
      </c>
      <c r="S7" s="75">
        <v>903.35959555489501</v>
      </c>
      <c r="T7" s="75">
        <v>135.467986328547</v>
      </c>
      <c r="U7" s="75">
        <v>110.941985619668</v>
      </c>
      <c r="V7" s="75">
        <v>364.45995102284502</v>
      </c>
      <c r="W7" s="75">
        <v>364.45995102284502</v>
      </c>
      <c r="X7" s="75">
        <v>48.661654149428699</v>
      </c>
      <c r="Y7" s="75">
        <v>284.383370537421</v>
      </c>
      <c r="Z7" s="75">
        <v>98.752269825566799</v>
      </c>
      <c r="AA7" s="75">
        <v>58.714907683270603</v>
      </c>
      <c r="AB7" s="75">
        <v>970.15266059161604</v>
      </c>
      <c r="AC7" s="75">
        <v>41730.241857305802</v>
      </c>
      <c r="AD7" s="75">
        <v>221.03741466784501</v>
      </c>
      <c r="AE7" s="75">
        <v>1.7547508246956101</v>
      </c>
      <c r="AF7" s="75">
        <v>144.05068215172099</v>
      </c>
      <c r="AG7" s="75">
        <v>0</v>
      </c>
      <c r="AH7" s="75">
        <v>25.201773139447798</v>
      </c>
      <c r="AI7" s="75">
        <v>103.547328353701</v>
      </c>
      <c r="AJ7" s="75">
        <v>731.46198549496398</v>
      </c>
      <c r="AK7" s="75">
        <v>731.46198549496398</v>
      </c>
      <c r="AL7" s="75">
        <v>100.62777825633501</v>
      </c>
      <c r="AM7" s="75">
        <v>0</v>
      </c>
      <c r="AN7" s="75">
        <v>5754556.9208276104</v>
      </c>
      <c r="AO7" s="75">
        <v>0</v>
      </c>
      <c r="AP7" s="75">
        <v>977.53354847029505</v>
      </c>
      <c r="AQ7" s="75">
        <v>68.4210863914317</v>
      </c>
      <c r="AR7" s="75">
        <v>116.480328762111</v>
      </c>
      <c r="AS7" s="75">
        <v>1010.76442867854</v>
      </c>
      <c r="AT7" s="75">
        <v>51.862851881627797</v>
      </c>
      <c r="AU7" s="75">
        <v>821.71077274036998</v>
      </c>
      <c r="AV7" s="75">
        <v>0</v>
      </c>
      <c r="AW7" s="75">
        <v>119.406150404363</v>
      </c>
      <c r="AX7" s="75">
        <v>440.03010826909599</v>
      </c>
      <c r="AY7" s="75">
        <v>0</v>
      </c>
      <c r="AZ7" s="75">
        <v>10068.108713261299</v>
      </c>
      <c r="BA7" s="75">
        <v>449.32550974740502</v>
      </c>
      <c r="BB7" s="75">
        <v>49.925063854671301</v>
      </c>
      <c r="BC7" s="75">
        <v>499.25057360207597</v>
      </c>
      <c r="BD7" s="75">
        <v>0.62116081374368703</v>
      </c>
      <c r="BE7" s="75">
        <v>431.59332037974002</v>
      </c>
      <c r="BF7" s="75">
        <v>43.334170663473003</v>
      </c>
      <c r="BG7" s="75">
        <v>0.35150934043221599</v>
      </c>
      <c r="BH7" s="75">
        <v>1038.23864764112</v>
      </c>
      <c r="BI7" s="75">
        <v>0.49028961975782198</v>
      </c>
      <c r="BJ7" s="75">
        <v>38.7532282247832</v>
      </c>
      <c r="BK7" s="75">
        <v>461.81070825134799</v>
      </c>
      <c r="BL7" s="75">
        <v>0.19859755967084999</v>
      </c>
      <c r="BM7" s="75">
        <v>0</v>
      </c>
      <c r="BN7" s="75">
        <v>49.217625689357703</v>
      </c>
      <c r="BO7" s="75">
        <v>7858.3054123721904</v>
      </c>
      <c r="BP7" s="75">
        <v>5598.7905973895704</v>
      </c>
      <c r="BQ7" s="75">
        <v>2259.51481498261</v>
      </c>
      <c r="BR7" s="75">
        <v>1.7599228326085601</v>
      </c>
      <c r="BS7" s="75">
        <v>7.3731201920225697E-2</v>
      </c>
      <c r="BT7" s="75">
        <v>31.227323505018202</v>
      </c>
      <c r="BU7" s="75">
        <v>26.347482862481101</v>
      </c>
      <c r="BV7" s="75">
        <v>2031.17757728577</v>
      </c>
      <c r="BW7" s="75">
        <v>8.4186451287223694</v>
      </c>
      <c r="BX7" s="75">
        <v>11.0900126797731</v>
      </c>
      <c r="BY7" s="75">
        <v>2901.68256011728</v>
      </c>
      <c r="BZ7" s="75">
        <v>0.73183814687800097</v>
      </c>
      <c r="CA7" s="75">
        <v>0.85446322408329001</v>
      </c>
      <c r="CB7" s="75">
        <v>35.273432857796301</v>
      </c>
      <c r="CC7" s="75">
        <v>6.3487008760065397E-2</v>
      </c>
      <c r="CD7" s="75">
        <v>424.30297202180299</v>
      </c>
      <c r="CE7" s="75">
        <v>29.037206587557002</v>
      </c>
      <c r="CF7" s="75">
        <v>0</v>
      </c>
      <c r="CG7" s="75">
        <v>16.710350612742602</v>
      </c>
      <c r="CH7" s="75">
        <v>159.18912092859799</v>
      </c>
      <c r="CI7" s="75">
        <v>147.73333203701699</v>
      </c>
      <c r="CJ7" s="75">
        <v>9748.7019788576708</v>
      </c>
      <c r="CK7" s="75">
        <v>69.221866489373696</v>
      </c>
      <c r="CL7" s="75"/>
      <c r="CM7" s="22">
        <f t="shared" si="14"/>
        <v>1.0327640269541869</v>
      </c>
      <c r="CN7" s="40">
        <f t="shared" si="0"/>
        <v>-2.9061385085440907E-4</v>
      </c>
      <c r="CO7" s="40">
        <f t="shared" si="1"/>
        <v>-1.9787395651768255E-4</v>
      </c>
      <c r="CP7" s="40">
        <f t="shared" si="2"/>
        <v>-1.6438820215121334E-4</v>
      </c>
      <c r="CQ7" s="40">
        <f t="shared" si="3"/>
        <v>-3.0011783563655618E-4</v>
      </c>
      <c r="CR7" s="40">
        <f t="shared" si="4"/>
        <v>-3.0886765543762344E-4</v>
      </c>
      <c r="CS7" s="40">
        <f t="shared" si="5"/>
        <v>-1.9908688583509843E-4</v>
      </c>
      <c r="CT7" s="40">
        <f t="shared" si="6"/>
        <v>-3.0561723224393393E-4</v>
      </c>
      <c r="CU7" s="80">
        <f t="shared" si="7"/>
        <v>3.7512530411807805E-3</v>
      </c>
      <c r="CV7" s="80">
        <f t="shared" si="8"/>
        <v>1.4453621731572905E-2</v>
      </c>
      <c r="CW7" s="80">
        <f t="shared" si="9"/>
        <v>8.6038302040343708E-3</v>
      </c>
      <c r="CX7" s="80">
        <f t="shared" si="10"/>
        <v>6.9023861854347231E-3</v>
      </c>
      <c r="CY7" s="79">
        <f t="shared" si="11"/>
        <v>-2.8500811311772526E-4</v>
      </c>
      <c r="CZ7" s="79">
        <f t="shared" si="12"/>
        <v>-2.8513272807532324E-4</v>
      </c>
      <c r="DA7" s="80">
        <f t="shared" si="13"/>
        <v>0.13226929970354764</v>
      </c>
      <c r="DB7" s="79">
        <f t="shared" si="15"/>
        <v>0</v>
      </c>
    </row>
    <row r="8" spans="1:106" x14ac:dyDescent="0.25">
      <c r="A8" s="89" t="s">
        <v>174</v>
      </c>
      <c r="B8" s="75">
        <v>793.53810399999998</v>
      </c>
      <c r="C8" s="75">
        <v>5.5763420000000004</v>
      </c>
      <c r="D8" s="75">
        <v>13.871197</v>
      </c>
      <c r="E8" s="75">
        <v>138.772896</v>
      </c>
      <c r="F8" s="75">
        <v>120.167822</v>
      </c>
      <c r="G8" s="75">
        <v>6.7701380000000002</v>
      </c>
      <c r="H8" s="75">
        <v>154.14326399999999</v>
      </c>
      <c r="I8" s="75">
        <v>5.143351</v>
      </c>
      <c r="J8" s="75">
        <v>2.270778</v>
      </c>
      <c r="K8" s="75">
        <v>13.488243000000001</v>
      </c>
      <c r="L8" s="75">
        <v>7.9116080000000002</v>
      </c>
      <c r="M8" s="75">
        <v>2.5917330000000001</v>
      </c>
      <c r="N8" s="75">
        <v>2.0701770000000002</v>
      </c>
      <c r="O8" s="75">
        <v>1.596767</v>
      </c>
      <c r="P8" s="75"/>
      <c r="Q8" s="89"/>
      <c r="R8" s="89" t="s">
        <v>174</v>
      </c>
      <c r="S8" s="75">
        <v>14.559925594145801</v>
      </c>
      <c r="T8" s="75">
        <v>2.1841596996281898</v>
      </c>
      <c r="U8" s="75">
        <v>2.59173568853398</v>
      </c>
      <c r="V8" s="75">
        <v>5.1433452943803903</v>
      </c>
      <c r="W8" s="75">
        <v>5.1433452943803903</v>
      </c>
      <c r="X8" s="75">
        <v>0.781635738653086</v>
      </c>
      <c r="Y8" s="75">
        <v>4.6302622073490998</v>
      </c>
      <c r="Z8" s="75">
        <v>2.2707633197588302</v>
      </c>
      <c r="AA8" s="75">
        <v>2.0701668197296001</v>
      </c>
      <c r="AB8" s="75">
        <v>15.6064727458346</v>
      </c>
      <c r="AC8" s="75">
        <v>793.53783424549499</v>
      </c>
      <c r="AD8" s="75">
        <v>3.5534255683248701</v>
      </c>
      <c r="AE8" s="75">
        <v>0</v>
      </c>
      <c r="AF8" s="75">
        <v>2.3377973732059001</v>
      </c>
      <c r="AG8" s="75">
        <v>0</v>
      </c>
      <c r="AH8" s="75">
        <v>0.410402272501242</v>
      </c>
      <c r="AI8" s="75">
        <v>1.55111570896509</v>
      </c>
      <c r="AJ8" s="75">
        <v>13.4882479922668</v>
      </c>
      <c r="AK8" s="75">
        <v>13.4882479922668</v>
      </c>
      <c r="AL8" s="75">
        <v>1.6421088793090699</v>
      </c>
      <c r="AM8" s="75">
        <v>0</v>
      </c>
      <c r="AN8" s="75">
        <v>141348.25933629801</v>
      </c>
      <c r="AO8" s="75">
        <v>0</v>
      </c>
      <c r="AP8" s="75">
        <v>15.8903343787441</v>
      </c>
      <c r="AQ8" s="75">
        <v>1.1117616532615699</v>
      </c>
      <c r="AR8" s="75">
        <v>1.9008047118923901</v>
      </c>
      <c r="AS8" s="75">
        <v>16.493534730490101</v>
      </c>
      <c r="AT8" s="75">
        <v>0.83576817890287003</v>
      </c>
      <c r="AU8" s="75">
        <v>7.9116337703215898</v>
      </c>
      <c r="AV8" s="75">
        <v>0</v>
      </c>
      <c r="AW8" s="75">
        <v>1.82489171604523</v>
      </c>
      <c r="AX8" s="75">
        <v>5.5763394321995996</v>
      </c>
      <c r="AY8" s="75">
        <v>0</v>
      </c>
      <c r="AZ8" s="75">
        <v>159.294184648114</v>
      </c>
      <c r="BA8" s="75">
        <v>12.484081620176701</v>
      </c>
      <c r="BB8" s="75">
        <v>1.3871259609892099</v>
      </c>
      <c r="BC8" s="75">
        <v>13.871207581165899</v>
      </c>
      <c r="BD8" s="75">
        <v>1.01280614325302E-2</v>
      </c>
      <c r="BE8" s="75">
        <v>7.0117059817457301</v>
      </c>
      <c r="BF8" s="75">
        <v>0.70715475127779803</v>
      </c>
      <c r="BG8" s="75">
        <v>3.3527629094396399E-3</v>
      </c>
      <c r="BH8" s="75">
        <v>16.859180861522098</v>
      </c>
      <c r="BI8" s="75">
        <v>1.40639693116618E-3</v>
      </c>
      <c r="BJ8" s="75">
        <v>0.40317848388145699</v>
      </c>
      <c r="BK8" s="75">
        <v>4.3169522600131103</v>
      </c>
      <c r="BL8" s="75">
        <v>1.3500734690278101E-3</v>
      </c>
      <c r="BM8" s="75">
        <v>0</v>
      </c>
      <c r="BN8" s="75">
        <v>9.7654196222380196E-2</v>
      </c>
      <c r="BO8" s="75">
        <v>138.77285539984601</v>
      </c>
      <c r="BP8" s="75">
        <v>120.16778602590399</v>
      </c>
      <c r="BQ8" s="75">
        <v>18.605069373942399</v>
      </c>
      <c r="BR8" s="75">
        <v>1.2903803524088201E-3</v>
      </c>
      <c r="BS8" s="75">
        <v>2.33866697531374E-4</v>
      </c>
      <c r="BT8" s="75">
        <v>0.63264376615574502</v>
      </c>
      <c r="BU8" s="75">
        <v>5.9753677585057001E-2</v>
      </c>
      <c r="BV8" s="75">
        <v>46.840148371059897</v>
      </c>
      <c r="BW8" s="75">
        <v>0.309215301730077</v>
      </c>
      <c r="BX8" s="75">
        <v>0.13900535910536399</v>
      </c>
      <c r="BY8" s="75">
        <v>66.914499137441595</v>
      </c>
      <c r="BZ8" s="75">
        <v>0</v>
      </c>
      <c r="CA8" s="75">
        <v>2.4360653670419999E-3</v>
      </c>
      <c r="CB8" s="75">
        <v>0.44445026835761098</v>
      </c>
      <c r="CC8" s="75">
        <v>2.15658625307958E-4</v>
      </c>
      <c r="CD8" s="75">
        <v>6.7701525047261502</v>
      </c>
      <c r="CE8" s="75">
        <v>0.473848223994841</v>
      </c>
      <c r="CF8" s="75">
        <v>0</v>
      </c>
      <c r="CG8" s="75">
        <v>0.27269058979350402</v>
      </c>
      <c r="CH8" s="75">
        <v>2.5695332825026802</v>
      </c>
      <c r="CI8" s="75">
        <v>2.3982303793250499</v>
      </c>
      <c r="CJ8" s="75">
        <v>154.14321786625601</v>
      </c>
      <c r="CK8" s="75">
        <v>1.1200566480971299</v>
      </c>
      <c r="CL8" s="75"/>
      <c r="CM8" s="22">
        <f t="shared" si="14"/>
        <v>1.033416759122852</v>
      </c>
      <c r="CN8" s="40">
        <f t="shared" si="0"/>
        <v>-3.3993894385709426E-7</v>
      </c>
      <c r="CO8" s="40">
        <f t="shared" si="1"/>
        <v>-4.6048115426825497E-7</v>
      </c>
      <c r="CP8" s="40">
        <f t="shared" si="2"/>
        <v>7.6281563148632702E-7</v>
      </c>
      <c r="CQ8" s="40">
        <f t="shared" si="3"/>
        <v>-2.9256544443894176E-7</v>
      </c>
      <c r="CR8" s="40">
        <f t="shared" si="4"/>
        <v>-2.9936546580550073E-7</v>
      </c>
      <c r="CS8" s="40">
        <f t="shared" si="5"/>
        <v>2.1424564979243034E-6</v>
      </c>
      <c r="CT8" s="40">
        <f t="shared" si="6"/>
        <v>-2.9929133963824225E-7</v>
      </c>
      <c r="CU8" s="80">
        <f t="shared" si="7"/>
        <v>-1.1093195097250548E-6</v>
      </c>
      <c r="CV8" s="80">
        <f t="shared" si="8"/>
        <v>-6.464850888019654E-6</v>
      </c>
      <c r="CW8" s="80">
        <f t="shared" si="9"/>
        <v>3.7011987395721457E-7</v>
      </c>
      <c r="CX8" s="80">
        <f t="shared" si="10"/>
        <v>3.2572798841359204E-6</v>
      </c>
      <c r="CY8" s="79">
        <f t="shared" si="11"/>
        <v>1.0373499044418441E-6</v>
      </c>
      <c r="CZ8" s="79">
        <f t="shared" si="12"/>
        <v>-4.9175845350452947E-6</v>
      </c>
      <c r="DA8" s="80">
        <f t="shared" si="13"/>
        <v>0.14286662740727357</v>
      </c>
      <c r="DB8" s="79">
        <f t="shared" si="15"/>
        <v>0</v>
      </c>
    </row>
    <row r="9" spans="1:106" x14ac:dyDescent="0.25">
      <c r="A9" s="89" t="s">
        <v>175</v>
      </c>
      <c r="B9" s="75">
        <v>2496.009153</v>
      </c>
      <c r="C9" s="75">
        <v>25.753305999999998</v>
      </c>
      <c r="D9" s="75">
        <v>20.214994000000001</v>
      </c>
      <c r="E9" s="75">
        <v>401.73425700000001</v>
      </c>
      <c r="F9" s="75">
        <v>360.50918100000001</v>
      </c>
      <c r="G9" s="75">
        <v>21.163437999999999</v>
      </c>
      <c r="H9" s="75">
        <v>592.11759300000006</v>
      </c>
      <c r="I9" s="75">
        <v>12.293822</v>
      </c>
      <c r="J9" s="75">
        <v>5.427689</v>
      </c>
      <c r="K9" s="75">
        <v>32.240110000000001</v>
      </c>
      <c r="L9" s="75">
        <v>18.910617999999999</v>
      </c>
      <c r="M9" s="75">
        <v>6.1948639999999999</v>
      </c>
      <c r="N9" s="75">
        <v>4.9482160000000004</v>
      </c>
      <c r="O9" s="75">
        <v>3.8166449999999998</v>
      </c>
      <c r="P9" s="75"/>
      <c r="Q9" s="89"/>
      <c r="R9" s="89" t="s">
        <v>175</v>
      </c>
      <c r="S9" s="75">
        <v>61.113863607659702</v>
      </c>
      <c r="T9" s="75">
        <v>9.1677704541003209</v>
      </c>
      <c r="U9" s="75">
        <v>6.1942795715492904</v>
      </c>
      <c r="V9" s="75">
        <v>12.2926669338508</v>
      </c>
      <c r="W9" s="75">
        <v>12.2926669338508</v>
      </c>
      <c r="X9" s="75">
        <v>3.2808392342300601</v>
      </c>
      <c r="Y9" s="75">
        <v>19.434974577474499</v>
      </c>
      <c r="Z9" s="75">
        <v>5.4271714163901503</v>
      </c>
      <c r="AA9" s="75">
        <v>4.9477387748285002</v>
      </c>
      <c r="AB9" s="75">
        <v>65.506618017658994</v>
      </c>
      <c r="AC9" s="75">
        <v>2495.5997524209502</v>
      </c>
      <c r="AD9" s="75">
        <v>14.9151609385304</v>
      </c>
      <c r="AE9" s="75">
        <v>0</v>
      </c>
      <c r="AF9" s="75">
        <v>9.8126685707640693</v>
      </c>
      <c r="AG9" s="75">
        <v>0</v>
      </c>
      <c r="AH9" s="75">
        <v>1.7226159420978</v>
      </c>
      <c r="AI9" s="75">
        <v>6.5107188228999604</v>
      </c>
      <c r="AJ9" s="75">
        <v>32.237055384668601</v>
      </c>
      <c r="AK9" s="75">
        <v>32.237055384668601</v>
      </c>
      <c r="AL9" s="75">
        <v>6.8926079410448802</v>
      </c>
      <c r="AM9" s="75">
        <v>0</v>
      </c>
      <c r="AN9" s="75">
        <v>337855.89298103401</v>
      </c>
      <c r="AO9" s="75">
        <v>0</v>
      </c>
      <c r="AP9" s="75">
        <v>66.698092273600196</v>
      </c>
      <c r="AQ9" s="75">
        <v>4.6665105639474804</v>
      </c>
      <c r="AR9" s="75">
        <v>7.9784358651688398</v>
      </c>
      <c r="AS9" s="75">
        <v>69.230061388508105</v>
      </c>
      <c r="AT9" s="75">
        <v>3.5080789914383499</v>
      </c>
      <c r="AU9" s="75">
        <v>18.9088751285543</v>
      </c>
      <c r="AV9" s="75">
        <v>0</v>
      </c>
      <c r="AW9" s="75">
        <v>4.7737794697493303</v>
      </c>
      <c r="AX9" s="75">
        <v>25.752434715300598</v>
      </c>
      <c r="AY9" s="75">
        <v>0</v>
      </c>
      <c r="AZ9" s="75">
        <v>613.65750326559601</v>
      </c>
      <c r="BA9" s="75">
        <v>18.1935027316743</v>
      </c>
      <c r="BB9" s="75">
        <v>2.02149969282164</v>
      </c>
      <c r="BC9" s="75">
        <v>20.215002424495999</v>
      </c>
      <c r="BD9" s="75">
        <v>4.2511795963050499E-2</v>
      </c>
      <c r="BE9" s="75">
        <v>29.430945096573399</v>
      </c>
      <c r="BF9" s="75">
        <v>2.9682172297115499</v>
      </c>
      <c r="BG9" s="75">
        <v>7.4512022024173603E-3</v>
      </c>
      <c r="BH9" s="75">
        <v>70.764724008399597</v>
      </c>
      <c r="BI9" s="75">
        <v>4.8796694500019199E-3</v>
      </c>
      <c r="BJ9" s="75">
        <v>0.75019857614488705</v>
      </c>
      <c r="BK9" s="75">
        <v>8.5289485595551007</v>
      </c>
      <c r="BL9" s="75">
        <v>1.11484552764871E-2</v>
      </c>
      <c r="BM9" s="75">
        <v>0</v>
      </c>
      <c r="BN9" s="75">
        <v>0.178924068629882</v>
      </c>
      <c r="BO9" s="75">
        <v>401.66467115824202</v>
      </c>
      <c r="BP9" s="75">
        <v>360.45019820068597</v>
      </c>
      <c r="BQ9" s="75">
        <v>41.2144729575555</v>
      </c>
      <c r="BR9" s="75">
        <v>3.8025216797014901E-3</v>
      </c>
      <c r="BS9" s="75">
        <v>1.14063161317702E-3</v>
      </c>
      <c r="BT9" s="75">
        <v>6.0544662984947903</v>
      </c>
      <c r="BU9" s="75">
        <v>8.7412886015531502E-2</v>
      </c>
      <c r="BV9" s="75">
        <v>141.14551497213901</v>
      </c>
      <c r="BW9" s="75">
        <v>0.69050085748772205</v>
      </c>
      <c r="BX9" s="75">
        <v>0.32730705016066097</v>
      </c>
      <c r="BY9" s="75">
        <v>201.63647040019299</v>
      </c>
      <c r="BZ9" s="75">
        <v>0</v>
      </c>
      <c r="CA9" s="75">
        <v>5.6107836990249996E-3</v>
      </c>
      <c r="CB9" s="75">
        <v>1.01505953008482</v>
      </c>
      <c r="CC9" s="75">
        <v>1.3617378594222699E-3</v>
      </c>
      <c r="CD9" s="75">
        <v>21.163422287484899</v>
      </c>
      <c r="CE9" s="75">
        <v>1.98893628710448</v>
      </c>
      <c r="CF9" s="75">
        <v>0</v>
      </c>
      <c r="CG9" s="75">
        <v>1.1445910941245501</v>
      </c>
      <c r="CH9" s="75">
        <v>10.7853535081118</v>
      </c>
      <c r="CI9" s="75">
        <v>10.066322161087299</v>
      </c>
      <c r="CJ9" s="75">
        <v>592.036778275654</v>
      </c>
      <c r="CK9" s="75">
        <v>4.7013327750067502</v>
      </c>
      <c r="CL9" s="75"/>
      <c r="CM9" s="22">
        <f t="shared" si="14"/>
        <v>1.0365192261415139</v>
      </c>
      <c r="CN9" s="40">
        <f t="shared" si="0"/>
        <v>-1.6402206640859056E-4</v>
      </c>
      <c r="CO9" s="40">
        <f t="shared" si="1"/>
        <v>-3.3831955376918258E-5</v>
      </c>
      <c r="CP9" s="40">
        <f t="shared" si="2"/>
        <v>4.1674491709383712E-7</v>
      </c>
      <c r="CQ9" s="40">
        <f t="shared" si="3"/>
        <v>-1.732136120968106E-4</v>
      </c>
      <c r="CR9" s="40">
        <f t="shared" si="4"/>
        <v>-1.636097010079682E-4</v>
      </c>
      <c r="CS9" s="40">
        <f t="shared" si="5"/>
        <v>-7.4243679597683348E-7</v>
      </c>
      <c r="CT9" s="40">
        <f t="shared" si="6"/>
        <v>-1.3648424789508879E-4</v>
      </c>
      <c r="CU9" s="80">
        <f t="shared" si="7"/>
        <v>-9.3955008393693893E-5</v>
      </c>
      <c r="CV9" s="80">
        <f t="shared" si="8"/>
        <v>-9.5359850177425211E-5</v>
      </c>
      <c r="CW9" s="80">
        <f t="shared" si="9"/>
        <v>-9.4745809843719878E-5</v>
      </c>
      <c r="CX9" s="80">
        <f t="shared" si="10"/>
        <v>-9.2163642970300285E-5</v>
      </c>
      <c r="CY9" s="79">
        <f t="shared" si="11"/>
        <v>-9.4340804045011393E-5</v>
      </c>
      <c r="CZ9" s="79">
        <f t="shared" si="12"/>
        <v>-9.6443884321172101E-5</v>
      </c>
      <c r="DA9" s="80">
        <f t="shared" si="13"/>
        <v>0.25077901396365931</v>
      </c>
      <c r="DB9" s="79">
        <f t="shared" si="15"/>
        <v>0</v>
      </c>
    </row>
    <row r="10" spans="1:106" x14ac:dyDescent="0.25">
      <c r="A10" s="89" t="s">
        <v>176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89"/>
      <c r="R10" s="89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22" t="e">
        <f t="shared" si="14"/>
        <v>#DIV/0!</v>
      </c>
      <c r="CN10" s="40">
        <f t="shared" si="0"/>
        <v>0</v>
      </c>
      <c r="CO10" s="40">
        <f t="shared" si="1"/>
        <v>0</v>
      </c>
      <c r="CP10" s="40">
        <f t="shared" si="2"/>
        <v>0</v>
      </c>
      <c r="CQ10" s="40">
        <f t="shared" si="3"/>
        <v>0</v>
      </c>
      <c r="CR10" s="40">
        <f t="shared" si="4"/>
        <v>0</v>
      </c>
      <c r="CS10" s="40">
        <f t="shared" si="5"/>
        <v>0</v>
      </c>
      <c r="CT10" s="40">
        <f t="shared" si="6"/>
        <v>0</v>
      </c>
      <c r="CU10" s="80">
        <f t="shared" si="7"/>
        <v>0</v>
      </c>
      <c r="CV10" s="80">
        <f t="shared" si="8"/>
        <v>0</v>
      </c>
      <c r="CW10" s="80">
        <f t="shared" si="9"/>
        <v>0</v>
      </c>
      <c r="CX10" s="80">
        <f t="shared" si="10"/>
        <v>0</v>
      </c>
      <c r="CY10" s="79">
        <f t="shared" si="11"/>
        <v>0</v>
      </c>
      <c r="CZ10" s="79">
        <f t="shared" si="12"/>
        <v>0</v>
      </c>
      <c r="DA10" s="80">
        <f t="shared" si="13"/>
        <v>0</v>
      </c>
      <c r="DB10" s="79">
        <f t="shared" si="15"/>
        <v>0</v>
      </c>
    </row>
    <row r="11" spans="1:106" x14ac:dyDescent="0.25">
      <c r="A11" s="89" t="s">
        <v>177</v>
      </c>
      <c r="B11" s="75">
        <v>735861.34606999997</v>
      </c>
      <c r="C11" s="75">
        <v>5283.7692100000004</v>
      </c>
      <c r="D11" s="75">
        <v>14183.167826000001</v>
      </c>
      <c r="E11" s="75">
        <v>120774.05553</v>
      </c>
      <c r="F11" s="75">
        <v>108606.85708</v>
      </c>
      <c r="G11" s="75">
        <v>7317.4942419999998</v>
      </c>
      <c r="H11" s="75">
        <v>140192.15622</v>
      </c>
      <c r="I11" s="75">
        <v>4945.5070349999996</v>
      </c>
      <c r="J11" s="75">
        <v>2183.4297969999998</v>
      </c>
      <c r="K11" s="75">
        <v>12969.41864</v>
      </c>
      <c r="L11" s="75">
        <v>7607.2854020000004</v>
      </c>
      <c r="M11" s="75">
        <v>2492.0416970000001</v>
      </c>
      <c r="N11" s="75">
        <v>1990.5473139999999</v>
      </c>
      <c r="O11" s="75">
        <v>1535.344623</v>
      </c>
      <c r="P11" s="75"/>
      <c r="Q11" s="89"/>
      <c r="R11" s="89" t="s">
        <v>177</v>
      </c>
      <c r="S11" s="75">
        <v>13071.642532952699</v>
      </c>
      <c r="T11" s="75">
        <v>1960.7175120214699</v>
      </c>
      <c r="U11" s="75">
        <v>2492.0489446892402</v>
      </c>
      <c r="V11" s="75">
        <v>4951.1081212588197</v>
      </c>
      <c r="W11" s="75">
        <v>4951.1081212588197</v>
      </c>
      <c r="X11" s="75">
        <v>702.36959245758896</v>
      </c>
      <c r="Y11" s="75">
        <v>4145.9084295780103</v>
      </c>
      <c r="Z11" s="75">
        <v>2188.9056642457599</v>
      </c>
      <c r="AA11" s="75">
        <v>1990.55309038737</v>
      </c>
      <c r="AB11" s="75">
        <v>14018.3071955018</v>
      </c>
      <c r="AC11" s="75">
        <v>735866.667519724</v>
      </c>
      <c r="AD11" s="75">
        <v>3192.3678996035501</v>
      </c>
      <c r="AE11" s="75">
        <v>6.6895225299721197</v>
      </c>
      <c r="AF11" s="75">
        <v>2095.0354774849402</v>
      </c>
      <c r="AG11" s="75">
        <v>0</v>
      </c>
      <c r="AH11" s="75">
        <v>367.45426743138898</v>
      </c>
      <c r="AI11" s="75">
        <v>1420.4413930025501</v>
      </c>
      <c r="AJ11" s="75">
        <v>12994.031992414801</v>
      </c>
      <c r="AK11" s="75">
        <v>12994.031992414801</v>
      </c>
      <c r="AL11" s="75">
        <v>1469.4709847137001</v>
      </c>
      <c r="AM11" s="75">
        <v>0</v>
      </c>
      <c r="AN11" s="75">
        <v>136880044.81126899</v>
      </c>
      <c r="AO11" s="75">
        <v>0</v>
      </c>
      <c r="AP11" s="75">
        <v>14234.149701340501</v>
      </c>
      <c r="AQ11" s="75">
        <v>995.99538697165201</v>
      </c>
      <c r="AR11" s="75">
        <v>1700.9665029513501</v>
      </c>
      <c r="AS11" s="75">
        <v>14759.7163069002</v>
      </c>
      <c r="AT11" s="75">
        <v>750.37276257645397</v>
      </c>
      <c r="AU11" s="75">
        <v>7629.68187097603</v>
      </c>
      <c r="AV11" s="75">
        <v>0</v>
      </c>
      <c r="AW11" s="75">
        <v>1739.48236315435</v>
      </c>
      <c r="AX11" s="75">
        <v>5283.7888867002603</v>
      </c>
      <c r="AY11" s="75">
        <v>0</v>
      </c>
      <c r="AZ11" s="75">
        <v>144817.027852428</v>
      </c>
      <c r="BA11" s="75">
        <v>12764.848721304799</v>
      </c>
      <c r="BB11" s="75">
        <v>1418.3167142823099</v>
      </c>
      <c r="BC11" s="75">
        <v>14183.1654355871</v>
      </c>
      <c r="BD11" s="75">
        <v>9.0652786332552004</v>
      </c>
      <c r="BE11" s="75">
        <v>6281.8595560903505</v>
      </c>
      <c r="BF11" s="75">
        <v>632.81059992202597</v>
      </c>
      <c r="BG11" s="75">
        <v>5.0446615947461604</v>
      </c>
      <c r="BH11" s="75">
        <v>15106.2241258591</v>
      </c>
      <c r="BI11" s="75">
        <v>4.2091543439196997</v>
      </c>
      <c r="BJ11" s="75">
        <v>381.07787417576299</v>
      </c>
      <c r="BK11" s="75">
        <v>4044.25129117908</v>
      </c>
      <c r="BL11" s="75">
        <v>1.8346970672001801</v>
      </c>
      <c r="BM11" s="75">
        <v>0</v>
      </c>
      <c r="BN11" s="75">
        <v>115.276629730639</v>
      </c>
      <c r="BO11" s="75">
        <v>120774.95032443199</v>
      </c>
      <c r="BP11" s="75">
        <v>108607.61272871699</v>
      </c>
      <c r="BQ11" s="75">
        <v>12167.3375957146</v>
      </c>
      <c r="BR11" s="75">
        <v>1.14743684772984</v>
      </c>
      <c r="BS11" s="75">
        <v>0.52383627547398803</v>
      </c>
      <c r="BT11" s="75">
        <v>470.666201251784</v>
      </c>
      <c r="BU11" s="75">
        <v>89.233745874325507</v>
      </c>
      <c r="BV11" s="75">
        <v>42267.826301442001</v>
      </c>
      <c r="BW11" s="75">
        <v>281.34990189603002</v>
      </c>
      <c r="BX11" s="75">
        <v>128.549474486273</v>
      </c>
      <c r="BY11" s="75">
        <v>60382.612155467403</v>
      </c>
      <c r="BZ11" s="75">
        <v>2.78992983021742</v>
      </c>
      <c r="CA11" s="75">
        <v>5.2978446765281602</v>
      </c>
      <c r="CB11" s="75">
        <v>428.31825448592002</v>
      </c>
      <c r="CC11" s="75">
        <v>0.39326792250092302</v>
      </c>
      <c r="CD11" s="75">
        <v>7317.4999952922499</v>
      </c>
      <c r="CE11" s="75">
        <v>424.03137594748199</v>
      </c>
      <c r="CF11" s="75">
        <v>0</v>
      </c>
      <c r="CG11" s="75">
        <v>244.02219319333599</v>
      </c>
      <c r="CH11" s="75">
        <v>2305.9817965878801</v>
      </c>
      <c r="CI11" s="75">
        <v>2149.0335127026301</v>
      </c>
      <c r="CJ11" s="75">
        <v>140193.25951253201</v>
      </c>
      <c r="CK11" s="75">
        <v>1004.53312467665</v>
      </c>
      <c r="CL11" s="75"/>
      <c r="CM11" s="22">
        <f t="shared" si="14"/>
        <v>1.0329813883775394</v>
      </c>
      <c r="CN11" s="40">
        <f t="shared" si="0"/>
        <v>7.2315929521861484E-6</v>
      </c>
      <c r="CO11" s="40">
        <f t="shared" si="1"/>
        <v>3.7239893488608668E-6</v>
      </c>
      <c r="CP11" s="40">
        <f t="shared" si="2"/>
        <v>-1.6853871648954354E-7</v>
      </c>
      <c r="CQ11" s="40">
        <f t="shared" si="3"/>
        <v>7.4088298854300403E-6</v>
      </c>
      <c r="CR11" s="40">
        <f t="shared" si="4"/>
        <v>6.9576520056790898E-6</v>
      </c>
      <c r="CS11" s="40">
        <f t="shared" si="5"/>
        <v>7.8623802900965202E-7</v>
      </c>
      <c r="CT11" s="40">
        <f t="shared" si="6"/>
        <v>7.8698592114660309E-6</v>
      </c>
      <c r="CU11" s="80">
        <f t="shared" si="7"/>
        <v>1.1325605684473631E-3</v>
      </c>
      <c r="CV11" s="80">
        <f t="shared" si="8"/>
        <v>2.5079199950847463E-3</v>
      </c>
      <c r="CW11" s="80">
        <f t="shared" si="9"/>
        <v>1.8977992073514276E-3</v>
      </c>
      <c r="CX11" s="80">
        <f t="shared" si="10"/>
        <v>2.9440815997440356E-3</v>
      </c>
      <c r="CY11" s="79">
        <f t="shared" si="11"/>
        <v>2.9083338568643431E-6</v>
      </c>
      <c r="CZ11" s="79">
        <f t="shared" si="12"/>
        <v>2.9019091028415047E-6</v>
      </c>
      <c r="DA11" s="80">
        <f t="shared" si="13"/>
        <v>0.13295890518408388</v>
      </c>
      <c r="DB11" s="79">
        <f t="shared" si="15"/>
        <v>0</v>
      </c>
    </row>
    <row r="12" spans="1:106" x14ac:dyDescent="0.25">
      <c r="A12" s="89" t="s">
        <v>178</v>
      </c>
      <c r="B12" s="75">
        <v>682321.94785</v>
      </c>
      <c r="C12" s="75">
        <v>5302.1801059999998</v>
      </c>
      <c r="D12" s="75">
        <v>11692.533485</v>
      </c>
      <c r="E12" s="75">
        <v>108634.55951000001</v>
      </c>
      <c r="F12" s="75">
        <v>99710.140348000001</v>
      </c>
      <c r="G12" s="75">
        <v>7228.7860870000004</v>
      </c>
      <c r="H12" s="75">
        <v>132236.39806000001</v>
      </c>
      <c r="I12" s="75">
        <v>4564.5217000000002</v>
      </c>
      <c r="J12" s="75">
        <v>2015.225698</v>
      </c>
      <c r="K12" s="75">
        <v>11970.297547</v>
      </c>
      <c r="L12" s="75">
        <v>7021.2450609999996</v>
      </c>
      <c r="M12" s="75">
        <v>2300.0631709999998</v>
      </c>
      <c r="N12" s="75">
        <v>1837.202976</v>
      </c>
      <c r="O12" s="75">
        <v>1417.0667410000001</v>
      </c>
      <c r="P12" s="75"/>
      <c r="Q12" s="89"/>
      <c r="R12" s="89" t="s">
        <v>178</v>
      </c>
      <c r="S12" s="75">
        <v>12384.771901779601</v>
      </c>
      <c r="T12" s="75">
        <v>1857.85457918051</v>
      </c>
      <c r="U12" s="75">
        <v>2300.06017617204</v>
      </c>
      <c r="V12" s="75">
        <v>4564.5154602451003</v>
      </c>
      <c r="W12" s="75">
        <v>4564.5154602451003</v>
      </c>
      <c r="X12" s="75">
        <v>664.86399156539505</v>
      </c>
      <c r="Y12" s="75">
        <v>3938.5176235724598</v>
      </c>
      <c r="Z12" s="75">
        <v>2015.2230079339199</v>
      </c>
      <c r="AA12" s="75">
        <v>1837.20073337911</v>
      </c>
      <c r="AB12" s="75">
        <v>13274.970955554099</v>
      </c>
      <c r="AC12" s="75">
        <v>682320.03799234505</v>
      </c>
      <c r="AD12" s="75">
        <v>3022.5693322452198</v>
      </c>
      <c r="AE12" s="75">
        <v>0</v>
      </c>
      <c r="AF12" s="75">
        <v>1988.54680870829</v>
      </c>
      <c r="AG12" s="75">
        <v>0</v>
      </c>
      <c r="AH12" s="75">
        <v>349.08921896081102</v>
      </c>
      <c r="AI12" s="75">
        <v>1319.4045248986899</v>
      </c>
      <c r="AJ12" s="75">
        <v>11970.282571227801</v>
      </c>
      <c r="AK12" s="75">
        <v>11970.282571227801</v>
      </c>
      <c r="AL12" s="75">
        <v>1396.7912992413601</v>
      </c>
      <c r="AM12" s="75">
        <v>0</v>
      </c>
      <c r="AN12" s="75">
        <v>125441126.47305401</v>
      </c>
      <c r="AO12" s="75">
        <v>0</v>
      </c>
      <c r="AP12" s="75">
        <v>13516.426320919099</v>
      </c>
      <c r="AQ12" s="75">
        <v>945.67256961468797</v>
      </c>
      <c r="AR12" s="75">
        <v>1616.8368528722599</v>
      </c>
      <c r="AS12" s="75">
        <v>14029.529439151</v>
      </c>
      <c r="AT12" s="75">
        <v>710.91476539636801</v>
      </c>
      <c r="AU12" s="75">
        <v>7021.2575553564702</v>
      </c>
      <c r="AV12" s="75">
        <v>0</v>
      </c>
      <c r="AW12" s="75">
        <v>1611.1019872075799</v>
      </c>
      <c r="AX12" s="75">
        <v>5302.1697938063098</v>
      </c>
      <c r="AY12" s="75">
        <v>0</v>
      </c>
      <c r="AZ12" s="75">
        <v>136617.4408827</v>
      </c>
      <c r="BA12" s="75">
        <v>10523.2745317555</v>
      </c>
      <c r="BB12" s="75">
        <v>1169.2530572999799</v>
      </c>
      <c r="BC12" s="75">
        <v>11692.5275890555</v>
      </c>
      <c r="BD12" s="75">
        <v>8.6150488213237395</v>
      </c>
      <c r="BE12" s="75">
        <v>5964.2038005413096</v>
      </c>
      <c r="BF12" s="75">
        <v>601.51169337517501</v>
      </c>
      <c r="BG12" s="75">
        <v>2.8547344455143802</v>
      </c>
      <c r="BH12" s="75">
        <v>14340.529711265899</v>
      </c>
      <c r="BI12" s="75">
        <v>1.1484998077089701</v>
      </c>
      <c r="BJ12" s="75">
        <v>347.36195882401603</v>
      </c>
      <c r="BK12" s="75">
        <v>3705.4489205363102</v>
      </c>
      <c r="BL12" s="75">
        <v>0.92198630661082304</v>
      </c>
      <c r="BM12" s="75">
        <v>0</v>
      </c>
      <c r="BN12" s="75">
        <v>84.2124271770588</v>
      </c>
      <c r="BO12" s="75">
        <v>108634.24191734</v>
      </c>
      <c r="BP12" s="75">
        <v>99709.868483871905</v>
      </c>
      <c r="BQ12" s="75">
        <v>8924.3734334684796</v>
      </c>
      <c r="BR12" s="75">
        <v>1.0726001002771099</v>
      </c>
      <c r="BS12" s="75">
        <v>0.18178914187662701</v>
      </c>
      <c r="BT12" s="75">
        <v>408.85489062621099</v>
      </c>
      <c r="BU12" s="75">
        <v>52.145208848889702</v>
      </c>
      <c r="BV12" s="75">
        <v>38847.831150124301</v>
      </c>
      <c r="BW12" s="75">
        <v>263.19208080624298</v>
      </c>
      <c r="BX12" s="75">
        <v>117.844022187463</v>
      </c>
      <c r="BY12" s="75">
        <v>55496.902362602399</v>
      </c>
      <c r="BZ12" s="75">
        <v>0</v>
      </c>
      <c r="CA12" s="75">
        <v>2.06870809757265</v>
      </c>
      <c r="CB12" s="75">
        <v>377.66816492848199</v>
      </c>
      <c r="CC12" s="75">
        <v>0.15897931087706299</v>
      </c>
      <c r="CD12" s="75">
        <v>7228.7798043019102</v>
      </c>
      <c r="CE12" s="75">
        <v>403.05886008840901</v>
      </c>
      <c r="CF12" s="75">
        <v>0</v>
      </c>
      <c r="CG12" s="75">
        <v>231.952848192407</v>
      </c>
      <c r="CH12" s="75">
        <v>2185.6604210840501</v>
      </c>
      <c r="CI12" s="75">
        <v>2039.9479997941201</v>
      </c>
      <c r="CJ12" s="75">
        <v>132236.00109190901</v>
      </c>
      <c r="CK12" s="75">
        <v>952.728334683139</v>
      </c>
      <c r="CL12" s="75"/>
      <c r="CM12" s="22">
        <f t="shared" si="14"/>
        <v>1.0331334867555904</v>
      </c>
      <c r="CN12" s="40">
        <f t="shared" si="0"/>
        <v>-2.7990564585560139E-6</v>
      </c>
      <c r="CO12" s="40">
        <f t="shared" si="1"/>
        <v>-1.944896907274111E-6</v>
      </c>
      <c r="CP12" s="40">
        <f t="shared" si="2"/>
        <v>-5.0424867349189039E-7</v>
      </c>
      <c r="CQ12" s="40">
        <f t="shared" si="3"/>
        <v>-2.9234956301321245E-6</v>
      </c>
      <c r="CR12" s="40">
        <f t="shared" si="4"/>
        <v>-2.7265444331588862E-6</v>
      </c>
      <c r="CS12" s="40">
        <f t="shared" si="5"/>
        <v>-8.6912214784110112E-7</v>
      </c>
      <c r="CT12" s="40">
        <f t="shared" si="6"/>
        <v>-3.001957833227832E-6</v>
      </c>
      <c r="CU12" s="80">
        <f t="shared" si="7"/>
        <v>-1.3670117725543387E-6</v>
      </c>
      <c r="CV12" s="80">
        <f t="shared" si="8"/>
        <v>-1.3348708696594298E-6</v>
      </c>
      <c r="CW12" s="80">
        <f t="shared" si="9"/>
        <v>-1.2510776896271299E-6</v>
      </c>
      <c r="CX12" s="80">
        <f t="shared" si="10"/>
        <v>1.7795072472257165E-6</v>
      </c>
      <c r="CY12" s="79">
        <f t="shared" si="11"/>
        <v>-1.3020633509418551E-6</v>
      </c>
      <c r="CZ12" s="79">
        <f t="shared" si="12"/>
        <v>-1.2206712700216582E-6</v>
      </c>
      <c r="DA12" s="80">
        <f t="shared" si="13"/>
        <v>0.13692738711138785</v>
      </c>
      <c r="DB12" s="79">
        <f t="shared" si="15"/>
        <v>0</v>
      </c>
    </row>
    <row r="13" spans="1:106" x14ac:dyDescent="0.25">
      <c r="A13" s="89" t="s">
        <v>179</v>
      </c>
      <c r="B13" s="75">
        <v>159665.30356</v>
      </c>
      <c r="C13" s="75">
        <v>1680.3700154999999</v>
      </c>
      <c r="D13" s="75">
        <v>2386.1626114999999</v>
      </c>
      <c r="E13" s="75">
        <v>28744.240759</v>
      </c>
      <c r="F13" s="75">
        <v>22620.674826999999</v>
      </c>
      <c r="G13" s="75">
        <v>1691.2700400000001</v>
      </c>
      <c r="H13" s="75">
        <v>38703.02663</v>
      </c>
      <c r="I13" s="75">
        <v>2028.2901070999999</v>
      </c>
      <c r="J13" s="75">
        <v>420.61961334</v>
      </c>
      <c r="K13" s="75">
        <v>2975.2449468</v>
      </c>
      <c r="L13" s="75">
        <v>2530.7845440000001</v>
      </c>
      <c r="M13" s="75">
        <v>344.14654300000001</v>
      </c>
      <c r="N13" s="75">
        <v>220.80700682</v>
      </c>
      <c r="O13" s="75">
        <v>327.03971200000001</v>
      </c>
      <c r="P13" s="75">
        <v>5.4116711999999998</v>
      </c>
      <c r="Q13" s="89"/>
      <c r="R13" s="89" t="s">
        <v>179</v>
      </c>
      <c r="S13" s="75">
        <v>3446.8195741954401</v>
      </c>
      <c r="T13" s="75">
        <v>528.70522214139305</v>
      </c>
      <c r="U13" s="75">
        <v>344.39670834047598</v>
      </c>
      <c r="V13" s="75">
        <v>2029.93625592018</v>
      </c>
      <c r="W13" s="75">
        <v>2029.93625592018</v>
      </c>
      <c r="X13" s="75">
        <v>205.60392954402499</v>
      </c>
      <c r="Y13" s="75">
        <v>1011.80862407729</v>
      </c>
      <c r="Z13" s="75">
        <v>422.14703515977402</v>
      </c>
      <c r="AA13" s="75">
        <v>220.91418343956499</v>
      </c>
      <c r="AB13" s="75">
        <v>3796.3694679977398</v>
      </c>
      <c r="AC13" s="75">
        <v>159766.44168825899</v>
      </c>
      <c r="AD13" s="75">
        <v>930.44477864780595</v>
      </c>
      <c r="AE13" s="75">
        <v>87.599938669127994</v>
      </c>
      <c r="AF13" s="75">
        <v>530.93060915291505</v>
      </c>
      <c r="AG13" s="75">
        <v>5.4081565914769296</v>
      </c>
      <c r="AH13" s="75">
        <v>119.34156865499</v>
      </c>
      <c r="AI13" s="75">
        <v>377.63765523171202</v>
      </c>
      <c r="AJ13" s="75">
        <v>2982.63044322822</v>
      </c>
      <c r="AK13" s="75">
        <v>2982.63044322822</v>
      </c>
      <c r="AL13" s="75">
        <v>329.35755351152397</v>
      </c>
      <c r="AM13" s="75">
        <v>86.689232479123802</v>
      </c>
      <c r="AN13" s="75">
        <v>17746215.92594</v>
      </c>
      <c r="AO13" s="75">
        <v>0</v>
      </c>
      <c r="AP13" s="75">
        <v>3371.3938171586001</v>
      </c>
      <c r="AQ13" s="75">
        <v>238.155653053995</v>
      </c>
      <c r="AR13" s="75">
        <v>428.98864564886497</v>
      </c>
      <c r="AS13" s="75">
        <v>3517.61708393242</v>
      </c>
      <c r="AT13" s="75">
        <v>193.44880155918401</v>
      </c>
      <c r="AU13" s="75">
        <v>2538.2929806460002</v>
      </c>
      <c r="AV13" s="75">
        <v>0</v>
      </c>
      <c r="AW13" s="75">
        <v>373.03061665076001</v>
      </c>
      <c r="AX13" s="75">
        <v>1681.1553639747001</v>
      </c>
      <c r="AY13" s="75">
        <v>0</v>
      </c>
      <c r="AZ13" s="75">
        <v>39966.1374904244</v>
      </c>
      <c r="BA13" s="75">
        <v>2147.7219573531902</v>
      </c>
      <c r="BB13" s="75">
        <v>238.63551978981101</v>
      </c>
      <c r="BC13" s="75">
        <v>2386.3574771429999</v>
      </c>
      <c r="BD13" s="75">
        <v>2.0318884126485299</v>
      </c>
      <c r="BE13" s="75">
        <v>1577.2152334734501</v>
      </c>
      <c r="BF13" s="75">
        <v>146.877095980272</v>
      </c>
      <c r="BG13" s="75">
        <v>2.0901166697310898</v>
      </c>
      <c r="BH13" s="75">
        <v>6588.9202971123896</v>
      </c>
      <c r="BI13" s="75">
        <v>34.314008120989598</v>
      </c>
      <c r="BJ13" s="75">
        <v>171.03143894652101</v>
      </c>
      <c r="BK13" s="75">
        <v>1494.2029046114001</v>
      </c>
      <c r="BL13" s="75">
        <v>1.68322360936523</v>
      </c>
      <c r="BM13" s="75">
        <v>0</v>
      </c>
      <c r="BN13" s="75">
        <v>189.94084548972901</v>
      </c>
      <c r="BO13" s="75">
        <v>28761.920355816899</v>
      </c>
      <c r="BP13" s="75">
        <v>22633.597419354999</v>
      </c>
      <c r="BQ13" s="75">
        <v>6128.3229364619101</v>
      </c>
      <c r="BR13" s="75">
        <v>9.4988033291996601</v>
      </c>
      <c r="BS13" s="75">
        <v>0.392133625302446</v>
      </c>
      <c r="BT13" s="75">
        <v>1190.84931879792</v>
      </c>
      <c r="BU13" s="75">
        <v>74.008722615343004</v>
      </c>
      <c r="BV13" s="75">
        <v>7912.9409551336203</v>
      </c>
      <c r="BW13" s="75">
        <v>33.0225393531639</v>
      </c>
      <c r="BX13" s="75">
        <v>46.213899248929302</v>
      </c>
      <c r="BY13" s="75">
        <v>11304.202772762599</v>
      </c>
      <c r="BZ13" s="75">
        <v>32.331339672509699</v>
      </c>
      <c r="CA13" s="75">
        <v>39.214072734866598</v>
      </c>
      <c r="CB13" s="75">
        <v>129.760531484316</v>
      </c>
      <c r="CC13" s="75">
        <v>0.231132821944807</v>
      </c>
      <c r="CD13" s="75">
        <v>1691.82774326464</v>
      </c>
      <c r="CE13" s="75">
        <v>1123.52664801624</v>
      </c>
      <c r="CF13" s="75">
        <v>0</v>
      </c>
      <c r="CG13" s="75">
        <v>72.268750622083004</v>
      </c>
      <c r="CH13" s="75">
        <v>619.00073900948598</v>
      </c>
      <c r="CI13" s="75">
        <v>523.34475482908101</v>
      </c>
      <c r="CJ13" s="75">
        <v>38723.691723124997</v>
      </c>
      <c r="CK13" s="75">
        <v>301.73976202826998</v>
      </c>
      <c r="CL13" s="75"/>
      <c r="CM13" s="22">
        <f t="shared" si="14"/>
        <v>1.0320848997606662</v>
      </c>
      <c r="CN13" s="40">
        <f t="shared" si="0"/>
        <v>6.3343836139690866E-4</v>
      </c>
      <c r="CO13" s="40">
        <f t="shared" si="1"/>
        <v>4.6736639398228168E-4</v>
      </c>
      <c r="CP13" s="40">
        <f t="shared" si="2"/>
        <v>8.1664863098940296E-5</v>
      </c>
      <c r="CQ13" s="40">
        <f t="shared" si="3"/>
        <v>6.1506570881902326E-4</v>
      </c>
      <c r="CR13" s="40">
        <f t="shared" si="4"/>
        <v>5.7127351212245226E-4</v>
      </c>
      <c r="CS13" s="40">
        <f t="shared" si="5"/>
        <v>3.2975412054241803E-4</v>
      </c>
      <c r="CT13" s="40">
        <f t="shared" si="6"/>
        <v>5.3393997638879044E-4</v>
      </c>
      <c r="CU13" s="80">
        <f t="shared" si="7"/>
        <v>8.1159436434549855E-4</v>
      </c>
      <c r="CV13" s="80">
        <f t="shared" si="8"/>
        <v>3.6313613805244904E-3</v>
      </c>
      <c r="CW13" s="80">
        <f t="shared" si="9"/>
        <v>2.482315426218404E-3</v>
      </c>
      <c r="CX13" s="80">
        <f t="shared" si="10"/>
        <v>2.9668415131588791E-3</v>
      </c>
      <c r="CY13" s="79">
        <f t="shared" si="11"/>
        <v>7.2691516321863388E-4</v>
      </c>
      <c r="CZ13" s="79">
        <f t="shared" si="12"/>
        <v>4.8538595359143272E-4</v>
      </c>
      <c r="DA13" s="80">
        <f t="shared" si="13"/>
        <v>0.1406278900183229</v>
      </c>
      <c r="DB13" s="79">
        <f t="shared" si="15"/>
        <v>-6.4944975279913029E-4</v>
      </c>
    </row>
    <row r="14" spans="1:106" x14ac:dyDescent="0.25">
      <c r="A14" s="89" t="s">
        <v>180</v>
      </c>
      <c r="B14" s="75">
        <v>47251.390834999998</v>
      </c>
      <c r="C14" s="75">
        <v>390.36392375000003</v>
      </c>
      <c r="D14" s="75">
        <v>1023.4004393</v>
      </c>
      <c r="E14" s="75">
        <v>7883.9068447</v>
      </c>
      <c r="F14" s="75">
        <v>7403.2013660000002</v>
      </c>
      <c r="G14" s="75">
        <v>501.79643549999997</v>
      </c>
      <c r="H14" s="75">
        <v>9802.5746285999994</v>
      </c>
      <c r="I14" s="75">
        <v>619.74739080999996</v>
      </c>
      <c r="J14" s="75">
        <v>126.12053818</v>
      </c>
      <c r="K14" s="75">
        <v>724.70858885999996</v>
      </c>
      <c r="L14" s="75">
        <v>447.49090200000001</v>
      </c>
      <c r="M14" s="75">
        <v>99.442469000000003</v>
      </c>
      <c r="N14" s="75">
        <v>65.439376308000007</v>
      </c>
      <c r="O14" s="75">
        <v>94.392623999999998</v>
      </c>
      <c r="P14" s="75">
        <v>1.7647428000000001</v>
      </c>
      <c r="Q14" s="89"/>
      <c r="R14" s="89" t="s">
        <v>180</v>
      </c>
      <c r="S14" s="75">
        <v>871.33695072639398</v>
      </c>
      <c r="T14" s="75">
        <v>134.523877232817</v>
      </c>
      <c r="U14" s="75">
        <v>99.440628092466596</v>
      </c>
      <c r="V14" s="75">
        <v>619.70576991585904</v>
      </c>
      <c r="W14" s="75">
        <v>619.70576991585904</v>
      </c>
      <c r="X14" s="75">
        <v>53.434424774946599</v>
      </c>
      <c r="Y14" s="75">
        <v>250.49619307944999</v>
      </c>
      <c r="Z14" s="75">
        <v>126.114080734908</v>
      </c>
      <c r="AA14" s="75">
        <v>65.436890789171201</v>
      </c>
      <c r="AB14" s="75">
        <v>966.59445263541795</v>
      </c>
      <c r="AC14" s="75">
        <v>47249.819049477199</v>
      </c>
      <c r="AD14" s="75">
        <v>241.589232410081</v>
      </c>
      <c r="AE14" s="75">
        <v>28.028499337228801</v>
      </c>
      <c r="AF14" s="75">
        <v>132.876620779891</v>
      </c>
      <c r="AG14" s="75">
        <v>1.7645223347723999</v>
      </c>
      <c r="AH14" s="75">
        <v>31.881354607522201</v>
      </c>
      <c r="AI14" s="75">
        <v>93.928985179277106</v>
      </c>
      <c r="AJ14" s="75">
        <v>724.67026787515897</v>
      </c>
      <c r="AK14" s="75">
        <v>724.67026787515897</v>
      </c>
      <c r="AL14" s="75">
        <v>79.291972897737494</v>
      </c>
      <c r="AM14" s="75">
        <v>28.284359230723101</v>
      </c>
      <c r="AN14" s="75">
        <v>6843660.8469033297</v>
      </c>
      <c r="AO14" s="75">
        <v>0</v>
      </c>
      <c r="AP14" s="75">
        <v>826.22273893362399</v>
      </c>
      <c r="AQ14" s="75">
        <v>58.540519567864898</v>
      </c>
      <c r="AR14" s="75">
        <v>107.361280258696</v>
      </c>
      <c r="AS14" s="75">
        <v>864.760631945981</v>
      </c>
      <c r="AT14" s="75">
        <v>48.576521949827203</v>
      </c>
      <c r="AU14" s="75">
        <v>447.48399890768701</v>
      </c>
      <c r="AV14" s="75">
        <v>0</v>
      </c>
      <c r="AW14" s="75">
        <v>105.405816265198</v>
      </c>
      <c r="AX14" s="75">
        <v>390.34459800503703</v>
      </c>
      <c r="AY14" s="75">
        <v>0</v>
      </c>
      <c r="AZ14" s="75">
        <v>10117.9795523515</v>
      </c>
      <c r="BA14" s="75">
        <v>921.00822802890195</v>
      </c>
      <c r="BB14" s="75">
        <v>102.33451057998001</v>
      </c>
      <c r="BC14" s="75">
        <v>1023.34273860888</v>
      </c>
      <c r="BD14" s="75">
        <v>0.48905229358326002</v>
      </c>
      <c r="BE14" s="75">
        <v>393.72005921883601</v>
      </c>
      <c r="BF14" s="75">
        <v>35.7915761694046</v>
      </c>
      <c r="BG14" s="75">
        <v>0.716596405132359</v>
      </c>
      <c r="BH14" s="75">
        <v>1858.9724021196701</v>
      </c>
      <c r="BI14" s="75">
        <v>11.125954285652799</v>
      </c>
      <c r="BJ14" s="75">
        <v>39.902973416447502</v>
      </c>
      <c r="BK14" s="75">
        <v>260.34277857548301</v>
      </c>
      <c r="BL14" s="75">
        <v>0.52120499340266802</v>
      </c>
      <c r="BM14" s="75">
        <v>0</v>
      </c>
      <c r="BN14" s="75">
        <v>23.125343799555701</v>
      </c>
      <c r="BO14" s="75">
        <v>7883.62733615052</v>
      </c>
      <c r="BP14" s="75">
        <v>7402.9307504265498</v>
      </c>
      <c r="BQ14" s="75">
        <v>480.69658572396997</v>
      </c>
      <c r="BR14" s="75">
        <v>1.41276391300561</v>
      </c>
      <c r="BS14" s="75">
        <v>0.106033930911556</v>
      </c>
      <c r="BT14" s="75">
        <v>396.92861080507203</v>
      </c>
      <c r="BU14" s="75">
        <v>3.3421684922038999</v>
      </c>
      <c r="BV14" s="75">
        <v>2714.0781120719498</v>
      </c>
      <c r="BW14" s="75">
        <v>17.474559623450499</v>
      </c>
      <c r="BX14" s="75">
        <v>10.592292339489701</v>
      </c>
      <c r="BY14" s="75">
        <v>3877.25460705368</v>
      </c>
      <c r="BZ14" s="75">
        <v>10.3182946757541</v>
      </c>
      <c r="CA14" s="75">
        <v>12.440318957731799</v>
      </c>
      <c r="CB14" s="75">
        <v>33.514928765356501</v>
      </c>
      <c r="CC14" s="75">
        <v>5.15029980103286E-2</v>
      </c>
      <c r="CD14" s="75">
        <v>501.77145027750601</v>
      </c>
      <c r="CE14" s="75">
        <v>358.447201673628</v>
      </c>
      <c r="CF14" s="75">
        <v>0</v>
      </c>
      <c r="CG14" s="75">
        <v>18.901616571550001</v>
      </c>
      <c r="CH14" s="75">
        <v>157.341002231228</v>
      </c>
      <c r="CI14" s="75">
        <v>129.371482415674</v>
      </c>
      <c r="CJ14" s="75">
        <v>9802.1483450453798</v>
      </c>
      <c r="CK14" s="75">
        <v>79.051846306457804</v>
      </c>
      <c r="CL14" s="75"/>
      <c r="CM14" s="22">
        <f t="shared" si="14"/>
        <v>1.0322206108486167</v>
      </c>
      <c r="CN14" s="40">
        <f t="shared" si="0"/>
        <v>-3.3264322912484978E-5</v>
      </c>
      <c r="CO14" s="40">
        <f t="shared" si="1"/>
        <v>-4.9506995363062707E-5</v>
      </c>
      <c r="CP14" s="40">
        <f t="shared" si="2"/>
        <v>-5.6381342927156589E-5</v>
      </c>
      <c r="CQ14" s="40">
        <f t="shared" si="3"/>
        <v>-3.5453050750827105E-5</v>
      </c>
      <c r="CR14" s="40">
        <f t="shared" si="4"/>
        <v>-3.6553858266404155E-5</v>
      </c>
      <c r="CS14" s="40">
        <f t="shared" si="5"/>
        <v>-4.9791550370563134E-5</v>
      </c>
      <c r="CT14" s="40">
        <f t="shared" si="6"/>
        <v>-4.3486897143933304E-5</v>
      </c>
      <c r="CU14" s="80">
        <f t="shared" si="7"/>
        <v>-6.7157836818839477E-5</v>
      </c>
      <c r="CV14" s="80">
        <f t="shared" si="8"/>
        <v>-5.1200583070619318E-5</v>
      </c>
      <c r="CW14" s="80">
        <f t="shared" si="9"/>
        <v>-5.2877784850423823E-5</v>
      </c>
      <c r="CX14" s="80">
        <f t="shared" si="10"/>
        <v>-1.5426218236266611E-5</v>
      </c>
      <c r="CY14" s="79">
        <f t="shared" si="11"/>
        <v>-1.8512287073305331E-5</v>
      </c>
      <c r="CZ14" s="79">
        <f t="shared" si="12"/>
        <v>-3.7982006691312397E-5</v>
      </c>
      <c r="DA14" s="80">
        <f t="shared" si="13"/>
        <v>0.11667428871558863</v>
      </c>
      <c r="DB14" s="79">
        <f t="shared" si="15"/>
        <v>-1.2492768215295082E-4</v>
      </c>
    </row>
    <row r="15" spans="1:106" x14ac:dyDescent="0.25">
      <c r="A15" s="89" t="s">
        <v>181</v>
      </c>
      <c r="B15" s="75">
        <v>18729.326400000002</v>
      </c>
      <c r="C15" s="75">
        <v>139.25604250000001</v>
      </c>
      <c r="D15" s="75">
        <v>399.86404649999997</v>
      </c>
      <c r="E15" s="75">
        <v>3081.2669135000001</v>
      </c>
      <c r="F15" s="75">
        <v>2964.9638140000002</v>
      </c>
      <c r="G15" s="75">
        <v>190.729377</v>
      </c>
      <c r="H15" s="75">
        <v>3752.3477137</v>
      </c>
      <c r="I15" s="75">
        <v>231.83757700999999</v>
      </c>
      <c r="J15" s="75">
        <v>48.251970943000003</v>
      </c>
      <c r="K15" s="75">
        <v>276.53717123000001</v>
      </c>
      <c r="L15" s="75">
        <v>178.166696</v>
      </c>
      <c r="M15" s="75">
        <v>39.592616</v>
      </c>
      <c r="N15" s="75">
        <v>25.415285337</v>
      </c>
      <c r="O15" s="75">
        <v>37.582037</v>
      </c>
      <c r="P15" s="75">
        <v>0.61318320000000004</v>
      </c>
      <c r="Q15" s="89"/>
      <c r="R15" s="89" t="s">
        <v>181</v>
      </c>
      <c r="S15" s="75">
        <v>334.91668709979001</v>
      </c>
      <c r="T15" s="75">
        <v>51.566528300976003</v>
      </c>
      <c r="U15" s="75">
        <v>39.592621765515403</v>
      </c>
      <c r="V15" s="75">
        <v>231.83785655258799</v>
      </c>
      <c r="W15" s="75">
        <v>231.83785655258799</v>
      </c>
      <c r="X15" s="75">
        <v>20.293211591312598</v>
      </c>
      <c r="Y15" s="75">
        <v>97.263991985175593</v>
      </c>
      <c r="Z15" s="75">
        <v>48.252011130017003</v>
      </c>
      <c r="AA15" s="75">
        <v>25.415287150099399</v>
      </c>
      <c r="AB15" s="75">
        <v>370.32796660458899</v>
      </c>
      <c r="AC15" s="75">
        <v>18729.321211880699</v>
      </c>
      <c r="AD15" s="75">
        <v>91.793248974575206</v>
      </c>
      <c r="AE15" s="75">
        <v>9.7401456433667892</v>
      </c>
      <c r="AF15" s="75">
        <v>51.332947725818201</v>
      </c>
      <c r="AG15" s="75">
        <v>0.61318428180029405</v>
      </c>
      <c r="AH15" s="75">
        <v>11.9843591611848</v>
      </c>
      <c r="AI15" s="75">
        <v>36.063334393720602</v>
      </c>
      <c r="AJ15" s="75">
        <v>276.53714694035301</v>
      </c>
      <c r="AK15" s="75">
        <v>276.53714694035301</v>
      </c>
      <c r="AL15" s="75">
        <v>31.177174252245301</v>
      </c>
      <c r="AM15" s="75">
        <v>9.8289961413634401</v>
      </c>
      <c r="AN15" s="75">
        <v>2724789.1830563699</v>
      </c>
      <c r="AO15" s="75">
        <v>0</v>
      </c>
      <c r="AP15" s="75">
        <v>322.17385734800098</v>
      </c>
      <c r="AQ15" s="75">
        <v>22.7958430370808</v>
      </c>
      <c r="AR15" s="75">
        <v>41.502092886188102</v>
      </c>
      <c r="AS15" s="75">
        <v>336.89651763986501</v>
      </c>
      <c r="AT15" s="75">
        <v>18.7244889434944</v>
      </c>
      <c r="AU15" s="75">
        <v>178.167490691339</v>
      </c>
      <c r="AV15" s="75">
        <v>0</v>
      </c>
      <c r="AW15" s="75">
        <v>41.913018484067997</v>
      </c>
      <c r="AX15" s="75">
        <v>139.25612053087301</v>
      </c>
      <c r="AY15" s="75">
        <v>0</v>
      </c>
      <c r="AZ15" s="75">
        <v>3873.4636477675399</v>
      </c>
      <c r="BA15" s="75">
        <v>359.87694880448799</v>
      </c>
      <c r="BB15" s="75">
        <v>39.986502255262103</v>
      </c>
      <c r="BC15" s="75">
        <v>399.86345105974999</v>
      </c>
      <c r="BD15" s="75">
        <v>0.19229292087177799</v>
      </c>
      <c r="BE15" s="75">
        <v>152.288991895826</v>
      </c>
      <c r="BF15" s="75">
        <v>13.9978812831304</v>
      </c>
      <c r="BG15" s="75">
        <v>0.259107987246261</v>
      </c>
      <c r="BH15" s="75">
        <v>683.19800475536897</v>
      </c>
      <c r="BI15" s="75">
        <v>3.8711690728903099</v>
      </c>
      <c r="BJ15" s="75">
        <v>15.028878933844799</v>
      </c>
      <c r="BK15" s="75">
        <v>103.082911047911</v>
      </c>
      <c r="BL15" s="75">
        <v>0.187920640442688</v>
      </c>
      <c r="BM15" s="75">
        <v>0</v>
      </c>
      <c r="BN15" s="75">
        <v>8.3169539383918298</v>
      </c>
      <c r="BO15" s="75">
        <v>3081.2658969097702</v>
      </c>
      <c r="BP15" s="75">
        <v>2964.9628311624301</v>
      </c>
      <c r="BQ15" s="75">
        <v>116.30306574733901</v>
      </c>
      <c r="BR15" s="75">
        <v>0.49513413322530597</v>
      </c>
      <c r="BS15" s="75">
        <v>3.7760901877786697E-2</v>
      </c>
      <c r="BT15" s="75">
        <v>141.39725169066901</v>
      </c>
      <c r="BU15" s="75">
        <v>1.3259374435203399</v>
      </c>
      <c r="BV15" s="75">
        <v>1096.32841008173</v>
      </c>
      <c r="BW15" s="75">
        <v>7.0025932180316</v>
      </c>
      <c r="BX15" s="75">
        <v>4.1046909688762403</v>
      </c>
      <c r="BY15" s="75">
        <v>1566.1835307021099</v>
      </c>
      <c r="BZ15" s="75">
        <v>3.5856988131047101</v>
      </c>
      <c r="CA15" s="75">
        <v>4.3304957218538602</v>
      </c>
      <c r="CB15" s="75">
        <v>12.9912411900549</v>
      </c>
      <c r="CC15" s="75">
        <v>1.8843489740240402E-2</v>
      </c>
      <c r="CD15" s="75">
        <v>190.729415612471</v>
      </c>
      <c r="CE15" s="75">
        <v>125.60787460173199</v>
      </c>
      <c r="CF15" s="75">
        <v>0</v>
      </c>
      <c r="CG15" s="75">
        <v>7.1700232093722898</v>
      </c>
      <c r="CH15" s="75">
        <v>60.3456528990937</v>
      </c>
      <c r="CI15" s="75">
        <v>50.248196909856297</v>
      </c>
      <c r="CJ15" s="75">
        <v>3752.3465971108399</v>
      </c>
      <c r="CK15" s="75">
        <v>29.9420051005125</v>
      </c>
      <c r="CL15" s="75"/>
      <c r="CM15" s="22">
        <f t="shared" si="14"/>
        <v>1.0322776821176263</v>
      </c>
      <c r="CN15" s="40">
        <f t="shared" si="0"/>
        <v>-2.7700511979206775E-7</v>
      </c>
      <c r="CO15" s="40">
        <f t="shared" si="1"/>
        <v>5.6034102073972509E-7</v>
      </c>
      <c r="CP15" s="40">
        <f t="shared" si="2"/>
        <v>-1.4891067481383039E-6</v>
      </c>
      <c r="CQ15" s="40">
        <f t="shared" si="3"/>
        <v>-3.2992605265182241E-7</v>
      </c>
      <c r="CR15" s="40">
        <f t="shared" si="4"/>
        <v>-3.3148383309866799E-7</v>
      </c>
      <c r="CS15" s="40">
        <f t="shared" si="5"/>
        <v>2.024463751166008E-7</v>
      </c>
      <c r="CT15" s="40">
        <f t="shared" si="6"/>
        <v>-2.9757081307863724E-7</v>
      </c>
      <c r="CU15" s="80">
        <f t="shared" si="7"/>
        <v>1.2057691061519358E-6</v>
      </c>
      <c r="CV15" s="80">
        <f t="shared" si="8"/>
        <v>8.3285752300056536E-7</v>
      </c>
      <c r="CW15" s="80">
        <f t="shared" si="9"/>
        <v>-8.7835016512461865E-8</v>
      </c>
      <c r="CX15" s="80">
        <f t="shared" si="10"/>
        <v>4.4603809625329183E-6</v>
      </c>
      <c r="CY15" s="79">
        <f t="shared" si="11"/>
        <v>1.4562097649132683E-7</v>
      </c>
      <c r="CZ15" s="79">
        <f t="shared" si="12"/>
        <v>7.1338935391690564E-8</v>
      </c>
      <c r="DA15" s="80">
        <f t="shared" si="13"/>
        <v>0.11524073280189676</v>
      </c>
      <c r="DB15" s="79">
        <f t="shared" si="15"/>
        <v>1.7642366816501405E-6</v>
      </c>
    </row>
    <row r="16" spans="1:106" x14ac:dyDescent="0.25">
      <c r="A16" s="89" t="s">
        <v>182</v>
      </c>
      <c r="B16" s="75">
        <v>40826.235591999997</v>
      </c>
      <c r="C16" s="75">
        <v>477.70349075000001</v>
      </c>
      <c r="D16" s="75">
        <v>1094.0381672000001</v>
      </c>
      <c r="E16" s="75">
        <v>6653.4455146999999</v>
      </c>
      <c r="F16" s="75">
        <v>6495.9331759999995</v>
      </c>
      <c r="G16" s="75">
        <v>592.79720750000001</v>
      </c>
      <c r="H16" s="75">
        <v>9668.4578051000008</v>
      </c>
      <c r="I16" s="75">
        <v>783.68361733999996</v>
      </c>
      <c r="J16" s="75">
        <v>137.04983816000001</v>
      </c>
      <c r="K16" s="75">
        <v>802.70221513000001</v>
      </c>
      <c r="L16" s="75">
        <v>340.60228499999999</v>
      </c>
      <c r="M16" s="75">
        <v>75.689430000000002</v>
      </c>
      <c r="N16" s="75">
        <v>63.179446908000003</v>
      </c>
      <c r="O16" s="75">
        <v>71.845838999999998</v>
      </c>
      <c r="P16" s="75">
        <v>3.2143668000000001</v>
      </c>
      <c r="Q16" s="89"/>
      <c r="R16" s="89" t="s">
        <v>182</v>
      </c>
      <c r="S16" s="75">
        <v>803.78976801741499</v>
      </c>
      <c r="T16" s="75">
        <v>127.524181829372</v>
      </c>
      <c r="U16" s="75">
        <v>75.683157709589906</v>
      </c>
      <c r="V16" s="75">
        <v>783.64680968141204</v>
      </c>
      <c r="W16" s="75">
        <v>783.64680968141204</v>
      </c>
      <c r="X16" s="75">
        <v>55.278199155077601</v>
      </c>
      <c r="Y16" s="75">
        <v>207.159178601522</v>
      </c>
      <c r="Z16" s="75">
        <v>137.04247883963799</v>
      </c>
      <c r="AA16" s="75">
        <v>63.175272938731503</v>
      </c>
      <c r="AB16" s="75">
        <v>920.99954719572804</v>
      </c>
      <c r="AC16" s="75">
        <v>40823.304844339298</v>
      </c>
      <c r="AD16" s="75">
        <v>248.87695553210199</v>
      </c>
      <c r="AE16" s="75">
        <v>51.057596168140002</v>
      </c>
      <c r="AF16" s="75">
        <v>116.25578997283699</v>
      </c>
      <c r="AG16" s="75">
        <v>3.2142574779422</v>
      </c>
      <c r="AH16" s="75">
        <v>35.992198918843698</v>
      </c>
      <c r="AI16" s="75">
        <v>87.641513436001702</v>
      </c>
      <c r="AJ16" s="75">
        <v>802.65981324295103</v>
      </c>
      <c r="AK16" s="75">
        <v>802.65981324295103</v>
      </c>
      <c r="AL16" s="75">
        <v>56.079241915818997</v>
      </c>
      <c r="AM16" s="75">
        <v>51.5226758686455</v>
      </c>
      <c r="AN16" s="75">
        <v>5209776.6020382801</v>
      </c>
      <c r="AO16" s="75">
        <v>0</v>
      </c>
      <c r="AP16" s="75">
        <v>650.01919427883695</v>
      </c>
      <c r="AQ16" s="75">
        <v>46.815632534034002</v>
      </c>
      <c r="AR16" s="75">
        <v>93.290569521816195</v>
      </c>
      <c r="AS16" s="75">
        <v>687.759555541694</v>
      </c>
      <c r="AT16" s="75">
        <v>43.515811321291203</v>
      </c>
      <c r="AU16" s="75">
        <v>340.57803992799199</v>
      </c>
      <c r="AV16" s="75">
        <v>0</v>
      </c>
      <c r="AW16" s="75">
        <v>79.630154278635999</v>
      </c>
      <c r="AX16" s="75">
        <v>477.67536530343801</v>
      </c>
      <c r="AY16" s="75">
        <v>0</v>
      </c>
      <c r="AZ16" s="75">
        <v>9965.9962045404209</v>
      </c>
      <c r="BA16" s="75">
        <v>984.58223552024697</v>
      </c>
      <c r="BB16" s="75">
        <v>109.39833494642301</v>
      </c>
      <c r="BC16" s="75">
        <v>1093.9805704666701</v>
      </c>
      <c r="BD16" s="75">
        <v>0.345881930456999</v>
      </c>
      <c r="BE16" s="75">
        <v>339.91438103560398</v>
      </c>
      <c r="BF16" s="75">
        <v>27.147155953277998</v>
      </c>
      <c r="BG16" s="75">
        <v>2.5609488386161501</v>
      </c>
      <c r="BH16" s="75">
        <v>2479.1440991945901</v>
      </c>
      <c r="BI16" s="75">
        <v>51.349268529682398</v>
      </c>
      <c r="BJ16" s="75">
        <v>93.598867391876993</v>
      </c>
      <c r="BK16" s="75">
        <v>224.94352909142</v>
      </c>
      <c r="BL16" s="75">
        <v>2.0793672209417</v>
      </c>
      <c r="BM16" s="75">
        <v>0</v>
      </c>
      <c r="BN16" s="75">
        <v>85.205834564063494</v>
      </c>
      <c r="BO16" s="75">
        <v>6652.9849627941703</v>
      </c>
      <c r="BP16" s="75">
        <v>6495.4882137495997</v>
      </c>
      <c r="BQ16" s="75">
        <v>157.496749044571</v>
      </c>
      <c r="BR16" s="75">
        <v>6.2627993406967599</v>
      </c>
      <c r="BS16" s="75">
        <v>0.43652102642239399</v>
      </c>
      <c r="BT16" s="75">
        <v>1680.2595605593101</v>
      </c>
      <c r="BU16" s="75">
        <v>2.0257584931298398</v>
      </c>
      <c r="BV16" s="75">
        <v>1732.6758779014201</v>
      </c>
      <c r="BW16" s="75">
        <v>10.344405071159599</v>
      </c>
      <c r="BX16" s="75">
        <v>17.294833307318701</v>
      </c>
      <c r="BY16" s="75">
        <v>2475.2512324443201</v>
      </c>
      <c r="BZ16" s="75">
        <v>18.7961328328241</v>
      </c>
      <c r="CA16" s="75">
        <v>57.224609392020298</v>
      </c>
      <c r="CB16" s="75">
        <v>53.788451851386398</v>
      </c>
      <c r="CC16" s="75">
        <v>0.18634872581557199</v>
      </c>
      <c r="CD16" s="75">
        <v>592.76294816973405</v>
      </c>
      <c r="CE16" s="75">
        <v>627.44975960735496</v>
      </c>
      <c r="CF16" s="75">
        <v>0</v>
      </c>
      <c r="CG16" s="75">
        <v>19.758213614558901</v>
      </c>
      <c r="CH16" s="75">
        <v>148.35127782628101</v>
      </c>
      <c r="CI16" s="75">
        <v>106.61915131468299</v>
      </c>
      <c r="CJ16" s="75">
        <v>9667.8403736746095</v>
      </c>
      <c r="CK16" s="75">
        <v>83.732840306538193</v>
      </c>
      <c r="CL16" s="75"/>
      <c r="CM16" s="22">
        <f t="shared" si="14"/>
        <v>1.0308399621158089</v>
      </c>
      <c r="CN16" s="40">
        <f t="shared" si="0"/>
        <v>-7.1785890082734274E-5</v>
      </c>
      <c r="CO16" s="40">
        <f t="shared" si="1"/>
        <v>-5.8876368095706419E-5</v>
      </c>
      <c r="CP16" s="40">
        <f t="shared" si="2"/>
        <v>-5.2645999981344496E-5</v>
      </c>
      <c r="CQ16" s="40">
        <f t="shared" si="3"/>
        <v>-6.9220061216707408E-5</v>
      </c>
      <c r="CR16" s="40">
        <f t="shared" si="4"/>
        <v>-6.8498588015622759E-5</v>
      </c>
      <c r="CS16" s="40">
        <f t="shared" si="5"/>
        <v>-5.7792664730067822E-5</v>
      </c>
      <c r="CT16" s="40">
        <f t="shared" si="6"/>
        <v>-6.3860383717615423E-5</v>
      </c>
      <c r="CU16" s="80">
        <f t="shared" si="7"/>
        <v>-4.6967497818637014E-5</v>
      </c>
      <c r="CV16" s="80">
        <f t="shared" si="8"/>
        <v>-5.3698132451800314E-5</v>
      </c>
      <c r="CW16" s="80">
        <f t="shared" si="9"/>
        <v>-5.2823931776636024E-5</v>
      </c>
      <c r="CX16" s="80">
        <f t="shared" si="10"/>
        <v>-7.11829399735239E-5</v>
      </c>
      <c r="CY16" s="79">
        <f t="shared" si="11"/>
        <v>-8.2868775865997907E-5</v>
      </c>
      <c r="CZ16" s="79">
        <f t="shared" si="12"/>
        <v>-6.6065302448403777E-5</v>
      </c>
      <c r="DA16" s="80">
        <f t="shared" si="13"/>
        <v>0.10834747546947014</v>
      </c>
      <c r="DB16" s="79">
        <f t="shared" si="15"/>
        <v>-3.4010448900891097E-5</v>
      </c>
    </row>
    <row r="17" spans="1:106" x14ac:dyDescent="0.25">
      <c r="A17" s="89" t="s">
        <v>183</v>
      </c>
      <c r="B17" s="75">
        <v>294466.19469999999</v>
      </c>
      <c r="C17" s="75">
        <v>4031.6431535000002</v>
      </c>
      <c r="D17" s="75">
        <v>13290.641229999999</v>
      </c>
      <c r="E17" s="75">
        <v>55758.488746000003</v>
      </c>
      <c r="F17" s="75">
        <v>53915.835853999997</v>
      </c>
      <c r="G17" s="75">
        <v>5344.1998130000002</v>
      </c>
      <c r="H17" s="75">
        <v>89297.148830999999</v>
      </c>
      <c r="I17" s="75">
        <v>10035.956792999999</v>
      </c>
      <c r="J17" s="75">
        <v>1404.9174336999999</v>
      </c>
      <c r="K17" s="75">
        <v>8504.5705357999996</v>
      </c>
      <c r="L17" s="75">
        <v>6094.9551176000004</v>
      </c>
      <c r="M17" s="75">
        <v>3488.2349634000002</v>
      </c>
      <c r="N17" s="75">
        <v>503.59800676999998</v>
      </c>
      <c r="O17" s="75">
        <v>344.74867425999997</v>
      </c>
      <c r="P17" s="75">
        <v>56.505103200000001</v>
      </c>
      <c r="Q17" s="89"/>
      <c r="R17" s="89" t="s">
        <v>183</v>
      </c>
      <c r="S17" s="75">
        <v>1976.9022811019099</v>
      </c>
      <c r="T17" s="75">
        <v>1958.0520448724701</v>
      </c>
      <c r="U17" s="75">
        <v>3488.2149564943202</v>
      </c>
      <c r="V17" s="75">
        <v>10035.719228387699</v>
      </c>
      <c r="W17" s="75">
        <v>10035.719228387699</v>
      </c>
      <c r="X17" s="75">
        <v>1226.32504993768</v>
      </c>
      <c r="Y17" s="75">
        <v>510.29573412844798</v>
      </c>
      <c r="Z17" s="75">
        <v>1404.87535011502</v>
      </c>
      <c r="AA17" s="75">
        <v>503.57822637864803</v>
      </c>
      <c r="AB17" s="75">
        <v>13108.7751728406</v>
      </c>
      <c r="AC17" s="75">
        <v>294453.60701554798</v>
      </c>
      <c r="AD17" s="75">
        <v>3597.6653166592</v>
      </c>
      <c r="AE17" s="75">
        <v>2505.7036902398399</v>
      </c>
      <c r="AF17" s="75">
        <v>729.33113439540898</v>
      </c>
      <c r="AG17" s="75">
        <v>56.504047377407502</v>
      </c>
      <c r="AH17" s="75">
        <v>89.506297665888894</v>
      </c>
      <c r="AI17" s="75">
        <v>215.69143112583899</v>
      </c>
      <c r="AJ17" s="75">
        <v>8504.3163229386391</v>
      </c>
      <c r="AK17" s="75">
        <v>8504.3163229386391</v>
      </c>
      <c r="AL17" s="75">
        <v>6337.3983101532203</v>
      </c>
      <c r="AM17" s="75">
        <v>130.52061760314001</v>
      </c>
      <c r="AN17" s="75">
        <v>12961449.6082296</v>
      </c>
      <c r="AO17" s="75">
        <v>0</v>
      </c>
      <c r="AP17" s="75">
        <v>1830.29973824695</v>
      </c>
      <c r="AQ17" s="75">
        <v>320.53326630689298</v>
      </c>
      <c r="AR17" s="75">
        <v>228.58839498274301</v>
      </c>
      <c r="AS17" s="75">
        <v>1905.0640661778</v>
      </c>
      <c r="AT17" s="75">
        <v>347.571713894021</v>
      </c>
      <c r="AU17" s="75">
        <v>6094.8815723228099</v>
      </c>
      <c r="AV17" s="75">
        <v>2625.17185141036</v>
      </c>
      <c r="AW17" s="75">
        <v>363.53024589083299</v>
      </c>
      <c r="AX17" s="75">
        <v>4031.4794555196499</v>
      </c>
      <c r="AY17" s="75">
        <v>0</v>
      </c>
      <c r="AZ17" s="75">
        <v>94051.816329304304</v>
      </c>
      <c r="BA17" s="75">
        <v>11961.288020510699</v>
      </c>
      <c r="BB17" s="75">
        <v>1329.0337487489301</v>
      </c>
      <c r="BC17" s="75">
        <v>13290.321769259601</v>
      </c>
      <c r="BD17" s="75">
        <v>0.83496292752904799</v>
      </c>
      <c r="BE17" s="75">
        <v>2325.4538322446301</v>
      </c>
      <c r="BF17" s="75">
        <v>65.890945592546899</v>
      </c>
      <c r="BG17" s="75">
        <v>14.317321862696099</v>
      </c>
      <c r="BH17" s="75">
        <v>31780.792290428599</v>
      </c>
      <c r="BI17" s="75">
        <v>63.764352936898099</v>
      </c>
      <c r="BJ17" s="75">
        <v>3596.5632964077799</v>
      </c>
      <c r="BK17" s="75">
        <v>4763.8848043210501</v>
      </c>
      <c r="BL17" s="75">
        <v>5.9453114302154404</v>
      </c>
      <c r="BM17" s="75">
        <v>0</v>
      </c>
      <c r="BN17" s="75">
        <v>2791.1550338747802</v>
      </c>
      <c r="BO17" s="75">
        <v>55756.442186455497</v>
      </c>
      <c r="BP17" s="75">
        <v>53913.821408411401</v>
      </c>
      <c r="BQ17" s="75">
        <v>1842.62077804416</v>
      </c>
      <c r="BR17" s="75">
        <v>37.2120344809382</v>
      </c>
      <c r="BS17" s="75">
        <v>0.447970721528684</v>
      </c>
      <c r="BT17" s="75">
        <v>2602.2632682462699</v>
      </c>
      <c r="BU17" s="75">
        <v>258.31002866074698</v>
      </c>
      <c r="BV17" s="75">
        <v>15691.5457468983</v>
      </c>
      <c r="BW17" s="75">
        <v>725.51931356713305</v>
      </c>
      <c r="BX17" s="75">
        <v>162.59453277589401</v>
      </c>
      <c r="BY17" s="75">
        <v>22416.5031093988</v>
      </c>
      <c r="BZ17" s="75">
        <v>793.65020928195395</v>
      </c>
      <c r="CA17" s="75">
        <v>62.79943874029</v>
      </c>
      <c r="CB17" s="75">
        <v>720.41668712313401</v>
      </c>
      <c r="CC17" s="75">
        <v>0.57915696479769796</v>
      </c>
      <c r="CD17" s="75">
        <v>5344.0119886426701</v>
      </c>
      <c r="CE17" s="75">
        <v>9548.9507166970398</v>
      </c>
      <c r="CF17" s="75">
        <v>0</v>
      </c>
      <c r="CG17" s="75">
        <v>48.942280443170297</v>
      </c>
      <c r="CH17" s="75">
        <v>1092.71399657903</v>
      </c>
      <c r="CI17" s="75">
        <v>385.62805275135503</v>
      </c>
      <c r="CJ17" s="75">
        <v>89293.921781444704</v>
      </c>
      <c r="CK17" s="75">
        <v>537.52751471036095</v>
      </c>
      <c r="CL17" s="75"/>
      <c r="CM17" s="22">
        <f t="shared" si="14"/>
        <v>1.0532835209042</v>
      </c>
      <c r="CN17" s="40">
        <f t="shared" si="0"/>
        <v>-4.2747468736892172E-5</v>
      </c>
      <c r="CO17" s="40">
        <f t="shared" si="1"/>
        <v>-4.060329104476811E-5</v>
      </c>
      <c r="CP17" s="40">
        <f t="shared" si="2"/>
        <v>-2.4036518243930241E-5</v>
      </c>
      <c r="CQ17" s="40">
        <f t="shared" si="3"/>
        <v>-3.6703999526037049E-5</v>
      </c>
      <c r="CR17" s="40">
        <f t="shared" si="4"/>
        <v>-3.736278139230817E-5</v>
      </c>
      <c r="CS17" s="40">
        <f t="shared" si="5"/>
        <v>-3.5145459358239119E-5</v>
      </c>
      <c r="CT17" s="40">
        <f t="shared" si="6"/>
        <v>-3.6138326895544839E-5</v>
      </c>
      <c r="CU17" s="80">
        <f t="shared" si="7"/>
        <v>-2.3671346658820543E-5</v>
      </c>
      <c r="CV17" s="80">
        <f t="shared" si="8"/>
        <v>-2.9954489830167328E-5</v>
      </c>
      <c r="CW17" s="80">
        <f t="shared" si="9"/>
        <v>-2.9891322588285883E-5</v>
      </c>
      <c r="CX17" s="80">
        <f t="shared" si="10"/>
        <v>-1.2066582242445246E-5</v>
      </c>
      <c r="CY17" s="79">
        <f t="shared" si="11"/>
        <v>-5.7355384284433206E-6</v>
      </c>
      <c r="CZ17" s="79">
        <f t="shared" si="12"/>
        <v>-3.927813670039372E-5</v>
      </c>
      <c r="DA17" s="80">
        <f t="shared" si="13"/>
        <v>5.4479024962597739E-2</v>
      </c>
      <c r="DB17" s="79">
        <f t="shared" si="15"/>
        <v>-1.8685437822510615E-5</v>
      </c>
    </row>
    <row r="18" spans="1:106" x14ac:dyDescent="0.25">
      <c r="A18" s="89" t="s">
        <v>184</v>
      </c>
      <c r="B18" s="75">
        <v>132016.84703999999</v>
      </c>
      <c r="C18" s="75">
        <v>907.33706225000003</v>
      </c>
      <c r="D18" s="75">
        <v>2186.7622408000002</v>
      </c>
      <c r="E18" s="75">
        <v>20691.347362</v>
      </c>
      <c r="F18" s="75">
        <v>19410.249774</v>
      </c>
      <c r="G18" s="75">
        <v>1209.7308445000001</v>
      </c>
      <c r="H18" s="75">
        <v>23674.04133</v>
      </c>
      <c r="I18" s="75">
        <v>814.69201404</v>
      </c>
      <c r="J18" s="75">
        <v>358.98366391000002</v>
      </c>
      <c r="K18" s="75">
        <v>2132.3905719999998</v>
      </c>
      <c r="L18" s="75">
        <v>1249.697797</v>
      </c>
      <c r="M18" s="75">
        <v>409.38383299999998</v>
      </c>
      <c r="N18" s="75">
        <v>327.09692252000002</v>
      </c>
      <c r="O18" s="75">
        <v>252.22110799999999</v>
      </c>
      <c r="P18" s="75">
        <v>1.3566E-2</v>
      </c>
      <c r="Q18" s="89"/>
      <c r="R18" s="89" t="s">
        <v>184</v>
      </c>
      <c r="S18" s="75">
        <v>2220.0523370010001</v>
      </c>
      <c r="T18" s="75">
        <v>333.06189497610399</v>
      </c>
      <c r="U18" s="75">
        <v>409.43866210756602</v>
      </c>
      <c r="V18" s="75">
        <v>814.80032452134299</v>
      </c>
      <c r="W18" s="75">
        <v>814.80032452134299</v>
      </c>
      <c r="X18" s="75">
        <v>119.232458967608</v>
      </c>
      <c r="Y18" s="75">
        <v>705.80093417154899</v>
      </c>
      <c r="Z18" s="75">
        <v>359.03189062635897</v>
      </c>
      <c r="AA18" s="75">
        <v>327.140780257958</v>
      </c>
      <c r="AB18" s="75">
        <v>2379.8771195340901</v>
      </c>
      <c r="AC18" s="75">
        <v>132036.77300017001</v>
      </c>
      <c r="AD18" s="75">
        <v>542.03799642620902</v>
      </c>
      <c r="AE18" s="75">
        <v>0.215488119512558</v>
      </c>
      <c r="AF18" s="75">
        <v>356.40638494317</v>
      </c>
      <c r="AG18" s="75">
        <v>1.3565974430243001E-2</v>
      </c>
      <c r="AH18" s="75">
        <v>62.6328761452096</v>
      </c>
      <c r="AI18" s="75">
        <v>236.52038590633299</v>
      </c>
      <c r="AJ18" s="75">
        <v>2132.6758421373002</v>
      </c>
      <c r="AK18" s="75">
        <v>2132.6758421373002</v>
      </c>
      <c r="AL18" s="75">
        <v>250.238226097758</v>
      </c>
      <c r="AM18" s="75">
        <v>0.21745776563765901</v>
      </c>
      <c r="AN18" s="75">
        <v>22329841.2887812</v>
      </c>
      <c r="AO18" s="75">
        <v>0</v>
      </c>
      <c r="AP18" s="75">
        <v>2421.9490024843699</v>
      </c>
      <c r="AQ18" s="75">
        <v>169.456634583664</v>
      </c>
      <c r="AR18" s="75">
        <v>289.779420719629</v>
      </c>
      <c r="AS18" s="75">
        <v>2513.9472977238802</v>
      </c>
      <c r="AT18" s="75">
        <v>127.42502600386599</v>
      </c>
      <c r="AU18" s="75">
        <v>1249.8685930591</v>
      </c>
      <c r="AV18" s="75">
        <v>0</v>
      </c>
      <c r="AW18" s="75">
        <v>287.01697767403601</v>
      </c>
      <c r="AX18" s="75">
        <v>907.46119153193604</v>
      </c>
      <c r="AY18" s="75">
        <v>0</v>
      </c>
      <c r="AZ18" s="75">
        <v>24463.3912866725</v>
      </c>
      <c r="BA18" s="75">
        <v>1968.3064213477201</v>
      </c>
      <c r="BB18" s="75">
        <v>218.700845063011</v>
      </c>
      <c r="BC18" s="75">
        <v>2187.0072664107302</v>
      </c>
      <c r="BD18" s="75">
        <v>1.54340486987169</v>
      </c>
      <c r="BE18" s="75">
        <v>1068.9241888168399</v>
      </c>
      <c r="BF18" s="75">
        <v>107.774763445554</v>
      </c>
      <c r="BG18" s="75">
        <v>0.540429127994841</v>
      </c>
      <c r="BH18" s="75">
        <v>2577.1699612574498</v>
      </c>
      <c r="BI18" s="75">
        <v>0.31337862286082702</v>
      </c>
      <c r="BJ18" s="75">
        <v>64.344858216130106</v>
      </c>
      <c r="BK18" s="75">
        <v>688.65470758224501</v>
      </c>
      <c r="BL18" s="75">
        <v>0.23545977138069901</v>
      </c>
      <c r="BM18" s="75">
        <v>0</v>
      </c>
      <c r="BN18" s="75">
        <v>15.683012229919999</v>
      </c>
      <c r="BO18" s="75">
        <v>20694.574398816399</v>
      </c>
      <c r="BP18" s="75">
        <v>19413.1842422552</v>
      </c>
      <c r="BQ18" s="75">
        <v>1281.39015656123</v>
      </c>
      <c r="BR18" s="75">
        <v>0.21857812651223199</v>
      </c>
      <c r="BS18" s="75">
        <v>3.9351018565121701E-2</v>
      </c>
      <c r="BT18" s="75">
        <v>113.146199207438</v>
      </c>
      <c r="BU18" s="75">
        <v>9.4697261837442195</v>
      </c>
      <c r="BV18" s="75">
        <v>7567.0101927280502</v>
      </c>
      <c r="BW18" s="75">
        <v>49.474898436702503</v>
      </c>
      <c r="BX18" s="75">
        <v>22.2953800386911</v>
      </c>
      <c r="BY18" s="75">
        <v>10810.0151873983</v>
      </c>
      <c r="BZ18" s="75">
        <v>7.93289560299167E-2</v>
      </c>
      <c r="CA18" s="75">
        <v>0.484694530892816</v>
      </c>
      <c r="CB18" s="75">
        <v>71.221647113102605</v>
      </c>
      <c r="CC18" s="75">
        <v>3.6541922651939701E-2</v>
      </c>
      <c r="CD18" s="75">
        <v>1209.87679825139</v>
      </c>
      <c r="CE18" s="75">
        <v>74.788742110256806</v>
      </c>
      <c r="CF18" s="75">
        <v>0</v>
      </c>
      <c r="CG18" s="75">
        <v>41.598966714798998</v>
      </c>
      <c r="CH18" s="75">
        <v>391.82171556711802</v>
      </c>
      <c r="CI18" s="75">
        <v>365.56518220853502</v>
      </c>
      <c r="CJ18" s="75">
        <v>23677.930410224999</v>
      </c>
      <c r="CK18" s="75">
        <v>170.87543801758599</v>
      </c>
      <c r="CL18" s="75"/>
      <c r="CM18" s="22">
        <f t="shared" si="14"/>
        <v>1.0331726997604618</v>
      </c>
      <c r="CN18" s="40">
        <f t="shared" si="0"/>
        <v>1.5093498001796991E-4</v>
      </c>
      <c r="CO18" s="40">
        <f t="shared" si="1"/>
        <v>1.3680614084934776E-4</v>
      </c>
      <c r="CP18" s="40">
        <f t="shared" si="2"/>
        <v>1.1204949772697472E-4</v>
      </c>
      <c r="CQ18" s="40">
        <f t="shared" si="3"/>
        <v>1.5596069023158713E-4</v>
      </c>
      <c r="CR18" s="40">
        <f t="shared" si="4"/>
        <v>1.5118137527167532E-4</v>
      </c>
      <c r="CS18" s="40">
        <f t="shared" si="5"/>
        <v>1.2064977267753292E-4</v>
      </c>
      <c r="CT18" s="40">
        <f t="shared" si="6"/>
        <v>1.6427614410179398E-4</v>
      </c>
      <c r="CU18" s="80">
        <f t="shared" si="7"/>
        <v>1.3294653620805574E-4</v>
      </c>
      <c r="CV18" s="80">
        <f t="shared" si="8"/>
        <v>1.343423704401347E-4</v>
      </c>
      <c r="CW18" s="80">
        <f t="shared" si="9"/>
        <v>1.3377949661107317E-4</v>
      </c>
      <c r="CX18" s="80">
        <f t="shared" si="10"/>
        <v>1.3666988892034081E-4</v>
      </c>
      <c r="CY18" s="79">
        <f t="shared" si="11"/>
        <v>1.3393080807379092E-4</v>
      </c>
      <c r="CZ18" s="79">
        <f t="shared" si="12"/>
        <v>1.3408178108217047E-4</v>
      </c>
      <c r="DA18" s="80">
        <f t="shared" si="13"/>
        <v>0.13795780198553417</v>
      </c>
      <c r="DB18" s="79">
        <f t="shared" si="15"/>
        <v>-1.8848412943567838E-6</v>
      </c>
    </row>
    <row r="19" spans="1:106" x14ac:dyDescent="0.25">
      <c r="A19" s="89" t="s">
        <v>185</v>
      </c>
      <c r="B19" s="75">
        <v>454284.43627000001</v>
      </c>
      <c r="C19" s="75">
        <v>4319.7011890000003</v>
      </c>
      <c r="D19" s="75">
        <v>6774.7318349999996</v>
      </c>
      <c r="E19" s="75">
        <v>76178.711723</v>
      </c>
      <c r="F19" s="75">
        <v>68789.655733000007</v>
      </c>
      <c r="G19" s="75">
        <v>4503.8021689999996</v>
      </c>
      <c r="H19" s="75">
        <v>108689.05418000001</v>
      </c>
      <c r="I19" s="75">
        <v>3320.7972340000001</v>
      </c>
      <c r="J19" s="75">
        <v>1466.1244409999999</v>
      </c>
      <c r="K19" s="75">
        <v>8708.6747450000003</v>
      </c>
      <c r="L19" s="75">
        <v>5108.121956</v>
      </c>
      <c r="M19" s="75">
        <v>1673.3500240000001</v>
      </c>
      <c r="N19" s="75">
        <v>1336.6085430000001</v>
      </c>
      <c r="O19" s="75">
        <v>1030.94965</v>
      </c>
      <c r="P19" s="75"/>
      <c r="Q19" s="89"/>
      <c r="R19" s="89" t="s">
        <v>185</v>
      </c>
      <c r="S19" s="75">
        <v>10475.153069751101</v>
      </c>
      <c r="T19" s="75">
        <v>1571.3903400793899</v>
      </c>
      <c r="U19" s="75">
        <v>1672.89828711205</v>
      </c>
      <c r="V19" s="75">
        <v>3319.90084538781</v>
      </c>
      <c r="W19" s="75">
        <v>3319.90084538781</v>
      </c>
      <c r="X19" s="75">
        <v>562.34786547640294</v>
      </c>
      <c r="Y19" s="75">
        <v>3331.23425075563</v>
      </c>
      <c r="Z19" s="75">
        <v>1465.72897040918</v>
      </c>
      <c r="AA19" s="75">
        <v>1336.24792660915</v>
      </c>
      <c r="AB19" s="75">
        <v>11228.0911552984</v>
      </c>
      <c r="AC19" s="75">
        <v>454125.68607152801</v>
      </c>
      <c r="AD19" s="75">
        <v>2556.51650959379</v>
      </c>
      <c r="AE19" s="75">
        <v>0</v>
      </c>
      <c r="AF19" s="75">
        <v>1681.9310315349201</v>
      </c>
      <c r="AG19" s="75">
        <v>0</v>
      </c>
      <c r="AH19" s="75">
        <v>295.26287023832202</v>
      </c>
      <c r="AI19" s="75">
        <v>1115.9644126375499</v>
      </c>
      <c r="AJ19" s="75">
        <v>8706.3246189355305</v>
      </c>
      <c r="AK19" s="75">
        <v>8706.3246189355305</v>
      </c>
      <c r="AL19" s="75">
        <v>1181.4189394308701</v>
      </c>
      <c r="AM19" s="75">
        <v>0</v>
      </c>
      <c r="AN19" s="75">
        <v>91241514.777258202</v>
      </c>
      <c r="AO19" s="75">
        <v>0</v>
      </c>
      <c r="AP19" s="75">
        <v>11432.3161479192</v>
      </c>
      <c r="AQ19" s="75">
        <v>799.858407418468</v>
      </c>
      <c r="AR19" s="75">
        <v>1367.5346528631301</v>
      </c>
      <c r="AS19" s="75">
        <v>11866.3031572081</v>
      </c>
      <c r="AT19" s="75">
        <v>601.297960495643</v>
      </c>
      <c r="AU19" s="75">
        <v>5106.7592842706099</v>
      </c>
      <c r="AV19" s="75">
        <v>0</v>
      </c>
      <c r="AW19" s="75">
        <v>1194.7893143967401</v>
      </c>
      <c r="AX19" s="75">
        <v>4317.9043137098797</v>
      </c>
      <c r="AY19" s="75">
        <v>0</v>
      </c>
      <c r="AZ19" s="75">
        <v>112354.68045748099</v>
      </c>
      <c r="BA19" s="75">
        <v>6096.1092717726497</v>
      </c>
      <c r="BB19" s="75">
        <v>677.34530204051805</v>
      </c>
      <c r="BC19" s="75">
        <v>6773.4545738131701</v>
      </c>
      <c r="BD19" s="75">
        <v>7.2866856107756002</v>
      </c>
      <c r="BE19" s="75">
        <v>5044.5779101263297</v>
      </c>
      <c r="BF19" s="75">
        <v>508.76409864902803</v>
      </c>
      <c r="BG19" s="75">
        <v>1.85675178167848</v>
      </c>
      <c r="BH19" s="75">
        <v>12129.350332286</v>
      </c>
      <c r="BI19" s="75">
        <v>0.82051230898107796</v>
      </c>
      <c r="BJ19" s="75">
        <v>219.816174613557</v>
      </c>
      <c r="BK19" s="75">
        <v>2365.4249987913099</v>
      </c>
      <c r="BL19" s="75">
        <v>0.941154921191377</v>
      </c>
      <c r="BM19" s="75">
        <v>0</v>
      </c>
      <c r="BN19" s="75">
        <v>53.1757409123828</v>
      </c>
      <c r="BO19" s="75">
        <v>76153.1004662333</v>
      </c>
      <c r="BP19" s="75">
        <v>68766.232233695206</v>
      </c>
      <c r="BQ19" s="75">
        <v>7386.8682325380096</v>
      </c>
      <c r="BR19" s="75">
        <v>0.73680661199424502</v>
      </c>
      <c r="BS19" s="75">
        <v>0.14425865979265501</v>
      </c>
      <c r="BT19" s="75">
        <v>460.74073202026</v>
      </c>
      <c r="BU19" s="75">
        <v>32.013735003995798</v>
      </c>
      <c r="BV19" s="75">
        <v>26819.693909897102</v>
      </c>
      <c r="BW19" s="75">
        <v>171.32105334578901</v>
      </c>
      <c r="BX19" s="75">
        <v>77.417295533105104</v>
      </c>
      <c r="BY19" s="75">
        <v>38313.8511008559</v>
      </c>
      <c r="BZ19" s="75">
        <v>0</v>
      </c>
      <c r="CA19" s="75">
        <v>1.35375985458533</v>
      </c>
      <c r="CB19" s="75">
        <v>246.78386285531599</v>
      </c>
      <c r="CC19" s="75">
        <v>0.14038572830018101</v>
      </c>
      <c r="CD19" s="75">
        <v>4502.45042051988</v>
      </c>
      <c r="CE19" s="75">
        <v>340.911004328491</v>
      </c>
      <c r="CF19" s="75">
        <v>0</v>
      </c>
      <c r="CG19" s="75">
        <v>196.187821155916</v>
      </c>
      <c r="CH19" s="75">
        <v>1848.6516915042901</v>
      </c>
      <c r="CI19" s="75">
        <v>1725.4065494558499</v>
      </c>
      <c r="CJ19" s="75">
        <v>108648.81319654699</v>
      </c>
      <c r="CK19" s="75">
        <v>805.82582240607599</v>
      </c>
      <c r="CL19" s="75"/>
      <c r="CM19" s="22">
        <f t="shared" si="14"/>
        <v>1.0341086768635939</v>
      </c>
      <c r="CN19" s="40">
        <f t="shared" si="0"/>
        <v>-3.4945110551321728E-4</v>
      </c>
      <c r="CO19" s="40">
        <f t="shared" si="1"/>
        <v>-4.1597212665920452E-4</v>
      </c>
      <c r="CP19" s="40">
        <f t="shared" si="2"/>
        <v>-1.8853309886464187E-4</v>
      </c>
      <c r="CQ19" s="40">
        <f t="shared" si="3"/>
        <v>-3.3619965719330935E-4</v>
      </c>
      <c r="CR19" s="40">
        <f t="shared" si="4"/>
        <v>-3.4050903519152842E-4</v>
      </c>
      <c r="CS19" s="40">
        <f t="shared" si="5"/>
        <v>-3.0013495917377358E-4</v>
      </c>
      <c r="CT19" s="40">
        <f t="shared" si="6"/>
        <v>-3.7023952187833565E-4</v>
      </c>
      <c r="CU19" s="80">
        <f t="shared" si="7"/>
        <v>-2.6993175103026906E-4</v>
      </c>
      <c r="CV19" s="80">
        <f t="shared" si="8"/>
        <v>-2.6973876143162153E-4</v>
      </c>
      <c r="CW19" s="80">
        <f t="shared" si="9"/>
        <v>-2.6986035571245864E-4</v>
      </c>
      <c r="CX19" s="80">
        <f t="shared" si="10"/>
        <v>-2.6676570002199423E-4</v>
      </c>
      <c r="CY19" s="79">
        <f t="shared" si="11"/>
        <v>-2.6995959092305193E-4</v>
      </c>
      <c r="CZ19" s="79">
        <f t="shared" si="12"/>
        <v>-2.6979955555323334E-4</v>
      </c>
      <c r="DA19" s="80">
        <f t="shared" si="13"/>
        <v>0.15892111161465555</v>
      </c>
      <c r="DB19" s="79">
        <f t="shared" si="15"/>
        <v>0</v>
      </c>
    </row>
    <row r="20" spans="1:106" x14ac:dyDescent="0.25">
      <c r="A20" s="89" t="s">
        <v>186</v>
      </c>
      <c r="B20" s="75">
        <v>3457.5431159999998</v>
      </c>
      <c r="C20" s="75">
        <v>31.166885000000001</v>
      </c>
      <c r="D20" s="75">
        <v>36.044840000000001</v>
      </c>
      <c r="E20" s="75">
        <v>689.00601900000004</v>
      </c>
      <c r="F20" s="75">
        <v>449.014161</v>
      </c>
      <c r="G20" s="75">
        <v>18.116834999999998</v>
      </c>
      <c r="H20" s="75">
        <v>758.86024899999995</v>
      </c>
      <c r="I20" s="75">
        <v>18.130016999999999</v>
      </c>
      <c r="J20" s="75">
        <v>8.0043620000000004</v>
      </c>
      <c r="K20" s="75">
        <v>47.545347999999997</v>
      </c>
      <c r="L20" s="75">
        <v>27.887989000000001</v>
      </c>
      <c r="M20" s="75">
        <v>9.1357210000000002</v>
      </c>
      <c r="N20" s="75">
        <v>7.2972619999999999</v>
      </c>
      <c r="O20" s="75">
        <v>5.6285049999999996</v>
      </c>
      <c r="P20" s="75"/>
      <c r="Q20" s="89"/>
      <c r="R20" s="89" t="s">
        <v>186</v>
      </c>
      <c r="S20" s="75">
        <v>76.683016890721504</v>
      </c>
      <c r="T20" s="75">
        <v>11.5033117098207</v>
      </c>
      <c r="U20" s="75">
        <v>9.1357223030361503</v>
      </c>
      <c r="V20" s="75">
        <v>18.130000199159799</v>
      </c>
      <c r="W20" s="75">
        <v>18.130000199159799</v>
      </c>
      <c r="X20" s="75">
        <v>4.1166427807668704</v>
      </c>
      <c r="Y20" s="75">
        <v>24.3862122792173</v>
      </c>
      <c r="Z20" s="75">
        <v>8.0043484230959194</v>
      </c>
      <c r="AA20" s="75">
        <v>7.2972531619168297</v>
      </c>
      <c r="AB20" s="75">
        <v>82.194859789273394</v>
      </c>
      <c r="AC20" s="75">
        <v>3457.54206341595</v>
      </c>
      <c r="AD20" s="75">
        <v>18.714897082141199</v>
      </c>
      <c r="AE20" s="75">
        <v>0</v>
      </c>
      <c r="AF20" s="75">
        <v>12.3125194243274</v>
      </c>
      <c r="AG20" s="75">
        <v>0</v>
      </c>
      <c r="AH20" s="75">
        <v>2.1614516878529901</v>
      </c>
      <c r="AI20" s="75">
        <v>8.1693840823150694</v>
      </c>
      <c r="AJ20" s="75">
        <v>47.545346016051802</v>
      </c>
      <c r="AK20" s="75">
        <v>47.545346016051802</v>
      </c>
      <c r="AL20" s="75">
        <v>8.6485348662321293</v>
      </c>
      <c r="AM20" s="75">
        <v>0</v>
      </c>
      <c r="AN20" s="75">
        <v>498245.08707044303</v>
      </c>
      <c r="AO20" s="75">
        <v>0</v>
      </c>
      <c r="AP20" s="75">
        <v>83.689886533154706</v>
      </c>
      <c r="AQ20" s="75">
        <v>5.85533175611865</v>
      </c>
      <c r="AR20" s="75">
        <v>10.010995061166399</v>
      </c>
      <c r="AS20" s="75">
        <v>86.866917228246194</v>
      </c>
      <c r="AT20" s="75">
        <v>4.4017883779956604</v>
      </c>
      <c r="AU20" s="75">
        <v>27.888048220098401</v>
      </c>
      <c r="AV20" s="75">
        <v>0</v>
      </c>
      <c r="AW20" s="75">
        <v>6.8299140598338202</v>
      </c>
      <c r="AX20" s="75">
        <v>31.1668674974784</v>
      </c>
      <c r="AY20" s="75">
        <v>0</v>
      </c>
      <c r="AZ20" s="75">
        <v>785.98870109183895</v>
      </c>
      <c r="BA20" s="75">
        <v>32.440345965552702</v>
      </c>
      <c r="BB20" s="75">
        <v>3.6044834348980599</v>
      </c>
      <c r="BC20" s="75">
        <v>36.044829400450801</v>
      </c>
      <c r="BD20" s="75">
        <v>5.3341971174291902E-2</v>
      </c>
      <c r="BE20" s="75">
        <v>36.928664008498799</v>
      </c>
      <c r="BF20" s="75">
        <v>3.7243984364863798</v>
      </c>
      <c r="BG20" s="75">
        <v>1.06979342140798E-2</v>
      </c>
      <c r="BH20" s="75">
        <v>88.792498231187693</v>
      </c>
      <c r="BI20" s="75">
        <v>5.7193779107899698E-3</v>
      </c>
      <c r="BJ20" s="75">
        <v>1.1840350896454399</v>
      </c>
      <c r="BK20" s="75">
        <v>13.026403001592801</v>
      </c>
      <c r="BL20" s="75">
        <v>1.0030145196404199E-2</v>
      </c>
      <c r="BM20" s="75">
        <v>0</v>
      </c>
      <c r="BN20" s="75">
        <v>0.28483237322045601</v>
      </c>
      <c r="BO20" s="75">
        <v>689.00581983753602</v>
      </c>
      <c r="BP20" s="75">
        <v>449.01402224387999</v>
      </c>
      <c r="BQ20" s="75">
        <v>239.99179759365501</v>
      </c>
      <c r="BR20" s="75">
        <v>4.77379595121171E-3</v>
      </c>
      <c r="BS20" s="75">
        <v>1.1822598532824E-3</v>
      </c>
      <c r="BT20" s="75">
        <v>5.2832234411944601</v>
      </c>
      <c r="BU20" s="75">
        <v>0.158787563727354</v>
      </c>
      <c r="BV20" s="75">
        <v>175.474516774417</v>
      </c>
      <c r="BW20" s="75">
        <v>0.98895140406862903</v>
      </c>
      <c r="BX20" s="75">
        <v>0.456442648522627</v>
      </c>
      <c r="BY20" s="75">
        <v>250.67788940513699</v>
      </c>
      <c r="BZ20" s="75">
        <v>0</v>
      </c>
      <c r="CA20" s="75">
        <v>7.9111977380578302E-3</v>
      </c>
      <c r="CB20" s="75">
        <v>1.43731797814117</v>
      </c>
      <c r="CC20" s="75">
        <v>1.3078533485452199E-3</v>
      </c>
      <c r="CD20" s="75">
        <v>18.1168296953763</v>
      </c>
      <c r="CE20" s="75">
        <v>2.49562137476505</v>
      </c>
      <c r="CF20" s="75">
        <v>0</v>
      </c>
      <c r="CG20" s="75">
        <v>1.4361874403777399</v>
      </c>
      <c r="CH20" s="75">
        <v>13.532982048629499</v>
      </c>
      <c r="CI20" s="75">
        <v>12.630778088619101</v>
      </c>
      <c r="CJ20" s="75">
        <v>758.86005798155804</v>
      </c>
      <c r="CK20" s="75">
        <v>5.8990195447014599</v>
      </c>
      <c r="CL20" s="75"/>
      <c r="CM20" s="22">
        <f t="shared" si="14"/>
        <v>1.03574920411866</v>
      </c>
      <c r="CN20" s="40">
        <f t="shared" si="0"/>
        <v>-3.0443121445382134E-7</v>
      </c>
      <c r="CO20" s="40">
        <f t="shared" si="1"/>
        <v>-5.6157429916180859E-7</v>
      </c>
      <c r="CP20" s="40">
        <f t="shared" si="2"/>
        <v>-2.9406564710071304E-7</v>
      </c>
      <c r="CQ20" s="40">
        <f t="shared" si="3"/>
        <v>-2.8905765482736641E-7</v>
      </c>
      <c r="CR20" s="40">
        <f t="shared" si="4"/>
        <v>-3.090239285549401E-7</v>
      </c>
      <c r="CS20" s="40">
        <f t="shared" si="5"/>
        <v>-2.9280079542155279E-7</v>
      </c>
      <c r="CT20" s="40">
        <f t="shared" si="6"/>
        <v>-2.5171754899797552E-7</v>
      </c>
      <c r="CU20" s="80">
        <f t="shared" si="7"/>
        <v>-9.2668640078763599E-7</v>
      </c>
      <c r="CV20" s="80">
        <f t="shared" si="8"/>
        <v>-1.6961881635278215E-6</v>
      </c>
      <c r="CW20" s="80">
        <f t="shared" si="9"/>
        <v>-4.1727493404006693E-8</v>
      </c>
      <c r="CX20" s="80">
        <f t="shared" si="10"/>
        <v>2.123498341892037E-6</v>
      </c>
      <c r="CY20" s="79">
        <f t="shared" si="11"/>
        <v>1.4263090456582187E-7</v>
      </c>
      <c r="CZ20" s="79">
        <f t="shared" si="12"/>
        <v>-1.2111505891119106E-6</v>
      </c>
      <c r="DA20" s="80">
        <f t="shared" si="13"/>
        <v>0.21345082927594816</v>
      </c>
      <c r="DB20" s="79">
        <f t="shared" si="15"/>
        <v>0</v>
      </c>
    </row>
    <row r="21" spans="1:106" x14ac:dyDescent="0.25">
      <c r="A21" s="89" t="s">
        <v>187</v>
      </c>
      <c r="B21" s="75">
        <v>11861.834583</v>
      </c>
      <c r="C21" s="75">
        <v>105.32754300000001</v>
      </c>
      <c r="D21" s="75">
        <v>180.468583</v>
      </c>
      <c r="E21" s="75">
        <v>1923.1904609999999</v>
      </c>
      <c r="F21" s="75">
        <v>1819.6716819999999</v>
      </c>
      <c r="G21" s="75">
        <v>116.345508</v>
      </c>
      <c r="H21" s="75">
        <v>2580.7417890000002</v>
      </c>
      <c r="I21" s="75">
        <v>82.754816000000005</v>
      </c>
      <c r="J21" s="75">
        <v>36.536071</v>
      </c>
      <c r="K21" s="75">
        <v>217.02162999999999</v>
      </c>
      <c r="L21" s="75">
        <v>127.295258</v>
      </c>
      <c r="M21" s="75">
        <v>41.700167999999998</v>
      </c>
      <c r="N21" s="75">
        <v>33.308498</v>
      </c>
      <c r="O21" s="75">
        <v>25.691431999999999</v>
      </c>
      <c r="P21" s="75"/>
      <c r="Q21" s="89"/>
      <c r="R21" s="89" t="s">
        <v>187</v>
      </c>
      <c r="S21" s="75">
        <v>246.11118095352799</v>
      </c>
      <c r="T21" s="75">
        <v>36.9191954247609</v>
      </c>
      <c r="U21" s="75">
        <v>41.699240681231899</v>
      </c>
      <c r="V21" s="75">
        <v>82.759805663989297</v>
      </c>
      <c r="W21" s="75">
        <v>82.759805663989297</v>
      </c>
      <c r="X21" s="75">
        <v>13.2130127334612</v>
      </c>
      <c r="Y21" s="75">
        <v>78.252940003562898</v>
      </c>
      <c r="Z21" s="75">
        <v>36.542016755325299</v>
      </c>
      <c r="AA21" s="75">
        <v>33.307743308128799</v>
      </c>
      <c r="AB21" s="75">
        <v>263.81000565202999</v>
      </c>
      <c r="AC21" s="75">
        <v>11861.1870347944</v>
      </c>
      <c r="AD21" s="75">
        <v>60.067389469959103</v>
      </c>
      <c r="AE21" s="75">
        <v>8.2783161993419205E-3</v>
      </c>
      <c r="AF21" s="75">
        <v>39.511858162276098</v>
      </c>
      <c r="AG21" s="75">
        <v>0</v>
      </c>
      <c r="AH21" s="75">
        <v>6.9359075576996299</v>
      </c>
      <c r="AI21" s="75">
        <v>26.253773633671699</v>
      </c>
      <c r="AJ21" s="75">
        <v>217.04711643720199</v>
      </c>
      <c r="AK21" s="75">
        <v>217.04711643720199</v>
      </c>
      <c r="AL21" s="75">
        <v>27.751182590642401</v>
      </c>
      <c r="AM21" s="75">
        <v>0</v>
      </c>
      <c r="AN21" s="75">
        <v>2274364.1601591702</v>
      </c>
      <c r="AO21" s="75">
        <v>0</v>
      </c>
      <c r="AP21" s="75">
        <v>268.55991674545101</v>
      </c>
      <c r="AQ21" s="75">
        <v>18.7898468361943</v>
      </c>
      <c r="AR21" s="75">
        <v>32.123006004015103</v>
      </c>
      <c r="AS21" s="75">
        <v>278.73660705354399</v>
      </c>
      <c r="AT21" s="75">
        <v>14.1273712312946</v>
      </c>
      <c r="AU21" s="75">
        <v>127.32040722236501</v>
      </c>
      <c r="AV21" s="75">
        <v>0</v>
      </c>
      <c r="AW21" s="75">
        <v>29.545938837084101</v>
      </c>
      <c r="AX21" s="75">
        <v>105.326147999911</v>
      </c>
      <c r="AY21" s="75">
        <v>0</v>
      </c>
      <c r="AZ21" s="75">
        <v>2667.6813532851602</v>
      </c>
      <c r="BA21" s="75">
        <v>162.42167122285699</v>
      </c>
      <c r="BB21" s="75">
        <v>18.0468501248391</v>
      </c>
      <c r="BC21" s="75">
        <v>180.468521347696</v>
      </c>
      <c r="BD21" s="75">
        <v>0.17116524323978899</v>
      </c>
      <c r="BE21" s="75">
        <v>118.50486822734</v>
      </c>
      <c r="BF21" s="75">
        <v>11.9507557168237</v>
      </c>
      <c r="BG21" s="75">
        <v>5.1928767530327297E-2</v>
      </c>
      <c r="BH21" s="75">
        <v>284.939454495414</v>
      </c>
      <c r="BI21" s="75">
        <v>2.5269423116563799E-2</v>
      </c>
      <c r="BJ21" s="75">
        <v>5.8908880680346298</v>
      </c>
      <c r="BK21" s="75">
        <v>63.284586207774602</v>
      </c>
      <c r="BL21" s="75">
        <v>2.4831549110710598E-2</v>
      </c>
      <c r="BM21" s="75">
        <v>0</v>
      </c>
      <c r="BN21" s="75">
        <v>1.45384700915469</v>
      </c>
      <c r="BO21" s="75">
        <v>1923.08032092491</v>
      </c>
      <c r="BP21" s="75">
        <v>1819.5782706044099</v>
      </c>
      <c r="BQ21" s="75">
        <v>103.502050320496</v>
      </c>
      <c r="BR21" s="75">
        <v>1.94808308713217E-2</v>
      </c>
      <c r="BS21" s="75">
        <v>4.1523399516085399E-3</v>
      </c>
      <c r="BT21" s="75">
        <v>11.578914764904599</v>
      </c>
      <c r="BU21" s="75">
        <v>0.90145496563545402</v>
      </c>
      <c r="BV21" s="75">
        <v>709.50062815191995</v>
      </c>
      <c r="BW21" s="75">
        <v>4.5633277446165801</v>
      </c>
      <c r="BX21" s="75">
        <v>2.0626064757464002</v>
      </c>
      <c r="BY21" s="75">
        <v>1013.5724010868699</v>
      </c>
      <c r="BZ21" s="75">
        <v>3.4525133532851602E-3</v>
      </c>
      <c r="CA21" s="75">
        <v>3.9851345007909003E-2</v>
      </c>
      <c r="CB21" s="75">
        <v>6.6002255390025102</v>
      </c>
      <c r="CC21" s="75">
        <v>3.8763351598626499E-3</v>
      </c>
      <c r="CD21" s="75">
        <v>116.34541278385301</v>
      </c>
      <c r="CE21" s="75">
        <v>8.0079155420950894</v>
      </c>
      <c r="CF21" s="75">
        <v>0</v>
      </c>
      <c r="CG21" s="75">
        <v>4.6084085128294596</v>
      </c>
      <c r="CH21" s="75">
        <v>43.432477363535298</v>
      </c>
      <c r="CI21" s="75">
        <v>40.5329726752095</v>
      </c>
      <c r="CJ21" s="75">
        <v>2580.6139442561298</v>
      </c>
      <c r="CK21" s="75">
        <v>18.931402422837799</v>
      </c>
      <c r="CL21" s="75"/>
      <c r="CM21" s="22">
        <f t="shared" si="14"/>
        <v>1.0337390291263142</v>
      </c>
      <c r="CN21" s="40">
        <f t="shared" si="0"/>
        <v>-5.4590898319170906E-5</v>
      </c>
      <c r="CO21" s="40">
        <f t="shared" si="1"/>
        <v>-1.3244399795833447E-5</v>
      </c>
      <c r="CP21" s="40">
        <f t="shared" si="2"/>
        <v>-3.4162347248006361E-7</v>
      </c>
      <c r="CQ21" s="40">
        <f t="shared" si="3"/>
        <v>-5.7269457874006264E-5</v>
      </c>
      <c r="CR21" s="40">
        <f t="shared" si="4"/>
        <v>-5.1334203040046114E-5</v>
      </c>
      <c r="CS21" s="40">
        <f t="shared" si="5"/>
        <v>-8.1839126086641849E-7</v>
      </c>
      <c r="CT21" s="40">
        <f t="shared" si="6"/>
        <v>-4.9537983387285377E-5</v>
      </c>
      <c r="CU21" s="80">
        <f t="shared" si="7"/>
        <v>6.0294545145168653E-5</v>
      </c>
      <c r="CV21" s="80">
        <f t="shared" si="8"/>
        <v>1.6273658230245197E-4</v>
      </c>
      <c r="CW21" s="80">
        <f t="shared" si="9"/>
        <v>1.1743731351573188E-4</v>
      </c>
      <c r="CX21" s="80">
        <f t="shared" si="10"/>
        <v>1.9756605831304283E-4</v>
      </c>
      <c r="CY21" s="79">
        <f t="shared" si="11"/>
        <v>-2.2237770555239205E-5</v>
      </c>
      <c r="CZ21" s="79">
        <f t="shared" si="12"/>
        <v>-2.2657637435375161E-5</v>
      </c>
      <c r="DA21" s="80">
        <f t="shared" si="13"/>
        <v>0.15003082884146365</v>
      </c>
      <c r="DB21" s="79">
        <f t="shared" si="15"/>
        <v>0</v>
      </c>
    </row>
    <row r="22" spans="1:106" x14ac:dyDescent="0.25">
      <c r="A22" s="89" t="s">
        <v>339</v>
      </c>
      <c r="B22" s="75">
        <v>4296.9995689999996</v>
      </c>
      <c r="C22" s="75">
        <v>32.040830999999997</v>
      </c>
      <c r="D22" s="75">
        <v>62.527237999999997</v>
      </c>
      <c r="E22" s="75">
        <v>703.69527400000004</v>
      </c>
      <c r="F22" s="75">
        <v>598.301694</v>
      </c>
      <c r="G22" s="75">
        <v>33.350963</v>
      </c>
      <c r="H22" s="75">
        <v>788.22759699999995</v>
      </c>
      <c r="I22" s="75">
        <v>24.607279999999999</v>
      </c>
      <c r="J22" s="75">
        <v>10.864056</v>
      </c>
      <c r="K22" s="75">
        <v>64.531723</v>
      </c>
      <c r="L22" s="75">
        <v>37.851449000000002</v>
      </c>
      <c r="M22" s="75">
        <v>12.399613</v>
      </c>
      <c r="N22" s="75">
        <v>9.9043259999999993</v>
      </c>
      <c r="O22" s="75">
        <v>7.6393880000000003</v>
      </c>
      <c r="P22" s="75"/>
      <c r="Q22" s="89"/>
      <c r="R22" s="89" t="s">
        <v>339</v>
      </c>
      <c r="S22" s="75">
        <v>75.579252670875206</v>
      </c>
      <c r="T22" s="75">
        <v>11.337759610130099</v>
      </c>
      <c r="U22" s="75">
        <v>12.397013834937599</v>
      </c>
      <c r="V22" s="75">
        <v>24.602113728042799</v>
      </c>
      <c r="W22" s="75">
        <v>24.602113728042799</v>
      </c>
      <c r="X22" s="75">
        <v>4.0573985700491004</v>
      </c>
      <c r="Y22" s="75">
        <v>24.0351644191154</v>
      </c>
      <c r="Z22" s="75">
        <v>10.861796709103</v>
      </c>
      <c r="AA22" s="75">
        <v>9.9022551852636909</v>
      </c>
      <c r="AB22" s="75">
        <v>81.011776224576593</v>
      </c>
      <c r="AC22" s="75">
        <v>4294.9822405352797</v>
      </c>
      <c r="AD22" s="75">
        <v>18.445531164027098</v>
      </c>
      <c r="AE22" s="75">
        <v>0</v>
      </c>
      <c r="AF22" s="75">
        <v>12.1352845635235</v>
      </c>
      <c r="AG22" s="75">
        <v>0</v>
      </c>
      <c r="AH22" s="75">
        <v>2.13035686179078</v>
      </c>
      <c r="AI22" s="75">
        <v>8.0518164608211098</v>
      </c>
      <c r="AJ22" s="75">
        <v>64.518237102194107</v>
      </c>
      <c r="AK22" s="75">
        <v>64.518237102194107</v>
      </c>
      <c r="AL22" s="75">
        <v>8.5240516205995398</v>
      </c>
      <c r="AM22" s="75">
        <v>0</v>
      </c>
      <c r="AN22" s="75">
        <v>676251.50438995298</v>
      </c>
      <c r="AO22" s="75">
        <v>0</v>
      </c>
      <c r="AP22" s="75">
        <v>82.485269525862904</v>
      </c>
      <c r="AQ22" s="75">
        <v>5.7710354246603499</v>
      </c>
      <c r="AR22" s="75">
        <v>9.8669048901976897</v>
      </c>
      <c r="AS22" s="75">
        <v>85.616561389742898</v>
      </c>
      <c r="AT22" s="75">
        <v>4.3384123057744501</v>
      </c>
      <c r="AU22" s="75">
        <v>37.843640900220102</v>
      </c>
      <c r="AV22" s="75">
        <v>0</v>
      </c>
      <c r="AW22" s="75">
        <v>8.8218860555414604</v>
      </c>
      <c r="AX22" s="75">
        <v>32.020661076847603</v>
      </c>
      <c r="AY22" s="75">
        <v>0</v>
      </c>
      <c r="AZ22" s="75">
        <v>814.48557956756304</v>
      </c>
      <c r="BA22" s="75">
        <v>56.270012450095599</v>
      </c>
      <c r="BB22" s="75">
        <v>6.25222104715135</v>
      </c>
      <c r="BC22" s="75">
        <v>62.522233497246901</v>
      </c>
      <c r="BD22" s="75">
        <v>5.2574218353841802E-2</v>
      </c>
      <c r="BE22" s="75">
        <v>36.3971177519579</v>
      </c>
      <c r="BF22" s="75">
        <v>3.6707782305771399</v>
      </c>
      <c r="BG22" s="75">
        <v>1.60189903382441E-2</v>
      </c>
      <c r="BH22" s="75">
        <v>87.514458871634702</v>
      </c>
      <c r="BI22" s="75">
        <v>7.1680721572777301E-3</v>
      </c>
      <c r="BJ22" s="75">
        <v>1.8890388777371701</v>
      </c>
      <c r="BK22" s="75">
        <v>20.353428190501301</v>
      </c>
      <c r="BL22" s="75">
        <v>8.5339299040438198E-3</v>
      </c>
      <c r="BM22" s="75">
        <v>0</v>
      </c>
      <c r="BN22" s="75">
        <v>0.45683369952104502</v>
      </c>
      <c r="BO22" s="75">
        <v>703.36754465571596</v>
      </c>
      <c r="BP22" s="75">
        <v>598.02395370127999</v>
      </c>
      <c r="BQ22" s="75">
        <v>105.343590954435</v>
      </c>
      <c r="BR22" s="75">
        <v>6.4042769005219404E-3</v>
      </c>
      <c r="BS22" s="75">
        <v>1.27614325302997E-3</v>
      </c>
      <c r="BT22" s="75">
        <v>4.2113109145323104</v>
      </c>
      <c r="BU22" s="75">
        <v>0.27388921884731299</v>
      </c>
      <c r="BV22" s="75">
        <v>233.26862204511701</v>
      </c>
      <c r="BW22" s="75">
        <v>1.4782301339859001</v>
      </c>
      <c r="BX22" s="75">
        <v>0.668847908750695</v>
      </c>
      <c r="BY22" s="75">
        <v>333.24090409343103</v>
      </c>
      <c r="BZ22" s="75">
        <v>0</v>
      </c>
      <c r="CA22" s="75">
        <v>1.16895183650523E-2</v>
      </c>
      <c r="CB22" s="75">
        <v>2.1305016585371201</v>
      </c>
      <c r="CC22" s="75">
        <v>1.25602939973654E-3</v>
      </c>
      <c r="CD22" s="75">
        <v>33.337812363299598</v>
      </c>
      <c r="CE22" s="75">
        <v>2.4597087722803401</v>
      </c>
      <c r="CF22" s="75">
        <v>0</v>
      </c>
      <c r="CG22" s="75">
        <v>1.41551362959469</v>
      </c>
      <c r="CH22" s="75">
        <v>13.338217123751599</v>
      </c>
      <c r="CI22" s="75">
        <v>12.4489804869194</v>
      </c>
      <c r="CJ22" s="75">
        <v>787.74742208039095</v>
      </c>
      <c r="CK22" s="75">
        <v>5.8141295702124101</v>
      </c>
      <c r="CL22" s="75"/>
      <c r="CM22" s="22">
        <f t="shared" si="14"/>
        <v>1.0339425515561298</v>
      </c>
      <c r="CN22" s="40">
        <f t="shared" si="0"/>
        <v>-4.6947374146219452E-4</v>
      </c>
      <c r="CO22" s="40">
        <f t="shared" si="1"/>
        <v>-6.2950686742159197E-4</v>
      </c>
      <c r="CP22" s="40">
        <f t="shared" si="2"/>
        <v>-8.0037163213503971E-5</v>
      </c>
      <c r="CQ22" s="40">
        <f t="shared" si="3"/>
        <v>-4.6572622609950914E-4</v>
      </c>
      <c r="CR22" s="40">
        <f t="shared" si="4"/>
        <v>-4.6421446154221456E-4</v>
      </c>
      <c r="CS22" s="40">
        <f t="shared" si="5"/>
        <v>-3.9431055410310561E-4</v>
      </c>
      <c r="CT22" s="40">
        <f t="shared" si="6"/>
        <v>-6.0918308549021616E-4</v>
      </c>
      <c r="CU22" s="80">
        <f t="shared" si="7"/>
        <v>-2.0994892394448974E-4</v>
      </c>
      <c r="CV22" s="80">
        <f t="shared" si="8"/>
        <v>-2.0796016671852471E-4</v>
      </c>
      <c r="CW22" s="80">
        <f t="shared" si="9"/>
        <v>-2.0898090394848022E-4</v>
      </c>
      <c r="CX22" s="80">
        <f t="shared" si="10"/>
        <v>-2.0628271799847349E-4</v>
      </c>
      <c r="CY22" s="79">
        <f t="shared" si="11"/>
        <v>-2.096166277448416E-4</v>
      </c>
      <c r="CZ22" s="79">
        <f t="shared" si="12"/>
        <v>-2.0908184325803039E-4</v>
      </c>
      <c r="DA22" s="80">
        <f t="shared" si="13"/>
        <v>0.15478963177959545</v>
      </c>
      <c r="DB22" s="79">
        <f t="shared" si="15"/>
        <v>0</v>
      </c>
    </row>
    <row r="23" spans="1:106" x14ac:dyDescent="0.25">
      <c r="A23" s="89" t="s">
        <v>189</v>
      </c>
      <c r="B23" s="75">
        <v>15634.370375</v>
      </c>
      <c r="C23" s="75">
        <v>145.60299724999999</v>
      </c>
      <c r="D23" s="75">
        <v>191.36959874999999</v>
      </c>
      <c r="E23" s="75">
        <v>3226.9660693000001</v>
      </c>
      <c r="F23" s="75">
        <v>2051.543768</v>
      </c>
      <c r="G23" s="75">
        <v>84.115304499999993</v>
      </c>
      <c r="H23" s="75">
        <v>3587.0325094</v>
      </c>
      <c r="I23" s="75">
        <v>105.72578052999999</v>
      </c>
      <c r="J23" s="75">
        <v>37.885991302999997</v>
      </c>
      <c r="K23" s="75">
        <v>225.69817756</v>
      </c>
      <c r="L23" s="75">
        <v>118.991079</v>
      </c>
      <c r="M23" s="75">
        <v>38.979840000000003</v>
      </c>
      <c r="N23" s="75">
        <v>32.351496046999998</v>
      </c>
      <c r="O23" s="75">
        <v>24.015446000000001</v>
      </c>
      <c r="P23" s="75">
        <v>0.17015640000000001</v>
      </c>
      <c r="Q23" s="89"/>
      <c r="R23" s="89" t="s">
        <v>189</v>
      </c>
      <c r="S23" s="75">
        <v>357.61237631231597</v>
      </c>
      <c r="T23" s="75">
        <v>54.011700833960099</v>
      </c>
      <c r="U23" s="75">
        <v>38.979836618958998</v>
      </c>
      <c r="V23" s="75">
        <v>105.78722593801901</v>
      </c>
      <c r="W23" s="75">
        <v>105.78722593801901</v>
      </c>
      <c r="X23" s="75">
        <v>19.847020917452301</v>
      </c>
      <c r="Y23" s="75">
        <v>111.038819513993</v>
      </c>
      <c r="Z23" s="75">
        <v>37.946098739054399</v>
      </c>
      <c r="AA23" s="75">
        <v>32.351507896216702</v>
      </c>
      <c r="AB23" s="75">
        <v>386.541283815464</v>
      </c>
      <c r="AC23" s="75">
        <v>15634.366100409499</v>
      </c>
      <c r="AD23" s="75">
        <v>90.091246179551206</v>
      </c>
      <c r="AE23" s="75">
        <v>2.7764037874190999</v>
      </c>
      <c r="AF23" s="75">
        <v>56.700059238031997</v>
      </c>
      <c r="AG23" s="75">
        <v>0.17015653200890599</v>
      </c>
      <c r="AH23" s="75">
        <v>10.775046172880099</v>
      </c>
      <c r="AI23" s="75">
        <v>38.510699102829001</v>
      </c>
      <c r="AJ23" s="75">
        <v>225.968331870464</v>
      </c>
      <c r="AK23" s="75">
        <v>225.968331870464</v>
      </c>
      <c r="AL23" s="75">
        <v>38.449673565696003</v>
      </c>
      <c r="AM23" s="75">
        <v>2.7275269745773998</v>
      </c>
      <c r="AN23" s="75">
        <v>2126339.73409282</v>
      </c>
      <c r="AO23" s="75">
        <v>0</v>
      </c>
      <c r="AP23" s="75">
        <v>377.90991379509302</v>
      </c>
      <c r="AQ23" s="75">
        <v>26.512314262418201</v>
      </c>
      <c r="AR23" s="75">
        <v>46.0090821144532</v>
      </c>
      <c r="AS23" s="75">
        <v>392.785096588334</v>
      </c>
      <c r="AT23" s="75">
        <v>20.389239420348002</v>
      </c>
      <c r="AU23" s="75">
        <v>119.237233454388</v>
      </c>
      <c r="AV23" s="75">
        <v>0</v>
      </c>
      <c r="AW23" s="75">
        <v>29.3567102751264</v>
      </c>
      <c r="AX23" s="75">
        <v>145.60301827356</v>
      </c>
      <c r="AY23" s="75">
        <v>0</v>
      </c>
      <c r="AZ23" s="75">
        <v>3714.2689993110498</v>
      </c>
      <c r="BA23" s="75">
        <v>172.23239034706199</v>
      </c>
      <c r="BB23" s="75">
        <v>19.136969724124601</v>
      </c>
      <c r="BC23" s="75">
        <v>191.369360071187</v>
      </c>
      <c r="BD23" s="75">
        <v>0.23716931064860899</v>
      </c>
      <c r="BE23" s="75">
        <v>169.57602192032999</v>
      </c>
      <c r="BF23" s="75">
        <v>16.716549581180502</v>
      </c>
      <c r="BG23" s="75">
        <v>6.5628468724681296E-2</v>
      </c>
      <c r="BH23" s="75">
        <v>495.729805996474</v>
      </c>
      <c r="BI23" s="75">
        <v>1.3367723520560799</v>
      </c>
      <c r="BJ23" s="75">
        <v>12.343796589449701</v>
      </c>
      <c r="BK23" s="75">
        <v>88.886312511780901</v>
      </c>
      <c r="BL23" s="75">
        <v>0.117190501738895</v>
      </c>
      <c r="BM23" s="75">
        <v>0</v>
      </c>
      <c r="BN23" s="75">
        <v>14.236828405452</v>
      </c>
      <c r="BO23" s="75">
        <v>3226.9650861100799</v>
      </c>
      <c r="BP23" s="75">
        <v>2051.5431294309101</v>
      </c>
      <c r="BQ23" s="75">
        <v>1175.4219566791701</v>
      </c>
      <c r="BR23" s="75">
        <v>0.16416293084651901</v>
      </c>
      <c r="BS23" s="75">
        <v>3.3386798625418102E-2</v>
      </c>
      <c r="BT23" s="75">
        <v>38.871304722079799</v>
      </c>
      <c r="BU23" s="75">
        <v>0.80599672029409597</v>
      </c>
      <c r="BV23" s="75">
        <v>772.36949424869204</v>
      </c>
      <c r="BW23" s="75">
        <v>1.33149829185888</v>
      </c>
      <c r="BX23" s="75">
        <v>7.42445497213909</v>
      </c>
      <c r="BY23" s="75">
        <v>1103.3849872297201</v>
      </c>
      <c r="BZ23" s="75">
        <v>1.02569762539266</v>
      </c>
      <c r="CA23" s="75">
        <v>1.31468929784994</v>
      </c>
      <c r="CB23" s="75">
        <v>8.8432036057694905</v>
      </c>
      <c r="CC23" s="75">
        <v>1.3421783825790699E-2</v>
      </c>
      <c r="CD23" s="75">
        <v>84.115284586936497</v>
      </c>
      <c r="CE23" s="75">
        <v>43.454330324803799</v>
      </c>
      <c r="CF23" s="75">
        <v>0</v>
      </c>
      <c r="CG23" s="75">
        <v>6.9379840907134698</v>
      </c>
      <c r="CH23" s="75">
        <v>63.445519044144497</v>
      </c>
      <c r="CI23" s="75">
        <v>57.494780439240003</v>
      </c>
      <c r="CJ23" s="75">
        <v>3587.0314553040398</v>
      </c>
      <c r="CK23" s="75">
        <v>28.658099707237302</v>
      </c>
      <c r="CL23" s="75"/>
      <c r="CM23" s="22">
        <f t="shared" si="14"/>
        <v>1.035471543975135</v>
      </c>
      <c r="CN23" s="40">
        <f t="shared" si="0"/>
        <v>-2.7340982710692035E-7</v>
      </c>
      <c r="CO23" s="40">
        <f t="shared" si="1"/>
        <v>1.4438961014812211E-7</v>
      </c>
      <c r="CP23" s="40">
        <f t="shared" si="2"/>
        <v>-1.2472138445715953E-6</v>
      </c>
      <c r="CQ23" s="40">
        <f t="shared" si="3"/>
        <v>-3.0467934865758896E-7</v>
      </c>
      <c r="CR23" s="40">
        <f t="shared" si="4"/>
        <v>-3.112627182883035E-7</v>
      </c>
      <c r="CS23" s="40">
        <f t="shared" si="5"/>
        <v>-2.3673531963260555E-7</v>
      </c>
      <c r="CT23" s="40">
        <f t="shared" si="6"/>
        <v>-2.9386295145330887E-7</v>
      </c>
      <c r="CU23" s="80">
        <f t="shared" si="7"/>
        <v>5.8117715197738477E-4</v>
      </c>
      <c r="CV23" s="80">
        <f t="shared" si="8"/>
        <v>1.5865345999179973E-3</v>
      </c>
      <c r="CW23" s="80">
        <f t="shared" si="9"/>
        <v>1.1969716077666402E-3</v>
      </c>
      <c r="CX23" s="80">
        <f t="shared" si="10"/>
        <v>2.0686799082476194E-3</v>
      </c>
      <c r="CY23" s="79">
        <f t="shared" si="11"/>
        <v>-8.6738196064993965E-8</v>
      </c>
      <c r="CZ23" s="79">
        <f t="shared" si="12"/>
        <v>3.6626487651462853E-7</v>
      </c>
      <c r="DA23" s="80">
        <f t="shared" si="13"/>
        <v>0.22240953905775468</v>
      </c>
      <c r="DB23" s="79">
        <f t="shared" si="15"/>
        <v>7.7580923181902715E-7</v>
      </c>
    </row>
    <row r="24" spans="1:106" x14ac:dyDescent="0.25">
      <c r="A24" s="89" t="s">
        <v>190</v>
      </c>
      <c r="B24" s="75">
        <v>341144.96507999999</v>
      </c>
      <c r="C24" s="75">
        <v>4154.8207750000001</v>
      </c>
      <c r="D24" s="75">
        <v>3206.157322</v>
      </c>
      <c r="E24" s="75">
        <v>67746.650016</v>
      </c>
      <c r="F24" s="75">
        <v>47121.405554999998</v>
      </c>
      <c r="G24" s="75">
        <v>2591.6506810000001</v>
      </c>
      <c r="H24" s="75">
        <v>84230.798643999995</v>
      </c>
      <c r="I24" s="75">
        <v>2488.5834380000001</v>
      </c>
      <c r="J24" s="75">
        <v>1044.6318245</v>
      </c>
      <c r="K24" s="75">
        <v>6209.0867417999998</v>
      </c>
      <c r="L24" s="75">
        <v>3559.600308</v>
      </c>
      <c r="M24" s="75">
        <v>1166.076012</v>
      </c>
      <c r="N24" s="75">
        <v>938.89500940000005</v>
      </c>
      <c r="O24" s="75">
        <v>718.41835700000001</v>
      </c>
      <c r="P24" s="75">
        <v>1.0465199999999999</v>
      </c>
      <c r="Q24" s="89"/>
      <c r="R24" s="89" t="s">
        <v>190</v>
      </c>
      <c r="S24" s="75">
        <v>8235.2732842796504</v>
      </c>
      <c r="T24" s="75">
        <v>1237.63894196571</v>
      </c>
      <c r="U24" s="75">
        <v>1166.05251301659</v>
      </c>
      <c r="V24" s="75">
        <v>2488.7279931726898</v>
      </c>
      <c r="W24" s="75">
        <v>2488.7279931726898</v>
      </c>
      <c r="X24" s="75">
        <v>446.07290886542199</v>
      </c>
      <c r="Y24" s="75">
        <v>2602.7604853201101</v>
      </c>
      <c r="Z24" s="75">
        <v>1044.80222431948</v>
      </c>
      <c r="AA24" s="75">
        <v>938.87607290302299</v>
      </c>
      <c r="AB24" s="75">
        <v>8846.8111914484798</v>
      </c>
      <c r="AC24" s="75">
        <v>341133.96545705601</v>
      </c>
      <c r="AD24" s="75">
        <v>2027.09846448136</v>
      </c>
      <c r="AE24" s="75">
        <v>16.857416372491599</v>
      </c>
      <c r="AF24" s="75">
        <v>1317.9855475050699</v>
      </c>
      <c r="AG24" s="75">
        <v>1.0464880602440501</v>
      </c>
      <c r="AH24" s="75">
        <v>236.43428697678701</v>
      </c>
      <c r="AI24" s="75">
        <v>878.97017728065396</v>
      </c>
      <c r="AJ24" s="75">
        <v>6209.8222859403304</v>
      </c>
      <c r="AK24" s="75">
        <v>6209.8222859403304</v>
      </c>
      <c r="AL24" s="75">
        <v>917.37394378962995</v>
      </c>
      <c r="AM24" s="75">
        <v>16.774622211149801</v>
      </c>
      <c r="AN24" s="75">
        <v>39381287.571475901</v>
      </c>
      <c r="AO24" s="75">
        <v>0</v>
      </c>
      <c r="AP24" s="75">
        <v>8912.6750538588694</v>
      </c>
      <c r="AQ24" s="75">
        <v>624.01148832245406</v>
      </c>
      <c r="AR24" s="75">
        <v>1071.13269114173</v>
      </c>
      <c r="AS24" s="75">
        <v>9254.7490824020897</v>
      </c>
      <c r="AT24" s="75">
        <v>471.87067594797298</v>
      </c>
      <c r="AU24" s="75">
        <v>3560.3235048290298</v>
      </c>
      <c r="AV24" s="75">
        <v>0</v>
      </c>
      <c r="AW24" s="75">
        <v>845.84169925791605</v>
      </c>
      <c r="AX24" s="75">
        <v>4154.7358486410103</v>
      </c>
      <c r="AY24" s="75">
        <v>0</v>
      </c>
      <c r="AZ24" s="75">
        <v>87146.243604281306</v>
      </c>
      <c r="BA24" s="75">
        <v>2885.4682655849601</v>
      </c>
      <c r="BB24" s="75">
        <v>320.60777369884801</v>
      </c>
      <c r="BC24" s="75">
        <v>3206.0760392838101</v>
      </c>
      <c r="BD24" s="75">
        <v>5.6581969134272603</v>
      </c>
      <c r="BE24" s="75">
        <v>3950.0891392446501</v>
      </c>
      <c r="BF24" s="75">
        <v>396.03233085476597</v>
      </c>
      <c r="BG24" s="75">
        <v>0.36628808192375301</v>
      </c>
      <c r="BH24" s="75">
        <v>10038.8506430414</v>
      </c>
      <c r="BI24" s="75">
        <v>16.540649585475901</v>
      </c>
      <c r="BJ24" s="75">
        <v>293.69594176997998</v>
      </c>
      <c r="BK24" s="75">
        <v>1866.4012276426499</v>
      </c>
      <c r="BL24" s="75">
        <v>1.7720529286970099</v>
      </c>
      <c r="BM24" s="75">
        <v>0</v>
      </c>
      <c r="BN24" s="75">
        <v>406.72149542110998</v>
      </c>
      <c r="BO24" s="75">
        <v>67744.522646649799</v>
      </c>
      <c r="BP24" s="75">
        <v>47119.945154280598</v>
      </c>
      <c r="BQ24" s="75">
        <v>20624.577492369201</v>
      </c>
      <c r="BR24" s="75">
        <v>2.14393140449853</v>
      </c>
      <c r="BS24" s="75">
        <v>0.43474203355214203</v>
      </c>
      <c r="BT24" s="75">
        <v>272.52284532982799</v>
      </c>
      <c r="BU24" s="75">
        <v>22.745241093933402</v>
      </c>
      <c r="BV24" s="75">
        <v>18049.674009512899</v>
      </c>
      <c r="BW24" s="75">
        <v>28.2139521640018</v>
      </c>
      <c r="BX24" s="75">
        <v>149.54370196365599</v>
      </c>
      <c r="BY24" s="75">
        <v>25785.252314764901</v>
      </c>
      <c r="BZ24" s="75">
        <v>6.2172879850632397</v>
      </c>
      <c r="CA24" s="75">
        <v>9.7272195620628601</v>
      </c>
      <c r="CB24" s="75">
        <v>213.93188642845701</v>
      </c>
      <c r="CC24" s="75">
        <v>0.25765459295402798</v>
      </c>
      <c r="CD24" s="75">
        <v>2591.607448066</v>
      </c>
      <c r="CE24" s="75">
        <v>463.73285236510401</v>
      </c>
      <c r="CF24" s="75">
        <v>0</v>
      </c>
      <c r="CG24" s="75">
        <v>155.74100827873099</v>
      </c>
      <c r="CH24" s="75">
        <v>1455.4433252459501</v>
      </c>
      <c r="CI24" s="75">
        <v>1347.9323993420101</v>
      </c>
      <c r="CJ24" s="75">
        <v>84228.344948031503</v>
      </c>
      <c r="CK24" s="75">
        <v>640.61188369728302</v>
      </c>
      <c r="CL24" s="75"/>
      <c r="CM24" s="22">
        <f t="shared" si="14"/>
        <v>1.0346427162738403</v>
      </c>
      <c r="CN24" s="40">
        <f t="shared" si="0"/>
        <v>-3.2243251608319299E-5</v>
      </c>
      <c r="CO24" s="40">
        <f t="shared" si="1"/>
        <v>-2.0440438610696222E-5</v>
      </c>
      <c r="CP24" s="40">
        <f t="shared" si="2"/>
        <v>-2.5352067296306389E-5</v>
      </c>
      <c r="CQ24" s="40">
        <f t="shared" si="3"/>
        <v>-3.1401838315227728E-5</v>
      </c>
      <c r="CR24" s="40">
        <f t="shared" si="4"/>
        <v>-3.0992299618370991E-5</v>
      </c>
      <c r="CS24" s="40">
        <f t="shared" si="5"/>
        <v>-1.6681620836120728E-5</v>
      </c>
      <c r="CT24" s="40">
        <f t="shared" si="6"/>
        <v>-2.9130626896492576E-5</v>
      </c>
      <c r="CU24" s="80">
        <f t="shared" si="7"/>
        <v>5.8087332127341161E-5</v>
      </c>
      <c r="CV24" s="80">
        <f t="shared" si="8"/>
        <v>1.6311949864404436E-4</v>
      </c>
      <c r="CW24" s="80">
        <f t="shared" si="9"/>
        <v>1.1846253256197394E-4</v>
      </c>
      <c r="CX24" s="80">
        <f t="shared" si="10"/>
        <v>2.0316798698001538E-4</v>
      </c>
      <c r="CY24" s="79">
        <f t="shared" si="11"/>
        <v>-2.0152188337818315E-5</v>
      </c>
      <c r="CZ24" s="79">
        <f t="shared" si="12"/>
        <v>-2.0168918555828287E-5</v>
      </c>
      <c r="DA24" s="80">
        <f t="shared" si="13"/>
        <v>0.17736648989596465</v>
      </c>
      <c r="DB24" s="79">
        <f t="shared" si="15"/>
        <v>-3.0519967081220724E-5</v>
      </c>
    </row>
    <row r="25" spans="1:106" x14ac:dyDescent="0.25">
      <c r="A25" s="89" t="s">
        <v>191</v>
      </c>
      <c r="B25" s="75">
        <v>234529.40117999999</v>
      </c>
      <c r="C25" s="75">
        <v>1980.8731110000001</v>
      </c>
      <c r="D25" s="75">
        <v>3913.6725139999999</v>
      </c>
      <c r="E25" s="75">
        <v>37333.604772999999</v>
      </c>
      <c r="F25" s="75">
        <v>34026.487108000001</v>
      </c>
      <c r="G25" s="75">
        <v>2509.1390839999999</v>
      </c>
      <c r="H25" s="75">
        <v>46477.202947999998</v>
      </c>
      <c r="I25" s="75">
        <v>1575.8239779999999</v>
      </c>
      <c r="J25" s="75">
        <v>695.72258299999999</v>
      </c>
      <c r="K25" s="75">
        <v>4132.5431310000004</v>
      </c>
      <c r="L25" s="75">
        <v>2423.9662250000001</v>
      </c>
      <c r="M25" s="75">
        <v>794.05791499999998</v>
      </c>
      <c r="N25" s="75">
        <v>634.26350000000002</v>
      </c>
      <c r="O25" s="75">
        <v>489.21869700000002</v>
      </c>
      <c r="P25" s="75"/>
      <c r="Q25" s="89"/>
      <c r="R25" s="89" t="s">
        <v>191</v>
      </c>
      <c r="S25" s="75">
        <v>4373.0853859399103</v>
      </c>
      <c r="T25" s="75">
        <v>656.01177500091001</v>
      </c>
      <c r="U25" s="75">
        <v>794.12993774268705</v>
      </c>
      <c r="V25" s="75">
        <v>1575.96709932065</v>
      </c>
      <c r="W25" s="75">
        <v>1575.96709932065</v>
      </c>
      <c r="X25" s="75">
        <v>234.764633689459</v>
      </c>
      <c r="Y25" s="75">
        <v>1390.6975053792901</v>
      </c>
      <c r="Z25" s="75">
        <v>695.78588471838896</v>
      </c>
      <c r="AA25" s="75">
        <v>634.32124255336601</v>
      </c>
      <c r="AB25" s="75">
        <v>4687.4158856618296</v>
      </c>
      <c r="AC25" s="75">
        <v>234549.84206935501</v>
      </c>
      <c r="AD25" s="75">
        <v>1067.2744874917801</v>
      </c>
      <c r="AE25" s="75">
        <v>0</v>
      </c>
      <c r="AF25" s="75">
        <v>702.15965017171095</v>
      </c>
      <c r="AG25" s="75">
        <v>0</v>
      </c>
      <c r="AH25" s="75">
        <v>123.264064647818</v>
      </c>
      <c r="AI25" s="75">
        <v>465.88403937158898</v>
      </c>
      <c r="AJ25" s="75">
        <v>4132.9189497899697</v>
      </c>
      <c r="AK25" s="75">
        <v>4132.9189497899697</v>
      </c>
      <c r="AL25" s="75">
        <v>493.20943857617499</v>
      </c>
      <c r="AM25" s="75">
        <v>0</v>
      </c>
      <c r="AN25" s="75">
        <v>43310461.285424098</v>
      </c>
      <c r="AO25" s="75">
        <v>0</v>
      </c>
      <c r="AP25" s="75">
        <v>4772.6743788153299</v>
      </c>
      <c r="AQ25" s="75">
        <v>333.91857142223301</v>
      </c>
      <c r="AR25" s="75">
        <v>570.90775174298699</v>
      </c>
      <c r="AS25" s="75">
        <v>4953.8515099052902</v>
      </c>
      <c r="AT25" s="75">
        <v>251.02515497756301</v>
      </c>
      <c r="AU25" s="75">
        <v>2424.1939375837201</v>
      </c>
      <c r="AV25" s="75">
        <v>0</v>
      </c>
      <c r="AW25" s="75">
        <v>557.77801492413903</v>
      </c>
      <c r="AX25" s="75">
        <v>1981.0672103852</v>
      </c>
      <c r="AY25" s="75">
        <v>0</v>
      </c>
      <c r="AZ25" s="75">
        <v>48028.359497610698</v>
      </c>
      <c r="BA25" s="75">
        <v>3522.6094269985101</v>
      </c>
      <c r="BB25" s="75">
        <v>391.40100042746201</v>
      </c>
      <c r="BC25" s="75">
        <v>3914.0104274259702</v>
      </c>
      <c r="BD25" s="75">
        <v>3.0419882408841898</v>
      </c>
      <c r="BE25" s="75">
        <v>2105.97102495427</v>
      </c>
      <c r="BF25" s="75">
        <v>212.39493554543699</v>
      </c>
      <c r="BG25" s="75">
        <v>0.97665674114982004</v>
      </c>
      <c r="BH25" s="75">
        <v>5063.6666067075003</v>
      </c>
      <c r="BI25" s="75">
        <v>0.39136267418993897</v>
      </c>
      <c r="BJ25" s="75">
        <v>118.96859096116</v>
      </c>
      <c r="BK25" s="75">
        <v>1268.6491960816099</v>
      </c>
      <c r="BL25" s="75">
        <v>0.30817990388509497</v>
      </c>
      <c r="BM25" s="75">
        <v>0</v>
      </c>
      <c r="BN25" s="75">
        <v>28.844503530371401</v>
      </c>
      <c r="BO25" s="75">
        <v>37336.726208391803</v>
      </c>
      <c r="BP25" s="75">
        <v>34029.481582415799</v>
      </c>
      <c r="BQ25" s="75">
        <v>3307.2446259759499</v>
      </c>
      <c r="BR25" s="75">
        <v>0.36612423079746598</v>
      </c>
      <c r="BS25" s="75">
        <v>6.1640966282621397E-2</v>
      </c>
      <c r="BT25" s="75">
        <v>135.741250225367</v>
      </c>
      <c r="BU25" s="75">
        <v>17.880204572606399</v>
      </c>
      <c r="BV25" s="75">
        <v>13257.5919336794</v>
      </c>
      <c r="BW25" s="75">
        <v>90.039871647128095</v>
      </c>
      <c r="BX25" s="75">
        <v>40.300230644466097</v>
      </c>
      <c r="BY25" s="75">
        <v>18939.417794585399</v>
      </c>
      <c r="BZ25" s="75">
        <v>0</v>
      </c>
      <c r="CA25" s="75">
        <v>0.70756809727012604</v>
      </c>
      <c r="CB25" s="75">
        <v>129.182869227445</v>
      </c>
      <c r="CC25" s="75">
        <v>5.3604647247694703E-2</v>
      </c>
      <c r="CD25" s="75">
        <v>2509.3841467895099</v>
      </c>
      <c r="CE25" s="75">
        <v>142.32079943513901</v>
      </c>
      <c r="CF25" s="75">
        <v>0</v>
      </c>
      <c r="CG25" s="75">
        <v>81.9030014230717</v>
      </c>
      <c r="CH25" s="75">
        <v>771.76070668572902</v>
      </c>
      <c r="CI25" s="75">
        <v>720.30919631918505</v>
      </c>
      <c r="CJ25" s="75">
        <v>46481.264135749603</v>
      </c>
      <c r="CK25" s="75">
        <v>336.41010201232302</v>
      </c>
      <c r="CL25" s="75"/>
      <c r="CM25" s="22">
        <f t="shared" si="14"/>
        <v>1.0332842789589967</v>
      </c>
      <c r="CN25" s="40">
        <f t="shared" si="0"/>
        <v>8.7157044072865656E-5</v>
      </c>
      <c r="CO25" s="40">
        <f t="shared" si="1"/>
        <v>9.7986783768268202E-5</v>
      </c>
      <c r="CP25" s="40">
        <f t="shared" si="2"/>
        <v>8.6341773554517647E-5</v>
      </c>
      <c r="CQ25" s="40">
        <f t="shared" si="3"/>
        <v>8.3609268667820174E-5</v>
      </c>
      <c r="CR25" s="40">
        <f t="shared" si="4"/>
        <v>8.8004218780912257E-5</v>
      </c>
      <c r="CS25" s="40">
        <f t="shared" si="5"/>
        <v>9.7668077099718754E-5</v>
      </c>
      <c r="CT25" s="40">
        <f t="shared" si="6"/>
        <v>8.7380209909547271E-5</v>
      </c>
      <c r="CU25" s="80">
        <f t="shared" si="7"/>
        <v>9.0823164673378579E-5</v>
      </c>
      <c r="CV25" s="80">
        <f t="shared" si="8"/>
        <v>9.0987011110103046E-5</v>
      </c>
      <c r="CW25" s="80">
        <f t="shared" si="9"/>
        <v>9.0941286770890301E-5</v>
      </c>
      <c r="CX25" s="80">
        <f t="shared" si="10"/>
        <v>9.3942143818422709E-5</v>
      </c>
      <c r="CY25" s="79">
        <f t="shared" si="11"/>
        <v>9.0702128052042494E-5</v>
      </c>
      <c r="CZ25" s="79">
        <f t="shared" si="12"/>
        <v>9.1038745515047677E-5</v>
      </c>
      <c r="DA25" s="80">
        <f t="shared" si="13"/>
        <v>0.14014042869694124</v>
      </c>
      <c r="DB25" s="79">
        <f t="shared" si="15"/>
        <v>0</v>
      </c>
    </row>
    <row r="26" spans="1:106" x14ac:dyDescent="0.25">
      <c r="A26" s="89" t="s">
        <v>192</v>
      </c>
      <c r="B26" s="75">
        <v>293807.42171999998</v>
      </c>
      <c r="C26" s="75">
        <v>2414.0310399999998</v>
      </c>
      <c r="D26" s="75">
        <v>4292.545822</v>
      </c>
      <c r="E26" s="75">
        <v>43154.060187000003</v>
      </c>
      <c r="F26" s="75">
        <v>41802.509374000001</v>
      </c>
      <c r="G26" s="75">
        <v>2744.4181680000002</v>
      </c>
      <c r="H26" s="75">
        <v>51109.714484999997</v>
      </c>
      <c r="I26" s="75">
        <v>2247.6270359999999</v>
      </c>
      <c r="J26" s="75">
        <v>603.47956899999997</v>
      </c>
      <c r="K26" s="75">
        <v>3368.7578830000002</v>
      </c>
      <c r="L26" s="75">
        <v>3089.8163129999998</v>
      </c>
      <c r="M26" s="75">
        <v>686.62584500000003</v>
      </c>
      <c r="N26" s="75">
        <v>364.77070900000001</v>
      </c>
      <c r="O26" s="75">
        <v>651.75820699999997</v>
      </c>
      <c r="P26" s="75"/>
      <c r="Q26" s="89"/>
      <c r="R26" s="89" t="s">
        <v>192</v>
      </c>
      <c r="S26" s="75">
        <v>4843.6783746499004</v>
      </c>
      <c r="T26" s="75">
        <v>726.60577671287297</v>
      </c>
      <c r="U26" s="75">
        <v>686.77847027989696</v>
      </c>
      <c r="V26" s="75">
        <v>2248.1274181782501</v>
      </c>
      <c r="W26" s="75">
        <v>2248.1274181782501</v>
      </c>
      <c r="X26" s="75">
        <v>260.02820411016398</v>
      </c>
      <c r="Y26" s="75">
        <v>1540.35254147979</v>
      </c>
      <c r="Z26" s="75">
        <v>603.61339038321103</v>
      </c>
      <c r="AA26" s="75">
        <v>364.85207169978997</v>
      </c>
      <c r="AB26" s="75">
        <v>5191.8344088869299</v>
      </c>
      <c r="AC26" s="75">
        <v>293896.31707807299</v>
      </c>
      <c r="AD26" s="75">
        <v>1182.12612828077</v>
      </c>
      <c r="AE26" s="75">
        <v>0</v>
      </c>
      <c r="AF26" s="75">
        <v>777.719967494157</v>
      </c>
      <c r="AG26" s="75">
        <v>0</v>
      </c>
      <c r="AH26" s="75">
        <v>136.52877373039999</v>
      </c>
      <c r="AI26" s="75">
        <v>516.01890162152802</v>
      </c>
      <c r="AJ26" s="75">
        <v>3369.5064088271401</v>
      </c>
      <c r="AK26" s="75">
        <v>3369.5064088271401</v>
      </c>
      <c r="AL26" s="75">
        <v>546.28419827737605</v>
      </c>
      <c r="AM26" s="75">
        <v>0</v>
      </c>
      <c r="AN26" s="75">
        <v>47275086.489887498</v>
      </c>
      <c r="AO26" s="75">
        <v>0</v>
      </c>
      <c r="AP26" s="75">
        <v>5286.26647386267</v>
      </c>
      <c r="AQ26" s="75">
        <v>369.85173967223301</v>
      </c>
      <c r="AR26" s="75">
        <v>632.34347044822698</v>
      </c>
      <c r="AS26" s="75">
        <v>5486.9421617130802</v>
      </c>
      <c r="AT26" s="75">
        <v>278.03839973877399</v>
      </c>
      <c r="AU26" s="75">
        <v>3090.5121859259898</v>
      </c>
      <c r="AV26" s="75">
        <v>0</v>
      </c>
      <c r="AW26" s="75">
        <v>727.78995443384304</v>
      </c>
      <c r="AX26" s="75">
        <v>2414.6393977169</v>
      </c>
      <c r="AY26" s="75">
        <v>0</v>
      </c>
      <c r="AZ26" s="75">
        <v>52839.5455502615</v>
      </c>
      <c r="BA26" s="75">
        <v>3864.0585000071401</v>
      </c>
      <c r="BB26" s="75">
        <v>429.33989554540699</v>
      </c>
      <c r="BC26" s="75">
        <v>4293.39839555255</v>
      </c>
      <c r="BD26" s="75">
        <v>3.3693411820873602</v>
      </c>
      <c r="BE26" s="75">
        <v>2332.5967712306901</v>
      </c>
      <c r="BF26" s="75">
        <v>235.251033513674</v>
      </c>
      <c r="BG26" s="75">
        <v>1.15760571114524</v>
      </c>
      <c r="BH26" s="75">
        <v>5608.5739335145799</v>
      </c>
      <c r="BI26" s="75">
        <v>0.49168360182145798</v>
      </c>
      <c r="BJ26" s="75">
        <v>138.69829720452799</v>
      </c>
      <c r="BK26" s="75">
        <v>1486.8104132778799</v>
      </c>
      <c r="BL26" s="75">
        <v>0.494464602417368</v>
      </c>
      <c r="BM26" s="75">
        <v>0</v>
      </c>
      <c r="BN26" s="75">
        <v>33.584540405426601</v>
      </c>
      <c r="BO26" s="75">
        <v>43167.706075308997</v>
      </c>
      <c r="BP26" s="75">
        <v>41814.933669438302</v>
      </c>
      <c r="BQ26" s="75">
        <v>1352.7724058706799</v>
      </c>
      <c r="BR26" s="75">
        <v>0.44877934003615499</v>
      </c>
      <c r="BS26" s="75">
        <v>8.2905458003472293E-2</v>
      </c>
      <c r="BT26" s="75">
        <v>234.591854346687</v>
      </c>
      <c r="BU26" s="75">
        <v>20.473369528045499</v>
      </c>
      <c r="BV26" s="75">
        <v>16301.269102657199</v>
      </c>
      <c r="BW26" s="75">
        <v>106.774226102426</v>
      </c>
      <c r="BX26" s="75">
        <v>48.058250754454697</v>
      </c>
      <c r="BY26" s="75">
        <v>23287.528728790701</v>
      </c>
      <c r="BZ26" s="75">
        <v>0</v>
      </c>
      <c r="CA26" s="75">
        <v>0.84178365838842095</v>
      </c>
      <c r="CB26" s="75">
        <v>153.55013638771501</v>
      </c>
      <c r="CC26" s="75">
        <v>7.7527611455105602E-2</v>
      </c>
      <c r="CD26" s="75">
        <v>2744.95444618189</v>
      </c>
      <c r="CE26" s="75">
        <v>157.63603077712</v>
      </c>
      <c r="CF26" s="75">
        <v>0</v>
      </c>
      <c r="CG26" s="75">
        <v>90.716631548894597</v>
      </c>
      <c r="CH26" s="75">
        <v>854.81056030657703</v>
      </c>
      <c r="CI26" s="75">
        <v>797.82223426501002</v>
      </c>
      <c r="CJ26" s="75">
        <v>51125.967927294798</v>
      </c>
      <c r="CK26" s="75">
        <v>372.611318549727</v>
      </c>
      <c r="CL26" s="75"/>
      <c r="CM26" s="22">
        <f t="shared" si="14"/>
        <v>1.0335167761596915</v>
      </c>
      <c r="CN26" s="40">
        <f t="shared" si="0"/>
        <v>3.0256335102970611E-4</v>
      </c>
      <c r="CO26" s="40">
        <f t="shared" si="1"/>
        <v>2.520090698171689E-4</v>
      </c>
      <c r="CP26" s="40">
        <f t="shared" si="2"/>
        <v>1.9861722807486525E-4</v>
      </c>
      <c r="CQ26" s="40">
        <f t="shared" si="3"/>
        <v>3.1621331225526828E-4</v>
      </c>
      <c r="CR26" s="40">
        <f t="shared" si="4"/>
        <v>2.9721410566869766E-4</v>
      </c>
      <c r="CS26" s="40">
        <f t="shared" si="5"/>
        <v>1.9540687645305073E-4</v>
      </c>
      <c r="CT26" s="40">
        <f t="shared" si="6"/>
        <v>3.1801082159383271E-4</v>
      </c>
      <c r="CU26" s="80">
        <f t="shared" si="7"/>
        <v>2.2262687280213871E-4</v>
      </c>
      <c r="CV26" s="80">
        <f t="shared" si="8"/>
        <v>2.2174965000522969E-4</v>
      </c>
      <c r="CW26" s="80">
        <f t="shared" si="9"/>
        <v>2.2219638606777513E-4</v>
      </c>
      <c r="CX26" s="80">
        <f t="shared" si="10"/>
        <v>2.2521498221826118E-4</v>
      </c>
      <c r="CY26" s="79">
        <f t="shared" si="11"/>
        <v>2.2228303960352392E-4</v>
      </c>
      <c r="CZ26" s="79">
        <f t="shared" si="12"/>
        <v>2.2305162608317667E-4</v>
      </c>
      <c r="DA26" s="80">
        <f t="shared" si="13"/>
        <v>0.11665637136172352</v>
      </c>
      <c r="DB26" s="79">
        <f t="shared" si="15"/>
        <v>0</v>
      </c>
    </row>
    <row r="27" spans="1:106" x14ac:dyDescent="0.25">
      <c r="A27" s="89" t="s">
        <v>193</v>
      </c>
      <c r="B27" s="75">
        <v>131671.34122999999</v>
      </c>
      <c r="C27" s="75">
        <v>1349.5631800000001</v>
      </c>
      <c r="D27" s="75">
        <v>1149.054363</v>
      </c>
      <c r="E27" s="75">
        <v>22526.515320999999</v>
      </c>
      <c r="F27" s="75">
        <v>17582.918400999999</v>
      </c>
      <c r="G27" s="75">
        <v>1178.7453290000001</v>
      </c>
      <c r="H27" s="75">
        <v>29402.92842</v>
      </c>
      <c r="I27" s="75">
        <v>1018.873004</v>
      </c>
      <c r="J27" s="75">
        <v>273.15627799999999</v>
      </c>
      <c r="K27" s="75">
        <v>2035.0146199999999</v>
      </c>
      <c r="L27" s="75">
        <v>2289.960482</v>
      </c>
      <c r="M27" s="75">
        <v>311.39820800000001</v>
      </c>
      <c r="N27" s="75">
        <v>164.80429699999999</v>
      </c>
      <c r="O27" s="75">
        <v>295.91940899999997</v>
      </c>
      <c r="P27" s="75"/>
      <c r="Q27" s="89"/>
      <c r="R27" s="89" t="s">
        <v>193</v>
      </c>
      <c r="S27" s="75">
        <v>2771.9797819359901</v>
      </c>
      <c r="T27" s="75">
        <v>415.74603387318803</v>
      </c>
      <c r="U27" s="75">
        <v>311.45618224129498</v>
      </c>
      <c r="V27" s="75">
        <v>1021.6739431690301</v>
      </c>
      <c r="W27" s="75">
        <v>1021.6739431690301</v>
      </c>
      <c r="X27" s="75">
        <v>149.106135970536</v>
      </c>
      <c r="Y27" s="75">
        <v>876.36411603048202</v>
      </c>
      <c r="Z27" s="75">
        <v>275.76354426209298</v>
      </c>
      <c r="AA27" s="75">
        <v>164.83493988299799</v>
      </c>
      <c r="AB27" s="75">
        <v>2974.5414676396799</v>
      </c>
      <c r="AC27" s="75">
        <v>131717.44444607</v>
      </c>
      <c r="AD27" s="75">
        <v>677.52788759327302</v>
      </c>
      <c r="AE27" s="75">
        <v>3.12662771891367</v>
      </c>
      <c r="AF27" s="75">
        <v>443.30473646705201</v>
      </c>
      <c r="AG27" s="75">
        <v>0</v>
      </c>
      <c r="AH27" s="75">
        <v>77.668345099731297</v>
      </c>
      <c r="AI27" s="75">
        <v>308.33338654304902</v>
      </c>
      <c r="AJ27" s="75">
        <v>2046.8796940279899</v>
      </c>
      <c r="AK27" s="75">
        <v>2046.8796940279899</v>
      </c>
      <c r="AL27" s="75">
        <v>310.394529511587</v>
      </c>
      <c r="AM27" s="75">
        <v>0</v>
      </c>
      <c r="AN27" s="75">
        <v>16056089.4920741</v>
      </c>
      <c r="AO27" s="75">
        <v>0</v>
      </c>
      <c r="AP27" s="75">
        <v>3010.3542505313799</v>
      </c>
      <c r="AQ27" s="75">
        <v>210.668817760016</v>
      </c>
      <c r="AR27" s="75">
        <v>359.29296531938797</v>
      </c>
      <c r="AS27" s="75">
        <v>3117.7223674696302</v>
      </c>
      <c r="AT27" s="75">
        <v>159.13212910637199</v>
      </c>
      <c r="AU27" s="75">
        <v>2300.84034094243</v>
      </c>
      <c r="AV27" s="75">
        <v>0</v>
      </c>
      <c r="AW27" s="75">
        <v>339.09329033193302</v>
      </c>
      <c r="AX27" s="75">
        <v>1349.9322347488101</v>
      </c>
      <c r="AY27" s="75">
        <v>0</v>
      </c>
      <c r="AZ27" s="75">
        <v>30389.091330996402</v>
      </c>
      <c r="BA27" s="75">
        <v>1035.10100919724</v>
      </c>
      <c r="BB27" s="75">
        <v>115.01121312704601</v>
      </c>
      <c r="BC27" s="75">
        <v>1150.1122223242801</v>
      </c>
      <c r="BD27" s="75">
        <v>1.91534858841019</v>
      </c>
      <c r="BE27" s="75">
        <v>1328.7837407070599</v>
      </c>
      <c r="BF27" s="75">
        <v>133.66773496541401</v>
      </c>
      <c r="BG27" s="75">
        <v>0.76781791737407401</v>
      </c>
      <c r="BH27" s="75">
        <v>3195.8650239323701</v>
      </c>
      <c r="BI27" s="75">
        <v>1.6271914890457799</v>
      </c>
      <c r="BJ27" s="75">
        <v>113.407232307412</v>
      </c>
      <c r="BK27" s="75">
        <v>1861.8456525747199</v>
      </c>
      <c r="BL27" s="75">
        <v>0.64764117950473099</v>
      </c>
      <c r="BM27" s="75">
        <v>0</v>
      </c>
      <c r="BN27" s="75">
        <v>180.39081273158101</v>
      </c>
      <c r="BO27" s="75">
        <v>22558.627046621001</v>
      </c>
      <c r="BP27" s="75">
        <v>17613.2544002512</v>
      </c>
      <c r="BQ27" s="75">
        <v>4945.3726463698104</v>
      </c>
      <c r="BR27" s="75">
        <v>0.34264896139706902</v>
      </c>
      <c r="BS27" s="75">
        <v>0.15780900880526</v>
      </c>
      <c r="BT27" s="75">
        <v>10.790769913876399</v>
      </c>
      <c r="BU27" s="75">
        <v>33.808174253432298</v>
      </c>
      <c r="BV27" s="75">
        <v>6234.7565011216002</v>
      </c>
      <c r="BW27" s="75">
        <v>36.592978775001697</v>
      </c>
      <c r="BX27" s="75">
        <v>48.124065052332199</v>
      </c>
      <c r="BY27" s="75">
        <v>8906.7943117004797</v>
      </c>
      <c r="BZ27" s="75">
        <v>1.30398891507103</v>
      </c>
      <c r="CA27" s="75">
        <v>1.9067970825686</v>
      </c>
      <c r="CB27" s="75">
        <v>181.19026349399499</v>
      </c>
      <c r="CC27" s="75">
        <v>0.10373268815599899</v>
      </c>
      <c r="CD27" s="75">
        <v>1178.9859639178301</v>
      </c>
      <c r="CE27" s="75">
        <v>89.567625723011801</v>
      </c>
      <c r="CF27" s="75">
        <v>0</v>
      </c>
      <c r="CG27" s="75">
        <v>51.544486971145602</v>
      </c>
      <c r="CH27" s="75">
        <v>488.77851323004398</v>
      </c>
      <c r="CI27" s="75">
        <v>454.69069666321798</v>
      </c>
      <c r="CJ27" s="75">
        <v>29408.745864492899</v>
      </c>
      <c r="CK27" s="75">
        <v>212.757872176295</v>
      </c>
      <c r="CL27" s="75"/>
      <c r="CM27" s="22">
        <f t="shared" si="14"/>
        <v>1.0333351674029438</v>
      </c>
      <c r="CN27" s="40">
        <f t="shared" si="0"/>
        <v>3.5013857715233986E-4</v>
      </c>
      <c r="CO27" s="40">
        <f t="shared" si="1"/>
        <v>2.7346237232847315E-4</v>
      </c>
      <c r="CP27" s="40">
        <f t="shared" si="2"/>
        <v>9.2063470480039961E-4</v>
      </c>
      <c r="CQ27" s="40">
        <f t="shared" si="3"/>
        <v>1.4255079031716086E-3</v>
      </c>
      <c r="CR27" s="40">
        <f t="shared" si="4"/>
        <v>1.7253108135607408E-3</v>
      </c>
      <c r="CS27" s="40">
        <f t="shared" si="5"/>
        <v>2.0414495982277894E-4</v>
      </c>
      <c r="CT27" s="40">
        <f t="shared" si="6"/>
        <v>1.9785255433748001E-4</v>
      </c>
      <c r="CU27" s="80">
        <f t="shared" si="7"/>
        <v>2.7490562199938475E-3</v>
      </c>
      <c r="CV27" s="80">
        <f t="shared" si="8"/>
        <v>9.544961884760313E-3</v>
      </c>
      <c r="CW27" s="80">
        <f t="shared" si="9"/>
        <v>5.8304613202189064E-3</v>
      </c>
      <c r="CX27" s="80">
        <f t="shared" si="10"/>
        <v>4.7511120947064528E-3</v>
      </c>
      <c r="CY27" s="79">
        <f t="shared" si="11"/>
        <v>1.8617397212180266E-4</v>
      </c>
      <c r="CZ27" s="79">
        <f t="shared" si="12"/>
        <v>1.8593497594298166E-4</v>
      </c>
      <c r="DA27" s="80">
        <f t="shared" si="13"/>
        <v>0.14589743024234361</v>
      </c>
      <c r="DB27" s="79">
        <f t="shared" si="15"/>
        <v>0</v>
      </c>
    </row>
    <row r="28" spans="1:106" x14ac:dyDescent="0.25">
      <c r="A28" s="89" t="s">
        <v>194</v>
      </c>
      <c r="B28" s="75">
        <v>41339.866998999998</v>
      </c>
      <c r="C28" s="75">
        <v>481.98662949999999</v>
      </c>
      <c r="D28" s="75">
        <v>539.53568250000001</v>
      </c>
      <c r="E28" s="75">
        <v>5734.6927475000002</v>
      </c>
      <c r="F28" s="75">
        <v>5665.2358919999997</v>
      </c>
      <c r="G28" s="75">
        <v>535.24227199999996</v>
      </c>
      <c r="H28" s="75">
        <v>7897.7729406999997</v>
      </c>
      <c r="I28" s="75">
        <v>502.09293579000001</v>
      </c>
      <c r="J28" s="75">
        <v>133.42734694000001</v>
      </c>
      <c r="K28" s="75">
        <v>992.51403259999995</v>
      </c>
      <c r="L28" s="75">
        <v>1109.012788</v>
      </c>
      <c r="M28" s="75">
        <v>150.80803399999999</v>
      </c>
      <c r="N28" s="75">
        <v>80.184789691000006</v>
      </c>
      <c r="O28" s="75">
        <v>143.31183100000001</v>
      </c>
      <c r="P28" s="75">
        <v>5.1938400000000003E-2</v>
      </c>
      <c r="Q28" s="89"/>
      <c r="R28" s="89" t="s">
        <v>194</v>
      </c>
      <c r="S28" s="75">
        <v>589.57562088068505</v>
      </c>
      <c r="T28" s="75">
        <v>88.5486626329985</v>
      </c>
      <c r="U28" s="75">
        <v>150.78438794652601</v>
      </c>
      <c r="V28" s="75">
        <v>502.22599464634601</v>
      </c>
      <c r="W28" s="75">
        <v>502.22599464634601</v>
      </c>
      <c r="X28" s="75">
        <v>31.870525012119899</v>
      </c>
      <c r="Y28" s="75">
        <v>186.29392577406099</v>
      </c>
      <c r="Z28" s="75">
        <v>133.612604346464</v>
      </c>
      <c r="AA28" s="75">
        <v>80.172334621839994</v>
      </c>
      <c r="AB28" s="75">
        <v>633.18106564009895</v>
      </c>
      <c r="AC28" s="75">
        <v>41333.514618958601</v>
      </c>
      <c r="AD28" s="75">
        <v>144.82216880727501</v>
      </c>
      <c r="AE28" s="75">
        <v>1.0768583987995799</v>
      </c>
      <c r="AF28" s="75">
        <v>94.314652439928494</v>
      </c>
      <c r="AG28" s="75">
        <v>5.1938574275368299E-2</v>
      </c>
      <c r="AH28" s="75">
        <v>16.796381785473098</v>
      </c>
      <c r="AI28" s="75">
        <v>63.891575250180502</v>
      </c>
      <c r="AJ28" s="75">
        <v>993.284717415552</v>
      </c>
      <c r="AK28" s="75">
        <v>993.284717415552</v>
      </c>
      <c r="AL28" s="75">
        <v>65.7552656853766</v>
      </c>
      <c r="AM28" s="75">
        <v>0.832539464615486</v>
      </c>
      <c r="AN28" s="75">
        <v>7766701.7597198999</v>
      </c>
      <c r="AO28" s="75">
        <v>0</v>
      </c>
      <c r="AP28" s="75">
        <v>638.57523319802203</v>
      </c>
      <c r="AQ28" s="75">
        <v>44.703364294380997</v>
      </c>
      <c r="AR28" s="75">
        <v>76.572652470962097</v>
      </c>
      <c r="AS28" s="75">
        <v>662.47152675796997</v>
      </c>
      <c r="AT28" s="75">
        <v>33.801756061989501</v>
      </c>
      <c r="AU28" s="75">
        <v>1109.6837746463</v>
      </c>
      <c r="AV28" s="75">
        <v>0</v>
      </c>
      <c r="AW28" s="75">
        <v>152.42382443170499</v>
      </c>
      <c r="AX28" s="75">
        <v>481.90450308393503</v>
      </c>
      <c r="AY28" s="75">
        <v>0</v>
      </c>
      <c r="AZ28" s="75">
        <v>8105.33018899121</v>
      </c>
      <c r="BA28" s="75">
        <v>485.51931163301799</v>
      </c>
      <c r="BB28" s="75">
        <v>53.946587278228797</v>
      </c>
      <c r="BC28" s="75">
        <v>539.465898911247</v>
      </c>
      <c r="BD28" s="75">
        <v>0.40563493103721898</v>
      </c>
      <c r="BE28" s="75">
        <v>282.66895127852098</v>
      </c>
      <c r="BF28" s="75">
        <v>28.365118509517099</v>
      </c>
      <c r="BG28" s="75">
        <v>0.14863959926586001</v>
      </c>
      <c r="BH28" s="75">
        <v>706.58396702481798</v>
      </c>
      <c r="BI28" s="75">
        <v>0.70524356057474502</v>
      </c>
      <c r="BJ28" s="75">
        <v>51.498928655125397</v>
      </c>
      <c r="BK28" s="75">
        <v>795.44678025981398</v>
      </c>
      <c r="BL28" s="75">
        <v>0.18610467627881799</v>
      </c>
      <c r="BM28" s="75">
        <v>0</v>
      </c>
      <c r="BN28" s="75">
        <v>79.072124834515506</v>
      </c>
      <c r="BO28" s="75">
        <v>5734.2209681716504</v>
      </c>
      <c r="BP28" s="75">
        <v>5664.7641300956202</v>
      </c>
      <c r="BQ28" s="75">
        <v>69.456838076026301</v>
      </c>
      <c r="BR28" s="75">
        <v>0.17411968236908601</v>
      </c>
      <c r="BS28" s="75">
        <v>2.5591457946284299E-2</v>
      </c>
      <c r="BT28" s="75">
        <v>12.434069650512299</v>
      </c>
      <c r="BU28" s="75">
        <v>15.4088156498398</v>
      </c>
      <c r="BV28" s="75">
        <v>1895.8450004133599</v>
      </c>
      <c r="BW28" s="75">
        <v>13.860496322249499</v>
      </c>
      <c r="BX28" s="75">
        <v>19.515302096044302</v>
      </c>
      <c r="BY28" s="75">
        <v>2708.34965800801</v>
      </c>
      <c r="BZ28" s="75">
        <v>0.40875029958034997</v>
      </c>
      <c r="CA28" s="75">
        <v>0.91322638260112299</v>
      </c>
      <c r="CB28" s="75">
        <v>71.169441207691904</v>
      </c>
      <c r="CC28" s="75">
        <v>1.0587639413129599E-2</v>
      </c>
      <c r="CD28" s="75">
        <v>535.15542943589196</v>
      </c>
      <c r="CE28" s="75">
        <v>28.851649155371401</v>
      </c>
      <c r="CF28" s="75">
        <v>0</v>
      </c>
      <c r="CG28" s="75">
        <v>11.0881952671698</v>
      </c>
      <c r="CH28" s="75">
        <v>104.119362386096</v>
      </c>
      <c r="CI28" s="75">
        <v>96.542427035936399</v>
      </c>
      <c r="CJ28" s="75">
        <v>7896.5547016319697</v>
      </c>
      <c r="CK28" s="75">
        <v>45.669445367567803</v>
      </c>
      <c r="CL28" s="75"/>
      <c r="CM28" s="22">
        <f t="shared" si="14"/>
        <v>1.0264388072074133</v>
      </c>
      <c r="CN28" s="40">
        <f t="shared" si="0"/>
        <v>-1.5366232410835985E-4</v>
      </c>
      <c r="CO28" s="40">
        <f t="shared" si="1"/>
        <v>-1.7039148191758333E-4</v>
      </c>
      <c r="CP28" s="40">
        <f t="shared" si="2"/>
        <v>-1.2934008077030535E-4</v>
      </c>
      <c r="CQ28" s="40">
        <f t="shared" si="3"/>
        <v>-8.22675859235019E-5</v>
      </c>
      <c r="CR28" s="40">
        <f t="shared" si="4"/>
        <v>-8.327312637513933E-5</v>
      </c>
      <c r="CS28" s="40">
        <f t="shared" si="5"/>
        <v>-1.622490760744634E-4</v>
      </c>
      <c r="CT28" s="40">
        <f t="shared" si="6"/>
        <v>-1.5425096127441216E-4</v>
      </c>
      <c r="CU28" s="80">
        <f t="shared" si="7"/>
        <v>2.6500842147209307E-4</v>
      </c>
      <c r="CV28" s="80">
        <f t="shared" si="8"/>
        <v>1.3884515484467862E-3</v>
      </c>
      <c r="CW28" s="80">
        <f t="shared" si="9"/>
        <v>7.7649765165853715E-4</v>
      </c>
      <c r="CX28" s="80">
        <f t="shared" si="10"/>
        <v>6.0503057634713213E-4</v>
      </c>
      <c r="CY28" s="79">
        <f t="shared" si="11"/>
        <v>-1.5679571470298437E-4</v>
      </c>
      <c r="CZ28" s="79">
        <f t="shared" si="12"/>
        <v>-1.5532957320221055E-4</v>
      </c>
      <c r="DA28" s="80">
        <f t="shared" si="13"/>
        <v>6.3581585470811358E-2</v>
      </c>
      <c r="DB28" s="79">
        <f t="shared" si="15"/>
        <v>3.3554242775331615E-6</v>
      </c>
    </row>
    <row r="29" spans="1:106" x14ac:dyDescent="0.25">
      <c r="A29" s="89" t="s">
        <v>195</v>
      </c>
      <c r="B29" s="75">
        <v>3442.644147</v>
      </c>
      <c r="C29" s="75">
        <v>37.505851</v>
      </c>
      <c r="D29" s="75">
        <v>62.155334000000003</v>
      </c>
      <c r="E29" s="75">
        <v>573.21928400000002</v>
      </c>
      <c r="F29" s="75">
        <v>468.30006500000002</v>
      </c>
      <c r="G29" s="75">
        <v>30.542783</v>
      </c>
      <c r="H29" s="75">
        <v>630.62824799999999</v>
      </c>
      <c r="I29" s="75">
        <v>21.515650000000001</v>
      </c>
      <c r="J29" s="75">
        <v>5.7768790000000001</v>
      </c>
      <c r="K29" s="75">
        <v>32.247785999999998</v>
      </c>
      <c r="L29" s="75">
        <v>29.577586</v>
      </c>
      <c r="M29" s="75">
        <v>6.5728080000000002</v>
      </c>
      <c r="N29" s="75">
        <v>3.4917980000000002</v>
      </c>
      <c r="O29" s="75">
        <v>6.2390160000000003</v>
      </c>
      <c r="P29" s="75"/>
      <c r="Q29" s="89"/>
      <c r="R29" s="89" t="s">
        <v>195</v>
      </c>
      <c r="S29" s="75">
        <v>64.046981414421893</v>
      </c>
      <c r="T29" s="75">
        <v>9.5958231150614495</v>
      </c>
      <c r="U29" s="75">
        <v>6.5728162836484598</v>
      </c>
      <c r="V29" s="75">
        <v>21.895232309128801</v>
      </c>
      <c r="W29" s="75">
        <v>21.895232309128801</v>
      </c>
      <c r="X29" s="75">
        <v>3.4812192167264602</v>
      </c>
      <c r="Y29" s="75">
        <v>19.617547151982599</v>
      </c>
      <c r="Z29" s="75">
        <v>6.1484613674291104</v>
      </c>
      <c r="AA29" s="75">
        <v>3.4918054694059499</v>
      </c>
      <c r="AB29" s="75">
        <v>69.132541148232605</v>
      </c>
      <c r="AC29" s="75">
        <v>3442.6432405297701</v>
      </c>
      <c r="AD29" s="75">
        <v>15.778031776077601</v>
      </c>
      <c r="AE29" s="75">
        <v>0.45446549012047099</v>
      </c>
      <c r="AF29" s="75">
        <v>10.025617729958901</v>
      </c>
      <c r="AG29" s="75">
        <v>0</v>
      </c>
      <c r="AH29" s="75">
        <v>1.7376493390155501</v>
      </c>
      <c r="AI29" s="75">
        <v>8.7160235884714794</v>
      </c>
      <c r="AJ29" s="75">
        <v>33.917303182263502</v>
      </c>
      <c r="AK29" s="75">
        <v>33.917303182263502</v>
      </c>
      <c r="AL29" s="75">
        <v>6.8981557741086901</v>
      </c>
      <c r="AM29" s="75">
        <v>0</v>
      </c>
      <c r="AN29" s="75">
        <v>453923.39353670902</v>
      </c>
      <c r="AO29" s="75">
        <v>0</v>
      </c>
      <c r="AP29" s="75">
        <v>67.731380494455905</v>
      </c>
      <c r="AQ29" s="75">
        <v>4.7461149205186999</v>
      </c>
      <c r="AR29" s="75">
        <v>7.9848837720511199</v>
      </c>
      <c r="AS29" s="75">
        <v>69.298256468321597</v>
      </c>
      <c r="AT29" s="75">
        <v>3.67849146702161</v>
      </c>
      <c r="AU29" s="75">
        <v>31.096094506903199</v>
      </c>
      <c r="AV29" s="75">
        <v>0</v>
      </c>
      <c r="AW29" s="75">
        <v>7.1972923477425201</v>
      </c>
      <c r="AX29" s="75">
        <v>37.505831614499797</v>
      </c>
      <c r="AY29" s="75">
        <v>0</v>
      </c>
      <c r="AZ29" s="75">
        <v>653.24049385737101</v>
      </c>
      <c r="BA29" s="75">
        <v>55.939811096082899</v>
      </c>
      <c r="BB29" s="75">
        <v>6.2155291423469299</v>
      </c>
      <c r="BC29" s="75">
        <v>62.155340238429801</v>
      </c>
      <c r="BD29" s="75">
        <v>4.2679325790963299E-2</v>
      </c>
      <c r="BE29" s="75">
        <v>29.951836810859898</v>
      </c>
      <c r="BF29" s="75">
        <v>2.9706182756148398</v>
      </c>
      <c r="BG29" s="75">
        <v>0.110285662891251</v>
      </c>
      <c r="BH29" s="75">
        <v>72.147078584516905</v>
      </c>
      <c r="BI29" s="75">
        <v>0.16331477868350899</v>
      </c>
      <c r="BJ29" s="75">
        <v>3.43144659578806</v>
      </c>
      <c r="BK29" s="75">
        <v>38.899257026957002</v>
      </c>
      <c r="BL29" s="75">
        <v>5.0543352282059299E-2</v>
      </c>
      <c r="BM29" s="75">
        <v>0</v>
      </c>
      <c r="BN29" s="75">
        <v>4.9073054007727199</v>
      </c>
      <c r="BO29" s="75">
        <v>573.21914368898194</v>
      </c>
      <c r="BP29" s="75">
        <v>468.29995748109798</v>
      </c>
      <c r="BQ29" s="75">
        <v>104.919186207884</v>
      </c>
      <c r="BR29" s="75">
        <v>0.13243762110264101</v>
      </c>
      <c r="BS29" s="75">
        <v>1.95616177516162E-2</v>
      </c>
      <c r="BT29" s="75">
        <v>3.64310972800476</v>
      </c>
      <c r="BU29" s="75">
        <v>3.3283603432596398</v>
      </c>
      <c r="BV29" s="75">
        <v>168.038353004073</v>
      </c>
      <c r="BW29" s="75">
        <v>0.62411015173310802</v>
      </c>
      <c r="BX29" s="75">
        <v>0.90921713740857701</v>
      </c>
      <c r="BY29" s="75">
        <v>240.05481414485399</v>
      </c>
      <c r="BZ29" s="75">
        <v>0.18953761196598201</v>
      </c>
      <c r="CA29" s="75">
        <v>0.19611250604893099</v>
      </c>
      <c r="CB29" s="75">
        <v>3.7774044950037702</v>
      </c>
      <c r="CC29" s="75">
        <v>1.4323914482713E-2</v>
      </c>
      <c r="CD29" s="75">
        <v>30.542806495257299</v>
      </c>
      <c r="CE29" s="75">
        <v>1.9905362366138299</v>
      </c>
      <c r="CF29" s="75">
        <v>0</v>
      </c>
      <c r="CG29" s="75">
        <v>1.1455163247935001</v>
      </c>
      <c r="CH29" s="75">
        <v>11.241979827072599</v>
      </c>
      <c r="CI29" s="75">
        <v>10.2741690650275</v>
      </c>
      <c r="CJ29" s="75">
        <v>630.62807549066599</v>
      </c>
      <c r="CK29" s="75">
        <v>4.8567165840407798</v>
      </c>
      <c r="CL29" s="75"/>
      <c r="CM29" s="22">
        <f t="shared" si="14"/>
        <v>1.0358569801211455</v>
      </c>
      <c r="CN29" s="40">
        <f t="shared" si="0"/>
        <v>-2.6330639798562808E-7</v>
      </c>
      <c r="CO29" s="40">
        <f t="shared" si="1"/>
        <v>-5.1686602718114348E-7</v>
      </c>
      <c r="CP29" s="40">
        <f t="shared" si="2"/>
        <v>1.00368373817019E-7</v>
      </c>
      <c r="CQ29" s="40">
        <f t="shared" si="3"/>
        <v>-2.4477721177253761E-7</v>
      </c>
      <c r="CR29" s="40">
        <f t="shared" si="4"/>
        <v>-2.2959403612551843E-7</v>
      </c>
      <c r="CS29" s="40">
        <f t="shared" si="5"/>
        <v>7.692572513393227E-7</v>
      </c>
      <c r="CT29" s="40">
        <f t="shared" si="6"/>
        <v>-2.7355154885611903E-7</v>
      </c>
      <c r="CU29" s="80">
        <f t="shared" si="7"/>
        <v>1.7642149278725018E-2</v>
      </c>
      <c r="CV29" s="80">
        <f t="shared" si="8"/>
        <v>6.4322338658834702E-2</v>
      </c>
      <c r="CW29" s="80">
        <f t="shared" si="9"/>
        <v>5.1771528819482514E-2</v>
      </c>
      <c r="CX29" s="80">
        <f t="shared" si="10"/>
        <v>5.1339839123557926E-2</v>
      </c>
      <c r="CY29" s="79">
        <f t="shared" si="11"/>
        <v>1.2602906489307393E-6</v>
      </c>
      <c r="CZ29" s="79">
        <f t="shared" si="12"/>
        <v>2.1391288813831672E-6</v>
      </c>
      <c r="DA29" s="80">
        <f t="shared" si="13"/>
        <v>0.15359414813850769</v>
      </c>
      <c r="DB29" s="79">
        <f t="shared" si="15"/>
        <v>0</v>
      </c>
    </row>
    <row r="30" spans="1:106" x14ac:dyDescent="0.25">
      <c r="A30" s="89" t="s">
        <v>196</v>
      </c>
      <c r="B30" s="75">
        <v>1479.4110370000001</v>
      </c>
      <c r="C30" s="75">
        <v>11.310252</v>
      </c>
      <c r="D30" s="75">
        <v>18.920079000000001</v>
      </c>
      <c r="E30" s="75">
        <v>262.19903399999998</v>
      </c>
      <c r="F30" s="75">
        <v>202.54524799999999</v>
      </c>
      <c r="G30" s="75">
        <v>9.6124840000000003</v>
      </c>
      <c r="H30" s="75">
        <v>289.216633</v>
      </c>
      <c r="I30" s="75">
        <v>8.0898400000000006</v>
      </c>
      <c r="J30" s="75">
        <v>3.5716450000000002</v>
      </c>
      <c r="K30" s="75">
        <v>21.215315</v>
      </c>
      <c r="L30" s="75">
        <v>12.443965</v>
      </c>
      <c r="M30" s="75">
        <v>4.0764740000000002</v>
      </c>
      <c r="N30" s="75">
        <v>3.2561209999999998</v>
      </c>
      <c r="O30" s="75">
        <v>2.5115090000000002</v>
      </c>
      <c r="P30" s="75"/>
      <c r="Q30" s="89"/>
      <c r="R30" s="89" t="s">
        <v>196</v>
      </c>
      <c r="S30" s="75">
        <v>28.404325920402101</v>
      </c>
      <c r="T30" s="75">
        <v>4.2609495656328003</v>
      </c>
      <c r="U30" s="75">
        <v>4.0764703609603297</v>
      </c>
      <c r="V30" s="75">
        <v>8.0898340610354005</v>
      </c>
      <c r="W30" s="75">
        <v>8.0898340610354005</v>
      </c>
      <c r="X30" s="75">
        <v>1.52486344686585</v>
      </c>
      <c r="Y30" s="75">
        <v>9.0329691762077093</v>
      </c>
      <c r="Z30" s="75">
        <v>3.5716472344357499</v>
      </c>
      <c r="AA30" s="75">
        <v>3.2561156105947</v>
      </c>
      <c r="AB30" s="75">
        <v>30.4459784415968</v>
      </c>
      <c r="AC30" s="75">
        <v>1479.4105568323901</v>
      </c>
      <c r="AD30" s="75">
        <v>6.93222020432877</v>
      </c>
      <c r="AE30" s="75">
        <v>0</v>
      </c>
      <c r="AF30" s="75">
        <v>4.5607083498272099</v>
      </c>
      <c r="AG30" s="75">
        <v>0</v>
      </c>
      <c r="AH30" s="75">
        <v>0.80063480380561802</v>
      </c>
      <c r="AI30" s="75">
        <v>3.0260320720828702</v>
      </c>
      <c r="AJ30" s="75">
        <v>21.2153099157768</v>
      </c>
      <c r="AK30" s="75">
        <v>21.2153099157768</v>
      </c>
      <c r="AL30" s="75">
        <v>3.2035251710802002</v>
      </c>
      <c r="AM30" s="75">
        <v>0</v>
      </c>
      <c r="AN30" s="75">
        <v>222323.004871112</v>
      </c>
      <c r="AO30" s="75">
        <v>0</v>
      </c>
      <c r="AP30" s="75">
        <v>30.9997434854522</v>
      </c>
      <c r="AQ30" s="75">
        <v>2.1688773042293401</v>
      </c>
      <c r="AR30" s="75">
        <v>3.7081823937641101</v>
      </c>
      <c r="AS30" s="75">
        <v>32.176577098318603</v>
      </c>
      <c r="AT30" s="75">
        <v>1.6304739899403</v>
      </c>
      <c r="AU30" s="75">
        <v>12.443994878802</v>
      </c>
      <c r="AV30" s="75">
        <v>0</v>
      </c>
      <c r="AW30" s="75">
        <v>2.9565154232589799</v>
      </c>
      <c r="AX30" s="75">
        <v>11.310245463714599</v>
      </c>
      <c r="AY30" s="75">
        <v>0</v>
      </c>
      <c r="AZ30" s="75">
        <v>299.26531743800803</v>
      </c>
      <c r="BA30" s="75">
        <v>17.028053789028601</v>
      </c>
      <c r="BB30" s="75">
        <v>1.8920014497814599</v>
      </c>
      <c r="BC30" s="75">
        <v>18.9200552388101</v>
      </c>
      <c r="BD30" s="75">
        <v>1.9758550556766199E-2</v>
      </c>
      <c r="BE30" s="75">
        <v>13.678838348352301</v>
      </c>
      <c r="BF30" s="75">
        <v>1.37955594060665</v>
      </c>
      <c r="BG30" s="75">
        <v>5.1570441530668998E-3</v>
      </c>
      <c r="BH30" s="75">
        <v>32.889833413250798</v>
      </c>
      <c r="BI30" s="75">
        <v>2.4958984110186998E-3</v>
      </c>
      <c r="BJ30" s="75">
        <v>0.59249266797841604</v>
      </c>
      <c r="BK30" s="75">
        <v>6.4381216730876201</v>
      </c>
      <c r="BL30" s="75">
        <v>3.62177692532394E-3</v>
      </c>
      <c r="BM30" s="75">
        <v>0</v>
      </c>
      <c r="BN30" s="75">
        <v>0.14297997178083799</v>
      </c>
      <c r="BO30" s="75">
        <v>262.19895273764399</v>
      </c>
      <c r="BP30" s="75">
        <v>202.54518432216099</v>
      </c>
      <c r="BQ30" s="75">
        <v>59.653768415483</v>
      </c>
      <c r="BR30" s="75">
        <v>2.1620647387247298E-3</v>
      </c>
      <c r="BS30" s="75">
        <v>4.7746380286270098E-4</v>
      </c>
      <c r="BT30" s="75">
        <v>1.85461174953289</v>
      </c>
      <c r="BU30" s="75">
        <v>8.3303306381829506E-2</v>
      </c>
      <c r="BV30" s="75">
        <v>79.072460743949705</v>
      </c>
      <c r="BW30" s="75">
        <v>0.47624407149589099</v>
      </c>
      <c r="BX30" s="75">
        <v>0.21729595837673599</v>
      </c>
      <c r="BY30" s="75">
        <v>112.960668551618</v>
      </c>
      <c r="BZ30" s="75">
        <v>0</v>
      </c>
      <c r="CA30" s="75">
        <v>3.7843817964362202E-3</v>
      </c>
      <c r="CB30" s="75">
        <v>0.68880794104840704</v>
      </c>
      <c r="CC30" s="75">
        <v>4.9905708317487597E-4</v>
      </c>
      <c r="CD30" s="75">
        <v>9.6124794444352499</v>
      </c>
      <c r="CE30" s="75">
        <v>0.92441421509661204</v>
      </c>
      <c r="CF30" s="75">
        <v>0</v>
      </c>
      <c r="CG30" s="75">
        <v>0.53198229308685596</v>
      </c>
      <c r="CH30" s="75">
        <v>5.0127820760537203</v>
      </c>
      <c r="CI30" s="75">
        <v>4.67859196752591</v>
      </c>
      <c r="CJ30" s="75">
        <v>289.21655571906501</v>
      </c>
      <c r="CK30" s="75">
        <v>2.1850773138516399</v>
      </c>
      <c r="CL30" s="75"/>
      <c r="CM30" s="22">
        <f t="shared" si="14"/>
        <v>1.0347447665779688</v>
      </c>
      <c r="CN30" s="40">
        <f t="shared" si="0"/>
        <v>-3.2456673501311288E-7</v>
      </c>
      <c r="CO30" s="40">
        <f t="shared" si="1"/>
        <v>-5.779080254733975E-7</v>
      </c>
      <c r="CP30" s="40">
        <f t="shared" si="2"/>
        <v>-1.2558716008001262E-6</v>
      </c>
      <c r="CQ30" s="40">
        <f t="shared" si="3"/>
        <v>-3.0992622189038957E-7</v>
      </c>
      <c r="CR30" s="40">
        <f t="shared" si="4"/>
        <v>-3.1438821509471182E-7</v>
      </c>
      <c r="CS30" s="40">
        <f t="shared" si="5"/>
        <v>-4.7392169914865531E-7</v>
      </c>
      <c r="CT30" s="40">
        <f t="shared" si="6"/>
        <v>-2.6720778188530525E-7</v>
      </c>
      <c r="CU30" s="80">
        <f t="shared" si="7"/>
        <v>-7.3412633625697457E-7</v>
      </c>
      <c r="CV30" s="80">
        <f t="shared" si="8"/>
        <v>6.2560409832428914E-7</v>
      </c>
      <c r="CW30" s="80">
        <f t="shared" si="9"/>
        <v>-2.3964872549234847E-7</v>
      </c>
      <c r="CX30" s="80">
        <f t="shared" si="10"/>
        <v>2.4010676661073923E-6</v>
      </c>
      <c r="CY30" s="79">
        <f t="shared" si="11"/>
        <v>-8.926929671301329E-7</v>
      </c>
      <c r="CZ30" s="79">
        <f t="shared" si="12"/>
        <v>-1.6551612485580294E-6</v>
      </c>
      <c r="DA30" s="80">
        <f t="shared" si="13"/>
        <v>0.1771868718204791</v>
      </c>
      <c r="DB30" s="79">
        <f t="shared" si="15"/>
        <v>0</v>
      </c>
    </row>
    <row r="31" spans="1:106" x14ac:dyDescent="0.25">
      <c r="A31" s="89" t="s">
        <v>197</v>
      </c>
      <c r="B31" s="75">
        <v>36330.887895</v>
      </c>
      <c r="C31" s="75">
        <v>373.05881699999998</v>
      </c>
      <c r="D31" s="75">
        <v>322.97217000000001</v>
      </c>
      <c r="E31" s="75">
        <v>5518.9620320000004</v>
      </c>
      <c r="F31" s="75">
        <v>4867.0279650000002</v>
      </c>
      <c r="G31" s="75">
        <v>280.62015100000002</v>
      </c>
      <c r="H31" s="75">
        <v>7603.0800810000001</v>
      </c>
      <c r="I31" s="75">
        <v>155.98461699999999</v>
      </c>
      <c r="J31" s="75">
        <v>68.866847000000007</v>
      </c>
      <c r="K31" s="75">
        <v>409.06419799999998</v>
      </c>
      <c r="L31" s="75">
        <v>239.93887899999999</v>
      </c>
      <c r="M31" s="75">
        <v>78.600663999999995</v>
      </c>
      <c r="N31" s="75">
        <v>62.783194999999999</v>
      </c>
      <c r="O31" s="75">
        <v>48.425798</v>
      </c>
      <c r="P31" s="75"/>
      <c r="Q31" s="89"/>
      <c r="R31" s="89" t="s">
        <v>197</v>
      </c>
      <c r="S31" s="75">
        <v>786.14707801000202</v>
      </c>
      <c r="T31" s="75">
        <v>117.930875858945</v>
      </c>
      <c r="U31" s="75">
        <v>78.600644458295406</v>
      </c>
      <c r="V31" s="75">
        <v>155.98455616631799</v>
      </c>
      <c r="W31" s="75">
        <v>155.98455616631799</v>
      </c>
      <c r="X31" s="75">
        <v>42.203500338117301</v>
      </c>
      <c r="Y31" s="75">
        <v>250.00498269863499</v>
      </c>
      <c r="Z31" s="75">
        <v>68.866827176667499</v>
      </c>
      <c r="AA31" s="75">
        <v>62.783164249652799</v>
      </c>
      <c r="AB31" s="75">
        <v>842.65418860817294</v>
      </c>
      <c r="AC31" s="75">
        <v>36330.877644140899</v>
      </c>
      <c r="AD31" s="75">
        <v>191.86338545962201</v>
      </c>
      <c r="AE31" s="75">
        <v>0</v>
      </c>
      <c r="AF31" s="75">
        <v>126.226814883614</v>
      </c>
      <c r="AG31" s="75">
        <v>0</v>
      </c>
      <c r="AH31" s="75">
        <v>22.159112865570702</v>
      </c>
      <c r="AI31" s="75">
        <v>83.751721083458705</v>
      </c>
      <c r="AJ31" s="75">
        <v>409.06411812453598</v>
      </c>
      <c r="AK31" s="75">
        <v>409.06411812453598</v>
      </c>
      <c r="AL31" s="75">
        <v>88.664001876208204</v>
      </c>
      <c r="AM31" s="75">
        <v>0</v>
      </c>
      <c r="AN31" s="75">
        <v>4286732.5261010705</v>
      </c>
      <c r="AO31" s="75">
        <v>0</v>
      </c>
      <c r="AP31" s="75">
        <v>857.98103851805297</v>
      </c>
      <c r="AQ31" s="75">
        <v>60.028373229955598</v>
      </c>
      <c r="AR31" s="75">
        <v>102.631804000438</v>
      </c>
      <c r="AS31" s="75">
        <v>890.55130999601204</v>
      </c>
      <c r="AT31" s="75">
        <v>45.126663427946802</v>
      </c>
      <c r="AU31" s="75">
        <v>239.93954936743501</v>
      </c>
      <c r="AV31" s="75">
        <v>0</v>
      </c>
      <c r="AW31" s="75">
        <v>60.742656367093502</v>
      </c>
      <c r="AX31" s="75">
        <v>373.05872346886201</v>
      </c>
      <c r="AY31" s="75">
        <v>0</v>
      </c>
      <c r="AZ31" s="75">
        <v>7881.1980739319897</v>
      </c>
      <c r="BA31" s="75">
        <v>290.67485237807</v>
      </c>
      <c r="BB31" s="75">
        <v>32.2972016404592</v>
      </c>
      <c r="BC31" s="75">
        <v>322.97205401852898</v>
      </c>
      <c r="BD31" s="75">
        <v>0.54685654099727099</v>
      </c>
      <c r="BE31" s="75">
        <v>378.58927141955598</v>
      </c>
      <c r="BF31" s="75">
        <v>38.182123936845997</v>
      </c>
      <c r="BG31" s="75">
        <v>0.10079893495813901</v>
      </c>
      <c r="BH31" s="75">
        <v>910.29255113890702</v>
      </c>
      <c r="BI31" s="75">
        <v>6.5841542309451703E-2</v>
      </c>
      <c r="BJ31" s="75">
        <v>10.1626541315167</v>
      </c>
      <c r="BK31" s="75">
        <v>115.480877189327</v>
      </c>
      <c r="BL31" s="75">
        <v>0.15002363084706999</v>
      </c>
      <c r="BM31" s="75">
        <v>0</v>
      </c>
      <c r="BN31" s="75">
        <v>2.4241382003670702</v>
      </c>
      <c r="BO31" s="75">
        <v>5518.9605188346004</v>
      </c>
      <c r="BP31" s="75">
        <v>4867.0266565022202</v>
      </c>
      <c r="BQ31" s="75">
        <v>651.93386233237902</v>
      </c>
      <c r="BR31" s="75">
        <v>5.1349163478232103E-2</v>
      </c>
      <c r="BS31" s="75">
        <v>1.53699301796215E-2</v>
      </c>
      <c r="BT31" s="75">
        <v>81.452535663618704</v>
      </c>
      <c r="BU31" s="75">
        <v>1.18690224055732</v>
      </c>
      <c r="BV31" s="75">
        <v>1905.7895615558</v>
      </c>
      <c r="BW31" s="75">
        <v>9.3406039491393695</v>
      </c>
      <c r="BX31" s="75">
        <v>4.4259496738812896</v>
      </c>
      <c r="BY31" s="75">
        <v>2722.5569967536899</v>
      </c>
      <c r="BZ31" s="75">
        <v>0</v>
      </c>
      <c r="CA31" s="75">
        <v>7.5882643738597905E-2</v>
      </c>
      <c r="CB31" s="75">
        <v>13.7288356520445</v>
      </c>
      <c r="CC31" s="75">
        <v>1.8335646764441601E-2</v>
      </c>
      <c r="CD31" s="75">
        <v>280.62007728611002</v>
      </c>
      <c r="CE31" s="75">
        <v>25.5849353257634</v>
      </c>
      <c r="CF31" s="75">
        <v>0</v>
      </c>
      <c r="CG31" s="75">
        <v>14.723643675520201</v>
      </c>
      <c r="CH31" s="75">
        <v>138.73901291788101</v>
      </c>
      <c r="CI31" s="75">
        <v>129.48961888199801</v>
      </c>
      <c r="CJ31" s="75">
        <v>7603.0783075116997</v>
      </c>
      <c r="CK31" s="75">
        <v>60.476256156425599</v>
      </c>
      <c r="CL31" s="75"/>
      <c r="CM31" s="22">
        <f t="shared" si="14"/>
        <v>1.0365798897724772</v>
      </c>
      <c r="CN31" s="40">
        <f t="shared" si="0"/>
        <v>-2.8215272718919197E-7</v>
      </c>
      <c r="CO31" s="40">
        <f t="shared" si="1"/>
        <v>-2.5071418688251922E-7</v>
      </c>
      <c r="CP31" s="40">
        <f t="shared" si="2"/>
        <v>-3.5910670268065597E-7</v>
      </c>
      <c r="CQ31" s="40">
        <f t="shared" si="3"/>
        <v>-2.7417572202570483E-7</v>
      </c>
      <c r="CR31" s="40">
        <f t="shared" si="4"/>
        <v>-2.6884944762661738E-7</v>
      </c>
      <c r="CS31" s="40">
        <f t="shared" si="5"/>
        <v>-2.6268209799212212E-7</v>
      </c>
      <c r="CT31" s="40">
        <f t="shared" si="6"/>
        <v>-2.3325918989315144E-7</v>
      </c>
      <c r="CU31" s="80">
        <f t="shared" si="7"/>
        <v>-3.8999795729462074E-7</v>
      </c>
      <c r="CV31" s="80">
        <f t="shared" si="8"/>
        <v>-2.8785015390555043E-7</v>
      </c>
      <c r="CW31" s="80">
        <f t="shared" si="9"/>
        <v>-1.952638837288427E-7</v>
      </c>
      <c r="CX31" s="80">
        <f t="shared" si="10"/>
        <v>2.7939091730964544E-6</v>
      </c>
      <c r="CY31" s="79">
        <f t="shared" si="11"/>
        <v>-2.4862009548332191E-7</v>
      </c>
      <c r="CZ31" s="79">
        <f t="shared" si="12"/>
        <v>-4.8978627481646663E-7</v>
      </c>
      <c r="DA31" s="80">
        <f t="shared" si="13"/>
        <v>0.25434497469909534</v>
      </c>
      <c r="DB31" s="79">
        <f t="shared" si="15"/>
        <v>0</v>
      </c>
    </row>
    <row r="32" spans="1:106" x14ac:dyDescent="0.25">
      <c r="A32" s="89" t="s">
        <v>198</v>
      </c>
      <c r="B32" s="75">
        <v>11393.455907</v>
      </c>
      <c r="C32" s="75">
        <v>139.89361299999999</v>
      </c>
      <c r="D32" s="75">
        <v>177.47804300000001</v>
      </c>
      <c r="E32" s="75">
        <v>2079.1014460000001</v>
      </c>
      <c r="F32" s="75">
        <v>1584.3188789999999</v>
      </c>
      <c r="G32" s="75">
        <v>134.497749</v>
      </c>
      <c r="H32" s="75">
        <v>2702.9354920000001</v>
      </c>
      <c r="I32" s="75">
        <v>93.441209999999998</v>
      </c>
      <c r="J32" s="75">
        <v>25.088632</v>
      </c>
      <c r="K32" s="75">
        <v>140.05029999999999</v>
      </c>
      <c r="L32" s="75">
        <v>128.453754</v>
      </c>
      <c r="M32" s="75">
        <v>28.545289</v>
      </c>
      <c r="N32" s="75">
        <v>15.164685</v>
      </c>
      <c r="O32" s="75">
        <v>27.095711999999999</v>
      </c>
      <c r="P32" s="75"/>
      <c r="Q32" s="89"/>
      <c r="R32" s="89" t="s">
        <v>198</v>
      </c>
      <c r="S32" s="75">
        <v>270.31262708180202</v>
      </c>
      <c r="T32" s="75">
        <v>40.538067815231301</v>
      </c>
      <c r="U32" s="75">
        <v>28.5352848141831</v>
      </c>
      <c r="V32" s="75">
        <v>93.784426258176694</v>
      </c>
      <c r="W32" s="75">
        <v>93.784426258176694</v>
      </c>
      <c r="X32" s="75">
        <v>14.553951343011599</v>
      </c>
      <c r="Y32" s="75">
        <v>85.2198972758042</v>
      </c>
      <c r="Z32" s="75">
        <v>25.447896890089499</v>
      </c>
      <c r="AA32" s="75">
        <v>15.159364109768999</v>
      </c>
      <c r="AB32" s="75">
        <v>290.21969779501501</v>
      </c>
      <c r="AC32" s="75">
        <v>11389.856859846601</v>
      </c>
      <c r="AD32" s="75">
        <v>66.116863341051896</v>
      </c>
      <c r="AE32" s="75">
        <v>0.45014313049355897</v>
      </c>
      <c r="AF32" s="75">
        <v>43.146894668743101</v>
      </c>
      <c r="AG32" s="75">
        <v>0</v>
      </c>
      <c r="AH32" s="75">
        <v>7.5522941049270598</v>
      </c>
      <c r="AI32" s="75">
        <v>30.672408059635</v>
      </c>
      <c r="AJ32" s="75">
        <v>141.65484138451501</v>
      </c>
      <c r="AK32" s="75">
        <v>141.65484138451501</v>
      </c>
      <c r="AL32" s="75">
        <v>30.164530628703002</v>
      </c>
      <c r="AM32" s="75">
        <v>0</v>
      </c>
      <c r="AN32" s="75">
        <v>1963923.71994323</v>
      </c>
      <c r="AO32" s="75">
        <v>0</v>
      </c>
      <c r="AP32" s="75">
        <v>292.86516099295102</v>
      </c>
      <c r="AQ32" s="75">
        <v>20.497454179484698</v>
      </c>
      <c r="AR32" s="75">
        <v>34.916506623119702</v>
      </c>
      <c r="AS32" s="75">
        <v>302.98793643525499</v>
      </c>
      <c r="AT32" s="75">
        <v>15.518615525034001</v>
      </c>
      <c r="AU32" s="75">
        <v>129.91314581775899</v>
      </c>
      <c r="AV32" s="75">
        <v>0</v>
      </c>
      <c r="AW32" s="75">
        <v>31.2765693119884</v>
      </c>
      <c r="AX32" s="75">
        <v>139.84772619950701</v>
      </c>
      <c r="AY32" s="75">
        <v>0</v>
      </c>
      <c r="AZ32" s="75">
        <v>2797.80313111438</v>
      </c>
      <c r="BA32" s="75">
        <v>159.69414406851899</v>
      </c>
      <c r="BB32" s="75">
        <v>17.743782409735601</v>
      </c>
      <c r="BC32" s="75">
        <v>177.43792647825501</v>
      </c>
      <c r="BD32" s="75">
        <v>0.186178746297369</v>
      </c>
      <c r="BE32" s="75">
        <v>129.292811767362</v>
      </c>
      <c r="BF32" s="75">
        <v>12.990013292589801</v>
      </c>
      <c r="BG32" s="75">
        <v>8.4030230107420195E-2</v>
      </c>
      <c r="BH32" s="75">
        <v>311.00460580317099</v>
      </c>
      <c r="BI32" s="75">
        <v>0.121589353770179</v>
      </c>
      <c r="BJ32" s="75">
        <v>13.4291802018331</v>
      </c>
      <c r="BK32" s="75">
        <v>156.47127030319001</v>
      </c>
      <c r="BL32" s="75">
        <v>5.3535160380738203E-2</v>
      </c>
      <c r="BM32" s="75">
        <v>0</v>
      </c>
      <c r="BN32" s="75">
        <v>16.943482487034</v>
      </c>
      <c r="BO32" s="75">
        <v>2078.6026747808501</v>
      </c>
      <c r="BP32" s="75">
        <v>1583.8437122759501</v>
      </c>
      <c r="BQ32" s="75">
        <v>494.75896250489097</v>
      </c>
      <c r="BR32" s="75">
        <v>0.58508392786476804</v>
      </c>
      <c r="BS32" s="75">
        <v>2.0353006348209E-2</v>
      </c>
      <c r="BT32" s="75">
        <v>10.305458656062401</v>
      </c>
      <c r="BU32" s="75">
        <v>7.7439228395531199</v>
      </c>
      <c r="BV32" s="75">
        <v>559.88443444280904</v>
      </c>
      <c r="BW32" s="75">
        <v>2.7316219732469098</v>
      </c>
      <c r="BX32" s="75">
        <v>3.4091134542568402</v>
      </c>
      <c r="BY32" s="75">
        <v>799.835007490203</v>
      </c>
      <c r="BZ32" s="75">
        <v>0.18773605934665999</v>
      </c>
      <c r="CA32" s="75">
        <v>0.247444842937217</v>
      </c>
      <c r="CB32" s="75">
        <v>11.9594140525912</v>
      </c>
      <c r="CC32" s="75">
        <v>1.8769853769628E-2</v>
      </c>
      <c r="CD32" s="75">
        <v>134.44768436515099</v>
      </c>
      <c r="CE32" s="75">
        <v>8.7042956117384396</v>
      </c>
      <c r="CF32" s="75">
        <v>0</v>
      </c>
      <c r="CG32" s="75">
        <v>5.0091553218325702</v>
      </c>
      <c r="CH32" s="75">
        <v>47.644258680887098</v>
      </c>
      <c r="CI32" s="75">
        <v>44.251690300229797</v>
      </c>
      <c r="CJ32" s="75">
        <v>2702.2182729101501</v>
      </c>
      <c r="CK32" s="75">
        <v>20.724886636549599</v>
      </c>
      <c r="CL32" s="75"/>
      <c r="CM32" s="22">
        <f t="shared" si="14"/>
        <v>1.0353727377105217</v>
      </c>
      <c r="CN32" s="40">
        <f t="shared" si="0"/>
        <v>-3.1588722357607968E-4</v>
      </c>
      <c r="CO32" s="40">
        <f t="shared" si="1"/>
        <v>-3.2801211941662966E-4</v>
      </c>
      <c r="CP32" s="40">
        <f t="shared" si="2"/>
        <v>-2.2603653424894753E-4</v>
      </c>
      <c r="CQ32" s="40">
        <f t="shared" si="3"/>
        <v>-2.3989749038443874E-4</v>
      </c>
      <c r="CR32" s="40">
        <f t="shared" si="4"/>
        <v>-2.9991861508949023E-4</v>
      </c>
      <c r="CS32" s="40">
        <f t="shared" si="5"/>
        <v>-3.7223399812444385E-4</v>
      </c>
      <c r="CT32" s="40">
        <f t="shared" si="6"/>
        <v>-2.653482082620138E-4</v>
      </c>
      <c r="CU32" s="80">
        <f t="shared" si="7"/>
        <v>3.6730716369864644E-3</v>
      </c>
      <c r="CV32" s="80">
        <f t="shared" si="8"/>
        <v>1.4319827804461342E-2</v>
      </c>
      <c r="CW32" s="80">
        <f t="shared" si="9"/>
        <v>1.1456893591195567E-2</v>
      </c>
      <c r="CX32" s="80">
        <f t="shared" si="10"/>
        <v>1.1361223571239375E-2</v>
      </c>
      <c r="CY32" s="79">
        <f t="shared" si="11"/>
        <v>-3.5046714072153873E-4</v>
      </c>
      <c r="CZ32" s="79">
        <f t="shared" si="12"/>
        <v>-3.5087377225449324E-4</v>
      </c>
      <c r="DA32" s="80">
        <f t="shared" si="13"/>
        <v>0.15429959220072906</v>
      </c>
      <c r="DB32" s="79">
        <f t="shared" si="15"/>
        <v>0</v>
      </c>
    </row>
    <row r="33" spans="1:106" x14ac:dyDescent="0.25">
      <c r="A33" s="89" t="s">
        <v>199</v>
      </c>
      <c r="B33" s="75">
        <v>15220.834769999999</v>
      </c>
      <c r="C33" s="75">
        <v>125.936381</v>
      </c>
      <c r="D33" s="75">
        <v>200.37813399999999</v>
      </c>
      <c r="E33" s="75">
        <v>2727.8562550000001</v>
      </c>
      <c r="F33" s="75">
        <v>2139.6438830000002</v>
      </c>
      <c r="G33" s="75">
        <v>110.69526999999999</v>
      </c>
      <c r="H33" s="75">
        <v>3093.8436830000001</v>
      </c>
      <c r="I33" s="75">
        <v>87.588637000000006</v>
      </c>
      <c r="J33" s="75">
        <v>38.670188000000003</v>
      </c>
      <c r="K33" s="75">
        <v>229.69818000000001</v>
      </c>
      <c r="L33" s="75">
        <v>134.730774</v>
      </c>
      <c r="M33" s="75">
        <v>44.135953000000001</v>
      </c>
      <c r="N33" s="75">
        <v>35.254077000000002</v>
      </c>
      <c r="O33" s="75">
        <v>27.192112000000002</v>
      </c>
      <c r="P33" s="75"/>
      <c r="Q33" s="89"/>
      <c r="R33" s="89" t="s">
        <v>199</v>
      </c>
      <c r="S33" s="75">
        <v>303.13048585154399</v>
      </c>
      <c r="T33" s="75">
        <v>45.472895920753302</v>
      </c>
      <c r="U33" s="75">
        <v>44.136700582565702</v>
      </c>
      <c r="V33" s="75">
        <v>87.589995853391898</v>
      </c>
      <c r="W33" s="75">
        <v>87.589995853391898</v>
      </c>
      <c r="X33" s="75">
        <v>16.273276589525199</v>
      </c>
      <c r="Y33" s="75">
        <v>96.399523961332406</v>
      </c>
      <c r="Z33" s="75">
        <v>38.670818766648601</v>
      </c>
      <c r="AA33" s="75">
        <v>35.2546772267496</v>
      </c>
      <c r="AB33" s="75">
        <v>324.91904892301301</v>
      </c>
      <c r="AC33" s="75">
        <v>15221.3067392428</v>
      </c>
      <c r="AD33" s="75">
        <v>73.980605386676302</v>
      </c>
      <c r="AE33" s="75">
        <v>0</v>
      </c>
      <c r="AF33" s="75">
        <v>48.671823734149001</v>
      </c>
      <c r="AG33" s="75">
        <v>0</v>
      </c>
      <c r="AH33" s="75">
        <v>8.54433040946682</v>
      </c>
      <c r="AI33" s="75">
        <v>32.293792538881199</v>
      </c>
      <c r="AJ33" s="75">
        <v>229.70191978778601</v>
      </c>
      <c r="AK33" s="75">
        <v>229.70191978778601</v>
      </c>
      <c r="AL33" s="75">
        <v>34.187973087356497</v>
      </c>
      <c r="AM33" s="75">
        <v>0</v>
      </c>
      <c r="AN33" s="75">
        <v>2407091.1011954499</v>
      </c>
      <c r="AO33" s="75">
        <v>0</v>
      </c>
      <c r="AP33" s="75">
        <v>330.82893237229803</v>
      </c>
      <c r="AQ33" s="75">
        <v>23.146320252446799</v>
      </c>
      <c r="AR33" s="75">
        <v>39.573787849511199</v>
      </c>
      <c r="AS33" s="75">
        <v>343.38769002296402</v>
      </c>
      <c r="AT33" s="75">
        <v>17.400376206065999</v>
      </c>
      <c r="AU33" s="75">
        <v>134.73331890159099</v>
      </c>
      <c r="AV33" s="75">
        <v>0</v>
      </c>
      <c r="AW33" s="75">
        <v>31.941848167619401</v>
      </c>
      <c r="AX33" s="75">
        <v>125.937435401268</v>
      </c>
      <c r="AY33" s="75">
        <v>0</v>
      </c>
      <c r="AZ33" s="75">
        <v>3201.1778103363699</v>
      </c>
      <c r="BA33" s="75">
        <v>180.340352119248</v>
      </c>
      <c r="BB33" s="75">
        <v>20.037774239188199</v>
      </c>
      <c r="BC33" s="75">
        <v>200.37812635843599</v>
      </c>
      <c r="BD33" s="75">
        <v>0.210863159175667</v>
      </c>
      <c r="BE33" s="75">
        <v>145.980265779322</v>
      </c>
      <c r="BF33" s="75">
        <v>14.7226201947073</v>
      </c>
      <c r="BG33" s="75">
        <v>5.5152888992873503E-2</v>
      </c>
      <c r="BH33" s="75">
        <v>350.999733585184</v>
      </c>
      <c r="BI33" s="75">
        <v>2.61959062727007E-2</v>
      </c>
      <c r="BJ33" s="75">
        <v>6.3778299875990001</v>
      </c>
      <c r="BK33" s="75">
        <v>69.155424080424595</v>
      </c>
      <c r="BL33" s="75">
        <v>3.6426154532978303E-2</v>
      </c>
      <c r="BM33" s="75">
        <v>0</v>
      </c>
      <c r="BN33" s="75">
        <v>1.5399241389573199</v>
      </c>
      <c r="BO33" s="75">
        <v>2727.93630464029</v>
      </c>
      <c r="BP33" s="75">
        <v>2139.7117566594402</v>
      </c>
      <c r="BQ33" s="75">
        <v>588.22454798084095</v>
      </c>
      <c r="BR33" s="75">
        <v>2.2857868752239E-2</v>
      </c>
      <c r="BS33" s="75">
        <v>4.9304714848680204E-3</v>
      </c>
      <c r="BT33" s="75">
        <v>18.5180362274508</v>
      </c>
      <c r="BU33" s="75">
        <v>0.90375783329750803</v>
      </c>
      <c r="BV33" s="75">
        <v>835.16413365520805</v>
      </c>
      <c r="BW33" s="75">
        <v>5.0923503164183703</v>
      </c>
      <c r="BX33" s="75">
        <v>2.3187094789926999</v>
      </c>
      <c r="BY33" s="75">
        <v>1193.09166464392</v>
      </c>
      <c r="BZ33" s="75">
        <v>0</v>
      </c>
      <c r="CA33" s="75">
        <v>4.04168162524733E-2</v>
      </c>
      <c r="CB33" s="75">
        <v>7.3588588335344998</v>
      </c>
      <c r="CC33" s="75">
        <v>5.0873573504852899E-3</v>
      </c>
      <c r="CD33" s="75">
        <v>110.695327147604</v>
      </c>
      <c r="CE33" s="75">
        <v>9.8652890969920506</v>
      </c>
      <c r="CF33" s="75">
        <v>0</v>
      </c>
      <c r="CG33" s="75">
        <v>5.6773006615413202</v>
      </c>
      <c r="CH33" s="75">
        <v>53.496339747333103</v>
      </c>
      <c r="CI33" s="75">
        <v>49.929890208607901</v>
      </c>
      <c r="CJ33" s="75">
        <v>3093.93728608828</v>
      </c>
      <c r="CK33" s="75">
        <v>23.319016668490701</v>
      </c>
      <c r="CL33" s="75"/>
      <c r="CM33" s="22">
        <f t="shared" si="14"/>
        <v>1.0346615054966664</v>
      </c>
      <c r="CN33" s="40">
        <f t="shared" si="0"/>
        <v>3.1008105004262953E-5</v>
      </c>
      <c r="CO33" s="40">
        <f t="shared" si="1"/>
        <v>8.3724914090325866E-6</v>
      </c>
      <c r="CP33" s="40">
        <f t="shared" si="2"/>
        <v>-3.8135717925616393E-8</v>
      </c>
      <c r="CQ33" s="40">
        <f t="shared" si="3"/>
        <v>2.9345256057076073E-5</v>
      </c>
      <c r="CR33" s="40">
        <f t="shared" si="4"/>
        <v>3.1721942132185489E-5</v>
      </c>
      <c r="CS33" s="40">
        <f t="shared" si="5"/>
        <v>5.1626057744622211E-7</v>
      </c>
      <c r="CT33" s="40">
        <f t="shared" si="6"/>
        <v>3.0254627534750576E-5</v>
      </c>
      <c r="CU33" s="80">
        <f t="shared" si="7"/>
        <v>1.5514037418940678E-5</v>
      </c>
      <c r="CV33" s="80">
        <f t="shared" si="8"/>
        <v>1.6311445100760021E-5</v>
      </c>
      <c r="CW33" s="80">
        <f t="shared" si="9"/>
        <v>1.6281312224602887E-5</v>
      </c>
      <c r="CX33" s="80">
        <f t="shared" si="10"/>
        <v>1.8888792184881135E-5</v>
      </c>
      <c r="CY33" s="79">
        <f t="shared" si="11"/>
        <v>1.6938176585901883E-5</v>
      </c>
      <c r="CZ33" s="79">
        <f t="shared" si="12"/>
        <v>1.7025740018587201E-5</v>
      </c>
      <c r="DA33" s="80">
        <f t="shared" si="13"/>
        <v>0.17467330848076087</v>
      </c>
      <c r="DB33" s="79">
        <f t="shared" si="15"/>
        <v>0</v>
      </c>
    </row>
    <row r="34" spans="1:106" x14ac:dyDescent="0.25">
      <c r="A34" s="89" t="s">
        <v>200</v>
      </c>
      <c r="B34" s="75">
        <v>40516.397429999997</v>
      </c>
      <c r="C34" s="75">
        <v>303.76668899999999</v>
      </c>
      <c r="D34" s="75">
        <v>698.20219499999996</v>
      </c>
      <c r="E34" s="75">
        <v>6358.6202009999997</v>
      </c>
      <c r="F34" s="75">
        <v>5858.9153720000004</v>
      </c>
      <c r="G34" s="75">
        <v>405.50110999999998</v>
      </c>
      <c r="H34" s="75">
        <v>7562.6315139999997</v>
      </c>
      <c r="I34" s="75">
        <v>262.778347</v>
      </c>
      <c r="J34" s="75">
        <v>116.016046</v>
      </c>
      <c r="K34" s="75">
        <v>689.12705100000005</v>
      </c>
      <c r="L34" s="75">
        <v>404.21135900000002</v>
      </c>
      <c r="M34" s="75">
        <v>132.41406900000001</v>
      </c>
      <c r="N34" s="75">
        <v>105.767274</v>
      </c>
      <c r="O34" s="75">
        <v>81.580150000000003</v>
      </c>
      <c r="P34" s="75"/>
      <c r="Q34" s="89"/>
      <c r="R34" s="89" t="s">
        <v>200</v>
      </c>
      <c r="S34" s="75">
        <v>707.08503422672902</v>
      </c>
      <c r="T34" s="75">
        <v>106.070695774738</v>
      </c>
      <c r="U34" s="75">
        <v>132.41405712958601</v>
      </c>
      <c r="V34" s="75">
        <v>262.77823896904499</v>
      </c>
      <c r="W34" s="75">
        <v>262.77823896904499</v>
      </c>
      <c r="X34" s="75">
        <v>37.9591355118636</v>
      </c>
      <c r="Y34" s="75">
        <v>224.86218835703801</v>
      </c>
      <c r="Z34" s="75">
        <v>116.01599333684599</v>
      </c>
      <c r="AA34" s="75">
        <v>105.767243078368</v>
      </c>
      <c r="AB34" s="75">
        <v>757.90932205649096</v>
      </c>
      <c r="AC34" s="75">
        <v>40516.386112063097</v>
      </c>
      <c r="AD34" s="75">
        <v>172.567896691339</v>
      </c>
      <c r="AE34" s="75">
        <v>0</v>
      </c>
      <c r="AF34" s="75">
        <v>113.532320490071</v>
      </c>
      <c r="AG34" s="75">
        <v>0</v>
      </c>
      <c r="AH34" s="75">
        <v>19.930594768649701</v>
      </c>
      <c r="AI34" s="75">
        <v>75.328874036813502</v>
      </c>
      <c r="AJ34" s="75">
        <v>689.12685511525797</v>
      </c>
      <c r="AK34" s="75">
        <v>689.12685511525797</v>
      </c>
      <c r="AL34" s="75">
        <v>79.747090361445899</v>
      </c>
      <c r="AM34" s="75">
        <v>0</v>
      </c>
      <c r="AN34" s="75">
        <v>7221811.7531583896</v>
      </c>
      <c r="AO34" s="75">
        <v>0</v>
      </c>
      <c r="AP34" s="75">
        <v>771.69471375595003</v>
      </c>
      <c r="AQ34" s="75">
        <v>53.991371954514101</v>
      </c>
      <c r="AR34" s="75">
        <v>92.310288158750296</v>
      </c>
      <c r="AS34" s="75">
        <v>800.98945207629595</v>
      </c>
      <c r="AT34" s="75">
        <v>40.588324995982703</v>
      </c>
      <c r="AU34" s="75">
        <v>404.21246851089302</v>
      </c>
      <c r="AV34" s="75">
        <v>0</v>
      </c>
      <c r="AW34" s="75">
        <v>92.6583396161178</v>
      </c>
      <c r="AX34" s="75">
        <v>303.76660623400898</v>
      </c>
      <c r="AY34" s="75">
        <v>0</v>
      </c>
      <c r="AZ34" s="75">
        <v>7812.7796356641702</v>
      </c>
      <c r="BA34" s="75">
        <v>628.38176401858505</v>
      </c>
      <c r="BB34" s="75">
        <v>69.820173483524698</v>
      </c>
      <c r="BC34" s="75">
        <v>698.20193750210899</v>
      </c>
      <c r="BD34" s="75">
        <v>0.49185975449054598</v>
      </c>
      <c r="BE34" s="75">
        <v>340.51492854781497</v>
      </c>
      <c r="BF34" s="75">
        <v>34.342203972852303</v>
      </c>
      <c r="BG34" s="75">
        <v>0.165346953749235</v>
      </c>
      <c r="BH34" s="75">
        <v>818.74541987000396</v>
      </c>
      <c r="BI34" s="75">
        <v>6.8093369712903001E-2</v>
      </c>
      <c r="BJ34" s="75">
        <v>19.988585782282499</v>
      </c>
      <c r="BK34" s="75">
        <v>213.665870571272</v>
      </c>
      <c r="BL34" s="75">
        <v>6.0704088273064401E-2</v>
      </c>
      <c r="BM34" s="75">
        <v>0</v>
      </c>
      <c r="BN34" s="75">
        <v>4.8434534782651797</v>
      </c>
      <c r="BO34" s="75">
        <v>6358.6181168784997</v>
      </c>
      <c r="BP34" s="75">
        <v>5858.9134458808603</v>
      </c>
      <c r="BQ34" s="75">
        <v>499.70467099764602</v>
      </c>
      <c r="BR34" s="75">
        <v>6.2963041166906403E-2</v>
      </c>
      <c r="BS34" s="75">
        <v>1.10856875564521E-2</v>
      </c>
      <c r="BT34" s="75">
        <v>27.847005504941102</v>
      </c>
      <c r="BU34" s="75">
        <v>2.9795880226194198</v>
      </c>
      <c r="BV34" s="75">
        <v>2283.2774494375399</v>
      </c>
      <c r="BW34" s="75">
        <v>15.247098671935699</v>
      </c>
      <c r="BX34" s="75">
        <v>6.8420237004580002</v>
      </c>
      <c r="BY34" s="75">
        <v>3261.8250846078699</v>
      </c>
      <c r="BZ34" s="75">
        <v>0</v>
      </c>
      <c r="CA34" s="75">
        <v>0.119996596600472</v>
      </c>
      <c r="CB34" s="75">
        <v>21.899097372200799</v>
      </c>
      <c r="CC34" s="75">
        <v>9.9989944002601399E-3</v>
      </c>
      <c r="CD34" s="75">
        <v>405.50096585275998</v>
      </c>
      <c r="CE34" s="75">
        <v>23.011864199742501</v>
      </c>
      <c r="CF34" s="75">
        <v>0</v>
      </c>
      <c r="CG34" s="75">
        <v>13.2429189339573</v>
      </c>
      <c r="CH34" s="75">
        <v>124.78618411706699</v>
      </c>
      <c r="CI34" s="75">
        <v>116.46697326271899</v>
      </c>
      <c r="CJ34" s="75">
        <v>7562.6293100194498</v>
      </c>
      <c r="CK34" s="75">
        <v>54.394177105672</v>
      </c>
      <c r="CL34" s="75"/>
      <c r="CM34" s="22">
        <f t="shared" si="14"/>
        <v>1.0330771634295635</v>
      </c>
      <c r="CN34" s="40">
        <f t="shared" si="0"/>
        <v>-2.7934213350452842E-7</v>
      </c>
      <c r="CO34" s="40">
        <f t="shared" si="1"/>
        <v>-2.7246565870193872E-7</v>
      </c>
      <c r="CP34" s="40">
        <f t="shared" si="2"/>
        <v>-3.6880131975326438E-7</v>
      </c>
      <c r="CQ34" s="40">
        <f t="shared" si="3"/>
        <v>-3.2776316782052311E-7</v>
      </c>
      <c r="CR34" s="40">
        <f t="shared" si="4"/>
        <v>-3.2875012144485333E-7</v>
      </c>
      <c r="CS34" s="40">
        <f t="shared" si="5"/>
        <v>-3.554792735522764E-7</v>
      </c>
      <c r="CT34" s="40">
        <f t="shared" si="6"/>
        <v>-2.9143037655787315E-7</v>
      </c>
      <c r="CU34" s="80">
        <f t="shared" si="7"/>
        <v>-4.1111056614104763E-7</v>
      </c>
      <c r="CV34" s="80">
        <f t="shared" si="8"/>
        <v>-4.5392991593864909E-7</v>
      </c>
      <c r="CW34" s="80">
        <f t="shared" si="9"/>
        <v>-2.8425054828353099E-7</v>
      </c>
      <c r="CX34" s="80">
        <f t="shared" si="10"/>
        <v>2.7448780651464877E-6</v>
      </c>
      <c r="CY34" s="79">
        <f t="shared" si="11"/>
        <v>-8.9646168937714754E-8</v>
      </c>
      <c r="CZ34" s="79">
        <f t="shared" si="12"/>
        <v>-2.9235538398536797E-7</v>
      </c>
      <c r="DA34" s="80">
        <f t="shared" si="13"/>
        <v>0.13579516115277793</v>
      </c>
      <c r="DB34" s="79">
        <f t="shared" si="15"/>
        <v>0</v>
      </c>
    </row>
    <row r="35" spans="1:106" x14ac:dyDescent="0.25">
      <c r="A35" s="89" t="s">
        <v>201</v>
      </c>
      <c r="B35" s="75">
        <v>8524.7340120000008</v>
      </c>
      <c r="C35" s="75">
        <v>108.29852</v>
      </c>
      <c r="D35" s="75">
        <v>96.389294000000007</v>
      </c>
      <c r="E35" s="75">
        <v>1138.1758159999999</v>
      </c>
      <c r="F35" s="75">
        <v>1124.38195</v>
      </c>
      <c r="G35" s="75">
        <v>114.245152</v>
      </c>
      <c r="H35" s="75">
        <v>1633.6187050000001</v>
      </c>
      <c r="I35" s="75">
        <v>103.22240499999999</v>
      </c>
      <c r="J35" s="75">
        <v>27.673570999999999</v>
      </c>
      <c r="K35" s="75">
        <v>206.16809799999999</v>
      </c>
      <c r="L35" s="75">
        <v>231.996801</v>
      </c>
      <c r="M35" s="75">
        <v>31.547879999999999</v>
      </c>
      <c r="N35" s="75">
        <v>16.696338000000001</v>
      </c>
      <c r="O35" s="75">
        <v>29.979696000000001</v>
      </c>
      <c r="P35" s="75"/>
      <c r="Q35" s="89"/>
      <c r="R35" s="89" t="s">
        <v>201</v>
      </c>
      <c r="S35" s="75">
        <v>122.253959172874</v>
      </c>
      <c r="T35" s="75">
        <v>18.3388647119084</v>
      </c>
      <c r="U35" s="75">
        <v>31.666598585979699</v>
      </c>
      <c r="V35" s="75">
        <v>103.63157656444</v>
      </c>
      <c r="W35" s="75">
        <v>103.63157656444</v>
      </c>
      <c r="X35" s="75">
        <v>6.5654254825972602</v>
      </c>
      <c r="Y35" s="75">
        <v>38.8375238005423</v>
      </c>
      <c r="Z35" s="75">
        <v>27.797905217958899</v>
      </c>
      <c r="AA35" s="75">
        <v>16.7591650480115</v>
      </c>
      <c r="AB35" s="75">
        <v>131.06768334564299</v>
      </c>
      <c r="AC35" s="75">
        <v>8556.66100078815</v>
      </c>
      <c r="AD35" s="75">
        <v>29.844692764871098</v>
      </c>
      <c r="AE35" s="75">
        <v>2.4735210807056901E-2</v>
      </c>
      <c r="AF35" s="75">
        <v>19.615492972252799</v>
      </c>
      <c r="AG35" s="75">
        <v>0</v>
      </c>
      <c r="AH35" s="75">
        <v>3.4422926137863801</v>
      </c>
      <c r="AI35" s="75">
        <v>13.127267211734599</v>
      </c>
      <c r="AJ35" s="75">
        <v>207.03486111104701</v>
      </c>
      <c r="AK35" s="75">
        <v>207.03486111104701</v>
      </c>
      <c r="AL35" s="75">
        <v>13.770469376452199</v>
      </c>
      <c r="AM35" s="75">
        <v>0</v>
      </c>
      <c r="AN35" s="75">
        <v>1631146.7363825401</v>
      </c>
      <c r="AO35" s="75">
        <v>0</v>
      </c>
      <c r="AP35" s="75">
        <v>133.30696345903999</v>
      </c>
      <c r="AQ35" s="75">
        <v>9.3271833398977009</v>
      </c>
      <c r="AR35" s="75">
        <v>15.9398216195224</v>
      </c>
      <c r="AS35" s="75">
        <v>138.31283168466601</v>
      </c>
      <c r="AT35" s="75">
        <v>7.0177797954683898</v>
      </c>
      <c r="AU35" s="75">
        <v>232.95327780209701</v>
      </c>
      <c r="AV35" s="75">
        <v>0</v>
      </c>
      <c r="AW35" s="75">
        <v>32.005472728039898</v>
      </c>
      <c r="AX35" s="75">
        <v>108.70650523763</v>
      </c>
      <c r="AY35" s="75">
        <v>0</v>
      </c>
      <c r="AZ35" s="75">
        <v>1682.98580730501</v>
      </c>
      <c r="BA35" s="75">
        <v>87.0711386610228</v>
      </c>
      <c r="BB35" s="75">
        <v>9.6745754870285499</v>
      </c>
      <c r="BC35" s="75">
        <v>96.745714148051306</v>
      </c>
      <c r="BD35" s="75">
        <v>8.49398802207256E-2</v>
      </c>
      <c r="BE35" s="75">
        <v>58.8260117803976</v>
      </c>
      <c r="BF35" s="75">
        <v>5.9301012710751602</v>
      </c>
      <c r="BG35" s="75">
        <v>2.2598459366060902E-2</v>
      </c>
      <c r="BH35" s="75">
        <v>141.45033588796099</v>
      </c>
      <c r="BI35" s="75">
        <v>7.0602971609980303E-2</v>
      </c>
      <c r="BJ35" s="75">
        <v>10.3386564482437</v>
      </c>
      <c r="BK35" s="75">
        <v>161.15144727922001</v>
      </c>
      <c r="BL35" s="75">
        <v>3.3193958343667403E-2</v>
      </c>
      <c r="BM35" s="75">
        <v>0</v>
      </c>
      <c r="BN35" s="75">
        <v>15.9202756328642</v>
      </c>
      <c r="BO35" s="75">
        <v>1142.4078730301601</v>
      </c>
      <c r="BP35" s="75">
        <v>1128.6114026299699</v>
      </c>
      <c r="BQ35" s="75">
        <v>13.796470400194</v>
      </c>
      <c r="BR35" s="75">
        <v>2.72411020905328E-2</v>
      </c>
      <c r="BS35" s="75">
        <v>3.8582165930874002E-3</v>
      </c>
      <c r="BT35" s="75">
        <v>0.29976483264163301</v>
      </c>
      <c r="BU35" s="75">
        <v>3.07889315630218</v>
      </c>
      <c r="BV35" s="75">
        <v>377.39191432838902</v>
      </c>
      <c r="BW35" s="75">
        <v>2.79197069065295</v>
      </c>
      <c r="BX35" s="75">
        <v>3.9314342388818102</v>
      </c>
      <c r="BY35" s="75">
        <v>539.13124654838805</v>
      </c>
      <c r="BZ35" s="75">
        <v>1.03161361865551E-2</v>
      </c>
      <c r="CA35" s="75">
        <v>0.10540483848388101</v>
      </c>
      <c r="CB35" s="75">
        <v>14.311542155128199</v>
      </c>
      <c r="CC35" s="75">
        <v>1.3577727718161101E-3</v>
      </c>
      <c r="CD35" s="75">
        <v>114.678433224535</v>
      </c>
      <c r="CE35" s="75">
        <v>3.9736090845050298</v>
      </c>
      <c r="CF35" s="75">
        <v>0</v>
      </c>
      <c r="CG35" s="75">
        <v>2.2867376185141901</v>
      </c>
      <c r="CH35" s="75">
        <v>21.572015921530799</v>
      </c>
      <c r="CI35" s="75">
        <v>20.122018923295599</v>
      </c>
      <c r="CJ35" s="75">
        <v>1639.7376829422799</v>
      </c>
      <c r="CK35" s="75">
        <v>9.40084738581381</v>
      </c>
      <c r="CL35" s="75"/>
      <c r="CM35" s="22">
        <f t="shared" si="14"/>
        <v>1.026375026208538</v>
      </c>
      <c r="CN35" s="40">
        <f t="shared" ref="CN35:CN51" si="16">(AC35-B35)/(B35+1E-50)</f>
        <v>3.7452181784448117E-3</v>
      </c>
      <c r="CO35" s="40">
        <f t="shared" ref="CO35:CO51" si="17">(AX35-C35)/(C35+1E-50)</f>
        <v>3.7672281913917298E-3</v>
      </c>
      <c r="CP35" s="40">
        <f t="shared" ref="CP35:CP51" si="18">(BC35-D35)/(D35+1E-50)</f>
        <v>3.6977151015474721E-3</v>
      </c>
      <c r="CQ35" s="40">
        <f t="shared" ref="CQ35:CQ51" si="19">(BO35-E35)/(E35+1E-50)</f>
        <v>3.7182805772778336E-3</v>
      </c>
      <c r="CR35" s="40">
        <f t="shared" ref="CR35:CR51" si="20">(BP35-F35)/(F35+1E-50)</f>
        <v>3.7615799773110512E-3</v>
      </c>
      <c r="CS35" s="40">
        <f t="shared" ref="CS35:CS51" si="21">(CD35-G35)/(G35+1E-50)</f>
        <v>3.7925567689296273E-3</v>
      </c>
      <c r="CT35" s="40">
        <f t="shared" ref="CT35:CT51" si="22">(CJ35-H35)/(H35+1E-50)</f>
        <v>3.7456585943534469E-3</v>
      </c>
      <c r="CU35" s="80">
        <f t="shared" ref="CU35:CU51" si="23">(W35-I35)/(I35+1E-50)</f>
        <v>3.9639801498521678E-3</v>
      </c>
      <c r="CV35" s="80">
        <f t="shared" ref="CV35:CV51" si="24">(Z35-J35)/(J35+1E-50)</f>
        <v>4.492886659220814E-3</v>
      </c>
      <c r="CW35" s="80">
        <f t="shared" ref="CW35:CW51" si="25">(AK35-K35)/(K35+1E-50)</f>
        <v>4.2041572845427384E-3</v>
      </c>
      <c r="CX35" s="80">
        <f t="shared" ref="CX35:CX51" si="26">(AU35-L35)/(L35+1E-50)</f>
        <v>4.1228016850844455E-3</v>
      </c>
      <c r="CY35" s="79">
        <f t="shared" ref="CY35:CY51" si="27">(U35-M35)/(M35+1E-50)</f>
        <v>3.7631240507983344E-3</v>
      </c>
      <c r="CZ35" s="79">
        <f t="shared" ref="CZ35:CZ51" si="28">(AA35-N35)/(N35+1E-50)</f>
        <v>3.7629238226669338E-3</v>
      </c>
      <c r="DA35" s="80">
        <f t="shared" ref="DA35:DA51" si="29">(AW35-O35)/(O35+1E-50)</f>
        <v>6.7571623409386716E-2</v>
      </c>
      <c r="DB35" s="79">
        <f t="shared" si="15"/>
        <v>0</v>
      </c>
    </row>
    <row r="36" spans="1:106" x14ac:dyDescent="0.25">
      <c r="A36" s="89" t="s">
        <v>202</v>
      </c>
      <c r="B36" s="75">
        <v>18607.249844999998</v>
      </c>
      <c r="C36" s="75">
        <v>132.38863799999999</v>
      </c>
      <c r="D36" s="75">
        <v>364.14062799999999</v>
      </c>
      <c r="E36" s="75">
        <v>3058.1559579999998</v>
      </c>
      <c r="F36" s="75">
        <v>2854.8499109999998</v>
      </c>
      <c r="G36" s="75">
        <v>182.793972</v>
      </c>
      <c r="H36" s="75">
        <v>3578.3640359999999</v>
      </c>
      <c r="I36" s="75">
        <v>191.81987681000001</v>
      </c>
      <c r="J36" s="75">
        <v>44.991709397999998</v>
      </c>
      <c r="K36" s="75">
        <v>254.49602843</v>
      </c>
      <c r="L36" s="75">
        <v>198.310731</v>
      </c>
      <c r="M36" s="75">
        <v>44.069063</v>
      </c>
      <c r="N36" s="75">
        <v>25.450218572000001</v>
      </c>
      <c r="O36" s="75">
        <v>41.831190999999997</v>
      </c>
      <c r="P36" s="75">
        <v>0.28527360000000002</v>
      </c>
      <c r="Q36" s="89"/>
      <c r="R36" s="89" t="s">
        <v>202</v>
      </c>
      <c r="S36" s="75">
        <v>327.67886590467799</v>
      </c>
      <c r="T36" s="75">
        <v>49.772143816832497</v>
      </c>
      <c r="U36" s="75">
        <v>44.069036183744402</v>
      </c>
      <c r="V36" s="75">
        <v>191.82003573321299</v>
      </c>
      <c r="W36" s="75">
        <v>191.82003573321299</v>
      </c>
      <c r="X36" s="75">
        <v>18.6674565164437</v>
      </c>
      <c r="Y36" s="75">
        <v>99.9055514272398</v>
      </c>
      <c r="Z36" s="75">
        <v>44.991639476701103</v>
      </c>
      <c r="AA36" s="75">
        <v>25.450224116116399</v>
      </c>
      <c r="AB36" s="75">
        <v>356.506677224089</v>
      </c>
      <c r="AC36" s="75">
        <v>18607.244270573199</v>
      </c>
      <c r="AD36" s="75">
        <v>84.649756355935097</v>
      </c>
      <c r="AE36" s="75">
        <v>4.5313950020337597</v>
      </c>
      <c r="AF36" s="75">
        <v>51.4770764070173</v>
      </c>
      <c r="AG36" s="75">
        <v>0.28527394535568801</v>
      </c>
      <c r="AH36" s="75">
        <v>10.4198596082857</v>
      </c>
      <c r="AI36" s="75">
        <v>35.0871544959655</v>
      </c>
      <c r="AJ36" s="75">
        <v>254.49573807796401</v>
      </c>
      <c r="AK36" s="75">
        <v>254.49573807796401</v>
      </c>
      <c r="AL36" s="75">
        <v>33.888091114328297</v>
      </c>
      <c r="AM36" s="75">
        <v>4.5727867802576103</v>
      </c>
      <c r="AN36" s="75">
        <v>3032639.2019973798</v>
      </c>
      <c r="AO36" s="75">
        <v>0</v>
      </c>
      <c r="AP36" s="75">
        <v>337.45469532171398</v>
      </c>
      <c r="AQ36" s="75">
        <v>23.7286141768848</v>
      </c>
      <c r="AR36" s="75">
        <v>41.745147869936602</v>
      </c>
      <c r="AS36" s="75">
        <v>351.42457419125702</v>
      </c>
      <c r="AT36" s="75">
        <v>18.576656294676301</v>
      </c>
      <c r="AU36" s="75">
        <v>198.311300664296</v>
      </c>
      <c r="AV36" s="75">
        <v>0</v>
      </c>
      <c r="AW36" s="75">
        <v>46.538814004191998</v>
      </c>
      <c r="AX36" s="75">
        <v>132.38864495543899</v>
      </c>
      <c r="AY36" s="75">
        <v>0</v>
      </c>
      <c r="AZ36" s="75">
        <v>3695.51212630279</v>
      </c>
      <c r="BA36" s="75">
        <v>327.726050727249</v>
      </c>
      <c r="BB36" s="75">
        <v>36.414100195902698</v>
      </c>
      <c r="BC36" s="75">
        <v>364.14015092315202</v>
      </c>
      <c r="BD36" s="75">
        <v>0.20901297326065699</v>
      </c>
      <c r="BE36" s="75">
        <v>153.61574812000799</v>
      </c>
      <c r="BF36" s="75">
        <v>14.8595222860855</v>
      </c>
      <c r="BG36" s="75">
        <v>0.16218466938937401</v>
      </c>
      <c r="BH36" s="75">
        <v>516.85154047024503</v>
      </c>
      <c r="BI36" s="75">
        <v>1.8181352586297099</v>
      </c>
      <c r="BJ36" s="75">
        <v>12.026749347266501</v>
      </c>
      <c r="BK36" s="75">
        <v>101.775581143868</v>
      </c>
      <c r="BL36" s="75">
        <v>0.10269448216185199</v>
      </c>
      <c r="BM36" s="75">
        <v>0</v>
      </c>
      <c r="BN36" s="75">
        <v>5.0892447722349896</v>
      </c>
      <c r="BO36" s="75">
        <v>3058.1550996594301</v>
      </c>
      <c r="BP36" s="75">
        <v>2854.84912314967</v>
      </c>
      <c r="BQ36" s="75">
        <v>203.30597650975201</v>
      </c>
      <c r="BR36" s="75">
        <v>0.246209300418327</v>
      </c>
      <c r="BS36" s="75">
        <v>2.03572424147224E-2</v>
      </c>
      <c r="BT36" s="75">
        <v>72.785486554561601</v>
      </c>
      <c r="BU36" s="75">
        <v>1.3673304893709599</v>
      </c>
      <c r="BV36" s="75">
        <v>1085.0446155965899</v>
      </c>
      <c r="BW36" s="75">
        <v>7.09809996086795</v>
      </c>
      <c r="BX36" s="75">
        <v>3.6328781571564699</v>
      </c>
      <c r="BY36" s="75">
        <v>1550.0638570963999</v>
      </c>
      <c r="BZ36" s="75">
        <v>1.6681714365206599</v>
      </c>
      <c r="CA36" s="75">
        <v>2.04490816845516</v>
      </c>
      <c r="CB36" s="75">
        <v>11.5595086900687</v>
      </c>
      <c r="CC36" s="75">
        <v>1.1282219811835499E-2</v>
      </c>
      <c r="CD36" s="75">
        <v>182.79393629832899</v>
      </c>
      <c r="CE36" s="75">
        <v>64.030373082502095</v>
      </c>
      <c r="CF36" s="75">
        <v>0</v>
      </c>
      <c r="CG36" s="75">
        <v>6.5545658767863202</v>
      </c>
      <c r="CH36" s="75">
        <v>58.405445257488999</v>
      </c>
      <c r="CI36" s="75">
        <v>51.685671515507799</v>
      </c>
      <c r="CJ36" s="75">
        <v>3578.3631150206302</v>
      </c>
      <c r="CK36" s="75">
        <v>27.151140970791499</v>
      </c>
      <c r="CL36" s="75"/>
      <c r="CM36" s="22">
        <f t="shared" si="14"/>
        <v>1.0327381563906726</v>
      </c>
      <c r="CN36" s="40">
        <f t="shared" si="16"/>
        <v>-2.9958359487406526E-7</v>
      </c>
      <c r="CO36" s="40">
        <f t="shared" si="17"/>
        <v>5.2538035818423031E-8</v>
      </c>
      <c r="CP36" s="40">
        <f t="shared" si="18"/>
        <v>-1.3101445191433091E-6</v>
      </c>
      <c r="CQ36" s="40">
        <f t="shared" si="19"/>
        <v>-2.8067259535129784E-7</v>
      </c>
      <c r="CR36" s="40">
        <f t="shared" si="20"/>
        <v>-2.7596908920070306E-7</v>
      </c>
      <c r="CS36" s="40">
        <f t="shared" si="21"/>
        <v>-1.9531098656659675E-7</v>
      </c>
      <c r="CT36" s="40">
        <f t="shared" si="22"/>
        <v>-2.5737442040579133E-7</v>
      </c>
      <c r="CU36" s="80">
        <f t="shared" si="23"/>
        <v>8.2850232010236196E-7</v>
      </c>
      <c r="CV36" s="80">
        <f t="shared" si="24"/>
        <v>-1.5540929613564385E-6</v>
      </c>
      <c r="CW36" s="80">
        <f t="shared" si="25"/>
        <v>-1.1408902440661632E-6</v>
      </c>
      <c r="CX36" s="80">
        <f t="shared" si="26"/>
        <v>2.8725843181663148E-6</v>
      </c>
      <c r="CY36" s="79">
        <f t="shared" si="27"/>
        <v>-6.0850523639010348E-7</v>
      </c>
      <c r="CZ36" s="79">
        <f t="shared" si="28"/>
        <v>2.1784160251065095E-7</v>
      </c>
      <c r="DA36" s="80">
        <f t="shared" si="29"/>
        <v>0.11253858404825245</v>
      </c>
      <c r="DB36" s="79">
        <f t="shared" si="15"/>
        <v>1.2106121561608445E-6</v>
      </c>
    </row>
    <row r="37" spans="1:106" x14ac:dyDescent="0.25">
      <c r="A37" s="89" t="s">
        <v>203</v>
      </c>
      <c r="B37" s="75">
        <v>524567.99901999999</v>
      </c>
      <c r="C37" s="75">
        <v>4587.0083582999996</v>
      </c>
      <c r="D37" s="75">
        <v>9476.2143950000009</v>
      </c>
      <c r="E37" s="75">
        <v>80580.057925999994</v>
      </c>
      <c r="F37" s="75">
        <v>78861.382452999998</v>
      </c>
      <c r="G37" s="75">
        <v>5888.5481651</v>
      </c>
      <c r="H37" s="75">
        <v>99966.667444000006</v>
      </c>
      <c r="I37" s="75">
        <v>5323.3522569999996</v>
      </c>
      <c r="J37" s="75">
        <v>1286.5972523999999</v>
      </c>
      <c r="K37" s="75">
        <v>7255.3217326000004</v>
      </c>
      <c r="L37" s="75">
        <v>6561.4788586000004</v>
      </c>
      <c r="M37" s="75">
        <v>1733.0760951</v>
      </c>
      <c r="N37" s="75">
        <v>739.43677517000003</v>
      </c>
      <c r="O37" s="75">
        <v>1262.8133029999999</v>
      </c>
      <c r="P37" s="75">
        <v>6.2522205599999996</v>
      </c>
      <c r="Q37" s="89"/>
      <c r="R37" s="89" t="s">
        <v>203</v>
      </c>
      <c r="S37" s="75">
        <v>8536.1151306320407</v>
      </c>
      <c r="T37" s="75">
        <v>1492.3945988256401</v>
      </c>
      <c r="U37" s="75">
        <v>1732.7436572443</v>
      </c>
      <c r="V37" s="75">
        <v>5322.29603702448</v>
      </c>
      <c r="W37" s="75">
        <v>5322.29603702448</v>
      </c>
      <c r="X37" s="75">
        <v>598.72611065447495</v>
      </c>
      <c r="Y37" s="75">
        <v>2714.79195655987</v>
      </c>
      <c r="Z37" s="75">
        <v>1286.3362585961499</v>
      </c>
      <c r="AA37" s="75">
        <v>739.26073511790003</v>
      </c>
      <c r="AB37" s="75">
        <v>10546.8882665868</v>
      </c>
      <c r="AC37" s="75">
        <v>524441.64152004197</v>
      </c>
      <c r="AD37" s="75">
        <v>2467.85811262173</v>
      </c>
      <c r="AE37" s="75">
        <v>306.58431958877901</v>
      </c>
      <c r="AF37" s="75">
        <v>1427.7500449383699</v>
      </c>
      <c r="AG37" s="75">
        <v>6.2522173347663301</v>
      </c>
      <c r="AH37" s="75">
        <v>240.68538735921899</v>
      </c>
      <c r="AI37" s="75">
        <v>909.558680717887</v>
      </c>
      <c r="AJ37" s="75">
        <v>7253.8331894550702</v>
      </c>
      <c r="AK37" s="75">
        <v>7253.8331894550702</v>
      </c>
      <c r="AL37" s="75">
        <v>1761.7046952728499</v>
      </c>
      <c r="AM37" s="75">
        <v>0.32307742328191003</v>
      </c>
      <c r="AN37" s="75">
        <v>90095991.890354604</v>
      </c>
      <c r="AO37" s="75">
        <v>0</v>
      </c>
      <c r="AP37" s="75">
        <v>9346.4990334154609</v>
      </c>
      <c r="AQ37" s="75">
        <v>678.30064250595603</v>
      </c>
      <c r="AR37" s="75">
        <v>1114.2886909951701</v>
      </c>
      <c r="AS37" s="75">
        <v>9697.7214756680205</v>
      </c>
      <c r="AT37" s="75">
        <v>520.99906339337599</v>
      </c>
      <c r="AU37" s="75">
        <v>6560.1302447272201</v>
      </c>
      <c r="AV37" s="75">
        <v>338.28963794189701</v>
      </c>
      <c r="AW37" s="75">
        <v>1396.2032580965399</v>
      </c>
      <c r="AX37" s="75">
        <v>4585.8440659920498</v>
      </c>
      <c r="AY37" s="75">
        <v>0</v>
      </c>
      <c r="AZ37" s="75">
        <v>103480.984925125</v>
      </c>
      <c r="BA37" s="75">
        <v>8526.8977394042795</v>
      </c>
      <c r="BB37" s="75">
        <v>947.43350957881398</v>
      </c>
      <c r="BC37" s="75">
        <v>9474.3312489831005</v>
      </c>
      <c r="BD37" s="75">
        <v>5.9363690171731403</v>
      </c>
      <c r="BE37" s="75">
        <v>4302.8002380956696</v>
      </c>
      <c r="BF37" s="75">
        <v>414.50152416789501</v>
      </c>
      <c r="BG37" s="75">
        <v>3.6322052811168599</v>
      </c>
      <c r="BH37" s="75">
        <v>13188.6015117713</v>
      </c>
      <c r="BI37" s="75">
        <v>2.6192226805888499</v>
      </c>
      <c r="BJ37" s="75">
        <v>707.88425897264597</v>
      </c>
      <c r="BK37" s="75">
        <v>3315.22672579132</v>
      </c>
      <c r="BL37" s="75">
        <v>1.13799093535497</v>
      </c>
      <c r="BM37" s="75">
        <v>0</v>
      </c>
      <c r="BN37" s="75">
        <v>411.23098501308999</v>
      </c>
      <c r="BO37" s="75">
        <v>80561.042456167605</v>
      </c>
      <c r="BP37" s="75">
        <v>78842.853888256999</v>
      </c>
      <c r="BQ37" s="75">
        <v>1718.1885679106199</v>
      </c>
      <c r="BR37" s="75">
        <v>4.7913505559395198</v>
      </c>
      <c r="BS37" s="75">
        <v>0.13458671335063899</v>
      </c>
      <c r="BT37" s="75">
        <v>396.84808153419601</v>
      </c>
      <c r="BU37" s="75">
        <v>71.810056568616105</v>
      </c>
      <c r="BV37" s="75">
        <v>30129.045758692999</v>
      </c>
      <c r="BW37" s="75">
        <v>285.56124373275497</v>
      </c>
      <c r="BX37" s="75">
        <v>105.27301908960099</v>
      </c>
      <c r="BY37" s="75">
        <v>43041.495186979497</v>
      </c>
      <c r="BZ37" s="75">
        <v>96.270214832924196</v>
      </c>
      <c r="CA37" s="75">
        <v>2.44328452050022</v>
      </c>
      <c r="CB37" s="75">
        <v>363.55596511053398</v>
      </c>
      <c r="CC37" s="75">
        <v>0.163966084833854</v>
      </c>
      <c r="CD37" s="75">
        <v>5887.1229576960204</v>
      </c>
      <c r="CE37" s="75">
        <v>1307.5008156722299</v>
      </c>
      <c r="CF37" s="75">
        <v>0</v>
      </c>
      <c r="CG37" s="75">
        <v>159.89694169255699</v>
      </c>
      <c r="CH37" s="75">
        <v>1600.21841844608</v>
      </c>
      <c r="CI37" s="75">
        <v>1421.9820119047599</v>
      </c>
      <c r="CJ37" s="75">
        <v>99942.531940012093</v>
      </c>
      <c r="CK37" s="75">
        <v>699.31370734266102</v>
      </c>
      <c r="CL37" s="75"/>
      <c r="CM37" s="22">
        <f t="shared" si="14"/>
        <v>1.0354048763467065</v>
      </c>
      <c r="CN37" s="40">
        <f t="shared" si="16"/>
        <v>-2.4087916188955018E-4</v>
      </c>
      <c r="CO37" s="40">
        <f t="shared" si="17"/>
        <v>-2.5382389065044925E-4</v>
      </c>
      <c r="CP37" s="40">
        <f t="shared" si="18"/>
        <v>-1.98723449935237E-4</v>
      </c>
      <c r="CQ37" s="40">
        <f t="shared" si="19"/>
        <v>-2.3598233014243043E-4</v>
      </c>
      <c r="CR37" s="40">
        <f t="shared" si="20"/>
        <v>-2.3495105166387176E-4</v>
      </c>
      <c r="CS37" s="40">
        <f t="shared" si="21"/>
        <v>-2.4203035519458662E-4</v>
      </c>
      <c r="CT37" s="40">
        <f t="shared" si="22"/>
        <v>-2.4143551650787057E-4</v>
      </c>
      <c r="CU37" s="80">
        <f t="shared" si="23"/>
        <v>-1.9841256496423609E-4</v>
      </c>
      <c r="CV37" s="80">
        <f t="shared" si="24"/>
        <v>-2.0285586912539112E-4</v>
      </c>
      <c r="CW37" s="80">
        <f t="shared" si="25"/>
        <v>-2.051656976480848E-4</v>
      </c>
      <c r="CX37" s="80">
        <f t="shared" si="26"/>
        <v>-2.0553504809555731E-4</v>
      </c>
      <c r="CY37" s="79">
        <f t="shared" si="27"/>
        <v>-1.9181953789556736E-4</v>
      </c>
      <c r="CZ37" s="79">
        <f t="shared" si="28"/>
        <v>-2.3807316326610083E-4</v>
      </c>
      <c r="DA37" s="80">
        <f t="shared" si="29"/>
        <v>0.10562919695227507</v>
      </c>
      <c r="DB37" s="79">
        <f t="shared" si="15"/>
        <v>-5.1585410951469267E-7</v>
      </c>
    </row>
    <row r="38" spans="1:106" x14ac:dyDescent="0.25">
      <c r="A38" s="89" t="s">
        <v>204</v>
      </c>
      <c r="B38" s="75">
        <v>421623.24904999998</v>
      </c>
      <c r="C38" s="75">
        <v>4030.3569809999999</v>
      </c>
      <c r="D38" s="75">
        <v>4784.7003610000002</v>
      </c>
      <c r="E38" s="75">
        <v>72730.105330000006</v>
      </c>
      <c r="F38" s="75">
        <v>55031.274698000001</v>
      </c>
      <c r="G38" s="75">
        <v>3476.7060470000001</v>
      </c>
      <c r="H38" s="75">
        <v>84740.128303000005</v>
      </c>
      <c r="I38" s="75">
        <v>2989.8473770000001</v>
      </c>
      <c r="J38" s="75">
        <v>801.56767600000001</v>
      </c>
      <c r="K38" s="75">
        <v>5971.6790380000002</v>
      </c>
      <c r="L38" s="75">
        <v>6719.8088019999996</v>
      </c>
      <c r="M38" s="75">
        <v>913.78718300000003</v>
      </c>
      <c r="N38" s="75">
        <v>483.61248799999998</v>
      </c>
      <c r="O38" s="75">
        <v>868.36498400000005</v>
      </c>
      <c r="P38" s="75"/>
      <c r="Q38" s="89"/>
      <c r="R38" s="89" t="s">
        <v>204</v>
      </c>
      <c r="S38" s="75">
        <v>8046.8344949283701</v>
      </c>
      <c r="T38" s="75">
        <v>1205.9848370961599</v>
      </c>
      <c r="U38" s="75">
        <v>915.45844249373999</v>
      </c>
      <c r="V38" s="75">
        <v>3031.2868534767499</v>
      </c>
      <c r="W38" s="75">
        <v>3031.2868534767499</v>
      </c>
      <c r="X38" s="75">
        <v>436.05313542674298</v>
      </c>
      <c r="Y38" s="75">
        <v>2487.90068429746</v>
      </c>
      <c r="Z38" s="75">
        <v>838.24822197925698</v>
      </c>
      <c r="AA38" s="75">
        <v>484.49703247005698</v>
      </c>
      <c r="AB38" s="75">
        <v>8670.9050517943997</v>
      </c>
      <c r="AC38" s="75">
        <v>422820.01113210601</v>
      </c>
      <c r="AD38" s="75">
        <v>1977.8060078373001</v>
      </c>
      <c r="AE38" s="75">
        <v>43.069009716624599</v>
      </c>
      <c r="AF38" s="75">
        <v>1267.5791859261899</v>
      </c>
      <c r="AG38" s="75">
        <v>0</v>
      </c>
      <c r="AH38" s="75">
        <v>220.405298590889</v>
      </c>
      <c r="AI38" s="75">
        <v>1036.6448844224501</v>
      </c>
      <c r="AJ38" s="75">
        <v>6140.8211860926504</v>
      </c>
      <c r="AK38" s="75">
        <v>6140.8211860926504</v>
      </c>
      <c r="AL38" s="75">
        <v>876.72346627551497</v>
      </c>
      <c r="AM38" s="75">
        <v>0</v>
      </c>
      <c r="AN38" s="75">
        <v>47217942.035857603</v>
      </c>
      <c r="AO38" s="75">
        <v>0</v>
      </c>
      <c r="AP38" s="75">
        <v>8576.67041974126</v>
      </c>
      <c r="AQ38" s="75">
        <v>600.75723890474205</v>
      </c>
      <c r="AR38" s="75">
        <v>1014.8394155759</v>
      </c>
      <c r="AS38" s="75">
        <v>8807.0772564559393</v>
      </c>
      <c r="AT38" s="75">
        <v>462.10113646730503</v>
      </c>
      <c r="AU38" s="75">
        <v>6876.0207614384399</v>
      </c>
      <c r="AV38" s="75">
        <v>0</v>
      </c>
      <c r="AW38" s="75">
        <v>991.74450688125398</v>
      </c>
      <c r="AX38" s="75">
        <v>4040.6446560085301</v>
      </c>
      <c r="AY38" s="75">
        <v>0</v>
      </c>
      <c r="AZ38" s="75">
        <v>87754.833546608395</v>
      </c>
      <c r="BA38" s="75">
        <v>4326.3346676730698</v>
      </c>
      <c r="BB38" s="75">
        <v>480.70393471298502</v>
      </c>
      <c r="BC38" s="75">
        <v>4807.0386023860601</v>
      </c>
      <c r="BD38" s="75">
        <v>5.4200287694187397</v>
      </c>
      <c r="BE38" s="75">
        <v>3790.6620479635799</v>
      </c>
      <c r="BF38" s="75">
        <v>377.55073921702802</v>
      </c>
      <c r="BG38" s="75">
        <v>7.6016494489216599</v>
      </c>
      <c r="BH38" s="75">
        <v>9126.7020026779792</v>
      </c>
      <c r="BI38" s="75">
        <v>10.9341544446832</v>
      </c>
      <c r="BJ38" s="75">
        <v>329.476095438085</v>
      </c>
      <c r="BK38" s="75">
        <v>3922.3411665426502</v>
      </c>
      <c r="BL38" s="75">
        <v>3.5980769544690401</v>
      </c>
      <c r="BM38" s="75">
        <v>0</v>
      </c>
      <c r="BN38" s="75">
        <v>446.71766001311698</v>
      </c>
      <c r="BO38" s="75">
        <v>72929.644956633405</v>
      </c>
      <c r="BP38" s="75">
        <v>55186.549388320404</v>
      </c>
      <c r="BQ38" s="75">
        <v>17743.0955683129</v>
      </c>
      <c r="BR38" s="75">
        <v>14.493141122703699</v>
      </c>
      <c r="BS38" s="75">
        <v>1.3609265567442099</v>
      </c>
      <c r="BT38" s="75">
        <v>319.06578969890302</v>
      </c>
      <c r="BU38" s="75">
        <v>304.670371335504</v>
      </c>
      <c r="BV38" s="75">
        <v>20300.876533683801</v>
      </c>
      <c r="BW38" s="75">
        <v>70.561466318556796</v>
      </c>
      <c r="BX38" s="75">
        <v>101.699484749858</v>
      </c>
      <c r="BY38" s="75">
        <v>29001.2560088625</v>
      </c>
      <c r="BZ38" s="75">
        <v>17.962287289109899</v>
      </c>
      <c r="CA38" s="75">
        <v>14.0644089799765</v>
      </c>
      <c r="CB38" s="75">
        <v>336.808505708317</v>
      </c>
      <c r="CC38" s="75">
        <v>1.0239484614935199</v>
      </c>
      <c r="CD38" s="75">
        <v>3483.8828681232599</v>
      </c>
      <c r="CE38" s="75">
        <v>252.987849986599</v>
      </c>
      <c r="CF38" s="75">
        <v>0</v>
      </c>
      <c r="CG38" s="75">
        <v>145.58985243015599</v>
      </c>
      <c r="CH38" s="75">
        <v>1414.3223709886199</v>
      </c>
      <c r="CI38" s="75">
        <v>1299.3410914402</v>
      </c>
      <c r="CJ38" s="75">
        <v>84912.390535546801</v>
      </c>
      <c r="CK38" s="75">
        <v>612.36487056568603</v>
      </c>
      <c r="CL38" s="75"/>
      <c r="CM38" s="22">
        <f t="shared" si="14"/>
        <v>1.0334750086899469</v>
      </c>
      <c r="CN38" s="40">
        <f t="shared" si="16"/>
        <v>2.8384632128388709E-3</v>
      </c>
      <c r="CO38" s="40">
        <f t="shared" si="17"/>
        <v>2.5525468480902752E-3</v>
      </c>
      <c r="CP38" s="40">
        <f t="shared" si="18"/>
        <v>4.668681359472065E-3</v>
      </c>
      <c r="CQ38" s="40">
        <f t="shared" si="19"/>
        <v>2.7435630091283843E-3</v>
      </c>
      <c r="CR38" s="40">
        <f t="shared" si="20"/>
        <v>2.8215717548342669E-3</v>
      </c>
      <c r="CS38" s="40">
        <f t="shared" si="21"/>
        <v>2.0642588203430424E-3</v>
      </c>
      <c r="CT38" s="40">
        <f t="shared" si="22"/>
        <v>2.032829498804263E-3</v>
      </c>
      <c r="CU38" s="80">
        <f t="shared" si="23"/>
        <v>1.3860064160977358E-2</v>
      </c>
      <c r="CV38" s="80">
        <f t="shared" si="24"/>
        <v>4.5761009428799591E-2</v>
      </c>
      <c r="CW38" s="80">
        <f t="shared" si="25"/>
        <v>2.8324052082561061E-2</v>
      </c>
      <c r="CX38" s="80">
        <f t="shared" si="26"/>
        <v>2.3246488708420894E-2</v>
      </c>
      <c r="CY38" s="79">
        <f t="shared" si="27"/>
        <v>1.8289373333659103E-3</v>
      </c>
      <c r="CZ38" s="79">
        <f t="shared" si="28"/>
        <v>1.8290356266751206E-3</v>
      </c>
      <c r="DA38" s="80">
        <f t="shared" si="29"/>
        <v>0.14208256338587452</v>
      </c>
      <c r="DB38" s="79">
        <f t="shared" si="15"/>
        <v>0</v>
      </c>
    </row>
    <row r="39" spans="1:106" x14ac:dyDescent="0.25">
      <c r="A39" s="89" t="s">
        <v>340</v>
      </c>
      <c r="B39" s="75">
        <v>29042.038500999999</v>
      </c>
      <c r="C39" s="75">
        <v>200.87723600000001</v>
      </c>
      <c r="D39" s="75">
        <v>489.48704600000002</v>
      </c>
      <c r="E39" s="75">
        <v>5096.4474110000001</v>
      </c>
      <c r="F39" s="75">
        <v>4394.9307790000003</v>
      </c>
      <c r="G39" s="75">
        <v>250.08720299999999</v>
      </c>
      <c r="H39" s="75">
        <v>5697.7710500000003</v>
      </c>
      <c r="I39" s="75">
        <v>185.64829399999999</v>
      </c>
      <c r="J39" s="75">
        <v>81.963307999999998</v>
      </c>
      <c r="K39" s="75">
        <v>486.85618499999998</v>
      </c>
      <c r="L39" s="75">
        <v>285.568242</v>
      </c>
      <c r="M39" s="75">
        <v>93.548235000000005</v>
      </c>
      <c r="N39" s="75">
        <v>74.722713999999996</v>
      </c>
      <c r="O39" s="75">
        <v>57.634982999999998</v>
      </c>
      <c r="P39" s="75"/>
      <c r="Q39" s="89"/>
      <c r="R39" s="89" t="s">
        <v>340</v>
      </c>
      <c r="S39" s="75">
        <v>541.23325620915398</v>
      </c>
      <c r="T39" s="75">
        <v>81.191026441222505</v>
      </c>
      <c r="U39" s="75">
        <v>93.542888581882195</v>
      </c>
      <c r="V39" s="75">
        <v>185.63755190445599</v>
      </c>
      <c r="W39" s="75">
        <v>185.63755190445599</v>
      </c>
      <c r="X39" s="75">
        <v>29.055577841250599</v>
      </c>
      <c r="Y39" s="75">
        <v>172.11925846753499</v>
      </c>
      <c r="Z39" s="75">
        <v>81.958633120719597</v>
      </c>
      <c r="AA39" s="75">
        <v>74.718401584277501</v>
      </c>
      <c r="AB39" s="75">
        <v>580.13622085790405</v>
      </c>
      <c r="AC39" s="75">
        <v>29038.576767296599</v>
      </c>
      <c r="AD39" s="75">
        <v>132.09081713908901</v>
      </c>
      <c r="AE39" s="75">
        <v>0</v>
      </c>
      <c r="AF39" s="75">
        <v>86.902495329860201</v>
      </c>
      <c r="AG39" s="75">
        <v>0</v>
      </c>
      <c r="AH39" s="75">
        <v>15.255714438612101</v>
      </c>
      <c r="AI39" s="75">
        <v>57.659905664646601</v>
      </c>
      <c r="AJ39" s="75">
        <v>486.82827020227103</v>
      </c>
      <c r="AK39" s="75">
        <v>486.82827020227103</v>
      </c>
      <c r="AL39" s="75">
        <v>61.041955902888603</v>
      </c>
      <c r="AM39" s="75">
        <v>0</v>
      </c>
      <c r="AN39" s="75">
        <v>5101943.73099533</v>
      </c>
      <c r="AO39" s="75">
        <v>0</v>
      </c>
      <c r="AP39" s="75">
        <v>590.68816148811402</v>
      </c>
      <c r="AQ39" s="75">
        <v>41.327305958145601</v>
      </c>
      <c r="AR39" s="75">
        <v>70.658132176544996</v>
      </c>
      <c r="AS39" s="75">
        <v>613.11160458409802</v>
      </c>
      <c r="AT39" s="75">
        <v>31.068024026442199</v>
      </c>
      <c r="AU39" s="75">
        <v>285.55267202737099</v>
      </c>
      <c r="AV39" s="75">
        <v>0</v>
      </c>
      <c r="AW39" s="75">
        <v>66.111428026737798</v>
      </c>
      <c r="AX39" s="75">
        <v>200.87032309429699</v>
      </c>
      <c r="AY39" s="75">
        <v>0</v>
      </c>
      <c r="AZ39" s="75">
        <v>5888.5657963921303</v>
      </c>
      <c r="BA39" s="75">
        <v>440.53841312213001</v>
      </c>
      <c r="BB39" s="75">
        <v>48.948700925323898</v>
      </c>
      <c r="BC39" s="75">
        <v>489.48711404745399</v>
      </c>
      <c r="BD39" s="75">
        <v>0.37649085618766798</v>
      </c>
      <c r="BE39" s="75">
        <v>260.64469960595102</v>
      </c>
      <c r="BF39" s="75">
        <v>26.286935437281301</v>
      </c>
      <c r="BG39" s="75">
        <v>0.121752384695514</v>
      </c>
      <c r="BH39" s="75">
        <v>626.70275977175504</v>
      </c>
      <c r="BI39" s="75">
        <v>5.16473527891224E-2</v>
      </c>
      <c r="BJ39" s="75">
        <v>14.593179397035801</v>
      </c>
      <c r="BK39" s="75">
        <v>156.41650504252101</v>
      </c>
      <c r="BL39" s="75">
        <v>5.1700931022889397E-2</v>
      </c>
      <c r="BM39" s="75">
        <v>0</v>
      </c>
      <c r="BN39" s="75">
        <v>3.5337096844634699</v>
      </c>
      <c r="BO39" s="75">
        <v>5095.8581630643203</v>
      </c>
      <c r="BP39" s="75">
        <v>4394.43136703044</v>
      </c>
      <c r="BQ39" s="75">
        <v>701.42679603388399</v>
      </c>
      <c r="BR39" s="75">
        <v>4.7165754041347603E-2</v>
      </c>
      <c r="BS39" s="75">
        <v>8.6964289643236999E-3</v>
      </c>
      <c r="BT39" s="75">
        <v>24.499546093685399</v>
      </c>
      <c r="BU39" s="75">
        <v>2.15500289025942</v>
      </c>
      <c r="BV39" s="75">
        <v>1713.1153801374501</v>
      </c>
      <c r="BW39" s="75">
        <v>11.229956503910399</v>
      </c>
      <c r="BX39" s="75">
        <v>5.0538841479962704</v>
      </c>
      <c r="BY39" s="75">
        <v>2447.3078345100498</v>
      </c>
      <c r="BZ39" s="75">
        <v>0</v>
      </c>
      <c r="CA39" s="75">
        <v>8.8527906601189393E-2</v>
      </c>
      <c r="CB39" s="75">
        <v>16.148756841327799</v>
      </c>
      <c r="CC39" s="75">
        <v>8.1210236192176804E-3</v>
      </c>
      <c r="CD39" s="75">
        <v>250.087433357473</v>
      </c>
      <c r="CE39" s="75">
        <v>17.614274863934298</v>
      </c>
      <c r="CF39" s="75">
        <v>0</v>
      </c>
      <c r="CG39" s="75">
        <v>10.1367122808059</v>
      </c>
      <c r="CH39" s="75">
        <v>95.516605055170402</v>
      </c>
      <c r="CI39" s="75">
        <v>89.148761005975601</v>
      </c>
      <c r="CJ39" s="75">
        <v>5697.0901608822896</v>
      </c>
      <c r="CK39" s="75">
        <v>41.635615388511702</v>
      </c>
      <c r="CL39" s="75"/>
      <c r="CM39" s="22">
        <f t="shared" si="14"/>
        <v>1.033609374277515</v>
      </c>
      <c r="CN39" s="40">
        <f t="shared" si="16"/>
        <v>-1.1919733882593888E-4</v>
      </c>
      <c r="CO39" s="40">
        <f t="shared" si="17"/>
        <v>-3.4413584339731595E-5</v>
      </c>
      <c r="CP39" s="40">
        <f t="shared" si="18"/>
        <v>1.3901788519432385E-7</v>
      </c>
      <c r="CQ39" s="40">
        <f t="shared" si="19"/>
        <v>-1.1561934974704879E-4</v>
      </c>
      <c r="CR39" s="40">
        <f t="shared" si="20"/>
        <v>-1.1363363717730174E-4</v>
      </c>
      <c r="CS39" s="40">
        <f t="shared" si="21"/>
        <v>9.2110859832727777E-7</v>
      </c>
      <c r="CT39" s="40">
        <f t="shared" si="22"/>
        <v>-1.1950096129444317E-4</v>
      </c>
      <c r="CU39" s="80">
        <f t="shared" si="23"/>
        <v>-5.7862613830447615E-5</v>
      </c>
      <c r="CV39" s="80">
        <f t="shared" si="24"/>
        <v>-5.7036244564470252E-5</v>
      </c>
      <c r="CW39" s="80">
        <f t="shared" si="25"/>
        <v>-5.7336845230699905E-5</v>
      </c>
      <c r="CX39" s="80">
        <f t="shared" si="26"/>
        <v>-5.4522773680868541E-5</v>
      </c>
      <c r="CY39" s="79">
        <f t="shared" si="27"/>
        <v>-5.7151459007323905E-5</v>
      </c>
      <c r="CZ39" s="79">
        <f t="shared" si="28"/>
        <v>-5.7712246941340876E-5</v>
      </c>
      <c r="DA39" s="80">
        <f t="shared" si="29"/>
        <v>0.14707118117372917</v>
      </c>
      <c r="DB39" s="79">
        <f t="shared" si="15"/>
        <v>0</v>
      </c>
    </row>
    <row r="40" spans="1:106" x14ac:dyDescent="0.25">
      <c r="A40" s="89" t="s">
        <v>206</v>
      </c>
      <c r="B40" s="75">
        <v>749.76195600000005</v>
      </c>
      <c r="C40" s="75">
        <v>5.0267480000000004</v>
      </c>
      <c r="D40" s="75">
        <v>12.546194</v>
      </c>
      <c r="E40" s="75">
        <v>120.603038</v>
      </c>
      <c r="F40" s="75">
        <v>111.23786800000001</v>
      </c>
      <c r="G40" s="75">
        <v>6.4460670000000002</v>
      </c>
      <c r="H40" s="75">
        <v>134.97618499999999</v>
      </c>
      <c r="I40" s="75">
        <v>4.5002680000000002</v>
      </c>
      <c r="J40" s="75">
        <v>1.9868589999999999</v>
      </c>
      <c r="K40" s="75">
        <v>11.801797000000001</v>
      </c>
      <c r="L40" s="75">
        <v>6.9224170000000003</v>
      </c>
      <c r="M40" s="75">
        <v>2.2676850000000002</v>
      </c>
      <c r="N40" s="75">
        <v>1.81134</v>
      </c>
      <c r="O40" s="75">
        <v>1.397124</v>
      </c>
      <c r="P40" s="75"/>
      <c r="Q40" s="89"/>
      <c r="R40" s="89" t="s">
        <v>206</v>
      </c>
      <c r="S40" s="75">
        <v>12.7519008881319</v>
      </c>
      <c r="T40" s="75">
        <v>1.91292520939389</v>
      </c>
      <c r="U40" s="75">
        <v>2.26768069915315</v>
      </c>
      <c r="V40" s="75">
        <v>4.50026421733362</v>
      </c>
      <c r="W40" s="75">
        <v>4.50026421733362</v>
      </c>
      <c r="X40" s="75">
        <v>0.68457495707600902</v>
      </c>
      <c r="Y40" s="75">
        <v>4.0552750910122999</v>
      </c>
      <c r="Z40" s="75">
        <v>1.98686421603035</v>
      </c>
      <c r="AA40" s="75">
        <v>1.8113456703194999</v>
      </c>
      <c r="AB40" s="75">
        <v>13.6684989347266</v>
      </c>
      <c r="AC40" s="75">
        <v>749.76174870616205</v>
      </c>
      <c r="AD40" s="75">
        <v>3.11217520828056</v>
      </c>
      <c r="AE40" s="75">
        <v>0</v>
      </c>
      <c r="AF40" s="75">
        <v>2.0475043785446099</v>
      </c>
      <c r="AG40" s="75">
        <v>0</v>
      </c>
      <c r="AH40" s="75">
        <v>0.35943933383629501</v>
      </c>
      <c r="AI40" s="75">
        <v>1.35850249056146</v>
      </c>
      <c r="AJ40" s="75">
        <v>11.801796410042</v>
      </c>
      <c r="AK40" s="75">
        <v>11.801796410042</v>
      </c>
      <c r="AL40" s="75">
        <v>1.4381950109492501</v>
      </c>
      <c r="AM40" s="75">
        <v>0</v>
      </c>
      <c r="AN40" s="75">
        <v>123675.367826848</v>
      </c>
      <c r="AO40" s="75">
        <v>0</v>
      </c>
      <c r="AP40" s="75">
        <v>13.917119438923701</v>
      </c>
      <c r="AQ40" s="75">
        <v>0.97370896987053301</v>
      </c>
      <c r="AR40" s="75">
        <v>1.6647607828744899</v>
      </c>
      <c r="AS40" s="75">
        <v>14.4454471772092</v>
      </c>
      <c r="AT40" s="75">
        <v>0.73198460408847099</v>
      </c>
      <c r="AU40" s="75">
        <v>6.9224353616076097</v>
      </c>
      <c r="AV40" s="75">
        <v>0</v>
      </c>
      <c r="AW40" s="75">
        <v>1.59690769301542</v>
      </c>
      <c r="AX40" s="75">
        <v>5.0267493829814196</v>
      </c>
      <c r="AY40" s="75">
        <v>0</v>
      </c>
      <c r="AZ40" s="75">
        <v>139.487474440163</v>
      </c>
      <c r="BA40" s="75">
        <v>11.2915617054955</v>
      </c>
      <c r="BB40" s="75">
        <v>1.25462215843515</v>
      </c>
      <c r="BC40" s="75">
        <v>12.5461838639307</v>
      </c>
      <c r="BD40" s="75">
        <v>8.8704217231215209E-3</v>
      </c>
      <c r="BE40" s="75">
        <v>6.1410095741221404</v>
      </c>
      <c r="BF40" s="75">
        <v>0.61933769925403803</v>
      </c>
      <c r="BG40" s="75">
        <v>3.05284247424725E-3</v>
      </c>
      <c r="BH40" s="75">
        <v>14.765646522594601</v>
      </c>
      <c r="BI40" s="75">
        <v>1.31476457392924E-3</v>
      </c>
      <c r="BJ40" s="75">
        <v>0.36427465842138002</v>
      </c>
      <c r="BK40" s="75">
        <v>3.91006762677954</v>
      </c>
      <c r="BL40" s="75">
        <v>1.3879971560376301E-3</v>
      </c>
      <c r="BM40" s="75">
        <v>0</v>
      </c>
      <c r="BN40" s="75">
        <v>8.8176955417031799E-2</v>
      </c>
      <c r="BO40" s="75">
        <v>120.603000041998</v>
      </c>
      <c r="BP40" s="75">
        <v>111.23783141597301</v>
      </c>
      <c r="BQ40" s="75">
        <v>9.3651686260244595</v>
      </c>
      <c r="BR40" s="75">
        <v>1.19317173454146E-3</v>
      </c>
      <c r="BS40" s="75">
        <v>2.25041419335637E-4</v>
      </c>
      <c r="BT40" s="75">
        <v>0.66658663888842895</v>
      </c>
      <c r="BU40" s="75">
        <v>5.3524804753164998E-2</v>
      </c>
      <c r="BV40" s="75">
        <v>43.371922926415202</v>
      </c>
      <c r="BW40" s="75">
        <v>0.28162109272088898</v>
      </c>
      <c r="BX40" s="75">
        <v>0.126929708934781</v>
      </c>
      <c r="BY40" s="75">
        <v>61.959890760980301</v>
      </c>
      <c r="BZ40" s="75">
        <v>0</v>
      </c>
      <c r="CA40" s="75">
        <v>2.2219797505470202E-3</v>
      </c>
      <c r="CB40" s="75">
        <v>0.405226891979034</v>
      </c>
      <c r="CC40" s="75">
        <v>2.1355357507013399E-4</v>
      </c>
      <c r="CD40" s="75">
        <v>6.4460696153485699</v>
      </c>
      <c r="CE40" s="75">
        <v>0.41500766808240802</v>
      </c>
      <c r="CF40" s="75">
        <v>0</v>
      </c>
      <c r="CG40" s="75">
        <v>0.23883030513136699</v>
      </c>
      <c r="CH40" s="75">
        <v>2.25045230487056</v>
      </c>
      <c r="CI40" s="75">
        <v>2.1004240143520798</v>
      </c>
      <c r="CJ40" s="75">
        <v>134.976151170929</v>
      </c>
      <c r="CK40" s="75">
        <v>0.98096426062214404</v>
      </c>
      <c r="CL40" s="75"/>
      <c r="CM40" s="22">
        <f t="shared" si="14"/>
        <v>1.0334231138619518</v>
      </c>
      <c r="CN40" s="40">
        <f t="shared" si="16"/>
        <v>-2.7647953639627251E-7</v>
      </c>
      <c r="CO40" s="40">
        <f t="shared" si="17"/>
        <v>2.7512447792536579E-7</v>
      </c>
      <c r="CP40" s="40">
        <f t="shared" si="18"/>
        <v>-8.0789993359332646E-7</v>
      </c>
      <c r="CQ40" s="40">
        <f t="shared" si="19"/>
        <v>-3.1473504006329589E-7</v>
      </c>
      <c r="CR40" s="40">
        <f t="shared" si="20"/>
        <v>-3.2888105155598302E-7</v>
      </c>
      <c r="CS40" s="40">
        <f t="shared" si="21"/>
        <v>4.0572779800648041E-7</v>
      </c>
      <c r="CT40" s="40">
        <f t="shared" si="22"/>
        <v>-2.5062992398442476E-7</v>
      </c>
      <c r="CU40" s="80">
        <f t="shared" si="23"/>
        <v>-8.4054246994300712E-7</v>
      </c>
      <c r="CV40" s="80">
        <f t="shared" si="24"/>
        <v>2.6252644752777562E-6</v>
      </c>
      <c r="CW40" s="80">
        <f t="shared" si="25"/>
        <v>-4.998882802966984E-8</v>
      </c>
      <c r="CX40" s="80">
        <f t="shared" si="26"/>
        <v>2.6524850510284223E-6</v>
      </c>
      <c r="CY40" s="79">
        <f t="shared" si="27"/>
        <v>-1.8965803672969136E-6</v>
      </c>
      <c r="CZ40" s="79">
        <f t="shared" si="28"/>
        <v>3.1304556295006348E-6</v>
      </c>
      <c r="DA40" s="80">
        <f t="shared" si="29"/>
        <v>0.14299639331614086</v>
      </c>
      <c r="DB40" s="79">
        <f t="shared" si="15"/>
        <v>0</v>
      </c>
    </row>
    <row r="41" spans="1:106" x14ac:dyDescent="0.25">
      <c r="A41" s="89" t="s">
        <v>207</v>
      </c>
      <c r="B41" s="75">
        <v>237572.75711999999</v>
      </c>
      <c r="C41" s="75">
        <v>1972.856123</v>
      </c>
      <c r="D41" s="75">
        <v>3714.1708279999998</v>
      </c>
      <c r="E41" s="75">
        <v>37331.719420000001</v>
      </c>
      <c r="F41" s="75">
        <v>33486.122422</v>
      </c>
      <c r="G41" s="75">
        <v>2369.239654</v>
      </c>
      <c r="H41" s="75">
        <v>46460.089144999998</v>
      </c>
      <c r="I41" s="75">
        <v>1510.2647219999999</v>
      </c>
      <c r="J41" s="75">
        <v>666.77830600000004</v>
      </c>
      <c r="K41" s="75">
        <v>3960.6165369999999</v>
      </c>
      <c r="L41" s="75">
        <v>2323.121909</v>
      </c>
      <c r="M41" s="75">
        <v>761.02271599999995</v>
      </c>
      <c r="N41" s="75">
        <v>607.87574300000006</v>
      </c>
      <c r="O41" s="75">
        <v>468.86551300000002</v>
      </c>
      <c r="P41" s="75"/>
      <c r="Q41" s="89"/>
      <c r="R41" s="89" t="s">
        <v>207</v>
      </c>
      <c r="S41" s="75">
        <v>4416.3044443734498</v>
      </c>
      <c r="T41" s="75">
        <v>662.49523068480198</v>
      </c>
      <c r="U41" s="75">
        <v>761.02229434567005</v>
      </c>
      <c r="V41" s="75">
        <v>1510.26366856256</v>
      </c>
      <c r="W41" s="75">
        <v>1510.26366856256</v>
      </c>
      <c r="X41" s="75">
        <v>237.08476194988199</v>
      </c>
      <c r="Y41" s="75">
        <v>1404.44166879506</v>
      </c>
      <c r="Z41" s="75">
        <v>666.77786936376901</v>
      </c>
      <c r="AA41" s="75">
        <v>607.87545649258902</v>
      </c>
      <c r="AB41" s="75">
        <v>4733.7417988591396</v>
      </c>
      <c r="AC41" s="75">
        <v>237572.56370422401</v>
      </c>
      <c r="AD41" s="75">
        <v>1077.8225309085899</v>
      </c>
      <c r="AE41" s="75">
        <v>0</v>
      </c>
      <c r="AF41" s="75">
        <v>709.09886187638097</v>
      </c>
      <c r="AG41" s="75">
        <v>0</v>
      </c>
      <c r="AH41" s="75">
        <v>124.482289823299</v>
      </c>
      <c r="AI41" s="75">
        <v>470.48838135501899</v>
      </c>
      <c r="AJ41" s="75">
        <v>3960.6141176051201</v>
      </c>
      <c r="AK41" s="75">
        <v>3960.6141176051201</v>
      </c>
      <c r="AL41" s="75">
        <v>498.08388028116798</v>
      </c>
      <c r="AM41" s="75">
        <v>0</v>
      </c>
      <c r="AN41" s="75">
        <v>41504746.502462402</v>
      </c>
      <c r="AO41" s="75">
        <v>0</v>
      </c>
      <c r="AP41" s="75">
        <v>4819.8425125771801</v>
      </c>
      <c r="AQ41" s="75">
        <v>337.21886192473403</v>
      </c>
      <c r="AR41" s="75">
        <v>576.55018443984204</v>
      </c>
      <c r="AS41" s="75">
        <v>5002.8112134345301</v>
      </c>
      <c r="AT41" s="75">
        <v>253.50609266514601</v>
      </c>
      <c r="AU41" s="75">
        <v>2323.1275508101799</v>
      </c>
      <c r="AV41" s="75">
        <v>0</v>
      </c>
      <c r="AW41" s="75">
        <v>538.05704033533902</v>
      </c>
      <c r="AX41" s="75">
        <v>1972.8583957583501</v>
      </c>
      <c r="AY41" s="75">
        <v>0</v>
      </c>
      <c r="AZ41" s="75">
        <v>48022.451200934302</v>
      </c>
      <c r="BA41" s="75">
        <v>3342.7533419001402</v>
      </c>
      <c r="BB41" s="75">
        <v>371.417047074148</v>
      </c>
      <c r="BC41" s="75">
        <v>3714.1703889742898</v>
      </c>
      <c r="BD41" s="75">
        <v>3.0720521147948499</v>
      </c>
      <c r="BE41" s="75">
        <v>2126.7843294824902</v>
      </c>
      <c r="BF41" s="75">
        <v>214.494059425176</v>
      </c>
      <c r="BG41" s="75">
        <v>0.93738457885030002</v>
      </c>
      <c r="BH41" s="75">
        <v>5113.7110027466497</v>
      </c>
      <c r="BI41" s="75">
        <v>0.39112060840281698</v>
      </c>
      <c r="BJ41" s="75">
        <v>112.89652223693599</v>
      </c>
      <c r="BK41" s="75">
        <v>1208.22668523791</v>
      </c>
      <c r="BL41" s="75">
        <v>0.36776590213451499</v>
      </c>
      <c r="BM41" s="75">
        <v>0</v>
      </c>
      <c r="BN41" s="75">
        <v>27.348039001024102</v>
      </c>
      <c r="BO41" s="75">
        <v>37331.683417567998</v>
      </c>
      <c r="BP41" s="75">
        <v>33486.091258350098</v>
      </c>
      <c r="BQ41" s="75">
        <v>3845.5921592179102</v>
      </c>
      <c r="BR41" s="75">
        <v>0.35965999688775702</v>
      </c>
      <c r="BS41" s="75">
        <v>6.4647138270716498E-2</v>
      </c>
      <c r="BT41" s="75">
        <v>171.34657742052599</v>
      </c>
      <c r="BU41" s="75">
        <v>16.7603043819066</v>
      </c>
      <c r="BV41" s="75">
        <v>13051.759939346401</v>
      </c>
      <c r="BW41" s="75">
        <v>86.448399300923199</v>
      </c>
      <c r="BX41" s="75">
        <v>38.842087767558901</v>
      </c>
      <c r="BY41" s="75">
        <v>18645.372492888899</v>
      </c>
      <c r="BZ41" s="75">
        <v>0</v>
      </c>
      <c r="CA41" s="75">
        <v>0.68085547643586397</v>
      </c>
      <c r="CB41" s="75">
        <v>124.229532456367</v>
      </c>
      <c r="CC41" s="75">
        <v>5.9244610539933899E-2</v>
      </c>
      <c r="CD41" s="75">
        <v>2369.2416815264901</v>
      </c>
      <c r="CE41" s="75">
        <v>143.727337943973</v>
      </c>
      <c r="CF41" s="75">
        <v>0</v>
      </c>
      <c r="CG41" s="75">
        <v>82.712392619445595</v>
      </c>
      <c r="CH41" s="75">
        <v>779.38830165907802</v>
      </c>
      <c r="CI41" s="75">
        <v>727.42815529418999</v>
      </c>
      <c r="CJ41" s="75">
        <v>46460.068497121501</v>
      </c>
      <c r="CK41" s="75">
        <v>339.73463019194298</v>
      </c>
      <c r="CL41" s="75"/>
      <c r="CM41" s="22">
        <f t="shared" si="14"/>
        <v>1.0336285062496109</v>
      </c>
      <c r="CN41" s="40">
        <f t="shared" si="16"/>
        <v>-8.1413280852204056E-7</v>
      </c>
      <c r="CO41" s="40">
        <f t="shared" si="17"/>
        <v>1.1520142414589441E-6</v>
      </c>
      <c r="CP41" s="40">
        <f t="shared" si="18"/>
        <v>-1.1820288573054028E-7</v>
      </c>
      <c r="CQ41" s="40">
        <f t="shared" si="19"/>
        <v>-9.6439254775269761E-7</v>
      </c>
      <c r="CR41" s="40">
        <f t="shared" si="20"/>
        <v>-9.3064373085678839E-7</v>
      </c>
      <c r="CS41" s="40">
        <f t="shared" si="21"/>
        <v>8.5577095870698116E-7</v>
      </c>
      <c r="CT41" s="40">
        <f t="shared" si="22"/>
        <v>-4.4442184413881888E-7</v>
      </c>
      <c r="CU41" s="80">
        <f t="shared" si="23"/>
        <v>-6.9751840488949285E-7</v>
      </c>
      <c r="CV41" s="80">
        <f t="shared" si="24"/>
        <v>-6.5484468690752069E-7</v>
      </c>
      <c r="CW41" s="80">
        <f t="shared" si="25"/>
        <v>-6.1086319697406158E-7</v>
      </c>
      <c r="CX41" s="80">
        <f t="shared" si="26"/>
        <v>2.4285467577222186E-6</v>
      </c>
      <c r="CY41" s="79">
        <f t="shared" si="27"/>
        <v>-5.5406273825083415E-7</v>
      </c>
      <c r="CZ41" s="79">
        <f t="shared" si="28"/>
        <v>-4.7132561931032483E-7</v>
      </c>
      <c r="DA41" s="80">
        <f t="shared" si="29"/>
        <v>0.14757222575962631</v>
      </c>
      <c r="DB41" s="79">
        <f t="shared" si="15"/>
        <v>0</v>
      </c>
    </row>
    <row r="42" spans="1:106" x14ac:dyDescent="0.25">
      <c r="A42" s="89" t="s">
        <v>208</v>
      </c>
      <c r="B42" s="75">
        <v>16299.689376</v>
      </c>
      <c r="C42" s="75">
        <v>176.29399900000001</v>
      </c>
      <c r="D42" s="75">
        <v>206.78101899999999</v>
      </c>
      <c r="E42" s="75">
        <v>2517.3041400000002</v>
      </c>
      <c r="F42" s="75">
        <v>2183.8290379999999</v>
      </c>
      <c r="G42" s="75">
        <v>176.545332</v>
      </c>
      <c r="H42" s="75">
        <v>3153.3362539999998</v>
      </c>
      <c r="I42" s="75">
        <v>164.165243</v>
      </c>
      <c r="J42" s="75">
        <v>44.012146000000001</v>
      </c>
      <c r="K42" s="75">
        <v>327.89044799999999</v>
      </c>
      <c r="L42" s="75">
        <v>368.96846499999998</v>
      </c>
      <c r="M42" s="75">
        <v>50.173833000000002</v>
      </c>
      <c r="N42" s="75">
        <v>26.553955999999999</v>
      </c>
      <c r="O42" s="75">
        <v>47.679813000000003</v>
      </c>
      <c r="P42" s="75"/>
      <c r="Q42" s="89"/>
      <c r="R42" s="89" t="s">
        <v>208</v>
      </c>
      <c r="S42" s="75">
        <v>261.54018499503098</v>
      </c>
      <c r="T42" s="75">
        <v>39.207372043901501</v>
      </c>
      <c r="U42" s="75">
        <v>50.213981398516097</v>
      </c>
      <c r="V42" s="75">
        <v>165.14317541346901</v>
      </c>
      <c r="W42" s="75">
        <v>165.14317541346901</v>
      </c>
      <c r="X42" s="75">
        <v>14.1362373010466</v>
      </c>
      <c r="Y42" s="75">
        <v>81.499892557820402</v>
      </c>
      <c r="Z42" s="75">
        <v>44.876176341779903</v>
      </c>
      <c r="AA42" s="75">
        <v>26.575189724651199</v>
      </c>
      <c r="AB42" s="75">
        <v>281.41437384151999</v>
      </c>
      <c r="AC42" s="75">
        <v>16314.030449357</v>
      </c>
      <c r="AD42" s="75">
        <v>64.158172703169001</v>
      </c>
      <c r="AE42" s="75">
        <v>1.0136703733335499</v>
      </c>
      <c r="AF42" s="75">
        <v>41.418394970724997</v>
      </c>
      <c r="AG42" s="75">
        <v>0</v>
      </c>
      <c r="AH42" s="75">
        <v>7.2211332880379704</v>
      </c>
      <c r="AI42" s="75">
        <v>32.084926047457202</v>
      </c>
      <c r="AJ42" s="75">
        <v>331.87662569261801</v>
      </c>
      <c r="AK42" s="75">
        <v>331.87662569261801</v>
      </c>
      <c r="AL42" s="75">
        <v>28.771867045575899</v>
      </c>
      <c r="AM42" s="75">
        <v>0</v>
      </c>
      <c r="AN42" s="75">
        <v>2586862.2504215701</v>
      </c>
      <c r="AO42" s="75">
        <v>0</v>
      </c>
      <c r="AP42" s="75">
        <v>280.603084605405</v>
      </c>
      <c r="AQ42" s="75">
        <v>19.6486325438545</v>
      </c>
      <c r="AR42" s="75">
        <v>33.304490622508602</v>
      </c>
      <c r="AS42" s="75">
        <v>289.01510498395402</v>
      </c>
      <c r="AT42" s="75">
        <v>15.0175855282924</v>
      </c>
      <c r="AU42" s="75">
        <v>372.65154098177902</v>
      </c>
      <c r="AV42" s="75">
        <v>0</v>
      </c>
      <c r="AW42" s="75">
        <v>51.714841199211897</v>
      </c>
      <c r="AX42" s="75">
        <v>176.38415028136399</v>
      </c>
      <c r="AY42" s="75">
        <v>0</v>
      </c>
      <c r="AZ42" s="75">
        <v>3248.4155000358201</v>
      </c>
      <c r="BA42" s="75">
        <v>186.231587214515</v>
      </c>
      <c r="BB42" s="75">
        <v>20.692410934263599</v>
      </c>
      <c r="BC42" s="75">
        <v>206.923998148778</v>
      </c>
      <c r="BD42" s="75">
        <v>0.177754452426894</v>
      </c>
      <c r="BE42" s="75">
        <v>123.96265534607601</v>
      </c>
      <c r="BF42" s="75">
        <v>12.390293028710699</v>
      </c>
      <c r="BG42" s="75">
        <v>0.19857232945871001</v>
      </c>
      <c r="BH42" s="75">
        <v>298.34964932328501</v>
      </c>
      <c r="BI42" s="75">
        <v>0.36029603763289703</v>
      </c>
      <c r="BJ42" s="75">
        <v>17.755453005726501</v>
      </c>
      <c r="BK42" s="75">
        <v>275.11907343044697</v>
      </c>
      <c r="BL42" s="75">
        <v>0.125147998864619</v>
      </c>
      <c r="BM42" s="75">
        <v>0</v>
      </c>
      <c r="BN42" s="75">
        <v>28.2678837491801</v>
      </c>
      <c r="BO42" s="75">
        <v>2520.42317393556</v>
      </c>
      <c r="BP42" s="75">
        <v>2186.7922408182799</v>
      </c>
      <c r="BQ42" s="75">
        <v>333.63093311727999</v>
      </c>
      <c r="BR42" s="75">
        <v>4.6486745669295601E-2</v>
      </c>
      <c r="BS42" s="75">
        <v>3.4047665037450998E-2</v>
      </c>
      <c r="BT42" s="75">
        <v>2.8667652908723098</v>
      </c>
      <c r="BU42" s="75">
        <v>7.4790912970342296</v>
      </c>
      <c r="BV42" s="75">
        <v>747.85138444749396</v>
      </c>
      <c r="BW42" s="75">
        <v>4.8172336801203697</v>
      </c>
      <c r="BX42" s="75">
        <v>6.8447607697437602</v>
      </c>
      <c r="BY42" s="75">
        <v>1068.35898995243</v>
      </c>
      <c r="BZ42" s="75">
        <v>0.42276169986408502</v>
      </c>
      <c r="CA42" s="75">
        <v>0.42164531038321801</v>
      </c>
      <c r="CB42" s="75">
        <v>26.224058288000698</v>
      </c>
      <c r="CC42" s="75">
        <v>2.1350820183314301E-2</v>
      </c>
      <c r="CD42" s="75">
        <v>176.64277514288699</v>
      </c>
      <c r="CE42" s="75">
        <v>8.3024322394383496</v>
      </c>
      <c r="CF42" s="75">
        <v>0</v>
      </c>
      <c r="CG42" s="75">
        <v>4.7778899851426102</v>
      </c>
      <c r="CH42" s="75">
        <v>46.020497844221801</v>
      </c>
      <c r="CI42" s="75">
        <v>42.465422282967602</v>
      </c>
      <c r="CJ42" s="75">
        <v>3155.99074003648</v>
      </c>
      <c r="CK42" s="75">
        <v>19.9629406802317</v>
      </c>
      <c r="CL42" s="75"/>
      <c r="CM42" s="22">
        <f t="shared" si="14"/>
        <v>1.0292854978396646</v>
      </c>
      <c r="CN42" s="40">
        <f t="shared" si="16"/>
        <v>8.7983721813226742E-4</v>
      </c>
      <c r="CO42" s="40">
        <f t="shared" si="17"/>
        <v>5.1136897384676517E-4</v>
      </c>
      <c r="CP42" s="40">
        <f t="shared" si="18"/>
        <v>6.9145199820304002E-4</v>
      </c>
      <c r="CQ42" s="40">
        <f t="shared" si="19"/>
        <v>1.2390373836829486E-3</v>
      </c>
      <c r="CR42" s="40">
        <f t="shared" si="20"/>
        <v>1.3568840631379242E-3</v>
      </c>
      <c r="CS42" s="40">
        <f t="shared" si="21"/>
        <v>5.5194403490083641E-4</v>
      </c>
      <c r="CT42" s="40">
        <f t="shared" si="22"/>
        <v>8.418024031255734E-4</v>
      </c>
      <c r="CU42" s="80">
        <f t="shared" si="23"/>
        <v>5.9570003710773646E-3</v>
      </c>
      <c r="CV42" s="80">
        <f t="shared" si="24"/>
        <v>1.9631633998939788E-2</v>
      </c>
      <c r="CW42" s="80">
        <f t="shared" si="25"/>
        <v>1.2157041221945003E-2</v>
      </c>
      <c r="CX42" s="80">
        <f t="shared" si="26"/>
        <v>9.9820887993206705E-3</v>
      </c>
      <c r="CY42" s="79">
        <f t="shared" si="27"/>
        <v>8.0018599567816722E-4</v>
      </c>
      <c r="CZ42" s="79">
        <f t="shared" si="28"/>
        <v>7.9964449181131397E-4</v>
      </c>
      <c r="DA42" s="80">
        <f t="shared" si="29"/>
        <v>8.4627601186520879E-2</v>
      </c>
      <c r="DB42" s="79">
        <f t="shared" si="15"/>
        <v>0</v>
      </c>
    </row>
    <row r="43" spans="1:106" x14ac:dyDescent="0.25">
      <c r="A43" s="89" t="s">
        <v>209</v>
      </c>
      <c r="B43" s="75">
        <v>164452.32152</v>
      </c>
      <c r="C43" s="75">
        <v>1187.222336</v>
      </c>
      <c r="D43" s="75">
        <v>2648.1965810000002</v>
      </c>
      <c r="E43" s="75">
        <v>26070.173881999999</v>
      </c>
      <c r="F43" s="75">
        <v>23810.620900999998</v>
      </c>
      <c r="G43" s="75">
        <v>1492.992806</v>
      </c>
      <c r="H43" s="75">
        <v>29967.234369000002</v>
      </c>
      <c r="I43" s="75">
        <v>1012.4222786</v>
      </c>
      <c r="J43" s="75">
        <v>446.42134693000003</v>
      </c>
      <c r="K43" s="75">
        <v>2651.7537738000001</v>
      </c>
      <c r="L43" s="75">
        <v>1554.546754</v>
      </c>
      <c r="M43" s="75">
        <v>509.248152</v>
      </c>
      <c r="N43" s="75">
        <v>406.84528741000003</v>
      </c>
      <c r="O43" s="75">
        <v>313.747523</v>
      </c>
      <c r="P43" s="75">
        <v>1.0852799999999999E-2</v>
      </c>
      <c r="Q43" s="89"/>
      <c r="R43" s="89" t="s">
        <v>209</v>
      </c>
      <c r="S43" s="75">
        <v>2822.7947269081601</v>
      </c>
      <c r="T43" s="75">
        <v>423.474330910704</v>
      </c>
      <c r="U43" s="75">
        <v>509.29586673116</v>
      </c>
      <c r="V43" s="75">
        <v>1012.51641006077</v>
      </c>
      <c r="W43" s="75">
        <v>1012.51641006077</v>
      </c>
      <c r="X43" s="75">
        <v>151.57981714557101</v>
      </c>
      <c r="Y43" s="75">
        <v>897.52203384484596</v>
      </c>
      <c r="Z43" s="75">
        <v>446.46346717920699</v>
      </c>
      <c r="AA43" s="75">
        <v>406.88336723760801</v>
      </c>
      <c r="AB43" s="75">
        <v>3025.8939486466002</v>
      </c>
      <c r="AC43" s="75">
        <v>164469.27128451099</v>
      </c>
      <c r="AD43" s="75">
        <v>689.09619501868599</v>
      </c>
      <c r="AE43" s="75">
        <v>0.17239016415615299</v>
      </c>
      <c r="AF43" s="75">
        <v>453.19581633790301</v>
      </c>
      <c r="AG43" s="75">
        <v>1.0852625068756601E-2</v>
      </c>
      <c r="AH43" s="75">
        <v>79.611105856777698</v>
      </c>
      <c r="AI43" s="75">
        <v>300.73129538485199</v>
      </c>
      <c r="AJ43" s="75">
        <v>2652.0017262318702</v>
      </c>
      <c r="AK43" s="75">
        <v>2652.0017262318702</v>
      </c>
      <c r="AL43" s="75">
        <v>318.24625245599498</v>
      </c>
      <c r="AM43" s="75">
        <v>0.173965020982489</v>
      </c>
      <c r="AN43" s="75">
        <v>27775979.607592698</v>
      </c>
      <c r="AO43" s="75">
        <v>0</v>
      </c>
      <c r="AP43" s="75">
        <v>3079.9589249033302</v>
      </c>
      <c r="AQ43" s="75">
        <v>215.493038487734</v>
      </c>
      <c r="AR43" s="75">
        <v>368.477147530911</v>
      </c>
      <c r="AS43" s="75">
        <v>3196.92452911281</v>
      </c>
      <c r="AT43" s="75">
        <v>162.02613162065001</v>
      </c>
      <c r="AU43" s="75">
        <v>1554.6967055197699</v>
      </c>
      <c r="AV43" s="75">
        <v>0</v>
      </c>
      <c r="AW43" s="75">
        <v>357.98650293753502</v>
      </c>
      <c r="AX43" s="75">
        <v>1187.3292424910001</v>
      </c>
      <c r="AY43" s="75">
        <v>0</v>
      </c>
      <c r="AZ43" s="75">
        <v>30969.044763416401</v>
      </c>
      <c r="BA43" s="75">
        <v>2383.5809239342002</v>
      </c>
      <c r="BB43" s="75">
        <v>264.84251821458702</v>
      </c>
      <c r="BC43" s="75">
        <v>2648.4234421487899</v>
      </c>
      <c r="BD43" s="75">
        <v>1.9628626284036199</v>
      </c>
      <c r="BE43" s="75">
        <v>1359.2302324229299</v>
      </c>
      <c r="BF43" s="75">
        <v>137.059219705277</v>
      </c>
      <c r="BG43" s="75">
        <v>0.66030826386018204</v>
      </c>
      <c r="BH43" s="75">
        <v>3273.7884842480198</v>
      </c>
      <c r="BI43" s="75">
        <v>0.348431655748276</v>
      </c>
      <c r="BJ43" s="75">
        <v>78.714430466332601</v>
      </c>
      <c r="BK43" s="75">
        <v>843.17025252401595</v>
      </c>
      <c r="BL43" s="75">
        <v>0.28993357795818903</v>
      </c>
      <c r="BM43" s="75">
        <v>0</v>
      </c>
      <c r="BN43" s="75">
        <v>19.140534912614299</v>
      </c>
      <c r="BO43" s="75">
        <v>26072.858235003601</v>
      </c>
      <c r="BP43" s="75">
        <v>23813.115305700299</v>
      </c>
      <c r="BQ43" s="75">
        <v>2259.7429293032801</v>
      </c>
      <c r="BR43" s="75">
        <v>0.26372081141112302</v>
      </c>
      <c r="BS43" s="75">
        <v>4.8126612113295497E-2</v>
      </c>
      <c r="BT43" s="75">
        <v>139.10596414843701</v>
      </c>
      <c r="BU43" s="75">
        <v>11.584207260702</v>
      </c>
      <c r="BV43" s="75">
        <v>9282.8409440191299</v>
      </c>
      <c r="BW43" s="75">
        <v>60.608434910078898</v>
      </c>
      <c r="BX43" s="75">
        <v>27.309771232108101</v>
      </c>
      <c r="BY43" s="75">
        <v>13261.2020018739</v>
      </c>
      <c r="BZ43" s="75">
        <v>6.3463806443007698E-2</v>
      </c>
      <c r="CA43" s="75">
        <v>0.55362706661816397</v>
      </c>
      <c r="CB43" s="75">
        <v>87.229661554699305</v>
      </c>
      <c r="CC43" s="75">
        <v>4.4954810625175597E-2</v>
      </c>
      <c r="CD43" s="75">
        <v>1493.1248268967399</v>
      </c>
      <c r="CE43" s="75">
        <v>93.897303413461401</v>
      </c>
      <c r="CF43" s="75">
        <v>0</v>
      </c>
      <c r="CG43" s="75">
        <v>52.8836078854265</v>
      </c>
      <c r="CH43" s="75">
        <v>498.18813395381102</v>
      </c>
      <c r="CI43" s="75">
        <v>464.86711094479699</v>
      </c>
      <c r="CJ43" s="75">
        <v>29970.359794308701</v>
      </c>
      <c r="CK43" s="75">
        <v>217.22428958906099</v>
      </c>
      <c r="CL43" s="75"/>
      <c r="CM43" s="22">
        <f t="shared" si="14"/>
        <v>1.0333224217514181</v>
      </c>
      <c r="CN43" s="40">
        <f t="shared" si="16"/>
        <v>1.0306795522453996E-4</v>
      </c>
      <c r="CO43" s="40">
        <f t="shared" si="17"/>
        <v>9.0047573869110489E-5</v>
      </c>
      <c r="CP43" s="40">
        <f t="shared" si="18"/>
        <v>8.5666279617402098E-5</v>
      </c>
      <c r="CQ43" s="40">
        <f t="shared" si="19"/>
        <v>1.0296644033722961E-4</v>
      </c>
      <c r="CR43" s="40">
        <f t="shared" si="20"/>
        <v>1.0476017029006527E-4</v>
      </c>
      <c r="CS43" s="40">
        <f t="shared" si="21"/>
        <v>8.8427014657671045E-5</v>
      </c>
      <c r="CT43" s="40">
        <f t="shared" si="22"/>
        <v>1.0429475306977902E-4</v>
      </c>
      <c r="CU43" s="80">
        <f t="shared" si="23"/>
        <v>9.2976481019500516E-5</v>
      </c>
      <c r="CV43" s="80">
        <f t="shared" si="24"/>
        <v>9.4350885092339077E-5</v>
      </c>
      <c r="CW43" s="80">
        <f t="shared" si="25"/>
        <v>9.3505073630863674E-5</v>
      </c>
      <c r="CX43" s="80">
        <f t="shared" si="26"/>
        <v>9.6459961325779837E-5</v>
      </c>
      <c r="CY43" s="79">
        <f t="shared" si="27"/>
        <v>9.3696424763853138E-5</v>
      </c>
      <c r="CZ43" s="79">
        <f t="shared" si="28"/>
        <v>9.3597809256696938E-5</v>
      </c>
      <c r="DA43" s="80">
        <f t="shared" si="29"/>
        <v>0.14100184605293289</v>
      </c>
      <c r="DB43" s="79">
        <f t="shared" si="15"/>
        <v>-1.6118535622025747E-5</v>
      </c>
    </row>
    <row r="44" spans="1:106" x14ac:dyDescent="0.25">
      <c r="A44" s="89" t="s">
        <v>210</v>
      </c>
      <c r="B44" s="75">
        <v>674526.92275000003</v>
      </c>
      <c r="C44" s="75">
        <v>6803.67335</v>
      </c>
      <c r="D44" s="75">
        <v>10505.005902999999</v>
      </c>
      <c r="E44" s="75">
        <v>111525.41692</v>
      </c>
      <c r="F44" s="75">
        <v>98764.064226999995</v>
      </c>
      <c r="G44" s="75">
        <v>7603.2124229999999</v>
      </c>
      <c r="H44" s="75">
        <v>148455.64850000001</v>
      </c>
      <c r="I44" s="75">
        <v>6035.4806120000003</v>
      </c>
      <c r="J44" s="75">
        <v>1620.504676</v>
      </c>
      <c r="K44" s="75">
        <v>9046.0182779999996</v>
      </c>
      <c r="L44" s="75">
        <v>8296.9848189999993</v>
      </c>
      <c r="M44" s="75">
        <v>1843.7740920000001</v>
      </c>
      <c r="N44" s="75">
        <v>979.50566200000003</v>
      </c>
      <c r="O44" s="75">
        <v>1750.1455129999999</v>
      </c>
      <c r="P44" s="75"/>
      <c r="Q44" s="89"/>
      <c r="R44" s="89" t="s">
        <v>210</v>
      </c>
      <c r="S44" s="75">
        <v>14307.9300076911</v>
      </c>
      <c r="T44" s="75">
        <v>2146.3500363513499</v>
      </c>
      <c r="U44" s="75">
        <v>1842.81855818899</v>
      </c>
      <c r="V44" s="75">
        <v>6032.3541732473304</v>
      </c>
      <c r="W44" s="75">
        <v>6032.3541732473304</v>
      </c>
      <c r="X44" s="75">
        <v>768.10690223411996</v>
      </c>
      <c r="Y44" s="75">
        <v>4550.1065693417704</v>
      </c>
      <c r="Z44" s="75">
        <v>1619.66495310917</v>
      </c>
      <c r="AA44" s="75">
        <v>978.99835127568701</v>
      </c>
      <c r="AB44" s="75">
        <v>15336.362366186</v>
      </c>
      <c r="AC44" s="75">
        <v>673967.45512998803</v>
      </c>
      <c r="AD44" s="75">
        <v>3491.9268235395102</v>
      </c>
      <c r="AE44" s="75">
        <v>0</v>
      </c>
      <c r="AF44" s="75">
        <v>2297.3365531648801</v>
      </c>
      <c r="AG44" s="75">
        <v>0</v>
      </c>
      <c r="AH44" s="75">
        <v>403.297287796967</v>
      </c>
      <c r="AI44" s="75">
        <v>1524.28698289574</v>
      </c>
      <c r="AJ44" s="75">
        <v>9041.3314013436102</v>
      </c>
      <c r="AK44" s="75">
        <v>9041.3314013436102</v>
      </c>
      <c r="AL44" s="75">
        <v>1613.6906969981201</v>
      </c>
      <c r="AM44" s="75">
        <v>0</v>
      </c>
      <c r="AN44" s="75">
        <v>126915009.859005</v>
      </c>
      <c r="AO44" s="75">
        <v>0</v>
      </c>
      <c r="AP44" s="75">
        <v>15615.310668731299</v>
      </c>
      <c r="AQ44" s="75">
        <v>1092.52062772918</v>
      </c>
      <c r="AR44" s="75">
        <v>1867.9054779120299</v>
      </c>
      <c r="AS44" s="75">
        <v>16208.0913428722</v>
      </c>
      <c r="AT44" s="75">
        <v>821.30834883548505</v>
      </c>
      <c r="AU44" s="75">
        <v>8292.7109732962308</v>
      </c>
      <c r="AV44" s="75">
        <v>0</v>
      </c>
      <c r="AW44" s="75">
        <v>1973.40617791164</v>
      </c>
      <c r="AX44" s="75">
        <v>6797.6211454312497</v>
      </c>
      <c r="AY44" s="75">
        <v>0</v>
      </c>
      <c r="AZ44" s="75">
        <v>153388.05383512299</v>
      </c>
      <c r="BA44" s="75">
        <v>9451.3002601870303</v>
      </c>
      <c r="BB44" s="75">
        <v>1050.1444273288701</v>
      </c>
      <c r="BC44" s="75">
        <v>10501.444687515899</v>
      </c>
      <c r="BD44" s="75">
        <v>9.95283030360841</v>
      </c>
      <c r="BE44" s="75">
        <v>6890.3495217506998</v>
      </c>
      <c r="BF44" s="75">
        <v>694.91684723054505</v>
      </c>
      <c r="BG44" s="75">
        <v>2.7813651598145799</v>
      </c>
      <c r="BH44" s="75">
        <v>16567.385387465099</v>
      </c>
      <c r="BI44" s="75">
        <v>1.14788785460328</v>
      </c>
      <c r="BJ44" s="75">
        <v>336.03138368982502</v>
      </c>
      <c r="BK44" s="75">
        <v>3592.66454786746</v>
      </c>
      <c r="BL44" s="75">
        <v>1.03255751995572</v>
      </c>
      <c r="BM44" s="75">
        <v>0</v>
      </c>
      <c r="BN44" s="75">
        <v>81.420213588763204</v>
      </c>
      <c r="BO44" s="75">
        <v>111437.76499178</v>
      </c>
      <c r="BP44" s="75">
        <v>98686.113836129007</v>
      </c>
      <c r="BQ44" s="75">
        <v>12751.6511556517</v>
      </c>
      <c r="BR44" s="75">
        <v>1.06043764925818</v>
      </c>
      <c r="BS44" s="75">
        <v>0.18734815086349799</v>
      </c>
      <c r="BT44" s="75">
        <v>474.94623291880703</v>
      </c>
      <c r="BU44" s="75">
        <v>50.057158038160502</v>
      </c>
      <c r="BV44" s="75">
        <v>38459.886454035899</v>
      </c>
      <c r="BW44" s="75">
        <v>256.48213134701302</v>
      </c>
      <c r="BX44" s="75">
        <v>115.11819675039</v>
      </c>
      <c r="BY44" s="75">
        <v>54942.697951463801</v>
      </c>
      <c r="BZ44" s="75">
        <v>0</v>
      </c>
      <c r="CA44" s="75">
        <v>2.0187843325708901</v>
      </c>
      <c r="CB44" s="75">
        <v>368.41175088652699</v>
      </c>
      <c r="CC44" s="75">
        <v>0.169434875204198</v>
      </c>
      <c r="CD44" s="75">
        <v>7598.3078135228698</v>
      </c>
      <c r="CE44" s="75">
        <v>465.64760819516999</v>
      </c>
      <c r="CF44" s="75">
        <v>0</v>
      </c>
      <c r="CG44" s="75">
        <v>267.971442708947</v>
      </c>
      <c r="CH44" s="75">
        <v>2525.0589407212901</v>
      </c>
      <c r="CI44" s="75">
        <v>2356.71884417602</v>
      </c>
      <c r="CJ44" s="75">
        <v>148326.24297038099</v>
      </c>
      <c r="CK44" s="75">
        <v>1100.6712735906401</v>
      </c>
      <c r="CL44" s="75"/>
      <c r="CM44" s="22">
        <f t="shared" si="14"/>
        <v>1.0341261988665942</v>
      </c>
      <c r="CN44" s="40">
        <f t="shared" si="16"/>
        <v>-8.2942222340227727E-4</v>
      </c>
      <c r="CO44" s="40">
        <f t="shared" si="17"/>
        <v>-8.8954955028085116E-4</v>
      </c>
      <c r="CP44" s="40">
        <f t="shared" si="18"/>
        <v>-3.3900175944528483E-4</v>
      </c>
      <c r="CQ44" s="40">
        <f t="shared" si="19"/>
        <v>-7.8593679038095317E-4</v>
      </c>
      <c r="CR44" s="40">
        <f t="shared" si="20"/>
        <v>-7.8925863856540751E-4</v>
      </c>
      <c r="CS44" s="40">
        <f t="shared" si="21"/>
        <v>-6.4507068910682464E-4</v>
      </c>
      <c r="CT44" s="40">
        <f t="shared" si="22"/>
        <v>-8.7167804611368446E-4</v>
      </c>
      <c r="CU44" s="80">
        <f t="shared" si="23"/>
        <v>-5.1800990735580144E-4</v>
      </c>
      <c r="CV44" s="80">
        <f t="shared" si="24"/>
        <v>-5.1818603381184527E-4</v>
      </c>
      <c r="CW44" s="80">
        <f t="shared" si="25"/>
        <v>-5.1811487798868216E-4</v>
      </c>
      <c r="CX44" s="80">
        <f t="shared" si="26"/>
        <v>-5.1510829500151336E-4</v>
      </c>
      <c r="CY44" s="79">
        <f t="shared" si="27"/>
        <v>-5.1824885443185168E-4</v>
      </c>
      <c r="CZ44" s="79">
        <f t="shared" si="28"/>
        <v>-5.1792525964287407E-4</v>
      </c>
      <c r="DA44" s="80">
        <f t="shared" si="29"/>
        <v>0.12756691558117322</v>
      </c>
      <c r="DB44" s="79">
        <f t="shared" si="15"/>
        <v>0</v>
      </c>
    </row>
    <row r="45" spans="1:106" x14ac:dyDescent="0.25">
      <c r="A45" s="89" t="s">
        <v>211</v>
      </c>
      <c r="B45" s="75">
        <v>37829.664076000001</v>
      </c>
      <c r="C45" s="75">
        <v>402.16948100000002</v>
      </c>
      <c r="D45" s="75">
        <v>413.30708299999998</v>
      </c>
      <c r="E45" s="75">
        <v>6863.2197820000001</v>
      </c>
      <c r="F45" s="75">
        <v>5123.8577699999996</v>
      </c>
      <c r="G45" s="75">
        <v>353.80903599999999</v>
      </c>
      <c r="H45" s="75">
        <v>8760.8833720000002</v>
      </c>
      <c r="I45" s="75">
        <v>304.29167699999999</v>
      </c>
      <c r="J45" s="75">
        <v>81.579536000000004</v>
      </c>
      <c r="K45" s="75">
        <v>607.76757399999997</v>
      </c>
      <c r="L45" s="75">
        <v>683.90846599999998</v>
      </c>
      <c r="M45" s="75">
        <v>93.000681</v>
      </c>
      <c r="N45" s="75">
        <v>49.219672000000003</v>
      </c>
      <c r="O45" s="75">
        <v>88.37782</v>
      </c>
      <c r="P45" s="75"/>
      <c r="Q45" s="89"/>
      <c r="R45" s="89" t="s">
        <v>211</v>
      </c>
      <c r="S45" s="75">
        <v>827.87250739057299</v>
      </c>
      <c r="T45" s="75">
        <v>124.149977811493</v>
      </c>
      <c r="U45" s="75">
        <v>93.067545783874905</v>
      </c>
      <c r="V45" s="75">
        <v>305.78843072593099</v>
      </c>
      <c r="W45" s="75">
        <v>305.78843072593099</v>
      </c>
      <c r="X45" s="75">
        <v>44.588011915545998</v>
      </c>
      <c r="Y45" s="75">
        <v>260.74826994908398</v>
      </c>
      <c r="Z45" s="75">
        <v>82.889221354542599</v>
      </c>
      <c r="AA45" s="75">
        <v>49.255038232458702</v>
      </c>
      <c r="AB45" s="75">
        <v>889.00159058034399</v>
      </c>
      <c r="AC45" s="75">
        <v>37885.495591642197</v>
      </c>
      <c r="AD45" s="75">
        <v>202.54170404451301</v>
      </c>
      <c r="AE45" s="75">
        <v>1.5301182843827399</v>
      </c>
      <c r="AF45" s="75">
        <v>132.05770815615901</v>
      </c>
      <c r="AG45" s="75">
        <v>0</v>
      </c>
      <c r="AH45" s="75">
        <v>23.107467931816199</v>
      </c>
      <c r="AI45" s="75">
        <v>94.569823430961605</v>
      </c>
      <c r="AJ45" s="75">
        <v>613.825650231086</v>
      </c>
      <c r="AK45" s="75">
        <v>613.825650231086</v>
      </c>
      <c r="AL45" s="75">
        <v>92.274834536914895</v>
      </c>
      <c r="AM45" s="75">
        <v>0</v>
      </c>
      <c r="AN45" s="75">
        <v>4793327.9008725798</v>
      </c>
      <c r="AO45" s="75">
        <v>0</v>
      </c>
      <c r="AP45" s="75">
        <v>896.22042590864805</v>
      </c>
      <c r="AQ45" s="75">
        <v>62.728443077564201</v>
      </c>
      <c r="AR45" s="75">
        <v>106.81153376535801</v>
      </c>
      <c r="AS45" s="75">
        <v>926.86090678893595</v>
      </c>
      <c r="AT45" s="75">
        <v>47.528721435195003</v>
      </c>
      <c r="AU45" s="75">
        <v>689.51463567506596</v>
      </c>
      <c r="AV45" s="75">
        <v>0</v>
      </c>
      <c r="AW45" s="75">
        <v>101.259781963853</v>
      </c>
      <c r="AX45" s="75">
        <v>402.644700774814</v>
      </c>
      <c r="AY45" s="75">
        <v>0</v>
      </c>
      <c r="AZ45" s="75">
        <v>9064.9753569536497</v>
      </c>
      <c r="BA45" s="75">
        <v>372.26931209312301</v>
      </c>
      <c r="BB45" s="75">
        <v>41.363284709954399</v>
      </c>
      <c r="BC45" s="75">
        <v>413.63259680307698</v>
      </c>
      <c r="BD45" s="75">
        <v>0.56957666251642303</v>
      </c>
      <c r="BE45" s="75">
        <v>395.681318551468</v>
      </c>
      <c r="BF45" s="75">
        <v>39.737113440922897</v>
      </c>
      <c r="BG45" s="75">
        <v>0.31774178210618498</v>
      </c>
      <c r="BH45" s="75">
        <v>951.82649765690201</v>
      </c>
      <c r="BI45" s="75">
        <v>0.42945316258535998</v>
      </c>
      <c r="BJ45" s="75">
        <v>30.164791223620298</v>
      </c>
      <c r="BK45" s="75">
        <v>367.98542653923897</v>
      </c>
      <c r="BL45" s="75">
        <v>0.17201133580250999</v>
      </c>
      <c r="BM45" s="75">
        <v>0</v>
      </c>
      <c r="BN45" s="75">
        <v>38.295605846106298</v>
      </c>
      <c r="BO45" s="75">
        <v>6872.2662514684298</v>
      </c>
      <c r="BP45" s="75">
        <v>5131.3928065250002</v>
      </c>
      <c r="BQ45" s="75">
        <v>1740.8734449434201</v>
      </c>
      <c r="BR45" s="75">
        <v>1.43359911120664</v>
      </c>
      <c r="BS45" s="75">
        <v>6.2473270443184098E-2</v>
      </c>
      <c r="BT45" s="75">
        <v>25.002783453650501</v>
      </c>
      <c r="BU45" s="75">
        <v>23.008864904622499</v>
      </c>
      <c r="BV45" s="75">
        <v>1893.8864926613601</v>
      </c>
      <c r="BW45" s="75">
        <v>7.0053686445432799</v>
      </c>
      <c r="BX45" s="75">
        <v>9.5922603242998896</v>
      </c>
      <c r="BY45" s="75">
        <v>2705.5524087589602</v>
      </c>
      <c r="BZ45" s="75">
        <v>0.63815128846068603</v>
      </c>
      <c r="CA45" s="75">
        <v>0.71339410598720199</v>
      </c>
      <c r="CB45" s="75">
        <v>27.717832827152101</v>
      </c>
      <c r="CC45" s="75">
        <v>5.2298573311948399E-2</v>
      </c>
      <c r="CD45" s="75">
        <v>354.09474321378701</v>
      </c>
      <c r="CE45" s="75">
        <v>26.626899535079399</v>
      </c>
      <c r="CF45" s="75">
        <v>0</v>
      </c>
      <c r="CG45" s="75">
        <v>15.323332435256599</v>
      </c>
      <c r="CH45" s="75">
        <v>145.89726836593101</v>
      </c>
      <c r="CI45" s="75">
        <v>135.43555307670599</v>
      </c>
      <c r="CJ45" s="75">
        <v>8772.2476038999703</v>
      </c>
      <c r="CK45" s="75">
        <v>63.449564523668897</v>
      </c>
      <c r="CL45" s="75"/>
      <c r="CM45" s="22">
        <f t="shared" si="14"/>
        <v>1.0333697549671921</v>
      </c>
      <c r="CN45" s="40">
        <f t="shared" si="16"/>
        <v>1.4758660169445349E-3</v>
      </c>
      <c r="CO45" s="40">
        <f t="shared" si="17"/>
        <v>1.1816405701206832E-3</v>
      </c>
      <c r="CP45" s="40">
        <f t="shared" si="18"/>
        <v>7.8758341307448945E-4</v>
      </c>
      <c r="CQ45" s="40">
        <f t="shared" si="19"/>
        <v>1.3181086655793296E-3</v>
      </c>
      <c r="CR45" s="40">
        <f t="shared" si="20"/>
        <v>1.4705787832593523E-3</v>
      </c>
      <c r="CS45" s="40">
        <f t="shared" si="21"/>
        <v>8.0751813751591263E-4</v>
      </c>
      <c r="CT45" s="40">
        <f t="shared" si="22"/>
        <v>1.2971559393531481E-3</v>
      </c>
      <c r="CU45" s="80">
        <f t="shared" si="23"/>
        <v>4.9188125705160205E-3</v>
      </c>
      <c r="CV45" s="80">
        <f t="shared" si="24"/>
        <v>1.605409173377248E-2</v>
      </c>
      <c r="CW45" s="80">
        <f t="shared" si="25"/>
        <v>9.9677516377108238E-3</v>
      </c>
      <c r="CX45" s="80">
        <f t="shared" si="26"/>
        <v>8.1972514653239938E-3</v>
      </c>
      <c r="CY45" s="79">
        <f t="shared" si="27"/>
        <v>7.1897090597546531E-4</v>
      </c>
      <c r="CZ45" s="79">
        <f t="shared" si="28"/>
        <v>7.1853856439147313E-4</v>
      </c>
      <c r="DA45" s="80">
        <f t="shared" si="29"/>
        <v>0.14576012356780244</v>
      </c>
      <c r="DB45" s="79">
        <f t="shared" si="15"/>
        <v>0</v>
      </c>
    </row>
    <row r="46" spans="1:106" x14ac:dyDescent="0.25">
      <c r="A46" s="89" t="s">
        <v>212</v>
      </c>
      <c r="B46" s="75">
        <v>1055.7935190000001</v>
      </c>
      <c r="C46" s="75">
        <v>7.5200979999999999</v>
      </c>
      <c r="D46" s="75">
        <v>12.874499</v>
      </c>
      <c r="E46" s="75">
        <v>180.872818</v>
      </c>
      <c r="F46" s="75">
        <v>144.452123</v>
      </c>
      <c r="G46" s="75">
        <v>6.4291679999999998</v>
      </c>
      <c r="H46" s="75">
        <v>198.05488399999999</v>
      </c>
      <c r="I46" s="75">
        <v>5.6110239999999996</v>
      </c>
      <c r="J46" s="75">
        <v>2.4772530000000001</v>
      </c>
      <c r="K46" s="75">
        <v>14.714717</v>
      </c>
      <c r="L46" s="75">
        <v>8.6310009999999995</v>
      </c>
      <c r="M46" s="75">
        <v>2.8273990000000002</v>
      </c>
      <c r="N46" s="75">
        <v>2.2584149999999998</v>
      </c>
      <c r="O46" s="75">
        <v>1.74196</v>
      </c>
      <c r="P46" s="75"/>
      <c r="Q46" s="89"/>
      <c r="R46" s="89" t="s">
        <v>212</v>
      </c>
      <c r="S46" s="75">
        <v>19.4017220532773</v>
      </c>
      <c r="T46" s="75">
        <v>2.91048086490285</v>
      </c>
      <c r="U46" s="75">
        <v>2.8273957277751798</v>
      </c>
      <c r="V46" s="75">
        <v>5.6110225329005399</v>
      </c>
      <c r="W46" s="75">
        <v>5.6110225329005399</v>
      </c>
      <c r="X46" s="75">
        <v>1.0415666445873699</v>
      </c>
      <c r="Y46" s="75">
        <v>6.17000550539173</v>
      </c>
      <c r="Z46" s="75">
        <v>2.47725396850457</v>
      </c>
      <c r="AA46" s="75">
        <v>2.2584139567123298</v>
      </c>
      <c r="AB46" s="75">
        <v>20.7963004947546</v>
      </c>
      <c r="AC46" s="75">
        <v>1055.79326214608</v>
      </c>
      <c r="AD46" s="75">
        <v>4.7350944290570203</v>
      </c>
      <c r="AE46" s="75">
        <v>0</v>
      </c>
      <c r="AF46" s="75">
        <v>3.1152214178779398</v>
      </c>
      <c r="AG46" s="75">
        <v>0</v>
      </c>
      <c r="AH46" s="75">
        <v>0.54687588749461202</v>
      </c>
      <c r="AI46" s="75">
        <v>2.06695312396038</v>
      </c>
      <c r="AJ46" s="75">
        <v>14.7147204778041</v>
      </c>
      <c r="AK46" s="75">
        <v>14.7147204778041</v>
      </c>
      <c r="AL46" s="75">
        <v>2.1881775063026798</v>
      </c>
      <c r="AM46" s="75">
        <v>0</v>
      </c>
      <c r="AN46" s="75">
        <v>154200.902973483</v>
      </c>
      <c r="AO46" s="75">
        <v>0</v>
      </c>
      <c r="AP46" s="75">
        <v>21.174556915895799</v>
      </c>
      <c r="AQ46" s="75">
        <v>1.48146764781968</v>
      </c>
      <c r="AR46" s="75">
        <v>2.5329124588383798</v>
      </c>
      <c r="AS46" s="75">
        <v>21.978367274025999</v>
      </c>
      <c r="AT46" s="75">
        <v>1.1137056811984301</v>
      </c>
      <c r="AU46" s="75">
        <v>8.6310263782738907</v>
      </c>
      <c r="AV46" s="75">
        <v>0</v>
      </c>
      <c r="AW46" s="75">
        <v>2.0459331544306201</v>
      </c>
      <c r="AX46" s="75">
        <v>7.5200949680605298</v>
      </c>
      <c r="AY46" s="75">
        <v>0</v>
      </c>
      <c r="AZ46" s="75">
        <v>204.918713162144</v>
      </c>
      <c r="BA46" s="75">
        <v>11.5870429561114</v>
      </c>
      <c r="BB46" s="75">
        <v>1.2874541025038899</v>
      </c>
      <c r="BC46" s="75">
        <v>12.874497058615299</v>
      </c>
      <c r="BD46" s="75">
        <v>1.34961326813053E-2</v>
      </c>
      <c r="BE46" s="75">
        <v>9.3433959567728699</v>
      </c>
      <c r="BF46" s="75">
        <v>0.94231961843796996</v>
      </c>
      <c r="BG46" s="75">
        <v>3.65712541543345E-3</v>
      </c>
      <c r="BH46" s="75">
        <v>22.465580066932301</v>
      </c>
      <c r="BI46" s="75">
        <v>1.7852909935680099E-3</v>
      </c>
      <c r="BJ46" s="75">
        <v>0.41889835204506198</v>
      </c>
      <c r="BK46" s="75">
        <v>4.5563538572617404</v>
      </c>
      <c r="BL46" s="75">
        <v>2.6395569812111002E-3</v>
      </c>
      <c r="BM46" s="75">
        <v>0</v>
      </c>
      <c r="BN46" s="75">
        <v>0.101063265486091</v>
      </c>
      <c r="BO46" s="75">
        <v>180.87275541013099</v>
      </c>
      <c r="BP46" s="75">
        <v>144.45207688259799</v>
      </c>
      <c r="BQ46" s="75">
        <v>36.4206785275329</v>
      </c>
      <c r="BR46" s="75">
        <v>1.5414069346384601E-3</v>
      </c>
      <c r="BS46" s="75">
        <v>3.4401838654739601E-4</v>
      </c>
      <c r="BT46" s="75">
        <v>1.35579769837464</v>
      </c>
      <c r="BU46" s="75">
        <v>5.8678926569553001E-2</v>
      </c>
      <c r="BV46" s="75">
        <v>56.398396688657698</v>
      </c>
      <c r="BW46" s="75">
        <v>0.33776160397272798</v>
      </c>
      <c r="BX46" s="75">
        <v>0.154257981999261</v>
      </c>
      <c r="BY46" s="75">
        <v>80.569141244619303</v>
      </c>
      <c r="BZ46" s="75">
        <v>0</v>
      </c>
      <c r="CA46" s="75">
        <v>2.6854331475939298E-3</v>
      </c>
      <c r="CB46" s="75">
        <v>0.48871281734155603</v>
      </c>
      <c r="CC46" s="75">
        <v>3.6161441161394802E-4</v>
      </c>
      <c r="CD46" s="75">
        <v>6.4291708315282898</v>
      </c>
      <c r="CE46" s="75">
        <v>0.63142036726804296</v>
      </c>
      <c r="CF46" s="75">
        <v>0</v>
      </c>
      <c r="CG46" s="75">
        <v>0.36337175667071198</v>
      </c>
      <c r="CH46" s="75">
        <v>3.4240196126732698</v>
      </c>
      <c r="CI46" s="75">
        <v>3.19574542774847</v>
      </c>
      <c r="CJ46" s="75">
        <v>198.05484206639201</v>
      </c>
      <c r="CK46" s="75">
        <v>1.49252524902197</v>
      </c>
      <c r="CL46" s="75"/>
      <c r="CM46" s="22">
        <f t="shared" si="14"/>
        <v>1.0346564164962504</v>
      </c>
      <c r="CN46" s="40">
        <f t="shared" si="16"/>
        <v>-2.4328044777835411E-7</v>
      </c>
      <c r="CO46" s="40">
        <f t="shared" si="17"/>
        <v>-4.0317818599638055E-7</v>
      </c>
      <c r="CP46" s="40">
        <f t="shared" si="18"/>
        <v>-1.5079302899464926E-7</v>
      </c>
      <c r="CQ46" s="40">
        <f t="shared" si="19"/>
        <v>-3.4604353321461777E-7</v>
      </c>
      <c r="CR46" s="40">
        <f t="shared" si="20"/>
        <v>-3.1925735011481641E-7</v>
      </c>
      <c r="CS46" s="40">
        <f t="shared" si="21"/>
        <v>4.4041908534032427E-7</v>
      </c>
      <c r="CT46" s="40">
        <f t="shared" si="22"/>
        <v>-2.1172720978919443E-7</v>
      </c>
      <c r="CU46" s="80">
        <f t="shared" si="23"/>
        <v>-2.6146732926030537E-7</v>
      </c>
      <c r="CV46" s="80">
        <f t="shared" si="24"/>
        <v>3.9095908648650779E-7</v>
      </c>
      <c r="CW46" s="80">
        <f t="shared" si="25"/>
        <v>2.3634869089335795E-7</v>
      </c>
      <c r="CX46" s="80">
        <f t="shared" si="26"/>
        <v>2.9403627564477571E-6</v>
      </c>
      <c r="CY46" s="79">
        <f t="shared" si="27"/>
        <v>-1.1573268648813456E-6</v>
      </c>
      <c r="CZ46" s="79">
        <f t="shared" si="28"/>
        <v>-4.6195569460564644E-7</v>
      </c>
      <c r="DA46" s="80">
        <f t="shared" si="29"/>
        <v>0.17450065123804229</v>
      </c>
      <c r="DB46" s="79">
        <f t="shared" si="15"/>
        <v>0</v>
      </c>
    </row>
    <row r="47" spans="1:106" x14ac:dyDescent="0.25">
      <c r="A47" s="89" t="s">
        <v>213</v>
      </c>
      <c r="B47" s="75">
        <v>115319.80946999999</v>
      </c>
      <c r="C47" s="75">
        <v>816.84354599999995</v>
      </c>
      <c r="D47" s="75">
        <v>1967.671165</v>
      </c>
      <c r="E47" s="75">
        <v>19183.161886000002</v>
      </c>
      <c r="F47" s="75">
        <v>17262.492610000001</v>
      </c>
      <c r="G47" s="75">
        <v>1067.3144609999999</v>
      </c>
      <c r="H47" s="75">
        <v>21943.540080999999</v>
      </c>
      <c r="I47" s="75">
        <v>745.98250299999995</v>
      </c>
      <c r="J47" s="75">
        <v>329.34950800000001</v>
      </c>
      <c r="K47" s="75">
        <v>1956.3129630000001</v>
      </c>
      <c r="L47" s="75">
        <v>1147.48639</v>
      </c>
      <c r="M47" s="75">
        <v>375.90070900000001</v>
      </c>
      <c r="N47" s="75">
        <v>300.25505099999998</v>
      </c>
      <c r="O47" s="75">
        <v>231.592094</v>
      </c>
      <c r="P47" s="75"/>
      <c r="Q47" s="89"/>
      <c r="R47" s="89" t="s">
        <v>213</v>
      </c>
      <c r="S47" s="75">
        <v>2063.1464671588401</v>
      </c>
      <c r="T47" s="75">
        <v>309.49501136659501</v>
      </c>
      <c r="U47" s="75">
        <v>375.90159311766598</v>
      </c>
      <c r="V47" s="75">
        <v>745.98409345252503</v>
      </c>
      <c r="W47" s="75">
        <v>745.98409345252503</v>
      </c>
      <c r="X47" s="75">
        <v>110.757903529155</v>
      </c>
      <c r="Y47" s="75">
        <v>656.10740862208002</v>
      </c>
      <c r="Z47" s="75">
        <v>329.35042089885002</v>
      </c>
      <c r="AA47" s="75">
        <v>300.25582844474098</v>
      </c>
      <c r="AB47" s="75">
        <v>2211.4422498951299</v>
      </c>
      <c r="AC47" s="75">
        <v>115320.44430955</v>
      </c>
      <c r="AD47" s="75">
        <v>503.521766561709</v>
      </c>
      <c r="AE47" s="75">
        <v>0</v>
      </c>
      <c r="AF47" s="75">
        <v>331.26676452945901</v>
      </c>
      <c r="AG47" s="75">
        <v>0</v>
      </c>
      <c r="AH47" s="75">
        <v>58.153869835760403</v>
      </c>
      <c r="AI47" s="75">
        <v>219.79601415442801</v>
      </c>
      <c r="AJ47" s="75">
        <v>1956.3178302600199</v>
      </c>
      <c r="AK47" s="75">
        <v>1956.3178302600199</v>
      </c>
      <c r="AL47" s="75">
        <v>232.68767475914501</v>
      </c>
      <c r="AM47" s="75">
        <v>0</v>
      </c>
      <c r="AN47" s="75">
        <v>20501187.0992245</v>
      </c>
      <c r="AO47" s="75">
        <v>0</v>
      </c>
      <c r="AP47" s="75">
        <v>2251.6655100779699</v>
      </c>
      <c r="AQ47" s="75">
        <v>157.537053101711</v>
      </c>
      <c r="AR47" s="75">
        <v>269.34457069545499</v>
      </c>
      <c r="AS47" s="75">
        <v>2337.1426918781199</v>
      </c>
      <c r="AT47" s="75">
        <v>118.429323602861</v>
      </c>
      <c r="AU47" s="75">
        <v>1147.4925746675599</v>
      </c>
      <c r="AV47" s="75">
        <v>0</v>
      </c>
      <c r="AW47" s="75">
        <v>263.91690722202998</v>
      </c>
      <c r="AX47" s="75">
        <v>816.844664441541</v>
      </c>
      <c r="AY47" s="75">
        <v>0</v>
      </c>
      <c r="AZ47" s="75">
        <v>22673.558000143301</v>
      </c>
      <c r="BA47" s="75">
        <v>1770.90352569266</v>
      </c>
      <c r="BB47" s="75">
        <v>196.76701513828701</v>
      </c>
      <c r="BC47" s="75">
        <v>1967.6705408309499</v>
      </c>
      <c r="BD47" s="75">
        <v>1.435157934409</v>
      </c>
      <c r="BE47" s="75">
        <v>993.56103400639302</v>
      </c>
      <c r="BF47" s="75">
        <v>100.20422160901001</v>
      </c>
      <c r="BG47" s="75">
        <v>0.482526429287301</v>
      </c>
      <c r="BH47" s="75">
        <v>2388.9508336764302</v>
      </c>
      <c r="BI47" s="75">
        <v>0.20180869412192601</v>
      </c>
      <c r="BJ47" s="75">
        <v>58.074779279639699</v>
      </c>
      <c r="BK47" s="75">
        <v>621.65503557411103</v>
      </c>
      <c r="BL47" s="75">
        <v>0.19152243823255399</v>
      </c>
      <c r="BM47" s="75">
        <v>0</v>
      </c>
      <c r="BN47" s="75">
        <v>14.067279048110301</v>
      </c>
      <c r="BO47" s="75">
        <v>19183.269549302498</v>
      </c>
      <c r="BP47" s="75">
        <v>17262.583425816101</v>
      </c>
      <c r="BQ47" s="75">
        <v>1920.68612348639</v>
      </c>
      <c r="BR47" s="75">
        <v>0.18539193945336299</v>
      </c>
      <c r="BS47" s="75">
        <v>3.3446174668893297E-2</v>
      </c>
      <c r="BT47" s="75">
        <v>89.464046074835807</v>
      </c>
      <c r="BU47" s="75">
        <v>8.6151711536235709</v>
      </c>
      <c r="BV47" s="75">
        <v>6728.5543659022096</v>
      </c>
      <c r="BW47" s="75">
        <v>44.500897174225699</v>
      </c>
      <c r="BX47" s="75">
        <v>19.999258547043802</v>
      </c>
      <c r="BY47" s="75">
        <v>9612.2210876282097</v>
      </c>
      <c r="BZ47" s="75">
        <v>0</v>
      </c>
      <c r="CA47" s="75">
        <v>0.35052877355335399</v>
      </c>
      <c r="CB47" s="75">
        <v>63.955544754597902</v>
      </c>
      <c r="CC47" s="75">
        <v>3.07362302341859E-2</v>
      </c>
      <c r="CD47" s="75">
        <v>1067.31411479045</v>
      </c>
      <c r="CE47" s="75">
        <v>67.144505227134601</v>
      </c>
      <c r="CF47" s="75">
        <v>0</v>
      </c>
      <c r="CG47" s="75">
        <v>38.640489547792903</v>
      </c>
      <c r="CH47" s="75">
        <v>364.10339103239198</v>
      </c>
      <c r="CI47" s="75">
        <v>339.82943729160797</v>
      </c>
      <c r="CJ47" s="75">
        <v>21943.665650247702</v>
      </c>
      <c r="CK47" s="75">
        <v>158.712457726927</v>
      </c>
      <c r="CL47" s="75"/>
      <c r="CM47" s="22">
        <f t="shared" si="14"/>
        <v>1.0332620976608509</v>
      </c>
      <c r="CN47" s="40">
        <f t="shared" si="16"/>
        <v>5.5050346764150671E-6</v>
      </c>
      <c r="CO47" s="40">
        <f t="shared" si="17"/>
        <v>1.3692236983807444E-6</v>
      </c>
      <c r="CP47" s="40">
        <f t="shared" si="18"/>
        <v>-3.1721207342595907E-7</v>
      </c>
      <c r="CQ47" s="40">
        <f t="shared" si="19"/>
        <v>5.6123856503226722E-6</v>
      </c>
      <c r="CR47" s="40">
        <f t="shared" si="20"/>
        <v>5.2608750168250244E-6</v>
      </c>
      <c r="CS47" s="40">
        <f t="shared" si="21"/>
        <v>-3.2437445808106027E-7</v>
      </c>
      <c r="CT47" s="40">
        <f t="shared" si="22"/>
        <v>5.7223787610842332E-6</v>
      </c>
      <c r="CU47" s="80">
        <f t="shared" si="23"/>
        <v>2.1320238995993513E-6</v>
      </c>
      <c r="CV47" s="80">
        <f t="shared" si="24"/>
        <v>2.7718239372739091E-6</v>
      </c>
      <c r="CW47" s="80">
        <f t="shared" si="25"/>
        <v>2.4879761632823476E-6</v>
      </c>
      <c r="CX47" s="80">
        <f t="shared" si="26"/>
        <v>5.3897524308453584E-6</v>
      </c>
      <c r="CY47" s="79">
        <f t="shared" si="27"/>
        <v>2.3519978675425607E-6</v>
      </c>
      <c r="CZ47" s="79">
        <f t="shared" si="28"/>
        <v>2.589281140866716E-6</v>
      </c>
      <c r="DA47" s="80">
        <f t="shared" si="29"/>
        <v>0.13957649703720013</v>
      </c>
      <c r="DB47" s="79">
        <f t="shared" si="15"/>
        <v>0</v>
      </c>
    </row>
    <row r="48" spans="1:106" x14ac:dyDescent="0.25">
      <c r="A48" s="89" t="s">
        <v>214</v>
      </c>
      <c r="B48" s="75">
        <v>28621.796202000001</v>
      </c>
      <c r="C48" s="75">
        <v>195.32932</v>
      </c>
      <c r="D48" s="75">
        <v>980.33214099999998</v>
      </c>
      <c r="E48" s="75">
        <v>4381.0780329999998</v>
      </c>
      <c r="F48" s="75">
        <v>3712.644867</v>
      </c>
      <c r="G48" s="75">
        <v>48.561321999999997</v>
      </c>
      <c r="H48" s="75">
        <v>744.84278099999995</v>
      </c>
      <c r="I48" s="75"/>
      <c r="J48" s="75"/>
      <c r="K48" s="75"/>
      <c r="L48" s="75"/>
      <c r="M48" s="75"/>
      <c r="N48" s="75"/>
      <c r="O48" s="75"/>
      <c r="P48" s="75"/>
      <c r="Q48" s="89"/>
      <c r="R48" s="89" t="s">
        <v>214</v>
      </c>
      <c r="S48" s="75">
        <v>139.21214492892801</v>
      </c>
      <c r="T48" s="75">
        <v>20.307344825913901</v>
      </c>
      <c r="U48" s="75">
        <v>0</v>
      </c>
      <c r="V48" s="75">
        <v>18.3234084272639</v>
      </c>
      <c r="W48" s="75">
        <v>18.3234084272639</v>
      </c>
      <c r="X48" s="75">
        <v>9.5451897509960304</v>
      </c>
      <c r="Y48" s="75">
        <v>8.0546847298478692</v>
      </c>
      <c r="Z48" s="75">
        <v>17.938220439376099</v>
      </c>
      <c r="AA48" s="75">
        <v>0</v>
      </c>
      <c r="AB48" s="75">
        <v>172.48592139496901</v>
      </c>
      <c r="AC48" s="75">
        <v>28741.243641527999</v>
      </c>
      <c r="AD48" s="75">
        <v>41.073020790336699</v>
      </c>
      <c r="AE48" s="75">
        <v>21.939191225809999</v>
      </c>
      <c r="AF48" s="75">
        <v>9.8968768161362703</v>
      </c>
      <c r="AG48" s="75">
        <v>0</v>
      </c>
      <c r="AH48" s="75">
        <v>0.65840354373611698</v>
      </c>
      <c r="AI48" s="75">
        <v>106.206528329208</v>
      </c>
      <c r="AJ48" s="75">
        <v>80.596514392978904</v>
      </c>
      <c r="AK48" s="75">
        <v>80.596514392978904</v>
      </c>
      <c r="AL48" s="75">
        <v>0</v>
      </c>
      <c r="AM48" s="75">
        <v>0</v>
      </c>
      <c r="AN48" s="75">
        <v>37890.946981376401</v>
      </c>
      <c r="AO48" s="75">
        <v>0</v>
      </c>
      <c r="AP48" s="75">
        <v>47.281809880173697</v>
      </c>
      <c r="AQ48" s="75">
        <v>3.66121511517122</v>
      </c>
      <c r="AR48" s="75">
        <v>0</v>
      </c>
      <c r="AS48" s="75">
        <v>0.59420664582082205</v>
      </c>
      <c r="AT48" s="75">
        <v>8.0900207706316998</v>
      </c>
      <c r="AU48" s="75">
        <v>73.302187347686896</v>
      </c>
      <c r="AV48" s="75">
        <v>0</v>
      </c>
      <c r="AW48" s="75">
        <v>0</v>
      </c>
      <c r="AX48" s="75">
        <v>196.14449039936201</v>
      </c>
      <c r="AY48" s="75">
        <v>0</v>
      </c>
      <c r="AZ48" s="75">
        <v>795.13910711200003</v>
      </c>
      <c r="BA48" s="75">
        <v>885.98109281059499</v>
      </c>
      <c r="BB48" s="75">
        <v>98.442362608292598</v>
      </c>
      <c r="BC48" s="75">
        <v>984.42345541888801</v>
      </c>
      <c r="BD48" s="75">
        <v>6.4312521144225497E-3</v>
      </c>
      <c r="BE48" s="75">
        <v>23.998821713152999</v>
      </c>
      <c r="BF48" s="75">
        <v>0</v>
      </c>
      <c r="BG48" s="75">
        <v>3.8399837453044299</v>
      </c>
      <c r="BH48" s="75">
        <v>63.973083919838203</v>
      </c>
      <c r="BI48" s="75">
        <v>5.7413339902291103</v>
      </c>
      <c r="BJ48" s="75">
        <v>19.050784330263301</v>
      </c>
      <c r="BK48" s="75">
        <v>162.17405283552901</v>
      </c>
      <c r="BL48" s="75">
        <v>1.6217420014638599</v>
      </c>
      <c r="BM48" s="75">
        <v>0</v>
      </c>
      <c r="BN48" s="75">
        <v>48.726779715813201</v>
      </c>
      <c r="BO48" s="75">
        <v>4399.3618208506005</v>
      </c>
      <c r="BP48" s="75">
        <v>3728.1390570420099</v>
      </c>
      <c r="BQ48" s="75">
        <v>671.22276380859398</v>
      </c>
      <c r="BR48" s="75">
        <v>0</v>
      </c>
      <c r="BS48" s="75">
        <v>0.63378348416089303</v>
      </c>
      <c r="BT48" s="75">
        <v>56.616009812761398</v>
      </c>
      <c r="BU48" s="75">
        <v>64.608645303416594</v>
      </c>
      <c r="BV48" s="75">
        <v>1361.48811304166</v>
      </c>
      <c r="BW48" s="75">
        <v>0</v>
      </c>
      <c r="BX48" s="75">
        <v>4.9323279652871204</v>
      </c>
      <c r="BY48" s="75">
        <v>1944.98301782558</v>
      </c>
      <c r="BZ48" s="75">
        <v>9.1499417554654503</v>
      </c>
      <c r="CA48" s="75">
        <v>5.94638333195324</v>
      </c>
      <c r="CB48" s="75">
        <v>47.3473640232477</v>
      </c>
      <c r="CC48" s="75">
        <v>0.42873563533777498</v>
      </c>
      <c r="CD48" s="75">
        <v>48.763948229514298</v>
      </c>
      <c r="CE48" s="75">
        <v>0</v>
      </c>
      <c r="CF48" s="75">
        <v>0</v>
      </c>
      <c r="CG48" s="75">
        <v>0</v>
      </c>
      <c r="CH48" s="75">
        <v>21.6235033839449</v>
      </c>
      <c r="CI48" s="75">
        <v>9.6416261452421903</v>
      </c>
      <c r="CJ48" s="75">
        <v>748.10415886924898</v>
      </c>
      <c r="CK48" s="75">
        <v>7.3182081730208797</v>
      </c>
      <c r="CL48" s="75"/>
      <c r="CM48" s="22">
        <f t="shared" si="14"/>
        <v>1.0628721919068647</v>
      </c>
      <c r="CN48" s="40">
        <f t="shared" si="16"/>
        <v>4.173303404335295E-3</v>
      </c>
      <c r="CO48" s="40">
        <f t="shared" si="17"/>
        <v>4.1733130456913349E-3</v>
      </c>
      <c r="CP48" s="40">
        <f t="shared" si="18"/>
        <v>4.1733961866379657E-3</v>
      </c>
      <c r="CQ48" s="40">
        <f t="shared" si="19"/>
        <v>4.1733536159091452E-3</v>
      </c>
      <c r="CR48" s="40">
        <f t="shared" si="20"/>
        <v>4.1733563529683824E-3</v>
      </c>
      <c r="CS48" s="40">
        <f t="shared" si="21"/>
        <v>4.1725847066993215E-3</v>
      </c>
      <c r="CT48" s="40">
        <f t="shared" si="22"/>
        <v>4.3786124433808958E-3</v>
      </c>
      <c r="CU48" s="80">
        <f t="shared" si="23"/>
        <v>1.8323408427263901E+51</v>
      </c>
      <c r="CV48" s="80">
        <f t="shared" si="24"/>
        <v>1.7938220439376099E+51</v>
      </c>
      <c r="CW48" s="80">
        <f t="shared" si="25"/>
        <v>8.0596514392978906E+51</v>
      </c>
      <c r="CX48" s="80">
        <f t="shared" si="26"/>
        <v>7.3302187347686897E+51</v>
      </c>
      <c r="CY48" s="79">
        <f t="shared" si="27"/>
        <v>0</v>
      </c>
      <c r="CZ48" s="79">
        <f t="shared" si="28"/>
        <v>0</v>
      </c>
      <c r="DA48" s="80">
        <f t="shared" si="29"/>
        <v>0</v>
      </c>
      <c r="DB48" s="79">
        <f t="shared" si="15"/>
        <v>0</v>
      </c>
    </row>
    <row r="49" spans="1:106" x14ac:dyDescent="0.25">
      <c r="A49" s="89" t="s">
        <v>215</v>
      </c>
      <c r="B49" s="75">
        <v>90301.469758000007</v>
      </c>
      <c r="C49" s="75">
        <v>541.76190099999997</v>
      </c>
      <c r="D49" s="75">
        <v>1628.801667</v>
      </c>
      <c r="E49" s="75">
        <v>14841.913431000001</v>
      </c>
      <c r="F49" s="75">
        <v>13718.241366</v>
      </c>
      <c r="G49" s="75">
        <v>799.845956</v>
      </c>
      <c r="H49" s="75">
        <v>16417.700468999999</v>
      </c>
      <c r="I49" s="75">
        <v>566.80986499999995</v>
      </c>
      <c r="J49" s="75">
        <v>250.245249</v>
      </c>
      <c r="K49" s="75">
        <v>1486.439067</v>
      </c>
      <c r="L49" s="75">
        <v>871.87919699999998</v>
      </c>
      <c r="M49" s="75">
        <v>285.61559699999998</v>
      </c>
      <c r="N49" s="75">
        <v>228.138823</v>
      </c>
      <c r="O49" s="75">
        <v>175.9675</v>
      </c>
      <c r="P49" s="75"/>
      <c r="Q49" s="89"/>
      <c r="R49" s="89" t="s">
        <v>215</v>
      </c>
      <c r="S49" s="75">
        <v>1537.49609087606</v>
      </c>
      <c r="T49" s="75">
        <v>230.641678714563</v>
      </c>
      <c r="U49" s="75">
        <v>285.61198170806801</v>
      </c>
      <c r="V49" s="75">
        <v>566.80230018943598</v>
      </c>
      <c r="W49" s="75">
        <v>566.80230018943598</v>
      </c>
      <c r="X49" s="75">
        <v>82.5388594226756</v>
      </c>
      <c r="Y49" s="75">
        <v>488.94367633834901</v>
      </c>
      <c r="Z49" s="75">
        <v>250.24197573211401</v>
      </c>
      <c r="AA49" s="75">
        <v>228.135812512049</v>
      </c>
      <c r="AB49" s="75">
        <v>1648.00883544212</v>
      </c>
      <c r="AC49" s="75">
        <v>90298.924247645104</v>
      </c>
      <c r="AD49" s="75">
        <v>375.23406705382598</v>
      </c>
      <c r="AE49" s="75">
        <v>0</v>
      </c>
      <c r="AF49" s="75">
        <v>246.86630140835899</v>
      </c>
      <c r="AG49" s="75">
        <v>0</v>
      </c>
      <c r="AH49" s="75">
        <v>43.337367386578499</v>
      </c>
      <c r="AI49" s="75">
        <v>163.79630429853799</v>
      </c>
      <c r="AJ49" s="75">
        <v>1486.41964052564</v>
      </c>
      <c r="AK49" s="75">
        <v>1486.41964052564</v>
      </c>
      <c r="AL49" s="75">
        <v>173.40341849644901</v>
      </c>
      <c r="AM49" s="75">
        <v>0</v>
      </c>
      <c r="AN49" s="75">
        <v>15576961.6732518</v>
      </c>
      <c r="AO49" s="75">
        <v>0</v>
      </c>
      <c r="AP49" s="75">
        <v>1677.98397258661</v>
      </c>
      <c r="AQ49" s="75">
        <v>117.399627199422</v>
      </c>
      <c r="AR49" s="75">
        <v>200.72084723312099</v>
      </c>
      <c r="AS49" s="75">
        <v>1741.68304691085</v>
      </c>
      <c r="AT49" s="75">
        <v>88.255832049037394</v>
      </c>
      <c r="AU49" s="75">
        <v>871.87035448017502</v>
      </c>
      <c r="AV49" s="75">
        <v>0</v>
      </c>
      <c r="AW49" s="75">
        <v>200.05383334554401</v>
      </c>
      <c r="AX49" s="75">
        <v>541.75107107095005</v>
      </c>
      <c r="AY49" s="75">
        <v>0</v>
      </c>
      <c r="AZ49" s="75">
        <v>16961.101122924199</v>
      </c>
      <c r="BA49" s="75">
        <v>1465.9194403952799</v>
      </c>
      <c r="BB49" s="75">
        <v>162.87999926669801</v>
      </c>
      <c r="BC49" s="75">
        <v>1628.7994396619799</v>
      </c>
      <c r="BD49" s="75">
        <v>1.0695071144030299</v>
      </c>
      <c r="BE49" s="75">
        <v>740.42051702734204</v>
      </c>
      <c r="BF49" s="75">
        <v>74.674135831269595</v>
      </c>
      <c r="BG49" s="75">
        <v>0.37887057105221</v>
      </c>
      <c r="BH49" s="75">
        <v>1780.29160081185</v>
      </c>
      <c r="BI49" s="75">
        <v>0.161529604105006</v>
      </c>
      <c r="BJ49" s="75">
        <v>45.343683201331501</v>
      </c>
      <c r="BK49" s="75">
        <v>486.24533293650097</v>
      </c>
      <c r="BL49" s="75">
        <v>0.16465622204952601</v>
      </c>
      <c r="BM49" s="75">
        <v>0</v>
      </c>
      <c r="BN49" s="75">
        <v>10.9785908979976</v>
      </c>
      <c r="BO49" s="75">
        <v>14841.4854598618</v>
      </c>
      <c r="BP49" s="75">
        <v>13717.8782171274</v>
      </c>
      <c r="BQ49" s="75">
        <v>1123.60724273439</v>
      </c>
      <c r="BR49" s="75">
        <v>0.14720376825013601</v>
      </c>
      <c r="BS49" s="75">
        <v>2.7349212597210001E-2</v>
      </c>
      <c r="BT49" s="75">
        <v>78.390298494794294</v>
      </c>
      <c r="BU49" s="75">
        <v>6.68494988343061</v>
      </c>
      <c r="BV49" s="75">
        <v>5348.0442725574103</v>
      </c>
      <c r="BW49" s="75">
        <v>34.947019742389898</v>
      </c>
      <c r="BX49" s="75">
        <v>15.735235185546401</v>
      </c>
      <c r="BY49" s="75">
        <v>7640.0634620281398</v>
      </c>
      <c r="BZ49" s="75">
        <v>0</v>
      </c>
      <c r="CA49" s="75">
        <v>0.27557368651377601</v>
      </c>
      <c r="CB49" s="75">
        <v>50.264509458379401</v>
      </c>
      <c r="CC49" s="75">
        <v>2.5679676923670399E-2</v>
      </c>
      <c r="CD49" s="75">
        <v>799.841279365069</v>
      </c>
      <c r="CE49" s="75">
        <v>50.037376258532902</v>
      </c>
      <c r="CF49" s="75">
        <v>0</v>
      </c>
      <c r="CG49" s="75">
        <v>28.795548286076599</v>
      </c>
      <c r="CH49" s="75">
        <v>271.33664543477897</v>
      </c>
      <c r="CI49" s="75">
        <v>253.247366743246</v>
      </c>
      <c r="CJ49" s="75">
        <v>16417.171495119499</v>
      </c>
      <c r="CK49" s="75">
        <v>118.275477786244</v>
      </c>
      <c r="CL49" s="75"/>
      <c r="CM49" s="22">
        <f t="shared" si="14"/>
        <v>1.0331317503728581</v>
      </c>
      <c r="CN49" s="40">
        <f t="shared" si="16"/>
        <v>-2.8189024627447241E-5</v>
      </c>
      <c r="CO49" s="40">
        <f t="shared" si="17"/>
        <v>-1.999020054737842E-5</v>
      </c>
      <c r="CP49" s="40">
        <f t="shared" si="18"/>
        <v>-1.3674703710997598E-6</v>
      </c>
      <c r="CQ49" s="40">
        <f t="shared" si="19"/>
        <v>-2.8835307535659408E-5</v>
      </c>
      <c r="CR49" s="40">
        <f t="shared" si="20"/>
        <v>-2.6471969905745465E-5</v>
      </c>
      <c r="CS49" s="40">
        <f t="shared" si="21"/>
        <v>-5.8469195173400357E-6</v>
      </c>
      <c r="CT49" s="40">
        <f t="shared" si="22"/>
        <v>-3.2219730253894441E-5</v>
      </c>
      <c r="CU49" s="80">
        <f t="shared" si="23"/>
        <v>-1.3346293053602668E-5</v>
      </c>
      <c r="CV49" s="80">
        <f t="shared" si="24"/>
        <v>-1.308023988094676E-5</v>
      </c>
      <c r="CW49" s="80">
        <f t="shared" si="25"/>
        <v>-1.306913602533079E-5</v>
      </c>
      <c r="CX49" s="80">
        <f t="shared" si="26"/>
        <v>-1.0141909401414968E-5</v>
      </c>
      <c r="CY49" s="79">
        <f t="shared" si="27"/>
        <v>-1.2657893931348393E-5</v>
      </c>
      <c r="CZ49" s="79">
        <f t="shared" si="28"/>
        <v>-1.3195859921667105E-5</v>
      </c>
      <c r="DA49" s="80">
        <f t="shared" si="29"/>
        <v>0.13687944276951144</v>
      </c>
      <c r="DB49" s="79">
        <f t="shared" si="15"/>
        <v>0</v>
      </c>
    </row>
    <row r="50" spans="1:106" x14ac:dyDescent="0.25">
      <c r="A50" s="89" t="s">
        <v>216</v>
      </c>
      <c r="B50" s="75">
        <v>54712.772704000003</v>
      </c>
      <c r="C50" s="75">
        <v>536.06086725</v>
      </c>
      <c r="D50" s="75">
        <v>654.08678175</v>
      </c>
      <c r="E50" s="75">
        <v>10369.985979999999</v>
      </c>
      <c r="F50" s="75">
        <v>7258.9007739999997</v>
      </c>
      <c r="G50" s="75">
        <v>373.10290550000002</v>
      </c>
      <c r="H50" s="75">
        <v>12335.708649</v>
      </c>
      <c r="I50" s="75">
        <v>555.87776238000004</v>
      </c>
      <c r="J50" s="75">
        <v>133.65398852999999</v>
      </c>
      <c r="K50" s="75">
        <v>975.95135473000005</v>
      </c>
      <c r="L50" s="75">
        <v>996.20016299999997</v>
      </c>
      <c r="M50" s="75">
        <v>135.46736999999999</v>
      </c>
      <c r="N50" s="75">
        <v>76.522330711999999</v>
      </c>
      <c r="O50" s="75">
        <v>128.73358999999999</v>
      </c>
      <c r="P50" s="75">
        <v>0.67558680000000004</v>
      </c>
      <c r="Q50" s="89"/>
      <c r="R50" s="89" t="s">
        <v>216</v>
      </c>
      <c r="S50" s="75">
        <v>1105.8728002893999</v>
      </c>
      <c r="T50" s="75">
        <v>167.35338271932301</v>
      </c>
      <c r="U50" s="75">
        <v>135.46730660823101</v>
      </c>
      <c r="V50" s="75">
        <v>555.876014524884</v>
      </c>
      <c r="W50" s="75">
        <v>555.876014524884</v>
      </c>
      <c r="X50" s="75">
        <v>61.916703151986603</v>
      </c>
      <c r="Y50" s="75">
        <v>341.49619499661401</v>
      </c>
      <c r="Z50" s="75">
        <v>133.65428657529901</v>
      </c>
      <c r="AA50" s="75">
        <v>76.522225625195105</v>
      </c>
      <c r="AB50" s="75">
        <v>1197.85377245731</v>
      </c>
      <c r="AC50" s="75">
        <v>54712.696556887502</v>
      </c>
      <c r="AD50" s="75">
        <v>280.972365318247</v>
      </c>
      <c r="AE50" s="75">
        <v>10.7318649357317</v>
      </c>
      <c r="AF50" s="75">
        <v>174.87172892184699</v>
      </c>
      <c r="AG50" s="75">
        <v>0.67557142255052705</v>
      </c>
      <c r="AH50" s="75">
        <v>33.974019723121501</v>
      </c>
      <c r="AI50" s="75">
        <v>118.238567412991</v>
      </c>
      <c r="AJ50" s="75">
        <v>975.95194688372999</v>
      </c>
      <c r="AK50" s="75">
        <v>975.95194688372999</v>
      </c>
      <c r="AL50" s="75">
        <v>117.45623484068101</v>
      </c>
      <c r="AM50" s="75">
        <v>10.8290155061073</v>
      </c>
      <c r="AN50" s="75">
        <v>6978097.87864062</v>
      </c>
      <c r="AO50" s="75">
        <v>0</v>
      </c>
      <c r="AP50" s="75">
        <v>1159.1624337548999</v>
      </c>
      <c r="AQ50" s="75">
        <v>81.381507836831105</v>
      </c>
      <c r="AR50" s="75">
        <v>141.92413405068399</v>
      </c>
      <c r="AS50" s="75">
        <v>1205.9103751008199</v>
      </c>
      <c r="AT50" s="75">
        <v>62.928230185170598</v>
      </c>
      <c r="AU50" s="75">
        <v>996.20557338624803</v>
      </c>
      <c r="AV50" s="75">
        <v>0</v>
      </c>
      <c r="AW50" s="75">
        <v>145.04999458928299</v>
      </c>
      <c r="AX50" s="75">
        <v>536.05988553900204</v>
      </c>
      <c r="AY50" s="75">
        <v>0</v>
      </c>
      <c r="AZ50" s="75">
        <v>12729.8151839812</v>
      </c>
      <c r="BA50" s="75">
        <v>588.67452847853497</v>
      </c>
      <c r="BB50" s="75">
        <v>65.408340031018994</v>
      </c>
      <c r="BC50" s="75">
        <v>654.08286850955403</v>
      </c>
      <c r="BD50" s="75">
        <v>0.72444014063343498</v>
      </c>
      <c r="BE50" s="75">
        <v>522.64571083969599</v>
      </c>
      <c r="BF50" s="75">
        <v>51.211172099521796</v>
      </c>
      <c r="BG50" s="75">
        <v>0.211204965470108</v>
      </c>
      <c r="BH50" s="75">
        <v>1605.9521651288901</v>
      </c>
      <c r="BI50" s="75">
        <v>5.2144985339263696</v>
      </c>
      <c r="BJ50" s="75">
        <v>44.948504613722598</v>
      </c>
      <c r="BK50" s="75">
        <v>309.23601678819603</v>
      </c>
      <c r="BL50" s="75">
        <v>0.40982379294190202</v>
      </c>
      <c r="BM50" s="75">
        <v>0</v>
      </c>
      <c r="BN50" s="75">
        <v>52.807727090946102</v>
      </c>
      <c r="BO50" s="75">
        <v>10369.9699724489</v>
      </c>
      <c r="BP50" s="75">
        <v>7258.8861130376699</v>
      </c>
      <c r="BQ50" s="75">
        <v>3111.0838594112502</v>
      </c>
      <c r="BR50" s="75">
        <v>0.64919049322905398</v>
      </c>
      <c r="BS50" s="75">
        <v>0.11054279212068099</v>
      </c>
      <c r="BT50" s="75">
        <v>151.08400049758299</v>
      </c>
      <c r="BU50" s="75">
        <v>2.3275779492606201</v>
      </c>
      <c r="BV50" s="75">
        <v>2727.7410105987201</v>
      </c>
      <c r="BW50" s="75">
        <v>4.7893758452796202</v>
      </c>
      <c r="BX50" s="75">
        <v>25.7332013432761</v>
      </c>
      <c r="BY50" s="75">
        <v>3896.7729139039998</v>
      </c>
      <c r="BZ50" s="75">
        <v>3.9508168282888199</v>
      </c>
      <c r="CA50" s="75">
        <v>5.0900398912018998</v>
      </c>
      <c r="CB50" s="75">
        <v>31.7155443939218</v>
      </c>
      <c r="CC50" s="75">
        <v>4.4939543874733298E-2</v>
      </c>
      <c r="CD50" s="75">
        <v>373.10151175074498</v>
      </c>
      <c r="CE50" s="75">
        <v>162.36917349862901</v>
      </c>
      <c r="CF50" s="75">
        <v>0</v>
      </c>
      <c r="CG50" s="75">
        <v>21.700380345484302</v>
      </c>
      <c r="CH50" s="75">
        <v>196.52983954416999</v>
      </c>
      <c r="CI50" s="75">
        <v>176.734911736622</v>
      </c>
      <c r="CJ50" s="75">
        <v>12335.684138042399</v>
      </c>
      <c r="CK50" s="75">
        <v>89.674622574447994</v>
      </c>
      <c r="CL50" s="75"/>
      <c r="CM50" s="22">
        <f t="shared" si="14"/>
        <v>1.0319504813456861</v>
      </c>
      <c r="CN50" s="40">
        <f t="shared" si="16"/>
        <v>-1.391761169052468E-6</v>
      </c>
      <c r="CO50" s="40">
        <f t="shared" si="17"/>
        <v>-1.8313424051980767E-6</v>
      </c>
      <c r="CP50" s="40">
        <f t="shared" si="18"/>
        <v>-5.9827542080854136E-6</v>
      </c>
      <c r="CQ50" s="40">
        <f t="shared" si="19"/>
        <v>-1.5436425015679727E-6</v>
      </c>
      <c r="CR50" s="40">
        <f t="shared" si="20"/>
        <v>-2.0197221020449612E-6</v>
      </c>
      <c r="CS50" s="40">
        <f t="shared" si="21"/>
        <v>-3.7355625874213021E-6</v>
      </c>
      <c r="CT50" s="40">
        <f t="shared" si="22"/>
        <v>-1.9869922594826556E-6</v>
      </c>
      <c r="CU50" s="80">
        <f t="shared" si="23"/>
        <v>-3.1443155929697895E-6</v>
      </c>
      <c r="CV50" s="80">
        <f t="shared" si="24"/>
        <v>2.2299768401731493E-6</v>
      </c>
      <c r="CW50" s="80">
        <f t="shared" si="25"/>
        <v>6.0674512829981998E-7</v>
      </c>
      <c r="CX50" s="80">
        <f t="shared" si="26"/>
        <v>5.4310232511563893E-6</v>
      </c>
      <c r="CY50" s="79">
        <f t="shared" si="27"/>
        <v>-4.6794862095135609E-7</v>
      </c>
      <c r="CZ50" s="79">
        <f t="shared" si="28"/>
        <v>-1.3732828563340896E-6</v>
      </c>
      <c r="DA50" s="80">
        <f t="shared" si="29"/>
        <v>0.12674551054843569</v>
      </c>
      <c r="DB50" s="79">
        <f t="shared" si="15"/>
        <v>-2.2761619192378331E-5</v>
      </c>
    </row>
    <row r="51" spans="1:106" x14ac:dyDescent="0.25">
      <c r="A51" s="89" t="s">
        <v>217</v>
      </c>
      <c r="B51" s="75">
        <v>58869.236285999999</v>
      </c>
      <c r="C51" s="75">
        <v>595.81466999999998</v>
      </c>
      <c r="D51" s="75">
        <v>445.79463500000003</v>
      </c>
      <c r="E51" s="75">
        <v>10067.146894</v>
      </c>
      <c r="F51" s="75">
        <v>7844.0365579999998</v>
      </c>
      <c r="G51" s="75">
        <v>492.66089799999997</v>
      </c>
      <c r="H51" s="75">
        <v>13315.865384000001</v>
      </c>
      <c r="I51" s="75">
        <v>419.06972200000001</v>
      </c>
      <c r="J51" s="75">
        <v>112.35114299999999</v>
      </c>
      <c r="K51" s="75">
        <v>837.01596900000004</v>
      </c>
      <c r="L51" s="75">
        <v>941.87705200000005</v>
      </c>
      <c r="M51" s="75">
        <v>128.08028200000001</v>
      </c>
      <c r="N51" s="75">
        <v>67.785162</v>
      </c>
      <c r="O51" s="75">
        <v>121.71374</v>
      </c>
      <c r="P51" s="75"/>
      <c r="Q51" s="89"/>
      <c r="R51" s="89" t="s">
        <v>217</v>
      </c>
      <c r="S51" s="75">
        <v>1282.9603074235599</v>
      </c>
      <c r="T51" s="75">
        <v>192.43331646098699</v>
      </c>
      <c r="U51" s="75">
        <v>128.080243816674</v>
      </c>
      <c r="V51" s="75">
        <v>419.86828077710601</v>
      </c>
      <c r="W51" s="75">
        <v>419.86828077710601</v>
      </c>
      <c r="X51" s="75">
        <v>68.964718797788606</v>
      </c>
      <c r="Y51" s="75">
        <v>406.41936090609101</v>
      </c>
      <c r="Z51" s="75">
        <v>113.13296850917</v>
      </c>
      <c r="AA51" s="75">
        <v>67.785130346051304</v>
      </c>
      <c r="AB51" s="75">
        <v>1376.19169272616</v>
      </c>
      <c r="AC51" s="75">
        <v>58869.200804933898</v>
      </c>
      <c r="AD51" s="75">
        <v>313.42264616268</v>
      </c>
      <c r="AE51" s="75">
        <v>0.95626092544725205</v>
      </c>
      <c r="AF51" s="75">
        <v>205.45412654056199</v>
      </c>
      <c r="AG51" s="75">
        <v>0</v>
      </c>
      <c r="AH51" s="75">
        <v>36.020441015600298</v>
      </c>
      <c r="AI51" s="75">
        <v>140.66219295728101</v>
      </c>
      <c r="AJ51" s="75">
        <v>840.528750086684</v>
      </c>
      <c r="AK51" s="75">
        <v>840.528750086684</v>
      </c>
      <c r="AL51" s="75">
        <v>144.011736995555</v>
      </c>
      <c r="AM51" s="75">
        <v>0</v>
      </c>
      <c r="AN51" s="75">
        <v>6602524.7349149296</v>
      </c>
      <c r="AO51" s="75">
        <v>0</v>
      </c>
      <c r="AP51" s="75">
        <v>1395.62889033283</v>
      </c>
      <c r="AQ51" s="75">
        <v>97.660111466426997</v>
      </c>
      <c r="AR51" s="75">
        <v>166.69877376280701</v>
      </c>
      <c r="AS51" s="75">
        <v>1446.49582179391</v>
      </c>
      <c r="AT51" s="75">
        <v>73.649209799982103</v>
      </c>
      <c r="AU51" s="75">
        <v>945.07466775820899</v>
      </c>
      <c r="AV51" s="75">
        <v>0</v>
      </c>
      <c r="AW51" s="75">
        <v>141.71928930589399</v>
      </c>
      <c r="AX51" s="75">
        <v>595.81438475217305</v>
      </c>
      <c r="AY51" s="75">
        <v>0</v>
      </c>
      <c r="AZ51" s="75">
        <v>13769.645963593701</v>
      </c>
      <c r="BA51" s="75">
        <v>401.21446262729199</v>
      </c>
      <c r="BB51" s="75">
        <v>44.579393500291502</v>
      </c>
      <c r="BC51" s="75">
        <v>445.79385612758301</v>
      </c>
      <c r="BD51" s="75">
        <v>0.88850748238751798</v>
      </c>
      <c r="BE51" s="75">
        <v>615.96628221478102</v>
      </c>
      <c r="BF51" s="75">
        <v>62.016934790703203</v>
      </c>
      <c r="BG51" s="75">
        <v>0.24555206201601601</v>
      </c>
      <c r="BH51" s="75">
        <v>1481.32300201817</v>
      </c>
      <c r="BI51" s="75">
        <v>0.57695889338999196</v>
      </c>
      <c r="BJ51" s="75">
        <v>46.986871701218597</v>
      </c>
      <c r="BK51" s="75">
        <v>787.25882564283995</v>
      </c>
      <c r="BL51" s="75">
        <v>0.246763672825278</v>
      </c>
      <c r="BM51" s="75">
        <v>0</v>
      </c>
      <c r="BN51" s="75">
        <v>74.735179212178295</v>
      </c>
      <c r="BO51" s="75">
        <v>10079.995185693801</v>
      </c>
      <c r="BP51" s="75">
        <v>7856.8857744931602</v>
      </c>
      <c r="BQ51" s="75">
        <v>2223.1094112006899</v>
      </c>
      <c r="BR51" s="75">
        <v>0.148908318038768</v>
      </c>
      <c r="BS51" s="75">
        <v>5.6915519803568099E-2</v>
      </c>
      <c r="BT51" s="75">
        <v>3.3794481561092802</v>
      </c>
      <c r="BU51" s="75">
        <v>11.933659048374899</v>
      </c>
      <c r="BV51" s="75">
        <v>2806.9007920772501</v>
      </c>
      <c r="BW51" s="75">
        <v>16.0466663403826</v>
      </c>
      <c r="BX51" s="75">
        <v>20.610142706008101</v>
      </c>
      <c r="BY51" s="75">
        <v>4009.8578514290798</v>
      </c>
      <c r="BZ51" s="75">
        <v>0.39881527846961401</v>
      </c>
      <c r="CA51" s="75">
        <v>0.67578428749373098</v>
      </c>
      <c r="CB51" s="75">
        <v>77.187022417147503</v>
      </c>
      <c r="CC51" s="75">
        <v>3.8433008998164597E-2</v>
      </c>
      <c r="CD51" s="75">
        <v>492.66073937282403</v>
      </c>
      <c r="CE51" s="75">
        <v>41.556097229610998</v>
      </c>
      <c r="CF51" s="75">
        <v>0</v>
      </c>
      <c r="CG51" s="75">
        <v>23.9147671926859</v>
      </c>
      <c r="CH51" s="75">
        <v>226.288095144045</v>
      </c>
      <c r="CI51" s="75">
        <v>210.74260659105599</v>
      </c>
      <c r="CJ51" s="75">
        <v>13315.861300431699</v>
      </c>
      <c r="CK51" s="75">
        <v>98.546934765240195</v>
      </c>
      <c r="CL51" s="75"/>
      <c r="CM51" s="22">
        <f t="shared" si="14"/>
        <v>1.034078506295893</v>
      </c>
      <c r="CN51" s="40">
        <f t="shared" si="16"/>
        <v>-6.0270980803421766E-7</v>
      </c>
      <c r="CO51" s="40">
        <f t="shared" si="17"/>
        <v>-4.7875260762427366E-7</v>
      </c>
      <c r="CP51" s="40">
        <f t="shared" si="18"/>
        <v>-1.7471552052560337E-6</v>
      </c>
      <c r="CQ51" s="40">
        <f t="shared" si="19"/>
        <v>1.2762594833555631E-3</v>
      </c>
      <c r="CR51" s="40">
        <f t="shared" si="20"/>
        <v>1.6380872779150533E-3</v>
      </c>
      <c r="CS51" s="40">
        <f t="shared" si="21"/>
        <v>-3.2198044657742951E-7</v>
      </c>
      <c r="CT51" s="40">
        <f t="shared" si="22"/>
        <v>-3.0666938899206927E-7</v>
      </c>
      <c r="CU51" s="80">
        <f t="shared" si="23"/>
        <v>1.9055511175918251E-3</v>
      </c>
      <c r="CV51" s="80">
        <f t="shared" si="24"/>
        <v>6.9587677374141647E-3</v>
      </c>
      <c r="CW51" s="80">
        <f t="shared" si="25"/>
        <v>4.1967910013482167E-3</v>
      </c>
      <c r="CX51" s="80">
        <f t="shared" si="26"/>
        <v>3.3949396595012696E-3</v>
      </c>
      <c r="CY51" s="79">
        <f t="shared" si="27"/>
        <v>-2.9812025251577089E-7</v>
      </c>
      <c r="CZ51" s="79">
        <f t="shared" si="28"/>
        <v>-4.6697459682954638E-7</v>
      </c>
      <c r="DA51" s="80">
        <f t="shared" si="29"/>
        <v>0.16436557865935261</v>
      </c>
      <c r="DB51" s="79">
        <f t="shared" si="15"/>
        <v>0</v>
      </c>
    </row>
    <row r="52" spans="1:106" x14ac:dyDescent="0.25">
      <c r="A52" s="89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89"/>
      <c r="R52" s="89"/>
      <c r="T52" s="75"/>
      <c r="U52" s="75"/>
      <c r="V52" s="75"/>
      <c r="W52" s="75"/>
      <c r="X52" s="75"/>
      <c r="Y52" s="75"/>
      <c r="Z52" s="75"/>
      <c r="AA52" s="75"/>
      <c r="AB52" s="75"/>
      <c r="AC52" s="75"/>
      <c r="AD52" s="75"/>
      <c r="AE52" s="75"/>
      <c r="AF52" s="75"/>
      <c r="AG52" s="75"/>
      <c r="AH52" s="75"/>
      <c r="AI52" s="75"/>
      <c r="AJ52" s="75"/>
      <c r="AK52" s="75"/>
      <c r="AL52" s="75"/>
      <c r="AM52" s="75"/>
      <c r="AN52" s="75"/>
      <c r="AO52" s="75"/>
      <c r="AP52" s="75"/>
      <c r="AQ52" s="75"/>
      <c r="AR52" s="75"/>
      <c r="AS52" s="75"/>
      <c r="AT52" s="75"/>
      <c r="AU52" s="75"/>
      <c r="AV52" s="75"/>
      <c r="AW52" s="75"/>
      <c r="AX52" s="75"/>
      <c r="AY52" s="75"/>
      <c r="AZ52" s="75"/>
      <c r="BA52" s="75"/>
      <c r="BB52" s="75"/>
      <c r="BC52" s="75"/>
      <c r="BD52" s="75"/>
      <c r="BE52" s="75"/>
      <c r="BF52" s="75"/>
      <c r="BG52" s="75"/>
      <c r="BH52" s="75"/>
      <c r="BI52" s="75"/>
      <c r="BJ52" s="75"/>
      <c r="BK52" s="75"/>
      <c r="BL52" s="75"/>
      <c r="BM52" s="75"/>
      <c r="BN52" s="75"/>
      <c r="BO52" s="75"/>
      <c r="BP52" s="75"/>
      <c r="BQ52" s="75"/>
      <c r="BR52" s="75"/>
      <c r="BS52" s="75"/>
      <c r="BT52" s="75"/>
      <c r="BU52" s="75"/>
      <c r="BV52" s="75"/>
      <c r="BW52" s="75"/>
      <c r="BX52" s="75"/>
      <c r="BY52" s="75"/>
      <c r="BZ52" s="75"/>
      <c r="CA52" s="75"/>
      <c r="CB52" s="75"/>
      <c r="CC52" s="75"/>
      <c r="CD52" s="75"/>
      <c r="CE52" s="75"/>
      <c r="CF52" s="75"/>
      <c r="CG52" s="75"/>
      <c r="CH52" s="75"/>
      <c r="CI52" s="75"/>
      <c r="CJ52" s="75"/>
      <c r="CK52" s="75"/>
      <c r="CL52" s="89"/>
      <c r="CN52" s="89"/>
      <c r="CO52" s="89"/>
      <c r="CP52" s="89"/>
      <c r="CQ52" s="89"/>
      <c r="CR52" s="89"/>
      <c r="CS52" s="89"/>
      <c r="CT52" s="89"/>
      <c r="CY52" s="72"/>
      <c r="CZ52" s="72"/>
      <c r="DB52" s="89"/>
    </row>
    <row r="53" spans="1:106" x14ac:dyDescent="0.25">
      <c r="A53" s="89"/>
      <c r="B53" s="75"/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89"/>
      <c r="R53" s="89"/>
      <c r="T53" s="75"/>
      <c r="U53" s="75"/>
      <c r="V53" s="75"/>
      <c r="W53" s="75"/>
      <c r="X53" s="75"/>
      <c r="Y53" s="75"/>
      <c r="Z53" s="75"/>
      <c r="AA53" s="75"/>
      <c r="AB53" s="75"/>
      <c r="AC53" s="75"/>
      <c r="AD53" s="75"/>
      <c r="AE53" s="75"/>
      <c r="AF53" s="75"/>
      <c r="AG53" s="75"/>
      <c r="AH53" s="75"/>
      <c r="AI53" s="75"/>
      <c r="AJ53" s="75"/>
      <c r="AK53" s="75"/>
      <c r="AL53" s="75"/>
      <c r="AM53" s="75"/>
      <c r="AN53" s="75"/>
      <c r="AO53" s="75"/>
      <c r="AP53" s="75"/>
      <c r="AQ53" s="75"/>
      <c r="AR53" s="75"/>
      <c r="AS53" s="75"/>
      <c r="AT53" s="75"/>
      <c r="AU53" s="75"/>
      <c r="AV53" s="75"/>
      <c r="AW53" s="75"/>
      <c r="AX53" s="75"/>
      <c r="AY53" s="75"/>
      <c r="AZ53" s="75"/>
      <c r="BA53" s="75"/>
      <c r="BB53" s="75"/>
      <c r="BC53" s="75"/>
      <c r="BD53" s="75"/>
      <c r="BE53" s="75"/>
      <c r="BF53" s="75"/>
      <c r="BG53" s="75"/>
      <c r="BH53" s="75"/>
      <c r="BI53" s="75"/>
      <c r="BJ53" s="75"/>
      <c r="BK53" s="75"/>
      <c r="BL53" s="75"/>
      <c r="BM53" s="75"/>
      <c r="BN53" s="75"/>
      <c r="BO53" s="75"/>
      <c r="BP53" s="75"/>
      <c r="BQ53" s="75"/>
      <c r="BR53" s="75"/>
      <c r="BS53" s="75"/>
      <c r="BT53" s="75"/>
      <c r="BU53" s="75"/>
      <c r="BV53" s="75"/>
      <c r="BW53" s="75"/>
      <c r="BX53" s="75"/>
      <c r="BY53" s="75"/>
      <c r="BZ53" s="75"/>
      <c r="CA53" s="75"/>
      <c r="CB53" s="75"/>
      <c r="CC53" s="75"/>
      <c r="CD53" s="75"/>
      <c r="CE53" s="75"/>
      <c r="CF53" s="75"/>
      <c r="CG53" s="75"/>
      <c r="CH53" s="75"/>
      <c r="CI53" s="75"/>
      <c r="CJ53" s="75"/>
      <c r="CK53" s="75"/>
      <c r="CL53" s="89"/>
      <c r="CN53" s="89"/>
      <c r="CO53" s="89"/>
      <c r="CP53" s="89"/>
      <c r="CQ53" s="89"/>
      <c r="CR53" s="89"/>
      <c r="CS53" s="89"/>
      <c r="CT53" s="89"/>
      <c r="CY53" s="72"/>
      <c r="CZ53" s="72"/>
      <c r="DB53" s="89"/>
    </row>
    <row r="54" spans="1:106" x14ac:dyDescent="0.25">
      <c r="A54" s="89" t="s">
        <v>341</v>
      </c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89"/>
      <c r="R54" s="89"/>
      <c r="T54" s="75"/>
      <c r="U54" s="75"/>
      <c r="V54" s="75"/>
      <c r="W54" s="75"/>
      <c r="X54" s="75"/>
      <c r="Y54" s="75"/>
      <c r="Z54" s="75"/>
      <c r="AA54" s="75"/>
      <c r="AB54" s="75"/>
      <c r="AC54" s="75"/>
      <c r="AD54" s="75"/>
      <c r="AE54" s="75"/>
      <c r="AF54" s="75"/>
      <c r="AG54" s="75"/>
      <c r="AH54" s="75"/>
      <c r="AI54" s="75"/>
      <c r="AJ54" s="75"/>
      <c r="AK54" s="75"/>
      <c r="AL54" s="75"/>
      <c r="AM54" s="75"/>
      <c r="AN54" s="75"/>
      <c r="AO54" s="75"/>
      <c r="AP54" s="75"/>
      <c r="AQ54" s="75"/>
      <c r="AR54" s="75"/>
      <c r="AS54" s="75"/>
      <c r="AT54" s="75"/>
      <c r="AU54" s="75"/>
      <c r="AV54" s="75"/>
      <c r="AW54" s="75"/>
      <c r="AX54" s="75"/>
      <c r="AY54" s="75"/>
      <c r="AZ54" s="75"/>
      <c r="BA54" s="75"/>
      <c r="BB54" s="75"/>
      <c r="BC54" s="75"/>
      <c r="BD54" s="75"/>
      <c r="BE54" s="75"/>
      <c r="BF54" s="75"/>
      <c r="BG54" s="75"/>
      <c r="BH54" s="75"/>
      <c r="BI54" s="75"/>
      <c r="BJ54" s="75"/>
      <c r="BK54" s="75"/>
      <c r="BL54" s="75"/>
      <c r="BM54" s="75"/>
      <c r="BN54" s="75"/>
      <c r="BO54" s="75"/>
      <c r="BP54" s="75"/>
      <c r="BQ54" s="75"/>
      <c r="BR54" s="75"/>
      <c r="BS54" s="75"/>
      <c r="BT54" s="75"/>
      <c r="BU54" s="75"/>
      <c r="BV54" s="75"/>
      <c r="BW54" s="75"/>
      <c r="BX54" s="75"/>
      <c r="BY54" s="75"/>
      <c r="BZ54" s="75"/>
      <c r="CA54" s="75"/>
      <c r="CB54" s="75"/>
      <c r="CC54" s="75"/>
      <c r="CD54" s="75"/>
      <c r="CE54" s="75"/>
      <c r="CF54" s="75"/>
      <c r="CG54" s="75"/>
      <c r="CH54" s="75"/>
      <c r="CI54" s="75"/>
      <c r="CJ54" s="75"/>
      <c r="CK54" s="75"/>
      <c r="CL54" s="89"/>
      <c r="CN54" s="89"/>
      <c r="CO54" s="89"/>
      <c r="CP54" s="89"/>
      <c r="CQ54" s="89"/>
      <c r="CR54" s="89"/>
      <c r="CS54" s="89"/>
      <c r="CT54" s="89"/>
      <c r="CY54" s="72"/>
      <c r="CZ54" s="72"/>
      <c r="DB54" s="89"/>
    </row>
    <row r="55" spans="1:106" x14ac:dyDescent="0.25">
      <c r="A55" s="89" t="s">
        <v>343</v>
      </c>
      <c r="B55" s="75">
        <v>40.220044999999999</v>
      </c>
      <c r="C55" s="75">
        <v>0.27448099999999998</v>
      </c>
      <c r="D55" s="75">
        <v>1.377586</v>
      </c>
      <c r="E55" s="75">
        <v>6.1563980000000003</v>
      </c>
      <c r="F55" s="75">
        <v>5.2171000000000003</v>
      </c>
      <c r="G55" s="75">
        <v>6.8238999999999994E-2</v>
      </c>
      <c r="H55" s="75">
        <v>0.86315900000000001</v>
      </c>
      <c r="I55" s="75"/>
      <c r="J55" s="75"/>
      <c r="K55" s="75"/>
      <c r="L55" s="75"/>
      <c r="M55" s="75"/>
      <c r="N55" s="75"/>
      <c r="O55" s="75"/>
      <c r="P55" s="75"/>
      <c r="Q55" s="89"/>
      <c r="R55" s="75" t="s">
        <v>343</v>
      </c>
      <c r="S55" s="75">
        <v>0</v>
      </c>
      <c r="T55" s="75">
        <v>0</v>
      </c>
      <c r="U55" s="75">
        <v>0</v>
      </c>
      <c r="V55" s="75">
        <v>0</v>
      </c>
      <c r="W55" s="75">
        <v>0</v>
      </c>
      <c r="X55" s="75">
        <v>0</v>
      </c>
      <c r="Y55" s="75">
        <v>0</v>
      </c>
      <c r="Z55" s="75">
        <v>0</v>
      </c>
      <c r="AA55" s="75">
        <v>0</v>
      </c>
      <c r="AB55" s="75">
        <v>0</v>
      </c>
      <c r="AC55" s="75">
        <v>0</v>
      </c>
      <c r="AD55" s="75">
        <v>0</v>
      </c>
      <c r="AE55" s="75">
        <v>0</v>
      </c>
      <c r="AF55" s="75">
        <v>0</v>
      </c>
      <c r="AG55" s="75">
        <v>0</v>
      </c>
      <c r="AH55" s="75">
        <v>0</v>
      </c>
      <c r="AI55" s="75">
        <v>0</v>
      </c>
      <c r="AJ55" s="75">
        <v>0</v>
      </c>
      <c r="AK55" s="75">
        <v>0</v>
      </c>
      <c r="AL55" s="75">
        <v>0</v>
      </c>
      <c r="AM55" s="75">
        <v>0</v>
      </c>
      <c r="AN55" s="75">
        <v>0</v>
      </c>
      <c r="AO55" s="75">
        <v>0</v>
      </c>
      <c r="AP55" s="75">
        <v>0</v>
      </c>
      <c r="AQ55" s="75">
        <v>0</v>
      </c>
      <c r="AR55" s="75">
        <v>0</v>
      </c>
      <c r="AS55" s="75">
        <v>0</v>
      </c>
      <c r="AT55" s="75">
        <v>0</v>
      </c>
      <c r="AU55" s="75">
        <v>0</v>
      </c>
      <c r="AV55" s="75">
        <v>0</v>
      </c>
      <c r="AW55" s="75">
        <v>0</v>
      </c>
      <c r="AX55" s="75">
        <v>0</v>
      </c>
      <c r="AY55" s="75">
        <v>0</v>
      </c>
      <c r="AZ55" s="75">
        <v>0</v>
      </c>
      <c r="BA55" s="75">
        <v>0</v>
      </c>
      <c r="BB55" s="75">
        <v>0</v>
      </c>
      <c r="BC55" s="75">
        <v>0</v>
      </c>
      <c r="BD55" s="75">
        <v>0</v>
      </c>
      <c r="BE55" s="75">
        <v>0</v>
      </c>
      <c r="BF55" s="75">
        <v>0</v>
      </c>
      <c r="BG55" s="75">
        <v>0</v>
      </c>
      <c r="BH55" s="75">
        <v>0</v>
      </c>
      <c r="BI55" s="75">
        <v>0</v>
      </c>
      <c r="BJ55" s="75">
        <v>0</v>
      </c>
      <c r="BK55" s="75">
        <v>0</v>
      </c>
      <c r="BL55" s="75">
        <v>0</v>
      </c>
      <c r="BM55" s="75">
        <v>0</v>
      </c>
      <c r="BN55" s="75">
        <v>0</v>
      </c>
      <c r="BO55" s="75">
        <v>0</v>
      </c>
      <c r="BP55" s="75">
        <v>0</v>
      </c>
      <c r="BQ55" s="75">
        <v>0</v>
      </c>
      <c r="BR55" s="75">
        <v>0</v>
      </c>
      <c r="BS55" s="75">
        <v>0</v>
      </c>
      <c r="BT55" s="75">
        <v>0</v>
      </c>
      <c r="BU55" s="75">
        <v>0</v>
      </c>
      <c r="BV55" s="75">
        <v>0</v>
      </c>
      <c r="BW55" s="75">
        <v>0</v>
      </c>
      <c r="BX55" s="75">
        <v>0</v>
      </c>
      <c r="BY55" s="75">
        <v>0</v>
      </c>
      <c r="BZ55" s="75">
        <v>0</v>
      </c>
      <c r="CA55" s="75">
        <v>0</v>
      </c>
      <c r="CB55" s="75">
        <v>0</v>
      </c>
      <c r="CC55" s="75">
        <v>0</v>
      </c>
      <c r="CD55" s="75">
        <v>0</v>
      </c>
      <c r="CE55" s="75">
        <v>0</v>
      </c>
      <c r="CF55" s="75">
        <v>0</v>
      </c>
      <c r="CG55" s="75">
        <v>0</v>
      </c>
      <c r="CH55" s="75">
        <v>0</v>
      </c>
      <c r="CI55" s="75">
        <v>0</v>
      </c>
      <c r="CJ55" s="75">
        <v>0</v>
      </c>
      <c r="CK55" s="75">
        <v>0</v>
      </c>
      <c r="CL55" s="89"/>
      <c r="CN55" s="40">
        <f>(AC55-B55)/(B55+1E-50)</f>
        <v>-1</v>
      </c>
      <c r="CO55" s="40">
        <f>(AX55-C55)/(C55+1E-50)</f>
        <v>-1</v>
      </c>
      <c r="CP55" s="40">
        <f>(BC55-D55)/(D55+1E-50)</f>
        <v>-1</v>
      </c>
      <c r="CQ55" s="40">
        <f>(BO55-E55)/(E55+1E-50)</f>
        <v>-1</v>
      </c>
      <c r="CR55" s="40">
        <f>(BP55-F55)/(F55+1E-50)</f>
        <v>-1</v>
      </c>
      <c r="CS55" s="40">
        <f>(CD55-G55)/(G55+1E-50)</f>
        <v>-1</v>
      </c>
      <c r="CT55" s="40">
        <f>(CJ55-H55)/(H55+1E-50)</f>
        <v>-1</v>
      </c>
      <c r="CU55" s="80">
        <f>(W55-I55)/(I55+1E-50)</f>
        <v>0</v>
      </c>
      <c r="CV55" s="80">
        <f>(Z55-J55)/(J55+1E-50)</f>
        <v>0</v>
      </c>
      <c r="CW55" s="80">
        <f>(AK55-K55)/(K55+1E-50)</f>
        <v>0</v>
      </c>
      <c r="CX55" s="80">
        <f>(AU55-L55)/(L55+1E-50)</f>
        <v>0</v>
      </c>
      <c r="CY55" s="79">
        <f>(U55-M55)/(M55+1E-50)</f>
        <v>0</v>
      </c>
      <c r="CZ55" s="79">
        <f>(AA55-N55)/(N55+1E-50)</f>
        <v>0</v>
      </c>
      <c r="DA55" s="80">
        <f>(AW55-O55)/(O55+1E-50)</f>
        <v>0</v>
      </c>
      <c r="DB55" s="79">
        <f t="shared" ref="DB55" si="30">(AG55-P55)/(P55+1E-50)</f>
        <v>0</v>
      </c>
    </row>
    <row r="56" spans="1:106" x14ac:dyDescent="0.25">
      <c r="A56" s="89" t="s">
        <v>344</v>
      </c>
      <c r="B56" s="75"/>
      <c r="C56" s="75"/>
      <c r="D56" s="75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89"/>
      <c r="R56" s="89"/>
      <c r="T56" s="75"/>
      <c r="U56" s="75"/>
      <c r="V56" s="75"/>
      <c r="W56" s="75"/>
      <c r="X56" s="75"/>
      <c r="Y56" s="75"/>
      <c r="Z56" s="75"/>
      <c r="AA56" s="75"/>
      <c r="AB56" s="75"/>
      <c r="AC56" s="75"/>
      <c r="AD56" s="75"/>
      <c r="AE56" s="75"/>
      <c r="AF56" s="75"/>
      <c r="AG56" s="75"/>
      <c r="AH56" s="75"/>
      <c r="AI56" s="75"/>
      <c r="AJ56" s="75"/>
      <c r="AK56" s="75"/>
      <c r="AL56" s="75"/>
      <c r="AM56" s="75"/>
      <c r="AN56" s="75"/>
      <c r="AO56" s="75"/>
      <c r="AP56" s="75"/>
      <c r="AQ56" s="75"/>
      <c r="AR56" s="75"/>
      <c r="AS56" s="75"/>
      <c r="AT56" s="75"/>
      <c r="AU56" s="75"/>
      <c r="AV56" s="75"/>
      <c r="AW56" s="75"/>
      <c r="AX56" s="75"/>
      <c r="AY56" s="75"/>
      <c r="AZ56" s="75"/>
      <c r="BA56" s="75"/>
      <c r="BB56" s="75"/>
      <c r="BC56" s="75"/>
      <c r="BD56" s="75"/>
      <c r="BE56" s="75"/>
      <c r="BF56" s="75"/>
      <c r="BG56" s="75"/>
      <c r="BH56" s="75"/>
      <c r="BI56" s="75"/>
      <c r="BJ56" s="75"/>
      <c r="BK56" s="75"/>
      <c r="BL56" s="75"/>
      <c r="BM56" s="75"/>
      <c r="BN56" s="75"/>
      <c r="BO56" s="75"/>
      <c r="BP56" s="75"/>
      <c r="BQ56" s="75"/>
      <c r="BR56" s="75"/>
      <c r="BS56" s="75"/>
      <c r="BT56" s="75"/>
      <c r="BU56" s="75"/>
      <c r="BV56" s="75"/>
      <c r="BW56" s="75"/>
      <c r="BX56" s="75"/>
      <c r="BY56" s="75"/>
      <c r="BZ56" s="75"/>
      <c r="CA56" s="75"/>
      <c r="CB56" s="75"/>
      <c r="CC56" s="75"/>
      <c r="CD56" s="75"/>
      <c r="CE56" s="75"/>
      <c r="CF56" s="75"/>
      <c r="CG56" s="75"/>
      <c r="CH56" s="75"/>
      <c r="CI56" s="75"/>
      <c r="CJ56" s="75"/>
      <c r="CK56" s="75"/>
      <c r="CL56" s="89"/>
      <c r="CN56" s="89"/>
      <c r="CO56" s="89"/>
      <c r="CP56" s="89"/>
      <c r="CQ56" s="89"/>
      <c r="CR56" s="89"/>
      <c r="CS56" s="89"/>
      <c r="CT56" s="89"/>
      <c r="CY56" s="89"/>
      <c r="CZ56" s="89"/>
      <c r="DB56" s="89"/>
    </row>
    <row r="57" spans="1:106" x14ac:dyDescent="0.25">
      <c r="A57" s="89" t="s">
        <v>345</v>
      </c>
      <c r="B57" s="75"/>
      <c r="C57" s="75"/>
      <c r="D57" s="75"/>
      <c r="E57" s="75"/>
      <c r="F57" s="75"/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89"/>
      <c r="R57" s="89"/>
      <c r="T57" s="75"/>
      <c r="U57" s="75"/>
      <c r="V57" s="75"/>
      <c r="W57" s="75"/>
      <c r="X57" s="75"/>
      <c r="Y57" s="75"/>
      <c r="Z57" s="75"/>
      <c r="AA57" s="75"/>
      <c r="AB57" s="75"/>
      <c r="AC57" s="75"/>
      <c r="AD57" s="75"/>
      <c r="AE57" s="75"/>
      <c r="AF57" s="75"/>
      <c r="AG57" s="75"/>
      <c r="AH57" s="75"/>
      <c r="AI57" s="75"/>
      <c r="AJ57" s="75"/>
      <c r="AK57" s="75"/>
      <c r="AL57" s="75"/>
      <c r="AM57" s="75"/>
      <c r="AN57" s="75"/>
      <c r="AO57" s="75"/>
      <c r="AP57" s="75"/>
      <c r="AQ57" s="75"/>
      <c r="AR57" s="75"/>
      <c r="AS57" s="75"/>
      <c r="AT57" s="75"/>
      <c r="AU57" s="75"/>
      <c r="AV57" s="75"/>
      <c r="AW57" s="75"/>
      <c r="AX57" s="75"/>
      <c r="AY57" s="75"/>
      <c r="AZ57" s="75"/>
      <c r="BA57" s="75"/>
      <c r="BB57" s="75"/>
      <c r="BC57" s="75"/>
      <c r="BD57" s="75"/>
      <c r="BE57" s="75"/>
      <c r="BF57" s="75"/>
      <c r="BG57" s="75"/>
      <c r="BH57" s="75"/>
      <c r="BI57" s="75"/>
      <c r="BJ57" s="75"/>
      <c r="BK57" s="75"/>
      <c r="BL57" s="75"/>
      <c r="BM57" s="75"/>
      <c r="BN57" s="75"/>
      <c r="BO57" s="75"/>
      <c r="BP57" s="75"/>
      <c r="BQ57" s="75"/>
      <c r="BR57" s="75"/>
      <c r="BS57" s="75"/>
      <c r="BT57" s="75"/>
      <c r="BU57" s="75"/>
      <c r="BV57" s="75"/>
      <c r="BW57" s="75"/>
      <c r="BX57" s="75"/>
      <c r="BY57" s="75"/>
      <c r="BZ57" s="75"/>
      <c r="CA57" s="75"/>
      <c r="CB57" s="75"/>
      <c r="CC57" s="75"/>
      <c r="CD57" s="75"/>
      <c r="CE57" s="75"/>
      <c r="CF57" s="75"/>
      <c r="CG57" s="75"/>
      <c r="CH57" s="75"/>
      <c r="CI57" s="75"/>
      <c r="CJ57" s="75"/>
      <c r="CK57" s="75"/>
      <c r="CL57" s="89"/>
      <c r="CN57" s="89"/>
      <c r="CO57" s="89"/>
      <c r="CP57" s="89"/>
      <c r="CQ57" s="89"/>
      <c r="CR57" s="89"/>
      <c r="CS57" s="89"/>
      <c r="CT57" s="89"/>
      <c r="CY57" s="89"/>
      <c r="CZ57" s="89"/>
      <c r="DB57" s="89"/>
    </row>
    <row r="58" spans="1:106" x14ac:dyDescent="0.25">
      <c r="A58" s="89" t="s">
        <v>382</v>
      </c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89"/>
      <c r="R58" s="89"/>
      <c r="T58" s="75"/>
      <c r="U58" s="75"/>
      <c r="V58" s="75"/>
      <c r="W58" s="75"/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  <c r="AI58" s="75"/>
      <c r="AJ58" s="75"/>
      <c r="AK58" s="75"/>
      <c r="AL58" s="75"/>
      <c r="AM58" s="75"/>
      <c r="AN58" s="75"/>
      <c r="AO58" s="75"/>
      <c r="AP58" s="75"/>
      <c r="AQ58" s="75"/>
      <c r="AR58" s="75"/>
      <c r="AS58" s="75"/>
      <c r="AT58" s="75"/>
      <c r="AU58" s="75"/>
      <c r="AV58" s="75"/>
      <c r="AW58" s="75"/>
      <c r="AX58" s="75"/>
      <c r="AY58" s="75"/>
      <c r="AZ58" s="75"/>
      <c r="BA58" s="75"/>
      <c r="BB58" s="75"/>
      <c r="BC58" s="75"/>
      <c r="BD58" s="75"/>
      <c r="BE58" s="75"/>
      <c r="BF58" s="75"/>
      <c r="BG58" s="75"/>
      <c r="BH58" s="75"/>
      <c r="BI58" s="75"/>
      <c r="BJ58" s="75"/>
      <c r="BK58" s="75"/>
      <c r="BL58" s="75"/>
      <c r="BM58" s="75"/>
      <c r="BN58" s="75"/>
      <c r="BO58" s="75"/>
      <c r="BP58" s="75"/>
      <c r="BQ58" s="75"/>
      <c r="BR58" s="75"/>
      <c r="BS58" s="75"/>
      <c r="BT58" s="75"/>
      <c r="BU58" s="75"/>
      <c r="BV58" s="75"/>
      <c r="BW58" s="75"/>
      <c r="BX58" s="75"/>
      <c r="BY58" s="75"/>
      <c r="BZ58" s="75"/>
      <c r="CA58" s="75"/>
      <c r="CB58" s="75"/>
      <c r="CC58" s="75"/>
      <c r="CD58" s="75"/>
      <c r="CE58" s="75"/>
      <c r="CF58" s="75"/>
      <c r="CG58" s="75"/>
      <c r="CH58" s="75"/>
      <c r="CI58" s="75"/>
      <c r="CJ58" s="75"/>
      <c r="CK58" s="75"/>
      <c r="CL58" s="89"/>
      <c r="CN58" s="89"/>
      <c r="CO58" s="89"/>
      <c r="CP58" s="89"/>
      <c r="CQ58" s="89"/>
      <c r="CR58" s="89"/>
      <c r="CS58" s="89"/>
      <c r="CT58" s="89"/>
      <c r="CY58" s="89"/>
      <c r="CZ58" s="89"/>
      <c r="DB58" s="89"/>
    </row>
    <row r="59" spans="1:106" x14ac:dyDescent="0.25">
      <c r="A59" s="89" t="s">
        <v>379</v>
      </c>
      <c r="B59" s="75"/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89"/>
      <c r="R59" s="89"/>
      <c r="T59" s="75"/>
      <c r="U59" s="75"/>
      <c r="V59" s="75"/>
      <c r="W59" s="75"/>
      <c r="X59" s="75"/>
      <c r="Y59" s="75"/>
      <c r="Z59" s="75"/>
      <c r="AA59" s="75"/>
      <c r="AB59" s="75"/>
      <c r="AC59" s="75"/>
      <c r="AD59" s="75"/>
      <c r="AE59" s="75"/>
      <c r="AF59" s="75"/>
      <c r="AG59" s="75"/>
      <c r="AH59" s="75"/>
      <c r="AI59" s="75"/>
      <c r="AJ59" s="75"/>
      <c r="AK59" s="75"/>
      <c r="AL59" s="75"/>
      <c r="AM59" s="75"/>
      <c r="AN59" s="75"/>
      <c r="AO59" s="75"/>
      <c r="AP59" s="75"/>
      <c r="AQ59" s="75"/>
      <c r="AR59" s="75"/>
      <c r="AS59" s="75"/>
      <c r="AT59" s="75"/>
      <c r="AU59" s="75"/>
      <c r="AV59" s="75"/>
      <c r="AW59" s="75"/>
      <c r="AX59" s="75"/>
      <c r="AY59" s="75"/>
      <c r="AZ59" s="75"/>
      <c r="BA59" s="75"/>
      <c r="BB59" s="75"/>
      <c r="BC59" s="75"/>
      <c r="BD59" s="75"/>
      <c r="BE59" s="75"/>
      <c r="BF59" s="75"/>
      <c r="BG59" s="75"/>
      <c r="BH59" s="75"/>
      <c r="BI59" s="75"/>
      <c r="BJ59" s="75"/>
      <c r="BK59" s="75"/>
      <c r="BL59" s="75"/>
      <c r="BM59" s="75"/>
      <c r="BN59" s="75"/>
      <c r="BO59" s="75"/>
      <c r="BP59" s="75"/>
      <c r="BQ59" s="75"/>
      <c r="BR59" s="75"/>
      <c r="BS59" s="75"/>
      <c r="BT59" s="75"/>
      <c r="BU59" s="75"/>
      <c r="BV59" s="75"/>
      <c r="BW59" s="75"/>
      <c r="BX59" s="75"/>
      <c r="BY59" s="75"/>
      <c r="BZ59" s="75"/>
      <c r="CA59" s="75"/>
      <c r="CB59" s="75"/>
      <c r="CC59" s="75"/>
      <c r="CD59" s="75"/>
      <c r="CE59" s="75"/>
      <c r="CF59" s="75"/>
      <c r="CG59" s="75"/>
      <c r="CH59" s="75"/>
      <c r="CI59" s="75"/>
      <c r="CJ59" s="75"/>
      <c r="CK59" s="75"/>
      <c r="CL59" s="89"/>
      <c r="CN59" s="89"/>
      <c r="CO59" s="89"/>
      <c r="CP59" s="89"/>
      <c r="CQ59" s="89"/>
      <c r="CR59" s="89"/>
      <c r="CS59" s="89"/>
      <c r="CT59" s="89"/>
      <c r="CY59" s="89"/>
      <c r="CZ59" s="89"/>
      <c r="DB59" s="89"/>
    </row>
    <row r="61" spans="1:106" x14ac:dyDescent="0.25">
      <c r="A61" s="2" t="s">
        <v>353</v>
      </c>
      <c r="B61" s="1">
        <f t="shared" ref="B61:H61" si="31">SUM(B3:B57)</f>
        <v>7653994.6503980011</v>
      </c>
      <c r="C61" s="1">
        <f t="shared" si="31"/>
        <v>67401.504512549989</v>
      </c>
      <c r="D61" s="1">
        <f t="shared" si="31"/>
        <v>129064.78569829999</v>
      </c>
      <c r="E61" s="1">
        <f t="shared" si="31"/>
        <v>1260347.4859137</v>
      </c>
      <c r="F61" s="1">
        <f t="shared" si="31"/>
        <v>1117868.291855</v>
      </c>
      <c r="G61" s="1">
        <f t="shared" si="31"/>
        <v>77351.546438600009</v>
      </c>
      <c r="H61" s="1">
        <f t="shared" si="31"/>
        <v>1567214.0062625003</v>
      </c>
      <c r="I61" s="1">
        <f t="shared" ref="I61:O61" si="32">SUM(I3:I57)</f>
        <v>65076.477004610009</v>
      </c>
      <c r="J61" s="1">
        <f t="shared" si="32"/>
        <v>20941.049164333999</v>
      </c>
      <c r="K61" s="1">
        <f t="shared" si="32"/>
        <v>126258.97759133996</v>
      </c>
      <c r="L61" s="1">
        <f t="shared" si="32"/>
        <v>89365.672433200001</v>
      </c>
      <c r="M61" s="1">
        <f t="shared" si="32"/>
        <v>25706.009843500004</v>
      </c>
      <c r="N61" s="1">
        <f t="shared" si="32"/>
        <v>16272.339069564996</v>
      </c>
      <c r="O61" s="1">
        <f t="shared" si="32"/>
        <v>16002.946806259999</v>
      </c>
      <c r="P61" s="1"/>
      <c r="Q61" s="89"/>
      <c r="R61" s="89"/>
      <c r="S61" s="1">
        <f t="shared" ref="S61:CI61" si="33">SUM(S3:S57)</f>
        <v>140822.33539378532</v>
      </c>
      <c r="T61" s="1">
        <f t="shared" si="33"/>
        <v>23024.57109888209</v>
      </c>
      <c r="U61" s="1">
        <f t="shared" si="33"/>
        <v>25707.666497224749</v>
      </c>
      <c r="V61" s="1">
        <f t="shared" si="33"/>
        <v>65156.118499827382</v>
      </c>
      <c r="W61" s="1">
        <f t="shared" si="33"/>
        <v>65156.118499827382</v>
      </c>
      <c r="X61" s="1">
        <f t="shared" si="33"/>
        <v>8879.1574344621822</v>
      </c>
      <c r="Y61" s="1">
        <f t="shared" si="33"/>
        <v>44315.508016346263</v>
      </c>
      <c r="Z61" s="1">
        <f t="shared" si="33"/>
        <v>21016.619116215195</v>
      </c>
      <c r="AA61" s="1">
        <f t="shared" si="33"/>
        <v>16273.342669111948</v>
      </c>
      <c r="AB61" s="1">
        <f t="shared" si="33"/>
        <v>163672.76188280582</v>
      </c>
      <c r="AC61" s="1">
        <f t="shared" si="33"/>
        <v>7655140.012714806</v>
      </c>
      <c r="AD61" s="1">
        <f t="shared" si="33"/>
        <v>38114.926065151143</v>
      </c>
      <c r="AE61" s="1">
        <f t="shared" si="33"/>
        <v>3113.5915795192514</v>
      </c>
      <c r="AF61" s="1">
        <f t="shared" si="33"/>
        <v>22975.728961010242</v>
      </c>
      <c r="AG61" s="1"/>
      <c r="AH61" s="1">
        <f t="shared" si="33"/>
        <v>4044.7070132311455</v>
      </c>
      <c r="AI61" s="1">
        <f t="shared" si="33"/>
        <v>15393.908787697548</v>
      </c>
      <c r="AJ61" s="1">
        <f t="shared" si="33"/>
        <v>126603.62811611083</v>
      </c>
      <c r="AK61" s="1">
        <f t="shared" si="33"/>
        <v>126603.62811611083</v>
      </c>
      <c r="AL61" s="1"/>
      <c r="AM61" s="1"/>
      <c r="AN61" s="1">
        <f t="shared" si="33"/>
        <v>1234118912.2774627</v>
      </c>
      <c r="AO61" s="1">
        <f t="shared" si="33"/>
        <v>0</v>
      </c>
      <c r="AP61" s="1">
        <f t="shared" si="33"/>
        <v>152023.19542873584</v>
      </c>
      <c r="AQ61" s="1">
        <f t="shared" si="33"/>
        <v>10860.083154566204</v>
      </c>
      <c r="AR61" s="1"/>
      <c r="AS61" s="1">
        <f t="shared" si="33"/>
        <v>157649.27218988657</v>
      </c>
      <c r="AT61" s="1">
        <f t="shared" si="33"/>
        <v>8338.21694110112</v>
      </c>
      <c r="AU61" s="1">
        <f t="shared" si="33"/>
        <v>89681.984264369676</v>
      </c>
      <c r="AV61" s="1"/>
      <c r="AW61" s="1">
        <f t="shared" si="33"/>
        <v>18169.601691808417</v>
      </c>
      <c r="AX61" s="1">
        <f t="shared" si="33"/>
        <v>67408.726040943671</v>
      </c>
      <c r="AY61" s="1">
        <f t="shared" si="33"/>
        <v>0</v>
      </c>
      <c r="AZ61" s="1">
        <f t="shared" si="33"/>
        <v>1621768.9701244656</v>
      </c>
      <c r="BA61" s="1">
        <f t="shared" si="33"/>
        <v>116182.41218057512</v>
      </c>
      <c r="BB61" s="1">
        <f t="shared" si="33"/>
        <v>12909.160690250059</v>
      </c>
      <c r="BC61" s="1">
        <f t="shared" si="33"/>
        <v>129091.57287082514</v>
      </c>
      <c r="BD61" s="1">
        <f t="shared" si="33"/>
        <v>96.163248636519626</v>
      </c>
      <c r="BE61" s="1">
        <f t="shared" si="33"/>
        <v>69009.478377439416</v>
      </c>
      <c r="BF61" s="1"/>
      <c r="BG61" s="1">
        <f t="shared" si="33"/>
        <v>62.841558088167872</v>
      </c>
      <c r="BH61" s="1">
        <f t="shared" si="33"/>
        <v>201840.20142209899</v>
      </c>
      <c r="BI61" s="1">
        <f t="shared" si="33"/>
        <v>227.2594139392267</v>
      </c>
      <c r="BJ61" s="1">
        <f t="shared" si="33"/>
        <v>8347.055041329224</v>
      </c>
      <c r="BK61" s="1">
        <f t="shared" si="33"/>
        <v>50353.734313793619</v>
      </c>
      <c r="BL61" s="1">
        <f t="shared" si="33"/>
        <v>30.887860225643745</v>
      </c>
      <c r="BM61" s="1">
        <f t="shared" si="33"/>
        <v>0</v>
      </c>
      <c r="BN61" s="1">
        <f t="shared" si="33"/>
        <v>5754.2559134739158</v>
      </c>
      <c r="BO61" s="1">
        <f t="shared" si="33"/>
        <v>1260578.4655531307</v>
      </c>
      <c r="BP61" s="1">
        <f t="shared" si="33"/>
        <v>1118050.5495992606</v>
      </c>
      <c r="BQ61" s="1">
        <f t="shared" si="33"/>
        <v>142527.91595387112</v>
      </c>
      <c r="BR61" s="1">
        <f t="shared" si="33"/>
        <v>94.79950693406758</v>
      </c>
      <c r="BS61" s="1">
        <f t="shared" si="33"/>
        <v>6.6840343119044192</v>
      </c>
      <c r="BT61" s="1">
        <f t="shared" si="33"/>
        <v>11471.961151598573</v>
      </c>
      <c r="BU61" s="1">
        <f t="shared" si="33"/>
        <v>1430.9721578120191</v>
      </c>
      <c r="BV61" s="1">
        <f t="shared" si="33"/>
        <v>423993.0716866827</v>
      </c>
      <c r="BW61" s="1">
        <f t="shared" si="33"/>
        <v>3275.7478634783592</v>
      </c>
      <c r="BX61" s="1">
        <f t="shared" si="33"/>
        <v>1680.1455792540712</v>
      </c>
      <c r="BY61" s="1">
        <f t="shared" si="33"/>
        <v>605704.428254792</v>
      </c>
      <c r="BZ61" s="1">
        <f t="shared" si="33"/>
        <v>1005.2803988997438</v>
      </c>
      <c r="CA61" s="1">
        <f t="shared" si="33"/>
        <v>244.45417453750582</v>
      </c>
      <c r="CB61" s="1">
        <f t="shared" si="33"/>
        <v>5367.1168618816355</v>
      </c>
      <c r="CC61" s="1">
        <f t="shared" si="33"/>
        <v>5.1342271276811138</v>
      </c>
      <c r="CD61" s="1">
        <f t="shared" si="33"/>
        <v>77356.491546411329</v>
      </c>
      <c r="CE61" s="1">
        <f t="shared" si="33"/>
        <v>17558.297773539998</v>
      </c>
      <c r="CF61" s="1">
        <f t="shared" si="33"/>
        <v>0</v>
      </c>
      <c r="CG61" s="1">
        <f t="shared" si="33"/>
        <v>2658.0017287225933</v>
      </c>
      <c r="CH61" s="1">
        <f t="shared" si="33"/>
        <v>25704.501471616728</v>
      </c>
      <c r="CI61" s="1">
        <f t="shared" si="33"/>
        <v>23110.140473283293</v>
      </c>
      <c r="CJ61" s="1">
        <f>SUM(CJ3:CJ57)</f>
        <v>1567324.5225560903</v>
      </c>
      <c r="CK61" s="1">
        <f>SUM(CK3:CK57)</f>
        <v>11337.482107079351</v>
      </c>
      <c r="CL61" s="1"/>
      <c r="CM61" s="1"/>
      <c r="CN61" s="89"/>
      <c r="CO61" s="89"/>
      <c r="CP61" s="89"/>
      <c r="CQ61" s="89"/>
      <c r="CR61" s="89"/>
      <c r="CS61" s="89"/>
      <c r="CT61" s="89"/>
      <c r="CY61" s="89"/>
      <c r="CZ61" s="89"/>
      <c r="DB61" s="89"/>
    </row>
    <row r="62" spans="1:106" x14ac:dyDescent="0.25">
      <c r="A62" s="89" t="s">
        <v>219</v>
      </c>
      <c r="B62" s="1">
        <f>SUM(B2:B51)</f>
        <v>7653954.4303530008</v>
      </c>
      <c r="C62" s="1">
        <f t="shared" ref="C62:O62" si="34">SUM(C2:C51)</f>
        <v>67401.230031549989</v>
      </c>
      <c r="D62" s="1">
        <f t="shared" si="34"/>
        <v>129063.40811229999</v>
      </c>
      <c r="E62" s="1">
        <f t="shared" si="34"/>
        <v>1260341.3295157</v>
      </c>
      <c r="F62" s="1">
        <f t="shared" si="34"/>
        <v>1117863.074755</v>
      </c>
      <c r="G62" s="1">
        <f t="shared" si="34"/>
        <v>77351.478199600009</v>
      </c>
      <c r="H62" s="1">
        <f t="shared" si="34"/>
        <v>1567213.1431035004</v>
      </c>
      <c r="I62" s="1">
        <f t="shared" si="34"/>
        <v>65076.477004610009</v>
      </c>
      <c r="J62" s="1">
        <f t="shared" si="34"/>
        <v>20941.049164333999</v>
      </c>
      <c r="K62" s="1">
        <f t="shared" si="34"/>
        <v>126258.97759133996</v>
      </c>
      <c r="L62" s="1">
        <f t="shared" si="34"/>
        <v>89365.672433200001</v>
      </c>
      <c r="M62" s="1">
        <f t="shared" si="34"/>
        <v>25706.009843500004</v>
      </c>
      <c r="N62" s="1">
        <f t="shared" si="34"/>
        <v>16272.339069564996</v>
      </c>
      <c r="O62" s="1">
        <f t="shared" si="34"/>
        <v>16002.946806259999</v>
      </c>
      <c r="P62" s="1"/>
      <c r="Q62" s="89"/>
      <c r="R62" s="89"/>
      <c r="S62" s="1">
        <f t="shared" ref="S62:CI62" si="35">SUM(S2:S51)</f>
        <v>140822.33539378532</v>
      </c>
      <c r="T62" s="1">
        <f t="shared" si="35"/>
        <v>23024.57109888209</v>
      </c>
      <c r="U62" s="1">
        <f t="shared" si="35"/>
        <v>25707.666497224749</v>
      </c>
      <c r="V62" s="1">
        <f t="shared" si="35"/>
        <v>65156.118499827382</v>
      </c>
      <c r="W62" s="1">
        <f t="shared" si="35"/>
        <v>65156.118499827382</v>
      </c>
      <c r="X62" s="1">
        <f t="shared" si="35"/>
        <v>8879.1574344621822</v>
      </c>
      <c r="Y62" s="1">
        <f t="shared" si="35"/>
        <v>44315.508016346263</v>
      </c>
      <c r="Z62" s="1">
        <f t="shared" si="35"/>
        <v>21016.619116215195</v>
      </c>
      <c r="AA62" s="1">
        <f t="shared" si="35"/>
        <v>16273.342669111948</v>
      </c>
      <c r="AB62" s="1">
        <f t="shared" si="35"/>
        <v>163672.76188280582</v>
      </c>
      <c r="AC62" s="1">
        <f t="shared" si="35"/>
        <v>7655140.012714806</v>
      </c>
      <c r="AD62" s="1">
        <f t="shared" si="35"/>
        <v>38114.926065151143</v>
      </c>
      <c r="AE62" s="1">
        <f t="shared" si="35"/>
        <v>3113.5915795192514</v>
      </c>
      <c r="AF62" s="1">
        <f t="shared" si="35"/>
        <v>22975.728961010242</v>
      </c>
      <c r="AG62" s="1"/>
      <c r="AH62" s="1">
        <f t="shared" si="35"/>
        <v>4044.7070132311455</v>
      </c>
      <c r="AI62" s="1">
        <f t="shared" si="35"/>
        <v>15393.908787697548</v>
      </c>
      <c r="AJ62" s="1">
        <f t="shared" si="35"/>
        <v>126603.62811611083</v>
      </c>
      <c r="AK62" s="1">
        <f t="shared" si="35"/>
        <v>126603.62811611083</v>
      </c>
      <c r="AL62" s="1"/>
      <c r="AM62" s="1"/>
      <c r="AN62" s="1">
        <f t="shared" si="35"/>
        <v>1234118912.2774627</v>
      </c>
      <c r="AO62" s="1">
        <f t="shared" si="35"/>
        <v>0</v>
      </c>
      <c r="AP62" s="1">
        <f t="shared" si="35"/>
        <v>152023.19542873584</v>
      </c>
      <c r="AQ62" s="1">
        <f t="shared" si="35"/>
        <v>10860.083154566204</v>
      </c>
      <c r="AR62" s="1"/>
      <c r="AS62" s="1">
        <f t="shared" si="35"/>
        <v>157649.27218988657</v>
      </c>
      <c r="AT62" s="1">
        <f t="shared" si="35"/>
        <v>8338.21694110112</v>
      </c>
      <c r="AU62" s="1">
        <f t="shared" si="35"/>
        <v>89681.984264369676</v>
      </c>
      <c r="AV62" s="1"/>
      <c r="AW62" s="1">
        <f t="shared" si="35"/>
        <v>18169.601691808417</v>
      </c>
      <c r="AX62" s="1">
        <f t="shared" si="35"/>
        <v>67408.726040943671</v>
      </c>
      <c r="AY62" s="1">
        <f t="shared" si="35"/>
        <v>0</v>
      </c>
      <c r="AZ62" s="1">
        <f t="shared" si="35"/>
        <v>1621768.9701244656</v>
      </c>
      <c r="BA62" s="1">
        <f t="shared" si="35"/>
        <v>116182.41218057512</v>
      </c>
      <c r="BB62" s="1">
        <f t="shared" si="35"/>
        <v>12909.160690250059</v>
      </c>
      <c r="BC62" s="1">
        <f t="shared" si="35"/>
        <v>129091.57287082514</v>
      </c>
      <c r="BD62" s="1">
        <f t="shared" si="35"/>
        <v>96.163248636519626</v>
      </c>
      <c r="BE62" s="1">
        <f t="shared" si="35"/>
        <v>69009.478377439416</v>
      </c>
      <c r="BF62" s="1"/>
      <c r="BG62" s="1">
        <f t="shared" si="35"/>
        <v>62.841558088167872</v>
      </c>
      <c r="BH62" s="1">
        <f t="shared" si="35"/>
        <v>201840.20142209899</v>
      </c>
      <c r="BI62" s="1">
        <f t="shared" si="35"/>
        <v>227.2594139392267</v>
      </c>
      <c r="BJ62" s="1">
        <f t="shared" si="35"/>
        <v>8347.055041329224</v>
      </c>
      <c r="BK62" s="1">
        <f t="shared" si="35"/>
        <v>50353.734313793619</v>
      </c>
      <c r="BL62" s="1">
        <f t="shared" si="35"/>
        <v>30.887860225643745</v>
      </c>
      <c r="BM62" s="1">
        <f t="shared" si="35"/>
        <v>0</v>
      </c>
      <c r="BN62" s="1">
        <f t="shared" si="35"/>
        <v>5754.2559134739158</v>
      </c>
      <c r="BO62" s="1">
        <f t="shared" si="35"/>
        <v>1260578.4655531307</v>
      </c>
      <c r="BP62" s="1">
        <f t="shared" si="35"/>
        <v>1118050.5495992606</v>
      </c>
      <c r="BQ62" s="1">
        <f t="shared" si="35"/>
        <v>142527.91595387112</v>
      </c>
      <c r="BR62" s="1">
        <f t="shared" si="35"/>
        <v>94.79950693406758</v>
      </c>
      <c r="BS62" s="1">
        <f t="shared" si="35"/>
        <v>6.6840343119044192</v>
      </c>
      <c r="BT62" s="1">
        <f t="shared" si="35"/>
        <v>11471.961151598573</v>
      </c>
      <c r="BU62" s="1">
        <f t="shared" si="35"/>
        <v>1430.9721578120191</v>
      </c>
      <c r="BV62" s="1">
        <f t="shared" si="35"/>
        <v>423993.0716866827</v>
      </c>
      <c r="BW62" s="1">
        <f t="shared" si="35"/>
        <v>3275.7478634783592</v>
      </c>
      <c r="BX62" s="1">
        <f t="shared" si="35"/>
        <v>1680.1455792540712</v>
      </c>
      <c r="BY62" s="1">
        <f t="shared" si="35"/>
        <v>605704.428254792</v>
      </c>
      <c r="BZ62" s="1">
        <f t="shared" si="35"/>
        <v>1005.2803988997438</v>
      </c>
      <c r="CA62" s="1">
        <f t="shared" si="35"/>
        <v>244.45417453750582</v>
      </c>
      <c r="CB62" s="1">
        <f t="shared" si="35"/>
        <v>5367.1168618816355</v>
      </c>
      <c r="CC62" s="1">
        <f t="shared" si="35"/>
        <v>5.1342271276811138</v>
      </c>
      <c r="CD62" s="1">
        <f t="shared" si="35"/>
        <v>77356.491546411329</v>
      </c>
      <c r="CE62" s="1">
        <f t="shared" si="35"/>
        <v>17558.297773539998</v>
      </c>
      <c r="CF62" s="1">
        <f t="shared" si="35"/>
        <v>0</v>
      </c>
      <c r="CG62" s="1">
        <f t="shared" si="35"/>
        <v>2658.0017287225933</v>
      </c>
      <c r="CH62" s="1">
        <f t="shared" si="35"/>
        <v>25704.501471616728</v>
      </c>
      <c r="CI62" s="1">
        <f t="shared" si="35"/>
        <v>23110.140473283293</v>
      </c>
      <c r="CJ62" s="1">
        <f>SUM(CJ2:CJ51)</f>
        <v>1567324.5225560903</v>
      </c>
      <c r="CK62" s="1">
        <f>SUM(CK2:CK51)</f>
        <v>11337.482107079351</v>
      </c>
      <c r="CL62" s="68"/>
      <c r="CM62" s="68"/>
      <c r="CN62" s="89"/>
      <c r="CO62" s="89"/>
      <c r="CP62" s="89"/>
      <c r="CQ62" s="89"/>
      <c r="CR62" s="89"/>
      <c r="CS62" s="89"/>
      <c r="CT62" s="89"/>
      <c r="CY62" s="89"/>
      <c r="CZ62" s="89"/>
      <c r="DB62" s="89"/>
    </row>
    <row r="63" spans="1:106" x14ac:dyDescent="0.25">
      <c r="A63" s="89" t="s">
        <v>349</v>
      </c>
      <c r="B63" s="75">
        <f>+B3+B5+B8+B9+B11+B12+B14+B15+B16+B17+B18+B19+B20+B21+B22+B23+B24+B25+B26+B28+B30+B31+B33+B34+B35+B36+B37+B39+B40+B41+B42+B43+B44+B46+B47+B49+B50+B10</f>
        <v>6649242.7121889992</v>
      </c>
      <c r="C63" s="75">
        <f t="shared" ref="C63:O63" si="36">+C3+C5+C8+C9+C11+C12+C14+C15+C16+C17+C18+C19+C20+C21+C22+C23+C24+C25+C26+C28+C30+C31+C33+C34+C35+C36+C37+C39+C40+C41+C42+C43+C44+C46+C47+C49+C50+C10</f>
        <v>57336.401356049981</v>
      </c>
      <c r="D63" s="75">
        <f t="shared" si="36"/>
        <v>116669.51630079999</v>
      </c>
      <c r="E63" s="75">
        <f t="shared" si="36"/>
        <v>1084456.8515177001</v>
      </c>
      <c r="F63" s="75">
        <f t="shared" si="36"/>
        <v>983604.73674700013</v>
      </c>
      <c r="G63" s="75">
        <f t="shared" si="36"/>
        <v>68562.024652600012</v>
      </c>
      <c r="H63" s="75">
        <f t="shared" si="36"/>
        <v>1354336.1475124999</v>
      </c>
      <c r="I63" s="75">
        <f t="shared" si="36"/>
        <v>57095.829315510011</v>
      </c>
      <c r="J63" s="75">
        <f t="shared" si="36"/>
        <v>18924.280491993999</v>
      </c>
      <c r="K63" s="75">
        <f t="shared" si="36"/>
        <v>111822.28927953995</v>
      </c>
      <c r="L63" s="75">
        <f t="shared" si="36"/>
        <v>74204.891612200037</v>
      </c>
      <c r="M63" s="75">
        <f t="shared" si="36"/>
        <v>23542.764600499999</v>
      </c>
      <c r="N63" s="75">
        <f t="shared" si="36"/>
        <v>15088.266407744997</v>
      </c>
      <c r="O63" s="75">
        <f t="shared" si="36"/>
        <v>13947.512467260001</v>
      </c>
      <c r="P63" s="75"/>
      <c r="Q63" s="89"/>
      <c r="R63" s="89"/>
      <c r="T63" s="89"/>
      <c r="U63" s="89"/>
      <c r="V63" s="89"/>
      <c r="W63" s="89"/>
      <c r="X63" s="89"/>
      <c r="Y63" s="89"/>
      <c r="Z63" s="89"/>
      <c r="AA63" s="89"/>
      <c r="AB63" s="89"/>
      <c r="AC63" s="89"/>
      <c r="AD63" s="89"/>
      <c r="AE63" s="89"/>
      <c r="AF63" s="89"/>
      <c r="AH63" s="89"/>
      <c r="AI63" s="89"/>
      <c r="AJ63" s="89"/>
      <c r="AK63" s="89"/>
      <c r="AN63" s="89"/>
      <c r="AO63" s="89"/>
      <c r="AP63" s="89"/>
      <c r="AQ63" s="89"/>
      <c r="AS63" s="89"/>
      <c r="AT63" s="89"/>
      <c r="AU63" s="89"/>
      <c r="AW63" s="89"/>
      <c r="AX63" s="89"/>
      <c r="AY63" s="89"/>
      <c r="AZ63" s="89"/>
      <c r="BA63" s="89"/>
      <c r="BB63" s="89"/>
      <c r="BC63" s="89"/>
      <c r="BD63" s="89"/>
      <c r="BE63" s="89"/>
      <c r="BG63" s="89"/>
      <c r="BH63" s="89"/>
      <c r="BI63" s="89"/>
      <c r="BJ63" s="89"/>
      <c r="BK63" s="89"/>
      <c r="BL63" s="89"/>
      <c r="BM63" s="89"/>
      <c r="BN63" s="89"/>
      <c r="BO63" s="89"/>
      <c r="BP63" s="89"/>
      <c r="BQ63" s="89"/>
      <c r="BR63" s="89"/>
      <c r="BS63" s="89"/>
      <c r="BT63" s="89"/>
      <c r="BU63" s="89"/>
      <c r="BV63" s="89"/>
      <c r="BW63" s="89"/>
      <c r="BX63" s="89"/>
      <c r="BY63" s="89"/>
      <c r="BZ63" s="89"/>
      <c r="CA63" s="89"/>
      <c r="CB63" s="89"/>
      <c r="CC63" s="89"/>
      <c r="CD63" s="89"/>
      <c r="CE63" s="89"/>
      <c r="CF63" s="89"/>
      <c r="CG63" s="89"/>
      <c r="CH63" s="89"/>
      <c r="CI63" s="89"/>
      <c r="CJ63" s="89"/>
      <c r="CK63" s="89"/>
      <c r="CL63" s="89"/>
      <c r="CN63" s="89"/>
      <c r="CO63" s="89"/>
      <c r="CP63" s="89"/>
      <c r="CQ63" s="89"/>
      <c r="CR63" s="89"/>
      <c r="CS63" s="89"/>
      <c r="CT63" s="89"/>
      <c r="CY63" s="89"/>
      <c r="CZ63" s="89"/>
      <c r="DB63" s="89"/>
    </row>
    <row r="64" spans="1:106" x14ac:dyDescent="0.25">
      <c r="A64" s="89"/>
      <c r="B64" s="89"/>
      <c r="C64" s="75"/>
      <c r="D64" s="89"/>
      <c r="E64" s="89"/>
      <c r="F64" s="89"/>
      <c r="G64" s="89"/>
      <c r="H64" s="89"/>
      <c r="M64" s="89"/>
      <c r="N64" s="89"/>
      <c r="Q64" s="89"/>
      <c r="R64" s="89"/>
      <c r="T64" s="89"/>
      <c r="U64" s="89"/>
      <c r="V64" s="89"/>
      <c r="W64" s="89"/>
      <c r="X64" s="89"/>
      <c r="Y64" s="89"/>
      <c r="Z64" s="89"/>
      <c r="AA64" s="89"/>
      <c r="AB64" s="89"/>
      <c r="AC64" s="89"/>
      <c r="AD64" s="89"/>
      <c r="AE64" s="89"/>
      <c r="AF64" s="89"/>
      <c r="AH64" s="89"/>
      <c r="AI64" s="89"/>
      <c r="AJ64" s="89"/>
      <c r="AK64" s="89"/>
      <c r="AN64" s="89"/>
      <c r="AO64" s="89"/>
      <c r="AP64" s="89"/>
      <c r="AQ64" s="89"/>
      <c r="AS64" s="89"/>
      <c r="AT64" s="89"/>
      <c r="AU64" s="89"/>
      <c r="AW64" s="89"/>
      <c r="AX64" s="89"/>
      <c r="AY64" s="89"/>
      <c r="AZ64" s="89"/>
      <c r="BA64" s="89"/>
      <c r="BB64" s="89"/>
      <c r="BC64" s="89"/>
      <c r="BD64" s="89"/>
      <c r="BE64" s="89"/>
      <c r="BG64" s="89"/>
      <c r="BH64" s="89"/>
      <c r="BI64" s="89"/>
      <c r="BJ64" s="89"/>
      <c r="BK64" s="89"/>
      <c r="BL64" s="89"/>
      <c r="BM64" s="89"/>
      <c r="BN64" s="89"/>
      <c r="BO64" s="89"/>
      <c r="BP64" s="89"/>
      <c r="BQ64" s="89"/>
      <c r="BR64" s="89"/>
      <c r="BS64" s="89"/>
      <c r="BT64" s="89"/>
      <c r="BU64" s="89"/>
      <c r="BV64" s="89"/>
      <c r="BW64" s="89"/>
      <c r="BX64" s="89"/>
      <c r="BY64" s="89"/>
      <c r="BZ64" s="89"/>
      <c r="CA64" s="89"/>
      <c r="CB64" s="89"/>
      <c r="CC64" s="89"/>
      <c r="CD64" s="89"/>
      <c r="CE64" s="89"/>
      <c r="CF64" s="89"/>
      <c r="CG64" s="89"/>
      <c r="CH64" s="89"/>
      <c r="CI64" s="89"/>
      <c r="CJ64" s="89"/>
      <c r="CK64" s="89"/>
      <c r="CL64" s="89"/>
      <c r="CN64" s="89"/>
      <c r="CO64" s="89"/>
      <c r="CP64" s="89"/>
      <c r="CQ64" s="89"/>
      <c r="CR64" s="89"/>
      <c r="CS64" s="89"/>
      <c r="CT64" s="89"/>
      <c r="CY64" s="89"/>
      <c r="CZ64" s="89"/>
      <c r="DB64" s="89"/>
    </row>
    <row r="65" spans="3:21" x14ac:dyDescent="0.25">
      <c r="C65" s="75"/>
      <c r="D65" s="89"/>
      <c r="E65" s="89"/>
      <c r="F65" s="89"/>
      <c r="G65" s="89"/>
      <c r="H65" s="89"/>
      <c r="M65" s="89"/>
      <c r="N65" s="89"/>
      <c r="Q65" s="89"/>
      <c r="R65" s="86"/>
      <c r="T65" s="86"/>
      <c r="U65" s="86"/>
    </row>
    <row r="66" spans="3:21" x14ac:dyDescent="0.25">
      <c r="C66" s="75"/>
      <c r="D66" s="89"/>
      <c r="E66" s="89"/>
      <c r="F66" s="89"/>
      <c r="G66" s="89"/>
      <c r="H66" s="89"/>
      <c r="M66" s="89"/>
      <c r="N66" s="89"/>
      <c r="Q66" s="89"/>
      <c r="R66" s="89"/>
      <c r="T66" s="89"/>
      <c r="U66" s="89"/>
    </row>
    <row r="67" spans="3:21" x14ac:dyDescent="0.25">
      <c r="C67" s="75"/>
      <c r="D67" s="89"/>
      <c r="E67" s="89"/>
      <c r="F67" s="89"/>
      <c r="G67" s="89"/>
      <c r="H67" s="89"/>
      <c r="M67" s="89"/>
      <c r="N67" s="89"/>
      <c r="Q67" s="89"/>
      <c r="R67" s="89"/>
      <c r="T67" s="89"/>
      <c r="U67" s="89"/>
    </row>
    <row r="68" spans="3:21" x14ac:dyDescent="0.25">
      <c r="C68" s="75"/>
      <c r="D68" s="89"/>
      <c r="E68" s="89"/>
      <c r="F68" s="89"/>
      <c r="G68" s="89"/>
      <c r="H68" s="89"/>
      <c r="M68" s="89"/>
      <c r="N68" s="89"/>
      <c r="Q68" s="89"/>
      <c r="R68" s="89"/>
      <c r="T68" s="89"/>
      <c r="U68" s="89"/>
    </row>
    <row r="69" spans="3:21" x14ac:dyDescent="0.25">
      <c r="C69" s="75"/>
      <c r="D69" s="89"/>
      <c r="E69" s="89"/>
      <c r="F69" s="89"/>
      <c r="G69" s="89"/>
      <c r="H69" s="89"/>
      <c r="M69" s="89"/>
      <c r="N69" s="89"/>
      <c r="Q69" s="89"/>
      <c r="R69" s="89"/>
      <c r="T69" s="89"/>
      <c r="U69" s="89"/>
    </row>
    <row r="70" spans="3:21" x14ac:dyDescent="0.25">
      <c r="C70" s="75"/>
      <c r="D70" s="89"/>
      <c r="E70" s="89"/>
      <c r="F70" s="89"/>
      <c r="G70" s="89"/>
      <c r="H70" s="89"/>
      <c r="M70" s="89"/>
      <c r="N70" s="89"/>
      <c r="Q70" s="89"/>
      <c r="R70" s="89"/>
      <c r="T70" s="89"/>
      <c r="U70" s="89"/>
    </row>
    <row r="71" spans="3:21" x14ac:dyDescent="0.25">
      <c r="C71" s="75"/>
      <c r="D71" s="89"/>
      <c r="E71" s="89"/>
      <c r="F71" s="89"/>
      <c r="G71" s="89"/>
      <c r="H71" s="89"/>
      <c r="M71" s="89"/>
      <c r="N71" s="89"/>
      <c r="Q71" s="89"/>
      <c r="R71" s="89"/>
      <c r="T71" s="89"/>
      <c r="U71" s="89"/>
    </row>
    <row r="72" spans="3:21" x14ac:dyDescent="0.25">
      <c r="C72" s="75"/>
      <c r="D72" s="89"/>
      <c r="E72" s="89"/>
      <c r="F72" s="89"/>
      <c r="G72" s="89"/>
      <c r="H72" s="89"/>
      <c r="M72" s="89"/>
      <c r="N72" s="89"/>
      <c r="Q72" s="89"/>
      <c r="R72" s="89"/>
      <c r="T72" s="89"/>
      <c r="U72" s="89"/>
    </row>
    <row r="73" spans="3:21" x14ac:dyDescent="0.25">
      <c r="C73" s="75"/>
      <c r="D73" s="89"/>
      <c r="E73" s="89"/>
      <c r="F73" s="89"/>
      <c r="G73" s="89"/>
      <c r="H73" s="89"/>
      <c r="M73" s="89"/>
      <c r="N73" s="89"/>
      <c r="Q73" s="89"/>
      <c r="R73" s="89"/>
      <c r="T73" s="89"/>
      <c r="U73" s="89"/>
    </row>
    <row r="74" spans="3:21" x14ac:dyDescent="0.25">
      <c r="C74" s="75"/>
      <c r="D74" s="89"/>
      <c r="E74" s="89"/>
      <c r="F74" s="89"/>
      <c r="G74" s="89"/>
      <c r="H74" s="89"/>
      <c r="M74" s="89"/>
      <c r="N74" s="89"/>
      <c r="Q74" s="89"/>
      <c r="R74" s="89"/>
      <c r="T74" s="89"/>
      <c r="U74" s="89"/>
    </row>
    <row r="75" spans="3:21" x14ac:dyDescent="0.25">
      <c r="C75" s="75"/>
      <c r="D75" s="89"/>
      <c r="E75" s="89"/>
      <c r="F75" s="89"/>
      <c r="G75" s="89"/>
      <c r="H75" s="89"/>
      <c r="M75" s="89"/>
      <c r="N75" s="89"/>
      <c r="Q75" s="89"/>
      <c r="R75" s="89"/>
      <c r="T75" s="89"/>
      <c r="U75" s="89"/>
    </row>
    <row r="76" spans="3:21" x14ac:dyDescent="0.25">
      <c r="C76" s="75"/>
      <c r="D76" s="89"/>
      <c r="E76" s="89"/>
      <c r="F76" s="89"/>
      <c r="G76" s="89"/>
      <c r="H76" s="89"/>
      <c r="M76" s="89"/>
      <c r="N76" s="89"/>
      <c r="Q76" s="89"/>
      <c r="R76" s="89"/>
      <c r="T76" s="89"/>
      <c r="U76" s="89"/>
    </row>
    <row r="77" spans="3:21" x14ac:dyDescent="0.25">
      <c r="C77" s="75"/>
      <c r="D77" s="89"/>
      <c r="E77" s="89"/>
      <c r="F77" s="89"/>
      <c r="G77" s="89"/>
      <c r="H77" s="89"/>
      <c r="M77" s="89"/>
      <c r="N77" s="89"/>
      <c r="Q77" s="89"/>
      <c r="R77" s="89"/>
      <c r="T77" s="89"/>
      <c r="U77" s="89"/>
    </row>
    <row r="78" spans="3:21" x14ac:dyDescent="0.25">
      <c r="C78" s="75"/>
      <c r="D78" s="89"/>
      <c r="E78" s="89"/>
      <c r="F78" s="89"/>
      <c r="G78" s="89"/>
      <c r="H78" s="89"/>
      <c r="M78" s="89"/>
      <c r="N78" s="89"/>
      <c r="Q78" s="89"/>
      <c r="R78" s="89"/>
      <c r="T78" s="89"/>
      <c r="U78" s="89"/>
    </row>
    <row r="79" spans="3:21" x14ac:dyDescent="0.25">
      <c r="C79" s="75"/>
      <c r="D79" s="89"/>
      <c r="E79" s="89"/>
      <c r="F79" s="89"/>
      <c r="G79" s="89"/>
      <c r="H79" s="89"/>
      <c r="M79" s="89"/>
      <c r="N79" s="89"/>
      <c r="Q79" s="89"/>
      <c r="R79" s="89"/>
      <c r="T79" s="89"/>
      <c r="U79" s="89"/>
    </row>
    <row r="80" spans="3:21" x14ac:dyDescent="0.25">
      <c r="C80" s="75"/>
      <c r="D80" s="89"/>
      <c r="E80" s="89"/>
      <c r="F80" s="89"/>
      <c r="G80" s="89"/>
      <c r="H80" s="89"/>
      <c r="M80" s="89"/>
      <c r="N80" s="89"/>
      <c r="Q80" s="89"/>
      <c r="R80" s="89"/>
      <c r="T80" s="89"/>
      <c r="U80" s="89"/>
    </row>
    <row r="81" spans="3:3" x14ac:dyDescent="0.25">
      <c r="C81" s="75"/>
    </row>
    <row r="82" spans="3:3" x14ac:dyDescent="0.25">
      <c r="C82" s="75"/>
    </row>
    <row r="83" spans="3:3" x14ac:dyDescent="0.25">
      <c r="C83" s="75"/>
    </row>
    <row r="84" spans="3:3" x14ac:dyDescent="0.25">
      <c r="C84" s="75"/>
    </row>
    <row r="85" spans="3:3" x14ac:dyDescent="0.25">
      <c r="C85" s="75"/>
    </row>
    <row r="86" spans="3:3" x14ac:dyDescent="0.25">
      <c r="C86" s="75"/>
    </row>
    <row r="87" spans="3:3" x14ac:dyDescent="0.25">
      <c r="C87" s="75"/>
    </row>
    <row r="88" spans="3:3" x14ac:dyDescent="0.25">
      <c r="C88" s="75"/>
    </row>
    <row r="89" spans="3:3" x14ac:dyDescent="0.25">
      <c r="C89" s="75"/>
    </row>
    <row r="90" spans="3:3" x14ac:dyDescent="0.25">
      <c r="C90" s="75"/>
    </row>
    <row r="91" spans="3:3" x14ac:dyDescent="0.25">
      <c r="C91" s="75"/>
    </row>
    <row r="92" spans="3:3" x14ac:dyDescent="0.25">
      <c r="C92" s="75"/>
    </row>
    <row r="93" spans="3:3" x14ac:dyDescent="0.25">
      <c r="C93" s="75"/>
    </row>
    <row r="94" spans="3:3" x14ac:dyDescent="0.25">
      <c r="C94" s="75"/>
    </row>
    <row r="95" spans="3:3" x14ac:dyDescent="0.25">
      <c r="C95" s="75"/>
    </row>
    <row r="96" spans="3:3" x14ac:dyDescent="0.25">
      <c r="C96" s="75"/>
    </row>
    <row r="97" spans="3:3" x14ac:dyDescent="0.25">
      <c r="C97" s="75"/>
    </row>
    <row r="98" spans="3:3" x14ac:dyDescent="0.25">
      <c r="C98" s="75"/>
    </row>
    <row r="99" spans="3:3" x14ac:dyDescent="0.25">
      <c r="C99" s="75"/>
    </row>
    <row r="100" spans="3:3" x14ac:dyDescent="0.25">
      <c r="C100" s="75"/>
    </row>
    <row r="101" spans="3:3" x14ac:dyDescent="0.25">
      <c r="C101" s="75"/>
    </row>
    <row r="102" spans="3:3" x14ac:dyDescent="0.25">
      <c r="C102" s="75"/>
    </row>
    <row r="103" spans="3:3" x14ac:dyDescent="0.25">
      <c r="C103" s="75"/>
    </row>
    <row r="104" spans="3:3" x14ac:dyDescent="0.25">
      <c r="C104" s="75"/>
    </row>
    <row r="105" spans="3:3" x14ac:dyDescent="0.25">
      <c r="C105" s="75"/>
    </row>
    <row r="106" spans="3:3" x14ac:dyDescent="0.25">
      <c r="C106" s="75"/>
    </row>
    <row r="107" spans="3:3" x14ac:dyDescent="0.25">
      <c r="C107" s="75"/>
    </row>
    <row r="108" spans="3:3" x14ac:dyDescent="0.25">
      <c r="C108" s="75"/>
    </row>
    <row r="109" spans="3:3" x14ac:dyDescent="0.25">
      <c r="C109" s="75"/>
    </row>
    <row r="110" spans="3:3" x14ac:dyDescent="0.25">
      <c r="C110" s="75"/>
    </row>
    <row r="111" spans="3:3" x14ac:dyDescent="0.25">
      <c r="C111" s="75"/>
    </row>
    <row r="112" spans="3:3" x14ac:dyDescent="0.25">
      <c r="C112" s="75"/>
    </row>
    <row r="113" spans="3:3" x14ac:dyDescent="0.25">
      <c r="C113" s="75"/>
    </row>
    <row r="114" spans="3:3" x14ac:dyDescent="0.25">
      <c r="C114" s="75"/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DB114"/>
  <sheetViews>
    <sheetView zoomScale="85" zoomScaleNormal="85" workbookViewId="0">
      <pane xSplit="1" ySplit="2" topLeftCell="R23" activePane="bottomRight" state="frozen"/>
      <selection pane="topRight" activeCell="AC33" sqref="AC33"/>
      <selection pane="bottomLeft" activeCell="AC33" sqref="AC33"/>
      <selection pane="bottomRight" activeCell="R2" sqref="R2"/>
    </sheetView>
  </sheetViews>
  <sheetFormatPr defaultColWidth="9.140625" defaultRowHeight="15" x14ac:dyDescent="0.25"/>
  <cols>
    <col min="1" max="1" width="21.5703125" style="21" customWidth="1"/>
    <col min="2" max="2" width="11.7109375" style="21" customWidth="1"/>
    <col min="3" max="3" width="10.140625" style="21" customWidth="1"/>
    <col min="4" max="4" width="9.7109375" style="21" customWidth="1"/>
    <col min="5" max="5" width="10.42578125" style="21" customWidth="1"/>
    <col min="6" max="6" width="10.5703125" style="21" customWidth="1"/>
    <col min="7" max="8" width="9.85546875" style="21" customWidth="1"/>
    <col min="9" max="12" width="9.85546875" style="55" customWidth="1"/>
    <col min="13" max="14" width="9.85546875" style="21" customWidth="1"/>
    <col min="15" max="15" width="9.85546875" style="55" customWidth="1"/>
    <col min="16" max="16" width="10.85546875" style="55" bestFit="1" customWidth="1"/>
    <col min="17" max="17" width="9.140625" style="21"/>
    <col min="18" max="18" width="17.42578125" style="21" customWidth="1"/>
    <col min="19" max="19" width="7.7109375" style="75" bestFit="1" customWidth="1"/>
    <col min="20" max="20" width="6.7109375" style="21" bestFit="1" customWidth="1"/>
    <col min="21" max="21" width="9.7109375" style="74" bestFit="1" customWidth="1"/>
    <col min="22" max="22" width="7.7109375" style="21" bestFit="1" customWidth="1"/>
    <col min="23" max="23" width="14.5703125" style="21" bestFit="1" customWidth="1"/>
    <col min="24" max="24" width="7.7109375" style="21" bestFit="1" customWidth="1"/>
    <col min="25" max="25" width="7.7109375" style="74" customWidth="1"/>
    <col min="26" max="26" width="6.7109375" style="21" bestFit="1" customWidth="1"/>
    <col min="27" max="27" width="12.85546875" style="74" bestFit="1" customWidth="1"/>
    <col min="28" max="28" width="9.28515625" style="21" bestFit="1" customWidth="1"/>
    <col min="29" max="29" width="10.28515625" style="21" bestFit="1" customWidth="1"/>
    <col min="30" max="30" width="7.7109375" style="21" bestFit="1" customWidth="1"/>
    <col min="31" max="32" width="6.7109375" style="21" bestFit="1" customWidth="1"/>
    <col min="33" max="33" width="10.85546875" style="89" bestFit="1" customWidth="1"/>
    <col min="34" max="34" width="6.7109375" style="21" bestFit="1" customWidth="1"/>
    <col min="35" max="35" width="6.7109375" style="74" customWidth="1"/>
    <col min="36" max="36" width="7.7109375" style="21" bestFit="1" customWidth="1"/>
    <col min="37" max="37" width="15.42578125" style="21" bestFit="1" customWidth="1"/>
    <col min="38" max="39" width="5.7109375" style="89" bestFit="1" customWidth="1"/>
    <col min="40" max="40" width="12.7109375" style="21" bestFit="1" customWidth="1"/>
    <col min="41" max="41" width="6.5703125" style="21" bestFit="1" customWidth="1"/>
    <col min="42" max="43" width="6.7109375" style="21" bestFit="1" customWidth="1"/>
    <col min="44" max="44" width="6.7109375" style="89" customWidth="1"/>
    <col min="45" max="45" width="6.7109375" style="74" customWidth="1"/>
    <col min="46" max="46" width="6.7109375" style="21" bestFit="1" customWidth="1"/>
    <col min="47" max="47" width="7.7109375" style="21" bestFit="1" customWidth="1"/>
    <col min="48" max="48" width="7.7109375" style="89" customWidth="1"/>
    <col min="49" max="49" width="6.7109375" style="21" bestFit="1" customWidth="1"/>
    <col min="50" max="50" width="7.7109375" style="21" bestFit="1" customWidth="1"/>
    <col min="51" max="51" width="10" style="21" bestFit="1" customWidth="1"/>
    <col min="52" max="52" width="9.28515625" style="74" bestFit="1" customWidth="1"/>
    <col min="53" max="53" width="7.7109375" style="21" bestFit="1" customWidth="1"/>
    <col min="54" max="54" width="6.7109375" style="21" bestFit="1" customWidth="1"/>
    <col min="55" max="55" width="7.7109375" style="21" bestFit="1" customWidth="1"/>
    <col min="56" max="56" width="6.7109375" style="21" bestFit="1" customWidth="1"/>
    <col min="57" max="57" width="7.7109375" style="21" bestFit="1" customWidth="1"/>
    <col min="58" max="58" width="7.7109375" style="89" customWidth="1"/>
    <col min="59" max="59" width="4.28515625" style="21" bestFit="1" customWidth="1"/>
    <col min="60" max="60" width="9.28515625" style="21" bestFit="1" customWidth="1"/>
    <col min="61" max="61" width="5.7109375" style="21" bestFit="1" customWidth="1"/>
    <col min="62" max="62" width="6.7109375" style="21" bestFit="1" customWidth="1"/>
    <col min="63" max="63" width="7.7109375" style="21" bestFit="1" customWidth="1"/>
    <col min="64" max="64" width="4.140625" style="21" bestFit="1" customWidth="1"/>
    <col min="65" max="65" width="5.85546875" style="21" bestFit="1" customWidth="1"/>
    <col min="66" max="66" width="6.7109375" style="21" bestFit="1" customWidth="1"/>
    <col min="67" max="68" width="9.28515625" style="21" bestFit="1" customWidth="1"/>
    <col min="69" max="69" width="7.7109375" style="21" bestFit="1" customWidth="1"/>
    <col min="70" max="70" width="5.140625" style="21" bestFit="1" customWidth="1"/>
    <col min="71" max="71" width="5.28515625" style="21" bestFit="1" customWidth="1"/>
    <col min="72" max="72" width="8.7109375" style="21" bestFit="1" customWidth="1"/>
    <col min="73" max="73" width="5.7109375" style="21" bestFit="1" customWidth="1"/>
    <col min="74" max="74" width="7.85546875" style="21" bestFit="1" customWidth="1"/>
    <col min="75" max="75" width="5.85546875" style="21" bestFit="1" customWidth="1"/>
    <col min="76" max="76" width="6" style="21" bestFit="1" customWidth="1"/>
    <col min="77" max="77" width="7.7109375" style="21" bestFit="1" customWidth="1"/>
    <col min="78" max="78" width="6.7109375" style="21" bestFit="1" customWidth="1"/>
    <col min="79" max="79" width="5.7109375" style="21" bestFit="1" customWidth="1"/>
    <col min="80" max="80" width="6.7109375" style="21" bestFit="1" customWidth="1"/>
    <col min="81" max="81" width="4.140625" style="21" bestFit="1" customWidth="1"/>
    <col min="82" max="82" width="7.7109375" style="21" bestFit="1" customWidth="1"/>
    <col min="83" max="83" width="8" style="21" bestFit="1" customWidth="1"/>
    <col min="84" max="84" width="5.28515625" style="21" bestFit="1" customWidth="1"/>
    <col min="85" max="85" width="6.7109375" style="21" bestFit="1" customWidth="1"/>
    <col min="86" max="86" width="7.7109375" style="21" bestFit="1" customWidth="1"/>
    <col min="87" max="88" width="9.28515625" style="21" bestFit="1" customWidth="1"/>
    <col min="89" max="89" width="7.7109375" style="21" bestFit="1" customWidth="1"/>
    <col min="90" max="90" width="6.7109375" style="21" customWidth="1"/>
    <col min="91" max="91" width="6.7109375" style="89" customWidth="1"/>
    <col min="92" max="98" width="9.140625" style="21"/>
    <col min="99" max="105" width="9" style="72" customWidth="1"/>
    <col min="106" max="16384" width="9.140625" style="21"/>
  </cols>
  <sheetData>
    <row r="1" spans="1:106" x14ac:dyDescent="0.25">
      <c r="A1" s="89"/>
      <c r="B1" s="89" t="s">
        <v>534</v>
      </c>
      <c r="C1" s="89"/>
      <c r="D1" s="89"/>
      <c r="E1" s="89"/>
      <c r="F1" s="89"/>
      <c r="G1" s="89"/>
      <c r="H1" s="89"/>
      <c r="M1" s="89"/>
      <c r="N1" s="89"/>
      <c r="Q1" s="89"/>
      <c r="R1" s="89" t="s">
        <v>535</v>
      </c>
      <c r="T1" s="89"/>
      <c r="U1" s="89"/>
      <c r="V1" s="89"/>
      <c r="W1" s="89"/>
      <c r="X1" s="89"/>
      <c r="Y1" s="89"/>
      <c r="Z1" s="89"/>
      <c r="AA1" s="89"/>
      <c r="AB1" s="89"/>
      <c r="AC1" s="89"/>
      <c r="AD1" s="89"/>
      <c r="AE1" s="89"/>
      <c r="AF1" s="89"/>
      <c r="AH1" s="89"/>
      <c r="AI1" s="89"/>
      <c r="AJ1" s="89"/>
      <c r="AK1" s="89"/>
      <c r="AN1" s="89"/>
      <c r="AO1" s="89"/>
      <c r="AP1" s="89"/>
      <c r="AQ1" s="89"/>
      <c r="AS1" s="89"/>
      <c r="AT1" s="89"/>
      <c r="AU1" s="89"/>
      <c r="AW1" s="89"/>
      <c r="AX1" s="89"/>
      <c r="AY1" s="89"/>
      <c r="AZ1" s="89"/>
      <c r="BA1" s="89"/>
      <c r="BB1" s="89"/>
      <c r="BC1" s="89"/>
      <c r="BD1" s="89"/>
      <c r="BE1" s="89"/>
      <c r="BG1" s="89"/>
      <c r="BH1" s="89"/>
      <c r="BI1" s="89"/>
      <c r="BJ1" s="89"/>
      <c r="BK1" s="89"/>
      <c r="BL1" s="89"/>
      <c r="BM1" s="89"/>
      <c r="BN1" s="89"/>
      <c r="BO1" s="89"/>
      <c r="BP1" s="89"/>
      <c r="BQ1" s="89"/>
      <c r="BR1" s="89"/>
      <c r="BS1" s="89"/>
      <c r="BT1" s="89"/>
      <c r="BU1" s="89"/>
      <c r="BV1" s="89"/>
      <c r="BW1" s="89"/>
      <c r="BX1" s="89"/>
      <c r="BY1" s="89"/>
      <c r="BZ1" s="89"/>
      <c r="CA1" s="89"/>
      <c r="CB1" s="89"/>
      <c r="CC1" s="89"/>
      <c r="CD1" s="89"/>
      <c r="CE1" s="89"/>
      <c r="CF1" s="89"/>
      <c r="CG1" s="89"/>
      <c r="CH1" s="89"/>
      <c r="CI1" s="89"/>
      <c r="CJ1" s="89"/>
      <c r="CK1" s="89"/>
      <c r="CL1" s="89"/>
      <c r="CN1" s="89" t="s">
        <v>380</v>
      </c>
      <c r="CO1" s="89"/>
      <c r="CP1" s="89"/>
      <c r="CQ1" s="89"/>
      <c r="CR1" s="89"/>
      <c r="CS1" s="89"/>
      <c r="CT1" s="89"/>
      <c r="DB1" s="89"/>
    </row>
    <row r="2" spans="1:106" x14ac:dyDescent="0.25">
      <c r="A2" s="89" t="s">
        <v>373</v>
      </c>
      <c r="B2" s="89" t="s">
        <v>54</v>
      </c>
      <c r="C2" s="89" t="s">
        <v>82</v>
      </c>
      <c r="D2" s="89" t="s">
        <v>163</v>
      </c>
      <c r="E2" s="89" t="s">
        <v>164</v>
      </c>
      <c r="F2" s="89" t="s">
        <v>165</v>
      </c>
      <c r="G2" s="89" t="s">
        <v>140</v>
      </c>
      <c r="H2" s="89" t="s">
        <v>166</v>
      </c>
      <c r="I2" s="72" t="s">
        <v>355</v>
      </c>
      <c r="J2" s="72" t="s">
        <v>356</v>
      </c>
      <c r="K2" s="72" t="s">
        <v>374</v>
      </c>
      <c r="L2" s="72" t="s">
        <v>357</v>
      </c>
      <c r="M2" s="72" t="s">
        <v>375</v>
      </c>
      <c r="N2" s="72" t="s">
        <v>376</v>
      </c>
      <c r="O2" s="72" t="s">
        <v>377</v>
      </c>
      <c r="P2" s="72" t="s">
        <v>378</v>
      </c>
      <c r="Q2" s="89"/>
      <c r="R2" s="89" t="s">
        <v>336</v>
      </c>
      <c r="S2" s="73" t="s">
        <v>358</v>
      </c>
      <c r="T2" s="89" t="s">
        <v>36</v>
      </c>
      <c r="U2" s="89" t="s">
        <v>38</v>
      </c>
      <c r="V2" s="89" t="s">
        <v>40</v>
      </c>
      <c r="W2" s="89" t="s">
        <v>42</v>
      </c>
      <c r="X2" s="89" t="s">
        <v>44</v>
      </c>
      <c r="Y2" s="89" t="s">
        <v>359</v>
      </c>
      <c r="Z2" s="89" t="s">
        <v>46</v>
      </c>
      <c r="AA2" s="89" t="s">
        <v>48</v>
      </c>
      <c r="AB2" s="89" t="s">
        <v>50</v>
      </c>
      <c r="AC2" s="89" t="s">
        <v>54</v>
      </c>
      <c r="AD2" s="89" t="s">
        <v>56</v>
      </c>
      <c r="AE2" s="89" t="s">
        <v>58</v>
      </c>
      <c r="AF2" s="89" t="s">
        <v>60</v>
      </c>
      <c r="AG2" s="89" t="s">
        <v>378</v>
      </c>
      <c r="AH2" s="89" t="s">
        <v>62</v>
      </c>
      <c r="AI2" s="89" t="s">
        <v>360</v>
      </c>
      <c r="AJ2" s="89" t="s">
        <v>64</v>
      </c>
      <c r="AK2" s="89" t="s">
        <v>66</v>
      </c>
      <c r="AL2" s="89" t="s">
        <v>361</v>
      </c>
      <c r="AM2" s="89" t="s">
        <v>362</v>
      </c>
      <c r="AN2" s="89" t="s">
        <v>533</v>
      </c>
      <c r="AO2" s="89" t="s">
        <v>70</v>
      </c>
      <c r="AP2" s="89" t="s">
        <v>72</v>
      </c>
      <c r="AQ2" s="89" t="s">
        <v>74</v>
      </c>
      <c r="AR2" s="89" t="s">
        <v>363</v>
      </c>
      <c r="AS2" s="89" t="s">
        <v>364</v>
      </c>
      <c r="AT2" s="89" t="s">
        <v>76</v>
      </c>
      <c r="AU2" s="89" t="s">
        <v>78</v>
      </c>
      <c r="AV2" s="89" t="s">
        <v>365</v>
      </c>
      <c r="AW2" s="89" t="s">
        <v>80</v>
      </c>
      <c r="AX2" s="89" t="s">
        <v>82</v>
      </c>
      <c r="AY2" s="89" t="s">
        <v>84</v>
      </c>
      <c r="AZ2" s="89" t="s">
        <v>366</v>
      </c>
      <c r="BA2" s="89" t="s">
        <v>86</v>
      </c>
      <c r="BB2" s="89" t="s">
        <v>88</v>
      </c>
      <c r="BC2" s="89" t="s">
        <v>163</v>
      </c>
      <c r="BD2" s="89" t="s">
        <v>92</v>
      </c>
      <c r="BE2" s="89" t="s">
        <v>94</v>
      </c>
      <c r="BF2" s="89" t="s">
        <v>367</v>
      </c>
      <c r="BG2" s="89" t="s">
        <v>96</v>
      </c>
      <c r="BH2" s="89" t="s">
        <v>98</v>
      </c>
      <c r="BI2" s="89" t="s">
        <v>100</v>
      </c>
      <c r="BJ2" s="89" t="s">
        <v>102</v>
      </c>
      <c r="BK2" s="89" t="s">
        <v>104</v>
      </c>
      <c r="BL2" s="89" t="s">
        <v>106</v>
      </c>
      <c r="BM2" s="89" t="s">
        <v>108</v>
      </c>
      <c r="BN2" s="89" t="s">
        <v>110</v>
      </c>
      <c r="BO2" s="89" t="s">
        <v>164</v>
      </c>
      <c r="BP2" s="89" t="s">
        <v>165</v>
      </c>
      <c r="BQ2" s="89" t="s">
        <v>112</v>
      </c>
      <c r="BR2" s="89" t="s">
        <v>114</v>
      </c>
      <c r="BS2" s="89" t="s">
        <v>116</v>
      </c>
      <c r="BT2" s="89" t="s">
        <v>118</v>
      </c>
      <c r="BU2" s="89" t="s">
        <v>120</v>
      </c>
      <c r="BV2" s="89" t="s">
        <v>122</v>
      </c>
      <c r="BW2" s="89" t="s">
        <v>124</v>
      </c>
      <c r="BX2" s="89" t="s">
        <v>126</v>
      </c>
      <c r="BY2" s="89" t="s">
        <v>128</v>
      </c>
      <c r="BZ2" s="89" t="s">
        <v>130</v>
      </c>
      <c r="CA2" s="89" t="s">
        <v>132</v>
      </c>
      <c r="CB2" s="89" t="s">
        <v>134</v>
      </c>
      <c r="CC2" s="89" t="s">
        <v>136</v>
      </c>
      <c r="CD2" s="89" t="s">
        <v>140</v>
      </c>
      <c r="CE2" s="89" t="s">
        <v>142</v>
      </c>
      <c r="CF2" s="89" t="s">
        <v>144</v>
      </c>
      <c r="CG2" s="89" t="s">
        <v>146</v>
      </c>
      <c r="CH2" s="89" t="s">
        <v>148</v>
      </c>
      <c r="CI2" s="89" t="s">
        <v>152</v>
      </c>
      <c r="CJ2" s="89" t="s">
        <v>154</v>
      </c>
      <c r="CK2" s="89" t="s">
        <v>156</v>
      </c>
      <c r="CL2" s="89"/>
      <c r="CM2" s="89" t="s">
        <v>366</v>
      </c>
      <c r="CN2" s="89" t="s">
        <v>54</v>
      </c>
      <c r="CO2" s="89" t="s">
        <v>82</v>
      </c>
      <c r="CP2" s="89" t="s">
        <v>163</v>
      </c>
      <c r="CQ2" s="89" t="s">
        <v>164</v>
      </c>
      <c r="CR2" s="89" t="s">
        <v>165</v>
      </c>
      <c r="CS2" s="89" t="s">
        <v>140</v>
      </c>
      <c r="CT2" s="89" t="s">
        <v>166</v>
      </c>
      <c r="CU2" s="72" t="s">
        <v>355</v>
      </c>
      <c r="CV2" s="72" t="s">
        <v>356</v>
      </c>
      <c r="CW2" s="72" t="s">
        <v>374</v>
      </c>
      <c r="CX2" s="72" t="s">
        <v>357</v>
      </c>
      <c r="CY2" s="72" t="s">
        <v>375</v>
      </c>
      <c r="CZ2" s="72" t="s">
        <v>376</v>
      </c>
      <c r="DA2" s="72" t="s">
        <v>377</v>
      </c>
      <c r="DB2" s="72" t="s">
        <v>378</v>
      </c>
    </row>
    <row r="3" spans="1:106" x14ac:dyDescent="0.25">
      <c r="A3" s="89" t="s">
        <v>168</v>
      </c>
      <c r="B3" s="75">
        <v>22212.497513999999</v>
      </c>
      <c r="C3" s="75">
        <v>150.74364800000001</v>
      </c>
      <c r="D3" s="75">
        <v>429.42985099999999</v>
      </c>
      <c r="E3" s="75">
        <v>3676.767938</v>
      </c>
      <c r="F3" s="75">
        <v>3362.4615520000002</v>
      </c>
      <c r="G3" s="75">
        <v>225.69534100000001</v>
      </c>
      <c r="H3" s="75">
        <v>4202.5639700000002</v>
      </c>
      <c r="I3" s="75">
        <v>221.908029</v>
      </c>
      <c r="J3" s="75">
        <v>128.06864999999999</v>
      </c>
      <c r="K3" s="75">
        <v>459.88291199999998</v>
      </c>
      <c r="L3" s="75">
        <v>303.87198999999998</v>
      </c>
      <c r="M3" s="75">
        <v>67.759990000000002</v>
      </c>
      <c r="N3" s="75">
        <v>16.299631000000002</v>
      </c>
      <c r="O3" s="75">
        <v>64.500007999999994</v>
      </c>
      <c r="P3" s="75"/>
      <c r="Q3" s="89"/>
      <c r="R3" s="89" t="s">
        <v>168</v>
      </c>
      <c r="S3" s="75">
        <v>355.88146477942502</v>
      </c>
      <c r="T3" s="75">
        <v>53.3862462881279</v>
      </c>
      <c r="U3" s="75">
        <v>67.760020742044503</v>
      </c>
      <c r="V3" s="75">
        <v>221.90811418052101</v>
      </c>
      <c r="W3" s="75">
        <v>221.90811418052101</v>
      </c>
      <c r="X3" s="75">
        <v>19.105150959357701</v>
      </c>
      <c r="Y3" s="75">
        <v>113.17497634984301</v>
      </c>
      <c r="Z3" s="75">
        <v>128.068723533152</v>
      </c>
      <c r="AA3" s="75">
        <v>16.299643773438898</v>
      </c>
      <c r="AB3" s="75">
        <v>381.46164381189902</v>
      </c>
      <c r="AC3" s="75">
        <v>22212.506699295001</v>
      </c>
      <c r="AD3" s="75">
        <v>86.854757652596305</v>
      </c>
      <c r="AE3" s="75">
        <v>0</v>
      </c>
      <c r="AF3" s="75">
        <v>57.141677000140099</v>
      </c>
      <c r="AG3" s="75">
        <v>0</v>
      </c>
      <c r="AH3" s="75">
        <v>10.0312045395168</v>
      </c>
      <c r="AI3" s="75">
        <v>37.913624347575102</v>
      </c>
      <c r="AJ3" s="75">
        <v>459.88306286964598</v>
      </c>
      <c r="AK3" s="75">
        <v>459.88306286964598</v>
      </c>
      <c r="AL3" s="75">
        <v>40.137336973737902</v>
      </c>
      <c r="AM3" s="75">
        <v>0</v>
      </c>
      <c r="AN3" s="75">
        <v>4101881.5897936998</v>
      </c>
      <c r="AO3" s="75">
        <v>0</v>
      </c>
      <c r="AP3" s="75">
        <v>388.39989214687699</v>
      </c>
      <c r="AQ3" s="75">
        <v>27.174288930337401</v>
      </c>
      <c r="AR3" s="75">
        <v>46.460406901076297</v>
      </c>
      <c r="AS3" s="75">
        <v>403.14414459458999</v>
      </c>
      <c r="AT3" s="75">
        <v>20.428410396152898</v>
      </c>
      <c r="AU3" s="75">
        <v>303.87303279782401</v>
      </c>
      <c r="AV3" s="75">
        <v>0</v>
      </c>
      <c r="AW3" s="75">
        <v>70.075741273849403</v>
      </c>
      <c r="AX3" s="75">
        <v>150.743737947607</v>
      </c>
      <c r="AY3" s="75">
        <v>0</v>
      </c>
      <c r="AZ3" s="75">
        <v>4328.4684518593203</v>
      </c>
      <c r="BA3" s="75">
        <v>386.48705238799101</v>
      </c>
      <c r="BB3" s="75">
        <v>42.9430034771297</v>
      </c>
      <c r="BC3" s="75">
        <v>429.43005586512101</v>
      </c>
      <c r="BD3" s="75">
        <v>0.24755697752066999</v>
      </c>
      <c r="BE3" s="75">
        <v>171.38378310813101</v>
      </c>
      <c r="BF3" s="75">
        <v>17.284671788115901</v>
      </c>
      <c r="BG3" s="75">
        <v>9.6216420234020605E-2</v>
      </c>
      <c r="BH3" s="75">
        <v>412.08084190264401</v>
      </c>
      <c r="BI3" s="75">
        <v>3.8743554820681501E-2</v>
      </c>
      <c r="BJ3" s="75">
        <v>11.7047196368987</v>
      </c>
      <c r="BK3" s="75">
        <v>124.86848387043401</v>
      </c>
      <c r="BL3" s="75">
        <v>3.1233551998765301E-2</v>
      </c>
      <c r="BM3" s="75">
        <v>0</v>
      </c>
      <c r="BN3" s="75">
        <v>2.83757112011331</v>
      </c>
      <c r="BO3" s="75">
        <v>3676.7696509100001</v>
      </c>
      <c r="BP3" s="75">
        <v>3362.4628024579201</v>
      </c>
      <c r="BQ3" s="75">
        <v>314.30684845207901</v>
      </c>
      <c r="BR3" s="75">
        <v>3.6169392042416898E-2</v>
      </c>
      <c r="BS3" s="75">
        <v>6.1391438604033403E-3</v>
      </c>
      <c r="BT3" s="75">
        <v>13.8707357027508</v>
      </c>
      <c r="BU3" s="75">
        <v>1.7566296264819199</v>
      </c>
      <c r="BV3" s="75">
        <v>1310.0576119203899</v>
      </c>
      <c r="BW3" s="75">
        <v>8.8707460954490998</v>
      </c>
      <c r="BX3" s="75">
        <v>3.9721980342487999</v>
      </c>
      <c r="BY3" s="75">
        <v>1871.5109582940599</v>
      </c>
      <c r="BZ3" s="75">
        <v>0</v>
      </c>
      <c r="CA3" s="75">
        <v>6.9728008928718999E-2</v>
      </c>
      <c r="CB3" s="75">
        <v>12.7295426042097</v>
      </c>
      <c r="CC3" s="75">
        <v>5.3754809923003497E-3</v>
      </c>
      <c r="CD3" s="75">
        <v>225.695446601079</v>
      </c>
      <c r="CE3" s="75">
        <v>11.582064625287</v>
      </c>
      <c r="CF3" s="75">
        <v>0</v>
      </c>
      <c r="CG3" s="75">
        <v>6.6652353181888104</v>
      </c>
      <c r="CH3" s="75">
        <v>62.805871503599199</v>
      </c>
      <c r="CI3" s="75">
        <v>58.618719999801598</v>
      </c>
      <c r="CJ3" s="75">
        <v>4202.5660644741602</v>
      </c>
      <c r="CK3" s="75">
        <v>27.3770045990013</v>
      </c>
      <c r="CL3" s="75"/>
      <c r="CM3" s="22">
        <f>AZ3/CJ3</f>
        <v>1.0299584552517709</v>
      </c>
      <c r="CN3" s="40">
        <f t="shared" ref="CN3:CN34" si="0">(AC3-B3)/(B3+1E-50)</f>
        <v>4.1351923604679015E-7</v>
      </c>
      <c r="CO3" s="40">
        <f t="shared" ref="CO3:CO34" si="1">(AX3-C3)/(C3+1E-50)</f>
        <v>5.9669251864367686E-7</v>
      </c>
      <c r="CP3" s="40">
        <f t="shared" ref="CP3:CP34" si="2">(BC3-D3)/(D3+1E-50)</f>
        <v>4.7706306523215576E-7</v>
      </c>
      <c r="CQ3" s="40">
        <f t="shared" ref="CQ3:CQ34" si="3">(BO3-E3)/(E3+1E-50)</f>
        <v>4.6587384056740782E-7</v>
      </c>
      <c r="CR3" s="40">
        <f t="shared" ref="CR3:CR34" si="4">(BP3-F3)/(F3+1E-50)</f>
        <v>3.7188764855297436E-7</v>
      </c>
      <c r="CS3" s="40">
        <f t="shared" ref="CS3:CS34" si="5">(CD3-G3)/(G3+1E-50)</f>
        <v>4.6789215283479635E-7</v>
      </c>
      <c r="CT3" s="40">
        <f t="shared" ref="CT3:CT34" si="6">(CJ3-H3)/(H3+1E-50)</f>
        <v>4.983800781986196E-7</v>
      </c>
      <c r="CU3" s="79">
        <f t="shared" ref="CU3:CU34" si="7">(W3-I3)/(I3+1E-50)</f>
        <v>3.8385506552269582E-7</v>
      </c>
      <c r="CV3" s="79">
        <f t="shared" ref="CV3:CV34" si="8">(Z3-J3)/(J3+1E-50)</f>
        <v>5.741698066213444E-7</v>
      </c>
      <c r="CW3" s="79">
        <f t="shared" ref="CW3:CW34" si="9">(AK3-K3)/(K3+1E-50)</f>
        <v>3.2806099567885868E-7</v>
      </c>
      <c r="CX3" s="79">
        <f t="shared" ref="CX3:CX34" si="10">(AU3-L3)/(L3+1E-50)</f>
        <v>3.4317010397281931E-6</v>
      </c>
      <c r="CY3" s="79">
        <f t="shared" ref="CY3:CY34" si="11">(U3-M3)/(M3+1E-50)</f>
        <v>4.5369021602796916E-7</v>
      </c>
      <c r="CZ3" s="79">
        <f t="shared" ref="CZ3:CZ34" si="12">(AA3-N3)/(N3+1E-50)</f>
        <v>7.8366429870892453E-7</v>
      </c>
      <c r="DA3" s="79">
        <f t="shared" ref="DA3:DA34" si="13">(AW3-O3)/(O3+1E-50)</f>
        <v>8.6445466392026007E-2</v>
      </c>
      <c r="DB3" s="79">
        <f>(AG3-P3)/(P3+1E-50)</f>
        <v>0</v>
      </c>
    </row>
    <row r="4" spans="1:106" x14ac:dyDescent="0.25">
      <c r="A4" s="89" t="s">
        <v>170</v>
      </c>
      <c r="B4" s="75">
        <v>92943.061791</v>
      </c>
      <c r="C4" s="75">
        <v>1073.269603</v>
      </c>
      <c r="D4" s="75">
        <v>1302.1280549999999</v>
      </c>
      <c r="E4" s="75">
        <v>23521.376433000001</v>
      </c>
      <c r="F4" s="75">
        <v>13088.041687000001</v>
      </c>
      <c r="G4" s="75">
        <v>1093.5763030000001</v>
      </c>
      <c r="H4" s="75">
        <v>29833.797514999998</v>
      </c>
      <c r="I4" s="75">
        <v>744.19718599999999</v>
      </c>
      <c r="J4" s="75">
        <v>199.814167</v>
      </c>
      <c r="K4" s="75">
        <v>1115.4078010000001</v>
      </c>
      <c r="L4" s="75">
        <v>1023.0491040000001</v>
      </c>
      <c r="M4" s="75">
        <v>227.344234</v>
      </c>
      <c r="N4" s="75">
        <v>120.77667700000001</v>
      </c>
      <c r="O4" s="75">
        <v>215.79946799999999</v>
      </c>
      <c r="P4" s="75"/>
      <c r="Q4" s="89"/>
      <c r="R4" s="89" t="s">
        <v>170</v>
      </c>
      <c r="S4" s="75">
        <v>3122.5048658177702</v>
      </c>
      <c r="T4" s="75">
        <v>468.41071596060601</v>
      </c>
      <c r="U4" s="75">
        <v>227.34415077344099</v>
      </c>
      <c r="V4" s="75">
        <v>744.196955180386</v>
      </c>
      <c r="W4" s="75">
        <v>744.196955180386</v>
      </c>
      <c r="X4" s="75">
        <v>167.62849085639999</v>
      </c>
      <c r="Y4" s="75">
        <v>992.99691112851303</v>
      </c>
      <c r="Z4" s="75">
        <v>199.81412908511501</v>
      </c>
      <c r="AA4" s="75">
        <v>120.77661985116799</v>
      </c>
      <c r="AB4" s="75">
        <v>3346.9459107507901</v>
      </c>
      <c r="AC4" s="75">
        <v>92943.033149552895</v>
      </c>
      <c r="AD4" s="75">
        <v>762.06390497678296</v>
      </c>
      <c r="AE4" s="75">
        <v>0</v>
      </c>
      <c r="AF4" s="75">
        <v>501.36145303027303</v>
      </c>
      <c r="AG4" s="75">
        <v>0</v>
      </c>
      <c r="AH4" s="75">
        <v>88.013967298259502</v>
      </c>
      <c r="AI4" s="75">
        <v>332.65424730989798</v>
      </c>
      <c r="AJ4" s="75">
        <v>1115.4075061318399</v>
      </c>
      <c r="AK4" s="75">
        <v>1115.4075061318399</v>
      </c>
      <c r="AL4" s="75">
        <v>352.16535183564298</v>
      </c>
      <c r="AM4" s="75">
        <v>0</v>
      </c>
      <c r="AN4" s="75">
        <v>15643959.965491399</v>
      </c>
      <c r="AO4" s="75">
        <v>0</v>
      </c>
      <c r="AP4" s="75">
        <v>3407.82251867679</v>
      </c>
      <c r="AQ4" s="75">
        <v>238.42723939663301</v>
      </c>
      <c r="AR4" s="75">
        <v>407.64425062992399</v>
      </c>
      <c r="AS4" s="75">
        <v>3537.1886757576599</v>
      </c>
      <c r="AT4" s="75">
        <v>179.23901185565299</v>
      </c>
      <c r="AU4" s="75">
        <v>1023.05199194713</v>
      </c>
      <c r="AV4" s="75">
        <v>0</v>
      </c>
      <c r="AW4" s="75">
        <v>264.72087305502902</v>
      </c>
      <c r="AX4" s="75">
        <v>1073.2692442949301</v>
      </c>
      <c r="AY4" s="75">
        <v>0</v>
      </c>
      <c r="AZ4" s="75">
        <v>30938.462040216698</v>
      </c>
      <c r="BA4" s="75">
        <v>1171.91479686862</v>
      </c>
      <c r="BB4" s="75">
        <v>130.21274529774101</v>
      </c>
      <c r="BC4" s="75">
        <v>1302.1275421663599</v>
      </c>
      <c r="BD4" s="75">
        <v>2.1720652193057801</v>
      </c>
      <c r="BE4" s="75">
        <v>1503.7221600641999</v>
      </c>
      <c r="BF4" s="75">
        <v>151.65591403307701</v>
      </c>
      <c r="BG4" s="75">
        <v>3.8629504858887602E-2</v>
      </c>
      <c r="BH4" s="75">
        <v>3615.5994753803202</v>
      </c>
      <c r="BI4" s="75">
        <v>0</v>
      </c>
      <c r="BJ4" s="75">
        <v>104.100039831236</v>
      </c>
      <c r="BK4" s="75">
        <v>1235.65429469479</v>
      </c>
      <c r="BL4" s="75">
        <v>0.159158290704872</v>
      </c>
      <c r="BM4" s="75">
        <v>0</v>
      </c>
      <c r="BN4" s="75">
        <v>126.847298181848</v>
      </c>
      <c r="BO4" s="75">
        <v>23521.3710690228</v>
      </c>
      <c r="BP4" s="75">
        <v>13088.0389052009</v>
      </c>
      <c r="BQ4" s="75">
        <v>10433.3321638219</v>
      </c>
      <c r="BR4" s="75">
        <v>4.7747402469507296</v>
      </c>
      <c r="BS4" s="75">
        <v>5.5234108758963098E-2</v>
      </c>
      <c r="BT4" s="75">
        <v>73.245542609500703</v>
      </c>
      <c r="BU4" s="75">
        <v>53.799207353814197</v>
      </c>
      <c r="BV4" s="75">
        <v>4673.7325849364697</v>
      </c>
      <c r="BW4" s="75">
        <v>22.508385896768502</v>
      </c>
      <c r="BX4" s="75">
        <v>27.748460904071301</v>
      </c>
      <c r="BY4" s="75">
        <v>6676.7615369301702</v>
      </c>
      <c r="BZ4" s="75">
        <v>0</v>
      </c>
      <c r="CA4" s="75">
        <v>0.97146332191669804</v>
      </c>
      <c r="CB4" s="75">
        <v>87.565683711150498</v>
      </c>
      <c r="CC4" s="75">
        <v>7.6644677903183994E-2</v>
      </c>
      <c r="CD4" s="75">
        <v>1093.5759076721899</v>
      </c>
      <c r="CE4" s="75">
        <v>101.620995603138</v>
      </c>
      <c r="CF4" s="75">
        <v>0</v>
      </c>
      <c r="CG4" s="75">
        <v>58.481000498239901</v>
      </c>
      <c r="CH4" s="75">
        <v>551.05872838813195</v>
      </c>
      <c r="CI4" s="75">
        <v>514.32094327407401</v>
      </c>
      <c r="CJ4" s="75">
        <v>29833.789901486402</v>
      </c>
      <c r="CK4" s="75">
        <v>240.20608488835001</v>
      </c>
      <c r="CL4" s="75"/>
      <c r="CM4" s="22">
        <f t="shared" ref="CM4:CM51" si="14">AZ4/CJ4</f>
        <v>1.0370275497138652</v>
      </c>
      <c r="CN4" s="40">
        <f t="shared" si="0"/>
        <v>-3.081612177695649E-7</v>
      </c>
      <c r="CO4" s="40">
        <f t="shared" si="1"/>
        <v>-3.342171145575841E-7</v>
      </c>
      <c r="CP4" s="40">
        <f t="shared" si="2"/>
        <v>-3.9384270847259617E-7</v>
      </c>
      <c r="CQ4" s="40">
        <f t="shared" si="3"/>
        <v>-2.2804690944087937E-7</v>
      </c>
      <c r="CR4" s="40">
        <f t="shared" si="4"/>
        <v>-2.1254509786963571E-7</v>
      </c>
      <c r="CS4" s="40">
        <f t="shared" si="5"/>
        <v>-3.614999785806049E-7</v>
      </c>
      <c r="CT4" s="40">
        <f t="shared" si="6"/>
        <v>-2.5519760241892841E-7</v>
      </c>
      <c r="CU4" s="79">
        <f t="shared" si="7"/>
        <v>-3.1015921362177398E-7</v>
      </c>
      <c r="CV4" s="79">
        <f t="shared" si="8"/>
        <v>-1.8975073466388571E-7</v>
      </c>
      <c r="CW4" s="79">
        <f t="shared" si="9"/>
        <v>-2.6435906212008175E-7</v>
      </c>
      <c r="CX4" s="79">
        <f t="shared" si="10"/>
        <v>2.8228822239607532E-6</v>
      </c>
      <c r="CY4" s="79">
        <f t="shared" si="11"/>
        <v>-3.6608167952648816E-7</v>
      </c>
      <c r="CZ4" s="79">
        <f t="shared" si="12"/>
        <v>-4.731777147118724E-7</v>
      </c>
      <c r="DA4" s="79">
        <f t="shared" si="13"/>
        <v>0.22669845068862277</v>
      </c>
      <c r="DB4" s="79">
        <f t="shared" ref="DB4:DB51" si="15">(AG4-P4)/(P4+1E-50)</f>
        <v>0</v>
      </c>
    </row>
    <row r="5" spans="1:106" x14ac:dyDescent="0.25">
      <c r="A5" s="89" t="s">
        <v>171</v>
      </c>
      <c r="B5" s="75">
        <v>36896.826028000003</v>
      </c>
      <c r="C5" s="75">
        <v>252.12775199999999</v>
      </c>
      <c r="D5" s="75">
        <v>667.18127100000004</v>
      </c>
      <c r="E5" s="75">
        <v>6105.6072599999998</v>
      </c>
      <c r="F5" s="75">
        <v>5560.4934149999999</v>
      </c>
      <c r="G5" s="75">
        <v>360.31008800000001</v>
      </c>
      <c r="H5" s="75">
        <v>7051.7517104999997</v>
      </c>
      <c r="I5" s="75">
        <v>351.76981138999997</v>
      </c>
      <c r="J5" s="75">
        <v>202.82321922</v>
      </c>
      <c r="K5" s="75">
        <v>728.46273623000002</v>
      </c>
      <c r="L5" s="75">
        <v>481.10966400000001</v>
      </c>
      <c r="M5" s="75">
        <v>107.281941</v>
      </c>
      <c r="N5" s="75">
        <v>25.82511586</v>
      </c>
      <c r="O5" s="75">
        <v>102.12054999999999</v>
      </c>
      <c r="P5" s="75">
        <v>2.5839999999999999E-3</v>
      </c>
      <c r="Q5" s="89"/>
      <c r="R5" s="89" t="s">
        <v>171</v>
      </c>
      <c r="S5" s="75">
        <v>610.52657825631695</v>
      </c>
      <c r="T5" s="75">
        <v>91.585918101070803</v>
      </c>
      <c r="U5" s="75">
        <v>107.340323716182</v>
      </c>
      <c r="V5" s="75">
        <v>351.96103302413201</v>
      </c>
      <c r="W5" s="75">
        <v>351.96103302413201</v>
      </c>
      <c r="X5" s="75">
        <v>32.775523732796501</v>
      </c>
      <c r="Y5" s="75">
        <v>194.155251659839</v>
      </c>
      <c r="Z5" s="75">
        <v>202.933564996337</v>
      </c>
      <c r="AA5" s="75">
        <v>25.8391619200363</v>
      </c>
      <c r="AB5" s="75">
        <v>654.41015986801006</v>
      </c>
      <c r="AC5" s="75">
        <v>36919.649187144802</v>
      </c>
      <c r="AD5" s="75">
        <v>149.00227397251101</v>
      </c>
      <c r="AE5" s="75">
        <v>0</v>
      </c>
      <c r="AF5" s="75">
        <v>98.028496751891097</v>
      </c>
      <c r="AG5" s="75">
        <v>2.5839644796816501E-3</v>
      </c>
      <c r="AH5" s="75">
        <v>17.2088829343495</v>
      </c>
      <c r="AI5" s="75">
        <v>65.042105540204005</v>
      </c>
      <c r="AJ5" s="75">
        <v>728.85902658529994</v>
      </c>
      <c r="AK5" s="75">
        <v>728.85902658529994</v>
      </c>
      <c r="AL5" s="75">
        <v>68.857009004916506</v>
      </c>
      <c r="AM5" s="75">
        <v>0</v>
      </c>
      <c r="AN5" s="75">
        <v>6497896.8066997305</v>
      </c>
      <c r="AO5" s="75">
        <v>0</v>
      </c>
      <c r="AP5" s="75">
        <v>666.31308819769697</v>
      </c>
      <c r="AQ5" s="75">
        <v>46.618362404552002</v>
      </c>
      <c r="AR5" s="75">
        <v>79.704465815685793</v>
      </c>
      <c r="AS5" s="75">
        <v>691.60703408943505</v>
      </c>
      <c r="AT5" s="75">
        <v>35.045645297660698</v>
      </c>
      <c r="AU5" s="75">
        <v>481.37293933577001</v>
      </c>
      <c r="AV5" s="75">
        <v>0</v>
      </c>
      <c r="AW5" s="75">
        <v>111.741387001172</v>
      </c>
      <c r="AX5" s="75">
        <v>252.29418403236301</v>
      </c>
      <c r="AY5" s="75">
        <v>0</v>
      </c>
      <c r="AZ5" s="75">
        <v>7271.6382575990501</v>
      </c>
      <c r="BA5" s="75">
        <v>600.78114415934897</v>
      </c>
      <c r="BB5" s="75">
        <v>66.753420979403302</v>
      </c>
      <c r="BC5" s="75">
        <v>667.53456513875301</v>
      </c>
      <c r="BD5" s="75">
        <v>0.42469227347636002</v>
      </c>
      <c r="BE5" s="75">
        <v>294.01463944436898</v>
      </c>
      <c r="BF5" s="75">
        <v>29.652472343749299</v>
      </c>
      <c r="BG5" s="75">
        <v>0.157220470444286</v>
      </c>
      <c r="BH5" s="75">
        <v>706.93853616964896</v>
      </c>
      <c r="BI5" s="75">
        <v>6.4612293675490595E-2</v>
      </c>
      <c r="BJ5" s="75">
        <v>19.017353271052698</v>
      </c>
      <c r="BK5" s="75">
        <v>203.24611678654199</v>
      </c>
      <c r="BL5" s="75">
        <v>5.7096428277583898E-2</v>
      </c>
      <c r="BM5" s="75">
        <v>0</v>
      </c>
      <c r="BN5" s="75">
        <v>4.6083238645921103</v>
      </c>
      <c r="BO5" s="75">
        <v>6109.03789135839</v>
      </c>
      <c r="BP5" s="75">
        <v>5563.8009955428697</v>
      </c>
      <c r="BQ5" s="75">
        <v>545.23689581551696</v>
      </c>
      <c r="BR5" s="75">
        <v>5.9796840333559302E-2</v>
      </c>
      <c r="BS5" s="75">
        <v>1.04932898220318E-2</v>
      </c>
      <c r="BT5" s="75">
        <v>26.122197398215299</v>
      </c>
      <c r="BU5" s="75">
        <v>2.8366219518620701</v>
      </c>
      <c r="BV5" s="75">
        <v>2168.21911855905</v>
      </c>
      <c r="BW5" s="75">
        <v>14.497470542502301</v>
      </c>
      <c r="BX5" s="75">
        <v>6.5043409038950104</v>
      </c>
      <c r="BY5" s="75">
        <v>3097.4560127647601</v>
      </c>
      <c r="BZ5" s="75">
        <v>0</v>
      </c>
      <c r="CA5" s="75">
        <v>0.114083861285184</v>
      </c>
      <c r="CB5" s="75">
        <v>20.820696364357801</v>
      </c>
      <c r="CC5" s="75">
        <v>9.4399521975120793E-3</v>
      </c>
      <c r="CD5" s="75">
        <v>360.505511187244</v>
      </c>
      <c r="CE5" s="75">
        <v>19.8694221320015</v>
      </c>
      <c r="CF5" s="75">
        <v>0</v>
      </c>
      <c r="CG5" s="75">
        <v>11.434501546740799</v>
      </c>
      <c r="CH5" s="75">
        <v>107.745581878332</v>
      </c>
      <c r="CI5" s="75">
        <v>100.562363055209</v>
      </c>
      <c r="CJ5" s="75">
        <v>7055.6480531534298</v>
      </c>
      <c r="CK5" s="75">
        <v>46.966279657503101</v>
      </c>
      <c r="CL5" s="75"/>
      <c r="CM5" s="22">
        <f t="shared" si="14"/>
        <v>1.030612383556899</v>
      </c>
      <c r="CN5" s="40">
        <f t="shared" si="0"/>
        <v>6.1856700431301413E-4</v>
      </c>
      <c r="CO5" s="40">
        <f t="shared" si="1"/>
        <v>6.6010992856914581E-4</v>
      </c>
      <c r="CP5" s="40">
        <f t="shared" si="2"/>
        <v>5.2953245858271671E-4</v>
      </c>
      <c r="CQ5" s="40">
        <f t="shared" si="3"/>
        <v>5.6188208843131542E-4</v>
      </c>
      <c r="CR5" s="40">
        <f t="shared" si="4"/>
        <v>5.9483579891440267E-4</v>
      </c>
      <c r="CS5" s="40">
        <f t="shared" si="5"/>
        <v>5.4237500906160888E-4</v>
      </c>
      <c r="CT5" s="40">
        <f t="shared" si="6"/>
        <v>5.5253542855578553E-4</v>
      </c>
      <c r="CU5" s="79">
        <f t="shared" si="7"/>
        <v>5.4359876243055723E-4</v>
      </c>
      <c r="CV5" s="79">
        <f t="shared" si="8"/>
        <v>5.4404903324854553E-4</v>
      </c>
      <c r="CW5" s="79">
        <f t="shared" si="9"/>
        <v>5.4400909695235665E-4</v>
      </c>
      <c r="CX5" s="79">
        <f t="shared" si="10"/>
        <v>5.4722520761920084E-4</v>
      </c>
      <c r="CY5" s="79">
        <f t="shared" si="11"/>
        <v>5.4419891770969564E-4</v>
      </c>
      <c r="CZ5" s="79">
        <f t="shared" si="12"/>
        <v>5.4389146257638259E-4</v>
      </c>
      <c r="DA5" s="79">
        <f t="shared" si="13"/>
        <v>9.4210587400596721E-2</v>
      </c>
      <c r="DB5" s="79">
        <f t="shared" si="15"/>
        <v>-1.3746253231358292E-5</v>
      </c>
    </row>
    <row r="6" spans="1:106" x14ac:dyDescent="0.25">
      <c r="A6" s="89" t="s">
        <v>172</v>
      </c>
      <c r="B6" s="75">
        <v>759509.99210000003</v>
      </c>
      <c r="C6" s="75">
        <v>8283.6004539999994</v>
      </c>
      <c r="D6" s="75">
        <v>8095.7850349999999</v>
      </c>
      <c r="E6" s="75">
        <v>170096.21221</v>
      </c>
      <c r="F6" s="75">
        <v>103595.36986000001</v>
      </c>
      <c r="G6" s="75">
        <v>7654.8497779999998</v>
      </c>
      <c r="H6" s="75">
        <v>218231.93453999999</v>
      </c>
      <c r="I6" s="75">
        <v>5167.1409809999996</v>
      </c>
      <c r="J6" s="75">
        <v>1387.3589010000001</v>
      </c>
      <c r="K6" s="75">
        <v>7744.5454250000003</v>
      </c>
      <c r="L6" s="75">
        <v>7103.2773150000003</v>
      </c>
      <c r="M6" s="75">
        <v>1578.5060860000001</v>
      </c>
      <c r="N6" s="75">
        <v>838.58140000000003</v>
      </c>
      <c r="O6" s="75">
        <v>1498.347497</v>
      </c>
      <c r="P6" s="75"/>
      <c r="Q6" s="89"/>
      <c r="R6" s="89" t="s">
        <v>172</v>
      </c>
      <c r="S6" s="75">
        <v>22984.832531021901</v>
      </c>
      <c r="T6" s="75">
        <v>3447.9831327215602</v>
      </c>
      <c r="U6" s="75">
        <v>1578.47501574071</v>
      </c>
      <c r="V6" s="75">
        <v>5167.0395619781802</v>
      </c>
      <c r="W6" s="75">
        <v>5167.0395619781802</v>
      </c>
      <c r="X6" s="75">
        <v>1233.9174355737</v>
      </c>
      <c r="Y6" s="75">
        <v>7309.4742554621098</v>
      </c>
      <c r="Z6" s="75">
        <v>1387.3316561397401</v>
      </c>
      <c r="AA6" s="75">
        <v>838.56496774518803</v>
      </c>
      <c r="AB6" s="75">
        <v>24636.948264148301</v>
      </c>
      <c r="AC6" s="75">
        <v>759497.41171318199</v>
      </c>
      <c r="AD6" s="75">
        <v>5609.5706626533301</v>
      </c>
      <c r="AE6" s="75">
        <v>0</v>
      </c>
      <c r="AF6" s="75">
        <v>3690.5335141599799</v>
      </c>
      <c r="AG6" s="75">
        <v>0</v>
      </c>
      <c r="AH6" s="75">
        <v>647.87295571816799</v>
      </c>
      <c r="AI6" s="75">
        <v>2448.6757153163499</v>
      </c>
      <c r="AJ6" s="75">
        <v>7744.3937339928998</v>
      </c>
      <c r="AK6" s="75">
        <v>7744.3937339928998</v>
      </c>
      <c r="AL6" s="75">
        <v>2592.2974647574802</v>
      </c>
      <c r="AM6" s="75">
        <v>0</v>
      </c>
      <c r="AN6" s="75">
        <v>108623119.722086</v>
      </c>
      <c r="AO6" s="75">
        <v>0</v>
      </c>
      <c r="AP6" s="75">
        <v>25085.0638446212</v>
      </c>
      <c r="AQ6" s="75">
        <v>1755.06855503929</v>
      </c>
      <c r="AR6" s="75">
        <v>3000.6785207099101</v>
      </c>
      <c r="AS6" s="75">
        <v>26037.330445105301</v>
      </c>
      <c r="AT6" s="75">
        <v>1319.3827062243499</v>
      </c>
      <c r="AU6" s="75">
        <v>7103.1600087214201</v>
      </c>
      <c r="AV6" s="75">
        <v>0</v>
      </c>
      <c r="AW6" s="75">
        <v>1858.4303603124699</v>
      </c>
      <c r="AX6" s="75">
        <v>8283.4380479327792</v>
      </c>
      <c r="AY6" s="75">
        <v>0</v>
      </c>
      <c r="AZ6" s="75">
        <v>226360.25060528601</v>
      </c>
      <c r="BA6" s="75">
        <v>7286.0548278870701</v>
      </c>
      <c r="BB6" s="75">
        <v>809.561671823751</v>
      </c>
      <c r="BC6" s="75">
        <v>8095.6164997108199</v>
      </c>
      <c r="BD6" s="75">
        <v>15.988622576970901</v>
      </c>
      <c r="BE6" s="75">
        <v>11068.9347184497</v>
      </c>
      <c r="BF6" s="75">
        <v>1116.3425470119901</v>
      </c>
      <c r="BG6" s="75">
        <v>0.54833597901667197</v>
      </c>
      <c r="BH6" s="75">
        <v>26614.513732800999</v>
      </c>
      <c r="BI6" s="75">
        <v>0</v>
      </c>
      <c r="BJ6" s="75">
        <v>676.258862362032</v>
      </c>
      <c r="BK6" s="75">
        <v>8247.6574103418807</v>
      </c>
      <c r="BL6" s="75">
        <v>1.1352994873663</v>
      </c>
      <c r="BM6" s="75">
        <v>0</v>
      </c>
      <c r="BN6" s="75">
        <v>818.500887492738</v>
      </c>
      <c r="BO6" s="75">
        <v>170094.021102339</v>
      </c>
      <c r="BP6" s="75">
        <v>103593.646386682</v>
      </c>
      <c r="BQ6" s="75">
        <v>66500.374715657104</v>
      </c>
      <c r="BR6" s="75">
        <v>32.747178203495402</v>
      </c>
      <c r="BS6" s="75">
        <v>0.356072954451848</v>
      </c>
      <c r="BT6" s="75">
        <v>484.008505807966</v>
      </c>
      <c r="BU6" s="75">
        <v>399.29562762030901</v>
      </c>
      <c r="BV6" s="75">
        <v>37880.5869254012</v>
      </c>
      <c r="BW6" s="75">
        <v>158.07806722582399</v>
      </c>
      <c r="BX6" s="75">
        <v>203.677222303631</v>
      </c>
      <c r="BY6" s="75">
        <v>54115.128983161099</v>
      </c>
      <c r="BZ6" s="75">
        <v>0</v>
      </c>
      <c r="CA6" s="75">
        <v>6.3168991525025202</v>
      </c>
      <c r="CB6" s="75">
        <v>568.86615576481097</v>
      </c>
      <c r="CC6" s="75">
        <v>0.48395342403368602</v>
      </c>
      <c r="CD6" s="75">
        <v>7654.7200381283201</v>
      </c>
      <c r="CE6" s="75">
        <v>748.03495809234505</v>
      </c>
      <c r="CF6" s="75">
        <v>0</v>
      </c>
      <c r="CG6" s="75">
        <v>430.48029073062401</v>
      </c>
      <c r="CH6" s="75">
        <v>4056.3566862623802</v>
      </c>
      <c r="CI6" s="75">
        <v>3785.9289419131001</v>
      </c>
      <c r="CJ6" s="75">
        <v>218228.83593586099</v>
      </c>
      <c r="CK6" s="75">
        <v>1768.1629480086699</v>
      </c>
      <c r="CL6" s="75"/>
      <c r="CM6" s="22">
        <f t="shared" si="14"/>
        <v>1.0372609542389482</v>
      </c>
      <c r="CN6" s="40">
        <f t="shared" si="0"/>
        <v>-1.6563820027243284E-5</v>
      </c>
      <c r="CO6" s="40">
        <f t="shared" si="1"/>
        <v>-1.9605734018930709E-5</v>
      </c>
      <c r="CP6" s="40">
        <f t="shared" si="2"/>
        <v>-2.0817658627468655E-5</v>
      </c>
      <c r="CQ6" s="40">
        <f t="shared" si="3"/>
        <v>-1.2881578211115763E-5</v>
      </c>
      <c r="CR6" s="40">
        <f t="shared" si="4"/>
        <v>-1.6636586368074126E-5</v>
      </c>
      <c r="CS6" s="40">
        <f t="shared" si="5"/>
        <v>-1.694871557800848E-5</v>
      </c>
      <c r="CT6" s="40">
        <f t="shared" si="6"/>
        <v>-1.4198674201968519E-5</v>
      </c>
      <c r="CU6" s="79">
        <f t="shared" si="7"/>
        <v>-1.9627686218014327E-5</v>
      </c>
      <c r="CV6" s="79">
        <f t="shared" si="8"/>
        <v>-1.9637932362246001E-5</v>
      </c>
      <c r="CW6" s="79">
        <f t="shared" si="9"/>
        <v>-1.9586818693164696E-5</v>
      </c>
      <c r="CX6" s="79">
        <f t="shared" si="10"/>
        <v>-1.6514388130733548E-5</v>
      </c>
      <c r="CY6" s="79">
        <f t="shared" si="11"/>
        <v>-1.9683331959049521E-5</v>
      </c>
      <c r="CZ6" s="79">
        <f t="shared" si="12"/>
        <v>-1.9595300840207775E-5</v>
      </c>
      <c r="DA6" s="79">
        <f t="shared" si="13"/>
        <v>0.24031999521701738</v>
      </c>
      <c r="DB6" s="79">
        <f t="shared" si="15"/>
        <v>0</v>
      </c>
    </row>
    <row r="7" spans="1:106" x14ac:dyDescent="0.25">
      <c r="A7" s="89" t="s">
        <v>173</v>
      </c>
      <c r="B7" s="75">
        <v>11772.161109000001</v>
      </c>
      <c r="C7" s="75">
        <v>142.32172499999999</v>
      </c>
      <c r="D7" s="75">
        <v>139.815831</v>
      </c>
      <c r="E7" s="75">
        <v>2279.7714550000001</v>
      </c>
      <c r="F7" s="75">
        <v>1598.276848</v>
      </c>
      <c r="G7" s="75">
        <v>147.4066</v>
      </c>
      <c r="H7" s="75">
        <v>3047.2052039999999</v>
      </c>
      <c r="I7" s="75">
        <v>129.51224199999999</v>
      </c>
      <c r="J7" s="75">
        <v>34.721742999999996</v>
      </c>
      <c r="K7" s="75">
        <v>258.67695099999997</v>
      </c>
      <c r="L7" s="75">
        <v>291.08391899999998</v>
      </c>
      <c r="M7" s="75">
        <v>39.582794</v>
      </c>
      <c r="N7" s="75">
        <v>20.948743</v>
      </c>
      <c r="O7" s="75">
        <v>37.615282999999998</v>
      </c>
      <c r="P7" s="75"/>
      <c r="Q7" s="89"/>
      <c r="R7" s="89" t="s">
        <v>173</v>
      </c>
      <c r="S7" s="75">
        <v>270.12856715403001</v>
      </c>
      <c r="T7" s="75">
        <v>40.522322492152199</v>
      </c>
      <c r="U7" s="75">
        <v>39.582741060410697</v>
      </c>
      <c r="V7" s="75">
        <v>129.51218314912299</v>
      </c>
      <c r="W7" s="75">
        <v>129.51218314912299</v>
      </c>
      <c r="X7" s="75">
        <v>14.5015831595006</v>
      </c>
      <c r="Y7" s="75">
        <v>85.904366885104196</v>
      </c>
      <c r="Z7" s="75">
        <v>34.721740278134902</v>
      </c>
      <c r="AA7" s="75">
        <v>20.9487585290601</v>
      </c>
      <c r="AB7" s="75">
        <v>289.54507452587802</v>
      </c>
      <c r="AC7" s="75">
        <v>11772.157642676601</v>
      </c>
      <c r="AD7" s="75">
        <v>65.926341422397698</v>
      </c>
      <c r="AE7" s="75">
        <v>0</v>
      </c>
      <c r="AF7" s="75">
        <v>43.372917323399697</v>
      </c>
      <c r="AG7" s="75">
        <v>0</v>
      </c>
      <c r="AH7" s="75">
        <v>7.6141206995060102</v>
      </c>
      <c r="AI7" s="75">
        <v>28.778022170737</v>
      </c>
      <c r="AJ7" s="75">
        <v>258.67689006573698</v>
      </c>
      <c r="AK7" s="75">
        <v>258.67689006573698</v>
      </c>
      <c r="AL7" s="75">
        <v>30.465869216119899</v>
      </c>
      <c r="AM7" s="75">
        <v>0</v>
      </c>
      <c r="AN7" s="75">
        <v>2038863.0688881499</v>
      </c>
      <c r="AO7" s="75">
        <v>0</v>
      </c>
      <c r="AP7" s="75">
        <v>294.81156858077497</v>
      </c>
      <c r="AQ7" s="75">
        <v>20.626400832654099</v>
      </c>
      <c r="AR7" s="75">
        <v>35.265401440193401</v>
      </c>
      <c r="AS7" s="75">
        <v>306.00300091707101</v>
      </c>
      <c r="AT7" s="75">
        <v>15.5059989572415</v>
      </c>
      <c r="AU7" s="75">
        <v>291.08475874828298</v>
      </c>
      <c r="AV7" s="75">
        <v>0</v>
      </c>
      <c r="AW7" s="75">
        <v>41.847405403872202</v>
      </c>
      <c r="AX7" s="75">
        <v>142.32173967283401</v>
      </c>
      <c r="AY7" s="75">
        <v>0</v>
      </c>
      <c r="AZ7" s="75">
        <v>3142.7695522181202</v>
      </c>
      <c r="BA7" s="75">
        <v>125.83418628416401</v>
      </c>
      <c r="BB7" s="75">
        <v>13.981619913193001</v>
      </c>
      <c r="BC7" s="75">
        <v>139.81580619735701</v>
      </c>
      <c r="BD7" s="75">
        <v>0.18790616751949299</v>
      </c>
      <c r="BE7" s="75">
        <v>130.08733604816501</v>
      </c>
      <c r="BF7" s="75">
        <v>13.119766987840899</v>
      </c>
      <c r="BG7" s="75">
        <v>3.4800558170604602E-3</v>
      </c>
      <c r="BH7" s="75">
        <v>312.78638609735202</v>
      </c>
      <c r="BI7" s="75">
        <v>0</v>
      </c>
      <c r="BJ7" s="75">
        <v>13.4657801520086</v>
      </c>
      <c r="BK7" s="75">
        <v>158.71223566648399</v>
      </c>
      <c r="BL7" s="75">
        <v>2.0070813420967001E-2</v>
      </c>
      <c r="BM7" s="75">
        <v>0</v>
      </c>
      <c r="BN7" s="75">
        <v>16.436438596758101</v>
      </c>
      <c r="BO7" s="75">
        <v>2279.7709596354598</v>
      </c>
      <c r="BP7" s="75">
        <v>1598.2765250350201</v>
      </c>
      <c r="BQ7" s="75">
        <v>681.49443460043904</v>
      </c>
      <c r="BR7" s="75">
        <v>0.60881229530911496</v>
      </c>
      <c r="BS7" s="75">
        <v>7.1587115539829202E-3</v>
      </c>
      <c r="BT7" s="75">
        <v>9.4328613250880498</v>
      </c>
      <c r="BU7" s="75">
        <v>6.7051426807101002</v>
      </c>
      <c r="BV7" s="75">
        <v>566.21802989026401</v>
      </c>
      <c r="BW7" s="75">
        <v>2.8510737564333599</v>
      </c>
      <c r="BX7" s="75">
        <v>3.4699478722972699</v>
      </c>
      <c r="BY7" s="75">
        <v>808.882976895561</v>
      </c>
      <c r="BZ7" s="75">
        <v>0</v>
      </c>
      <c r="CA7" s="75">
        <v>0.12563184553095499</v>
      </c>
      <c r="CB7" s="75">
        <v>11.326898981905501</v>
      </c>
      <c r="CC7" s="75">
        <v>9.9854958807740393E-3</v>
      </c>
      <c r="CD7" s="75">
        <v>147.40655761142401</v>
      </c>
      <c r="CE7" s="75">
        <v>8.7912974677606606</v>
      </c>
      <c r="CF7" s="75">
        <v>0</v>
      </c>
      <c r="CG7" s="75">
        <v>5.0591965374525101</v>
      </c>
      <c r="CH7" s="75">
        <v>47.672256198012398</v>
      </c>
      <c r="CI7" s="75">
        <v>44.494021801318802</v>
      </c>
      <c r="CJ7" s="75">
        <v>3047.20439279639</v>
      </c>
      <c r="CK7" s="75">
        <v>20.7802572192439</v>
      </c>
      <c r="CL7" s="75"/>
      <c r="CM7" s="22">
        <f t="shared" si="14"/>
        <v>1.0313615849490263</v>
      </c>
      <c r="CN7" s="40">
        <f t="shared" si="0"/>
        <v>-2.9445089716039921E-7</v>
      </c>
      <c r="CO7" s="40">
        <f t="shared" si="1"/>
        <v>1.0309623514538244E-7</v>
      </c>
      <c r="CP7" s="40">
        <f t="shared" si="2"/>
        <v>-1.7739509767818404E-7</v>
      </c>
      <c r="CQ7" s="40">
        <f t="shared" si="3"/>
        <v>-2.1728692986752036E-7</v>
      </c>
      <c r="CR7" s="40">
        <f t="shared" si="4"/>
        <v>-2.0207073655040487E-7</v>
      </c>
      <c r="CS7" s="40">
        <f t="shared" si="5"/>
        <v>-2.8756226648929592E-7</v>
      </c>
      <c r="CT7" s="40">
        <f t="shared" si="6"/>
        <v>-2.6621233409662623E-7</v>
      </c>
      <c r="CU7" s="79">
        <f t="shared" si="7"/>
        <v>-4.5440397052604599E-7</v>
      </c>
      <c r="CV7" s="79">
        <f t="shared" si="8"/>
        <v>-7.8390796631430721E-8</v>
      </c>
      <c r="CW7" s="79">
        <f t="shared" si="9"/>
        <v>-2.3556123865875911E-7</v>
      </c>
      <c r="CX7" s="79">
        <f t="shared" si="10"/>
        <v>2.884900979360365E-6</v>
      </c>
      <c r="CY7" s="79">
        <f t="shared" si="11"/>
        <v>-1.3374394263963604E-6</v>
      </c>
      <c r="CZ7" s="79">
        <f t="shared" si="12"/>
        <v>7.4128839616057981E-7</v>
      </c>
      <c r="DA7" s="79">
        <f t="shared" si="13"/>
        <v>0.11251071549487489</v>
      </c>
      <c r="DB7" s="79">
        <f t="shared" si="15"/>
        <v>0</v>
      </c>
    </row>
    <row r="8" spans="1:106" x14ac:dyDescent="0.25">
      <c r="A8" s="89" t="s">
        <v>174</v>
      </c>
      <c r="B8" s="75">
        <v>803.36153200000001</v>
      </c>
      <c r="C8" s="75">
        <v>5.3819840000000001</v>
      </c>
      <c r="D8" s="75">
        <v>14.529629</v>
      </c>
      <c r="E8" s="75">
        <v>155.908748</v>
      </c>
      <c r="F8" s="75">
        <v>123.176455</v>
      </c>
      <c r="G8" s="75">
        <v>6.4135609999999996</v>
      </c>
      <c r="H8" s="75">
        <v>168.278233</v>
      </c>
      <c r="I8" s="75">
        <v>7.8467479999999998</v>
      </c>
      <c r="J8" s="75">
        <v>4.5285700000000002</v>
      </c>
      <c r="K8" s="75">
        <v>16.261641999999998</v>
      </c>
      <c r="L8" s="75">
        <v>10.74508</v>
      </c>
      <c r="M8" s="75">
        <v>2.396042</v>
      </c>
      <c r="N8" s="75">
        <v>0.57634399999999997</v>
      </c>
      <c r="O8" s="75">
        <v>2.2807379999999999</v>
      </c>
      <c r="P8" s="75"/>
      <c r="Q8" s="89"/>
      <c r="R8" s="89" t="s">
        <v>174</v>
      </c>
      <c r="S8" s="75">
        <v>14.8991465223014</v>
      </c>
      <c r="T8" s="75">
        <v>2.2350381315532699</v>
      </c>
      <c r="U8" s="75">
        <v>2.39604478409405</v>
      </c>
      <c r="V8" s="75">
        <v>7.8467512038404097</v>
      </c>
      <c r="W8" s="75">
        <v>7.8467512038404097</v>
      </c>
      <c r="X8" s="75">
        <v>0.79984885362026503</v>
      </c>
      <c r="Y8" s="75">
        <v>4.7381126185391</v>
      </c>
      <c r="Z8" s="75">
        <v>4.5285780711821202</v>
      </c>
      <c r="AA8" s="75">
        <v>0.57634661384559704</v>
      </c>
      <c r="AB8" s="75">
        <v>15.9700877131606</v>
      </c>
      <c r="AC8" s="75">
        <v>803.36115370514199</v>
      </c>
      <c r="AD8" s="75">
        <v>3.63621941911427</v>
      </c>
      <c r="AE8" s="75">
        <v>0</v>
      </c>
      <c r="AF8" s="75">
        <v>2.3922670975076201</v>
      </c>
      <c r="AG8" s="75">
        <v>0</v>
      </c>
      <c r="AH8" s="75">
        <v>0.41995918522500397</v>
      </c>
      <c r="AI8" s="75">
        <v>1.5872755852995799</v>
      </c>
      <c r="AJ8" s="75">
        <v>16.261647887249602</v>
      </c>
      <c r="AK8" s="75">
        <v>16.261647887249602</v>
      </c>
      <c r="AL8" s="75">
        <v>1.6803741252098701</v>
      </c>
      <c r="AM8" s="75">
        <v>0</v>
      </c>
      <c r="AN8" s="75">
        <v>145044.82038779301</v>
      </c>
      <c r="AO8" s="75">
        <v>0</v>
      </c>
      <c r="AP8" s="75">
        <v>16.260558925090201</v>
      </c>
      <c r="AQ8" s="75">
        <v>1.1376648404902701</v>
      </c>
      <c r="AR8" s="75">
        <v>1.94508709134141</v>
      </c>
      <c r="AS8" s="75">
        <v>16.877833136220101</v>
      </c>
      <c r="AT8" s="75">
        <v>0.85524384941660103</v>
      </c>
      <c r="AU8" s="75">
        <v>10.745110442253999</v>
      </c>
      <c r="AV8" s="75">
        <v>0</v>
      </c>
      <c r="AW8" s="75">
        <v>2.5141728740173401</v>
      </c>
      <c r="AX8" s="75">
        <v>5.3819763072581601</v>
      </c>
      <c r="AY8" s="75">
        <v>0</v>
      </c>
      <c r="AZ8" s="75">
        <v>173.54901763146401</v>
      </c>
      <c r="BA8" s="75">
        <v>13.0766679867943</v>
      </c>
      <c r="BB8" s="75">
        <v>1.45296464086156</v>
      </c>
      <c r="BC8" s="75">
        <v>14.529632627655801</v>
      </c>
      <c r="BD8" s="75">
        <v>1.0364082184976199E-2</v>
      </c>
      <c r="BE8" s="75">
        <v>7.1750680830701503</v>
      </c>
      <c r="BF8" s="75">
        <v>0.72363356473822904</v>
      </c>
      <c r="BG8" s="75">
        <v>3.44247457574805E-3</v>
      </c>
      <c r="BH8" s="75">
        <v>17.2519672875708</v>
      </c>
      <c r="BI8" s="75">
        <v>1.4401472788901899E-3</v>
      </c>
      <c r="BJ8" s="75">
        <v>0.41428940359463601</v>
      </c>
      <c r="BK8" s="75">
        <v>4.4348259873123999</v>
      </c>
      <c r="BL8" s="75">
        <v>1.3681590189432099E-3</v>
      </c>
      <c r="BM8" s="75">
        <v>0</v>
      </c>
      <c r="BN8" s="75">
        <v>0.100351503001041</v>
      </c>
      <c r="BO8" s="75">
        <v>155.90856557159199</v>
      </c>
      <c r="BP8" s="75">
        <v>123.176484966864</v>
      </c>
      <c r="BQ8" s="75">
        <v>32.732080604727798</v>
      </c>
      <c r="BR8" s="75">
        <v>1.3228357716452499E-3</v>
      </c>
      <c r="BS8" s="75">
        <v>2.3875021236021299E-4</v>
      </c>
      <c r="BT8" s="75">
        <v>0.63927933600092601</v>
      </c>
      <c r="BU8" s="75">
        <v>6.1453144408251802E-2</v>
      </c>
      <c r="BV8" s="75">
        <v>48.0114746617283</v>
      </c>
      <c r="BW8" s="75">
        <v>0.317482052392841</v>
      </c>
      <c r="BX8" s="75">
        <v>0.14268414379646899</v>
      </c>
      <c r="BY8" s="75">
        <v>68.587829540832303</v>
      </c>
      <c r="BZ8" s="75">
        <v>0</v>
      </c>
      <c r="CA8" s="75">
        <v>2.5008073050149602E-3</v>
      </c>
      <c r="CB8" s="75">
        <v>0.45628254666909102</v>
      </c>
      <c r="CC8" s="75">
        <v>2.1947296537089999E-4</v>
      </c>
      <c r="CD8" s="75">
        <v>6.4135656422890497</v>
      </c>
      <c r="CE8" s="75">
        <v>0.48488696880142002</v>
      </c>
      <c r="CF8" s="75">
        <v>0</v>
      </c>
      <c r="CG8" s="75">
        <v>0.27904546149631398</v>
      </c>
      <c r="CH8" s="75">
        <v>2.6294037004385999</v>
      </c>
      <c r="CI8" s="75">
        <v>2.4541049923127001</v>
      </c>
      <c r="CJ8" s="75">
        <v>168.27807521067899</v>
      </c>
      <c r="CK8" s="75">
        <v>1.1461490340195399</v>
      </c>
      <c r="CL8" s="75"/>
      <c r="CM8" s="22">
        <f t="shared" si="14"/>
        <v>1.031322811448764</v>
      </c>
      <c r="CN8" s="40">
        <f t="shared" si="0"/>
        <v>-4.7088993305664578E-7</v>
      </c>
      <c r="CO8" s="40">
        <f t="shared" si="1"/>
        <v>-1.4293505591956275E-6</v>
      </c>
      <c r="CP8" s="40">
        <f t="shared" si="2"/>
        <v>2.4967298205907806E-7</v>
      </c>
      <c r="CQ8" s="40">
        <f t="shared" si="3"/>
        <v>-1.1700973187860017E-6</v>
      </c>
      <c r="CR8" s="40">
        <f t="shared" si="4"/>
        <v>2.4328402689579582E-7</v>
      </c>
      <c r="CS8" s="40">
        <f t="shared" si="5"/>
        <v>7.238239489826028E-7</v>
      </c>
      <c r="CT8" s="40">
        <f t="shared" si="6"/>
        <v>-9.376692290814273E-7</v>
      </c>
      <c r="CU8" s="79">
        <f t="shared" si="7"/>
        <v>4.0830168241161723E-7</v>
      </c>
      <c r="CV8" s="79">
        <f t="shared" si="8"/>
        <v>1.7822805256370429E-6</v>
      </c>
      <c r="CW8" s="79">
        <f t="shared" si="9"/>
        <v>3.6203291176719558E-7</v>
      </c>
      <c r="CX8" s="79">
        <f t="shared" si="10"/>
        <v>2.833134234402767E-6</v>
      </c>
      <c r="CY8" s="79">
        <f t="shared" si="11"/>
        <v>1.1619554456757992E-6</v>
      </c>
      <c r="CZ8" s="79">
        <f t="shared" si="12"/>
        <v>4.5352178509310454E-6</v>
      </c>
      <c r="DA8" s="79">
        <f t="shared" si="13"/>
        <v>0.10235058740519086</v>
      </c>
      <c r="DB8" s="79">
        <f t="shared" si="15"/>
        <v>0</v>
      </c>
    </row>
    <row r="9" spans="1:106" x14ac:dyDescent="0.25">
      <c r="A9" s="89" t="s">
        <v>175</v>
      </c>
      <c r="B9" s="75"/>
      <c r="C9" s="75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  <c r="P9" s="75"/>
      <c r="Q9" s="89"/>
      <c r="R9" s="89"/>
      <c r="T9" s="75"/>
      <c r="U9" s="75"/>
      <c r="V9" s="75"/>
      <c r="W9" s="75"/>
      <c r="X9" s="75"/>
      <c r="Y9" s="75"/>
      <c r="Z9" s="75"/>
      <c r="AA9" s="75"/>
      <c r="AB9" s="75"/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  <c r="AY9" s="75"/>
      <c r="AZ9" s="75"/>
      <c r="BA9" s="75"/>
      <c r="BB9" s="75"/>
      <c r="BC9" s="75"/>
      <c r="BD9" s="75"/>
      <c r="BE9" s="75"/>
      <c r="BF9" s="75"/>
      <c r="BG9" s="75"/>
      <c r="BH9" s="75"/>
      <c r="BI9" s="75"/>
      <c r="BJ9" s="75"/>
      <c r="BK9" s="75"/>
      <c r="BL9" s="75"/>
      <c r="BM9" s="75"/>
      <c r="BN9" s="75"/>
      <c r="BO9" s="75"/>
      <c r="BP9" s="75"/>
      <c r="BQ9" s="75"/>
      <c r="BR9" s="75"/>
      <c r="BS9" s="75"/>
      <c r="BT9" s="75"/>
      <c r="BU9" s="75"/>
      <c r="BV9" s="75"/>
      <c r="BW9" s="75"/>
      <c r="BX9" s="75"/>
      <c r="BY9" s="75"/>
      <c r="BZ9" s="75"/>
      <c r="CA9" s="75"/>
      <c r="CB9" s="75"/>
      <c r="CC9" s="75"/>
      <c r="CD9" s="75"/>
      <c r="CE9" s="75"/>
      <c r="CF9" s="75"/>
      <c r="CG9" s="75"/>
      <c r="CH9" s="75"/>
      <c r="CI9" s="75"/>
      <c r="CJ9" s="75"/>
      <c r="CK9" s="75"/>
      <c r="CL9" s="75"/>
      <c r="CM9" s="22" t="e">
        <f t="shared" si="14"/>
        <v>#DIV/0!</v>
      </c>
      <c r="CN9" s="40">
        <f t="shared" si="0"/>
        <v>0</v>
      </c>
      <c r="CO9" s="40">
        <f t="shared" si="1"/>
        <v>0</v>
      </c>
      <c r="CP9" s="40">
        <f t="shared" si="2"/>
        <v>0</v>
      </c>
      <c r="CQ9" s="40">
        <f t="shared" si="3"/>
        <v>0</v>
      </c>
      <c r="CR9" s="40">
        <f t="shared" si="4"/>
        <v>0</v>
      </c>
      <c r="CS9" s="40">
        <f t="shared" si="5"/>
        <v>0</v>
      </c>
      <c r="CT9" s="40">
        <f t="shared" si="6"/>
        <v>0</v>
      </c>
      <c r="CU9" s="79">
        <f t="shared" si="7"/>
        <v>0</v>
      </c>
      <c r="CV9" s="79">
        <f t="shared" si="8"/>
        <v>0</v>
      </c>
      <c r="CW9" s="79">
        <f t="shared" si="9"/>
        <v>0</v>
      </c>
      <c r="CX9" s="79">
        <f t="shared" si="10"/>
        <v>0</v>
      </c>
      <c r="CY9" s="79">
        <f t="shared" si="11"/>
        <v>0</v>
      </c>
      <c r="CZ9" s="79">
        <f t="shared" si="12"/>
        <v>0</v>
      </c>
      <c r="DA9" s="79">
        <f t="shared" si="13"/>
        <v>0</v>
      </c>
      <c r="DB9" s="79">
        <f t="shared" si="15"/>
        <v>0</v>
      </c>
    </row>
    <row r="10" spans="1:106" x14ac:dyDescent="0.25">
      <c r="A10" s="89" t="s">
        <v>176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89"/>
      <c r="R10" s="89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22" t="e">
        <f t="shared" si="14"/>
        <v>#DIV/0!</v>
      </c>
      <c r="CN10" s="40">
        <f t="shared" si="0"/>
        <v>0</v>
      </c>
      <c r="CO10" s="40">
        <f t="shared" si="1"/>
        <v>0</v>
      </c>
      <c r="CP10" s="40">
        <f t="shared" si="2"/>
        <v>0</v>
      </c>
      <c r="CQ10" s="40">
        <f t="shared" si="3"/>
        <v>0</v>
      </c>
      <c r="CR10" s="40">
        <f t="shared" si="4"/>
        <v>0</v>
      </c>
      <c r="CS10" s="40">
        <f t="shared" si="5"/>
        <v>0</v>
      </c>
      <c r="CT10" s="40">
        <f t="shared" si="6"/>
        <v>0</v>
      </c>
      <c r="CU10" s="79">
        <f t="shared" si="7"/>
        <v>0</v>
      </c>
      <c r="CV10" s="79">
        <f t="shared" si="8"/>
        <v>0</v>
      </c>
      <c r="CW10" s="79">
        <f t="shared" si="9"/>
        <v>0</v>
      </c>
      <c r="CX10" s="79">
        <f t="shared" si="10"/>
        <v>0</v>
      </c>
      <c r="CY10" s="79">
        <f t="shared" si="11"/>
        <v>0</v>
      </c>
      <c r="CZ10" s="79">
        <f t="shared" si="12"/>
        <v>0</v>
      </c>
      <c r="DA10" s="79">
        <f t="shared" si="13"/>
        <v>0</v>
      </c>
      <c r="DB10" s="79">
        <f t="shared" si="15"/>
        <v>0</v>
      </c>
    </row>
    <row r="11" spans="1:106" x14ac:dyDescent="0.25">
      <c r="A11" s="89" t="s">
        <v>177</v>
      </c>
      <c r="B11" s="75">
        <v>69825.835766000004</v>
      </c>
      <c r="C11" s="75">
        <v>642.10733600000003</v>
      </c>
      <c r="D11" s="75">
        <v>1324.3082320000001</v>
      </c>
      <c r="E11" s="75">
        <v>12028.996061</v>
      </c>
      <c r="F11" s="75">
        <v>10852.549648</v>
      </c>
      <c r="G11" s="75">
        <v>748.56553499999995</v>
      </c>
      <c r="H11" s="75">
        <v>16555.983738999999</v>
      </c>
      <c r="I11" s="75">
        <v>863.70503299999996</v>
      </c>
      <c r="J11" s="75">
        <v>498.46562699999998</v>
      </c>
      <c r="K11" s="75">
        <v>1789.944851</v>
      </c>
      <c r="L11" s="75">
        <v>1182.72307</v>
      </c>
      <c r="M11" s="75">
        <v>263.733701</v>
      </c>
      <c r="N11" s="75">
        <v>63.441085000000001</v>
      </c>
      <c r="O11" s="75">
        <v>251.045501</v>
      </c>
      <c r="P11" s="75"/>
      <c r="Q11" s="89"/>
      <c r="R11" s="89" t="s">
        <v>177</v>
      </c>
      <c r="S11" s="75">
        <v>1408.5518756941699</v>
      </c>
      <c r="T11" s="75">
        <v>211.29862792556</v>
      </c>
      <c r="U11" s="75">
        <v>263.73335149031999</v>
      </c>
      <c r="V11" s="75">
        <v>863.70405797530304</v>
      </c>
      <c r="W11" s="75">
        <v>863.70405797530304</v>
      </c>
      <c r="X11" s="75">
        <v>75.616655657972004</v>
      </c>
      <c r="Y11" s="75">
        <v>447.93769146446198</v>
      </c>
      <c r="Z11" s="75">
        <v>498.46501843938699</v>
      </c>
      <c r="AA11" s="75">
        <v>63.441029648922701</v>
      </c>
      <c r="AB11" s="75">
        <v>1509.79647734834</v>
      </c>
      <c r="AC11" s="75">
        <v>69825.757945248202</v>
      </c>
      <c r="AD11" s="75">
        <v>343.764549258339</v>
      </c>
      <c r="AE11" s="75">
        <v>0</v>
      </c>
      <c r="AF11" s="75">
        <v>226.162530819799</v>
      </c>
      <c r="AG11" s="75">
        <v>0</v>
      </c>
      <c r="AH11" s="75">
        <v>39.702837066092499</v>
      </c>
      <c r="AI11" s="75">
        <v>150.05930280037799</v>
      </c>
      <c r="AJ11" s="75">
        <v>1789.9431137521301</v>
      </c>
      <c r="AK11" s="75">
        <v>1789.9431137521301</v>
      </c>
      <c r="AL11" s="75">
        <v>158.86061473882</v>
      </c>
      <c r="AM11" s="75">
        <v>0</v>
      </c>
      <c r="AN11" s="75">
        <v>15965221.282893499</v>
      </c>
      <c r="AO11" s="75">
        <v>0</v>
      </c>
      <c r="AP11" s="75">
        <v>1537.2578064163799</v>
      </c>
      <c r="AQ11" s="75">
        <v>107.55373209487099</v>
      </c>
      <c r="AR11" s="75">
        <v>183.88698291321199</v>
      </c>
      <c r="AS11" s="75">
        <v>1595.6143323710701</v>
      </c>
      <c r="AT11" s="75">
        <v>80.854148946397302</v>
      </c>
      <c r="AU11" s="75">
        <v>1182.7256472189099</v>
      </c>
      <c r="AV11" s="75">
        <v>0</v>
      </c>
      <c r="AW11" s="75">
        <v>273.11357301700298</v>
      </c>
      <c r="AX11" s="75">
        <v>642.10687170896699</v>
      </c>
      <c r="AY11" s="75">
        <v>0</v>
      </c>
      <c r="AZ11" s="75">
        <v>17054.2799211704</v>
      </c>
      <c r="BA11" s="75">
        <v>1191.8756677900899</v>
      </c>
      <c r="BB11" s="75">
        <v>132.43067730634399</v>
      </c>
      <c r="BC11" s="75">
        <v>1324.3063450964401</v>
      </c>
      <c r="BD11" s="75">
        <v>0.97981125773769695</v>
      </c>
      <c r="BE11" s="75">
        <v>678.32417685886901</v>
      </c>
      <c r="BF11" s="75">
        <v>68.411478607788297</v>
      </c>
      <c r="BG11" s="75">
        <v>0.31979126753859399</v>
      </c>
      <c r="BH11" s="75">
        <v>1630.98520494644</v>
      </c>
      <c r="BI11" s="75">
        <v>0.122700195173972</v>
      </c>
      <c r="BJ11" s="75">
        <v>39.4071828096804</v>
      </c>
      <c r="BK11" s="75">
        <v>418.706533735346</v>
      </c>
      <c r="BL11" s="75">
        <v>7.5614471237288997E-2</v>
      </c>
      <c r="BM11" s="75">
        <v>0</v>
      </c>
      <c r="BN11" s="75">
        <v>9.5629849029139606</v>
      </c>
      <c r="BO11" s="75">
        <v>12028.981689208</v>
      </c>
      <c r="BP11" s="75">
        <v>10852.536849484901</v>
      </c>
      <c r="BQ11" s="75">
        <v>1176.4448397230899</v>
      </c>
      <c r="BR11" s="75">
        <v>0.116979938414656</v>
      </c>
      <c r="BS11" s="75">
        <v>1.8256027105573801E-2</v>
      </c>
      <c r="BT11" s="75">
        <v>30.016091447521699</v>
      </c>
      <c r="BU11" s="75">
        <v>5.9954913964296104</v>
      </c>
      <c r="BV11" s="75">
        <v>4225.9923680759703</v>
      </c>
      <c r="BW11" s="75">
        <v>29.471973158947701</v>
      </c>
      <c r="BX11" s="75">
        <v>13.138650023854</v>
      </c>
      <c r="BY11" s="75">
        <v>6037.1321314847601</v>
      </c>
      <c r="BZ11" s="75">
        <v>0</v>
      </c>
      <c r="CA11" s="75">
        <v>0.23107150080435601</v>
      </c>
      <c r="CB11" s="75">
        <v>42.214216452542701</v>
      </c>
      <c r="CC11" s="75">
        <v>1.4812596755094E-2</v>
      </c>
      <c r="CD11" s="75">
        <v>748.564779827179</v>
      </c>
      <c r="CE11" s="75">
        <v>45.840867884361202</v>
      </c>
      <c r="CF11" s="75">
        <v>0</v>
      </c>
      <c r="CG11" s="75">
        <v>26.3806064464959</v>
      </c>
      <c r="CH11" s="75">
        <v>248.58075628843099</v>
      </c>
      <c r="CI11" s="75">
        <v>232.00849942179201</v>
      </c>
      <c r="CJ11" s="75">
        <v>16555.968127175802</v>
      </c>
      <c r="CK11" s="75">
        <v>108.356207550476</v>
      </c>
      <c r="CL11" s="75"/>
      <c r="CM11" s="22">
        <f t="shared" si="14"/>
        <v>1.0300986200363991</v>
      </c>
      <c r="CN11" s="40">
        <f t="shared" si="0"/>
        <v>-1.1144979640813026E-6</v>
      </c>
      <c r="CO11" s="40">
        <f t="shared" si="1"/>
        <v>-7.2307386477259269E-7</v>
      </c>
      <c r="CP11" s="40">
        <f t="shared" si="2"/>
        <v>-1.4248220425127019E-6</v>
      </c>
      <c r="CQ11" s="40">
        <f t="shared" si="3"/>
        <v>-1.1947623830899452E-6</v>
      </c>
      <c r="CR11" s="40">
        <f t="shared" si="4"/>
        <v>-1.1793095184509725E-6</v>
      </c>
      <c r="CS11" s="40">
        <f t="shared" si="5"/>
        <v>-1.0088265965372828E-6</v>
      </c>
      <c r="CT11" s="40">
        <f t="shared" si="6"/>
        <v>-9.4297170398719611E-7</v>
      </c>
      <c r="CU11" s="79">
        <f t="shared" si="7"/>
        <v>-1.1288862049659393E-6</v>
      </c>
      <c r="CV11" s="79">
        <f t="shared" si="8"/>
        <v>-1.2208677590293303E-6</v>
      </c>
      <c r="CW11" s="79">
        <f t="shared" si="9"/>
        <v>-9.7055943868795328E-7</v>
      </c>
      <c r="CX11" s="79">
        <f t="shared" si="10"/>
        <v>2.1790552456980473E-6</v>
      </c>
      <c r="CY11" s="79">
        <f t="shared" si="11"/>
        <v>-1.3252370807422017E-6</v>
      </c>
      <c r="CZ11" s="79">
        <f t="shared" si="12"/>
        <v>-8.724799914796313E-7</v>
      </c>
      <c r="DA11" s="79">
        <f t="shared" si="13"/>
        <v>8.79046703848438E-2</v>
      </c>
      <c r="DB11" s="79">
        <f t="shared" si="15"/>
        <v>0</v>
      </c>
    </row>
    <row r="12" spans="1:106" x14ac:dyDescent="0.25">
      <c r="A12" s="89" t="s">
        <v>178</v>
      </c>
      <c r="B12" s="75">
        <v>27845.277579000001</v>
      </c>
      <c r="C12" s="75">
        <v>215.27673799999999</v>
      </c>
      <c r="D12" s="75">
        <v>494.75125100000002</v>
      </c>
      <c r="E12" s="75">
        <v>4519.8205470000003</v>
      </c>
      <c r="F12" s="75">
        <v>4139.5949549999996</v>
      </c>
      <c r="G12" s="75">
        <v>298.15223200000003</v>
      </c>
      <c r="H12" s="75">
        <v>5464.5846540000002</v>
      </c>
      <c r="I12" s="75">
        <v>279.36593499999998</v>
      </c>
      <c r="J12" s="75">
        <v>161.228982</v>
      </c>
      <c r="K12" s="75">
        <v>578.95879200000002</v>
      </c>
      <c r="L12" s="75">
        <v>382.55249600000002</v>
      </c>
      <c r="M12" s="75">
        <v>85.304839000000001</v>
      </c>
      <c r="N12" s="75">
        <v>20.520066</v>
      </c>
      <c r="O12" s="75">
        <v>81.200789</v>
      </c>
      <c r="P12" s="75"/>
      <c r="Q12" s="89"/>
      <c r="R12" s="89" t="s">
        <v>178</v>
      </c>
      <c r="S12" s="75">
        <v>468.50345030432999</v>
      </c>
      <c r="T12" s="75">
        <v>70.280748827441897</v>
      </c>
      <c r="U12" s="75">
        <v>85.307777304047093</v>
      </c>
      <c r="V12" s="75">
        <v>279.375540174447</v>
      </c>
      <c r="W12" s="75">
        <v>279.375540174447</v>
      </c>
      <c r="X12" s="75">
        <v>25.1511188415917</v>
      </c>
      <c r="Y12" s="75">
        <v>148.99015511971399</v>
      </c>
      <c r="Z12" s="75">
        <v>161.23449297839099</v>
      </c>
      <c r="AA12" s="75">
        <v>20.5207744467099</v>
      </c>
      <c r="AB12" s="75">
        <v>502.17871848506701</v>
      </c>
      <c r="AC12" s="75">
        <v>27846.225088413001</v>
      </c>
      <c r="AD12" s="75">
        <v>114.340762647931</v>
      </c>
      <c r="AE12" s="75">
        <v>0</v>
      </c>
      <c r="AF12" s="75">
        <v>75.224715433424393</v>
      </c>
      <c r="AG12" s="75">
        <v>0</v>
      </c>
      <c r="AH12" s="75">
        <v>13.205701800906199</v>
      </c>
      <c r="AI12" s="75">
        <v>49.911767580826897</v>
      </c>
      <c r="AJ12" s="75">
        <v>578.978727396625</v>
      </c>
      <c r="AK12" s="75">
        <v>578.978727396625</v>
      </c>
      <c r="AL12" s="75">
        <v>52.839170535029197</v>
      </c>
      <c r="AM12" s="75">
        <v>0</v>
      </c>
      <c r="AN12" s="75">
        <v>5164145.7717926297</v>
      </c>
      <c r="AO12" s="75">
        <v>0</v>
      </c>
      <c r="AP12" s="75">
        <v>511.312669883816</v>
      </c>
      <c r="AQ12" s="75">
        <v>35.773843752335999</v>
      </c>
      <c r="AR12" s="75">
        <v>61.163294114081097</v>
      </c>
      <c r="AS12" s="75">
        <v>530.72287333825795</v>
      </c>
      <c r="AT12" s="75">
        <v>26.8931834159762</v>
      </c>
      <c r="AU12" s="75">
        <v>382.56677060613998</v>
      </c>
      <c r="AV12" s="75">
        <v>0</v>
      </c>
      <c r="AW12" s="75">
        <v>88.543828579431207</v>
      </c>
      <c r="AX12" s="75">
        <v>215.283334108698</v>
      </c>
      <c r="AY12" s="75">
        <v>0</v>
      </c>
      <c r="AZ12" s="75">
        <v>5630.5169840319204</v>
      </c>
      <c r="BA12" s="75">
        <v>445.29258649567498</v>
      </c>
      <c r="BB12" s="75">
        <v>49.476949255655597</v>
      </c>
      <c r="BC12" s="75">
        <v>494.76953575133098</v>
      </c>
      <c r="BD12" s="75">
        <v>0.32589888237520498</v>
      </c>
      <c r="BE12" s="75">
        <v>225.619838945119</v>
      </c>
      <c r="BF12" s="75">
        <v>22.754595717424799</v>
      </c>
      <c r="BG12" s="75">
        <v>0.11896854611848701</v>
      </c>
      <c r="BH12" s="75">
        <v>542.48776305537797</v>
      </c>
      <c r="BI12" s="75">
        <v>4.75701047284732E-2</v>
      </c>
      <c r="BJ12" s="75">
        <v>14.500338467986101</v>
      </c>
      <c r="BK12" s="75">
        <v>154.59907572149001</v>
      </c>
      <c r="BL12" s="75">
        <v>3.7063327442913997E-2</v>
      </c>
      <c r="BM12" s="75">
        <v>0</v>
      </c>
      <c r="BN12" s="75">
        <v>3.5158377913104801</v>
      </c>
      <c r="BO12" s="75">
        <v>4519.9799285692498</v>
      </c>
      <c r="BP12" s="75">
        <v>4139.7394967464097</v>
      </c>
      <c r="BQ12" s="75">
        <v>380.240431822836</v>
      </c>
      <c r="BR12" s="75">
        <v>4.45437409697029E-2</v>
      </c>
      <c r="BS12" s="75">
        <v>7.4723121532873603E-3</v>
      </c>
      <c r="BT12" s="75">
        <v>16.2630447821447</v>
      </c>
      <c r="BU12" s="75">
        <v>2.18067724161003</v>
      </c>
      <c r="BV12" s="75">
        <v>1612.76785701681</v>
      </c>
      <c r="BW12" s="75">
        <v>10.967749343099801</v>
      </c>
      <c r="BX12" s="75">
        <v>4.9079800673512004</v>
      </c>
      <c r="BY12" s="75">
        <v>2303.9542285421298</v>
      </c>
      <c r="BZ12" s="75">
        <v>0</v>
      </c>
      <c r="CA12" s="75">
        <v>8.6178774692592996E-2</v>
      </c>
      <c r="CB12" s="75">
        <v>15.7344328872831</v>
      </c>
      <c r="CC12" s="75">
        <v>6.4780790835827296E-3</v>
      </c>
      <c r="CD12" s="75">
        <v>298.16226787735599</v>
      </c>
      <c r="CE12" s="75">
        <v>15.247315655069499</v>
      </c>
      <c r="CF12" s="75">
        <v>0</v>
      </c>
      <c r="CG12" s="75">
        <v>8.77454409862791</v>
      </c>
      <c r="CH12" s="75">
        <v>82.681318563570699</v>
      </c>
      <c r="CI12" s="75">
        <v>77.169160664547306</v>
      </c>
      <c r="CJ12" s="75">
        <v>5464.7712385257701</v>
      </c>
      <c r="CK12" s="75">
        <v>36.0407771002454</v>
      </c>
      <c r="CL12" s="75"/>
      <c r="CM12" s="22">
        <f t="shared" si="14"/>
        <v>1.0303298598004742</v>
      </c>
      <c r="CN12" s="40">
        <f t="shared" si="0"/>
        <v>3.4027651917319469E-5</v>
      </c>
      <c r="CO12" s="40">
        <f t="shared" si="1"/>
        <v>3.0640136780618209E-5</v>
      </c>
      <c r="CP12" s="40">
        <f t="shared" si="2"/>
        <v>3.6957463561729386E-5</v>
      </c>
      <c r="CQ12" s="40">
        <f t="shared" si="3"/>
        <v>3.5262809129729366E-5</v>
      </c>
      <c r="CR12" s="40">
        <f t="shared" si="4"/>
        <v>3.4916881477874223E-5</v>
      </c>
      <c r="CS12" s="40">
        <f t="shared" si="5"/>
        <v>3.3660245602188096E-5</v>
      </c>
      <c r="CT12" s="40">
        <f t="shared" si="6"/>
        <v>3.4144319757816142E-5</v>
      </c>
      <c r="CU12" s="79">
        <f t="shared" si="7"/>
        <v>3.4382053227131514E-5</v>
      </c>
      <c r="CV12" s="79">
        <f t="shared" si="8"/>
        <v>3.4181065479821859E-5</v>
      </c>
      <c r="CW12" s="79">
        <f t="shared" si="9"/>
        <v>3.4433187474571302E-5</v>
      </c>
      <c r="CX12" s="79">
        <f t="shared" si="10"/>
        <v>3.7314110584089488E-5</v>
      </c>
      <c r="CY12" s="79">
        <f t="shared" si="11"/>
        <v>3.4444752273570705E-5</v>
      </c>
      <c r="CZ12" s="79">
        <f t="shared" si="12"/>
        <v>3.4524582420960855E-5</v>
      </c>
      <c r="DA12" s="79">
        <f t="shared" si="13"/>
        <v>9.0430643222336252E-2</v>
      </c>
      <c r="DB12" s="79">
        <f t="shared" si="15"/>
        <v>0</v>
      </c>
    </row>
    <row r="13" spans="1:106" x14ac:dyDescent="0.25">
      <c r="A13" s="89" t="s">
        <v>179</v>
      </c>
      <c r="B13" s="75">
        <v>1029193.1404</v>
      </c>
      <c r="C13" s="75">
        <v>10866.387753999999</v>
      </c>
      <c r="D13" s="75">
        <v>8497.9506710000005</v>
      </c>
      <c r="E13" s="75">
        <v>210684.40737</v>
      </c>
      <c r="F13" s="75">
        <v>138508.20225999999</v>
      </c>
      <c r="G13" s="75">
        <v>9687.2512160000006</v>
      </c>
      <c r="H13" s="75">
        <v>277572.98632000003</v>
      </c>
      <c r="I13" s="75">
        <v>8207.2979565999995</v>
      </c>
      <c r="J13" s="75">
        <v>2173.2618818000001</v>
      </c>
      <c r="K13" s="75">
        <v>16155.969845</v>
      </c>
      <c r="L13" s="75">
        <v>18000.257469</v>
      </c>
      <c r="M13" s="75">
        <v>2447.7488560000002</v>
      </c>
      <c r="N13" s="75">
        <v>1303.9507435999999</v>
      </c>
      <c r="O13" s="75">
        <v>2326.0770480000001</v>
      </c>
      <c r="P13" s="75">
        <v>1.1901904000000001</v>
      </c>
      <c r="Q13" s="89"/>
      <c r="R13" s="89" t="s">
        <v>179</v>
      </c>
      <c r="S13" s="75">
        <v>27148.259847626599</v>
      </c>
      <c r="T13" s="75">
        <v>4072.5439952562601</v>
      </c>
      <c r="U13" s="75">
        <v>2447.7481409654301</v>
      </c>
      <c r="V13" s="75">
        <v>8207.2953409049205</v>
      </c>
      <c r="W13" s="75">
        <v>8207.2953409049205</v>
      </c>
      <c r="X13" s="75">
        <v>1457.42686958381</v>
      </c>
      <c r="Y13" s="75">
        <v>8633.4987179121599</v>
      </c>
      <c r="Z13" s="75">
        <v>2173.26106256705</v>
      </c>
      <c r="AA13" s="75">
        <v>1303.9503267939101</v>
      </c>
      <c r="AB13" s="75">
        <v>29099.637791516299</v>
      </c>
      <c r="AC13" s="75">
        <v>1029192.73964172</v>
      </c>
      <c r="AD13" s="75">
        <v>6625.67726455094</v>
      </c>
      <c r="AE13" s="75">
        <v>0</v>
      </c>
      <c r="AF13" s="75">
        <v>4359.0295287910303</v>
      </c>
      <c r="AG13" s="75">
        <v>1.1901887308917101</v>
      </c>
      <c r="AH13" s="75">
        <v>765.22744657128897</v>
      </c>
      <c r="AI13" s="75">
        <v>2892.2241340680298</v>
      </c>
      <c r="AJ13" s="75">
        <v>16155.967181825899</v>
      </c>
      <c r="AK13" s="75">
        <v>16155.967181825899</v>
      </c>
      <c r="AL13" s="75">
        <v>3061.8609821002401</v>
      </c>
      <c r="AM13" s="75">
        <v>0</v>
      </c>
      <c r="AN13" s="75">
        <v>126085191.811258</v>
      </c>
      <c r="AO13" s="75">
        <v>0</v>
      </c>
      <c r="AP13" s="75">
        <v>29628.922906562701</v>
      </c>
      <c r="AQ13" s="75">
        <v>2072.97835784584</v>
      </c>
      <c r="AR13" s="75">
        <v>3544.2157557642799</v>
      </c>
      <c r="AS13" s="75">
        <v>30753.681454847199</v>
      </c>
      <c r="AT13" s="75">
        <v>1558.37310922201</v>
      </c>
      <c r="AU13" s="75">
        <v>18000.308152224301</v>
      </c>
      <c r="AV13" s="75">
        <v>0</v>
      </c>
      <c r="AW13" s="75">
        <v>2751.4185949707398</v>
      </c>
      <c r="AX13" s="75">
        <v>10866.3846021809</v>
      </c>
      <c r="AY13" s="75">
        <v>0</v>
      </c>
      <c r="AZ13" s="75">
        <v>287177.31652436301</v>
      </c>
      <c r="BA13" s="75">
        <v>7648.1530262264496</v>
      </c>
      <c r="BB13" s="75">
        <v>849.79474722335499</v>
      </c>
      <c r="BC13" s="75">
        <v>8497.9477734497996</v>
      </c>
      <c r="BD13" s="75">
        <v>18.884768665918799</v>
      </c>
      <c r="BE13" s="75">
        <v>13073.939910238099</v>
      </c>
      <c r="BF13" s="75">
        <v>1318.55475793198</v>
      </c>
      <c r="BG13" s="75">
        <v>1.0051440046476701</v>
      </c>
      <c r="BH13" s="75">
        <v>31435.416774224901</v>
      </c>
      <c r="BI13" s="75">
        <v>0</v>
      </c>
      <c r="BJ13" s="75">
        <v>738.55745781852602</v>
      </c>
      <c r="BK13" s="75">
        <v>9308.7669949403898</v>
      </c>
      <c r="BL13" s="75">
        <v>1.3783773955935099</v>
      </c>
      <c r="BM13" s="75">
        <v>0</v>
      </c>
      <c r="BN13" s="75">
        <v>886.348594318138</v>
      </c>
      <c r="BO13" s="75">
        <v>210684.34503219899</v>
      </c>
      <c r="BP13" s="75">
        <v>138508.162709834</v>
      </c>
      <c r="BQ13" s="75">
        <v>72176.182322364999</v>
      </c>
      <c r="BR13" s="75">
        <v>38.126541460573002</v>
      </c>
      <c r="BS13" s="75">
        <v>0.38513060280251499</v>
      </c>
      <c r="BT13" s="75">
        <v>539.78286535072698</v>
      </c>
      <c r="BU13" s="75">
        <v>504.12081236859001</v>
      </c>
      <c r="BV13" s="75">
        <v>51642.5835185006</v>
      </c>
      <c r="BW13" s="75">
        <v>188.84127965963901</v>
      </c>
      <c r="BX13" s="75">
        <v>254.43222607503401</v>
      </c>
      <c r="BY13" s="75">
        <v>73775.120488910194</v>
      </c>
      <c r="BZ13" s="75">
        <v>0</v>
      </c>
      <c r="CA13" s="75">
        <v>6.9070775310835097</v>
      </c>
      <c r="CB13" s="75">
        <v>621.29672281133298</v>
      </c>
      <c r="CC13" s="75">
        <v>0.50947808705005004</v>
      </c>
      <c r="CD13" s="75">
        <v>9687.2484233100004</v>
      </c>
      <c r="CE13" s="75">
        <v>883.53248534044803</v>
      </c>
      <c r="CF13" s="75">
        <v>0</v>
      </c>
      <c r="CG13" s="75">
        <v>508.456512608607</v>
      </c>
      <c r="CH13" s="75">
        <v>4791.1175769424399</v>
      </c>
      <c r="CI13" s="75">
        <v>4471.7046692181402</v>
      </c>
      <c r="CJ13" s="75">
        <v>277572.90589319402</v>
      </c>
      <c r="CK13" s="75">
        <v>2088.4446341124899</v>
      </c>
      <c r="CL13" s="75"/>
      <c r="CM13" s="22">
        <f t="shared" si="14"/>
        <v>1.0346013981453386</v>
      </c>
      <c r="CN13" s="40">
        <f t="shared" si="0"/>
        <v>-3.8939074148299408E-7</v>
      </c>
      <c r="CO13" s="40">
        <f t="shared" si="1"/>
        <v>-2.9005214707551202E-7</v>
      </c>
      <c r="CP13" s="40">
        <f t="shared" si="2"/>
        <v>-3.4097046607128075E-7</v>
      </c>
      <c r="CQ13" s="40">
        <f t="shared" si="3"/>
        <v>-2.9588236635114458E-7</v>
      </c>
      <c r="CR13" s="40">
        <f t="shared" si="4"/>
        <v>-2.8554385480206249E-7</v>
      </c>
      <c r="CS13" s="40">
        <f t="shared" si="5"/>
        <v>-2.882850808692981E-7</v>
      </c>
      <c r="CT13" s="40">
        <f t="shared" si="6"/>
        <v>-2.8975011966475703E-7</v>
      </c>
      <c r="CU13" s="79">
        <f t="shared" si="7"/>
        <v>-3.1870356026572171E-7</v>
      </c>
      <c r="CV13" s="79">
        <f t="shared" si="8"/>
        <v>-3.7696006954697009E-7</v>
      </c>
      <c r="CW13" s="79">
        <f t="shared" si="9"/>
        <v>-1.6484148743685373E-7</v>
      </c>
      <c r="CX13" s="79">
        <f t="shared" si="10"/>
        <v>2.8156944081588577E-6</v>
      </c>
      <c r="CY13" s="79">
        <f t="shared" si="11"/>
        <v>-2.921192540927447E-7</v>
      </c>
      <c r="CZ13" s="79">
        <f t="shared" si="12"/>
        <v>-3.1964864611180718E-7</v>
      </c>
      <c r="DA13" s="79">
        <f t="shared" si="13"/>
        <v>0.18285789257774393</v>
      </c>
      <c r="DB13" s="79">
        <f t="shared" si="15"/>
        <v>-1.4023876264045935E-6</v>
      </c>
    </row>
    <row r="14" spans="1:106" x14ac:dyDescent="0.25">
      <c r="A14" s="89" t="s">
        <v>180</v>
      </c>
      <c r="B14" s="75">
        <v>1314.542148</v>
      </c>
      <c r="C14" s="75">
        <v>16.650676000000001</v>
      </c>
      <c r="D14" s="75">
        <v>60.360148000000002</v>
      </c>
      <c r="E14" s="75">
        <v>255.34368699999999</v>
      </c>
      <c r="F14" s="75">
        <v>244.92067499999999</v>
      </c>
      <c r="G14" s="75">
        <v>22.864218000000001</v>
      </c>
      <c r="H14" s="75">
        <v>396.5429365</v>
      </c>
      <c r="I14" s="75">
        <v>44.375126612000003</v>
      </c>
      <c r="J14" s="75">
        <v>6.1936314369999996</v>
      </c>
      <c r="K14" s="75">
        <v>37.510894698000001</v>
      </c>
      <c r="L14" s="75">
        <v>3.554354</v>
      </c>
      <c r="M14" s="75">
        <v>0.78986500000000004</v>
      </c>
      <c r="N14" s="75">
        <v>2.2107114443000002</v>
      </c>
      <c r="O14" s="75">
        <v>0.74975899999999995</v>
      </c>
      <c r="P14" s="75">
        <v>0.25064799999999998</v>
      </c>
      <c r="Q14" s="89"/>
      <c r="R14" s="89" t="s">
        <v>180</v>
      </c>
      <c r="S14" s="75">
        <v>35.822953941148903</v>
      </c>
      <c r="T14" s="75">
        <v>5.3738397238737399</v>
      </c>
      <c r="U14" s="75">
        <v>0.79038672360336604</v>
      </c>
      <c r="V14" s="75">
        <v>44.413177187316101</v>
      </c>
      <c r="W14" s="75">
        <v>44.413177187316101</v>
      </c>
      <c r="X14" s="75">
        <v>1.92312038074042</v>
      </c>
      <c r="Y14" s="75">
        <v>11.3921448956949</v>
      </c>
      <c r="Z14" s="75">
        <v>6.1988354118230902</v>
      </c>
      <c r="AA14" s="75">
        <v>2.21254573754072</v>
      </c>
      <c r="AB14" s="75">
        <v>38.397764422393401</v>
      </c>
      <c r="AC14" s="75">
        <v>1315.6015014357599</v>
      </c>
      <c r="AD14" s="75">
        <v>8.7427745232755107</v>
      </c>
      <c r="AE14" s="75">
        <v>0</v>
      </c>
      <c r="AF14" s="75">
        <v>5.75189395761537</v>
      </c>
      <c r="AG14" s="75">
        <v>0.250865548026587</v>
      </c>
      <c r="AH14" s="75">
        <v>1.00973956974812</v>
      </c>
      <c r="AI14" s="75">
        <v>3.8163885912272502</v>
      </c>
      <c r="AJ14" s="75">
        <v>37.542764040827599</v>
      </c>
      <c r="AK14" s="75">
        <v>37.542764040827599</v>
      </c>
      <c r="AL14" s="75">
        <v>4.0402192662846002</v>
      </c>
      <c r="AM14" s="75">
        <v>0</v>
      </c>
      <c r="AN14" s="75">
        <v>54525.852967586499</v>
      </c>
      <c r="AO14" s="75">
        <v>0</v>
      </c>
      <c r="AP14" s="75">
        <v>39.096308692104699</v>
      </c>
      <c r="AQ14" s="75">
        <v>2.7353585539863801</v>
      </c>
      <c r="AR14" s="75">
        <v>4.6767012356161004</v>
      </c>
      <c r="AS14" s="75">
        <v>40.580335349229401</v>
      </c>
      <c r="AT14" s="75">
        <v>2.0563189116376401</v>
      </c>
      <c r="AU14" s="75">
        <v>3.5566896380947601</v>
      </c>
      <c r="AV14" s="75">
        <v>0</v>
      </c>
      <c r="AW14" s="75">
        <v>1.3115029864640599</v>
      </c>
      <c r="AX14" s="75">
        <v>16.665144747543199</v>
      </c>
      <c r="AY14" s="75">
        <v>0</v>
      </c>
      <c r="AZ14" s="75">
        <v>409.56366854610701</v>
      </c>
      <c r="BA14" s="75">
        <v>54.369878828463797</v>
      </c>
      <c r="BB14" s="75">
        <v>6.0411205696743204</v>
      </c>
      <c r="BC14" s="75">
        <v>60.410999398138202</v>
      </c>
      <c r="BD14" s="75">
        <v>2.4918931058173301E-2</v>
      </c>
      <c r="BE14" s="75">
        <v>17.251455239499101</v>
      </c>
      <c r="BF14" s="75">
        <v>1.7398696341605999</v>
      </c>
      <c r="BG14" s="75">
        <v>7.3441494954171399E-3</v>
      </c>
      <c r="BH14" s="75">
        <v>41.479881893715103</v>
      </c>
      <c r="BI14" s="75">
        <v>2.7406161367306502E-3</v>
      </c>
      <c r="BJ14" s="75">
        <v>0.91142210552423097</v>
      </c>
      <c r="BK14" s="75">
        <v>9.6626816349476599</v>
      </c>
      <c r="BL14" s="75">
        <v>1.37767659407948E-3</v>
      </c>
      <c r="BM14" s="75">
        <v>0</v>
      </c>
      <c r="BN14" s="75">
        <v>0.221295748276261</v>
      </c>
      <c r="BO14" s="75">
        <v>255.56323937799101</v>
      </c>
      <c r="BP14" s="75">
        <v>245.120256822062</v>
      </c>
      <c r="BQ14" s="75">
        <v>10.4429825559285</v>
      </c>
      <c r="BR14" s="75">
        <v>2.6453224436030101E-3</v>
      </c>
      <c r="BS14" s="75">
        <v>3.9191403363150799E-4</v>
      </c>
      <c r="BT14" s="75">
        <v>0.48461208915491299</v>
      </c>
      <c r="BU14" s="75">
        <v>0.13968778595325099</v>
      </c>
      <c r="BV14" s="75">
        <v>95.420117605559994</v>
      </c>
      <c r="BW14" s="75">
        <v>0.67669253206347102</v>
      </c>
      <c r="BX14" s="75">
        <v>0.30092545059717701</v>
      </c>
      <c r="BY14" s="75">
        <v>136.31445784487099</v>
      </c>
      <c r="BZ14" s="75">
        <v>0</v>
      </c>
      <c r="CA14" s="75">
        <v>5.2979846999233896E-3</v>
      </c>
      <c r="CB14" s="75">
        <v>0.9682650448365</v>
      </c>
      <c r="CC14" s="75">
        <v>3.0131687395624899E-4</v>
      </c>
      <c r="CD14" s="75">
        <v>22.883893658735499</v>
      </c>
      <c r="CE14" s="75">
        <v>1.16584369756154</v>
      </c>
      <c r="CF14" s="75">
        <v>0</v>
      </c>
      <c r="CG14" s="75">
        <v>0.67092255926761102</v>
      </c>
      <c r="CH14" s="75">
        <v>6.3220182812422996</v>
      </c>
      <c r="CI14" s="75">
        <v>5.9005446417566398</v>
      </c>
      <c r="CJ14" s="75">
        <v>396.890369748176</v>
      </c>
      <c r="CK14" s="75">
        <v>2.7557607029272901</v>
      </c>
      <c r="CL14" s="75"/>
      <c r="CM14" s="22">
        <f t="shared" si="14"/>
        <v>1.0319314847724124</v>
      </c>
      <c r="CN14" s="40">
        <f t="shared" si="0"/>
        <v>8.0587255218227583E-4</v>
      </c>
      <c r="CO14" s="40">
        <f t="shared" si="1"/>
        <v>8.6895856619862973E-4</v>
      </c>
      <c r="CP14" s="40">
        <f t="shared" si="2"/>
        <v>8.4246642566548208E-4</v>
      </c>
      <c r="CQ14" s="40">
        <f t="shared" si="3"/>
        <v>8.5983084434361522E-4</v>
      </c>
      <c r="CR14" s="40">
        <f t="shared" si="4"/>
        <v>8.1488352121361391E-4</v>
      </c>
      <c r="CS14" s="40">
        <f t="shared" si="5"/>
        <v>8.6054369913274927E-4</v>
      </c>
      <c r="CT14" s="40">
        <f t="shared" si="6"/>
        <v>8.7615543285815903E-4</v>
      </c>
      <c r="CU14" s="79">
        <f t="shared" si="7"/>
        <v>8.5747530702952844E-4</v>
      </c>
      <c r="CV14" s="79">
        <f t="shared" si="8"/>
        <v>8.4021383513436534E-4</v>
      </c>
      <c r="CW14" s="79">
        <f t="shared" si="9"/>
        <v>8.496023111199476E-4</v>
      </c>
      <c r="CX14" s="79">
        <f t="shared" si="10"/>
        <v>6.5712027973581629E-4</v>
      </c>
      <c r="CY14" s="79">
        <f t="shared" si="11"/>
        <v>6.6052249861178519E-4</v>
      </c>
      <c r="CZ14" s="79">
        <f t="shared" si="12"/>
        <v>8.297298344608835E-4</v>
      </c>
      <c r="DA14" s="79">
        <f t="shared" si="13"/>
        <v>0.74923273540438995</v>
      </c>
      <c r="DB14" s="79">
        <f t="shared" si="15"/>
        <v>8.6794239964820084E-4</v>
      </c>
    </row>
    <row r="15" spans="1:106" x14ac:dyDescent="0.25">
      <c r="A15" s="89" t="s">
        <v>181</v>
      </c>
      <c r="B15" s="75">
        <v>5459.0604089999997</v>
      </c>
      <c r="C15" s="75">
        <v>34.291573499999998</v>
      </c>
      <c r="D15" s="75">
        <v>122.2397185</v>
      </c>
      <c r="E15" s="75">
        <v>926.79179450000004</v>
      </c>
      <c r="F15" s="75">
        <v>900.53920200000005</v>
      </c>
      <c r="G15" s="75">
        <v>56.114033999999997</v>
      </c>
      <c r="H15" s="75">
        <v>1073.1683112000001</v>
      </c>
      <c r="I15" s="75">
        <v>60.937673091999997</v>
      </c>
      <c r="J15" s="75">
        <v>13.913944672</v>
      </c>
      <c r="K15" s="75">
        <v>78.927070211</v>
      </c>
      <c r="L15" s="75">
        <v>59.192771</v>
      </c>
      <c r="M15" s="75">
        <v>13.153943</v>
      </c>
      <c r="N15" s="75">
        <v>7.7543347004000003</v>
      </c>
      <c r="O15" s="75">
        <v>12.485977</v>
      </c>
      <c r="P15" s="75">
        <v>0.107236</v>
      </c>
      <c r="Q15" s="89"/>
      <c r="R15" s="89" t="s">
        <v>181</v>
      </c>
      <c r="S15" s="75">
        <v>99.756279724416999</v>
      </c>
      <c r="T15" s="75">
        <v>14.9645621379969</v>
      </c>
      <c r="U15" s="75">
        <v>13.153937229237499</v>
      </c>
      <c r="V15" s="75">
        <v>60.943127226087498</v>
      </c>
      <c r="W15" s="75">
        <v>60.943127226087498</v>
      </c>
      <c r="X15" s="75">
        <v>5.35532060680897</v>
      </c>
      <c r="Y15" s="75">
        <v>31.723807932392798</v>
      </c>
      <c r="Z15" s="75">
        <v>13.914647569725201</v>
      </c>
      <c r="AA15" s="75">
        <v>7.7545564203404203</v>
      </c>
      <c r="AB15" s="75">
        <v>106.926664228896</v>
      </c>
      <c r="AC15" s="75">
        <v>5459.1895596245504</v>
      </c>
      <c r="AD15" s="75">
        <v>24.346064071593698</v>
      </c>
      <c r="AE15" s="75">
        <v>0</v>
      </c>
      <c r="AF15" s="75">
        <v>16.017253035003201</v>
      </c>
      <c r="AG15" s="75">
        <v>0.107267825896041</v>
      </c>
      <c r="AH15" s="75">
        <v>2.8118210447731902</v>
      </c>
      <c r="AI15" s="75">
        <v>10.6274960506487</v>
      </c>
      <c r="AJ15" s="75">
        <v>78.931460641918406</v>
      </c>
      <c r="AK15" s="75">
        <v>78.931460641918406</v>
      </c>
      <c r="AL15" s="75">
        <v>11.2508060722851</v>
      </c>
      <c r="AM15" s="75">
        <v>0</v>
      </c>
      <c r="AN15" s="75">
        <v>905205.57741959998</v>
      </c>
      <c r="AO15" s="75">
        <v>0</v>
      </c>
      <c r="AP15" s="75">
        <v>108.871484418419</v>
      </c>
      <c r="AQ15" s="75">
        <v>7.6171557405083004</v>
      </c>
      <c r="AR15" s="75">
        <v>13.0232212375785</v>
      </c>
      <c r="AS15" s="75">
        <v>113.004502472082</v>
      </c>
      <c r="AT15" s="75">
        <v>5.7262376999593201</v>
      </c>
      <c r="AU15" s="75">
        <v>59.192920704132199</v>
      </c>
      <c r="AV15" s="75">
        <v>0</v>
      </c>
      <c r="AW15" s="75">
        <v>14.048875297149101</v>
      </c>
      <c r="AX15" s="75">
        <v>34.293411291853303</v>
      </c>
      <c r="AY15" s="75">
        <v>0</v>
      </c>
      <c r="AZ15" s="75">
        <v>1108.5035552505799</v>
      </c>
      <c r="BA15" s="75">
        <v>110.022207557664</v>
      </c>
      <c r="BB15" s="75">
        <v>12.2246787204594</v>
      </c>
      <c r="BC15" s="75">
        <v>122.24688627812399</v>
      </c>
      <c r="BD15" s="75">
        <v>6.9391930149159203E-2</v>
      </c>
      <c r="BE15" s="75">
        <v>48.040212080413497</v>
      </c>
      <c r="BF15" s="75">
        <v>4.8450333719675598</v>
      </c>
      <c r="BG15" s="75">
        <v>2.54632166636353E-2</v>
      </c>
      <c r="BH15" s="75">
        <v>115.509489268876</v>
      </c>
      <c r="BI15" s="75">
        <v>1.04544772874331E-2</v>
      </c>
      <c r="BJ15" s="75">
        <v>3.0808576541719699</v>
      </c>
      <c r="BK15" s="75">
        <v>32.923530691093802</v>
      </c>
      <c r="BL15" s="75">
        <v>9.2001767412380007E-3</v>
      </c>
      <c r="BM15" s="75">
        <v>0</v>
      </c>
      <c r="BN15" s="75">
        <v>0.74657617839801105</v>
      </c>
      <c r="BO15" s="75">
        <v>926.81836881418803</v>
      </c>
      <c r="BP15" s="75">
        <v>900.56475870687802</v>
      </c>
      <c r="BQ15" s="75">
        <v>26.2536101073099</v>
      </c>
      <c r="BR15" s="75">
        <v>9.6791895842633993E-3</v>
      </c>
      <c r="BS15" s="75">
        <v>1.69589844530057E-3</v>
      </c>
      <c r="BT15" s="75">
        <v>4.2038912028968696</v>
      </c>
      <c r="BU15" s="75">
        <v>0.45967604656161598</v>
      </c>
      <c r="BV15" s="75">
        <v>350.94725850846299</v>
      </c>
      <c r="BW15" s="75">
        <v>2.3479660697652598</v>
      </c>
      <c r="BX15" s="75">
        <v>1.0533257558270901</v>
      </c>
      <c r="BY15" s="75">
        <v>501.35325762661398</v>
      </c>
      <c r="BZ15" s="75">
        <v>0</v>
      </c>
      <c r="CA15" s="75">
        <v>1.8475625511885599E-2</v>
      </c>
      <c r="CB15" s="75">
        <v>3.3719266016303102</v>
      </c>
      <c r="CC15" s="75">
        <v>1.5237872222313999E-3</v>
      </c>
      <c r="CD15" s="75">
        <v>56.116607402459202</v>
      </c>
      <c r="CE15" s="75">
        <v>3.24653230422452</v>
      </c>
      <c r="CF15" s="75">
        <v>0</v>
      </c>
      <c r="CG15" s="75">
        <v>1.86833009426865</v>
      </c>
      <c r="CH15" s="75">
        <v>17.604939057338701</v>
      </c>
      <c r="CI15" s="75">
        <v>16.431276552224698</v>
      </c>
      <c r="CJ15" s="75">
        <v>1073.21216760638</v>
      </c>
      <c r="CK15" s="75">
        <v>7.6739944997586997</v>
      </c>
      <c r="CL15" s="75"/>
      <c r="CM15" s="22">
        <f t="shared" si="14"/>
        <v>1.0328838869977699</v>
      </c>
      <c r="CN15" s="40">
        <f t="shared" si="0"/>
        <v>2.3658031762710117E-5</v>
      </c>
      <c r="CO15" s="40">
        <f t="shared" si="1"/>
        <v>5.3593103661597603E-5</v>
      </c>
      <c r="CP15" s="40">
        <f t="shared" si="2"/>
        <v>5.8637063402594665E-5</v>
      </c>
      <c r="CQ15" s="40">
        <f t="shared" si="3"/>
        <v>2.8673445692657786E-5</v>
      </c>
      <c r="CR15" s="40">
        <f t="shared" si="4"/>
        <v>2.8379338535423673E-5</v>
      </c>
      <c r="CS15" s="40">
        <f t="shared" si="5"/>
        <v>4.5860229175565133E-5</v>
      </c>
      <c r="CT15" s="40">
        <f t="shared" si="6"/>
        <v>4.0866289026866227E-5</v>
      </c>
      <c r="CU15" s="79">
        <f t="shared" si="7"/>
        <v>8.950348463857794E-5</v>
      </c>
      <c r="CV15" s="79">
        <f t="shared" si="8"/>
        <v>5.051750181354092E-5</v>
      </c>
      <c r="CW15" s="79">
        <f t="shared" si="9"/>
        <v>5.5626427113898502E-5</v>
      </c>
      <c r="CX15" s="79">
        <f t="shared" si="10"/>
        <v>2.5290948483942506E-6</v>
      </c>
      <c r="CY15" s="79">
        <f t="shared" si="11"/>
        <v>-4.3870970862084952E-7</v>
      </c>
      <c r="CZ15" s="79">
        <f t="shared" si="12"/>
        <v>2.8593032024853918E-5</v>
      </c>
      <c r="DA15" s="79">
        <f t="shared" si="13"/>
        <v>0.12517228705043271</v>
      </c>
      <c r="DB15" s="79">
        <f t="shared" si="15"/>
        <v>2.9678369242609292E-4</v>
      </c>
    </row>
    <row r="16" spans="1:106" x14ac:dyDescent="0.25">
      <c r="A16" s="89" t="s">
        <v>182</v>
      </c>
      <c r="B16" s="75">
        <v>3218.0990390000002</v>
      </c>
      <c r="C16" s="75">
        <v>35.814316499999997</v>
      </c>
      <c r="D16" s="75">
        <v>78.032296500000001</v>
      </c>
      <c r="E16" s="75">
        <v>514.15643250000005</v>
      </c>
      <c r="F16" s="75">
        <v>504.13224000000002</v>
      </c>
      <c r="G16" s="75">
        <v>44.933233999999999</v>
      </c>
      <c r="H16" s="75">
        <v>725.37051925000003</v>
      </c>
      <c r="I16" s="75">
        <v>54.099186965000001</v>
      </c>
      <c r="J16" s="75">
        <v>10.119756009</v>
      </c>
      <c r="K16" s="75">
        <v>58.752133780000001</v>
      </c>
      <c r="L16" s="75">
        <v>30.129180000000002</v>
      </c>
      <c r="M16" s="75">
        <v>6.6953469999999999</v>
      </c>
      <c r="N16" s="75">
        <v>4.9362290606999997</v>
      </c>
      <c r="O16" s="75">
        <v>6.355397</v>
      </c>
      <c r="P16" s="75">
        <v>0.1930248</v>
      </c>
      <c r="Q16" s="89"/>
      <c r="R16" s="89" t="s">
        <v>182</v>
      </c>
      <c r="S16" s="75">
        <v>66.604641369162294</v>
      </c>
      <c r="T16" s="75">
        <v>9.9914425209180795</v>
      </c>
      <c r="U16" s="75">
        <v>6.6969810900088502</v>
      </c>
      <c r="V16" s="75">
        <v>54.104547227667901</v>
      </c>
      <c r="W16" s="75">
        <v>54.104547227667901</v>
      </c>
      <c r="X16" s="75">
        <v>3.57559547891664</v>
      </c>
      <c r="Y16" s="75">
        <v>21.181154634223098</v>
      </c>
      <c r="Z16" s="75">
        <v>10.121191190086201</v>
      </c>
      <c r="AA16" s="75">
        <v>4.9371012459882504</v>
      </c>
      <c r="AB16" s="75">
        <v>71.392076003637996</v>
      </c>
      <c r="AC16" s="75">
        <v>3218.79630636309</v>
      </c>
      <c r="AD16" s="75">
        <v>16.255238992375801</v>
      </c>
      <c r="AE16" s="75">
        <v>0</v>
      </c>
      <c r="AF16" s="75">
        <v>10.6942882445321</v>
      </c>
      <c r="AG16" s="75">
        <v>0.193025836488698</v>
      </c>
      <c r="AH16" s="75">
        <v>1.87738576216903</v>
      </c>
      <c r="AI16" s="75">
        <v>7.09569277445559</v>
      </c>
      <c r="AJ16" s="75">
        <v>58.7602148669854</v>
      </c>
      <c r="AK16" s="75">
        <v>58.7602148669854</v>
      </c>
      <c r="AL16" s="75">
        <v>7.5118535951347098</v>
      </c>
      <c r="AM16" s="75">
        <v>0</v>
      </c>
      <c r="AN16" s="75">
        <v>460939.69936980802</v>
      </c>
      <c r="AO16" s="75">
        <v>0</v>
      </c>
      <c r="AP16" s="75">
        <v>72.690609595667894</v>
      </c>
      <c r="AQ16" s="75">
        <v>5.0857684722686498</v>
      </c>
      <c r="AR16" s="75">
        <v>8.6952458047594199</v>
      </c>
      <c r="AS16" s="75">
        <v>75.450020689501301</v>
      </c>
      <c r="AT16" s="75">
        <v>3.8232686989786999</v>
      </c>
      <c r="AU16" s="75">
        <v>30.1366117229312</v>
      </c>
      <c r="AV16" s="75">
        <v>0</v>
      </c>
      <c r="AW16" s="75">
        <v>7.4004481942625198</v>
      </c>
      <c r="AX16" s="75">
        <v>35.818218789111299</v>
      </c>
      <c r="AY16" s="75">
        <v>0</v>
      </c>
      <c r="AZ16" s="75">
        <v>749.05868075420096</v>
      </c>
      <c r="BA16" s="75">
        <v>70.238782299530897</v>
      </c>
      <c r="BB16" s="75">
        <v>7.8043214586440399</v>
      </c>
      <c r="BC16" s="75">
        <v>78.043103758174993</v>
      </c>
      <c r="BD16" s="75">
        <v>4.6331243352383401E-2</v>
      </c>
      <c r="BE16" s="75">
        <v>32.075151678725902</v>
      </c>
      <c r="BF16" s="75">
        <v>3.2349050998078899</v>
      </c>
      <c r="BG16" s="75">
        <v>0.19879223165065499</v>
      </c>
      <c r="BH16" s="75">
        <v>77.122658670632703</v>
      </c>
      <c r="BI16" s="75">
        <v>3.9863236370751198</v>
      </c>
      <c r="BJ16" s="75">
        <v>7.2661792995915899</v>
      </c>
      <c r="BK16" s="75">
        <v>17.4619931354685</v>
      </c>
      <c r="BL16" s="75">
        <v>0.161417231049896</v>
      </c>
      <c r="BM16" s="75">
        <v>0</v>
      </c>
      <c r="BN16" s="75">
        <v>6.6144536593969203</v>
      </c>
      <c r="BO16" s="75">
        <v>514.26823497081602</v>
      </c>
      <c r="BP16" s="75">
        <v>504.23934970375302</v>
      </c>
      <c r="BQ16" s="75">
        <v>10.0288852670623</v>
      </c>
      <c r="BR16" s="75">
        <v>0.48619353946548899</v>
      </c>
      <c r="BS16" s="75">
        <v>3.3884775089976102E-2</v>
      </c>
      <c r="BT16" s="75">
        <v>130.441874354183</v>
      </c>
      <c r="BU16" s="75">
        <v>0.15692832115830799</v>
      </c>
      <c r="BV16" s="75">
        <v>134.504286875334</v>
      </c>
      <c r="BW16" s="75">
        <v>0.80305902511615601</v>
      </c>
      <c r="BX16" s="75">
        <v>1.3426099279639701</v>
      </c>
      <c r="BY16" s="75">
        <v>192.14899608679599</v>
      </c>
      <c r="BZ16" s="75">
        <v>0</v>
      </c>
      <c r="CA16" s="75">
        <v>4.4424275100447996</v>
      </c>
      <c r="CB16" s="75">
        <v>4.1754656469187603</v>
      </c>
      <c r="CC16" s="75">
        <v>1.4464447450079E-2</v>
      </c>
      <c r="CD16" s="75">
        <v>44.938771324481799</v>
      </c>
      <c r="CE16" s="75">
        <v>2.1676309342770899</v>
      </c>
      <c r="CF16" s="75">
        <v>0</v>
      </c>
      <c r="CG16" s="75">
        <v>1.24742998072835</v>
      </c>
      <c r="CH16" s="75">
        <v>11.7543585295491</v>
      </c>
      <c r="CI16" s="75">
        <v>10.970719413138401</v>
      </c>
      <c r="CJ16" s="75">
        <v>725.49556369428501</v>
      </c>
      <c r="CK16" s="75">
        <v>5.1237283932916098</v>
      </c>
      <c r="CL16" s="75"/>
      <c r="CM16" s="22">
        <f t="shared" si="14"/>
        <v>1.0324786507858581</v>
      </c>
      <c r="CN16" s="40">
        <f t="shared" si="0"/>
        <v>2.166705731053325E-4</v>
      </c>
      <c r="CO16" s="40">
        <f t="shared" si="1"/>
        <v>1.089589162284329E-4</v>
      </c>
      <c r="CP16" s="40">
        <f t="shared" si="2"/>
        <v>1.3849724613695415E-4</v>
      </c>
      <c r="CQ16" s="40">
        <f t="shared" si="3"/>
        <v>2.1744835569274671E-4</v>
      </c>
      <c r="CR16" s="40">
        <f t="shared" si="4"/>
        <v>2.1246350710082867E-4</v>
      </c>
      <c r="CS16" s="40">
        <f t="shared" si="5"/>
        <v>1.2323449680474812E-4</v>
      </c>
      <c r="CT16" s="40">
        <f t="shared" si="6"/>
        <v>1.7238699528934734E-4</v>
      </c>
      <c r="CU16" s="79">
        <f t="shared" si="7"/>
        <v>9.9082129854693321E-5</v>
      </c>
      <c r="CV16" s="79">
        <f t="shared" si="8"/>
        <v>1.4181973210862208E-4</v>
      </c>
      <c r="CW16" s="79">
        <f t="shared" si="9"/>
        <v>1.375454211698779E-4</v>
      </c>
      <c r="CX16" s="79">
        <f t="shared" si="10"/>
        <v>2.4666197125836086E-4</v>
      </c>
      <c r="CY16" s="79">
        <f t="shared" si="11"/>
        <v>2.4406352782765201E-4</v>
      </c>
      <c r="CZ16" s="79">
        <f t="shared" si="12"/>
        <v>1.7669060279124142E-4</v>
      </c>
      <c r="DA16" s="79">
        <f t="shared" si="13"/>
        <v>0.16443523422101244</v>
      </c>
      <c r="DB16" s="79">
        <f t="shared" si="15"/>
        <v>5.3697177668804313E-6</v>
      </c>
    </row>
    <row r="17" spans="1:106" x14ac:dyDescent="0.25">
      <c r="A17" s="89" t="s">
        <v>183</v>
      </c>
      <c r="B17" s="75">
        <v>25841.785467000002</v>
      </c>
      <c r="C17" s="75">
        <v>322.387112</v>
      </c>
      <c r="D17" s="75">
        <v>392.95820500000002</v>
      </c>
      <c r="E17" s="75">
        <v>3614.0641730000002</v>
      </c>
      <c r="F17" s="75">
        <v>3595.6835070000002</v>
      </c>
      <c r="G17" s="75">
        <v>359.372007</v>
      </c>
      <c r="H17" s="75">
        <v>5233.8113114999996</v>
      </c>
      <c r="I17" s="75">
        <v>299.67035397000001</v>
      </c>
      <c r="J17" s="75">
        <v>69.360651591999996</v>
      </c>
      <c r="K17" s="75">
        <v>392.88417584000001</v>
      </c>
      <c r="L17" s="75">
        <v>300.49598300000002</v>
      </c>
      <c r="M17" s="75">
        <v>66.776882999999998</v>
      </c>
      <c r="N17" s="75">
        <v>38.950338699</v>
      </c>
      <c r="O17" s="75">
        <v>63.385854999999999</v>
      </c>
      <c r="P17" s="75">
        <v>0.48630879999999999</v>
      </c>
      <c r="Q17" s="89"/>
      <c r="R17" s="89" t="s">
        <v>183</v>
      </c>
      <c r="S17" s="75">
        <v>483.40078977302699</v>
      </c>
      <c r="T17" s="75">
        <v>72.515579759312899</v>
      </c>
      <c r="U17" s="75">
        <v>66.776862142598304</v>
      </c>
      <c r="V17" s="75">
        <v>299.670339098564</v>
      </c>
      <c r="W17" s="75">
        <v>299.670339098564</v>
      </c>
      <c r="X17" s="75">
        <v>25.950897507478601</v>
      </c>
      <c r="Y17" s="75">
        <v>153.72781646227401</v>
      </c>
      <c r="Z17" s="75">
        <v>69.360677859162607</v>
      </c>
      <c r="AA17" s="75">
        <v>38.950321285030398</v>
      </c>
      <c r="AB17" s="75">
        <v>518.14695903182496</v>
      </c>
      <c r="AC17" s="75">
        <v>25841.7818250522</v>
      </c>
      <c r="AD17" s="75">
        <v>117.97651868146301</v>
      </c>
      <c r="AE17" s="75">
        <v>0</v>
      </c>
      <c r="AF17" s="75">
        <v>77.616687796804797</v>
      </c>
      <c r="AG17" s="75">
        <v>0.48630863113091599</v>
      </c>
      <c r="AH17" s="75">
        <v>13.625615169049899</v>
      </c>
      <c r="AI17" s="75">
        <v>51.4988435638871</v>
      </c>
      <c r="AJ17" s="75">
        <v>392.884138081071</v>
      </c>
      <c r="AK17" s="75">
        <v>392.884138081071</v>
      </c>
      <c r="AL17" s="75">
        <v>54.519419879880203</v>
      </c>
      <c r="AM17" s="75">
        <v>0</v>
      </c>
      <c r="AN17" s="75">
        <v>4595303.9307142403</v>
      </c>
      <c r="AO17" s="75">
        <v>0</v>
      </c>
      <c r="AP17" s="75">
        <v>527.57137265112794</v>
      </c>
      <c r="AQ17" s="75">
        <v>36.9113547486538</v>
      </c>
      <c r="AR17" s="75">
        <v>63.108186143471798</v>
      </c>
      <c r="AS17" s="75">
        <v>547.59865192059601</v>
      </c>
      <c r="AT17" s="75">
        <v>27.748322468078701</v>
      </c>
      <c r="AU17" s="75">
        <v>300.496824248812</v>
      </c>
      <c r="AV17" s="75">
        <v>0</v>
      </c>
      <c r="AW17" s="75">
        <v>70.959467649052499</v>
      </c>
      <c r="AX17" s="75">
        <v>322.38709308972199</v>
      </c>
      <c r="AY17" s="75">
        <v>0</v>
      </c>
      <c r="AZ17" s="75">
        <v>5404.8263047338696</v>
      </c>
      <c r="BA17" s="75">
        <v>353.66231117026803</v>
      </c>
      <c r="BB17" s="75">
        <v>39.295825678996003</v>
      </c>
      <c r="BC17" s="75">
        <v>392.95813684926401</v>
      </c>
      <c r="BD17" s="75">
        <v>0.33626141800320802</v>
      </c>
      <c r="BE17" s="75">
        <v>232.79397187095199</v>
      </c>
      <c r="BF17" s="75">
        <v>23.4781314567511</v>
      </c>
      <c r="BG17" s="75">
        <v>0.108886517832636</v>
      </c>
      <c r="BH17" s="75">
        <v>559.73772755721802</v>
      </c>
      <c r="BI17" s="75">
        <v>3.9909188689186803E-2</v>
      </c>
      <c r="BJ17" s="75">
        <v>13.5732981118514</v>
      </c>
      <c r="BK17" s="75">
        <v>143.701869258199</v>
      </c>
      <c r="BL17" s="75">
        <v>1.7062161766343099E-2</v>
      </c>
      <c r="BM17" s="75">
        <v>0</v>
      </c>
      <c r="BN17" s="75">
        <v>3.2967408060098</v>
      </c>
      <c r="BO17" s="75">
        <v>3614.0635310481998</v>
      </c>
      <c r="BP17" s="75">
        <v>3595.6828736596799</v>
      </c>
      <c r="BQ17" s="75">
        <v>18.380657388515001</v>
      </c>
      <c r="BR17" s="75">
        <v>3.8834463541614898E-2</v>
      </c>
      <c r="BS17" s="75">
        <v>5.5543252411580802E-3</v>
      </c>
      <c r="BT17" s="75">
        <v>5.2659978409034496</v>
      </c>
      <c r="BU17" s="75">
        <v>2.0897932075596399</v>
      </c>
      <c r="BV17" s="75">
        <v>1399.4368159857099</v>
      </c>
      <c r="BW17" s="75">
        <v>10.031490158016201</v>
      </c>
      <c r="BX17" s="75">
        <v>4.45403035577087</v>
      </c>
      <c r="BY17" s="75">
        <v>1999.19547366854</v>
      </c>
      <c r="BZ17" s="75">
        <v>0</v>
      </c>
      <c r="CA17" s="75">
        <v>7.8468406201601601E-2</v>
      </c>
      <c r="CB17" s="75">
        <v>14.344546137226599</v>
      </c>
      <c r="CC17" s="75">
        <v>4.1030666171729003E-3</v>
      </c>
      <c r="CD17" s="75">
        <v>359.37186601630299</v>
      </c>
      <c r="CE17" s="75">
        <v>15.7321399863055</v>
      </c>
      <c r="CF17" s="75">
        <v>0</v>
      </c>
      <c r="CG17" s="75">
        <v>9.0535367296216709</v>
      </c>
      <c r="CH17" s="75">
        <v>85.310407969005595</v>
      </c>
      <c r="CI17" s="75">
        <v>79.622990441733407</v>
      </c>
      <c r="CJ17" s="75">
        <v>5233.8104615596603</v>
      </c>
      <c r="CK17" s="75">
        <v>37.186774015513897</v>
      </c>
      <c r="CL17" s="75"/>
      <c r="CM17" s="22">
        <f t="shared" si="14"/>
        <v>1.032675207562493</v>
      </c>
      <c r="CN17" s="40">
        <f t="shared" si="0"/>
        <v>-1.4093251438075965E-7</v>
      </c>
      <c r="CO17" s="40">
        <f t="shared" si="1"/>
        <v>-5.865705331137002E-8</v>
      </c>
      <c r="CP17" s="40">
        <f t="shared" si="2"/>
        <v>-1.7342998605345266E-7</v>
      </c>
      <c r="CQ17" s="40">
        <f t="shared" si="3"/>
        <v>-1.7762601040275063E-7</v>
      </c>
      <c r="CR17" s="40">
        <f t="shared" si="4"/>
        <v>-1.7613906203330613E-7</v>
      </c>
      <c r="CS17" s="40">
        <f t="shared" si="5"/>
        <v>-3.9230572849911306E-7</v>
      </c>
      <c r="CT17" s="40">
        <f t="shared" si="6"/>
        <v>-1.6239415002487522E-7</v>
      </c>
      <c r="CU17" s="79">
        <f t="shared" si="7"/>
        <v>-4.9625983387960137E-8</v>
      </c>
      <c r="CV17" s="79">
        <f t="shared" si="8"/>
        <v>3.7870409241322613E-7</v>
      </c>
      <c r="CW17" s="79">
        <f t="shared" si="9"/>
        <v>-9.6107024240168777E-8</v>
      </c>
      <c r="CX17" s="79">
        <f t="shared" si="10"/>
        <v>2.7995343018619385E-6</v>
      </c>
      <c r="CY17" s="79">
        <f t="shared" si="11"/>
        <v>-3.1234464318699317E-7</v>
      </c>
      <c r="CZ17" s="79">
        <f t="shared" si="12"/>
        <v>-4.4708133954860608E-7</v>
      </c>
      <c r="DA17" s="79">
        <f t="shared" si="13"/>
        <v>0.1194842705687649</v>
      </c>
      <c r="DB17" s="79">
        <f t="shared" si="15"/>
        <v>-3.4724661366203919E-7</v>
      </c>
    </row>
    <row r="18" spans="1:106" x14ac:dyDescent="0.25">
      <c r="A18" s="89" t="s">
        <v>184</v>
      </c>
      <c r="B18" s="75">
        <v>78515.533947000004</v>
      </c>
      <c r="C18" s="75">
        <v>467.43923649999999</v>
      </c>
      <c r="D18" s="75">
        <v>1520.1482974999999</v>
      </c>
      <c r="E18" s="75">
        <v>12895.386886</v>
      </c>
      <c r="F18" s="75">
        <v>12063.216264999999</v>
      </c>
      <c r="G18" s="75">
        <v>742.515759</v>
      </c>
      <c r="H18" s="75">
        <v>14294.946327</v>
      </c>
      <c r="I18" s="75">
        <v>752.97864059000005</v>
      </c>
      <c r="J18" s="75">
        <v>433.77570741</v>
      </c>
      <c r="K18" s="75">
        <v>1558.2360919</v>
      </c>
      <c r="L18" s="75">
        <v>1028.6798719999999</v>
      </c>
      <c r="M18" s="75">
        <v>229.383725</v>
      </c>
      <c r="N18" s="75">
        <v>55.253943927000002</v>
      </c>
      <c r="O18" s="75">
        <v>218.348106</v>
      </c>
      <c r="P18" s="75">
        <v>1.05944E-2</v>
      </c>
      <c r="Q18" s="89"/>
      <c r="R18" s="89" t="s">
        <v>184</v>
      </c>
      <c r="S18" s="75">
        <v>1212.68655236018</v>
      </c>
      <c r="T18" s="75">
        <v>181.91666878407401</v>
      </c>
      <c r="U18" s="75">
        <v>229.44351741739899</v>
      </c>
      <c r="V18" s="75">
        <v>753.17429105757003</v>
      </c>
      <c r="W18" s="75">
        <v>753.17429105757003</v>
      </c>
      <c r="X18" s="75">
        <v>65.101867065652499</v>
      </c>
      <c r="Y18" s="75">
        <v>385.64988140441301</v>
      </c>
      <c r="Z18" s="75">
        <v>433.88870545276501</v>
      </c>
      <c r="AA18" s="75">
        <v>55.268336257924403</v>
      </c>
      <c r="AB18" s="75">
        <v>1299.8525727999599</v>
      </c>
      <c r="AC18" s="75">
        <v>78535.795280415798</v>
      </c>
      <c r="AD18" s="75">
        <v>295.96268937182202</v>
      </c>
      <c r="AE18" s="75">
        <v>0</v>
      </c>
      <c r="AF18" s="75">
        <v>194.713660923204</v>
      </c>
      <c r="AG18" s="75">
        <v>1.0594323412534299E-2</v>
      </c>
      <c r="AH18" s="75">
        <v>34.181973970148803</v>
      </c>
      <c r="AI18" s="75">
        <v>129.19280462246601</v>
      </c>
      <c r="AJ18" s="75">
        <v>1558.64162801148</v>
      </c>
      <c r="AK18" s="75">
        <v>1558.64162801148</v>
      </c>
      <c r="AL18" s="75">
        <v>136.77048151593701</v>
      </c>
      <c r="AM18" s="75">
        <v>0</v>
      </c>
      <c r="AN18" s="75">
        <v>13889473.834279999</v>
      </c>
      <c r="AO18" s="75">
        <v>0</v>
      </c>
      <c r="AP18" s="75">
        <v>1323.49533621466</v>
      </c>
      <c r="AQ18" s="75">
        <v>92.597973791689498</v>
      </c>
      <c r="AR18" s="75">
        <v>158.316701350519</v>
      </c>
      <c r="AS18" s="75">
        <v>1373.73723407734</v>
      </c>
      <c r="AT18" s="75">
        <v>69.611037267402295</v>
      </c>
      <c r="AU18" s="75">
        <v>1028.9509126938301</v>
      </c>
      <c r="AV18" s="75">
        <v>0</v>
      </c>
      <c r="AW18" s="75">
        <v>237.404556941453</v>
      </c>
      <c r="AX18" s="75">
        <v>467.55327482762601</v>
      </c>
      <c r="AY18" s="75">
        <v>0</v>
      </c>
      <c r="AZ18" s="75">
        <v>14727.672117484301</v>
      </c>
      <c r="BA18" s="75">
        <v>1368.49198794226</v>
      </c>
      <c r="BB18" s="75">
        <v>152.05463678940899</v>
      </c>
      <c r="BC18" s="75">
        <v>1520.5466247316699</v>
      </c>
      <c r="BD18" s="75">
        <v>0.84356479833907005</v>
      </c>
      <c r="BE18" s="75">
        <v>584.00021861932805</v>
      </c>
      <c r="BF18" s="75">
        <v>58.898543864936897</v>
      </c>
      <c r="BG18" s="75">
        <v>0.33882632999884199</v>
      </c>
      <c r="BH18" s="75">
        <v>1404.1895716660899</v>
      </c>
      <c r="BI18" s="75">
        <v>0.14067073551039699</v>
      </c>
      <c r="BJ18" s="75">
        <v>40.8660431263744</v>
      </c>
      <c r="BK18" s="75">
        <v>437.15254291131299</v>
      </c>
      <c r="BL18" s="75">
        <v>0.129663965520814</v>
      </c>
      <c r="BM18" s="75">
        <v>0</v>
      </c>
      <c r="BN18" s="75">
        <v>9.90049907472015</v>
      </c>
      <c r="BO18" s="75">
        <v>12898.749870777399</v>
      </c>
      <c r="BP18" s="75">
        <v>12066.4088004444</v>
      </c>
      <c r="BQ18" s="75">
        <v>832.34107033295197</v>
      </c>
      <c r="BR18" s="75">
        <v>0.129627228296323</v>
      </c>
      <c r="BS18" s="75">
        <v>2.31182032057408E-2</v>
      </c>
      <c r="BT18" s="75">
        <v>60.070084640067897</v>
      </c>
      <c r="BU18" s="75">
        <v>6.0763811310813098</v>
      </c>
      <c r="BV18" s="75">
        <v>4702.82315630218</v>
      </c>
      <c r="BW18" s="75">
        <v>31.2462906862437</v>
      </c>
      <c r="BX18" s="75">
        <v>14.0324793803909</v>
      </c>
      <c r="BY18" s="75">
        <v>6718.3193212960896</v>
      </c>
      <c r="BZ18" s="75">
        <v>0</v>
      </c>
      <c r="CA18" s="75">
        <v>0.24602308237239301</v>
      </c>
      <c r="CB18" s="75">
        <v>44.893011800349399</v>
      </c>
      <c r="CC18" s="75">
        <v>2.1060550718651601E-2</v>
      </c>
      <c r="CD18" s="75">
        <v>742.70610040509905</v>
      </c>
      <c r="CE18" s="75">
        <v>39.466545903281798</v>
      </c>
      <c r="CF18" s="75">
        <v>0</v>
      </c>
      <c r="CG18" s="75">
        <v>22.7122750017726</v>
      </c>
      <c r="CH18" s="75">
        <v>214.014475217892</v>
      </c>
      <c r="CI18" s="75">
        <v>199.74671256268101</v>
      </c>
      <c r="CJ18" s="75">
        <v>14298.651355247201</v>
      </c>
      <c r="CK18" s="75">
        <v>93.288851742287704</v>
      </c>
      <c r="CL18" s="75"/>
      <c r="CM18" s="22">
        <f t="shared" si="14"/>
        <v>1.0300042816331529</v>
      </c>
      <c r="CN18" s="40">
        <f t="shared" si="0"/>
        <v>2.5805509301472736E-4</v>
      </c>
      <c r="CO18" s="40">
        <f t="shared" si="1"/>
        <v>2.4396396092012595E-4</v>
      </c>
      <c r="CP18" s="40">
        <f t="shared" si="2"/>
        <v>2.6203182434574908E-4</v>
      </c>
      <c r="CQ18" s="40">
        <f t="shared" si="3"/>
        <v>2.6078975428415899E-4</v>
      </c>
      <c r="CR18" s="40">
        <f t="shared" si="4"/>
        <v>2.646504360254105E-4</v>
      </c>
      <c r="CS18" s="40">
        <f t="shared" si="5"/>
        <v>2.563466199766512E-4</v>
      </c>
      <c r="CT18" s="40">
        <f t="shared" si="6"/>
        <v>2.5918448117590975E-4</v>
      </c>
      <c r="CU18" s="79">
        <f t="shared" si="7"/>
        <v>2.5983534860520518E-4</v>
      </c>
      <c r="CV18" s="79">
        <f t="shared" si="8"/>
        <v>2.6049878044048558E-4</v>
      </c>
      <c r="CW18" s="79">
        <f t="shared" si="9"/>
        <v>2.6025331693187213E-4</v>
      </c>
      <c r="CX18" s="79">
        <f t="shared" si="10"/>
        <v>2.6348400625668416E-4</v>
      </c>
      <c r="CY18" s="79">
        <f t="shared" si="11"/>
        <v>2.6066547397377563E-4</v>
      </c>
      <c r="CZ18" s="79">
        <f t="shared" si="12"/>
        <v>2.6047608372384013E-4</v>
      </c>
      <c r="DA18" s="79">
        <f t="shared" si="13"/>
        <v>8.7275549536724603E-2</v>
      </c>
      <c r="DB18" s="79">
        <f t="shared" si="15"/>
        <v>-7.2290517349713753E-6</v>
      </c>
    </row>
    <row r="19" spans="1:106" x14ac:dyDescent="0.25">
      <c r="A19" s="89" t="s">
        <v>185</v>
      </c>
      <c r="B19" s="75">
        <v>14889.074172000001</v>
      </c>
      <c r="C19" s="75">
        <v>119.9504</v>
      </c>
      <c r="D19" s="75">
        <v>265.50878999999998</v>
      </c>
      <c r="E19" s="75">
        <v>2513.6542509999999</v>
      </c>
      <c r="F19" s="75">
        <v>2235.9910949999999</v>
      </c>
      <c r="G19" s="75">
        <v>152.69462100000001</v>
      </c>
      <c r="H19" s="75">
        <v>3249.304474</v>
      </c>
      <c r="I19" s="75">
        <v>159.45989</v>
      </c>
      <c r="J19" s="75">
        <v>92.028250999999997</v>
      </c>
      <c r="K19" s="75">
        <v>330.46516200000002</v>
      </c>
      <c r="L19" s="75">
        <v>218.35796400000001</v>
      </c>
      <c r="M19" s="75">
        <v>48.691341000000001</v>
      </c>
      <c r="N19" s="75">
        <v>11.712666</v>
      </c>
      <c r="O19" s="75">
        <v>46.348757999999997</v>
      </c>
      <c r="P19" s="75"/>
      <c r="Q19" s="89"/>
      <c r="R19" s="89" t="s">
        <v>185</v>
      </c>
      <c r="S19" s="75">
        <v>282.72589022836098</v>
      </c>
      <c r="T19" s="75">
        <v>42.412072031165003</v>
      </c>
      <c r="U19" s="75">
        <v>48.691414329869701</v>
      </c>
      <c r="V19" s="75">
        <v>159.460109396875</v>
      </c>
      <c r="W19" s="75">
        <v>159.460109396875</v>
      </c>
      <c r="X19" s="75">
        <v>15.1778515755386</v>
      </c>
      <c r="Y19" s="75">
        <v>89.910447040380006</v>
      </c>
      <c r="Z19" s="75">
        <v>92.028332721388296</v>
      </c>
      <c r="AA19" s="75">
        <v>11.7126885360238</v>
      </c>
      <c r="AB19" s="75">
        <v>303.04780944465301</v>
      </c>
      <c r="AC19" s="75">
        <v>14889.095922265</v>
      </c>
      <c r="AD19" s="75">
        <v>69.000729481651803</v>
      </c>
      <c r="AE19" s="75">
        <v>0</v>
      </c>
      <c r="AF19" s="75">
        <v>45.3955558719978</v>
      </c>
      <c r="AG19" s="75">
        <v>0</v>
      </c>
      <c r="AH19" s="75">
        <v>7.9691899989391297</v>
      </c>
      <c r="AI19" s="75">
        <v>30.1199895250362</v>
      </c>
      <c r="AJ19" s="75">
        <v>330.46562029579297</v>
      </c>
      <c r="AK19" s="75">
        <v>330.46562029579297</v>
      </c>
      <c r="AL19" s="75">
        <v>31.886648939376599</v>
      </c>
      <c r="AM19" s="75">
        <v>0</v>
      </c>
      <c r="AN19" s="75">
        <v>2947555.3206455102</v>
      </c>
      <c r="AO19" s="75">
        <v>0</v>
      </c>
      <c r="AP19" s="75">
        <v>308.55990308699199</v>
      </c>
      <c r="AQ19" s="75">
        <v>21.588278435149199</v>
      </c>
      <c r="AR19" s="75">
        <v>36.9099599727559</v>
      </c>
      <c r="AS19" s="75">
        <v>320.27328400014397</v>
      </c>
      <c r="AT19" s="75">
        <v>16.229119133854699</v>
      </c>
      <c r="AU19" s="75">
        <v>218.35892249127599</v>
      </c>
      <c r="AV19" s="75">
        <v>0</v>
      </c>
      <c r="AW19" s="75">
        <v>50.7784601641713</v>
      </c>
      <c r="AX19" s="75">
        <v>119.950525692223</v>
      </c>
      <c r="AY19" s="75">
        <v>0</v>
      </c>
      <c r="AZ19" s="75">
        <v>3349.3306697090402</v>
      </c>
      <c r="BA19" s="75">
        <v>238.958328909318</v>
      </c>
      <c r="BB19" s="75">
        <v>26.550918123646198</v>
      </c>
      <c r="BC19" s="75">
        <v>265.50924703296403</v>
      </c>
      <c r="BD19" s="75">
        <v>0.19666874651775501</v>
      </c>
      <c r="BE19" s="75">
        <v>136.15390365150401</v>
      </c>
      <c r="BF19" s="75">
        <v>13.731614739543099</v>
      </c>
      <c r="BG19" s="75">
        <v>6.2216223273092001E-2</v>
      </c>
      <c r="BH19" s="75">
        <v>327.372920386712</v>
      </c>
      <c r="BI19" s="75">
        <v>2.6212302011166401E-2</v>
      </c>
      <c r="BJ19" s="75">
        <v>7.4721802832939197</v>
      </c>
      <c r="BK19" s="75">
        <v>80.039193994609704</v>
      </c>
      <c r="BL19" s="75">
        <v>2.5582979469457701E-2</v>
      </c>
      <c r="BM19" s="75">
        <v>0</v>
      </c>
      <c r="BN19" s="75">
        <v>1.8096611166410299</v>
      </c>
      <c r="BO19" s="75">
        <v>2513.6583096587401</v>
      </c>
      <c r="BP19" s="75">
        <v>2235.9943633192402</v>
      </c>
      <c r="BQ19" s="75">
        <v>277.6639463395</v>
      </c>
      <c r="BR19" s="75">
        <v>2.4006179379068199E-2</v>
      </c>
      <c r="BS19" s="75">
        <v>4.3802078440450401E-3</v>
      </c>
      <c r="BT19" s="75">
        <v>12.0421524432172</v>
      </c>
      <c r="BU19" s="75">
        <v>1.1058804276966601</v>
      </c>
      <c r="BV19" s="75">
        <v>871.609282351449</v>
      </c>
      <c r="BW19" s="75">
        <v>5.7382414371930697</v>
      </c>
      <c r="BX19" s="75">
        <v>2.5806798257246299</v>
      </c>
      <c r="BY19" s="75">
        <v>1245.1561024928701</v>
      </c>
      <c r="BZ19" s="75">
        <v>0</v>
      </c>
      <c r="CA19" s="75">
        <v>4.5218212558629102E-2</v>
      </c>
      <c r="CB19" s="75">
        <v>8.2493135601889396</v>
      </c>
      <c r="CC19" s="75">
        <v>4.05928181682898E-3</v>
      </c>
      <c r="CD19" s="75">
        <v>152.69479464144499</v>
      </c>
      <c r="CE19" s="75">
        <v>9.2012101179809402</v>
      </c>
      <c r="CF19" s="75">
        <v>0</v>
      </c>
      <c r="CG19" s="75">
        <v>5.2951297782071496</v>
      </c>
      <c r="CH19" s="75">
        <v>49.895408451074701</v>
      </c>
      <c r="CI19" s="75">
        <v>46.568970289111903</v>
      </c>
      <c r="CJ19" s="75">
        <v>3249.3088998385101</v>
      </c>
      <c r="CK19" s="75">
        <v>21.749374361121401</v>
      </c>
      <c r="CL19" s="75"/>
      <c r="CM19" s="22">
        <f t="shared" si="14"/>
        <v>1.0307824749673695</v>
      </c>
      <c r="CN19" s="40">
        <f t="shared" si="0"/>
        <v>1.4608205149691452E-6</v>
      </c>
      <c r="CO19" s="40">
        <f t="shared" si="1"/>
        <v>1.0478683105199253E-6</v>
      </c>
      <c r="CP19" s="40">
        <f t="shared" si="2"/>
        <v>1.7213477717633602E-6</v>
      </c>
      <c r="CQ19" s="40">
        <f t="shared" si="3"/>
        <v>1.614644789975785E-6</v>
      </c>
      <c r="CR19" s="40">
        <f t="shared" si="4"/>
        <v>1.4616870557373901E-6</v>
      </c>
      <c r="CS19" s="40">
        <f t="shared" si="5"/>
        <v>1.1371811517432706E-6</v>
      </c>
      <c r="CT19" s="40">
        <f t="shared" si="6"/>
        <v>1.3620879623629532E-6</v>
      </c>
      <c r="CU19" s="79">
        <f t="shared" si="7"/>
        <v>1.3758749927420086E-6</v>
      </c>
      <c r="CV19" s="79">
        <f t="shared" si="8"/>
        <v>8.8800327519215771E-7</v>
      </c>
      <c r="CW19" s="79">
        <f t="shared" si="9"/>
        <v>1.3868202934894161E-6</v>
      </c>
      <c r="CX19" s="79">
        <f t="shared" si="10"/>
        <v>4.3895411846786474E-6</v>
      </c>
      <c r="CY19" s="79">
        <f t="shared" si="11"/>
        <v>1.506014584810666E-6</v>
      </c>
      <c r="CZ19" s="79">
        <f t="shared" si="12"/>
        <v>1.9240729479600332E-6</v>
      </c>
      <c r="DA19" s="79">
        <f t="shared" si="13"/>
        <v>9.5573265720977962E-2</v>
      </c>
      <c r="DB19" s="79">
        <f t="shared" si="15"/>
        <v>0</v>
      </c>
    </row>
    <row r="20" spans="1:106" x14ac:dyDescent="0.25">
      <c r="A20" s="89" t="s">
        <v>186</v>
      </c>
      <c r="B20" s="75">
        <v>831.89436000000001</v>
      </c>
      <c r="C20" s="75">
        <v>6.4829330000000001</v>
      </c>
      <c r="D20" s="75">
        <v>10.533058</v>
      </c>
      <c r="E20" s="75">
        <v>167.12328299999999</v>
      </c>
      <c r="F20" s="75">
        <v>112.98938099999999</v>
      </c>
      <c r="G20" s="75">
        <v>4.4185410000000003</v>
      </c>
      <c r="H20" s="75">
        <v>177.675275</v>
      </c>
      <c r="I20" s="75">
        <v>7.0262099999999998</v>
      </c>
      <c r="J20" s="75">
        <v>4.0550369999999996</v>
      </c>
      <c r="K20" s="75">
        <v>14.56099</v>
      </c>
      <c r="L20" s="75">
        <v>9.6213999999999995</v>
      </c>
      <c r="M20" s="75">
        <v>2.1454930000000001</v>
      </c>
      <c r="N20" s="75">
        <v>0.5161</v>
      </c>
      <c r="O20" s="75">
        <v>2.0422199999999999</v>
      </c>
      <c r="P20" s="75"/>
      <c r="Q20" s="89"/>
      <c r="R20" s="89" t="s">
        <v>186</v>
      </c>
      <c r="S20" s="75">
        <v>16.523601720079999</v>
      </c>
      <c r="T20" s="75">
        <v>2.4787208484218701</v>
      </c>
      <c r="U20" s="75">
        <v>2.1465501206457298</v>
      </c>
      <c r="V20" s="75">
        <v>7.0296683709081798</v>
      </c>
      <c r="W20" s="75">
        <v>7.0296683709081798</v>
      </c>
      <c r="X20" s="75">
        <v>0.88704970729939303</v>
      </c>
      <c r="Y20" s="75">
        <v>5.2547022123747604</v>
      </c>
      <c r="Z20" s="75">
        <v>4.05701986965967</v>
      </c>
      <c r="AA20" s="75">
        <v>0.51635417659465099</v>
      </c>
      <c r="AB20" s="75">
        <v>17.7112788300247</v>
      </c>
      <c r="AC20" s="75">
        <v>832.26208452741105</v>
      </c>
      <c r="AD20" s="75">
        <v>4.0326611273670503</v>
      </c>
      <c r="AE20" s="75">
        <v>0</v>
      </c>
      <c r="AF20" s="75">
        <v>2.6530862236673798</v>
      </c>
      <c r="AG20" s="75">
        <v>0</v>
      </c>
      <c r="AH20" s="75">
        <v>0.465749383855873</v>
      </c>
      <c r="AI20" s="75">
        <v>1.7603333502595899</v>
      </c>
      <c r="AJ20" s="75">
        <v>14.5681583451351</v>
      </c>
      <c r="AK20" s="75">
        <v>14.5681583451351</v>
      </c>
      <c r="AL20" s="75">
        <v>1.86358207033881</v>
      </c>
      <c r="AM20" s="75">
        <v>0</v>
      </c>
      <c r="AN20" s="75">
        <v>129940.577402073</v>
      </c>
      <c r="AO20" s="75">
        <v>0</v>
      </c>
      <c r="AP20" s="75">
        <v>18.033419851755699</v>
      </c>
      <c r="AQ20" s="75">
        <v>1.2617019900086901</v>
      </c>
      <c r="AR20" s="75">
        <v>2.1571544374754898</v>
      </c>
      <c r="AS20" s="75">
        <v>18.717982323528499</v>
      </c>
      <c r="AT20" s="75">
        <v>0.94849057509592805</v>
      </c>
      <c r="AU20" s="75">
        <v>9.62616373143163</v>
      </c>
      <c r="AV20" s="75">
        <v>0</v>
      </c>
      <c r="AW20" s="75">
        <v>2.30210614120631</v>
      </c>
      <c r="AX20" s="75">
        <v>6.4852298207091099</v>
      </c>
      <c r="AY20" s="75">
        <v>0</v>
      </c>
      <c r="AZ20" s="75">
        <v>183.589764783368</v>
      </c>
      <c r="BA20" s="75">
        <v>9.4857627127212201</v>
      </c>
      <c r="BB20" s="75">
        <v>1.0539732804224</v>
      </c>
      <c r="BC20" s="75">
        <v>10.5397359931436</v>
      </c>
      <c r="BD20" s="75">
        <v>1.1494075571170799E-2</v>
      </c>
      <c r="BE20" s="75">
        <v>7.9573526354161501</v>
      </c>
      <c r="BF20" s="75">
        <v>0.80253002410767704</v>
      </c>
      <c r="BG20" s="75">
        <v>2.8749027078269502E-3</v>
      </c>
      <c r="BH20" s="75">
        <v>19.1329208042097</v>
      </c>
      <c r="BI20" s="75">
        <v>1.3938897933718E-3</v>
      </c>
      <c r="BJ20" s="75">
        <v>0.33008960245153901</v>
      </c>
      <c r="BK20" s="75">
        <v>3.5875517068734601</v>
      </c>
      <c r="BL20" s="75">
        <v>2.0306690165732399E-3</v>
      </c>
      <c r="BM20" s="75">
        <v>0</v>
      </c>
      <c r="BN20" s="75">
        <v>7.96532028086884E-2</v>
      </c>
      <c r="BO20" s="75">
        <v>167.18565188218301</v>
      </c>
      <c r="BP20" s="75">
        <v>113.046704474433</v>
      </c>
      <c r="BQ20" s="75">
        <v>54.138947407750301</v>
      </c>
      <c r="BR20" s="75">
        <v>1.20662471689897E-3</v>
      </c>
      <c r="BS20" s="75">
        <v>2.6705911066651202E-4</v>
      </c>
      <c r="BT20" s="75">
        <v>1.0405355350011201</v>
      </c>
      <c r="BU20" s="75">
        <v>4.6374454085991203E-2</v>
      </c>
      <c r="BV20" s="75">
        <v>44.133618095537201</v>
      </c>
      <c r="BW20" s="75">
        <v>0.26549716540727603</v>
      </c>
      <c r="BX20" s="75">
        <v>0.12116264620777401</v>
      </c>
      <c r="BY20" s="75">
        <v>63.048029604766398</v>
      </c>
      <c r="BZ20" s="75">
        <v>0</v>
      </c>
      <c r="CA20" s="75">
        <v>2.1099579071523402E-3</v>
      </c>
      <c r="CB20" s="75">
        <v>0.38402988717846898</v>
      </c>
      <c r="CC20" s="75">
        <v>2.79470862867E-4</v>
      </c>
      <c r="CD20" s="75">
        <v>4.42178052873449</v>
      </c>
      <c r="CE20" s="75">
        <v>0.53775497281004903</v>
      </c>
      <c r="CF20" s="75">
        <v>0</v>
      </c>
      <c r="CG20" s="75">
        <v>0.30946831095763599</v>
      </c>
      <c r="CH20" s="75">
        <v>2.9160784154610999</v>
      </c>
      <c r="CI20" s="75">
        <v>2.7216718185227902</v>
      </c>
      <c r="CJ20" s="75">
        <v>177.744114749472</v>
      </c>
      <c r="CK20" s="75">
        <v>1.2711168731264899</v>
      </c>
      <c r="CL20" s="75"/>
      <c r="CM20" s="22">
        <f t="shared" si="14"/>
        <v>1.0328880089342782</v>
      </c>
      <c r="CN20" s="40">
        <f t="shared" si="0"/>
        <v>4.4203272085056796E-4</v>
      </c>
      <c r="CO20" s="40">
        <f t="shared" si="1"/>
        <v>3.5428728156065457E-4</v>
      </c>
      <c r="CP20" s="40">
        <f t="shared" si="2"/>
        <v>6.3400326321180235E-4</v>
      </c>
      <c r="CQ20" s="40">
        <f t="shared" si="3"/>
        <v>3.7319086283760255E-4</v>
      </c>
      <c r="CR20" s="40">
        <f t="shared" si="4"/>
        <v>5.0733506038948143E-4</v>
      </c>
      <c r="CS20" s="40">
        <f t="shared" si="5"/>
        <v>7.3316706453323353E-4</v>
      </c>
      <c r="CT20" s="40">
        <f t="shared" si="6"/>
        <v>3.8744698423573567E-4</v>
      </c>
      <c r="CU20" s="79">
        <f t="shared" si="7"/>
        <v>4.9221001196660911E-4</v>
      </c>
      <c r="CV20" s="79">
        <f t="shared" si="8"/>
        <v>4.8898928904235104E-4</v>
      </c>
      <c r="CW20" s="79">
        <f t="shared" si="9"/>
        <v>4.9229792308759426E-4</v>
      </c>
      <c r="CX20" s="79">
        <f t="shared" si="10"/>
        <v>4.9511832286678107E-4</v>
      </c>
      <c r="CY20" s="79">
        <f t="shared" si="11"/>
        <v>4.9271689338054904E-4</v>
      </c>
      <c r="CZ20" s="79">
        <f t="shared" si="12"/>
        <v>4.9249485497188518E-4</v>
      </c>
      <c r="DA20" s="79">
        <f t="shared" si="13"/>
        <v>0.12725668204518126</v>
      </c>
      <c r="DB20" s="79">
        <f t="shared" si="15"/>
        <v>0</v>
      </c>
    </row>
    <row r="21" spans="1:106" x14ac:dyDescent="0.25">
      <c r="A21" s="89" t="s">
        <v>187</v>
      </c>
      <c r="B21" s="75">
        <v>440.513194</v>
      </c>
      <c r="C21" s="75">
        <v>4.36599</v>
      </c>
      <c r="D21" s="75">
        <v>6.699211</v>
      </c>
      <c r="E21" s="75">
        <v>73.566929999999999</v>
      </c>
      <c r="F21" s="75">
        <v>69.628654999999995</v>
      </c>
      <c r="G21" s="75">
        <v>4.4748450000000002</v>
      </c>
      <c r="H21" s="75">
        <v>107.211809</v>
      </c>
      <c r="I21" s="75">
        <v>4.9785089999999999</v>
      </c>
      <c r="J21" s="75">
        <v>2.8732190000000002</v>
      </c>
      <c r="K21" s="75">
        <v>10.317477999999999</v>
      </c>
      <c r="L21" s="75">
        <v>6.8173729999999999</v>
      </c>
      <c r="M21" s="75">
        <v>1.520195</v>
      </c>
      <c r="N21" s="75">
        <v>0.36568000000000001</v>
      </c>
      <c r="O21" s="75">
        <v>1.4470559999999999</v>
      </c>
      <c r="P21" s="75"/>
      <c r="Q21" s="89"/>
      <c r="R21" s="89" t="s">
        <v>187</v>
      </c>
      <c r="S21" s="75">
        <v>9.5056067761459797</v>
      </c>
      <c r="T21" s="75">
        <v>1.4259423607497901</v>
      </c>
      <c r="U21" s="75">
        <v>1.52024047120554</v>
      </c>
      <c r="V21" s="75">
        <v>4.9786619731705199</v>
      </c>
      <c r="W21" s="75">
        <v>4.9786619731705199</v>
      </c>
      <c r="X21" s="75">
        <v>0.51030067749135999</v>
      </c>
      <c r="Y21" s="75">
        <v>3.0229097017056001</v>
      </c>
      <c r="Z21" s="75">
        <v>2.87330811083867</v>
      </c>
      <c r="AA21" s="75">
        <v>0.36569237723168702</v>
      </c>
      <c r="AB21" s="75">
        <v>10.188856687012001</v>
      </c>
      <c r="AC21" s="75">
        <v>440.52727952953302</v>
      </c>
      <c r="AD21" s="75">
        <v>2.3198860168322799</v>
      </c>
      <c r="AE21" s="75">
        <v>0</v>
      </c>
      <c r="AF21" s="75">
        <v>1.5262552681377</v>
      </c>
      <c r="AG21" s="75">
        <v>0</v>
      </c>
      <c r="AH21" s="75">
        <v>0.26793510831781298</v>
      </c>
      <c r="AI21" s="75">
        <v>1.0126746987632</v>
      </c>
      <c r="AJ21" s="75">
        <v>10.3177942470323</v>
      </c>
      <c r="AK21" s="75">
        <v>10.3177942470323</v>
      </c>
      <c r="AL21" s="75">
        <v>1.07207144029246</v>
      </c>
      <c r="AM21" s="75">
        <v>0</v>
      </c>
      <c r="AN21" s="75">
        <v>92028.669451214402</v>
      </c>
      <c r="AO21" s="75">
        <v>0</v>
      </c>
      <c r="AP21" s="75">
        <v>10.3741631022272</v>
      </c>
      <c r="AQ21" s="75">
        <v>0.72582751000551105</v>
      </c>
      <c r="AR21" s="75">
        <v>1.2409588352060399</v>
      </c>
      <c r="AS21" s="75">
        <v>10.7679845499409</v>
      </c>
      <c r="AT21" s="75">
        <v>0.54564361724411203</v>
      </c>
      <c r="AU21" s="75">
        <v>6.8176109202896802</v>
      </c>
      <c r="AV21" s="75">
        <v>0</v>
      </c>
      <c r="AW21" s="75">
        <v>1.5960235746201901</v>
      </c>
      <c r="AX21" s="75">
        <v>4.3661142247722298</v>
      </c>
      <c r="AY21" s="75">
        <v>0</v>
      </c>
      <c r="AZ21" s="75">
        <v>110.57739855707401</v>
      </c>
      <c r="BA21" s="75">
        <v>6.02953497996549</v>
      </c>
      <c r="BB21" s="75">
        <v>0.66994704947722805</v>
      </c>
      <c r="BC21" s="75">
        <v>6.69948202944272</v>
      </c>
      <c r="BD21" s="75">
        <v>6.61230240598775E-3</v>
      </c>
      <c r="BE21" s="75">
        <v>4.5776698083907901</v>
      </c>
      <c r="BF21" s="75">
        <v>0.46167550685085701</v>
      </c>
      <c r="BG21" s="75">
        <v>1.87998429206832E-3</v>
      </c>
      <c r="BH21" s="75">
        <v>11.0066982115478</v>
      </c>
      <c r="BI21" s="75">
        <v>8.3084720646836097E-4</v>
      </c>
      <c r="BJ21" s="75">
        <v>0.22256226249331701</v>
      </c>
      <c r="BK21" s="75">
        <v>2.3949932681867501</v>
      </c>
      <c r="BL21" s="75">
        <v>9.5326403214338799E-4</v>
      </c>
      <c r="BM21" s="75">
        <v>0</v>
      </c>
      <c r="BN21" s="75">
        <v>5.3840007826408E-2</v>
      </c>
      <c r="BO21" s="75">
        <v>73.569137384182497</v>
      </c>
      <c r="BP21" s="75">
        <v>69.630861809409893</v>
      </c>
      <c r="BQ21" s="75">
        <v>3.93827557477251</v>
      </c>
      <c r="BR21" s="75">
        <v>7.4607433103501396E-4</v>
      </c>
      <c r="BS21" s="75">
        <v>1.4608930670149901E-4</v>
      </c>
      <c r="BT21" s="75">
        <v>0.466697092764981</v>
      </c>
      <c r="BU21" s="75">
        <v>3.24126120912493E-2</v>
      </c>
      <c r="BV21" s="75">
        <v>27.1569358620347</v>
      </c>
      <c r="BW21" s="75">
        <v>0.173465914670105</v>
      </c>
      <c r="BX21" s="75">
        <v>7.8387236451220005E-2</v>
      </c>
      <c r="BY21" s="75">
        <v>38.795623968650197</v>
      </c>
      <c r="BZ21" s="75">
        <v>0</v>
      </c>
      <c r="CA21" s="75">
        <v>1.3707129416822301E-3</v>
      </c>
      <c r="CB21" s="75">
        <v>0.249874434431786</v>
      </c>
      <c r="CC21" s="75">
        <v>1.4217769903602899E-4</v>
      </c>
      <c r="CD21" s="75">
        <v>4.47501686998792</v>
      </c>
      <c r="CE21" s="75">
        <v>0.30935330668841698</v>
      </c>
      <c r="CF21" s="75">
        <v>0</v>
      </c>
      <c r="CG21" s="75">
        <v>0.17802849749868399</v>
      </c>
      <c r="CH21" s="75">
        <v>1.67754416545423</v>
      </c>
      <c r="CI21" s="75">
        <v>1.56570770568296</v>
      </c>
      <c r="CJ21" s="75">
        <v>107.21453597667499</v>
      </c>
      <c r="CK21" s="75">
        <v>0.73123699411536702</v>
      </c>
      <c r="CL21" s="75"/>
      <c r="CM21" s="22">
        <f t="shared" si="14"/>
        <v>1.0313657336644222</v>
      </c>
      <c r="CN21" s="40">
        <f t="shared" si="0"/>
        <v>3.1975272761114576E-5</v>
      </c>
      <c r="CO21" s="40">
        <f t="shared" si="1"/>
        <v>2.8452830224011214E-5</v>
      </c>
      <c r="CP21" s="40">
        <f t="shared" si="2"/>
        <v>4.0456919885035718E-5</v>
      </c>
      <c r="CQ21" s="40">
        <f t="shared" si="3"/>
        <v>3.0005114832135342E-5</v>
      </c>
      <c r="CR21" s="40">
        <f t="shared" si="4"/>
        <v>3.1693983028946482E-5</v>
      </c>
      <c r="CS21" s="40">
        <f t="shared" si="5"/>
        <v>3.8408031545192784E-5</v>
      </c>
      <c r="CT21" s="40">
        <f t="shared" si="6"/>
        <v>2.5435413322728683E-5</v>
      </c>
      <c r="CU21" s="79">
        <f t="shared" si="7"/>
        <v>3.0726703621525787E-5</v>
      </c>
      <c r="CV21" s="79">
        <f t="shared" si="8"/>
        <v>3.1014286996502394E-5</v>
      </c>
      <c r="CW21" s="79">
        <f t="shared" si="9"/>
        <v>3.0651582906225175E-5</v>
      </c>
      <c r="CX21" s="79">
        <f t="shared" si="10"/>
        <v>3.4899115785549997E-5</v>
      </c>
      <c r="CY21" s="79">
        <f t="shared" si="11"/>
        <v>2.9911429481081746E-5</v>
      </c>
      <c r="CZ21" s="79">
        <f t="shared" si="12"/>
        <v>3.3847166065988763E-5</v>
      </c>
      <c r="DA21" s="79">
        <f t="shared" si="13"/>
        <v>0.10294527276082624</v>
      </c>
      <c r="DB21" s="79">
        <f t="shared" si="15"/>
        <v>0</v>
      </c>
    </row>
    <row r="22" spans="1:106" x14ac:dyDescent="0.25">
      <c r="A22" s="89" t="s">
        <v>339</v>
      </c>
      <c r="B22" s="75">
        <v>2975.0202749999999</v>
      </c>
      <c r="C22" s="75">
        <v>21.672162</v>
      </c>
      <c r="D22" s="75">
        <v>49.592723999999997</v>
      </c>
      <c r="E22" s="75">
        <v>487.564211</v>
      </c>
      <c r="F22" s="75">
        <v>430.11818499999998</v>
      </c>
      <c r="G22" s="75">
        <v>25.490601999999999</v>
      </c>
      <c r="H22" s="75">
        <v>550.16638599999999</v>
      </c>
      <c r="I22" s="75">
        <v>26.598171000000001</v>
      </c>
      <c r="J22" s="75">
        <v>15.350384999999999</v>
      </c>
      <c r="K22" s="75">
        <v>55.122086000000003</v>
      </c>
      <c r="L22" s="75">
        <v>36.422479000000003</v>
      </c>
      <c r="M22" s="75">
        <v>8.1218389999999996</v>
      </c>
      <c r="N22" s="75">
        <v>1.953727</v>
      </c>
      <c r="O22" s="75">
        <v>7.7310239999999997</v>
      </c>
      <c r="P22" s="75"/>
      <c r="Q22" s="89"/>
      <c r="R22" s="89" t="s">
        <v>339</v>
      </c>
      <c r="S22" s="75">
        <v>48.121300429757099</v>
      </c>
      <c r="T22" s="75">
        <v>7.2187315383176598</v>
      </c>
      <c r="U22" s="75">
        <v>8.1218454499000092</v>
      </c>
      <c r="V22" s="75">
        <v>26.598161835891901</v>
      </c>
      <c r="W22" s="75">
        <v>26.598161835891901</v>
      </c>
      <c r="X22" s="75">
        <v>2.58334170327882</v>
      </c>
      <c r="Y22" s="75">
        <v>15.3031910180884</v>
      </c>
      <c r="Z22" s="75">
        <v>15.3503752720727</v>
      </c>
      <c r="AA22" s="75">
        <v>1.95372568462412</v>
      </c>
      <c r="AB22" s="75">
        <v>51.580184852675202</v>
      </c>
      <c r="AC22" s="75">
        <v>2975.01933337522</v>
      </c>
      <c r="AD22" s="75">
        <v>11.7442610513414</v>
      </c>
      <c r="AE22" s="75">
        <v>0</v>
      </c>
      <c r="AF22" s="75">
        <v>7.7265440184262202</v>
      </c>
      <c r="AG22" s="75">
        <v>0</v>
      </c>
      <c r="AH22" s="75">
        <v>1.3563928383763399</v>
      </c>
      <c r="AI22" s="75">
        <v>5.1265776253470898</v>
      </c>
      <c r="AJ22" s="75">
        <v>55.122062468337496</v>
      </c>
      <c r="AK22" s="75">
        <v>55.122062468337496</v>
      </c>
      <c r="AL22" s="75">
        <v>5.4272712044805402</v>
      </c>
      <c r="AM22" s="75">
        <v>0</v>
      </c>
      <c r="AN22" s="75">
        <v>491656.37084078701</v>
      </c>
      <c r="AO22" s="75">
        <v>0</v>
      </c>
      <c r="AP22" s="75">
        <v>52.518329500455799</v>
      </c>
      <c r="AQ22" s="75">
        <v>3.6744337673315899</v>
      </c>
      <c r="AR22" s="75">
        <v>6.2822458532619496</v>
      </c>
      <c r="AS22" s="75">
        <v>54.512012099863398</v>
      </c>
      <c r="AT22" s="75">
        <v>2.76226816274872</v>
      </c>
      <c r="AU22" s="75">
        <v>36.422587830285998</v>
      </c>
      <c r="AV22" s="75">
        <v>0</v>
      </c>
      <c r="AW22" s="75">
        <v>8.4849853133997701</v>
      </c>
      <c r="AX22" s="75">
        <v>21.672150631458798</v>
      </c>
      <c r="AY22" s="75">
        <v>0</v>
      </c>
      <c r="AZ22" s="75">
        <v>567.19042053164401</v>
      </c>
      <c r="BA22" s="75">
        <v>44.633452677017303</v>
      </c>
      <c r="BB22" s="75">
        <v>4.9592681748706102</v>
      </c>
      <c r="BC22" s="75">
        <v>49.592720851887997</v>
      </c>
      <c r="BD22" s="75">
        <v>3.3473891805545698E-2</v>
      </c>
      <c r="BE22" s="75">
        <v>23.174026567618501</v>
      </c>
      <c r="BF22" s="75">
        <v>2.3371861488460999</v>
      </c>
      <c r="BG22" s="75">
        <v>1.17634742230085E-2</v>
      </c>
      <c r="BH22" s="75">
        <v>55.720440132393001</v>
      </c>
      <c r="BI22" s="75">
        <v>5.0940767362776E-3</v>
      </c>
      <c r="BJ22" s="75">
        <v>1.4013218687478299</v>
      </c>
      <c r="BK22" s="75">
        <v>15.0495396873846</v>
      </c>
      <c r="BL22" s="75">
        <v>5.4782919442010096E-3</v>
      </c>
      <c r="BM22" s="75">
        <v>0</v>
      </c>
      <c r="BN22" s="75">
        <v>0.33916176457943997</v>
      </c>
      <c r="BO22" s="75">
        <v>487.564054840393</v>
      </c>
      <c r="BP22" s="75">
        <v>430.11803998520901</v>
      </c>
      <c r="BQ22" s="75">
        <v>57.446014855183897</v>
      </c>
      <c r="BR22" s="75">
        <v>4.6124840192463502E-3</v>
      </c>
      <c r="BS22" s="75">
        <v>8.7704289301520602E-4</v>
      </c>
      <c r="BT22" s="75">
        <v>2.6426639721776599</v>
      </c>
      <c r="BU22" s="75">
        <v>0.20552216844414301</v>
      </c>
      <c r="BV22" s="75">
        <v>167.71428043012099</v>
      </c>
      <c r="BW22" s="75">
        <v>1.08521315608172</v>
      </c>
      <c r="BX22" s="75">
        <v>0.48938692758367902</v>
      </c>
      <c r="BY22" s="75">
        <v>239.59184068629801</v>
      </c>
      <c r="BZ22" s="75">
        <v>0</v>
      </c>
      <c r="CA22" s="75">
        <v>8.5650608244183905E-3</v>
      </c>
      <c r="CB22" s="75">
        <v>1.5618819449175101</v>
      </c>
      <c r="CC22" s="75">
        <v>8.3694823227897298E-4</v>
      </c>
      <c r="CD22" s="75">
        <v>25.490602388707899</v>
      </c>
      <c r="CE22" s="75">
        <v>1.5660988992834901</v>
      </c>
      <c r="CF22" s="75">
        <v>0</v>
      </c>
      <c r="CG22" s="75">
        <v>0.90126068721991603</v>
      </c>
      <c r="CH22" s="75">
        <v>8.4924361149646597</v>
      </c>
      <c r="CI22" s="75">
        <v>7.9262541265761604</v>
      </c>
      <c r="CJ22" s="75">
        <v>550.16622430926395</v>
      </c>
      <c r="CK22" s="75">
        <v>3.7018515998337702</v>
      </c>
      <c r="CL22" s="75"/>
      <c r="CM22" s="22">
        <f t="shared" si="14"/>
        <v>1.0309437320398103</v>
      </c>
      <c r="CN22" s="40">
        <f t="shared" si="0"/>
        <v>-3.1651037400009667E-7</v>
      </c>
      <c r="CO22" s="40">
        <f t="shared" si="1"/>
        <v>-5.2456885481760757E-7</v>
      </c>
      <c r="CP22" s="40">
        <f t="shared" si="2"/>
        <v>-6.3479312013942085E-8</v>
      </c>
      <c r="CQ22" s="40">
        <f t="shared" si="3"/>
        <v>-3.2028521265249771E-7</v>
      </c>
      <c r="CR22" s="40">
        <f t="shared" si="4"/>
        <v>-3.3715103436888821E-7</v>
      </c>
      <c r="CS22" s="40">
        <f t="shared" si="5"/>
        <v>1.5249067073646356E-8</v>
      </c>
      <c r="CT22" s="40">
        <f t="shared" si="6"/>
        <v>-2.9389424754092482E-7</v>
      </c>
      <c r="CU22" s="79">
        <f t="shared" si="7"/>
        <v>-3.4453903239902666E-7</v>
      </c>
      <c r="CV22" s="79">
        <f t="shared" si="8"/>
        <v>-6.3372529739497182E-7</v>
      </c>
      <c r="CW22" s="79">
        <f t="shared" si="9"/>
        <v>-4.2690079810424231E-7</v>
      </c>
      <c r="CX22" s="79">
        <f t="shared" si="10"/>
        <v>2.9879977690565558E-6</v>
      </c>
      <c r="CY22" s="79">
        <f t="shared" si="11"/>
        <v>7.9414280554463731E-7</v>
      </c>
      <c r="CZ22" s="79">
        <f t="shared" si="12"/>
        <v>-6.7326493414664812E-7</v>
      </c>
      <c r="DA22" s="79">
        <f t="shared" si="13"/>
        <v>9.7524120142399057E-2</v>
      </c>
      <c r="DB22" s="79">
        <f t="shared" si="15"/>
        <v>0</v>
      </c>
    </row>
    <row r="23" spans="1:106" x14ac:dyDescent="0.25">
      <c r="A23" s="89" t="s">
        <v>189</v>
      </c>
      <c r="B23" s="75">
        <v>3325.4500950000001</v>
      </c>
      <c r="C23" s="75">
        <v>29.755191</v>
      </c>
      <c r="D23" s="75">
        <v>42.931448000000003</v>
      </c>
      <c r="E23" s="75">
        <v>817.26910399999997</v>
      </c>
      <c r="F23" s="75">
        <v>427.15042999999997</v>
      </c>
      <c r="G23" s="75">
        <v>9.6900849999999998</v>
      </c>
      <c r="H23" s="75">
        <v>824.60284349999995</v>
      </c>
      <c r="I23" s="75">
        <v>34.404570661000001</v>
      </c>
      <c r="J23" s="75">
        <v>17.053383227000001</v>
      </c>
      <c r="K23" s="75">
        <v>63.327504816000001</v>
      </c>
      <c r="L23" s="75">
        <v>38.499032999999997</v>
      </c>
      <c r="M23" s="75">
        <v>8.5848019999999998</v>
      </c>
      <c r="N23" s="75">
        <v>2.3346749596</v>
      </c>
      <c r="O23" s="75">
        <v>8.1718270000000004</v>
      </c>
      <c r="P23" s="75">
        <v>3.77264E-2</v>
      </c>
      <c r="Q23" s="89"/>
      <c r="R23" s="89" t="s">
        <v>189</v>
      </c>
      <c r="S23" s="75">
        <v>78.0348804127634</v>
      </c>
      <c r="T23" s="75">
        <v>11.706111890765101</v>
      </c>
      <c r="U23" s="75">
        <v>8.5848006542530193</v>
      </c>
      <c r="V23" s="75">
        <v>34.405510584182203</v>
      </c>
      <c r="W23" s="75">
        <v>34.405510584182203</v>
      </c>
      <c r="X23" s="75">
        <v>4.1892260518022697</v>
      </c>
      <c r="Y23" s="75">
        <v>24.816099934046399</v>
      </c>
      <c r="Z23" s="75">
        <v>17.053500270817299</v>
      </c>
      <c r="AA23" s="75">
        <v>2.3347148721711299</v>
      </c>
      <c r="AB23" s="75">
        <v>83.643913537202806</v>
      </c>
      <c r="AC23" s="75">
        <v>3325.4730209383902</v>
      </c>
      <c r="AD23" s="75">
        <v>19.044835079848902</v>
      </c>
      <c r="AE23" s="75">
        <v>0</v>
      </c>
      <c r="AF23" s="75">
        <v>12.5295859023277</v>
      </c>
      <c r="AG23" s="75">
        <v>3.77321119126749E-2</v>
      </c>
      <c r="AH23" s="75">
        <v>2.1995659967272698</v>
      </c>
      <c r="AI23" s="75">
        <v>8.3134014007413004</v>
      </c>
      <c r="AJ23" s="75">
        <v>63.328276922418901</v>
      </c>
      <c r="AK23" s="75">
        <v>63.328276922418901</v>
      </c>
      <c r="AL23" s="75">
        <v>8.8010014898262607</v>
      </c>
      <c r="AM23" s="75">
        <v>0</v>
      </c>
      <c r="AN23" s="75">
        <v>519708.66518747498</v>
      </c>
      <c r="AO23" s="75">
        <v>0</v>
      </c>
      <c r="AP23" s="75">
        <v>85.165307210840098</v>
      </c>
      <c r="AQ23" s="75">
        <v>5.9585635314358196</v>
      </c>
      <c r="AR23" s="75">
        <v>10.1874824275469</v>
      </c>
      <c r="AS23" s="75">
        <v>88.398340228938807</v>
      </c>
      <c r="AT23" s="75">
        <v>4.4793817266228997</v>
      </c>
      <c r="AU23" s="75">
        <v>38.4991671197579</v>
      </c>
      <c r="AV23" s="75">
        <v>0</v>
      </c>
      <c r="AW23" s="75">
        <v>9.3944183929099001</v>
      </c>
      <c r="AX23" s="75">
        <v>29.755507564498899</v>
      </c>
      <c r="AY23" s="75">
        <v>0</v>
      </c>
      <c r="AZ23" s="75">
        <v>852.217336440748</v>
      </c>
      <c r="BA23" s="75">
        <v>38.639450571823801</v>
      </c>
      <c r="BB23" s="75">
        <v>4.2932728422317297</v>
      </c>
      <c r="BC23" s="75">
        <v>42.932723414055502</v>
      </c>
      <c r="BD23" s="75">
        <v>5.4282367002892101E-2</v>
      </c>
      <c r="BE23" s="75">
        <v>37.579691319405597</v>
      </c>
      <c r="BF23" s="75">
        <v>3.7900554161172999</v>
      </c>
      <c r="BG23" s="75">
        <v>0</v>
      </c>
      <c r="BH23" s="75">
        <v>90.357902407172702</v>
      </c>
      <c r="BI23" s="75">
        <v>3.9259641106279303E-2</v>
      </c>
      <c r="BJ23" s="75">
        <v>2.1803429870423301</v>
      </c>
      <c r="BK23" s="75">
        <v>19.661394056008401</v>
      </c>
      <c r="BL23" s="75">
        <v>1.6237387704823102E-2</v>
      </c>
      <c r="BM23" s="75">
        <v>0</v>
      </c>
      <c r="BN23" s="75">
        <v>2.3230058877737099</v>
      </c>
      <c r="BO23" s="75">
        <v>817.27384730104302</v>
      </c>
      <c r="BP23" s="75">
        <v>427.15501751527802</v>
      </c>
      <c r="BQ23" s="75">
        <v>390.11882978576602</v>
      </c>
      <c r="BR23" s="75">
        <v>5.31718823613706E-3</v>
      </c>
      <c r="BS23" s="75">
        <v>5.75806819777663E-3</v>
      </c>
      <c r="BT23" s="75">
        <v>1.0117832754068901</v>
      </c>
      <c r="BU23" s="75">
        <v>8.6330239796733793E-2</v>
      </c>
      <c r="BV23" s="75">
        <v>163.990312959319</v>
      </c>
      <c r="BW23" s="75">
        <v>0.25148635824005</v>
      </c>
      <c r="BX23" s="75">
        <v>1.68957592464602</v>
      </c>
      <c r="BY23" s="75">
        <v>234.271884405055</v>
      </c>
      <c r="BZ23" s="75">
        <v>0</v>
      </c>
      <c r="CA23" s="75">
        <v>2.5195297532476801E-2</v>
      </c>
      <c r="CB23" s="75">
        <v>1.59544532835088</v>
      </c>
      <c r="CC23" s="75">
        <v>1.6885108611804599E-3</v>
      </c>
      <c r="CD23" s="75">
        <v>9.6905494266329306</v>
      </c>
      <c r="CE23" s="75">
        <v>2.5396207137896201</v>
      </c>
      <c r="CF23" s="75">
        <v>0</v>
      </c>
      <c r="CG23" s="75">
        <v>1.46149908554785</v>
      </c>
      <c r="CH23" s="75">
        <v>13.771563772562599</v>
      </c>
      <c r="CI23" s="75">
        <v>12.853466432828499</v>
      </c>
      <c r="CJ23" s="75">
        <v>824.61051639191498</v>
      </c>
      <c r="CK23" s="75">
        <v>6.0030162689437097</v>
      </c>
      <c r="CL23" s="75"/>
      <c r="CM23" s="22">
        <f t="shared" si="14"/>
        <v>1.0334786174806825</v>
      </c>
      <c r="CN23" s="40">
        <f t="shared" si="0"/>
        <v>6.8940858335199609E-6</v>
      </c>
      <c r="CO23" s="40">
        <f t="shared" si="1"/>
        <v>1.0638967126742401E-5</v>
      </c>
      <c r="CP23" s="40">
        <f t="shared" si="2"/>
        <v>2.9708153694208345E-5</v>
      </c>
      <c r="CQ23" s="40">
        <f t="shared" si="3"/>
        <v>5.8038423572286926E-6</v>
      </c>
      <c r="CR23" s="40">
        <f t="shared" si="4"/>
        <v>1.0739811916019363E-5</v>
      </c>
      <c r="CS23" s="40">
        <f t="shared" si="5"/>
        <v>4.7928024669626855E-5</v>
      </c>
      <c r="CT23" s="40">
        <f t="shared" si="6"/>
        <v>9.3049544705280989E-6</v>
      </c>
      <c r="CU23" s="79">
        <f t="shared" si="7"/>
        <v>2.7319718402039683E-5</v>
      </c>
      <c r="CV23" s="79">
        <f t="shared" si="8"/>
        <v>6.8633781191524288E-6</v>
      </c>
      <c r="CW23" s="79">
        <f t="shared" si="9"/>
        <v>1.2192276028295891E-5</v>
      </c>
      <c r="CX23" s="79">
        <f t="shared" si="10"/>
        <v>3.4837175755126139E-6</v>
      </c>
      <c r="CY23" s="79">
        <f t="shared" si="11"/>
        <v>-1.5675923341259645E-7</v>
      </c>
      <c r="CZ23" s="79">
        <f t="shared" si="12"/>
        <v>1.7095557977258922E-5</v>
      </c>
      <c r="DA23" s="79">
        <f t="shared" si="13"/>
        <v>0.14961053298239177</v>
      </c>
      <c r="DB23" s="79">
        <f t="shared" si="15"/>
        <v>1.514035973456109E-4</v>
      </c>
    </row>
    <row r="24" spans="1:106" x14ac:dyDescent="0.25">
      <c r="A24" s="89" t="s">
        <v>190</v>
      </c>
      <c r="B24" s="75">
        <v>7194.8772799999997</v>
      </c>
      <c r="C24" s="75">
        <v>78.241058499999994</v>
      </c>
      <c r="D24" s="75">
        <v>104.1520675</v>
      </c>
      <c r="E24" s="75">
        <v>1351.9122445</v>
      </c>
      <c r="F24" s="75">
        <v>1035.703287</v>
      </c>
      <c r="G24" s="75">
        <v>63.516140999999998</v>
      </c>
      <c r="H24" s="75">
        <v>1695.0666882</v>
      </c>
      <c r="I24" s="75">
        <v>72.896751829999999</v>
      </c>
      <c r="J24" s="75">
        <v>31.264124941999999</v>
      </c>
      <c r="K24" s="75">
        <v>120.32745887</v>
      </c>
      <c r="L24" s="75">
        <v>66.607716999999994</v>
      </c>
      <c r="M24" s="75">
        <v>14.852793</v>
      </c>
      <c r="N24" s="75">
        <v>4.6124316320999998</v>
      </c>
      <c r="O24" s="75">
        <v>14.138348000000001</v>
      </c>
      <c r="P24" s="75">
        <v>0.1454792</v>
      </c>
      <c r="Q24" s="89"/>
      <c r="R24" s="89" t="s">
        <v>190</v>
      </c>
      <c r="S24" s="75">
        <v>163.569952570401</v>
      </c>
      <c r="T24" s="75">
        <v>24.537337126257398</v>
      </c>
      <c r="U24" s="75">
        <v>14.854232232648799</v>
      </c>
      <c r="V24" s="75">
        <v>72.919382230074604</v>
      </c>
      <c r="W24" s="75">
        <v>72.919382230074604</v>
      </c>
      <c r="X24" s="75">
        <v>8.7810828389793194</v>
      </c>
      <c r="Y24" s="75">
        <v>52.017421555267099</v>
      </c>
      <c r="Z24" s="75">
        <v>31.269262319687702</v>
      </c>
      <c r="AA24" s="75">
        <v>4.6135471130757804</v>
      </c>
      <c r="AB24" s="75">
        <v>175.32718372995899</v>
      </c>
      <c r="AC24" s="75">
        <v>7195.9027254286602</v>
      </c>
      <c r="AD24" s="75">
        <v>39.920078533162403</v>
      </c>
      <c r="AE24" s="75">
        <v>0</v>
      </c>
      <c r="AF24" s="75">
        <v>26.263467890987201</v>
      </c>
      <c r="AG24" s="75">
        <v>0.14558685085070799</v>
      </c>
      <c r="AH24" s="75">
        <v>4.6105391386260397</v>
      </c>
      <c r="AI24" s="75">
        <v>17.425865463830998</v>
      </c>
      <c r="AJ24" s="75">
        <v>120.351667108643</v>
      </c>
      <c r="AK24" s="75">
        <v>120.351667108643</v>
      </c>
      <c r="AL24" s="75">
        <v>18.4479007895834</v>
      </c>
      <c r="AM24" s="75">
        <v>0</v>
      </c>
      <c r="AN24" s="75">
        <v>899289.43930829898</v>
      </c>
      <c r="AO24" s="75">
        <v>0</v>
      </c>
      <c r="AP24" s="75">
        <v>178.51614627644301</v>
      </c>
      <c r="AQ24" s="75">
        <v>12.4898043638264</v>
      </c>
      <c r="AR24" s="75">
        <v>21.354116302657399</v>
      </c>
      <c r="AS24" s="75">
        <v>185.293016650542</v>
      </c>
      <c r="AT24" s="75">
        <v>9.3893142731454802</v>
      </c>
      <c r="AU24" s="75">
        <v>66.614411709609698</v>
      </c>
      <c r="AV24" s="75">
        <v>0</v>
      </c>
      <c r="AW24" s="75">
        <v>16.702413787373899</v>
      </c>
      <c r="AX24" s="75">
        <v>78.252061496276895</v>
      </c>
      <c r="AY24" s="75">
        <v>0</v>
      </c>
      <c r="AZ24" s="75">
        <v>1753.20409958497</v>
      </c>
      <c r="BA24" s="75">
        <v>93.764811536742798</v>
      </c>
      <c r="BB24" s="75">
        <v>10.4183206430507</v>
      </c>
      <c r="BC24" s="75">
        <v>104.18313217979301</v>
      </c>
      <c r="BD24" s="75">
        <v>0.11378173974068</v>
      </c>
      <c r="BE24" s="75">
        <v>78.771284495795697</v>
      </c>
      <c r="BF24" s="75">
        <v>7.9443650825036398</v>
      </c>
      <c r="BG24" s="75">
        <v>0</v>
      </c>
      <c r="BH24" s="75">
        <v>189.400315313183</v>
      </c>
      <c r="BI24" s="75">
        <v>0.142295434723898</v>
      </c>
      <c r="BJ24" s="75">
        <v>5.6646876769346903</v>
      </c>
      <c r="BK24" s="75">
        <v>45.248908796000798</v>
      </c>
      <c r="BL24" s="75">
        <v>3.7150354567149997E-2</v>
      </c>
      <c r="BM24" s="75">
        <v>0</v>
      </c>
      <c r="BN24" s="75">
        <v>6.8267711514189502</v>
      </c>
      <c r="BO24" s="75">
        <v>1352.11117584316</v>
      </c>
      <c r="BP24" s="75">
        <v>1035.8686696196201</v>
      </c>
      <c r="BQ24" s="75">
        <v>316.24250622353702</v>
      </c>
      <c r="BR24" s="75">
        <v>1.9272043189646999E-2</v>
      </c>
      <c r="BS24" s="75">
        <v>1.1880952203685E-2</v>
      </c>
      <c r="BT24" s="75">
        <v>2.0208007637141199</v>
      </c>
      <c r="BU24" s="75">
        <v>0.31289972789453002</v>
      </c>
      <c r="BV24" s="75">
        <v>398.16139093558598</v>
      </c>
      <c r="BW24" s="75">
        <v>0.60706136929071797</v>
      </c>
      <c r="BX24" s="75">
        <v>3.80134474269305</v>
      </c>
      <c r="BY24" s="75">
        <v>568.801972167749</v>
      </c>
      <c r="BZ24" s="75">
        <v>0</v>
      </c>
      <c r="CA24" s="75">
        <v>5.8041735553387597E-2</v>
      </c>
      <c r="CB24" s="75">
        <v>4.1497100326504501</v>
      </c>
      <c r="CC24" s="75">
        <v>4.4817354512254898E-3</v>
      </c>
      <c r="CD24" s="75">
        <v>63.528560231132502</v>
      </c>
      <c r="CE24" s="75">
        <v>5.3233414330253597</v>
      </c>
      <c r="CF24" s="75">
        <v>0</v>
      </c>
      <c r="CG24" s="75">
        <v>3.06347768167229</v>
      </c>
      <c r="CH24" s="75">
        <v>28.866820783921199</v>
      </c>
      <c r="CI24" s="75">
        <v>26.942323195348401</v>
      </c>
      <c r="CJ24" s="75">
        <v>1695.3369290486501</v>
      </c>
      <c r="CK24" s="75">
        <v>12.582999731950199</v>
      </c>
      <c r="CL24" s="75"/>
      <c r="CM24" s="22">
        <f t="shared" si="14"/>
        <v>1.0341331386963843</v>
      </c>
      <c r="CN24" s="40">
        <f t="shared" si="0"/>
        <v>1.4252438071612702E-4</v>
      </c>
      <c r="CO24" s="40">
        <f t="shared" si="1"/>
        <v>1.4062944044782434E-4</v>
      </c>
      <c r="CP24" s="40">
        <f t="shared" si="2"/>
        <v>2.9826272813071863E-4</v>
      </c>
      <c r="CQ24" s="40">
        <f t="shared" si="3"/>
        <v>1.4714811850347431E-4</v>
      </c>
      <c r="CR24" s="40">
        <f t="shared" si="4"/>
        <v>1.596814663966634E-4</v>
      </c>
      <c r="CS24" s="40">
        <f t="shared" si="5"/>
        <v>1.9552874178084355E-4</v>
      </c>
      <c r="CT24" s="40">
        <f t="shared" si="6"/>
        <v>1.5942785645619E-4</v>
      </c>
      <c r="CU24" s="79">
        <f t="shared" si="7"/>
        <v>3.1044456037464626E-4</v>
      </c>
      <c r="CV24" s="79">
        <f t="shared" si="8"/>
        <v>1.6432181285206296E-4</v>
      </c>
      <c r="CW24" s="79">
        <f t="shared" si="9"/>
        <v>2.0118631998331072E-4</v>
      </c>
      <c r="CX24" s="79">
        <f t="shared" si="10"/>
        <v>1.0050951918535002E-4</v>
      </c>
      <c r="CY24" s="79">
        <f t="shared" si="11"/>
        <v>9.6899798495764702E-5</v>
      </c>
      <c r="CZ24" s="79">
        <f t="shared" si="12"/>
        <v>2.4184227859712368E-4</v>
      </c>
      <c r="DA24" s="79">
        <f t="shared" si="13"/>
        <v>0.18135540215687848</v>
      </c>
      <c r="DB24" s="79">
        <f t="shared" si="15"/>
        <v>7.3997417299511521E-4</v>
      </c>
    </row>
    <row r="25" spans="1:106" x14ac:dyDescent="0.25">
      <c r="A25" s="89" t="s">
        <v>191</v>
      </c>
      <c r="B25" s="75">
        <v>22105.236019</v>
      </c>
      <c r="C25" s="75">
        <v>166.12628000000001</v>
      </c>
      <c r="D25" s="75">
        <v>405.87822399999999</v>
      </c>
      <c r="E25" s="75">
        <v>3867.22786</v>
      </c>
      <c r="F25" s="75">
        <v>3294.0079949999999</v>
      </c>
      <c r="G25" s="75">
        <v>239.65644499999999</v>
      </c>
      <c r="H25" s="75">
        <v>4720.8824670000004</v>
      </c>
      <c r="I25" s="75">
        <v>223.81143399999999</v>
      </c>
      <c r="J25" s="75">
        <v>129.167135</v>
      </c>
      <c r="K25" s="75">
        <v>463.82736699999998</v>
      </c>
      <c r="L25" s="75">
        <v>306.47823099999999</v>
      </c>
      <c r="M25" s="75">
        <v>68.341272000000004</v>
      </c>
      <c r="N25" s="75">
        <v>16.439198999999999</v>
      </c>
      <c r="O25" s="75">
        <v>65.053179999999998</v>
      </c>
      <c r="P25" s="75"/>
      <c r="Q25" s="89"/>
      <c r="R25" s="89" t="s">
        <v>191</v>
      </c>
      <c r="S25" s="75">
        <v>415.675486554683</v>
      </c>
      <c r="T25" s="75">
        <v>62.356004869885197</v>
      </c>
      <c r="U25" s="75">
        <v>68.339696501809698</v>
      </c>
      <c r="V25" s="75">
        <v>223.80622936478099</v>
      </c>
      <c r="W25" s="75">
        <v>223.80622936478099</v>
      </c>
      <c r="X25" s="75">
        <v>22.315115705163699</v>
      </c>
      <c r="Y25" s="75">
        <v>132.19024492907101</v>
      </c>
      <c r="Z25" s="75">
        <v>129.16409549446999</v>
      </c>
      <c r="AA25" s="75">
        <v>16.438786165601801</v>
      </c>
      <c r="AB25" s="75">
        <v>445.55376589548001</v>
      </c>
      <c r="AC25" s="75">
        <v>22104.710367133401</v>
      </c>
      <c r="AD25" s="75">
        <v>101.447830532412</v>
      </c>
      <c r="AE25" s="75">
        <v>0</v>
      </c>
      <c r="AF25" s="75">
        <v>66.742503796372205</v>
      </c>
      <c r="AG25" s="75">
        <v>0</v>
      </c>
      <c r="AH25" s="75">
        <v>11.7166577370648</v>
      </c>
      <c r="AI25" s="75">
        <v>44.283790966811601</v>
      </c>
      <c r="AJ25" s="75">
        <v>463.81647021673399</v>
      </c>
      <c r="AK25" s="75">
        <v>463.81647021673399</v>
      </c>
      <c r="AL25" s="75">
        <v>46.881150618831697</v>
      </c>
      <c r="AM25" s="75">
        <v>0</v>
      </c>
      <c r="AN25" s="75">
        <v>4136964.1643805802</v>
      </c>
      <c r="AO25" s="75">
        <v>0</v>
      </c>
      <c r="AP25" s="75">
        <v>453.65773434692898</v>
      </c>
      <c r="AQ25" s="75">
        <v>31.7400562867651</v>
      </c>
      <c r="AR25" s="75">
        <v>54.266610210245503</v>
      </c>
      <c r="AS25" s="75">
        <v>470.87948607270602</v>
      </c>
      <c r="AT25" s="75">
        <v>23.860743323496301</v>
      </c>
      <c r="AU25" s="75">
        <v>306.472040239384</v>
      </c>
      <c r="AV25" s="75">
        <v>0</v>
      </c>
      <c r="AW25" s="75">
        <v>71.564218867139303</v>
      </c>
      <c r="AX25" s="75">
        <v>166.121916590441</v>
      </c>
      <c r="AY25" s="75">
        <v>0</v>
      </c>
      <c r="AZ25" s="75">
        <v>4867.8398599403599</v>
      </c>
      <c r="BA25" s="75">
        <v>365.282321414705</v>
      </c>
      <c r="BB25" s="75">
        <v>40.586909793702397</v>
      </c>
      <c r="BC25" s="75">
        <v>405.869231208408</v>
      </c>
      <c r="BD25" s="75">
        <v>0.28915128033151999</v>
      </c>
      <c r="BE25" s="75">
        <v>200.17920915500099</v>
      </c>
      <c r="BF25" s="75">
        <v>20.188834988129798</v>
      </c>
      <c r="BG25" s="75">
        <v>9.5215379243483902E-2</v>
      </c>
      <c r="BH25" s="75">
        <v>481.31745295348702</v>
      </c>
      <c r="BI25" s="75">
        <v>3.7710224965139399E-2</v>
      </c>
      <c r="BJ25" s="75">
        <v>11.6353586368822</v>
      </c>
      <c r="BK25" s="75">
        <v>123.952203285989</v>
      </c>
      <c r="BL25" s="75">
        <v>2.7981135030892199E-2</v>
      </c>
      <c r="BM25" s="75">
        <v>0</v>
      </c>
      <c r="BN25" s="75">
        <v>2.8217425257251798</v>
      </c>
      <c r="BO25" s="75">
        <v>3867.14787218934</v>
      </c>
      <c r="BP25" s="75">
        <v>3293.9296807126302</v>
      </c>
      <c r="BQ25" s="75">
        <v>573.21819147670999</v>
      </c>
      <c r="BR25" s="75">
        <v>3.5457196935575398E-2</v>
      </c>
      <c r="BS25" s="75">
        <v>5.8522120353621298E-3</v>
      </c>
      <c r="BT25" s="75">
        <v>12.0562415981304</v>
      </c>
      <c r="BU25" s="75">
        <v>1.75466067924403</v>
      </c>
      <c r="BV25" s="75">
        <v>1283.1182995419799</v>
      </c>
      <c r="BW25" s="75">
        <v>8.7772803773210502</v>
      </c>
      <c r="BX25" s="75">
        <v>3.9242708177494099</v>
      </c>
      <c r="BY25" s="75">
        <v>1833.0261628774699</v>
      </c>
      <c r="BZ25" s="75">
        <v>0</v>
      </c>
      <c r="CA25" s="75">
        <v>6.8932002223361197E-2</v>
      </c>
      <c r="CB25" s="75">
        <v>12.5873097460826</v>
      </c>
      <c r="CC25" s="75">
        <v>5.0024756189751803E-3</v>
      </c>
      <c r="CD25" s="75">
        <v>239.650521226872</v>
      </c>
      <c r="CE25" s="75">
        <v>13.5280866602328</v>
      </c>
      <c r="CF25" s="75">
        <v>0</v>
      </c>
      <c r="CG25" s="75">
        <v>7.7851638504873097</v>
      </c>
      <c r="CH25" s="75">
        <v>73.358265003267206</v>
      </c>
      <c r="CI25" s="75">
        <v>68.467702258000301</v>
      </c>
      <c r="CJ25" s="75">
        <v>4720.7840675826801</v>
      </c>
      <c r="CK25" s="75">
        <v>31.976892140465701</v>
      </c>
      <c r="CL25" s="75"/>
      <c r="CM25" s="22">
        <f t="shared" si="14"/>
        <v>1.0311507135790223</v>
      </c>
      <c r="CN25" s="40">
        <f t="shared" si="0"/>
        <v>-2.3779518397695824E-5</v>
      </c>
      <c r="CO25" s="40">
        <f t="shared" si="1"/>
        <v>-2.6265618895487512E-5</v>
      </c>
      <c r="CP25" s="40">
        <f t="shared" si="2"/>
        <v>-2.215637858904437E-5</v>
      </c>
      <c r="CQ25" s="40">
        <f t="shared" si="3"/>
        <v>-2.0683500832036899E-5</v>
      </c>
      <c r="CR25" s="40">
        <f t="shared" si="4"/>
        <v>-2.3774771490717519E-5</v>
      </c>
      <c r="CS25" s="40">
        <f t="shared" si="5"/>
        <v>-2.4717771007532501E-5</v>
      </c>
      <c r="CT25" s="40">
        <f t="shared" si="6"/>
        <v>-2.0843437219224421E-5</v>
      </c>
      <c r="CU25" s="79">
        <f t="shared" si="7"/>
        <v>-2.32545546310285E-5</v>
      </c>
      <c r="CV25" s="79">
        <f t="shared" si="8"/>
        <v>-2.353157039530114E-5</v>
      </c>
      <c r="CW25" s="79">
        <f t="shared" si="9"/>
        <v>-2.349318742546603E-5</v>
      </c>
      <c r="CX25" s="79">
        <f t="shared" si="10"/>
        <v>-2.0199674853883636E-5</v>
      </c>
      <c r="CY25" s="79">
        <f t="shared" si="11"/>
        <v>-2.3053392835675923E-5</v>
      </c>
      <c r="CZ25" s="79">
        <f t="shared" si="12"/>
        <v>-2.5112804960722454E-5</v>
      </c>
      <c r="DA25" s="79">
        <f t="shared" si="13"/>
        <v>0.1000879413910174</v>
      </c>
      <c r="DB25" s="79">
        <f t="shared" si="15"/>
        <v>0</v>
      </c>
    </row>
    <row r="26" spans="1:106" x14ac:dyDescent="0.25">
      <c r="A26" s="89" t="s">
        <v>192</v>
      </c>
      <c r="B26" s="75">
        <v>15819.383809999999</v>
      </c>
      <c r="C26" s="75">
        <v>114.46990099999999</v>
      </c>
      <c r="D26" s="75">
        <v>250.62804199999999</v>
      </c>
      <c r="E26" s="75">
        <v>2399.7998619999998</v>
      </c>
      <c r="F26" s="75">
        <v>2313.1112229999999</v>
      </c>
      <c r="G26" s="75">
        <v>138.06898000000001</v>
      </c>
      <c r="H26" s="75">
        <v>2727.6009629999999</v>
      </c>
      <c r="I26" s="75">
        <v>118.600295</v>
      </c>
      <c r="J26" s="75">
        <v>31.843745999999999</v>
      </c>
      <c r="K26" s="75">
        <v>177.758995</v>
      </c>
      <c r="L26" s="75">
        <v>163.04010600000001</v>
      </c>
      <c r="M26" s="75">
        <v>36.231113000000001</v>
      </c>
      <c r="N26" s="75">
        <v>19.247774</v>
      </c>
      <c r="O26" s="75">
        <v>34.391233999999997</v>
      </c>
      <c r="P26" s="75"/>
      <c r="Q26" s="89"/>
      <c r="R26" s="89" t="s">
        <v>192</v>
      </c>
      <c r="S26" s="75">
        <v>259.126284074404</v>
      </c>
      <c r="T26" s="75">
        <v>38.871877938710199</v>
      </c>
      <c r="U26" s="75">
        <v>36.233257132637299</v>
      </c>
      <c r="V26" s="75">
        <v>118.607312551923</v>
      </c>
      <c r="W26" s="75">
        <v>118.607312551923</v>
      </c>
      <c r="X26" s="75">
        <v>13.910950592992601</v>
      </c>
      <c r="Y26" s="75">
        <v>82.405502530338595</v>
      </c>
      <c r="Z26" s="75">
        <v>31.845582339961801</v>
      </c>
      <c r="AA26" s="75">
        <v>19.248921848741201</v>
      </c>
      <c r="AB26" s="75">
        <v>277.75189398699001</v>
      </c>
      <c r="AC26" s="75">
        <v>15820.3038540981</v>
      </c>
      <c r="AD26" s="75">
        <v>63.241100538727402</v>
      </c>
      <c r="AE26" s="75">
        <v>0</v>
      </c>
      <c r="AF26" s="75">
        <v>41.606306294503199</v>
      </c>
      <c r="AG26" s="75">
        <v>0</v>
      </c>
      <c r="AH26" s="75">
        <v>7.3039865486636302</v>
      </c>
      <c r="AI26" s="75">
        <v>27.605845599926099</v>
      </c>
      <c r="AJ26" s="75">
        <v>177.76948300253699</v>
      </c>
      <c r="AK26" s="75">
        <v>177.76948300253699</v>
      </c>
      <c r="AL26" s="75">
        <v>29.224989009634701</v>
      </c>
      <c r="AM26" s="75">
        <v>0</v>
      </c>
      <c r="AN26" s="75">
        <v>2493276.9776886702</v>
      </c>
      <c r="AO26" s="75">
        <v>0</v>
      </c>
      <c r="AP26" s="75">
        <v>282.80387786058799</v>
      </c>
      <c r="AQ26" s="75">
        <v>19.786274900382001</v>
      </c>
      <c r="AR26" s="75">
        <v>33.829032487742502</v>
      </c>
      <c r="AS26" s="75">
        <v>293.53950278080299</v>
      </c>
      <c r="AT26" s="75">
        <v>14.8744487370827</v>
      </c>
      <c r="AU26" s="75">
        <v>163.050251572495</v>
      </c>
      <c r="AV26" s="75">
        <v>0</v>
      </c>
      <c r="AW26" s="75">
        <v>38.453143687511002</v>
      </c>
      <c r="AX26" s="75">
        <v>114.47643911297</v>
      </c>
      <c r="AY26" s="75">
        <v>0</v>
      </c>
      <c r="AZ26" s="75">
        <v>2819.4324630257302</v>
      </c>
      <c r="BA26" s="75">
        <v>225.57883280433401</v>
      </c>
      <c r="BB26" s="75">
        <v>25.064330180106499</v>
      </c>
      <c r="BC26" s="75">
        <v>250.64316298444001</v>
      </c>
      <c r="BD26" s="75">
        <v>0.18025238762894799</v>
      </c>
      <c r="BE26" s="75">
        <v>124.788828437093</v>
      </c>
      <c r="BF26" s="75">
        <v>12.585394356324301</v>
      </c>
      <c r="BG26" s="75">
        <v>6.3338374688734905E-2</v>
      </c>
      <c r="BH26" s="75">
        <v>300.04653500793597</v>
      </c>
      <c r="BI26" s="75">
        <v>2.73784636209813E-2</v>
      </c>
      <c r="BJ26" s="75">
        <v>7.5492804747653404</v>
      </c>
      <c r="BK26" s="75">
        <v>81.061560129411305</v>
      </c>
      <c r="BL26" s="75">
        <v>2.9266407031641802E-2</v>
      </c>
      <c r="BM26" s="75">
        <v>0</v>
      </c>
      <c r="BN26" s="75">
        <v>1.8272311782051001</v>
      </c>
      <c r="BO26" s="75">
        <v>2399.9403766569899</v>
      </c>
      <c r="BP26" s="75">
        <v>2313.2472485989902</v>
      </c>
      <c r="BQ26" s="75">
        <v>86.693128058003595</v>
      </c>
      <c r="BR26" s="75">
        <v>2.4808699179329399E-2</v>
      </c>
      <c r="BS26" s="75">
        <v>4.7046916848272396E-3</v>
      </c>
      <c r="BT26" s="75">
        <v>14.0973877807723</v>
      </c>
      <c r="BU26" s="75">
        <v>1.1078798990283101</v>
      </c>
      <c r="BV26" s="75">
        <v>901.97774932345601</v>
      </c>
      <c r="BW26" s="75">
        <v>5.8430337080088401</v>
      </c>
      <c r="BX26" s="75">
        <v>2.6344909011943498</v>
      </c>
      <c r="BY26" s="75">
        <v>1288.53965579236</v>
      </c>
      <c r="BZ26" s="75">
        <v>0</v>
      </c>
      <c r="CA26" s="75">
        <v>4.6111612441784203E-2</v>
      </c>
      <c r="CB26" s="75">
        <v>8.4088897260206004</v>
      </c>
      <c r="CC26" s="75">
        <v>4.4814371116145002E-3</v>
      </c>
      <c r="CD26" s="75">
        <v>138.07713346230301</v>
      </c>
      <c r="CE26" s="75">
        <v>8.4331913491517003</v>
      </c>
      <c r="CF26" s="75">
        <v>0</v>
      </c>
      <c r="CG26" s="75">
        <v>4.85316970899017</v>
      </c>
      <c r="CH26" s="75">
        <v>45.730582040209399</v>
      </c>
      <c r="CI26" s="75">
        <v>42.681784810780599</v>
      </c>
      <c r="CJ26" s="75">
        <v>2727.7598843455298</v>
      </c>
      <c r="CK26" s="75">
        <v>19.9339236008989</v>
      </c>
      <c r="CL26" s="75"/>
      <c r="CM26" s="22">
        <f t="shared" si="14"/>
        <v>1.03360727577464</v>
      </c>
      <c r="CN26" s="40">
        <f t="shared" si="0"/>
        <v>5.8159287943866758E-5</v>
      </c>
      <c r="CO26" s="40">
        <f t="shared" si="1"/>
        <v>5.7116437708858748E-5</v>
      </c>
      <c r="CP26" s="40">
        <f t="shared" si="2"/>
        <v>6.0332372703997274E-5</v>
      </c>
      <c r="CQ26" s="40">
        <f t="shared" si="3"/>
        <v>5.8552656500667513E-5</v>
      </c>
      <c r="CR26" s="40">
        <f t="shared" si="4"/>
        <v>5.8806337385650463E-5</v>
      </c>
      <c r="CS26" s="40">
        <f t="shared" si="5"/>
        <v>5.9053541954170403E-5</v>
      </c>
      <c r="CT26" s="40">
        <f t="shared" si="6"/>
        <v>5.8264147756851123E-5</v>
      </c>
      <c r="CU26" s="79">
        <f t="shared" si="7"/>
        <v>5.9169767857652735E-5</v>
      </c>
      <c r="CV26" s="79">
        <f t="shared" si="8"/>
        <v>5.7667209184552894E-5</v>
      </c>
      <c r="CW26" s="79">
        <f t="shared" si="9"/>
        <v>5.9001247936780955E-5</v>
      </c>
      <c r="CX26" s="79">
        <f t="shared" si="10"/>
        <v>6.2227465032385862E-5</v>
      </c>
      <c r="CY26" s="79">
        <f t="shared" si="11"/>
        <v>5.9179320196372587E-5</v>
      </c>
      <c r="CZ26" s="79">
        <f t="shared" si="12"/>
        <v>5.9635402057470617E-5</v>
      </c>
      <c r="DA26" s="79">
        <f t="shared" si="13"/>
        <v>0.11810886714652359</v>
      </c>
      <c r="DB26" s="79">
        <f t="shared" si="15"/>
        <v>0</v>
      </c>
    </row>
    <row r="27" spans="1:106" x14ac:dyDescent="0.25">
      <c r="A27" s="89" t="s">
        <v>193</v>
      </c>
      <c r="B27" s="75">
        <v>225626.51063</v>
      </c>
      <c r="C27" s="75">
        <v>2397.9641959999999</v>
      </c>
      <c r="D27" s="75">
        <v>2046.8429040000001</v>
      </c>
      <c r="E27" s="75">
        <v>48395.749664000003</v>
      </c>
      <c r="F27" s="75">
        <v>30483.833859999999</v>
      </c>
      <c r="G27" s="75">
        <v>2202.5455449999999</v>
      </c>
      <c r="H27" s="75">
        <v>62823.824378999998</v>
      </c>
      <c r="I27" s="75">
        <v>1882.292899</v>
      </c>
      <c r="J27" s="75">
        <v>504.63606600000003</v>
      </c>
      <c r="K27" s="75">
        <v>3759.539123</v>
      </c>
      <c r="L27" s="75">
        <v>4230.533023</v>
      </c>
      <c r="M27" s="75">
        <v>575.28512000000001</v>
      </c>
      <c r="N27" s="75">
        <v>304.46385099999998</v>
      </c>
      <c r="O27" s="75">
        <v>546.68929600000001</v>
      </c>
      <c r="P27" s="75"/>
      <c r="Q27" s="89"/>
      <c r="R27" s="89" t="s">
        <v>193</v>
      </c>
      <c r="S27" s="75">
        <v>6107.2238916435999</v>
      </c>
      <c r="T27" s="75">
        <v>916.15215181872804</v>
      </c>
      <c r="U27" s="75">
        <v>575.28475462053996</v>
      </c>
      <c r="V27" s="75">
        <v>1882.2918542984501</v>
      </c>
      <c r="W27" s="75">
        <v>1882.2918542984501</v>
      </c>
      <c r="X27" s="75">
        <v>327.86012726190199</v>
      </c>
      <c r="Y27" s="75">
        <v>1942.17626338525</v>
      </c>
      <c r="Z27" s="75">
        <v>504.63567951686798</v>
      </c>
      <c r="AA27" s="75">
        <v>304.463673454993</v>
      </c>
      <c r="AB27" s="75">
        <v>6546.2018629737104</v>
      </c>
      <c r="AC27" s="75">
        <v>225626.39910767699</v>
      </c>
      <c r="AD27" s="75">
        <v>1490.50045301297</v>
      </c>
      <c r="AE27" s="75">
        <v>0</v>
      </c>
      <c r="AF27" s="75">
        <v>980.599413655018</v>
      </c>
      <c r="AG27" s="75">
        <v>0</v>
      </c>
      <c r="AH27" s="75">
        <v>172.14417871150701</v>
      </c>
      <c r="AI27" s="75">
        <v>650.62952736522698</v>
      </c>
      <c r="AJ27" s="75">
        <v>3759.5373855186699</v>
      </c>
      <c r="AK27" s="75">
        <v>3759.5373855186699</v>
      </c>
      <c r="AL27" s="75">
        <v>688.79072470765504</v>
      </c>
      <c r="AM27" s="75">
        <v>0</v>
      </c>
      <c r="AN27" s="75">
        <v>29631953.806552101</v>
      </c>
      <c r="AO27" s="75">
        <v>0</v>
      </c>
      <c r="AP27" s="75">
        <v>6665.2693044772604</v>
      </c>
      <c r="AQ27" s="75">
        <v>466.33343691502199</v>
      </c>
      <c r="AR27" s="75">
        <v>797.30033283167199</v>
      </c>
      <c r="AS27" s="75">
        <v>6918.29243805027</v>
      </c>
      <c r="AT27" s="75">
        <v>350.56881803498101</v>
      </c>
      <c r="AU27" s="75">
        <v>4230.5437402802199</v>
      </c>
      <c r="AV27" s="75">
        <v>0</v>
      </c>
      <c r="AW27" s="75">
        <v>642.37316828902897</v>
      </c>
      <c r="AX27" s="75">
        <v>2397.9629114276499</v>
      </c>
      <c r="AY27" s="75">
        <v>0</v>
      </c>
      <c r="AZ27" s="75">
        <v>64984.358696798299</v>
      </c>
      <c r="BA27" s="75">
        <v>1842.1575777742701</v>
      </c>
      <c r="BB27" s="75">
        <v>204.684167645071</v>
      </c>
      <c r="BC27" s="75">
        <v>2046.84174541935</v>
      </c>
      <c r="BD27" s="75">
        <v>4.2482840351856597</v>
      </c>
      <c r="BE27" s="75">
        <v>2941.0897379681901</v>
      </c>
      <c r="BF27" s="75">
        <v>296.61974088428099</v>
      </c>
      <c r="BG27" s="75">
        <v>0.31124777320778002</v>
      </c>
      <c r="BH27" s="75">
        <v>7071.6542346356</v>
      </c>
      <c r="BI27" s="75">
        <v>1.33701990736464</v>
      </c>
      <c r="BJ27" s="75">
        <v>205.31117811868501</v>
      </c>
      <c r="BK27" s="75">
        <v>3388.8142809883302</v>
      </c>
      <c r="BL27" s="75">
        <v>0.71675082361811504</v>
      </c>
      <c r="BM27" s="75">
        <v>0</v>
      </c>
      <c r="BN27" s="75">
        <v>320.51531994995503</v>
      </c>
      <c r="BO27" s="75">
        <v>48435.241174732997</v>
      </c>
      <c r="BP27" s="75">
        <v>30523.3289854166</v>
      </c>
      <c r="BQ27" s="75">
        <v>17911.912189316401</v>
      </c>
      <c r="BR27" s="75">
        <v>0.62551925995050595</v>
      </c>
      <c r="BS27" s="75">
        <v>0.102397042645877</v>
      </c>
      <c r="BT27" s="75">
        <v>3.6430382576200002</v>
      </c>
      <c r="BU27" s="75">
        <v>45.903298505795298</v>
      </c>
      <c r="BV27" s="75">
        <v>10739.879924914499</v>
      </c>
      <c r="BW27" s="75">
        <v>66.5159233662704</v>
      </c>
      <c r="BX27" s="75">
        <v>86.8295261439618</v>
      </c>
      <c r="BY27" s="75">
        <v>15342.684095308599</v>
      </c>
      <c r="BZ27" s="75">
        <v>0</v>
      </c>
      <c r="CA27" s="75">
        <v>1.82489980823095</v>
      </c>
      <c r="CB27" s="75">
        <v>318.25327954904401</v>
      </c>
      <c r="CC27" s="75">
        <v>6.1285698785264298E-2</v>
      </c>
      <c r="CD27" s="75">
        <v>2202.5442642929002</v>
      </c>
      <c r="CE27" s="75">
        <v>198.75786928790501</v>
      </c>
      <c r="CF27" s="75">
        <v>0</v>
      </c>
      <c r="CG27" s="75">
        <v>114.38141068655101</v>
      </c>
      <c r="CH27" s="75">
        <v>1077.8011505138099</v>
      </c>
      <c r="CI27" s="75">
        <v>1005.94649345547</v>
      </c>
      <c r="CJ27" s="75">
        <v>62823.802687461699</v>
      </c>
      <c r="CK27" s="75">
        <v>469.812695091053</v>
      </c>
      <c r="CL27" s="75"/>
      <c r="CM27" s="22">
        <f t="shared" si="14"/>
        <v>1.0343907232117899</v>
      </c>
      <c r="CN27" s="40">
        <f t="shared" si="0"/>
        <v>-4.9427845470810753E-7</v>
      </c>
      <c r="CO27" s="40">
        <f t="shared" si="1"/>
        <v>-5.3569288152936618E-7</v>
      </c>
      <c r="CP27" s="40">
        <f t="shared" si="2"/>
        <v>-5.6603301007358785E-7</v>
      </c>
      <c r="CQ27" s="40">
        <f t="shared" si="3"/>
        <v>8.160119640087068E-4</v>
      </c>
      <c r="CR27" s="40">
        <f t="shared" si="4"/>
        <v>1.2956088659315632E-3</v>
      </c>
      <c r="CS27" s="40">
        <f t="shared" si="5"/>
        <v>-5.8146679540972159E-7</v>
      </c>
      <c r="CT27" s="40">
        <f t="shared" si="6"/>
        <v>-3.4527567389165195E-7</v>
      </c>
      <c r="CU27" s="79">
        <f t="shared" si="7"/>
        <v>-5.550154019744618E-7</v>
      </c>
      <c r="CV27" s="79">
        <f t="shared" si="8"/>
        <v>-7.6586506214368151E-7</v>
      </c>
      <c r="CW27" s="79">
        <f t="shared" si="9"/>
        <v>-4.6215274619189357E-7</v>
      </c>
      <c r="CX27" s="79">
        <f t="shared" si="10"/>
        <v>2.533316762146078E-6</v>
      </c>
      <c r="CY27" s="79">
        <f t="shared" si="11"/>
        <v>-6.3512760429046564E-7</v>
      </c>
      <c r="CZ27" s="79">
        <f t="shared" si="12"/>
        <v>-5.8313985845629266E-7</v>
      </c>
      <c r="DA27" s="79">
        <f t="shared" si="13"/>
        <v>0.17502422855015795</v>
      </c>
      <c r="DB27" s="79">
        <f t="shared" si="15"/>
        <v>0</v>
      </c>
    </row>
    <row r="28" spans="1:106" x14ac:dyDescent="0.25">
      <c r="A28" s="89" t="s">
        <v>194</v>
      </c>
      <c r="B28" s="75">
        <v>51774.248953000002</v>
      </c>
      <c r="C28" s="75">
        <v>579.49141599999996</v>
      </c>
      <c r="D28" s="75">
        <v>568.30797600000005</v>
      </c>
      <c r="E28" s="75">
        <v>9418.6813469999997</v>
      </c>
      <c r="F28" s="75">
        <v>7001.029372</v>
      </c>
      <c r="G28" s="75">
        <v>608.00775099999998</v>
      </c>
      <c r="H28" s="75">
        <v>12710.838163</v>
      </c>
      <c r="I28" s="75">
        <v>556.58088499999997</v>
      </c>
      <c r="J28" s="75">
        <v>149.217421</v>
      </c>
      <c r="K28" s="75">
        <v>1111.669551</v>
      </c>
      <c r="L28" s="75">
        <v>1250.939116</v>
      </c>
      <c r="M28" s="75">
        <v>170.10782399999999</v>
      </c>
      <c r="N28" s="75">
        <v>90.027786000000006</v>
      </c>
      <c r="O28" s="75">
        <v>161.65215699999999</v>
      </c>
      <c r="P28" s="75"/>
      <c r="Q28" s="89"/>
      <c r="R28" s="89" t="s">
        <v>194</v>
      </c>
      <c r="S28" s="75">
        <v>1115.6279642547599</v>
      </c>
      <c r="T28" s="75">
        <v>167.35671964736099</v>
      </c>
      <c r="U28" s="75">
        <v>170.10777924557399</v>
      </c>
      <c r="V28" s="75">
        <v>556.58071326720403</v>
      </c>
      <c r="W28" s="75">
        <v>556.58071326720403</v>
      </c>
      <c r="X28" s="75">
        <v>59.8913398690405</v>
      </c>
      <c r="Y28" s="75">
        <v>354.784133292143</v>
      </c>
      <c r="Z28" s="75">
        <v>149.21733468149401</v>
      </c>
      <c r="AA28" s="75">
        <v>90.027753799753697</v>
      </c>
      <c r="AB28" s="75">
        <v>1195.8177110146</v>
      </c>
      <c r="AC28" s="75">
        <v>51774.241578421097</v>
      </c>
      <c r="AD28" s="75">
        <v>272.274929088862</v>
      </c>
      <c r="AE28" s="75">
        <v>0</v>
      </c>
      <c r="AF28" s="75">
        <v>179.12954986108801</v>
      </c>
      <c r="AG28" s="75">
        <v>0</v>
      </c>
      <c r="AH28" s="75">
        <v>31.446180009838699</v>
      </c>
      <c r="AI28" s="75">
        <v>118.852794724364</v>
      </c>
      <c r="AJ28" s="75">
        <v>1111.6692088915099</v>
      </c>
      <c r="AK28" s="75">
        <v>1111.6692088915099</v>
      </c>
      <c r="AL28" s="75">
        <v>125.82384641005</v>
      </c>
      <c r="AM28" s="75">
        <v>0</v>
      </c>
      <c r="AN28" s="75">
        <v>8761951.0735841095</v>
      </c>
      <c r="AO28" s="75">
        <v>0</v>
      </c>
      <c r="AP28" s="75">
        <v>1217.5681520598</v>
      </c>
      <c r="AQ28" s="75">
        <v>85.186765617070407</v>
      </c>
      <c r="AR28" s="75">
        <v>145.64566197760101</v>
      </c>
      <c r="AS28" s="75">
        <v>1263.78860318389</v>
      </c>
      <c r="AT28" s="75">
        <v>64.039623747451699</v>
      </c>
      <c r="AU28" s="75">
        <v>1250.94259566799</v>
      </c>
      <c r="AV28" s="75">
        <v>0</v>
      </c>
      <c r="AW28" s="75">
        <v>179.13107541419899</v>
      </c>
      <c r="AX28" s="75">
        <v>579.49124698975402</v>
      </c>
      <c r="AY28" s="75">
        <v>0</v>
      </c>
      <c r="AZ28" s="75">
        <v>13105.516488180399</v>
      </c>
      <c r="BA28" s="75">
        <v>511.477033428683</v>
      </c>
      <c r="BB28" s="75">
        <v>56.830776127912102</v>
      </c>
      <c r="BC28" s="75">
        <v>568.30780955659498</v>
      </c>
      <c r="BD28" s="75">
        <v>0.776048802795264</v>
      </c>
      <c r="BE28" s="75">
        <v>537.25923665067705</v>
      </c>
      <c r="BF28" s="75">
        <v>54.184553487868897</v>
      </c>
      <c r="BG28" s="75">
        <v>9.8294497758450602E-2</v>
      </c>
      <c r="BH28" s="75">
        <v>1291.8039427881299</v>
      </c>
      <c r="BI28" s="75">
        <v>0.36503960112876599</v>
      </c>
      <c r="BJ28" s="75">
        <v>57.687784657815101</v>
      </c>
      <c r="BK28" s="75">
        <v>916.35121354740102</v>
      </c>
      <c r="BL28" s="75">
        <v>0.18383513837861001</v>
      </c>
      <c r="BM28" s="75">
        <v>0</v>
      </c>
      <c r="BN28" s="75">
        <v>89.135931590689793</v>
      </c>
      <c r="BO28" s="75">
        <v>9422.2248880538391</v>
      </c>
      <c r="BP28" s="75">
        <v>7004.5733680220901</v>
      </c>
      <c r="BQ28" s="75">
        <v>2417.6515200317399</v>
      </c>
      <c r="BR28" s="75">
        <v>0.15965013782194301</v>
      </c>
      <c r="BS28" s="75">
        <v>2.1207820981387401E-2</v>
      </c>
      <c r="BT28" s="75">
        <v>1.2376469117104001</v>
      </c>
      <c r="BU28" s="75">
        <v>15.5947002215645</v>
      </c>
      <c r="BV28" s="75">
        <v>2388.7011571619801</v>
      </c>
      <c r="BW28" s="75">
        <v>16.5744865324051</v>
      </c>
      <c r="BX28" s="75">
        <v>22.717033072085599</v>
      </c>
      <c r="BY28" s="75">
        <v>3412.4298110198001</v>
      </c>
      <c r="BZ28" s="75">
        <v>0</v>
      </c>
      <c r="CA28" s="75">
        <v>0.54075427543444798</v>
      </c>
      <c r="CB28" s="75">
        <v>82.765985723749793</v>
      </c>
      <c r="CC28" s="75">
        <v>8.8361113751880792E-3</v>
      </c>
      <c r="CD28" s="75">
        <v>608.00758591025999</v>
      </c>
      <c r="CE28" s="75">
        <v>36.3078020724883</v>
      </c>
      <c r="CF28" s="75">
        <v>0</v>
      </c>
      <c r="CG28" s="75">
        <v>20.894436021107499</v>
      </c>
      <c r="CH28" s="75">
        <v>196.885674512549</v>
      </c>
      <c r="CI28" s="75">
        <v>183.759769722204</v>
      </c>
      <c r="CJ28" s="75">
        <v>12710.835328912999</v>
      </c>
      <c r="CK28" s="75">
        <v>85.822326608515297</v>
      </c>
      <c r="CL28" s="75"/>
      <c r="CM28" s="22">
        <f t="shared" si="14"/>
        <v>1.0310507648832197</v>
      </c>
      <c r="CN28" s="40">
        <f t="shared" si="0"/>
        <v>-1.4243719714206507E-7</v>
      </c>
      <c r="CO28" s="40">
        <f t="shared" si="1"/>
        <v>-2.9165271697592532E-7</v>
      </c>
      <c r="CP28" s="40">
        <f t="shared" si="2"/>
        <v>-2.9287536354777163E-7</v>
      </c>
      <c r="CQ28" s="40">
        <f t="shared" si="3"/>
        <v>3.7622475198909207E-4</v>
      </c>
      <c r="CR28" s="40">
        <f t="shared" si="4"/>
        <v>5.0621070613759186E-4</v>
      </c>
      <c r="CS28" s="40">
        <f t="shared" si="5"/>
        <v>-2.7152571611553876E-7</v>
      </c>
      <c r="CT28" s="40">
        <f t="shared" si="6"/>
        <v>-2.2296617775347397E-7</v>
      </c>
      <c r="CU28" s="79">
        <f t="shared" si="7"/>
        <v>-3.0854957574419112E-7</v>
      </c>
      <c r="CV28" s="79">
        <f t="shared" si="8"/>
        <v>-5.7847472107644752E-7</v>
      </c>
      <c r="CW28" s="79">
        <f t="shared" si="9"/>
        <v>-3.0774297067260721E-7</v>
      </c>
      <c r="CX28" s="79">
        <f t="shared" si="10"/>
        <v>2.7816445624281127E-6</v>
      </c>
      <c r="CY28" s="79">
        <f t="shared" si="11"/>
        <v>-2.6309445942843115E-7</v>
      </c>
      <c r="CZ28" s="79">
        <f t="shared" si="12"/>
        <v>-3.576700898691881E-7</v>
      </c>
      <c r="DA28" s="79">
        <f t="shared" si="13"/>
        <v>0.10812672554811008</v>
      </c>
      <c r="DB28" s="79">
        <f t="shared" si="15"/>
        <v>0</v>
      </c>
    </row>
    <row r="29" spans="1:106" x14ac:dyDescent="0.25">
      <c r="A29" s="89" t="s">
        <v>195</v>
      </c>
      <c r="B29" s="75">
        <v>35311.836467000001</v>
      </c>
      <c r="C29" s="75">
        <v>382.86201999999997</v>
      </c>
      <c r="D29" s="75">
        <v>445.84281199999998</v>
      </c>
      <c r="E29" s="75">
        <v>8089.8421870000002</v>
      </c>
      <c r="F29" s="75">
        <v>4957.2515590000003</v>
      </c>
      <c r="G29" s="75">
        <v>345.40480500000001</v>
      </c>
      <c r="H29" s="75">
        <v>10271.503145000001</v>
      </c>
      <c r="I29" s="75">
        <v>266.28339799999998</v>
      </c>
      <c r="J29" s="75">
        <v>71.496122</v>
      </c>
      <c r="K29" s="75">
        <v>399.107169</v>
      </c>
      <c r="L29" s="75">
        <v>366.06014900000002</v>
      </c>
      <c r="M29" s="75">
        <v>81.346710000000002</v>
      </c>
      <c r="N29" s="75">
        <v>43.215488999999998</v>
      </c>
      <c r="O29" s="75">
        <v>77.215767999999997</v>
      </c>
      <c r="P29" s="75"/>
      <c r="Q29" s="89"/>
      <c r="R29" s="89" t="s">
        <v>195</v>
      </c>
      <c r="S29" s="75">
        <v>1069.8009950517801</v>
      </c>
      <c r="T29" s="75">
        <v>160.48221202459101</v>
      </c>
      <c r="U29" s="75">
        <v>81.346590060416801</v>
      </c>
      <c r="V29" s="75">
        <v>266.28300806883698</v>
      </c>
      <c r="W29" s="75">
        <v>266.28300806883698</v>
      </c>
      <c r="X29" s="75">
        <v>57.431179924201899</v>
      </c>
      <c r="Y29" s="75">
        <v>340.21062111879701</v>
      </c>
      <c r="Z29" s="75">
        <v>71.496022385905306</v>
      </c>
      <c r="AA29" s="75">
        <v>43.2154249112344</v>
      </c>
      <c r="AB29" s="75">
        <v>1146.6968064856001</v>
      </c>
      <c r="AC29" s="75">
        <v>35311.792529966398</v>
      </c>
      <c r="AD29" s="75">
        <v>261.090607078684</v>
      </c>
      <c r="AE29" s="75">
        <v>0</v>
      </c>
      <c r="AF29" s="75">
        <v>171.771395538262</v>
      </c>
      <c r="AG29" s="75">
        <v>0</v>
      </c>
      <c r="AH29" s="75">
        <v>30.154446287418398</v>
      </c>
      <c r="AI29" s="75">
        <v>113.970592005714</v>
      </c>
      <c r="AJ29" s="75">
        <v>399.10664257786101</v>
      </c>
      <c r="AK29" s="75">
        <v>399.10664257786101</v>
      </c>
      <c r="AL29" s="75">
        <v>120.655318787038</v>
      </c>
      <c r="AM29" s="75">
        <v>0</v>
      </c>
      <c r="AN29" s="75">
        <v>5598074.9039773596</v>
      </c>
      <c r="AO29" s="75">
        <v>0</v>
      </c>
      <c r="AP29" s="75">
        <v>1167.5536730061101</v>
      </c>
      <c r="AQ29" s="75">
        <v>81.687529414824098</v>
      </c>
      <c r="AR29" s="75">
        <v>139.662937004339</v>
      </c>
      <c r="AS29" s="75">
        <v>1211.87579645745</v>
      </c>
      <c r="AT29" s="75">
        <v>61.4090727098665</v>
      </c>
      <c r="AU29" s="75">
        <v>366.06069333541097</v>
      </c>
      <c r="AV29" s="75">
        <v>0</v>
      </c>
      <c r="AW29" s="75">
        <v>93.976628048315604</v>
      </c>
      <c r="AX29" s="75">
        <v>382.86146359151599</v>
      </c>
      <c r="AY29" s="75">
        <v>0</v>
      </c>
      <c r="AZ29" s="75">
        <v>10649.9584440692</v>
      </c>
      <c r="BA29" s="75">
        <v>401.25803813367702</v>
      </c>
      <c r="BB29" s="75">
        <v>44.584221418239899</v>
      </c>
      <c r="BC29" s="75">
        <v>445.84225955191698</v>
      </c>
      <c r="BD29" s="75">
        <v>0.74417091129315804</v>
      </c>
      <c r="BE29" s="75">
        <v>515.19008510659103</v>
      </c>
      <c r="BF29" s="75">
        <v>51.958813210553402</v>
      </c>
      <c r="BG29" s="75">
        <v>2.18488088446127E-2</v>
      </c>
      <c r="BH29" s="75">
        <v>1238.74004692124</v>
      </c>
      <c r="BI29" s="75">
        <v>0</v>
      </c>
      <c r="BJ29" s="75">
        <v>35.034375178161</v>
      </c>
      <c r="BK29" s="75">
        <v>422.41564420884299</v>
      </c>
      <c r="BL29" s="75">
        <v>5.6579894848680201E-2</v>
      </c>
      <c r="BM29" s="75">
        <v>0</v>
      </c>
      <c r="BN29" s="75">
        <v>42.525338816669098</v>
      </c>
      <c r="BO29" s="75">
        <v>8089.8358271255001</v>
      </c>
      <c r="BP29" s="75">
        <v>4957.2462379568096</v>
      </c>
      <c r="BQ29" s="75">
        <v>3132.5895891686901</v>
      </c>
      <c r="BR29" s="75">
        <v>1.6583682781758899</v>
      </c>
      <c r="BS29" s="75">
        <v>1.8507138149969401E-2</v>
      </c>
      <c r="BT29" s="75">
        <v>24.894056814288099</v>
      </c>
      <c r="BU29" s="75">
        <v>19.5876512201921</v>
      </c>
      <c r="BV29" s="75">
        <v>1796.63123027596</v>
      </c>
      <c r="BW29" s="75">
        <v>7.9279049169243203</v>
      </c>
      <c r="BX29" s="75">
        <v>10.035322903917001</v>
      </c>
      <c r="BY29" s="75">
        <v>2566.6165448964598</v>
      </c>
      <c r="BZ29" s="75">
        <v>0</v>
      </c>
      <c r="CA29" s="75">
        <v>0.32712108767340697</v>
      </c>
      <c r="CB29" s="75">
        <v>29.470363951233701</v>
      </c>
      <c r="CC29" s="75">
        <v>2.5379566463841399E-2</v>
      </c>
      <c r="CD29" s="75">
        <v>345.40420949499799</v>
      </c>
      <c r="CE29" s="75">
        <v>34.8163666129891</v>
      </c>
      <c r="CF29" s="75">
        <v>0</v>
      </c>
      <c r="CG29" s="75">
        <v>20.036159851073101</v>
      </c>
      <c r="CH29" s="75">
        <v>188.79821747106499</v>
      </c>
      <c r="CI29" s="75">
        <v>176.211425414063</v>
      </c>
      <c r="CJ29" s="75">
        <v>10271.492674588901</v>
      </c>
      <c r="CK29" s="75">
        <v>82.296981480240305</v>
      </c>
      <c r="CL29" s="75"/>
      <c r="CM29" s="22">
        <f t="shared" si="14"/>
        <v>1.0368462288267608</v>
      </c>
      <c r="CN29" s="40">
        <f t="shared" si="0"/>
        <v>-1.2442579598945786E-6</v>
      </c>
      <c r="CO29" s="40">
        <f t="shared" si="1"/>
        <v>-1.4532872286144366E-6</v>
      </c>
      <c r="CP29" s="40">
        <f t="shared" si="2"/>
        <v>-1.2391095429369292E-6</v>
      </c>
      <c r="CQ29" s="40">
        <f t="shared" si="3"/>
        <v>-7.8615557053375746E-7</v>
      </c>
      <c r="CR29" s="40">
        <f t="shared" si="4"/>
        <v>-1.0733857516214148E-6</v>
      </c>
      <c r="CS29" s="40">
        <f t="shared" si="5"/>
        <v>-1.7240785113709272E-6</v>
      </c>
      <c r="CT29" s="40">
        <f t="shared" si="6"/>
        <v>-1.019365028871747E-6</v>
      </c>
      <c r="CU29" s="79">
        <f t="shared" si="7"/>
        <v>-1.4643465042433712E-6</v>
      </c>
      <c r="CV29" s="79">
        <f t="shared" si="8"/>
        <v>-1.3932796899646386E-6</v>
      </c>
      <c r="CW29" s="79">
        <f t="shared" si="9"/>
        <v>-1.3189994564826933E-6</v>
      </c>
      <c r="CX29" s="79">
        <f t="shared" si="10"/>
        <v>1.4870108435382437E-6</v>
      </c>
      <c r="CY29" s="79">
        <f t="shared" si="11"/>
        <v>-1.4744245120710438E-6</v>
      </c>
      <c r="CZ29" s="79">
        <f t="shared" si="12"/>
        <v>-1.4830045217723446E-6</v>
      </c>
      <c r="DA29" s="79">
        <f t="shared" si="13"/>
        <v>0.21706525082177008</v>
      </c>
      <c r="DB29" s="79">
        <f t="shared" si="15"/>
        <v>0</v>
      </c>
    </row>
    <row r="30" spans="1:106" x14ac:dyDescent="0.25">
      <c r="A30" s="89" t="s">
        <v>196</v>
      </c>
      <c r="B30" s="75">
        <v>385.59952900000002</v>
      </c>
      <c r="C30" s="75">
        <v>2.4402180000000002</v>
      </c>
      <c r="D30" s="75">
        <v>6.4422940000000004</v>
      </c>
      <c r="E30" s="75">
        <v>63.03342</v>
      </c>
      <c r="F30" s="75">
        <v>58.392778</v>
      </c>
      <c r="G30" s="75">
        <v>3.1979829999999998</v>
      </c>
      <c r="H30" s="75">
        <v>69.727727000000002</v>
      </c>
      <c r="I30" s="75">
        <v>3.4182000000000001</v>
      </c>
      <c r="J30" s="75">
        <v>1.972726</v>
      </c>
      <c r="K30" s="75">
        <v>7.0838850000000004</v>
      </c>
      <c r="L30" s="75">
        <v>4.6807439999999998</v>
      </c>
      <c r="M30" s="75">
        <v>1.043752</v>
      </c>
      <c r="N30" s="75">
        <v>0.25107299999999999</v>
      </c>
      <c r="O30" s="75">
        <v>0.99354100000000001</v>
      </c>
      <c r="P30" s="75"/>
      <c r="Q30" s="89"/>
      <c r="R30" s="89" t="s">
        <v>196</v>
      </c>
      <c r="S30" s="75">
        <v>6.0813225304254299</v>
      </c>
      <c r="T30" s="75">
        <v>0.91226136690807202</v>
      </c>
      <c r="U30" s="75">
        <v>1.0455238287915301</v>
      </c>
      <c r="V30" s="75">
        <v>3.4240106129604602</v>
      </c>
      <c r="W30" s="75">
        <v>3.4240106129604602</v>
      </c>
      <c r="X30" s="75">
        <v>0.32647046966715698</v>
      </c>
      <c r="Y30" s="75">
        <v>1.9339439911504199</v>
      </c>
      <c r="Z30" s="75">
        <v>1.9760766189916901</v>
      </c>
      <c r="AA30" s="75">
        <v>0.25149924996608097</v>
      </c>
      <c r="AB30" s="75">
        <v>6.5184433823663301</v>
      </c>
      <c r="AC30" s="75">
        <v>386.27042995640301</v>
      </c>
      <c r="AD30" s="75">
        <v>1.48417662523718</v>
      </c>
      <c r="AE30" s="75">
        <v>0</v>
      </c>
      <c r="AF30" s="75">
        <v>0.97644516866085695</v>
      </c>
      <c r="AG30" s="75">
        <v>0</v>
      </c>
      <c r="AH30" s="75">
        <v>0.171415540554749</v>
      </c>
      <c r="AI30" s="75">
        <v>0.64786828689572595</v>
      </c>
      <c r="AJ30" s="75">
        <v>7.0959215531164999</v>
      </c>
      <c r="AK30" s="75">
        <v>7.0959215531164999</v>
      </c>
      <c r="AL30" s="75">
        <v>0.68586978514150898</v>
      </c>
      <c r="AM30" s="75">
        <v>0</v>
      </c>
      <c r="AN30" s="75">
        <v>63291.3197820731</v>
      </c>
      <c r="AO30" s="75">
        <v>0</v>
      </c>
      <c r="AP30" s="75">
        <v>6.6369985194530301</v>
      </c>
      <c r="AQ30" s="75">
        <v>0.46435266957048399</v>
      </c>
      <c r="AR30" s="75">
        <v>0.79391874084602299</v>
      </c>
      <c r="AS30" s="75">
        <v>6.88895893141523</v>
      </c>
      <c r="AT30" s="75">
        <v>0.34908217335824498</v>
      </c>
      <c r="AU30" s="75">
        <v>4.6887174432756202</v>
      </c>
      <c r="AV30" s="75">
        <v>0</v>
      </c>
      <c r="AW30" s="75">
        <v>1.0905074794262399</v>
      </c>
      <c r="AX30" s="75">
        <v>2.4447464100486598</v>
      </c>
      <c r="AY30" s="75">
        <v>0</v>
      </c>
      <c r="AZ30" s="75">
        <v>72.011403627705405</v>
      </c>
      <c r="BA30" s="75">
        <v>5.8067790501386103</v>
      </c>
      <c r="BB30" s="75">
        <v>0.64519981767776102</v>
      </c>
      <c r="BC30" s="75">
        <v>6.4519788678163703</v>
      </c>
      <c r="BD30" s="75">
        <v>4.2302249500267303E-3</v>
      </c>
      <c r="BE30" s="75">
        <v>2.9286208793685899</v>
      </c>
      <c r="BF30" s="75">
        <v>0.29536368461970203</v>
      </c>
      <c r="BG30" s="75">
        <v>1.58822643672459E-3</v>
      </c>
      <c r="BH30" s="75">
        <v>7.0416723948147197</v>
      </c>
      <c r="BI30" s="75">
        <v>6.9560527345579996E-4</v>
      </c>
      <c r="BJ30" s="75">
        <v>0.18854387693800001</v>
      </c>
      <c r="BK30" s="75">
        <v>2.0271146127857</v>
      </c>
      <c r="BL30" s="75">
        <v>7.7607654447549204E-4</v>
      </c>
      <c r="BM30" s="75">
        <v>0</v>
      </c>
      <c r="BN30" s="75">
        <v>4.5620794104840698E-2</v>
      </c>
      <c r="BO30" s="75">
        <v>63.158015043337301</v>
      </c>
      <c r="BP30" s="75">
        <v>58.488971132778801</v>
      </c>
      <c r="BQ30" s="75">
        <v>4.6690439105584796</v>
      </c>
      <c r="BR30" s="75">
        <v>6.2692655852995697E-4</v>
      </c>
      <c r="BS30" s="75">
        <v>1.21188710130789E-4</v>
      </c>
      <c r="BT30" s="75">
        <v>0.37758008675187499</v>
      </c>
      <c r="BU30" s="75">
        <v>2.7545106345453201E-2</v>
      </c>
      <c r="BV30" s="75">
        <v>22.809211682291899</v>
      </c>
      <c r="BW30" s="75">
        <v>0.14653247353075699</v>
      </c>
      <c r="BX30" s="75">
        <v>6.6155709915838495E-2</v>
      </c>
      <c r="BY30" s="75">
        <v>32.584588700209899</v>
      </c>
      <c r="BZ30" s="75">
        <v>0</v>
      </c>
      <c r="CA30" s="75">
        <v>1.1572823624729201E-3</v>
      </c>
      <c r="CB30" s="75">
        <v>0.21099583877599301</v>
      </c>
      <c r="CC30" s="75">
        <v>1.16945242701323E-4</v>
      </c>
      <c r="CD30" s="75">
        <v>3.20216306221994</v>
      </c>
      <c r="CE30" s="75">
        <v>0.19791452791573899</v>
      </c>
      <c r="CF30" s="75">
        <v>0</v>
      </c>
      <c r="CG30" s="75">
        <v>0.113896886035152</v>
      </c>
      <c r="CH30" s="75">
        <v>1.07323019024234</v>
      </c>
      <c r="CI30" s="75">
        <v>1.0016786132839499</v>
      </c>
      <c r="CJ30" s="75">
        <v>69.859983024410596</v>
      </c>
      <c r="CK30" s="75">
        <v>0.46782668654243598</v>
      </c>
      <c r="CL30" s="75"/>
      <c r="CM30" s="22">
        <f t="shared" si="14"/>
        <v>1.0307961798751519</v>
      </c>
      <c r="CN30" s="40">
        <f t="shared" si="0"/>
        <v>1.7398904976437053E-3</v>
      </c>
      <c r="CO30" s="40">
        <f t="shared" si="1"/>
        <v>1.8557399579298074E-3</v>
      </c>
      <c r="CP30" s="40">
        <f t="shared" si="2"/>
        <v>1.5033259606546832E-3</v>
      </c>
      <c r="CQ30" s="40">
        <f t="shared" si="3"/>
        <v>1.9766505345466118E-3</v>
      </c>
      <c r="CR30" s="40">
        <f t="shared" si="4"/>
        <v>1.6473464026459028E-3</v>
      </c>
      <c r="CS30" s="40">
        <f t="shared" si="5"/>
        <v>1.3070933209901872E-3</v>
      </c>
      <c r="CT30" s="40">
        <f t="shared" si="6"/>
        <v>1.896749400860211E-3</v>
      </c>
      <c r="CU30" s="79">
        <f t="shared" si="7"/>
        <v>1.6999043240477553E-3</v>
      </c>
      <c r="CV30" s="79">
        <f t="shared" si="8"/>
        <v>1.6984715524051952E-3</v>
      </c>
      <c r="CW30" s="79">
        <f t="shared" si="9"/>
        <v>1.6991457535659353E-3</v>
      </c>
      <c r="CX30" s="79">
        <f t="shared" si="10"/>
        <v>1.7034563897577906E-3</v>
      </c>
      <c r="CY30" s="79">
        <f t="shared" si="11"/>
        <v>1.6975572660268331E-3</v>
      </c>
      <c r="CZ30" s="79">
        <f t="shared" si="12"/>
        <v>1.6977132789307598E-3</v>
      </c>
      <c r="DA30" s="79">
        <f t="shared" si="13"/>
        <v>9.7596857529019865E-2</v>
      </c>
      <c r="DB30" s="79">
        <f t="shared" si="15"/>
        <v>0</v>
      </c>
    </row>
    <row r="31" spans="1:106" x14ac:dyDescent="0.25">
      <c r="A31" s="89" t="s">
        <v>197</v>
      </c>
      <c r="B31" s="75">
        <v>50641.408958</v>
      </c>
      <c r="C31" s="75">
        <v>522.58747700000004</v>
      </c>
      <c r="D31" s="75">
        <v>399.110523</v>
      </c>
      <c r="E31" s="75">
        <v>8065.8054789999997</v>
      </c>
      <c r="F31" s="75">
        <v>7113.6612070000001</v>
      </c>
      <c r="G31" s="75">
        <v>363.011798</v>
      </c>
      <c r="H31" s="75">
        <v>11329.625615999999</v>
      </c>
      <c r="I31" s="75">
        <v>290.21450700000003</v>
      </c>
      <c r="J31" s="75">
        <v>167.490027</v>
      </c>
      <c r="K31" s="75">
        <v>601.44146699999999</v>
      </c>
      <c r="L31" s="75">
        <v>397.40820100000002</v>
      </c>
      <c r="M31" s="75">
        <v>88.617530000000002</v>
      </c>
      <c r="N31" s="75">
        <v>21.316832999999999</v>
      </c>
      <c r="O31" s="75">
        <v>84.354034999999996</v>
      </c>
      <c r="P31" s="75"/>
      <c r="Q31" s="89"/>
      <c r="R31" s="89" t="s">
        <v>197</v>
      </c>
      <c r="S31" s="75">
        <v>1151.8642516334201</v>
      </c>
      <c r="T31" s="75">
        <v>172.79254410643901</v>
      </c>
      <c r="U31" s="75">
        <v>88.617575647780001</v>
      </c>
      <c r="V31" s="75">
        <v>290.21464418701902</v>
      </c>
      <c r="W31" s="75">
        <v>290.21464418701902</v>
      </c>
      <c r="X31" s="75">
        <v>61.836663884667402</v>
      </c>
      <c r="Y31" s="75">
        <v>366.30779686822598</v>
      </c>
      <c r="Z31" s="75">
        <v>167.490111426065</v>
      </c>
      <c r="AA31" s="75">
        <v>21.316841726656399</v>
      </c>
      <c r="AB31" s="75">
        <v>1234.65835793715</v>
      </c>
      <c r="AC31" s="75">
        <v>50641.421324038602</v>
      </c>
      <c r="AD31" s="75">
        <v>281.11864015224899</v>
      </c>
      <c r="AE31" s="75">
        <v>0</v>
      </c>
      <c r="AF31" s="75">
        <v>184.94773844838701</v>
      </c>
      <c r="AG31" s="75">
        <v>0</v>
      </c>
      <c r="AH31" s="75">
        <v>32.467577227651503</v>
      </c>
      <c r="AI31" s="75">
        <v>122.713198255645</v>
      </c>
      <c r="AJ31" s="75">
        <v>601.44186842069496</v>
      </c>
      <c r="AK31" s="75">
        <v>601.44186842069496</v>
      </c>
      <c r="AL31" s="75">
        <v>129.91062870727501</v>
      </c>
      <c r="AM31" s="75">
        <v>0</v>
      </c>
      <c r="AN31" s="75">
        <v>5364499.6741347099</v>
      </c>
      <c r="AO31" s="75">
        <v>0</v>
      </c>
      <c r="AP31" s="75">
        <v>1257.1154632256701</v>
      </c>
      <c r="AQ31" s="75">
        <v>87.953712373814398</v>
      </c>
      <c r="AR31" s="75">
        <v>150.376232123976</v>
      </c>
      <c r="AS31" s="75">
        <v>1304.83749255917</v>
      </c>
      <c r="AT31" s="75">
        <v>66.119668268170201</v>
      </c>
      <c r="AU31" s="75">
        <v>397.40959906513899</v>
      </c>
      <c r="AV31" s="75">
        <v>0</v>
      </c>
      <c r="AW31" s="75">
        <v>102.400771455716</v>
      </c>
      <c r="AX31" s="75">
        <v>522.58733366490799</v>
      </c>
      <c r="AY31" s="75">
        <v>0</v>
      </c>
      <c r="AZ31" s="75">
        <v>11737.114501165601</v>
      </c>
      <c r="BA31" s="75">
        <v>359.19968674063102</v>
      </c>
      <c r="BB31" s="75">
        <v>39.9110769129339</v>
      </c>
      <c r="BC31" s="75">
        <v>399.11076365356502</v>
      </c>
      <c r="BD31" s="75">
        <v>0.801255603206948</v>
      </c>
      <c r="BE31" s="75">
        <v>554.70970823804396</v>
      </c>
      <c r="BF31" s="75">
        <v>55.944520609730901</v>
      </c>
      <c r="BG31" s="75">
        <v>0.13217832209747701</v>
      </c>
      <c r="BH31" s="75">
        <v>1333.7624278418</v>
      </c>
      <c r="BI31" s="75">
        <v>0.100078001683339</v>
      </c>
      <c r="BJ31" s="75">
        <v>12.1840666804455</v>
      </c>
      <c r="BK31" s="75">
        <v>143.08784457492101</v>
      </c>
      <c r="BL31" s="75">
        <v>0.26055049502229399</v>
      </c>
      <c r="BM31" s="75">
        <v>0</v>
      </c>
      <c r="BN31" s="75">
        <v>2.8803226013216698</v>
      </c>
      <c r="BO31" s="75">
        <v>8065.8058384394299</v>
      </c>
      <c r="BP31" s="75">
        <v>7113.6610905194302</v>
      </c>
      <c r="BQ31" s="75">
        <v>952.14474791999305</v>
      </c>
      <c r="BR31" s="75">
        <v>7.4656721973026405E-2</v>
      </c>
      <c r="BS31" s="75">
        <v>2.5018056364468098E-2</v>
      </c>
      <c r="BT31" s="75">
        <v>143.22044321014999</v>
      </c>
      <c r="BU31" s="75">
        <v>1.2008966403655199</v>
      </c>
      <c r="BV31" s="75">
        <v>2789.2633738057798</v>
      </c>
      <c r="BW31" s="75">
        <v>12.274204432723099</v>
      </c>
      <c r="BX31" s="75">
        <v>5.94774151336276</v>
      </c>
      <c r="BY31" s="75">
        <v>3984.6611126815301</v>
      </c>
      <c r="BZ31" s="75">
        <v>0</v>
      </c>
      <c r="CA31" s="75">
        <v>0.10104714127879</v>
      </c>
      <c r="CB31" s="75">
        <v>18.216599713619601</v>
      </c>
      <c r="CC31" s="75">
        <v>3.0955926785936699E-2</v>
      </c>
      <c r="CD31" s="75">
        <v>363.011902068045</v>
      </c>
      <c r="CE31" s="75">
        <v>37.487099219622799</v>
      </c>
      <c r="CF31" s="75">
        <v>0</v>
      </c>
      <c r="CG31" s="75">
        <v>21.573133769824</v>
      </c>
      <c r="CH31" s="75">
        <v>203.28058784026001</v>
      </c>
      <c r="CI31" s="75">
        <v>189.72843334997799</v>
      </c>
      <c r="CJ31" s="75">
        <v>11329.6304866923</v>
      </c>
      <c r="CK31" s="75">
        <v>88.609937555616398</v>
      </c>
      <c r="CL31" s="75"/>
      <c r="CM31" s="22">
        <f t="shared" si="14"/>
        <v>1.0359662228129971</v>
      </c>
      <c r="CN31" s="40">
        <f t="shared" si="0"/>
        <v>2.4418828101462538E-7</v>
      </c>
      <c r="CO31" s="40">
        <f t="shared" si="1"/>
        <v>-2.7427961510048111E-7</v>
      </c>
      <c r="CP31" s="40">
        <f t="shared" si="2"/>
        <v>6.0297474295168202E-7</v>
      </c>
      <c r="CQ31" s="40">
        <f t="shared" si="3"/>
        <v>4.456336458255668E-8</v>
      </c>
      <c r="CR31" s="40">
        <f t="shared" si="4"/>
        <v>-1.6374208230737113E-8</v>
      </c>
      <c r="CS31" s="40">
        <f t="shared" si="5"/>
        <v>2.8667951173483305E-7</v>
      </c>
      <c r="CT31" s="40">
        <f t="shared" si="6"/>
        <v>4.29907612646727E-7</v>
      </c>
      <c r="CU31" s="79">
        <f t="shared" si="7"/>
        <v>4.7270903309044569E-7</v>
      </c>
      <c r="CV31" s="79">
        <f t="shared" si="8"/>
        <v>5.0406622121598286E-7</v>
      </c>
      <c r="CW31" s="79">
        <f t="shared" si="9"/>
        <v>6.6743102528797082E-7</v>
      </c>
      <c r="CX31" s="79">
        <f t="shared" si="10"/>
        <v>3.5179574438917033E-6</v>
      </c>
      <c r="CY31" s="79">
        <f t="shared" si="11"/>
        <v>5.1511004649535203E-7</v>
      </c>
      <c r="CZ31" s="79">
        <f t="shared" si="12"/>
        <v>4.0937865395722226E-7</v>
      </c>
      <c r="DA31" s="79">
        <f t="shared" si="13"/>
        <v>0.2139404055267303</v>
      </c>
      <c r="DB31" s="79">
        <f t="shared" si="15"/>
        <v>0</v>
      </c>
    </row>
    <row r="32" spans="1:106" x14ac:dyDescent="0.25">
      <c r="A32" s="89" t="s">
        <v>198</v>
      </c>
      <c r="B32" s="75">
        <v>1345684.4432000001</v>
      </c>
      <c r="C32" s="75">
        <v>14185.285619</v>
      </c>
      <c r="D32" s="75">
        <v>13823.098142999999</v>
      </c>
      <c r="E32" s="75">
        <v>310700.14811000001</v>
      </c>
      <c r="F32" s="75">
        <v>184055.37437000001</v>
      </c>
      <c r="G32" s="75">
        <v>13960.778684000001</v>
      </c>
      <c r="H32" s="75">
        <v>396227.93093999999</v>
      </c>
      <c r="I32" s="75">
        <v>9059.7467930000003</v>
      </c>
      <c r="J32" s="75">
        <v>2432.5096760000001</v>
      </c>
      <c r="K32" s="75">
        <v>13578.808967000001</v>
      </c>
      <c r="L32" s="75">
        <v>12454.449070999999</v>
      </c>
      <c r="M32" s="75">
        <v>2767.6553589999999</v>
      </c>
      <c r="N32" s="75">
        <v>1470.3169150000001</v>
      </c>
      <c r="O32" s="75">
        <v>2627.1103750000002</v>
      </c>
      <c r="P32" s="75"/>
      <c r="Q32" s="89"/>
      <c r="R32" s="89" t="s">
        <v>198</v>
      </c>
      <c r="S32" s="75">
        <v>41900.308886316801</v>
      </c>
      <c r="T32" s="75">
        <v>6285.5168293596098</v>
      </c>
      <c r="U32" s="75">
        <v>2767.6545481708399</v>
      </c>
      <c r="V32" s="75">
        <v>9059.7440711018608</v>
      </c>
      <c r="W32" s="75">
        <v>9059.7440711018608</v>
      </c>
      <c r="X32" s="75">
        <v>2249.37553378342</v>
      </c>
      <c r="Y32" s="75">
        <v>13324.840205426</v>
      </c>
      <c r="Z32" s="75">
        <v>2432.5089352537998</v>
      </c>
      <c r="AA32" s="75">
        <v>1470.31654676325</v>
      </c>
      <c r="AB32" s="75">
        <v>44912.041069646002</v>
      </c>
      <c r="AC32" s="75">
        <v>1345684.0988202</v>
      </c>
      <c r="AD32" s="75">
        <v>10225.992891474199</v>
      </c>
      <c r="AE32" s="75">
        <v>0</v>
      </c>
      <c r="AF32" s="75">
        <v>6727.6750271882202</v>
      </c>
      <c r="AG32" s="75">
        <v>0</v>
      </c>
      <c r="AH32" s="75">
        <v>1181.0429888759199</v>
      </c>
      <c r="AI32" s="75">
        <v>4463.8249707410496</v>
      </c>
      <c r="AJ32" s="75">
        <v>13578.806295872</v>
      </c>
      <c r="AK32" s="75">
        <v>13578.806295872</v>
      </c>
      <c r="AL32" s="75">
        <v>4725.6408320688297</v>
      </c>
      <c r="AM32" s="75">
        <v>0</v>
      </c>
      <c r="AN32" s="75">
        <v>190447251.86258599</v>
      </c>
      <c r="AO32" s="75">
        <v>0</v>
      </c>
      <c r="AP32" s="75">
        <v>45728.934705605003</v>
      </c>
      <c r="AQ32" s="75">
        <v>3199.41059935968</v>
      </c>
      <c r="AR32" s="75">
        <v>5470.1007651365599</v>
      </c>
      <c r="AS32" s="75">
        <v>47464.872786966298</v>
      </c>
      <c r="AT32" s="75">
        <v>2405.1748865241202</v>
      </c>
      <c r="AU32" s="75">
        <v>12454.4850836843</v>
      </c>
      <c r="AV32" s="75">
        <v>0</v>
      </c>
      <c r="AW32" s="75">
        <v>3283.5776919170498</v>
      </c>
      <c r="AX32" s="75">
        <v>14185.2810111289</v>
      </c>
      <c r="AY32" s="75">
        <v>0</v>
      </c>
      <c r="AZ32" s="75">
        <v>411051.052971931</v>
      </c>
      <c r="BA32" s="75">
        <v>12440.7837229871</v>
      </c>
      <c r="BB32" s="75">
        <v>1382.30941879345</v>
      </c>
      <c r="BC32" s="75">
        <v>13823.0931417805</v>
      </c>
      <c r="BD32" s="75">
        <v>29.146531751265801</v>
      </c>
      <c r="BE32" s="75">
        <v>20178.165495210698</v>
      </c>
      <c r="BF32" s="75">
        <v>2035.0419673218801</v>
      </c>
      <c r="BG32" s="75">
        <v>0.98001190445323605</v>
      </c>
      <c r="BH32" s="75">
        <v>48517.052912539402</v>
      </c>
      <c r="BI32" s="75">
        <v>0</v>
      </c>
      <c r="BJ32" s="75">
        <v>1197.9926162331799</v>
      </c>
      <c r="BK32" s="75">
        <v>14617.1288176746</v>
      </c>
      <c r="BL32" s="75">
        <v>2.0141265245512199</v>
      </c>
      <c r="BM32" s="75">
        <v>0</v>
      </c>
      <c r="BN32" s="75">
        <v>1449.8138751685699</v>
      </c>
      <c r="BO32" s="75">
        <v>310700.06956686202</v>
      </c>
      <c r="BP32" s="75">
        <v>184055.329157639</v>
      </c>
      <c r="BQ32" s="75">
        <v>126644.740409223</v>
      </c>
      <c r="BR32" s="75">
        <v>58.0618398464282</v>
      </c>
      <c r="BS32" s="75">
        <v>0.630703588925974</v>
      </c>
      <c r="BT32" s="75">
        <v>857.65889893367898</v>
      </c>
      <c r="BU32" s="75">
        <v>708.79826050568499</v>
      </c>
      <c r="BV32" s="75">
        <v>67323.767369016801</v>
      </c>
      <c r="BW32" s="75">
        <v>280.37959891461998</v>
      </c>
      <c r="BX32" s="75">
        <v>361.49408190923498</v>
      </c>
      <c r="BY32" s="75">
        <v>96176.814495790706</v>
      </c>
      <c r="BZ32" s="75">
        <v>0</v>
      </c>
      <c r="CA32" s="75">
        <v>11.190563267805301</v>
      </c>
      <c r="CB32" s="75">
        <v>1007.74697923951</v>
      </c>
      <c r="CC32" s="75">
        <v>0.85691912038569795</v>
      </c>
      <c r="CD32" s="75">
        <v>13960.7746590885</v>
      </c>
      <c r="CE32" s="75">
        <v>1363.6336930585101</v>
      </c>
      <c r="CF32" s="75">
        <v>0</v>
      </c>
      <c r="CG32" s="75">
        <v>784.74584335933196</v>
      </c>
      <c r="CH32" s="75">
        <v>7394.5544432645802</v>
      </c>
      <c r="CI32" s="75">
        <v>6901.5766637697698</v>
      </c>
      <c r="CJ32" s="75">
        <v>396227.798142721</v>
      </c>
      <c r="CK32" s="75">
        <v>3223.2808210953399</v>
      </c>
      <c r="CL32" s="75"/>
      <c r="CM32" s="22">
        <f t="shared" si="14"/>
        <v>1.0374109411270298</v>
      </c>
      <c r="CN32" s="40">
        <f t="shared" si="0"/>
        <v>-2.5591423151186134E-7</v>
      </c>
      <c r="CO32" s="40">
        <f t="shared" si="1"/>
        <v>-3.2483456618327757E-7</v>
      </c>
      <c r="CP32" s="40">
        <f t="shared" si="2"/>
        <v>-3.6180163426974635E-7</v>
      </c>
      <c r="CQ32" s="40">
        <f t="shared" si="3"/>
        <v>-2.5279401528960187E-7</v>
      </c>
      <c r="CR32" s="40">
        <f t="shared" si="4"/>
        <v>-2.4564542685011711E-7</v>
      </c>
      <c r="CS32" s="40">
        <f t="shared" si="5"/>
        <v>-2.8830136140648981E-7</v>
      </c>
      <c r="CT32" s="40">
        <f t="shared" si="6"/>
        <v>-3.3515375524553484E-7</v>
      </c>
      <c r="CU32" s="79">
        <f t="shared" si="7"/>
        <v>-3.0043865481992837E-7</v>
      </c>
      <c r="CV32" s="79">
        <f t="shared" si="8"/>
        <v>-3.0451932325045632E-7</v>
      </c>
      <c r="CW32" s="79">
        <f t="shared" si="9"/>
        <v>-1.967129817606343E-7</v>
      </c>
      <c r="CX32" s="79">
        <f t="shared" si="10"/>
        <v>2.8915517736158474E-6</v>
      </c>
      <c r="CY32" s="79">
        <f t="shared" si="11"/>
        <v>-2.929660867307322E-7</v>
      </c>
      <c r="CZ32" s="79">
        <f t="shared" si="12"/>
        <v>-2.5044719701905567E-7</v>
      </c>
      <c r="DA32" s="79">
        <f t="shared" si="13"/>
        <v>0.24988189425312957</v>
      </c>
      <c r="DB32" s="79">
        <f t="shared" si="15"/>
        <v>0</v>
      </c>
    </row>
    <row r="33" spans="1:106" x14ac:dyDescent="0.25">
      <c r="A33" s="89" t="s">
        <v>199</v>
      </c>
      <c r="B33" s="75">
        <v>1030.441963</v>
      </c>
      <c r="C33" s="75">
        <v>8.6547669999999997</v>
      </c>
      <c r="D33" s="75">
        <v>14.034763999999999</v>
      </c>
      <c r="E33" s="75">
        <v>236.73404199999999</v>
      </c>
      <c r="F33" s="75">
        <v>136.243809</v>
      </c>
      <c r="G33" s="75">
        <v>4.2767939999999998</v>
      </c>
      <c r="H33" s="75">
        <v>236.49042900000001</v>
      </c>
      <c r="I33" s="75">
        <v>9.592136</v>
      </c>
      <c r="J33" s="75">
        <v>5.5358679999999998</v>
      </c>
      <c r="K33" s="75">
        <v>19.878807999999999</v>
      </c>
      <c r="L33" s="75">
        <v>13.135113</v>
      </c>
      <c r="M33" s="75">
        <v>2.9289849999999999</v>
      </c>
      <c r="N33" s="75">
        <v>0.70455699999999999</v>
      </c>
      <c r="O33" s="75">
        <v>2.788071</v>
      </c>
      <c r="P33" s="75"/>
      <c r="Q33" s="89"/>
      <c r="R33" s="89" t="s">
        <v>199</v>
      </c>
      <c r="S33" s="75">
        <v>21.835382354743501</v>
      </c>
      <c r="T33" s="75">
        <v>3.2755604646152601</v>
      </c>
      <c r="U33" s="75">
        <v>2.9289787490872699</v>
      </c>
      <c r="V33" s="75">
        <v>9.5921341395419901</v>
      </c>
      <c r="W33" s="75">
        <v>9.5921341395419901</v>
      </c>
      <c r="X33" s="75">
        <v>1.17221226356255</v>
      </c>
      <c r="Y33" s="75">
        <v>6.9439254525019702</v>
      </c>
      <c r="Z33" s="75">
        <v>5.5358725596304996</v>
      </c>
      <c r="AA33" s="75">
        <v>0.70455573242008995</v>
      </c>
      <c r="AB33" s="75">
        <v>23.404873831112699</v>
      </c>
      <c r="AC33" s="75">
        <v>1030.4417630362</v>
      </c>
      <c r="AD33" s="75">
        <v>5.3290403154212198</v>
      </c>
      <c r="AE33" s="75">
        <v>0</v>
      </c>
      <c r="AF33" s="75">
        <v>3.5059711733808401</v>
      </c>
      <c r="AG33" s="75">
        <v>0</v>
      </c>
      <c r="AH33" s="75">
        <v>0.61546828879428095</v>
      </c>
      <c r="AI33" s="75">
        <v>2.3262244444573001</v>
      </c>
      <c r="AJ33" s="75">
        <v>19.8787999091651</v>
      </c>
      <c r="AK33" s="75">
        <v>19.8787999091651</v>
      </c>
      <c r="AL33" s="75">
        <v>2.46265839997398</v>
      </c>
      <c r="AM33" s="75">
        <v>0</v>
      </c>
      <c r="AN33" s="75">
        <v>177306.977494116</v>
      </c>
      <c r="AO33" s="75">
        <v>0</v>
      </c>
      <c r="AP33" s="75">
        <v>23.830574379845299</v>
      </c>
      <c r="AQ33" s="75">
        <v>1.6672947748512099</v>
      </c>
      <c r="AR33" s="75">
        <v>2.8506201039541001</v>
      </c>
      <c r="AS33" s="75">
        <v>24.735225542534099</v>
      </c>
      <c r="AT33" s="75">
        <v>1.2534051546884</v>
      </c>
      <c r="AU33" s="75">
        <v>13.135152140707699</v>
      </c>
      <c r="AV33" s="75">
        <v>0</v>
      </c>
      <c r="AW33" s="75">
        <v>3.13017157711205</v>
      </c>
      <c r="AX33" s="75">
        <v>8.6547666275346202</v>
      </c>
      <c r="AY33" s="75">
        <v>0</v>
      </c>
      <c r="AZ33" s="75">
        <v>244.21516923229501</v>
      </c>
      <c r="BA33" s="75">
        <v>12.631279789679001</v>
      </c>
      <c r="BB33" s="75">
        <v>1.4034748037059599</v>
      </c>
      <c r="BC33" s="75">
        <v>14.034754593384999</v>
      </c>
      <c r="BD33" s="75">
        <v>1.51890016762512E-2</v>
      </c>
      <c r="BE33" s="75">
        <v>10.515382855426401</v>
      </c>
      <c r="BF33" s="75">
        <v>1.06051156765538</v>
      </c>
      <c r="BG33" s="75">
        <v>3.64180205801462E-3</v>
      </c>
      <c r="BH33" s="75">
        <v>25.283542430430298</v>
      </c>
      <c r="BI33" s="75">
        <v>1.63500256287306E-3</v>
      </c>
      <c r="BJ33" s="75">
        <v>0.42901756422339399</v>
      </c>
      <c r="BK33" s="75">
        <v>4.62399404752062</v>
      </c>
      <c r="BL33" s="75">
        <v>1.9650954876899401E-3</v>
      </c>
      <c r="BM33" s="75">
        <v>0</v>
      </c>
      <c r="BN33" s="75">
        <v>0.10374240766767499</v>
      </c>
      <c r="BO33" s="75">
        <v>236.73395238481601</v>
      </c>
      <c r="BP33" s="75">
        <v>136.24376504706299</v>
      </c>
      <c r="BQ33" s="75">
        <v>100.490187337753</v>
      </c>
      <c r="BR33" s="75">
        <v>1.45883640051367E-3</v>
      </c>
      <c r="BS33" s="75">
        <v>2.9202548543020402E-4</v>
      </c>
      <c r="BT33" s="75">
        <v>0.97165131367912805</v>
      </c>
      <c r="BU33" s="75">
        <v>6.2128655235701602E-2</v>
      </c>
      <c r="BV33" s="75">
        <v>53.145914449643598</v>
      </c>
      <c r="BW33" s="75">
        <v>0.33607870059579897</v>
      </c>
      <c r="BX33" s="75">
        <v>0.15211552660152</v>
      </c>
      <c r="BY33" s="75">
        <v>75.922740234902406</v>
      </c>
      <c r="BZ33" s="75">
        <v>0</v>
      </c>
      <c r="CA33" s="75">
        <v>2.6581229848377098E-3</v>
      </c>
      <c r="CB33" s="75">
        <v>0.48444300776578098</v>
      </c>
      <c r="CC33" s="75">
        <v>2.8825424803099699E-4</v>
      </c>
      <c r="CD33" s="75">
        <v>4.27679114447439</v>
      </c>
      <c r="CE33" s="75">
        <v>0.71062299491783898</v>
      </c>
      <c r="CF33" s="75">
        <v>0</v>
      </c>
      <c r="CG33" s="75">
        <v>0.40894500871244499</v>
      </c>
      <c r="CH33" s="75">
        <v>3.85350496645226</v>
      </c>
      <c r="CI33" s="75">
        <v>3.5965983110435</v>
      </c>
      <c r="CJ33" s="75">
        <v>236.49035918803699</v>
      </c>
      <c r="CK33" s="75">
        <v>1.67974935085181</v>
      </c>
      <c r="CL33" s="75"/>
      <c r="CM33" s="22">
        <f t="shared" si="14"/>
        <v>1.0326643761326266</v>
      </c>
      <c r="CN33" s="40">
        <f t="shared" si="0"/>
        <v>-1.9405634397121526E-7</v>
      </c>
      <c r="CO33" s="40">
        <f t="shared" si="1"/>
        <v>-4.3035864446486199E-8</v>
      </c>
      <c r="CP33" s="40">
        <f t="shared" si="2"/>
        <v>-6.7023677774834192E-7</v>
      </c>
      <c r="CQ33" s="40">
        <f t="shared" si="3"/>
        <v>-3.7854794022861938E-7</v>
      </c>
      <c r="CR33" s="40">
        <f t="shared" si="4"/>
        <v>-3.2260502204208398E-7</v>
      </c>
      <c r="CS33" s="40">
        <f t="shared" si="5"/>
        <v>-6.6767901604478113E-7</v>
      </c>
      <c r="CT33" s="40">
        <f t="shared" si="6"/>
        <v>-2.9519995084371446E-7</v>
      </c>
      <c r="CU33" s="79">
        <f t="shared" si="7"/>
        <v>-1.9395659213677178E-7</v>
      </c>
      <c r="CV33" s="79">
        <f t="shared" si="8"/>
        <v>8.2365231610184711E-7</v>
      </c>
      <c r="CW33" s="79">
        <f t="shared" si="9"/>
        <v>-4.0700805097730657E-7</v>
      </c>
      <c r="CX33" s="79">
        <f t="shared" si="10"/>
        <v>2.9798531386024667E-6</v>
      </c>
      <c r="CY33" s="79">
        <f t="shared" si="11"/>
        <v>-2.1341566208427648E-6</v>
      </c>
      <c r="CZ33" s="79">
        <f t="shared" si="12"/>
        <v>-1.7991161964694108E-6</v>
      </c>
      <c r="DA33" s="79">
        <f t="shared" si="13"/>
        <v>0.12270152987927854</v>
      </c>
      <c r="DB33" s="79">
        <f t="shared" si="15"/>
        <v>0</v>
      </c>
    </row>
    <row r="34" spans="1:106" x14ac:dyDescent="0.25">
      <c r="A34" s="89" t="s">
        <v>200</v>
      </c>
      <c r="B34" s="75">
        <v>38442.332762999999</v>
      </c>
      <c r="C34" s="75">
        <v>301.63995999999997</v>
      </c>
      <c r="D34" s="75">
        <v>619.47882900000002</v>
      </c>
      <c r="E34" s="75">
        <v>5948.8684739999999</v>
      </c>
      <c r="F34" s="75">
        <v>5371.2622719999999</v>
      </c>
      <c r="G34" s="75">
        <v>369.05270100000001</v>
      </c>
      <c r="H34" s="75">
        <v>7041.8761560000003</v>
      </c>
      <c r="I34" s="75">
        <v>344.803969</v>
      </c>
      <c r="J34" s="75">
        <v>198.99502000000001</v>
      </c>
      <c r="K34" s="75">
        <v>714.57281699999999</v>
      </c>
      <c r="L34" s="75">
        <v>472.16078099999999</v>
      </c>
      <c r="M34" s="75">
        <v>105.28649299999999</v>
      </c>
      <c r="N34" s="75">
        <v>25.326623999999999</v>
      </c>
      <c r="O34" s="75">
        <v>100.221194</v>
      </c>
      <c r="P34" s="75"/>
      <c r="Q34" s="89"/>
      <c r="R34" s="89" t="s">
        <v>200</v>
      </c>
      <c r="S34" s="75">
        <v>613.20654870715703</v>
      </c>
      <c r="T34" s="75">
        <v>91.987852879172294</v>
      </c>
      <c r="U34" s="75">
        <v>105.286498254479</v>
      </c>
      <c r="V34" s="75">
        <v>344.80401280883802</v>
      </c>
      <c r="W34" s="75">
        <v>344.80401280883802</v>
      </c>
      <c r="X34" s="75">
        <v>32.919381170827201</v>
      </c>
      <c r="Y34" s="75">
        <v>195.00768490022</v>
      </c>
      <c r="Z34" s="75">
        <v>198.99506788225301</v>
      </c>
      <c r="AA34" s="75">
        <v>25.326628592861098</v>
      </c>
      <c r="AB34" s="75">
        <v>657.28291010743703</v>
      </c>
      <c r="AC34" s="75">
        <v>38442.333275852201</v>
      </c>
      <c r="AD34" s="75">
        <v>149.65628431450401</v>
      </c>
      <c r="AE34" s="75">
        <v>0</v>
      </c>
      <c r="AF34" s="75">
        <v>98.458800633429902</v>
      </c>
      <c r="AG34" s="75">
        <v>0</v>
      </c>
      <c r="AH34" s="75">
        <v>17.2844488341151</v>
      </c>
      <c r="AI34" s="75">
        <v>65.327602585280999</v>
      </c>
      <c r="AJ34" s="75">
        <v>714.572950021466</v>
      </c>
      <c r="AK34" s="75">
        <v>714.572950021466</v>
      </c>
      <c r="AL34" s="75">
        <v>69.159245522400496</v>
      </c>
      <c r="AM34" s="75">
        <v>0</v>
      </c>
      <c r="AN34" s="75">
        <v>6373596.1378649296</v>
      </c>
      <c r="AO34" s="75">
        <v>0</v>
      </c>
      <c r="AP34" s="75">
        <v>669.238083072937</v>
      </c>
      <c r="AQ34" s="75">
        <v>46.823027591217603</v>
      </c>
      <c r="AR34" s="75">
        <v>80.054393029849194</v>
      </c>
      <c r="AS34" s="75">
        <v>694.643237516814</v>
      </c>
      <c r="AT34" s="75">
        <v>35.199480372264098</v>
      </c>
      <c r="AU34" s="75">
        <v>472.16227640647298</v>
      </c>
      <c r="AV34" s="75">
        <v>0</v>
      </c>
      <c r="AW34" s="75">
        <v>109.828577755631</v>
      </c>
      <c r="AX34" s="75">
        <v>301.640010743012</v>
      </c>
      <c r="AY34" s="75">
        <v>0</v>
      </c>
      <c r="AZ34" s="75">
        <v>7258.81446909428</v>
      </c>
      <c r="BA34" s="75">
        <v>557.53084115258503</v>
      </c>
      <c r="BB34" s="75">
        <v>61.947863265219098</v>
      </c>
      <c r="BC34" s="75">
        <v>619.47870441780401</v>
      </c>
      <c r="BD34" s="75">
        <v>0.42655603341286602</v>
      </c>
      <c r="BE34" s="75">
        <v>295.30530513674597</v>
      </c>
      <c r="BF34" s="75">
        <v>29.782600560327399</v>
      </c>
      <c r="BG34" s="75">
        <v>0.149525373214283</v>
      </c>
      <c r="BH34" s="75">
        <v>710.04186687660001</v>
      </c>
      <c r="BI34" s="75">
        <v>6.2948492135947998E-2</v>
      </c>
      <c r="BJ34" s="75">
        <v>17.961997311143801</v>
      </c>
      <c r="BK34" s="75">
        <v>192.388631746887</v>
      </c>
      <c r="BL34" s="75">
        <v>6.12619102835033E-2</v>
      </c>
      <c r="BM34" s="75">
        <v>0</v>
      </c>
      <c r="BN34" s="75">
        <v>4.3502250445168302</v>
      </c>
      <c r="BO34" s="75">
        <v>5948.8679764673998</v>
      </c>
      <c r="BP34" s="75">
        <v>5371.2618563291699</v>
      </c>
      <c r="BQ34" s="75">
        <v>577.60612013822902</v>
      </c>
      <c r="BR34" s="75">
        <v>5.7668573899491198E-2</v>
      </c>
      <c r="BS34" s="75">
        <v>1.05100905965409E-2</v>
      </c>
      <c r="BT34" s="75">
        <v>28.8145410960752</v>
      </c>
      <c r="BU34" s="75">
        <v>2.6590187821072799</v>
      </c>
      <c r="BV34" s="75">
        <v>2093.74508911864</v>
      </c>
      <c r="BW34" s="75">
        <v>13.7907262827207</v>
      </c>
      <c r="BX34" s="75">
        <v>6.20169257927214</v>
      </c>
      <c r="BY34" s="75">
        <v>2991.0646409998999</v>
      </c>
      <c r="BZ34" s="75">
        <v>0</v>
      </c>
      <c r="CA34" s="75">
        <v>0.108667988544662</v>
      </c>
      <c r="CB34" s="75">
        <v>19.824979192391801</v>
      </c>
      <c r="CC34" s="75">
        <v>9.7317468300489908E-3</v>
      </c>
      <c r="CD34" s="75">
        <v>369.05267928773901</v>
      </c>
      <c r="CE34" s="75">
        <v>19.956641134362201</v>
      </c>
      <c r="CF34" s="75">
        <v>0</v>
      </c>
      <c r="CG34" s="75">
        <v>11.4846831011416</v>
      </c>
      <c r="CH34" s="75">
        <v>108.21848518073099</v>
      </c>
      <c r="CI34" s="75">
        <v>101.003836496174</v>
      </c>
      <c r="CJ34" s="75">
        <v>7041.8765106262799</v>
      </c>
      <c r="CK34" s="75">
        <v>47.172386078170803</v>
      </c>
      <c r="CL34" s="75"/>
      <c r="CM34" s="22">
        <f t="shared" si="14"/>
        <v>1.0308068393617296</v>
      </c>
      <c r="CN34" s="40">
        <f t="shared" si="0"/>
        <v>1.3340818978926623E-8</v>
      </c>
      <c r="CO34" s="40">
        <f t="shared" si="1"/>
        <v>1.682237725569347E-7</v>
      </c>
      <c r="CP34" s="40">
        <f t="shared" si="2"/>
        <v>-2.0110807694495865E-7</v>
      </c>
      <c r="CQ34" s="40">
        <f t="shared" si="3"/>
        <v>-8.3634829424724153E-8</v>
      </c>
      <c r="CR34" s="40">
        <f t="shared" si="4"/>
        <v>-7.7387922806641492E-8</v>
      </c>
      <c r="CS34" s="40">
        <f t="shared" si="5"/>
        <v>-5.883241321257513E-8</v>
      </c>
      <c r="CT34" s="40">
        <f t="shared" si="6"/>
        <v>5.0359630275069433E-8</v>
      </c>
      <c r="CU34" s="79">
        <f t="shared" si="7"/>
        <v>1.2705433222329187E-7</v>
      </c>
      <c r="CV34" s="79">
        <f t="shared" si="8"/>
        <v>2.4062035823759758E-7</v>
      </c>
      <c r="CW34" s="79">
        <f t="shared" si="9"/>
        <v>1.8615522847814385E-7</v>
      </c>
      <c r="CX34" s="79">
        <f t="shared" si="10"/>
        <v>3.167155200460686E-6</v>
      </c>
      <c r="CY34" s="79">
        <f t="shared" si="11"/>
        <v>4.9906487117646951E-8</v>
      </c>
      <c r="CZ34" s="79">
        <f t="shared" si="12"/>
        <v>1.8134517650040765E-7</v>
      </c>
      <c r="DA34" s="79">
        <f t="shared" si="13"/>
        <v>9.5861797013025066E-2</v>
      </c>
      <c r="DB34" s="79">
        <f t="shared" si="15"/>
        <v>0</v>
      </c>
    </row>
    <row r="35" spans="1:106" x14ac:dyDescent="0.25">
      <c r="A35" s="89" t="s">
        <v>201</v>
      </c>
      <c r="B35" s="75">
        <v>3413.8718079999999</v>
      </c>
      <c r="C35" s="75">
        <v>40.820630999999999</v>
      </c>
      <c r="D35" s="75">
        <v>42.041066999999998</v>
      </c>
      <c r="E35" s="75">
        <v>487.49331599999999</v>
      </c>
      <c r="F35" s="75">
        <v>461.36420099999998</v>
      </c>
      <c r="G35" s="75">
        <v>43.715491</v>
      </c>
      <c r="H35" s="75">
        <v>671.78444400000001</v>
      </c>
      <c r="I35" s="75">
        <v>41.512461999999999</v>
      </c>
      <c r="J35" s="75">
        <v>11.129343</v>
      </c>
      <c r="K35" s="75">
        <v>82.913538000000003</v>
      </c>
      <c r="L35" s="75">
        <v>93.300943000000004</v>
      </c>
      <c r="M35" s="75">
        <v>12.687442000000001</v>
      </c>
      <c r="N35" s="75">
        <v>6.7147249999999996</v>
      </c>
      <c r="O35" s="75">
        <v>12.056735</v>
      </c>
      <c r="P35" s="75"/>
      <c r="Q35" s="89"/>
      <c r="R35" s="89" t="s">
        <v>201</v>
      </c>
      <c r="S35" s="75">
        <v>50.721135180432597</v>
      </c>
      <c r="T35" s="75">
        <v>7.6087435045452603</v>
      </c>
      <c r="U35" s="75">
        <v>12.692483688395001</v>
      </c>
      <c r="V35" s="75">
        <v>41.528984673266201</v>
      </c>
      <c r="W35" s="75">
        <v>41.528984673266201</v>
      </c>
      <c r="X35" s="75">
        <v>2.7229067212536502</v>
      </c>
      <c r="Y35" s="75">
        <v>16.129961231920799</v>
      </c>
      <c r="Z35" s="75">
        <v>11.133805360886599</v>
      </c>
      <c r="AA35" s="75">
        <v>6.7174193031919698</v>
      </c>
      <c r="AB35" s="75">
        <v>54.366862591976201</v>
      </c>
      <c r="AC35" s="75">
        <v>3415.2285151452002</v>
      </c>
      <c r="AD35" s="75">
        <v>12.3787617480256</v>
      </c>
      <c r="AE35" s="75">
        <v>0</v>
      </c>
      <c r="AF35" s="75">
        <v>8.14399001859422</v>
      </c>
      <c r="AG35" s="75">
        <v>0</v>
      </c>
      <c r="AH35" s="75">
        <v>1.4296741510344899</v>
      </c>
      <c r="AI35" s="75">
        <v>5.4035440610608596</v>
      </c>
      <c r="AJ35" s="75">
        <v>82.946545196212597</v>
      </c>
      <c r="AK35" s="75">
        <v>82.946545196212597</v>
      </c>
      <c r="AL35" s="75">
        <v>5.7204838876763997</v>
      </c>
      <c r="AM35" s="75">
        <v>0</v>
      </c>
      <c r="AN35" s="75">
        <v>653768.23237266904</v>
      </c>
      <c r="AO35" s="75">
        <v>0</v>
      </c>
      <c r="AP35" s="75">
        <v>55.355745868704801</v>
      </c>
      <c r="AQ35" s="75">
        <v>3.8729462952997902</v>
      </c>
      <c r="AR35" s="75">
        <v>6.6216557529545303</v>
      </c>
      <c r="AS35" s="75">
        <v>57.457055828445</v>
      </c>
      <c r="AT35" s="75">
        <v>2.9115122261022801</v>
      </c>
      <c r="AU35" s="75">
        <v>93.338410971597796</v>
      </c>
      <c r="AV35" s="75">
        <v>0</v>
      </c>
      <c r="AW35" s="75">
        <v>12.856227132317899</v>
      </c>
      <c r="AX35" s="75">
        <v>40.838195668248403</v>
      </c>
      <c r="AY35" s="75">
        <v>0</v>
      </c>
      <c r="AZ35" s="75">
        <v>689.98853194221601</v>
      </c>
      <c r="BA35" s="75">
        <v>37.850382026598702</v>
      </c>
      <c r="BB35" s="75">
        <v>4.2056069429278402</v>
      </c>
      <c r="BC35" s="75">
        <v>42.055988969526602</v>
      </c>
      <c r="BD35" s="75">
        <v>3.5282259510040298E-2</v>
      </c>
      <c r="BE35" s="75">
        <v>24.426018741348202</v>
      </c>
      <c r="BF35" s="75">
        <v>2.4634560531989398</v>
      </c>
      <c r="BG35" s="75">
        <v>7.4890137314880603E-3</v>
      </c>
      <c r="BH35" s="75">
        <v>58.730806342046002</v>
      </c>
      <c r="BI35" s="75">
        <v>2.6246820020172298E-2</v>
      </c>
      <c r="BJ35" s="75">
        <v>4.1995010866581799</v>
      </c>
      <c r="BK35" s="75">
        <v>65.605677005241503</v>
      </c>
      <c r="BL35" s="75">
        <v>1.28426611099169E-2</v>
      </c>
      <c r="BM35" s="75">
        <v>0</v>
      </c>
      <c r="BN35" s="75">
        <v>6.4604879543863696</v>
      </c>
      <c r="BO35" s="75">
        <v>487.69713600085902</v>
      </c>
      <c r="BP35" s="75">
        <v>461.56802745541302</v>
      </c>
      <c r="BQ35" s="75">
        <v>26.129108545445501</v>
      </c>
      <c r="BR35" s="75">
        <v>1.1126616367113601E-2</v>
      </c>
      <c r="BS35" s="75">
        <v>1.31123394346246E-3</v>
      </c>
      <c r="BT35" s="75">
        <v>9.6680249971064294E-2</v>
      </c>
      <c r="BU35" s="75">
        <v>1.2181992049030701</v>
      </c>
      <c r="BV35" s="75">
        <v>154.54513594250301</v>
      </c>
      <c r="BW35" s="75">
        <v>1.14152215634076</v>
      </c>
      <c r="BX35" s="75">
        <v>1.6020577908585301</v>
      </c>
      <c r="BY35" s="75">
        <v>220.778737479125</v>
      </c>
      <c r="BZ35" s="75">
        <v>0</v>
      </c>
      <c r="CA35" s="75">
        <v>4.0226411195070401E-2</v>
      </c>
      <c r="CB35" s="75">
        <v>5.8204004551441999</v>
      </c>
      <c r="CC35" s="75">
        <v>3.8537391414099603E-4</v>
      </c>
      <c r="CD35" s="75">
        <v>43.733991185480299</v>
      </c>
      <c r="CE35" s="75">
        <v>1.65070335694647</v>
      </c>
      <c r="CF35" s="75">
        <v>0</v>
      </c>
      <c r="CG35" s="75">
        <v>0.94994873774777699</v>
      </c>
      <c r="CH35" s="75">
        <v>8.9512512919949092</v>
      </c>
      <c r="CI35" s="75">
        <v>8.3544950523652801</v>
      </c>
      <c r="CJ35" s="75">
        <v>672.04465598527304</v>
      </c>
      <c r="CK35" s="75">
        <v>3.9018372148247602</v>
      </c>
      <c r="CL35" s="75"/>
      <c r="CM35" s="22">
        <f t="shared" si="14"/>
        <v>1.0267004220584655</v>
      </c>
      <c r="CN35" s="40">
        <f t="shared" ref="CN35:CN51" si="16">(AC35-B35)/(B35+1E-50)</f>
        <v>3.9741010251791192E-4</v>
      </c>
      <c r="CO35" s="40">
        <f t="shared" ref="CO35:CO51" si="17">(AX35-C35)/(C35+1E-50)</f>
        <v>4.3028899402374019E-4</v>
      </c>
      <c r="CP35" s="40">
        <f t="shared" ref="CP35:CP51" si="18">(BC35-D35)/(D35+1E-50)</f>
        <v>3.5493793548589225E-4</v>
      </c>
      <c r="CQ35" s="40">
        <f t="shared" ref="CQ35:CQ51" si="19">(BO35-E35)/(E35+1E-50)</f>
        <v>4.1809804190017896E-4</v>
      </c>
      <c r="CR35" s="40">
        <f t="shared" ref="CR35:CR51" si="20">(BP35-F35)/(F35+1E-50)</f>
        <v>4.4179079124744762E-4</v>
      </c>
      <c r="CS35" s="40">
        <f t="shared" ref="CS35:CS51" si="21">(CD35-G35)/(G35+1E-50)</f>
        <v>4.2319518909896448E-4</v>
      </c>
      <c r="CT35" s="40">
        <f t="shared" ref="CT35:CT51" si="22">(CJ35-H35)/(H35+1E-50)</f>
        <v>3.8734446383374596E-4</v>
      </c>
      <c r="CU35" s="79">
        <f t="shared" ref="CU35:CU51" si="23">(W35-I35)/(I35+1E-50)</f>
        <v>3.9801718496489195E-4</v>
      </c>
      <c r="CV35" s="79">
        <f t="shared" ref="CV35:CV51" si="24">(Z35-J35)/(J35+1E-50)</f>
        <v>4.0095456547605863E-4</v>
      </c>
      <c r="CW35" s="79">
        <f t="shared" ref="CW35:CW51" si="25">(AK35-K35)/(K35+1E-50)</f>
        <v>3.9809175930466482E-4</v>
      </c>
      <c r="CX35" s="79">
        <f t="shared" ref="CX35:CX51" si="26">(AU35-L35)/(L35+1E-50)</f>
        <v>4.01581917535302E-4</v>
      </c>
      <c r="CY35" s="79">
        <f t="shared" ref="CY35:CY51" si="27">(U35-M35)/(M35+1E-50)</f>
        <v>3.9737627135556287E-4</v>
      </c>
      <c r="CZ35" s="79">
        <f t="shared" ref="CZ35:CZ51" si="28">(AA35-N35)/(N35+1E-50)</f>
        <v>4.0125294661660325E-4</v>
      </c>
      <c r="DA35" s="79">
        <f t="shared" ref="DA35:DA51" si="29">(AW35-O35)/(O35+1E-50)</f>
        <v>6.6310832270751546E-2</v>
      </c>
      <c r="DB35" s="79">
        <f t="shared" si="15"/>
        <v>0</v>
      </c>
    </row>
    <row r="36" spans="1:106" x14ac:dyDescent="0.25">
      <c r="A36" s="89" t="s">
        <v>202</v>
      </c>
      <c r="B36" s="75">
        <v>3115.4436249999999</v>
      </c>
      <c r="C36" s="75">
        <v>18.666213500000001</v>
      </c>
      <c r="D36" s="75">
        <v>76.021229500000004</v>
      </c>
      <c r="E36" s="75">
        <v>542.0364945</v>
      </c>
      <c r="F36" s="75">
        <v>527.22605799999997</v>
      </c>
      <c r="G36" s="75">
        <v>33.671587000000002</v>
      </c>
      <c r="H36" s="75">
        <v>620.65413275000003</v>
      </c>
      <c r="I36" s="75">
        <v>36.3976185</v>
      </c>
      <c r="J36" s="75">
        <v>8.3277769144999994</v>
      </c>
      <c r="K36" s="75">
        <v>47.228466232999999</v>
      </c>
      <c r="L36" s="75">
        <v>35.525751</v>
      </c>
      <c r="M36" s="75">
        <v>7.8946370000000003</v>
      </c>
      <c r="N36" s="75">
        <v>4.6465000760999997</v>
      </c>
      <c r="O36" s="75">
        <v>7.4938250000000002</v>
      </c>
      <c r="P36" s="75">
        <v>6.3308000000000003E-2</v>
      </c>
      <c r="Q36" s="89"/>
      <c r="R36" s="89" t="s">
        <v>202</v>
      </c>
      <c r="S36" s="75">
        <v>57.153862306990902</v>
      </c>
      <c r="T36" s="75">
        <v>8.57372112310685</v>
      </c>
      <c r="U36" s="75">
        <v>7.8947302316754904</v>
      </c>
      <c r="V36" s="75">
        <v>36.400461172697497</v>
      </c>
      <c r="W36" s="75">
        <v>36.400461172697497</v>
      </c>
      <c r="X36" s="75">
        <v>3.0682467781957299</v>
      </c>
      <c r="Y36" s="75">
        <v>18.175673184892801</v>
      </c>
      <c r="Z36" s="75">
        <v>8.3281906527456009</v>
      </c>
      <c r="AA36" s="75">
        <v>4.6466598749344303</v>
      </c>
      <c r="AB36" s="75">
        <v>61.261992993531301</v>
      </c>
      <c r="AC36" s="75">
        <v>3115.5412182079599</v>
      </c>
      <c r="AD36" s="75">
        <v>13.9487019095577</v>
      </c>
      <c r="AE36" s="75">
        <v>0</v>
      </c>
      <c r="AF36" s="75">
        <v>9.1768593438886192</v>
      </c>
      <c r="AG36" s="75">
        <v>6.3322840606381298E-2</v>
      </c>
      <c r="AH36" s="75">
        <v>1.61099212688535</v>
      </c>
      <c r="AI36" s="75">
        <v>6.0888504213666401</v>
      </c>
      <c r="AJ36" s="75">
        <v>47.2309854581286</v>
      </c>
      <c r="AK36" s="75">
        <v>47.2309854581286</v>
      </c>
      <c r="AL36" s="75">
        <v>6.4459862776756598</v>
      </c>
      <c r="AM36" s="75">
        <v>0</v>
      </c>
      <c r="AN36" s="75">
        <v>543284.45347828697</v>
      </c>
      <c r="AO36" s="75">
        <v>0</v>
      </c>
      <c r="AP36" s="75">
        <v>62.376328178218301</v>
      </c>
      <c r="AQ36" s="75">
        <v>4.3641384564686199</v>
      </c>
      <c r="AR36" s="75">
        <v>7.4614591713494001</v>
      </c>
      <c r="AS36" s="75">
        <v>64.744211159693606</v>
      </c>
      <c r="AT36" s="75">
        <v>3.2807648277164998</v>
      </c>
      <c r="AU36" s="75">
        <v>35.526286070022699</v>
      </c>
      <c r="AV36" s="75">
        <v>0</v>
      </c>
      <c r="AW36" s="75">
        <v>8.3893552135511609</v>
      </c>
      <c r="AX36" s="75">
        <v>18.667310558265399</v>
      </c>
      <c r="AY36" s="75">
        <v>0</v>
      </c>
      <c r="AZ36" s="75">
        <v>640.90011307506097</v>
      </c>
      <c r="BA36" s="75">
        <v>68.422711943870297</v>
      </c>
      <c r="BB36" s="75">
        <v>7.6025270283349</v>
      </c>
      <c r="BC36" s="75">
        <v>76.025238972205202</v>
      </c>
      <c r="BD36" s="75">
        <v>3.9757185239586101E-2</v>
      </c>
      <c r="BE36" s="75">
        <v>27.523914506533899</v>
      </c>
      <c r="BF36" s="75">
        <v>2.7758876957992098</v>
      </c>
      <c r="BG36" s="75">
        <v>1.5247809200989801E-2</v>
      </c>
      <c r="BH36" s="75">
        <v>66.179440074402606</v>
      </c>
      <c r="BI36" s="75">
        <v>6.0342929821370402E-3</v>
      </c>
      <c r="BJ36" s="75">
        <v>1.8636770093200301</v>
      </c>
      <c r="BK36" s="75">
        <v>19.852567932670802</v>
      </c>
      <c r="BL36" s="75">
        <v>4.4593581540699999E-3</v>
      </c>
      <c r="BM36" s="75">
        <v>0</v>
      </c>
      <c r="BN36" s="75">
        <v>0.451976022972161</v>
      </c>
      <c r="BO36" s="75">
        <v>542.05550545879703</v>
      </c>
      <c r="BP36" s="75">
        <v>527.24386330421999</v>
      </c>
      <c r="BQ36" s="75">
        <v>14.811642154576999</v>
      </c>
      <c r="BR36" s="75">
        <v>5.6757044450690903E-3</v>
      </c>
      <c r="BS36" s="75">
        <v>9.3552413906755497E-4</v>
      </c>
      <c r="BT36" s="75">
        <v>1.91837819573736</v>
      </c>
      <c r="BU36" s="75">
        <v>0.28111240860463899</v>
      </c>
      <c r="BV36" s="75">
        <v>205.380929468631</v>
      </c>
      <c r="BW36" s="75">
        <v>1.4055882512387201</v>
      </c>
      <c r="BX36" s="75">
        <v>0.62838611992041205</v>
      </c>
      <c r="BY36" s="75">
        <v>293.40139311165802</v>
      </c>
      <c r="BZ36" s="75">
        <v>0</v>
      </c>
      <c r="CA36" s="75">
        <v>1.10382586076709E-2</v>
      </c>
      <c r="CB36" s="75">
        <v>2.0156650695282599</v>
      </c>
      <c r="CC36" s="75">
        <v>7.9876640916681796E-4</v>
      </c>
      <c r="CD36" s="75">
        <v>33.673147805574303</v>
      </c>
      <c r="CE36" s="75">
        <v>1.86005339773581</v>
      </c>
      <c r="CF36" s="75">
        <v>0</v>
      </c>
      <c r="CG36" s="75">
        <v>1.07042458805281</v>
      </c>
      <c r="CH36" s="75">
        <v>10.0864952105235</v>
      </c>
      <c r="CI36" s="75">
        <v>9.4140469233089092</v>
      </c>
      <c r="CJ36" s="75">
        <v>620.68193232912802</v>
      </c>
      <c r="CK36" s="75">
        <v>4.3966901515796701</v>
      </c>
      <c r="CL36" s="75"/>
      <c r="CM36" s="22">
        <f t="shared" si="14"/>
        <v>1.032574140945369</v>
      </c>
      <c r="CN36" s="40">
        <f t="shared" si="16"/>
        <v>3.1325621550933066E-5</v>
      </c>
      <c r="CO36" s="40">
        <f t="shared" si="17"/>
        <v>5.8772405308528228E-5</v>
      </c>
      <c r="CP36" s="40">
        <f t="shared" si="18"/>
        <v>5.2741480657025407E-5</v>
      </c>
      <c r="CQ36" s="40">
        <f t="shared" si="19"/>
        <v>3.5073208150979073E-5</v>
      </c>
      <c r="CR36" s="40">
        <f t="shared" si="20"/>
        <v>3.3771669571042002E-5</v>
      </c>
      <c r="CS36" s="40">
        <f t="shared" si="21"/>
        <v>4.6353787075737215E-5</v>
      </c>
      <c r="CT36" s="40">
        <f t="shared" si="22"/>
        <v>4.4790774218825758E-5</v>
      </c>
      <c r="CU36" s="79">
        <f t="shared" si="23"/>
        <v>7.8100513567860237E-5</v>
      </c>
      <c r="CV36" s="79">
        <f t="shared" si="24"/>
        <v>4.9681715762720674E-5</v>
      </c>
      <c r="CW36" s="79">
        <f t="shared" si="25"/>
        <v>5.3341243735779325E-5</v>
      </c>
      <c r="CX36" s="79">
        <f t="shared" si="26"/>
        <v>1.5061469712485821E-5</v>
      </c>
      <c r="CY36" s="79">
        <f t="shared" si="27"/>
        <v>1.1809494912815396E-5</v>
      </c>
      <c r="CZ36" s="79">
        <f t="shared" si="28"/>
        <v>3.439122604400133E-5</v>
      </c>
      <c r="DA36" s="79">
        <f t="shared" si="29"/>
        <v>0.11950241879829869</v>
      </c>
      <c r="DB36" s="79">
        <f t="shared" si="15"/>
        <v>2.3441913156780302E-4</v>
      </c>
    </row>
    <row r="37" spans="1:106" x14ac:dyDescent="0.25">
      <c r="A37" s="89" t="s">
        <v>203</v>
      </c>
      <c r="B37" s="75">
        <v>159006.32373</v>
      </c>
      <c r="C37" s="75">
        <v>1239.932276</v>
      </c>
      <c r="D37" s="75">
        <v>2775.1379080000002</v>
      </c>
      <c r="E37" s="75">
        <v>24926.751364</v>
      </c>
      <c r="F37" s="75">
        <v>24244.783087</v>
      </c>
      <c r="G37" s="75">
        <v>1702.057857</v>
      </c>
      <c r="H37" s="75">
        <v>29628.387707999998</v>
      </c>
      <c r="I37" s="75">
        <v>1382.449638</v>
      </c>
      <c r="J37" s="75">
        <v>371.182705</v>
      </c>
      <c r="K37" s="75">
        <v>2072.0247169999998</v>
      </c>
      <c r="L37" s="75">
        <v>1900.455841</v>
      </c>
      <c r="M37" s="75">
        <v>422.32346000000001</v>
      </c>
      <c r="N37" s="75">
        <v>224.35942700000001</v>
      </c>
      <c r="O37" s="75">
        <v>400.87745999999999</v>
      </c>
      <c r="P37" s="75"/>
      <c r="Q37" s="89"/>
      <c r="R37" s="89" t="s">
        <v>203</v>
      </c>
      <c r="S37" s="75">
        <v>2765.1314072624</v>
      </c>
      <c r="T37" s="75">
        <v>414.80068699952</v>
      </c>
      <c r="U37" s="75">
        <v>422.272454395897</v>
      </c>
      <c r="V37" s="75">
        <v>1382.28276098424</v>
      </c>
      <c r="W37" s="75">
        <v>1382.28276098424</v>
      </c>
      <c r="X37" s="75">
        <v>148.44331375015199</v>
      </c>
      <c r="Y37" s="75">
        <v>879.34754465630704</v>
      </c>
      <c r="Z37" s="75">
        <v>371.13804418706701</v>
      </c>
      <c r="AA37" s="75">
        <v>224.33234505126299</v>
      </c>
      <c r="AB37" s="75">
        <v>2963.8847419117501</v>
      </c>
      <c r="AC37" s="75">
        <v>158986.202779643</v>
      </c>
      <c r="AD37" s="75">
        <v>674.844908165128</v>
      </c>
      <c r="AE37" s="75">
        <v>0</v>
      </c>
      <c r="AF37" s="75">
        <v>443.98015602510901</v>
      </c>
      <c r="AG37" s="75">
        <v>0</v>
      </c>
      <c r="AH37" s="75">
        <v>77.940658059432295</v>
      </c>
      <c r="AI37" s="75">
        <v>294.58165558101399</v>
      </c>
      <c r="AJ37" s="75">
        <v>2071.77480685295</v>
      </c>
      <c r="AK37" s="75">
        <v>2071.77480685295</v>
      </c>
      <c r="AL37" s="75">
        <v>311.85972672364198</v>
      </c>
      <c r="AM37" s="75">
        <v>0</v>
      </c>
      <c r="AN37" s="75">
        <v>29057327.454702199</v>
      </c>
      <c r="AO37" s="75">
        <v>0</v>
      </c>
      <c r="AP37" s="75">
        <v>3017.7941112840599</v>
      </c>
      <c r="AQ37" s="75">
        <v>211.139026737124</v>
      </c>
      <c r="AR37" s="75">
        <v>360.98897528770101</v>
      </c>
      <c r="AS37" s="75">
        <v>3132.3539105046002</v>
      </c>
      <c r="AT37" s="75">
        <v>158.72493068871299</v>
      </c>
      <c r="AU37" s="75">
        <v>1900.2324189600799</v>
      </c>
      <c r="AV37" s="75">
        <v>0</v>
      </c>
      <c r="AW37" s="75">
        <v>444.15143159821201</v>
      </c>
      <c r="AX37" s="75">
        <v>1239.75748602864</v>
      </c>
      <c r="AY37" s="75">
        <v>0</v>
      </c>
      <c r="AZ37" s="75">
        <v>30602.992261695199</v>
      </c>
      <c r="BA37" s="75">
        <v>2497.3418748752902</v>
      </c>
      <c r="BB37" s="75">
        <v>277.48238111171497</v>
      </c>
      <c r="BC37" s="75">
        <v>2774.824255987</v>
      </c>
      <c r="BD37" s="75">
        <v>1.9234705021809899</v>
      </c>
      <c r="BE37" s="75">
        <v>1331.61974590096</v>
      </c>
      <c r="BF37" s="75">
        <v>134.29868024259699</v>
      </c>
      <c r="BG37" s="75">
        <v>0.69865225301741096</v>
      </c>
      <c r="BH37" s="75">
        <v>3201.7906738250899</v>
      </c>
      <c r="BI37" s="75">
        <v>0.278061333316026</v>
      </c>
      <c r="BJ37" s="75">
        <v>85.262310245319298</v>
      </c>
      <c r="BK37" s="75">
        <v>908.68362735472897</v>
      </c>
      <c r="BL37" s="75">
        <v>0.21162964750486399</v>
      </c>
      <c r="BM37" s="75">
        <v>0</v>
      </c>
      <c r="BN37" s="75">
        <v>20.675231827741801</v>
      </c>
      <c r="BO37" s="75">
        <v>24923.763541675002</v>
      </c>
      <c r="BP37" s="75">
        <v>24241.857360611</v>
      </c>
      <c r="BQ37" s="75">
        <v>681.90618106405998</v>
      </c>
      <c r="BR37" s="75">
        <v>0.260894998768608</v>
      </c>
      <c r="BS37" s="75">
        <v>4.3422328131031598E-2</v>
      </c>
      <c r="BT37" s="75">
        <v>92.066676945661598</v>
      </c>
      <c r="BU37" s="75">
        <v>12.839791658856701</v>
      </c>
      <c r="BV37" s="75">
        <v>9443.6984284010396</v>
      </c>
      <c r="BW37" s="75">
        <v>64.406559202202402</v>
      </c>
      <c r="BX37" s="75">
        <v>28.808910612322698</v>
      </c>
      <c r="BY37" s="75">
        <v>13490.9982954733</v>
      </c>
      <c r="BZ37" s="75">
        <v>0</v>
      </c>
      <c r="CA37" s="75">
        <v>0.50594634831010199</v>
      </c>
      <c r="CB37" s="75">
        <v>92.3815319416656</v>
      </c>
      <c r="CC37" s="75">
        <v>3.7390039068712501E-2</v>
      </c>
      <c r="CD37" s="75">
        <v>1701.84528694244</v>
      </c>
      <c r="CE37" s="75">
        <v>89.990411876387398</v>
      </c>
      <c r="CF37" s="75">
        <v>0</v>
      </c>
      <c r="CG37" s="75">
        <v>51.787840927519703</v>
      </c>
      <c r="CH37" s="75">
        <v>487.98971017101201</v>
      </c>
      <c r="CI37" s="75">
        <v>455.45644353246701</v>
      </c>
      <c r="CJ37" s="75">
        <v>29624.758173798</v>
      </c>
      <c r="CK37" s="75">
        <v>212.714350965112</v>
      </c>
      <c r="CL37" s="75"/>
      <c r="CM37" s="22">
        <f t="shared" si="14"/>
        <v>1.0330208294750709</v>
      </c>
      <c r="CN37" s="40">
        <f t="shared" si="16"/>
        <v>-1.2654182478405852E-4</v>
      </c>
      <c r="CO37" s="40">
        <f t="shared" si="17"/>
        <v>-1.4096735341377774E-4</v>
      </c>
      <c r="CP37" s="40">
        <f t="shared" si="18"/>
        <v>-1.1302213561926422E-4</v>
      </c>
      <c r="CQ37" s="40">
        <f t="shared" si="19"/>
        <v>-1.1986408823867379E-4</v>
      </c>
      <c r="CR37" s="40">
        <f t="shared" si="20"/>
        <v>-1.2067447163791013E-4</v>
      </c>
      <c r="CS37" s="40">
        <f t="shared" si="21"/>
        <v>-1.2489003043332793E-4</v>
      </c>
      <c r="CT37" s="40">
        <f t="shared" si="22"/>
        <v>-1.2250191396740944E-4</v>
      </c>
      <c r="CU37" s="79">
        <f t="shared" si="23"/>
        <v>-1.2071109946651435E-4</v>
      </c>
      <c r="CV37" s="79">
        <f t="shared" si="24"/>
        <v>-1.2032029599274796E-4</v>
      </c>
      <c r="CW37" s="79">
        <f t="shared" si="25"/>
        <v>-1.2061156655103345E-4</v>
      </c>
      <c r="CX37" s="79">
        <f t="shared" si="26"/>
        <v>-1.1756234220231165E-4</v>
      </c>
      <c r="CY37" s="79">
        <f t="shared" si="27"/>
        <v>-1.2077378818361437E-4</v>
      </c>
      <c r="CZ37" s="79">
        <f t="shared" si="28"/>
        <v>-1.2070787084431451E-4</v>
      </c>
      <c r="DA37" s="79">
        <f t="shared" si="29"/>
        <v>0.1079481285832634</v>
      </c>
      <c r="DB37" s="79">
        <f t="shared" si="15"/>
        <v>0</v>
      </c>
    </row>
    <row r="38" spans="1:106" x14ac:dyDescent="0.25">
      <c r="A38" s="89" t="s">
        <v>204</v>
      </c>
      <c r="B38" s="75">
        <v>1618560.5625</v>
      </c>
      <c r="C38" s="75">
        <v>16735.894930999999</v>
      </c>
      <c r="D38" s="75">
        <v>14331.524164</v>
      </c>
      <c r="E38" s="75">
        <v>351478.90960999997</v>
      </c>
      <c r="F38" s="75">
        <v>215387.72789000001</v>
      </c>
      <c r="G38" s="75">
        <v>15654.180694999999</v>
      </c>
      <c r="H38" s="75">
        <v>448549.93375000003</v>
      </c>
      <c r="I38" s="75">
        <v>13503.073033000001</v>
      </c>
      <c r="J38" s="75">
        <v>3620.1270589999999</v>
      </c>
      <c r="K38" s="75">
        <v>26969.945281</v>
      </c>
      <c r="L38" s="75">
        <v>30348.7304</v>
      </c>
      <c r="M38" s="75">
        <v>4126.9447849999997</v>
      </c>
      <c r="N38" s="75">
        <v>2184.1433710000001</v>
      </c>
      <c r="O38" s="75">
        <v>3921.8040719999999</v>
      </c>
      <c r="P38" s="75"/>
      <c r="Q38" s="89"/>
      <c r="R38" s="89" t="s">
        <v>204</v>
      </c>
      <c r="S38" s="75">
        <v>43560.763321734499</v>
      </c>
      <c r="T38" s="75">
        <v>6534.6023962508998</v>
      </c>
      <c r="U38" s="75">
        <v>4126.94183082787</v>
      </c>
      <c r="V38" s="75">
        <v>13503.063301145899</v>
      </c>
      <c r="W38" s="75">
        <v>13503.063301145899</v>
      </c>
      <c r="X38" s="75">
        <v>2338.5147060786298</v>
      </c>
      <c r="Y38" s="75">
        <v>13852.884222246499</v>
      </c>
      <c r="Z38" s="75">
        <v>3620.1249772615502</v>
      </c>
      <c r="AA38" s="75">
        <v>2184.1417779160001</v>
      </c>
      <c r="AB38" s="75">
        <v>46691.847853793501</v>
      </c>
      <c r="AC38" s="75">
        <v>1618559.3128466301</v>
      </c>
      <c r="AD38" s="75">
        <v>10631.2362297815</v>
      </c>
      <c r="AE38" s="75">
        <v>0</v>
      </c>
      <c r="AF38" s="75">
        <v>6994.2838246195197</v>
      </c>
      <c r="AG38" s="75">
        <v>0</v>
      </c>
      <c r="AH38" s="75">
        <v>1227.84615846517</v>
      </c>
      <c r="AI38" s="75">
        <v>4640.7202975322098</v>
      </c>
      <c r="AJ38" s="75">
        <v>26969.929939176898</v>
      </c>
      <c r="AK38" s="75">
        <v>26969.929939176898</v>
      </c>
      <c r="AL38" s="75">
        <v>4912.9112746004002</v>
      </c>
      <c r="AM38" s="75">
        <v>0</v>
      </c>
      <c r="AN38" s="75">
        <v>212573432.20247599</v>
      </c>
      <c r="AO38" s="75">
        <v>0</v>
      </c>
      <c r="AP38" s="75">
        <v>47541.116919240303</v>
      </c>
      <c r="AQ38" s="75">
        <v>3326.1990008122202</v>
      </c>
      <c r="AR38" s="75">
        <v>5686.8734206173804</v>
      </c>
      <c r="AS38" s="75">
        <v>49345.830658450599</v>
      </c>
      <c r="AT38" s="75">
        <v>2500.4888219619802</v>
      </c>
      <c r="AU38" s="75">
        <v>30348.801425044599</v>
      </c>
      <c r="AV38" s="75">
        <v>0</v>
      </c>
      <c r="AW38" s="75">
        <v>4604.2850139197999</v>
      </c>
      <c r="AX38" s="75">
        <v>16735.881467188101</v>
      </c>
      <c r="AY38" s="75">
        <v>0</v>
      </c>
      <c r="AZ38" s="75">
        <v>463959.91899079701</v>
      </c>
      <c r="BA38" s="75">
        <v>12898.361776554801</v>
      </c>
      <c r="BB38" s="75">
        <v>1433.151252632</v>
      </c>
      <c r="BC38" s="75">
        <v>14331.513029186801</v>
      </c>
      <c r="BD38" s="75">
        <v>30.301567891545201</v>
      </c>
      <c r="BE38" s="75">
        <v>20977.799801359601</v>
      </c>
      <c r="BF38" s="75">
        <v>2115.68808858182</v>
      </c>
      <c r="BG38" s="75">
        <v>1.2830501384059401</v>
      </c>
      <c r="BH38" s="75">
        <v>50439.712895738099</v>
      </c>
      <c r="BI38" s="75">
        <v>0</v>
      </c>
      <c r="BJ38" s="75">
        <v>1318.9921742920901</v>
      </c>
      <c r="BK38" s="75">
        <v>16244.817675493799</v>
      </c>
      <c r="BL38" s="75">
        <v>2.2871118418824099</v>
      </c>
      <c r="BM38" s="75">
        <v>0</v>
      </c>
      <c r="BN38" s="75">
        <v>1592.45320971001</v>
      </c>
      <c r="BO38" s="75">
        <v>351478.604674117</v>
      </c>
      <c r="BP38" s="75">
        <v>215387.54662528401</v>
      </c>
      <c r="BQ38" s="75">
        <v>136091.058048832</v>
      </c>
      <c r="BR38" s="75">
        <v>65.112784589982198</v>
      </c>
      <c r="BS38" s="75">
        <v>0.69252532088807595</v>
      </c>
      <c r="BT38" s="75">
        <v>949.90223769096701</v>
      </c>
      <c r="BU38" s="75">
        <v>814.56064355241699</v>
      </c>
      <c r="BV38" s="75">
        <v>79282.721024815299</v>
      </c>
      <c r="BW38" s="75">
        <v>316.83497133468899</v>
      </c>
      <c r="BX38" s="75">
        <v>414.07308966948199</v>
      </c>
      <c r="BY38" s="75">
        <v>113261.01329200099</v>
      </c>
      <c r="BZ38" s="75">
        <v>0</v>
      </c>
      <c r="CA38" s="75">
        <v>12.3249745685817</v>
      </c>
      <c r="CB38" s="75">
        <v>1109.54396304344</v>
      </c>
      <c r="CC38" s="75">
        <v>0.93389722109166196</v>
      </c>
      <c r="CD38" s="75">
        <v>15654.1701971854</v>
      </c>
      <c r="CE38" s="75">
        <v>1417.6726809095301</v>
      </c>
      <c r="CF38" s="75">
        <v>0</v>
      </c>
      <c r="CG38" s="75">
        <v>815.84408947184897</v>
      </c>
      <c r="CH38" s="75">
        <v>7687.5909201520499</v>
      </c>
      <c r="CI38" s="75">
        <v>7175.0762842808699</v>
      </c>
      <c r="CJ38" s="75">
        <v>448549.630871428</v>
      </c>
      <c r="CK38" s="75">
        <v>3351.01489091448</v>
      </c>
      <c r="CL38" s="75"/>
      <c r="CM38" s="22">
        <f t="shared" si="14"/>
        <v>1.0343558149617254</v>
      </c>
      <c r="CN38" s="40">
        <f t="shared" si="16"/>
        <v>-7.7207699164287562E-7</v>
      </c>
      <c r="CO38" s="40">
        <f t="shared" si="17"/>
        <v>-8.0448711906195416E-7</v>
      </c>
      <c r="CP38" s="40">
        <f t="shared" si="18"/>
        <v>-7.7694549945377324E-7</v>
      </c>
      <c r="CQ38" s="40">
        <f t="shared" si="19"/>
        <v>-8.6757946106156521E-7</v>
      </c>
      <c r="CR38" s="40">
        <f t="shared" si="20"/>
        <v>-8.4157401989669926E-7</v>
      </c>
      <c r="CS38" s="40">
        <f t="shared" si="21"/>
        <v>-6.7060773116673893E-7</v>
      </c>
      <c r="CT38" s="40">
        <f t="shared" si="22"/>
        <v>-6.7523936407999451E-7</v>
      </c>
      <c r="CU38" s="79">
        <f t="shared" si="23"/>
        <v>-7.2071402393629464E-7</v>
      </c>
      <c r="CV38" s="79">
        <f t="shared" si="24"/>
        <v>-5.7504568647253408E-7</v>
      </c>
      <c r="CW38" s="79">
        <f t="shared" si="25"/>
        <v>-5.6884887760118906E-7</v>
      </c>
      <c r="CX38" s="79">
        <f t="shared" si="26"/>
        <v>2.34029706228114E-6</v>
      </c>
      <c r="CY38" s="79">
        <f t="shared" si="27"/>
        <v>-7.1582545528246368E-7</v>
      </c>
      <c r="CZ38" s="79">
        <f t="shared" si="28"/>
        <v>-7.2938618459321912E-7</v>
      </c>
      <c r="DA38" s="79">
        <f t="shared" si="29"/>
        <v>0.17402219218252676</v>
      </c>
      <c r="DB38" s="79">
        <f t="shared" si="15"/>
        <v>0</v>
      </c>
    </row>
    <row r="39" spans="1:106" x14ac:dyDescent="0.25">
      <c r="A39" s="89" t="s">
        <v>340</v>
      </c>
      <c r="B39" s="75">
        <v>3815.81369</v>
      </c>
      <c r="C39" s="75">
        <v>24.053481999999999</v>
      </c>
      <c r="D39" s="75">
        <v>73.616952999999995</v>
      </c>
      <c r="E39" s="75">
        <v>662.17634099999998</v>
      </c>
      <c r="F39" s="75">
        <v>604.49481600000001</v>
      </c>
      <c r="G39" s="75">
        <v>35.717213000000001</v>
      </c>
      <c r="H39" s="75">
        <v>730.71325999999999</v>
      </c>
      <c r="I39" s="75">
        <v>37.727469999999997</v>
      </c>
      <c r="J39" s="75">
        <v>21.77346</v>
      </c>
      <c r="K39" s="75">
        <v>78.186503999999999</v>
      </c>
      <c r="L39" s="75">
        <v>51.662533000000003</v>
      </c>
      <c r="M39" s="75">
        <v>11.520180999999999</v>
      </c>
      <c r="N39" s="75">
        <v>2.7711549999999998</v>
      </c>
      <c r="O39" s="75">
        <v>10.965895</v>
      </c>
      <c r="P39" s="75"/>
      <c r="Q39" s="89"/>
      <c r="R39" s="89" t="s">
        <v>340</v>
      </c>
      <c r="S39" s="75">
        <v>62.419914997064502</v>
      </c>
      <c r="T39" s="75">
        <v>9.3636848780246407</v>
      </c>
      <c r="U39" s="75">
        <v>11.521263580274301</v>
      </c>
      <c r="V39" s="75">
        <v>37.730966922042398</v>
      </c>
      <c r="W39" s="75">
        <v>37.730966922042398</v>
      </c>
      <c r="X39" s="75">
        <v>3.3509504393591101</v>
      </c>
      <c r="Y39" s="75">
        <v>19.850326534467602</v>
      </c>
      <c r="Z39" s="75">
        <v>21.775491052767901</v>
      </c>
      <c r="AA39" s="75">
        <v>2.7714212073389199</v>
      </c>
      <c r="AB39" s="75">
        <v>66.906563201598502</v>
      </c>
      <c r="AC39" s="75">
        <v>3816.1638525769199</v>
      </c>
      <c r="AD39" s="75">
        <v>15.2339139852591</v>
      </c>
      <c r="AE39" s="75">
        <v>0</v>
      </c>
      <c r="AF39" s="75">
        <v>10.0223837306966</v>
      </c>
      <c r="AG39" s="75">
        <v>0</v>
      </c>
      <c r="AH39" s="75">
        <v>1.75943675449399</v>
      </c>
      <c r="AI39" s="75">
        <v>6.6498648411410004</v>
      </c>
      <c r="AJ39" s="75">
        <v>78.193788377011501</v>
      </c>
      <c r="AK39" s="75">
        <v>78.193788377011501</v>
      </c>
      <c r="AL39" s="75">
        <v>7.0398929248305002</v>
      </c>
      <c r="AM39" s="75">
        <v>0</v>
      </c>
      <c r="AN39" s="75">
        <v>697442.38192794099</v>
      </c>
      <c r="AO39" s="75">
        <v>0</v>
      </c>
      <c r="AP39" s="75">
        <v>68.123522784376902</v>
      </c>
      <c r="AQ39" s="75">
        <v>4.7662479441101198</v>
      </c>
      <c r="AR39" s="75">
        <v>8.1489454682866693</v>
      </c>
      <c r="AS39" s="75">
        <v>70.709669659963495</v>
      </c>
      <c r="AT39" s="75">
        <v>3.5830529691994402</v>
      </c>
      <c r="AU39" s="75">
        <v>51.667476271275198</v>
      </c>
      <c r="AV39" s="75">
        <v>0</v>
      </c>
      <c r="AW39" s="75">
        <v>11.944881181015401</v>
      </c>
      <c r="AX39" s="75">
        <v>24.056176771000398</v>
      </c>
      <c r="AY39" s="75">
        <v>0</v>
      </c>
      <c r="AZ39" s="75">
        <v>752.87105355577899</v>
      </c>
      <c r="BA39" s="75">
        <v>66.260501593831407</v>
      </c>
      <c r="BB39" s="75">
        <v>7.3622708154786496</v>
      </c>
      <c r="BC39" s="75">
        <v>73.622772409310102</v>
      </c>
      <c r="BD39" s="75">
        <v>4.3420264185776603E-2</v>
      </c>
      <c r="BE39" s="75">
        <v>30.059890417715199</v>
      </c>
      <c r="BF39" s="75">
        <v>3.0316504000060802</v>
      </c>
      <c r="BG39" s="75">
        <v>1.7169937841785301E-2</v>
      </c>
      <c r="BH39" s="75">
        <v>72.2770381213479</v>
      </c>
      <c r="BI39" s="75">
        <v>6.9985746212735001E-3</v>
      </c>
      <c r="BJ39" s="75">
        <v>2.08166096507327</v>
      </c>
      <c r="BK39" s="75">
        <v>22.2313284182388</v>
      </c>
      <c r="BL39" s="75">
        <v>5.9675113263557003E-3</v>
      </c>
      <c r="BM39" s="75">
        <v>0</v>
      </c>
      <c r="BN39" s="75">
        <v>0.50452329836802801</v>
      </c>
      <c r="BO39" s="75">
        <v>662.24546043493797</v>
      </c>
      <c r="BP39" s="75">
        <v>604.54660907198502</v>
      </c>
      <c r="BQ39" s="75">
        <v>57.698851362952396</v>
      </c>
      <c r="BR39" s="75">
        <v>6.4996155245071298E-3</v>
      </c>
      <c r="BS39" s="75">
        <v>1.1255464199694601E-3</v>
      </c>
      <c r="BT39" s="75">
        <v>2.69993713355049</v>
      </c>
      <c r="BU39" s="75">
        <v>0.31127697868681597</v>
      </c>
      <c r="BV39" s="75">
        <v>235.57093975980601</v>
      </c>
      <c r="BW39" s="75">
        <v>1.5831459326377699</v>
      </c>
      <c r="BX39" s="75">
        <v>0.70972813010576696</v>
      </c>
      <c r="BY39" s="75">
        <v>336.52994317256099</v>
      </c>
      <c r="BZ39" s="75">
        <v>0</v>
      </c>
      <c r="CA39" s="75">
        <v>1.2452495899954201E-2</v>
      </c>
      <c r="CB39" s="75">
        <v>2.2729096937228901</v>
      </c>
      <c r="CC39" s="75">
        <v>1.00190760032407E-3</v>
      </c>
      <c r="CD39" s="75">
        <v>35.719865308178598</v>
      </c>
      <c r="CE39" s="75">
        <v>2.0314330343097802</v>
      </c>
      <c r="CF39" s="75">
        <v>0</v>
      </c>
      <c r="CG39" s="75">
        <v>1.1690545425827601</v>
      </c>
      <c r="CH39" s="75">
        <v>11.015850769893101</v>
      </c>
      <c r="CI39" s="75">
        <v>10.2814445046948</v>
      </c>
      <c r="CJ39" s="75">
        <v>730.78836611054999</v>
      </c>
      <c r="CK39" s="75">
        <v>4.8018103161275603</v>
      </c>
      <c r="CL39" s="75"/>
      <c r="CM39" s="22">
        <f t="shared" si="14"/>
        <v>1.0302176231441107</v>
      </c>
      <c r="CN39" s="40">
        <f t="shared" si="16"/>
        <v>9.1766161916557394E-5</v>
      </c>
      <c r="CO39" s="40">
        <f t="shared" si="17"/>
        <v>1.1203246999330485E-4</v>
      </c>
      <c r="CP39" s="40">
        <f t="shared" si="18"/>
        <v>7.9049852961266865E-5</v>
      </c>
      <c r="CQ39" s="40">
        <f t="shared" si="19"/>
        <v>1.0438221763345732E-4</v>
      </c>
      <c r="CR39" s="40">
        <f t="shared" si="20"/>
        <v>8.5679927460292435E-5</v>
      </c>
      <c r="CS39" s="40">
        <f t="shared" si="21"/>
        <v>7.4258542473533439E-5</v>
      </c>
      <c r="CT39" s="40">
        <f t="shared" si="22"/>
        <v>1.0278465529692963E-4</v>
      </c>
      <c r="CU39" s="79">
        <f t="shared" si="23"/>
        <v>9.2689015256037759E-5</v>
      </c>
      <c r="CV39" s="79">
        <f t="shared" si="24"/>
        <v>9.3281121507598312E-5</v>
      </c>
      <c r="CW39" s="79">
        <f t="shared" si="25"/>
        <v>9.3166680166457115E-5</v>
      </c>
      <c r="CX39" s="79">
        <f t="shared" si="26"/>
        <v>9.5683873556782735E-5</v>
      </c>
      <c r="CY39" s="79">
        <f t="shared" si="27"/>
        <v>9.3972505666512339E-5</v>
      </c>
      <c r="CZ39" s="79">
        <f t="shared" si="28"/>
        <v>9.606367703002268E-5</v>
      </c>
      <c r="DA39" s="79">
        <f t="shared" si="29"/>
        <v>8.9275538477744026E-2</v>
      </c>
      <c r="DB39" s="79">
        <f t="shared" si="15"/>
        <v>0</v>
      </c>
    </row>
    <row r="40" spans="1:106" x14ac:dyDescent="0.25">
      <c r="A40" s="89" t="s">
        <v>206</v>
      </c>
      <c r="B40" s="75"/>
      <c r="C40" s="75"/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5"/>
      <c r="P40" s="75"/>
      <c r="Q40" s="89"/>
      <c r="R40" s="89"/>
      <c r="T40" s="75"/>
      <c r="U40" s="75"/>
      <c r="V40" s="75"/>
      <c r="W40" s="75"/>
      <c r="X40" s="75"/>
      <c r="Y40" s="75"/>
      <c r="Z40" s="75"/>
      <c r="AA40" s="75"/>
      <c r="AB40" s="75"/>
      <c r="AC40" s="75"/>
      <c r="AD40" s="75"/>
      <c r="AE40" s="75"/>
      <c r="AF40" s="75"/>
      <c r="AG40" s="75"/>
      <c r="AH40" s="75"/>
      <c r="AI40" s="75"/>
      <c r="AJ40" s="75"/>
      <c r="AK40" s="75"/>
      <c r="AL40" s="75"/>
      <c r="AM40" s="75"/>
      <c r="AN40" s="75"/>
      <c r="AO40" s="75"/>
      <c r="AP40" s="75"/>
      <c r="AQ40" s="75"/>
      <c r="AR40" s="75"/>
      <c r="AS40" s="75"/>
      <c r="AT40" s="75"/>
      <c r="AU40" s="75"/>
      <c r="AV40" s="75"/>
      <c r="AW40" s="75"/>
      <c r="AX40" s="75"/>
      <c r="AY40" s="75"/>
      <c r="AZ40" s="75"/>
      <c r="BA40" s="75"/>
      <c r="BB40" s="75"/>
      <c r="BC40" s="75"/>
      <c r="BD40" s="75"/>
      <c r="BE40" s="75"/>
      <c r="BF40" s="75"/>
      <c r="BG40" s="75"/>
      <c r="BH40" s="75"/>
      <c r="BI40" s="75"/>
      <c r="BJ40" s="75"/>
      <c r="BK40" s="75"/>
      <c r="BL40" s="75"/>
      <c r="BM40" s="75"/>
      <c r="BN40" s="75"/>
      <c r="BO40" s="75"/>
      <c r="BP40" s="75"/>
      <c r="BQ40" s="75"/>
      <c r="BR40" s="75"/>
      <c r="BS40" s="75"/>
      <c r="BT40" s="75"/>
      <c r="BU40" s="75"/>
      <c r="BV40" s="75"/>
      <c r="BW40" s="75"/>
      <c r="BX40" s="75"/>
      <c r="BY40" s="75"/>
      <c r="BZ40" s="75"/>
      <c r="CA40" s="75"/>
      <c r="CB40" s="75"/>
      <c r="CC40" s="75"/>
      <c r="CD40" s="75"/>
      <c r="CE40" s="75"/>
      <c r="CF40" s="75"/>
      <c r="CG40" s="75"/>
      <c r="CH40" s="75"/>
      <c r="CI40" s="75"/>
      <c r="CJ40" s="75"/>
      <c r="CK40" s="75"/>
      <c r="CL40" s="75"/>
      <c r="CM40" s="22" t="e">
        <f t="shared" si="14"/>
        <v>#DIV/0!</v>
      </c>
      <c r="CN40" s="40">
        <f t="shared" si="16"/>
        <v>0</v>
      </c>
      <c r="CO40" s="40">
        <f t="shared" si="17"/>
        <v>0</v>
      </c>
      <c r="CP40" s="40">
        <f t="shared" si="18"/>
        <v>0</v>
      </c>
      <c r="CQ40" s="40">
        <f t="shared" si="19"/>
        <v>0</v>
      </c>
      <c r="CR40" s="40">
        <f t="shared" si="20"/>
        <v>0</v>
      </c>
      <c r="CS40" s="40">
        <f t="shared" si="21"/>
        <v>0</v>
      </c>
      <c r="CT40" s="40">
        <f t="shared" si="22"/>
        <v>0</v>
      </c>
      <c r="CU40" s="79">
        <f t="shared" si="23"/>
        <v>0</v>
      </c>
      <c r="CV40" s="79">
        <f t="shared" si="24"/>
        <v>0</v>
      </c>
      <c r="CW40" s="79">
        <f t="shared" si="25"/>
        <v>0</v>
      </c>
      <c r="CX40" s="79">
        <f t="shared" si="26"/>
        <v>0</v>
      </c>
      <c r="CY40" s="79">
        <f t="shared" si="27"/>
        <v>0</v>
      </c>
      <c r="CZ40" s="79">
        <f t="shared" si="28"/>
        <v>0</v>
      </c>
      <c r="DA40" s="79">
        <f t="shared" si="29"/>
        <v>0</v>
      </c>
      <c r="DB40" s="79">
        <f t="shared" si="15"/>
        <v>0</v>
      </c>
    </row>
    <row r="41" spans="1:106" x14ac:dyDescent="0.25">
      <c r="A41" s="89" t="s">
        <v>207</v>
      </c>
      <c r="B41" s="75">
        <v>11436.865586</v>
      </c>
      <c r="C41" s="75">
        <v>91.600235999999995</v>
      </c>
      <c r="D41" s="75">
        <v>189.537374</v>
      </c>
      <c r="E41" s="75">
        <v>1940.2529709999999</v>
      </c>
      <c r="F41" s="75">
        <v>1630.300477</v>
      </c>
      <c r="G41" s="75">
        <v>116.114597</v>
      </c>
      <c r="H41" s="75">
        <v>2374.1209629999998</v>
      </c>
      <c r="I41" s="75">
        <v>108.32248199999999</v>
      </c>
      <c r="J41" s="75">
        <v>62.515607000000003</v>
      </c>
      <c r="K41" s="75">
        <v>224.48777100000001</v>
      </c>
      <c r="L41" s="75">
        <v>148.33244099999999</v>
      </c>
      <c r="M41" s="75">
        <v>33.076439999999998</v>
      </c>
      <c r="N41" s="75">
        <v>7.9565479999999997</v>
      </c>
      <c r="O41" s="75">
        <v>31.485115</v>
      </c>
      <c r="P41" s="75"/>
      <c r="Q41" s="89"/>
      <c r="R41" s="89" t="s">
        <v>207</v>
      </c>
      <c r="S41" s="75">
        <v>211.70039279494199</v>
      </c>
      <c r="T41" s="75">
        <v>31.757412271793001</v>
      </c>
      <c r="U41" s="75">
        <v>33.078076500528098</v>
      </c>
      <c r="V41" s="75">
        <v>108.327733176522</v>
      </c>
      <c r="W41" s="75">
        <v>108.327733176522</v>
      </c>
      <c r="X41" s="75">
        <v>11.3649262150663</v>
      </c>
      <c r="Y41" s="75">
        <v>67.323502407825103</v>
      </c>
      <c r="Z41" s="75">
        <v>62.518697033710801</v>
      </c>
      <c r="AA41" s="75">
        <v>7.9569214416172001</v>
      </c>
      <c r="AB41" s="75">
        <v>226.91709611043001</v>
      </c>
      <c r="AC41" s="75">
        <v>11437.3886747995</v>
      </c>
      <c r="AD41" s="75">
        <v>51.666592214258301</v>
      </c>
      <c r="AE41" s="75">
        <v>0</v>
      </c>
      <c r="AF41" s="75">
        <v>33.991449420396201</v>
      </c>
      <c r="AG41" s="75">
        <v>0</v>
      </c>
      <c r="AH41" s="75">
        <v>5.9671917711718496</v>
      </c>
      <c r="AI41" s="75">
        <v>22.5533959171511</v>
      </c>
      <c r="AJ41" s="75">
        <v>224.49872247429099</v>
      </c>
      <c r="AK41" s="75">
        <v>224.49872247429099</v>
      </c>
      <c r="AL41" s="75">
        <v>23.876197038212801</v>
      </c>
      <c r="AM41" s="75">
        <v>0</v>
      </c>
      <c r="AN41" s="75">
        <v>2002395.5332819601</v>
      </c>
      <c r="AO41" s="75">
        <v>0</v>
      </c>
      <c r="AP41" s="75">
        <v>231.044450872341</v>
      </c>
      <c r="AQ41" s="75">
        <v>16.1649553830412</v>
      </c>
      <c r="AR41" s="75">
        <v>27.637602146707099</v>
      </c>
      <c r="AS41" s="75">
        <v>239.81522716479299</v>
      </c>
      <c r="AT41" s="75">
        <v>12.152099209276299</v>
      </c>
      <c r="AU41" s="75">
        <v>148.340104512208</v>
      </c>
      <c r="AV41" s="75">
        <v>0</v>
      </c>
      <c r="AW41" s="75">
        <v>34.803433600054397</v>
      </c>
      <c r="AX41" s="75">
        <v>91.603446615960294</v>
      </c>
      <c r="AY41" s="75">
        <v>0</v>
      </c>
      <c r="AZ41" s="75">
        <v>2449.1283786658701</v>
      </c>
      <c r="BA41" s="75">
        <v>170.59347367163201</v>
      </c>
      <c r="BB41" s="75">
        <v>18.954813037274601</v>
      </c>
      <c r="BC41" s="75">
        <v>189.548286708907</v>
      </c>
      <c r="BD41" s="75">
        <v>0.14726224024287601</v>
      </c>
      <c r="BE41" s="75">
        <v>101.949762887905</v>
      </c>
      <c r="BF41" s="75">
        <v>10.282013182149999</v>
      </c>
      <c r="BG41" s="75">
        <v>4.6140945627407802E-2</v>
      </c>
      <c r="BH41" s="75">
        <v>245.1313464772</v>
      </c>
      <c r="BI41" s="75">
        <v>1.8915759505282799E-2</v>
      </c>
      <c r="BJ41" s="75">
        <v>5.5850857032468504</v>
      </c>
      <c r="BK41" s="75">
        <v>59.676922511064397</v>
      </c>
      <c r="BL41" s="75">
        <v>1.65398371245115E-2</v>
      </c>
      <c r="BM41" s="75">
        <v>0</v>
      </c>
      <c r="BN41" s="75">
        <v>1.35346259039776</v>
      </c>
      <c r="BO41" s="75">
        <v>1940.3509416792499</v>
      </c>
      <c r="BP41" s="75">
        <v>1630.3778749754399</v>
      </c>
      <c r="BQ41" s="75">
        <v>309.97306670381403</v>
      </c>
      <c r="BR41" s="75">
        <v>1.7524265529853301E-2</v>
      </c>
      <c r="BS41" s="75">
        <v>3.0630496684799602E-3</v>
      </c>
      <c r="BT41" s="75">
        <v>7.5426734088416296</v>
      </c>
      <c r="BU41" s="75">
        <v>0.83369798411569795</v>
      </c>
      <c r="BV41" s="75">
        <v>635.34257300660795</v>
      </c>
      <c r="BW41" s="75">
        <v>4.2546258280284599</v>
      </c>
      <c r="BX41" s="75">
        <v>1.90840316720404</v>
      </c>
      <c r="BY41" s="75">
        <v>907.63230054288795</v>
      </c>
      <c r="BZ41" s="75">
        <v>0</v>
      </c>
      <c r="CA41" s="75">
        <v>3.3476026057529598E-2</v>
      </c>
      <c r="CB41" s="75">
        <v>6.1097233933541597</v>
      </c>
      <c r="CC41" s="75">
        <v>2.74695618152857E-3</v>
      </c>
      <c r="CD41" s="75">
        <v>116.11988761189799</v>
      </c>
      <c r="CE41" s="75">
        <v>6.8897334573656597</v>
      </c>
      <c r="CF41" s="75">
        <v>0</v>
      </c>
      <c r="CG41" s="75">
        <v>3.96491450281437</v>
      </c>
      <c r="CH41" s="75">
        <v>37.3608046183205</v>
      </c>
      <c r="CI41" s="75">
        <v>34.870061618302501</v>
      </c>
      <c r="CJ41" s="75">
        <v>2374.2337273323501</v>
      </c>
      <c r="CK41" s="75">
        <v>16.285514863823899</v>
      </c>
      <c r="CL41" s="75"/>
      <c r="CM41" s="22">
        <f t="shared" si="14"/>
        <v>1.0315447676744405</v>
      </c>
      <c r="CN41" s="40">
        <f t="shared" si="16"/>
        <v>4.5737076786199855E-5</v>
      </c>
      <c r="CO41" s="40">
        <f t="shared" si="17"/>
        <v>3.5050302275410334E-5</v>
      </c>
      <c r="CP41" s="40">
        <f t="shared" si="18"/>
        <v>5.7575499104466981E-5</v>
      </c>
      <c r="CQ41" s="40">
        <f t="shared" si="19"/>
        <v>5.0493765871940532E-5</v>
      </c>
      <c r="CR41" s="40">
        <f t="shared" si="20"/>
        <v>4.7474668953254498E-5</v>
      </c>
      <c r="CS41" s="40">
        <f t="shared" si="21"/>
        <v>4.5563710633130097E-5</v>
      </c>
      <c r="CT41" s="40">
        <f t="shared" si="22"/>
        <v>4.7497298624481469E-5</v>
      </c>
      <c r="CU41" s="79">
        <f t="shared" si="23"/>
        <v>4.8477254444824345E-5</v>
      </c>
      <c r="CV41" s="79">
        <f t="shared" si="24"/>
        <v>4.9428196558948359E-5</v>
      </c>
      <c r="CW41" s="79">
        <f t="shared" si="25"/>
        <v>4.8784280062082526E-5</v>
      </c>
      <c r="CX41" s="79">
        <f t="shared" si="26"/>
        <v>5.1664438044351882E-5</v>
      </c>
      <c r="CY41" s="79">
        <f t="shared" si="27"/>
        <v>4.9476319945564608E-5</v>
      </c>
      <c r="CZ41" s="79">
        <f t="shared" si="28"/>
        <v>4.6935130310320603E-5</v>
      </c>
      <c r="DA41" s="79">
        <f t="shared" si="29"/>
        <v>0.10539325011372506</v>
      </c>
      <c r="DB41" s="79">
        <f t="shared" si="15"/>
        <v>0</v>
      </c>
    </row>
    <row r="42" spans="1:106" x14ac:dyDescent="0.25">
      <c r="A42" s="89" t="s">
        <v>208</v>
      </c>
      <c r="B42" s="75">
        <v>7377.1003270000001</v>
      </c>
      <c r="C42" s="75">
        <v>90.951502000000005</v>
      </c>
      <c r="D42" s="75">
        <v>87.149062999999998</v>
      </c>
      <c r="E42" s="75">
        <v>1057.786263</v>
      </c>
      <c r="F42" s="75">
        <v>989.84036900000001</v>
      </c>
      <c r="G42" s="75">
        <v>96.859128999999996</v>
      </c>
      <c r="H42" s="75">
        <v>1488.5273</v>
      </c>
      <c r="I42" s="75">
        <v>88.407523999999995</v>
      </c>
      <c r="J42" s="75">
        <v>23.701761999999999</v>
      </c>
      <c r="K42" s="75">
        <v>176.578024</v>
      </c>
      <c r="L42" s="75">
        <v>198.69968399999999</v>
      </c>
      <c r="M42" s="75">
        <v>27.019950000000001</v>
      </c>
      <c r="N42" s="75">
        <v>14.300027999999999</v>
      </c>
      <c r="O42" s="75">
        <v>25.676849000000001</v>
      </c>
      <c r="P42" s="75"/>
      <c r="Q42" s="89"/>
      <c r="R42" s="89" t="s">
        <v>208</v>
      </c>
      <c r="S42" s="75">
        <v>114.78561196859199</v>
      </c>
      <c r="T42" s="75">
        <v>17.219112943749401</v>
      </c>
      <c r="U42" s="75">
        <v>27.0200198645231</v>
      </c>
      <c r="V42" s="75">
        <v>88.407741175640794</v>
      </c>
      <c r="W42" s="75">
        <v>88.407741175640794</v>
      </c>
      <c r="X42" s="75">
        <v>6.1621623927564899</v>
      </c>
      <c r="Y42" s="75">
        <v>36.5033164462643</v>
      </c>
      <c r="Z42" s="75">
        <v>23.701776410612201</v>
      </c>
      <c r="AA42" s="75">
        <v>14.300071730825801</v>
      </c>
      <c r="AB42" s="75">
        <v>123.03620104978</v>
      </c>
      <c r="AC42" s="75">
        <v>7377.1163793435699</v>
      </c>
      <c r="AD42" s="75">
        <v>28.014032612186899</v>
      </c>
      <c r="AE42" s="75">
        <v>0</v>
      </c>
      <c r="AF42" s="75">
        <v>18.430422877829599</v>
      </c>
      <c r="AG42" s="75">
        <v>0</v>
      </c>
      <c r="AH42" s="75">
        <v>3.23546012113973</v>
      </c>
      <c r="AI42" s="75">
        <v>12.228625044108201</v>
      </c>
      <c r="AJ42" s="75">
        <v>176.57842718662101</v>
      </c>
      <c r="AK42" s="75">
        <v>176.57842718662101</v>
      </c>
      <c r="AL42" s="75">
        <v>12.9458677670863</v>
      </c>
      <c r="AM42" s="75">
        <v>0</v>
      </c>
      <c r="AN42" s="75">
        <v>1391755.2958215801</v>
      </c>
      <c r="AO42" s="75">
        <v>0</v>
      </c>
      <c r="AP42" s="75">
        <v>125.27403609804399</v>
      </c>
      <c r="AQ42" s="75">
        <v>8.7647701293461395</v>
      </c>
      <c r="AR42" s="75">
        <v>14.9852727856799</v>
      </c>
      <c r="AS42" s="75">
        <v>130.029658270195</v>
      </c>
      <c r="AT42" s="75">
        <v>6.5889536281156103</v>
      </c>
      <c r="AU42" s="75">
        <v>198.700723492843</v>
      </c>
      <c r="AV42" s="75">
        <v>0</v>
      </c>
      <c r="AW42" s="75">
        <v>27.475278694696598</v>
      </c>
      <c r="AX42" s="75">
        <v>90.951695644989698</v>
      </c>
      <c r="AY42" s="75">
        <v>0</v>
      </c>
      <c r="AZ42" s="75">
        <v>1529.1389343717101</v>
      </c>
      <c r="BA42" s="75">
        <v>78.434343747570693</v>
      </c>
      <c r="BB42" s="75">
        <v>8.7149249898113403</v>
      </c>
      <c r="BC42" s="75">
        <v>87.149268737382101</v>
      </c>
      <c r="BD42" s="75">
        <v>7.9846786330682304E-2</v>
      </c>
      <c r="BE42" s="75">
        <v>55.277937894668597</v>
      </c>
      <c r="BF42" s="75">
        <v>5.5749852647297997</v>
      </c>
      <c r="BG42" s="75">
        <v>1.5855385418409602E-2</v>
      </c>
      <c r="BH42" s="75">
        <v>132.912114147046</v>
      </c>
      <c r="BI42" s="75">
        <v>5.5845032433296297E-2</v>
      </c>
      <c r="BJ42" s="75">
        <v>8.9255859197407297</v>
      </c>
      <c r="BK42" s="75">
        <v>139.64130951415601</v>
      </c>
      <c r="BL42" s="75">
        <v>2.73956347667785E-2</v>
      </c>
      <c r="BM42" s="75">
        <v>0</v>
      </c>
      <c r="BN42" s="75">
        <v>13.7363078039209</v>
      </c>
      <c r="BO42" s="75">
        <v>1057.8859430514201</v>
      </c>
      <c r="BP42" s="75">
        <v>989.940154644426</v>
      </c>
      <c r="BQ42" s="75">
        <v>67.945788406995206</v>
      </c>
      <c r="BR42" s="75">
        <v>2.37400920178353E-2</v>
      </c>
      <c r="BS42" s="75">
        <v>2.8298382885078499E-3</v>
      </c>
      <c r="BT42" s="75">
        <v>0.204268121334678</v>
      </c>
      <c r="BU42" s="75">
        <v>2.5738335838555502</v>
      </c>
      <c r="BV42" s="75">
        <v>332.04124425370702</v>
      </c>
      <c r="BW42" s="75">
        <v>2.43819422520213</v>
      </c>
      <c r="BX42" s="75">
        <v>3.4145444753826402</v>
      </c>
      <c r="BY42" s="75">
        <v>474.34456174870598</v>
      </c>
      <c r="BZ42" s="75">
        <v>0</v>
      </c>
      <c r="CA42" s="75">
        <v>8.5338025812816604E-2</v>
      </c>
      <c r="CB42" s="75">
        <v>12.4084343011623</v>
      </c>
      <c r="CC42" s="75">
        <v>8.6668852019158101E-4</v>
      </c>
      <c r="CD42" s="75">
        <v>96.859356342973001</v>
      </c>
      <c r="CE42" s="75">
        <v>3.7356719032682602</v>
      </c>
      <c r="CF42" s="75">
        <v>0</v>
      </c>
      <c r="CG42" s="75">
        <v>2.14981928865007</v>
      </c>
      <c r="CH42" s="75">
        <v>20.257303375021898</v>
      </c>
      <c r="CI42" s="75">
        <v>18.906810234433699</v>
      </c>
      <c r="CJ42" s="75">
        <v>1488.5302768321701</v>
      </c>
      <c r="CK42" s="75">
        <v>8.8301408714140308</v>
      </c>
      <c r="CL42" s="75"/>
      <c r="CM42" s="22">
        <f t="shared" si="14"/>
        <v>1.0272810423621088</v>
      </c>
      <c r="CN42" s="40">
        <f t="shared" si="16"/>
        <v>2.1759692641027242E-6</v>
      </c>
      <c r="CO42" s="40">
        <f t="shared" si="17"/>
        <v>2.1291016138809675E-6</v>
      </c>
      <c r="CP42" s="40">
        <f t="shared" si="18"/>
        <v>2.3607526578130398E-6</v>
      </c>
      <c r="CQ42" s="40">
        <f t="shared" si="19"/>
        <v>9.4234586803418159E-5</v>
      </c>
      <c r="CR42" s="40">
        <f t="shared" si="20"/>
        <v>1.0080983515231066E-4</v>
      </c>
      <c r="CS42" s="40">
        <f t="shared" si="21"/>
        <v>2.3471507059010071E-6</v>
      </c>
      <c r="CT42" s="40">
        <f t="shared" si="22"/>
        <v>1.999850570516243E-6</v>
      </c>
      <c r="CU42" s="79">
        <f t="shared" si="23"/>
        <v>2.4565289352400349E-6</v>
      </c>
      <c r="CV42" s="79">
        <f t="shared" si="24"/>
        <v>6.0799750677599759E-7</v>
      </c>
      <c r="CW42" s="79">
        <f t="shared" si="25"/>
        <v>2.2833340858663636E-6</v>
      </c>
      <c r="CX42" s="79">
        <f t="shared" si="26"/>
        <v>5.2314770817953267E-6</v>
      </c>
      <c r="CY42" s="79">
        <f t="shared" si="27"/>
        <v>2.5856644108637313E-6</v>
      </c>
      <c r="CZ42" s="79">
        <f t="shared" si="28"/>
        <v>3.0580937185190705E-6</v>
      </c>
      <c r="DA42" s="79">
        <f t="shared" si="29"/>
        <v>7.0040903176888936E-2</v>
      </c>
      <c r="DB42" s="79">
        <f t="shared" si="15"/>
        <v>0</v>
      </c>
    </row>
    <row r="43" spans="1:106" x14ac:dyDescent="0.25">
      <c r="A43" s="89" t="s">
        <v>209</v>
      </c>
      <c r="B43" s="75">
        <v>14106.842264999999</v>
      </c>
      <c r="C43" s="75">
        <v>90.242855000000006</v>
      </c>
      <c r="D43" s="75">
        <v>262.62673999999998</v>
      </c>
      <c r="E43" s="75">
        <v>2318.9119580000001</v>
      </c>
      <c r="F43" s="75">
        <v>2086.9928920000002</v>
      </c>
      <c r="G43" s="75">
        <v>130.60931099999999</v>
      </c>
      <c r="H43" s="75">
        <v>2575.2809350000002</v>
      </c>
      <c r="I43" s="75">
        <v>132.93292</v>
      </c>
      <c r="J43" s="75">
        <v>76.718806999999998</v>
      </c>
      <c r="K43" s="75">
        <v>275.49021699999997</v>
      </c>
      <c r="L43" s="75">
        <v>182.032691</v>
      </c>
      <c r="M43" s="75">
        <v>40.591113999999997</v>
      </c>
      <c r="N43" s="75">
        <v>9.7645060000000008</v>
      </c>
      <c r="O43" s="75">
        <v>38.638553999999999</v>
      </c>
      <c r="P43" s="75"/>
      <c r="Q43" s="89"/>
      <c r="R43" s="89" t="s">
        <v>209</v>
      </c>
      <c r="S43" s="75">
        <v>220.001928093092</v>
      </c>
      <c r="T43" s="75">
        <v>33.002758020935602</v>
      </c>
      <c r="U43" s="75">
        <v>40.594417165834599</v>
      </c>
      <c r="V43" s="75">
        <v>132.94365762301601</v>
      </c>
      <c r="W43" s="75">
        <v>132.94365762301601</v>
      </c>
      <c r="X43" s="75">
        <v>11.810594911556</v>
      </c>
      <c r="Y43" s="75">
        <v>69.963498487832297</v>
      </c>
      <c r="Z43" s="75">
        <v>76.7250373108579</v>
      </c>
      <c r="AA43" s="75">
        <v>9.7652847529452504</v>
      </c>
      <c r="AB43" s="75">
        <v>235.815330314363</v>
      </c>
      <c r="AC43" s="75">
        <v>14107.891435153701</v>
      </c>
      <c r="AD43" s="75">
        <v>53.692634405343298</v>
      </c>
      <c r="AE43" s="75">
        <v>0</v>
      </c>
      <c r="AF43" s="75">
        <v>35.324364403213004</v>
      </c>
      <c r="AG43" s="75">
        <v>0</v>
      </c>
      <c r="AH43" s="75">
        <v>6.2011757366580298</v>
      </c>
      <c r="AI43" s="75">
        <v>23.4377936729636</v>
      </c>
      <c r="AJ43" s="75">
        <v>275.51260446065498</v>
      </c>
      <c r="AK43" s="75">
        <v>275.51260446065498</v>
      </c>
      <c r="AL43" s="75">
        <v>24.812455896971802</v>
      </c>
      <c r="AM43" s="75">
        <v>0</v>
      </c>
      <c r="AN43" s="75">
        <v>2457406.9315034901</v>
      </c>
      <c r="AO43" s="75">
        <v>0</v>
      </c>
      <c r="AP43" s="75">
        <v>240.10452895716901</v>
      </c>
      <c r="AQ43" s="75">
        <v>16.798840062387399</v>
      </c>
      <c r="AR43" s="75">
        <v>28.721341983245502</v>
      </c>
      <c r="AS43" s="75">
        <v>249.21923227524599</v>
      </c>
      <c r="AT43" s="75">
        <v>12.6286208195153</v>
      </c>
      <c r="AU43" s="75">
        <v>182.04801569507401</v>
      </c>
      <c r="AV43" s="75">
        <v>0</v>
      </c>
      <c r="AW43" s="75">
        <v>42.088543708924902</v>
      </c>
      <c r="AX43" s="75">
        <v>90.254701283641097</v>
      </c>
      <c r="AY43" s="75">
        <v>0</v>
      </c>
      <c r="AZ43" s="75">
        <v>2653.3117080860002</v>
      </c>
      <c r="BA43" s="75">
        <v>236.37656894679699</v>
      </c>
      <c r="BB43" s="75">
        <v>26.264070706195501</v>
      </c>
      <c r="BC43" s="75">
        <v>262.64063965299198</v>
      </c>
      <c r="BD43" s="75">
        <v>0.153036785418001</v>
      </c>
      <c r="BE43" s="75">
        <v>105.947538280394</v>
      </c>
      <c r="BF43" s="75">
        <v>10.685209663612399</v>
      </c>
      <c r="BG43" s="75">
        <v>5.8436579528982499E-2</v>
      </c>
      <c r="BH43" s="75">
        <v>254.74381413283899</v>
      </c>
      <c r="BI43" s="75">
        <v>2.4375224612399899E-2</v>
      </c>
      <c r="BJ43" s="75">
        <v>7.0385480668220897</v>
      </c>
      <c r="BK43" s="75">
        <v>75.325042973594094</v>
      </c>
      <c r="BL43" s="75">
        <v>2.2893333553795501E-2</v>
      </c>
      <c r="BM43" s="75">
        <v>0</v>
      </c>
      <c r="BN43" s="75">
        <v>1.70502899607026</v>
      </c>
      <c r="BO43" s="75">
        <v>2319.0580077883301</v>
      </c>
      <c r="BP43" s="75">
        <v>2087.1380234907501</v>
      </c>
      <c r="BQ43" s="75">
        <v>231.91998429757899</v>
      </c>
      <c r="BR43" s="75">
        <v>2.2417419324614E-2</v>
      </c>
      <c r="BS43" s="75">
        <v>4.0275445581661896E-3</v>
      </c>
      <c r="BT43" s="75">
        <v>10.662783353340201</v>
      </c>
      <c r="BU43" s="75">
        <v>1.0450196844083599</v>
      </c>
      <c r="BV43" s="75">
        <v>813.49403815098299</v>
      </c>
      <c r="BW43" s="75">
        <v>5.38916891703456</v>
      </c>
      <c r="BX43" s="75">
        <v>2.4213353683096601</v>
      </c>
      <c r="BY43" s="75">
        <v>1162.1344320067001</v>
      </c>
      <c r="BZ43" s="75">
        <v>0</v>
      </c>
      <c r="CA43" s="75">
        <v>4.2443567078379797E-2</v>
      </c>
      <c r="CB43" s="75">
        <v>7.7443426169965299</v>
      </c>
      <c r="CC43" s="75">
        <v>3.6896878332423901E-3</v>
      </c>
      <c r="CD43" s="75">
        <v>130.622704754598</v>
      </c>
      <c r="CE43" s="75">
        <v>7.1599010297893102</v>
      </c>
      <c r="CF43" s="75">
        <v>0</v>
      </c>
      <c r="CG43" s="75">
        <v>4.1203757044471399</v>
      </c>
      <c r="CH43" s="75">
        <v>38.825883256190501</v>
      </c>
      <c r="CI43" s="75">
        <v>36.237451795856401</v>
      </c>
      <c r="CJ43" s="75">
        <v>2575.4801711888899</v>
      </c>
      <c r="CK43" s="75">
        <v>16.9241708923036</v>
      </c>
      <c r="CL43" s="75"/>
      <c r="CM43" s="22">
        <f t="shared" si="14"/>
        <v>1.030220204281822</v>
      </c>
      <c r="CN43" s="40">
        <f t="shared" si="16"/>
        <v>7.4373139926874897E-5</v>
      </c>
      <c r="CO43" s="40">
        <f t="shared" si="17"/>
        <v>1.3127115316876115E-4</v>
      </c>
      <c r="CP43" s="40">
        <f t="shared" si="18"/>
        <v>5.2925505574927469E-5</v>
      </c>
      <c r="CQ43" s="40">
        <f t="shared" si="19"/>
        <v>6.2982032511450239E-5</v>
      </c>
      <c r="CR43" s="40">
        <f t="shared" si="20"/>
        <v>6.9540960731704371E-5</v>
      </c>
      <c r="CS43" s="40">
        <f t="shared" si="21"/>
        <v>1.0254823714683844E-4</v>
      </c>
      <c r="CT43" s="40">
        <f t="shared" si="22"/>
        <v>7.7364836659927117E-5</v>
      </c>
      <c r="CU43" s="79">
        <f t="shared" si="23"/>
        <v>8.0774747263603151E-5</v>
      </c>
      <c r="CV43" s="79">
        <f t="shared" si="24"/>
        <v>8.1209694226626856E-5</v>
      </c>
      <c r="CW43" s="79">
        <f t="shared" si="25"/>
        <v>8.1264085885892582E-5</v>
      </c>
      <c r="CX43" s="79">
        <f t="shared" si="26"/>
        <v>8.4186499632717167E-5</v>
      </c>
      <c r="CY43" s="79">
        <f t="shared" si="27"/>
        <v>8.1376575045510817E-5</v>
      </c>
      <c r="CZ43" s="79">
        <f t="shared" si="28"/>
        <v>7.9753440189360311E-5</v>
      </c>
      <c r="DA43" s="79">
        <f t="shared" si="29"/>
        <v>8.9288789350784284E-2</v>
      </c>
      <c r="DB43" s="79">
        <f t="shared" si="15"/>
        <v>0</v>
      </c>
    </row>
    <row r="44" spans="1:106" x14ac:dyDescent="0.25">
      <c r="A44" s="89" t="s">
        <v>210</v>
      </c>
      <c r="B44" s="75">
        <v>295992.10408000002</v>
      </c>
      <c r="C44" s="75">
        <v>3001.9654890000002</v>
      </c>
      <c r="D44" s="75">
        <v>4903.0174120000001</v>
      </c>
      <c r="E44" s="75">
        <v>51793.695176000001</v>
      </c>
      <c r="F44" s="75">
        <v>43300.083153</v>
      </c>
      <c r="G44" s="75">
        <v>3476.5592099999999</v>
      </c>
      <c r="H44" s="75">
        <v>67031.757570000002</v>
      </c>
      <c r="I44" s="75">
        <v>2707.473176</v>
      </c>
      <c r="J44" s="75">
        <v>726.94703200000004</v>
      </c>
      <c r="K44" s="75">
        <v>4057.9790149999999</v>
      </c>
      <c r="L44" s="75">
        <v>3721.9678330000002</v>
      </c>
      <c r="M44" s="75">
        <v>827.10420099999999</v>
      </c>
      <c r="N44" s="75">
        <v>439.399224</v>
      </c>
      <c r="O44" s="75">
        <v>785.10253299999999</v>
      </c>
      <c r="P44" s="75"/>
      <c r="Q44" s="89"/>
      <c r="R44" s="89" t="s">
        <v>210</v>
      </c>
      <c r="S44" s="75">
        <v>6475.70960439584</v>
      </c>
      <c r="T44" s="75">
        <v>971.42907416502703</v>
      </c>
      <c r="U44" s="75">
        <v>827.09224185698599</v>
      </c>
      <c r="V44" s="75">
        <v>2707.4340407874802</v>
      </c>
      <c r="W44" s="75">
        <v>2707.4340407874802</v>
      </c>
      <c r="X44" s="75">
        <v>347.64184915205198</v>
      </c>
      <c r="Y44" s="75">
        <v>2059.3593232953699</v>
      </c>
      <c r="Z44" s="75">
        <v>726.93652372894303</v>
      </c>
      <c r="AA44" s="75">
        <v>439.39277076727001</v>
      </c>
      <c r="AB44" s="75">
        <v>6941.1740472029396</v>
      </c>
      <c r="AC44" s="75">
        <v>295987.800019446</v>
      </c>
      <c r="AD44" s="75">
        <v>1580.4314337652299</v>
      </c>
      <c r="AE44" s="75">
        <v>0</v>
      </c>
      <c r="AF44" s="75">
        <v>1039.7649107479699</v>
      </c>
      <c r="AG44" s="75">
        <v>0</v>
      </c>
      <c r="AH44" s="75">
        <v>182.53071242336799</v>
      </c>
      <c r="AI44" s="75">
        <v>689.88603876997104</v>
      </c>
      <c r="AJ44" s="75">
        <v>4057.9203952108601</v>
      </c>
      <c r="AK44" s="75">
        <v>4057.9203952108601</v>
      </c>
      <c r="AL44" s="75">
        <v>730.34955942656495</v>
      </c>
      <c r="AM44" s="75">
        <v>0</v>
      </c>
      <c r="AN44" s="75">
        <v>56918598.489550203</v>
      </c>
      <c r="AO44" s="75">
        <v>0</v>
      </c>
      <c r="AP44" s="75">
        <v>7067.42505257013</v>
      </c>
      <c r="AQ44" s="75">
        <v>494.47008974167198</v>
      </c>
      <c r="AR44" s="75">
        <v>845.40632261492897</v>
      </c>
      <c r="AS44" s="75">
        <v>7335.71485923606</v>
      </c>
      <c r="AT44" s="75">
        <v>371.72080637288701</v>
      </c>
      <c r="AU44" s="75">
        <v>3721.9254228426998</v>
      </c>
      <c r="AV44" s="75">
        <v>0</v>
      </c>
      <c r="AW44" s="75">
        <v>886.54863023764199</v>
      </c>
      <c r="AX44" s="75">
        <v>3001.9166345306598</v>
      </c>
      <c r="AY44" s="75">
        <v>0</v>
      </c>
      <c r="AZ44" s="75">
        <v>69321.808408563898</v>
      </c>
      <c r="BA44" s="75">
        <v>4412.6606523495602</v>
      </c>
      <c r="BB44" s="75">
        <v>490.29565641583599</v>
      </c>
      <c r="BC44" s="75">
        <v>4902.9563087653996</v>
      </c>
      <c r="BD44" s="75">
        <v>4.5046090061211999</v>
      </c>
      <c r="BE44" s="75">
        <v>3118.54386410088</v>
      </c>
      <c r="BF44" s="75">
        <v>314.51652947214097</v>
      </c>
      <c r="BG44" s="75">
        <v>1.25910542892574</v>
      </c>
      <c r="BH44" s="75">
        <v>7498.3301663843604</v>
      </c>
      <c r="BI44" s="75">
        <v>0.493813441179693</v>
      </c>
      <c r="BJ44" s="75">
        <v>154.266426665707</v>
      </c>
      <c r="BK44" s="75">
        <v>1642.0582496107099</v>
      </c>
      <c r="BL44" s="75">
        <v>0.34745755235249698</v>
      </c>
      <c r="BM44" s="75">
        <v>0</v>
      </c>
      <c r="BN44" s="75">
        <v>37.419435477295103</v>
      </c>
      <c r="BO44" s="75">
        <v>51793.033110887198</v>
      </c>
      <c r="BP44" s="75">
        <v>43299.480794480201</v>
      </c>
      <c r="BQ44" s="75">
        <v>8493.55231640702</v>
      </c>
      <c r="BR44" s="75">
        <v>0.46628910514723998</v>
      </c>
      <c r="BS44" s="75">
        <v>7.5669128604617497E-2</v>
      </c>
      <c r="BT44" s="75">
        <v>146.55960265646999</v>
      </c>
      <c r="BU44" s="75">
        <v>23.3288025364837</v>
      </c>
      <c r="BV44" s="75">
        <v>16865.039308923799</v>
      </c>
      <c r="BW44" s="75">
        <v>116.059231155288</v>
      </c>
      <c r="BX44" s="75">
        <v>51.842616264212801</v>
      </c>
      <c r="BY44" s="75">
        <v>24092.914630477801</v>
      </c>
      <c r="BZ44" s="75">
        <v>0</v>
      </c>
      <c r="CA44" s="75">
        <v>0.91099239101219698</v>
      </c>
      <c r="CB44" s="75">
        <v>166.375455339914</v>
      </c>
      <c r="CC44" s="75">
        <v>6.3708325258464399E-2</v>
      </c>
      <c r="CD44" s="75">
        <v>3476.5048603673099</v>
      </c>
      <c r="CE44" s="75">
        <v>210.75014325169099</v>
      </c>
      <c r="CF44" s="75">
        <v>0</v>
      </c>
      <c r="CG44" s="75">
        <v>121.282736072959</v>
      </c>
      <c r="CH44" s="75">
        <v>1142.8312877563999</v>
      </c>
      <c r="CI44" s="75">
        <v>1066.64141958512</v>
      </c>
      <c r="CJ44" s="75">
        <v>67030.860523002499</v>
      </c>
      <c r="CK44" s="75">
        <v>498.15949704450998</v>
      </c>
      <c r="CL44" s="75"/>
      <c r="CM44" s="22">
        <f t="shared" si="14"/>
        <v>1.0341775096975703</v>
      </c>
      <c r="CN44" s="40">
        <f t="shared" si="16"/>
        <v>-1.4541133005535037E-5</v>
      </c>
      <c r="CO44" s="40">
        <f t="shared" si="17"/>
        <v>-1.6274160885369453E-5</v>
      </c>
      <c r="CP44" s="40">
        <f t="shared" si="18"/>
        <v>-1.2462373568361119E-5</v>
      </c>
      <c r="CQ44" s="40">
        <f t="shared" si="19"/>
        <v>-1.2782735631305824E-5</v>
      </c>
      <c r="CR44" s="40">
        <f t="shared" si="20"/>
        <v>-1.3911255497356036E-5</v>
      </c>
      <c r="CS44" s="40">
        <f t="shared" si="21"/>
        <v>-1.5633167567996423E-5</v>
      </c>
      <c r="CT44" s="40">
        <f t="shared" si="22"/>
        <v>-1.3382417976526164E-5</v>
      </c>
      <c r="CU44" s="79">
        <f t="shared" si="23"/>
        <v>-1.4454515326949064E-5</v>
      </c>
      <c r="CV44" s="79">
        <f t="shared" si="24"/>
        <v>-1.4455346255552101E-5</v>
      </c>
      <c r="CW44" s="79">
        <f t="shared" si="25"/>
        <v>-1.4445562414967657E-5</v>
      </c>
      <c r="CX44" s="79">
        <f t="shared" si="26"/>
        <v>-1.1394552345210971E-5</v>
      </c>
      <c r="CY44" s="79">
        <f t="shared" si="27"/>
        <v>-1.4459052438057021E-5</v>
      </c>
      <c r="CZ44" s="79">
        <f t="shared" si="28"/>
        <v>-1.468649095747097E-5</v>
      </c>
      <c r="DA44" s="79">
        <f t="shared" si="29"/>
        <v>0.12921381981790395</v>
      </c>
      <c r="DB44" s="79">
        <f t="shared" si="15"/>
        <v>0</v>
      </c>
    </row>
    <row r="45" spans="1:106" x14ac:dyDescent="0.25">
      <c r="A45" s="89" t="s">
        <v>211</v>
      </c>
      <c r="B45" s="75">
        <v>31226.631589000001</v>
      </c>
      <c r="C45" s="75">
        <v>329.88294999999999</v>
      </c>
      <c r="D45" s="75">
        <v>364.08713</v>
      </c>
      <c r="E45" s="75">
        <v>7547.307452</v>
      </c>
      <c r="F45" s="75">
        <v>4311.304803</v>
      </c>
      <c r="G45" s="75">
        <v>335.111133</v>
      </c>
      <c r="H45" s="75">
        <v>9493.8242900000005</v>
      </c>
      <c r="I45" s="75">
        <v>304.10765900000001</v>
      </c>
      <c r="J45" s="75">
        <v>81.530174000000002</v>
      </c>
      <c r="K45" s="75">
        <v>607.39999899999998</v>
      </c>
      <c r="L45" s="75">
        <v>683.49484500000005</v>
      </c>
      <c r="M45" s="75">
        <v>92.944494000000006</v>
      </c>
      <c r="N45" s="75">
        <v>49.189909</v>
      </c>
      <c r="O45" s="75">
        <v>88.324295000000006</v>
      </c>
      <c r="P45" s="75"/>
      <c r="Q45" s="89"/>
      <c r="R45" s="89" t="s">
        <v>211</v>
      </c>
      <c r="S45" s="75">
        <v>909.48768018322596</v>
      </c>
      <c r="T45" s="75">
        <v>136.433289256987</v>
      </c>
      <c r="U45" s="75">
        <v>92.944594738365197</v>
      </c>
      <c r="V45" s="75">
        <v>304.10762942772999</v>
      </c>
      <c r="W45" s="75">
        <v>304.10762942772999</v>
      </c>
      <c r="X45" s="75">
        <v>48.824877892266699</v>
      </c>
      <c r="Y45" s="75">
        <v>289.228653027272</v>
      </c>
      <c r="Z45" s="75">
        <v>81.530224170785701</v>
      </c>
      <c r="AA45" s="75">
        <v>49.189873190270802</v>
      </c>
      <c r="AB45" s="75">
        <v>974.86026161722202</v>
      </c>
      <c r="AC45" s="75">
        <v>31226.621594916101</v>
      </c>
      <c r="AD45" s="75">
        <v>221.965382337508</v>
      </c>
      <c r="AE45" s="75">
        <v>0</v>
      </c>
      <c r="AF45" s="75">
        <v>146.030885392881</v>
      </c>
      <c r="AG45" s="75">
        <v>0</v>
      </c>
      <c r="AH45" s="75">
        <v>25.635700243900299</v>
      </c>
      <c r="AI45" s="75">
        <v>96.891659625539404</v>
      </c>
      <c r="AJ45" s="75">
        <v>607.39989271375896</v>
      </c>
      <c r="AK45" s="75">
        <v>607.39989271375896</v>
      </c>
      <c r="AL45" s="75">
        <v>102.574777114846</v>
      </c>
      <c r="AM45" s="75">
        <v>0</v>
      </c>
      <c r="AN45" s="75">
        <v>4787626.1668459</v>
      </c>
      <c r="AO45" s="75">
        <v>0</v>
      </c>
      <c r="AP45" s="75">
        <v>992.59170646048699</v>
      </c>
      <c r="AQ45" s="75">
        <v>69.4462845379079</v>
      </c>
      <c r="AR45" s="75">
        <v>118.734043437963</v>
      </c>
      <c r="AS45" s="75">
        <v>1030.2718534092801</v>
      </c>
      <c r="AT45" s="75">
        <v>52.2066662792923</v>
      </c>
      <c r="AU45" s="75">
        <v>683.49679053489695</v>
      </c>
      <c r="AV45" s="75">
        <v>0</v>
      </c>
      <c r="AW45" s="75">
        <v>102.57359586929999</v>
      </c>
      <c r="AX45" s="75">
        <v>329.88290433682198</v>
      </c>
      <c r="AY45" s="75">
        <v>0</v>
      </c>
      <c r="AZ45" s="75">
        <v>9815.5776200003293</v>
      </c>
      <c r="BA45" s="75">
        <v>327.67841751263501</v>
      </c>
      <c r="BB45" s="75">
        <v>36.408654340184199</v>
      </c>
      <c r="BC45" s="75">
        <v>364.08707185281901</v>
      </c>
      <c r="BD45" s="75">
        <v>0.63265440369907999</v>
      </c>
      <c r="BE45" s="75">
        <v>437.98712569116998</v>
      </c>
      <c r="BF45" s="75">
        <v>44.172610063233499</v>
      </c>
      <c r="BG45" s="75">
        <v>1.7973742755997901E-2</v>
      </c>
      <c r="BH45" s="75">
        <v>1053.1106901389301</v>
      </c>
      <c r="BI45" s="75">
        <v>0</v>
      </c>
      <c r="BJ45" s="75">
        <v>31.0953437618567</v>
      </c>
      <c r="BK45" s="75">
        <v>373.869939049918</v>
      </c>
      <c r="BL45" s="75">
        <v>4.9734940379305197E-2</v>
      </c>
      <c r="BM45" s="75">
        <v>0</v>
      </c>
      <c r="BN45" s="75">
        <v>37.770440985466003</v>
      </c>
      <c r="BO45" s="75">
        <v>7547.3057725107101</v>
      </c>
      <c r="BP45" s="75">
        <v>4311.3037940112899</v>
      </c>
      <c r="BQ45" s="75">
        <v>3236.0019784994201</v>
      </c>
      <c r="BR45" s="75">
        <v>1.4636620014550501</v>
      </c>
      <c r="BS45" s="75">
        <v>1.6439443314979801E-2</v>
      </c>
      <c r="BT45" s="75">
        <v>22.0560735037506</v>
      </c>
      <c r="BU45" s="75">
        <v>17.1477830120647</v>
      </c>
      <c r="BV45" s="75">
        <v>1558.7645920049299</v>
      </c>
      <c r="BW45" s="75">
        <v>6.9799789939207502</v>
      </c>
      <c r="BX45" s="75">
        <v>8.7953185046049001</v>
      </c>
      <c r="BY45" s="75">
        <v>2226.80678663558</v>
      </c>
      <c r="BZ45" s="75">
        <v>0</v>
      </c>
      <c r="CA45" s="75">
        <v>0.290312893784619</v>
      </c>
      <c r="CB45" s="75">
        <v>26.1568220884384</v>
      </c>
      <c r="CC45" s="75">
        <v>2.2592449063421401E-2</v>
      </c>
      <c r="CD45" s="75">
        <v>335.11111752861802</v>
      </c>
      <c r="CE45" s="75">
        <v>29.599015870371101</v>
      </c>
      <c r="CF45" s="75">
        <v>0</v>
      </c>
      <c r="CG45" s="75">
        <v>17.0336506156703</v>
      </c>
      <c r="CH45" s="75">
        <v>160.506125872833</v>
      </c>
      <c r="CI45" s="75">
        <v>149.805520324615</v>
      </c>
      <c r="CJ45" s="75">
        <v>9493.8216504130796</v>
      </c>
      <c r="CK45" s="75">
        <v>69.964464553811794</v>
      </c>
      <c r="CL45" s="75"/>
      <c r="CM45" s="22">
        <f t="shared" si="14"/>
        <v>1.0338910905887146</v>
      </c>
      <c r="CN45" s="40">
        <f t="shared" si="16"/>
        <v>-3.2005001469943535E-7</v>
      </c>
      <c r="CO45" s="40">
        <f t="shared" si="17"/>
        <v>-1.3842236470211786E-7</v>
      </c>
      <c r="CP45" s="40">
        <f t="shared" si="18"/>
        <v>-1.5970677401787972E-7</v>
      </c>
      <c r="CQ45" s="40">
        <f t="shared" si="19"/>
        <v>-2.2252827258043512E-7</v>
      </c>
      <c r="CR45" s="40">
        <f t="shared" si="20"/>
        <v>-2.3403325818038588E-7</v>
      </c>
      <c r="CS45" s="40">
        <f t="shared" si="21"/>
        <v>-4.6167914006934923E-8</v>
      </c>
      <c r="CT45" s="40">
        <f t="shared" si="22"/>
        <v>-2.7803199640320907E-7</v>
      </c>
      <c r="CU45" s="79">
        <f t="shared" si="23"/>
        <v>-9.7242766328952211E-8</v>
      </c>
      <c r="CV45" s="79">
        <f t="shared" si="24"/>
        <v>6.1536463418262486E-7</v>
      </c>
      <c r="CW45" s="79">
        <f t="shared" si="25"/>
        <v>-1.749855798416381E-7</v>
      </c>
      <c r="CX45" s="79">
        <f t="shared" si="26"/>
        <v>2.8464514562511756E-6</v>
      </c>
      <c r="CY45" s="79">
        <f t="shared" si="27"/>
        <v>1.083855114548019E-6</v>
      </c>
      <c r="CZ45" s="79">
        <f t="shared" si="28"/>
        <v>-7.2798933614457436E-7</v>
      </c>
      <c r="DA45" s="79">
        <f t="shared" si="29"/>
        <v>0.16132934737039209</v>
      </c>
      <c r="DB45" s="79">
        <f t="shared" si="15"/>
        <v>0</v>
      </c>
    </row>
    <row r="46" spans="1:106" x14ac:dyDescent="0.25">
      <c r="A46" s="89" t="s">
        <v>212</v>
      </c>
      <c r="B46" s="75">
        <v>22.214164</v>
      </c>
      <c r="C46" s="75">
        <v>0.16490299999999999</v>
      </c>
      <c r="D46" s="75">
        <v>0.27481800000000001</v>
      </c>
      <c r="E46" s="75">
        <v>4.7534749999999999</v>
      </c>
      <c r="F46" s="75">
        <v>2.993179</v>
      </c>
      <c r="G46" s="75">
        <v>9.2128000000000002E-2</v>
      </c>
      <c r="H46" s="75">
        <v>4.8710300000000002</v>
      </c>
      <c r="I46" s="75">
        <v>0.19262699999999999</v>
      </c>
      <c r="J46" s="75">
        <v>0.111168</v>
      </c>
      <c r="K46" s="75">
        <v>0.39919300000000002</v>
      </c>
      <c r="L46" s="75">
        <v>0.26377200000000001</v>
      </c>
      <c r="M46" s="75">
        <v>5.8816E-2</v>
      </c>
      <c r="N46" s="75">
        <v>1.4149999999999999E-2</v>
      </c>
      <c r="O46" s="75">
        <v>5.5988000000000003E-2</v>
      </c>
      <c r="P46" s="75"/>
      <c r="Q46" s="89"/>
      <c r="R46" s="89" t="s">
        <v>212</v>
      </c>
      <c r="S46" s="75">
        <v>0.45283648426329798</v>
      </c>
      <c r="T46" s="75">
        <v>6.7930441946240303E-2</v>
      </c>
      <c r="U46" s="75">
        <v>5.8816188267343403E-2</v>
      </c>
      <c r="V46" s="75">
        <v>0.192628816184196</v>
      </c>
      <c r="W46" s="75">
        <v>0.192628816184196</v>
      </c>
      <c r="X46" s="75">
        <v>2.4310050215777299E-2</v>
      </c>
      <c r="Y46" s="75">
        <v>0.144009137489266</v>
      </c>
      <c r="Z46" s="75">
        <v>0.111167879244916</v>
      </c>
      <c r="AA46" s="75">
        <v>1.41499952164993E-2</v>
      </c>
      <c r="AB46" s="75">
        <v>0.48538734664704503</v>
      </c>
      <c r="AC46" s="75">
        <v>22.2141549518565</v>
      </c>
      <c r="AD46" s="75">
        <v>0.11051630540915</v>
      </c>
      <c r="AE46" s="75">
        <v>0</v>
      </c>
      <c r="AF46" s="75">
        <v>7.2708956430496505E-2</v>
      </c>
      <c r="AG46" s="75">
        <v>0</v>
      </c>
      <c r="AH46" s="75">
        <v>1.2764128527654199E-2</v>
      </c>
      <c r="AI46" s="75">
        <v>4.8242937385979699E-2</v>
      </c>
      <c r="AJ46" s="75">
        <v>0.39919273834554098</v>
      </c>
      <c r="AK46" s="75">
        <v>0.39919273834554098</v>
      </c>
      <c r="AL46" s="75">
        <v>5.1072703579534501E-2</v>
      </c>
      <c r="AM46" s="75">
        <v>0</v>
      </c>
      <c r="AN46" s="75">
        <v>3560.57999063035</v>
      </c>
      <c r="AO46" s="75">
        <v>0</v>
      </c>
      <c r="AP46" s="75">
        <v>0.494217870847732</v>
      </c>
      <c r="AQ46" s="75">
        <v>3.4578073411046198E-2</v>
      </c>
      <c r="AR46" s="75">
        <v>5.9118656620645103E-2</v>
      </c>
      <c r="AS46" s="75">
        <v>0.51297868910310396</v>
      </c>
      <c r="AT46" s="75">
        <v>2.5994017577451099E-2</v>
      </c>
      <c r="AU46" s="75">
        <v>0.26377202144964901</v>
      </c>
      <c r="AV46" s="75">
        <v>0</v>
      </c>
      <c r="AW46" s="75">
        <v>6.3082940682550895E-2</v>
      </c>
      <c r="AX46" s="75">
        <v>0.16490305450376699</v>
      </c>
      <c r="AY46" s="75">
        <v>0</v>
      </c>
      <c r="AZ46" s="75">
        <v>5.0312321081146596</v>
      </c>
      <c r="BA46" s="75">
        <v>0.247333970910012</v>
      </c>
      <c r="BB46" s="75">
        <v>2.7482087556562299E-2</v>
      </c>
      <c r="BC46" s="75">
        <v>0.27481605846657498</v>
      </c>
      <c r="BD46" s="75">
        <v>3.15005510419594E-4</v>
      </c>
      <c r="BE46" s="75">
        <v>0.21807421517661699</v>
      </c>
      <c r="BF46" s="75">
        <v>2.1993789550918401E-2</v>
      </c>
      <c r="BG46" s="75">
        <v>7.6349950671582902E-5</v>
      </c>
      <c r="BH46" s="75">
        <v>0.52434966471006395</v>
      </c>
      <c r="BI46" s="75">
        <v>3.68477984093652E-5</v>
      </c>
      <c r="BJ46" s="75">
        <v>8.7803042378346192E-3</v>
      </c>
      <c r="BK46" s="75">
        <v>9.5378260222556493E-2</v>
      </c>
      <c r="BL46" s="75">
        <v>5.3141784751731999E-5</v>
      </c>
      <c r="BM46" s="75">
        <v>0</v>
      </c>
      <c r="BN46" s="75">
        <v>2.1190473828381199E-3</v>
      </c>
      <c r="BO46" s="75">
        <v>4.7534736889553901</v>
      </c>
      <c r="BP46" s="75">
        <v>2.99317811859212</v>
      </c>
      <c r="BQ46" s="75">
        <v>1.7602955703632599</v>
      </c>
      <c r="BR46" s="75">
        <v>3.1954650925665602E-5</v>
      </c>
      <c r="BS46" s="75">
        <v>7.0324101478750099E-6</v>
      </c>
      <c r="BT46" s="75">
        <v>2.7184530167496099E-2</v>
      </c>
      <c r="BU46" s="75">
        <v>1.23595870743012E-3</v>
      </c>
      <c r="BV46" s="75">
        <v>1.1684846971676099</v>
      </c>
      <c r="BW46" s="75">
        <v>7.0505644383449901E-3</v>
      </c>
      <c r="BX46" s="75">
        <v>3.2160134922865698E-3</v>
      </c>
      <c r="BY46" s="75">
        <v>1.66926393183308</v>
      </c>
      <c r="BZ46" s="75">
        <v>0</v>
      </c>
      <c r="CA46" s="75">
        <v>5.6015509515699602E-5</v>
      </c>
      <c r="CB46" s="75">
        <v>1.0196132100949599E-2</v>
      </c>
      <c r="CC46" s="75">
        <v>7.33673726968589E-6</v>
      </c>
      <c r="CD46" s="75">
        <v>9.2128606182862297E-2</v>
      </c>
      <c r="CE46" s="75">
        <v>1.4737383318031001E-2</v>
      </c>
      <c r="CF46" s="75">
        <v>0</v>
      </c>
      <c r="CG46" s="75">
        <v>8.4811317107535908E-3</v>
      </c>
      <c r="CH46" s="75">
        <v>7.9916411289869205E-2</v>
      </c>
      <c r="CI46" s="75">
        <v>7.4589050718431096E-2</v>
      </c>
      <c r="CJ46" s="75">
        <v>4.8710291726604797</v>
      </c>
      <c r="CK46" s="75">
        <v>3.4836282588997798E-2</v>
      </c>
      <c r="CL46" s="75"/>
      <c r="CM46" s="22">
        <f t="shared" si="14"/>
        <v>1.0328889295825505</v>
      </c>
      <c r="CN46" s="40">
        <f t="shared" si="16"/>
        <v>-4.0731415776993474E-7</v>
      </c>
      <c r="CO46" s="40">
        <f t="shared" si="17"/>
        <v>3.3052016639884975E-7</v>
      </c>
      <c r="CP46" s="40">
        <f t="shared" si="18"/>
        <v>-7.0647971567789289E-6</v>
      </c>
      <c r="CQ46" s="40">
        <f t="shared" si="19"/>
        <v>-2.7580761648355508E-7</v>
      </c>
      <c r="CR46" s="40">
        <f t="shared" si="20"/>
        <v>-2.944721582022566E-7</v>
      </c>
      <c r="CS46" s="40">
        <f t="shared" si="21"/>
        <v>6.579789665410823E-6</v>
      </c>
      <c r="CT46" s="40">
        <f t="shared" si="22"/>
        <v>-1.6984898890960095E-7</v>
      </c>
      <c r="CU46" s="79">
        <f t="shared" si="23"/>
        <v>9.4285027332999819E-6</v>
      </c>
      <c r="CV46" s="79">
        <f t="shared" si="24"/>
        <v>-1.0862396013381178E-6</v>
      </c>
      <c r="CW46" s="79">
        <f t="shared" si="25"/>
        <v>-6.5545853520456031E-7</v>
      </c>
      <c r="CX46" s="79">
        <f t="shared" si="26"/>
        <v>8.1318900419357935E-8</v>
      </c>
      <c r="CY46" s="79">
        <f t="shared" si="27"/>
        <v>3.2009545600270054E-6</v>
      </c>
      <c r="CZ46" s="79">
        <f t="shared" si="28"/>
        <v>-3.3805658655209311E-7</v>
      </c>
      <c r="DA46" s="79">
        <f t="shared" si="29"/>
        <v>0.12672252415787116</v>
      </c>
      <c r="DB46" s="79">
        <f t="shared" si="15"/>
        <v>0</v>
      </c>
    </row>
    <row r="47" spans="1:106" x14ac:dyDescent="0.25">
      <c r="A47" s="89" t="s">
        <v>213</v>
      </c>
      <c r="B47" s="75">
        <v>24460.130899</v>
      </c>
      <c r="C47" s="75">
        <v>143.81983500000001</v>
      </c>
      <c r="D47" s="75">
        <v>492.67180500000001</v>
      </c>
      <c r="E47" s="75">
        <v>4091.7470560000002</v>
      </c>
      <c r="F47" s="75">
        <v>3906.719752</v>
      </c>
      <c r="G47" s="75">
        <v>241.618889</v>
      </c>
      <c r="H47" s="75">
        <v>4563.0129479999996</v>
      </c>
      <c r="I47" s="75">
        <v>242.73421500000001</v>
      </c>
      <c r="J47" s="75">
        <v>140.08797300000001</v>
      </c>
      <c r="K47" s="75">
        <v>503.04306400000002</v>
      </c>
      <c r="L47" s="75">
        <v>332.390467</v>
      </c>
      <c r="M47" s="75">
        <v>74.119249999999994</v>
      </c>
      <c r="N47" s="75">
        <v>17.829357000000002</v>
      </c>
      <c r="O47" s="75">
        <v>70.553376999999998</v>
      </c>
      <c r="P47" s="75"/>
      <c r="Q47" s="89"/>
      <c r="R47" s="89" t="s">
        <v>213</v>
      </c>
      <c r="S47" s="75">
        <v>385.30322520745699</v>
      </c>
      <c r="T47" s="75">
        <v>57.799800375863903</v>
      </c>
      <c r="U47" s="75">
        <v>74.122748259209899</v>
      </c>
      <c r="V47" s="75">
        <v>242.745804004299</v>
      </c>
      <c r="W47" s="75">
        <v>242.745804004299</v>
      </c>
      <c r="X47" s="75">
        <v>20.684600915564001</v>
      </c>
      <c r="Y47" s="75">
        <v>122.53149571292001</v>
      </c>
      <c r="Z47" s="75">
        <v>140.094591933131</v>
      </c>
      <c r="AA47" s="75">
        <v>17.830219428592699</v>
      </c>
      <c r="AB47" s="75">
        <v>412.99822864348801</v>
      </c>
      <c r="AC47" s="75">
        <v>24461.397686518099</v>
      </c>
      <c r="AD47" s="75">
        <v>94.035303791569604</v>
      </c>
      <c r="AE47" s="75">
        <v>0</v>
      </c>
      <c r="AF47" s="75">
        <v>61.865773237158301</v>
      </c>
      <c r="AG47" s="75">
        <v>0</v>
      </c>
      <c r="AH47" s="75">
        <v>10.8605270617782</v>
      </c>
      <c r="AI47" s="75">
        <v>41.0480455232141</v>
      </c>
      <c r="AJ47" s="75">
        <v>503.06712517861001</v>
      </c>
      <c r="AK47" s="75">
        <v>503.06712517861001</v>
      </c>
      <c r="AL47" s="75">
        <v>43.455644359115603</v>
      </c>
      <c r="AM47" s="75">
        <v>0</v>
      </c>
      <c r="AN47" s="75">
        <v>4487136.9306373</v>
      </c>
      <c r="AO47" s="75">
        <v>0</v>
      </c>
      <c r="AP47" s="75">
        <v>420.51016960018501</v>
      </c>
      <c r="AQ47" s="75">
        <v>29.4208630436266</v>
      </c>
      <c r="AR47" s="75">
        <v>50.3015014028705</v>
      </c>
      <c r="AS47" s="75">
        <v>436.47330279870403</v>
      </c>
      <c r="AT47" s="75">
        <v>22.117307010708</v>
      </c>
      <c r="AU47" s="75">
        <v>332.40737694736703</v>
      </c>
      <c r="AV47" s="75">
        <v>0</v>
      </c>
      <c r="AW47" s="75">
        <v>76.593429065458196</v>
      </c>
      <c r="AX47" s="75">
        <v>143.82835350375001</v>
      </c>
      <c r="AY47" s="75">
        <v>0</v>
      </c>
      <c r="AZ47" s="75">
        <v>4699.5471309710802</v>
      </c>
      <c r="BA47" s="75">
        <v>443.42518803904301</v>
      </c>
      <c r="BB47" s="75">
        <v>49.269455863423602</v>
      </c>
      <c r="BC47" s="75">
        <v>492.69464390246702</v>
      </c>
      <c r="BD47" s="75">
        <v>0.268023100979914</v>
      </c>
      <c r="BE47" s="75">
        <v>185.55259870695599</v>
      </c>
      <c r="BF47" s="75">
        <v>18.713659355683198</v>
      </c>
      <c r="BG47" s="75">
        <v>0.11117445048253601</v>
      </c>
      <c r="BH47" s="75">
        <v>446.14887529196898</v>
      </c>
      <c r="BI47" s="75">
        <v>4.51741492771595E-2</v>
      </c>
      <c r="BJ47" s="75">
        <v>13.4904850062556</v>
      </c>
      <c r="BK47" s="75">
        <v>144.03341826474099</v>
      </c>
      <c r="BL47" s="75">
        <v>3.7982298282378903E-2</v>
      </c>
      <c r="BM47" s="75">
        <v>0</v>
      </c>
      <c r="BN47" s="75">
        <v>3.2698542787854699</v>
      </c>
      <c r="BO47" s="75">
        <v>4091.9460915181098</v>
      </c>
      <c r="BP47" s="75">
        <v>3906.8960007918599</v>
      </c>
      <c r="BQ47" s="75">
        <v>185.050090726257</v>
      </c>
      <c r="BR47" s="75">
        <v>4.2009618336943402E-2</v>
      </c>
      <c r="BS47" s="75">
        <v>7.2377905102046398E-3</v>
      </c>
      <c r="BT47" s="75">
        <v>17.1070491788334</v>
      </c>
      <c r="BU47" s="75">
        <v>2.0191744626840098</v>
      </c>
      <c r="BV47" s="75">
        <v>1522.3294515319301</v>
      </c>
      <c r="BW47" s="75">
        <v>10.2505822174088</v>
      </c>
      <c r="BX47" s="75">
        <v>4.5939962642680303</v>
      </c>
      <c r="BY47" s="75">
        <v>2174.75652971003</v>
      </c>
      <c r="BZ47" s="75">
        <v>0</v>
      </c>
      <c r="CA47" s="75">
        <v>8.0613803074345305E-2</v>
      </c>
      <c r="CB47" s="75">
        <v>14.7148516065631</v>
      </c>
      <c r="CC47" s="75">
        <v>6.4161603834939898E-3</v>
      </c>
      <c r="CD47" s="75">
        <v>241.63071194342899</v>
      </c>
      <c r="CE47" s="75">
        <v>12.5396211548717</v>
      </c>
      <c r="CF47" s="75">
        <v>0</v>
      </c>
      <c r="CG47" s="75">
        <v>7.2163107792320398</v>
      </c>
      <c r="CH47" s="75">
        <v>67.998244334651105</v>
      </c>
      <c r="CI47" s="75">
        <v>63.464926492805702</v>
      </c>
      <c r="CJ47" s="75">
        <v>4563.2360729619604</v>
      </c>
      <c r="CK47" s="75">
        <v>29.6403449156379</v>
      </c>
      <c r="CL47" s="75"/>
      <c r="CM47" s="22">
        <f t="shared" si="14"/>
        <v>1.0298715770627753</v>
      </c>
      <c r="CN47" s="40">
        <f t="shared" si="16"/>
        <v>5.1789891204195499E-5</v>
      </c>
      <c r="CO47" s="40">
        <f t="shared" si="17"/>
        <v>5.9230381887149657E-5</v>
      </c>
      <c r="CP47" s="40">
        <f t="shared" si="18"/>
        <v>4.6357234644298414E-5</v>
      </c>
      <c r="CQ47" s="40">
        <f t="shared" si="19"/>
        <v>4.864316278246195E-5</v>
      </c>
      <c r="CR47" s="40">
        <f t="shared" si="20"/>
        <v>4.5114265431947928E-5</v>
      </c>
      <c r="CS47" s="40">
        <f t="shared" si="21"/>
        <v>4.8932198463158293E-5</v>
      </c>
      <c r="CT47" s="40">
        <f t="shared" si="22"/>
        <v>4.8898603730374658E-5</v>
      </c>
      <c r="CU47" s="79">
        <f t="shared" si="23"/>
        <v>4.774359601095977E-5</v>
      </c>
      <c r="CV47" s="79">
        <f t="shared" si="24"/>
        <v>4.7248403908266017E-5</v>
      </c>
      <c r="CW47" s="79">
        <f t="shared" si="25"/>
        <v>4.7831250109429136E-5</v>
      </c>
      <c r="CX47" s="79">
        <f t="shared" si="26"/>
        <v>5.0873743521127458E-5</v>
      </c>
      <c r="CY47" s="79">
        <f t="shared" si="27"/>
        <v>4.7197714627516352E-5</v>
      </c>
      <c r="CZ47" s="79">
        <f t="shared" si="28"/>
        <v>4.8371267269875673E-5</v>
      </c>
      <c r="DA47" s="79">
        <f t="shared" si="29"/>
        <v>8.5609680532488172E-2</v>
      </c>
      <c r="DB47" s="79">
        <f t="shared" si="15"/>
        <v>0</v>
      </c>
    </row>
    <row r="48" spans="1:106" x14ac:dyDescent="0.25">
      <c r="A48" s="89" t="s">
        <v>214</v>
      </c>
      <c r="B48" s="75">
        <v>676084.78709</v>
      </c>
      <c r="C48" s="75">
        <v>6975.2342699999999</v>
      </c>
      <c r="D48" s="75">
        <v>4774.3524660000003</v>
      </c>
      <c r="E48" s="75">
        <v>134769.44769999999</v>
      </c>
      <c r="F48" s="75">
        <v>89990.897270999994</v>
      </c>
      <c r="G48" s="75">
        <v>6007.3232749999997</v>
      </c>
      <c r="H48" s="75">
        <v>177611.06072000001</v>
      </c>
      <c r="I48" s="75">
        <v>4928.2925450000002</v>
      </c>
      <c r="J48" s="75">
        <v>1321.2582219999999</v>
      </c>
      <c r="K48" s="75">
        <v>9843.3721220000007</v>
      </c>
      <c r="L48" s="75">
        <v>11076.546468</v>
      </c>
      <c r="M48" s="75">
        <v>1506.2341510000001</v>
      </c>
      <c r="N48" s="75">
        <v>797.15903800000001</v>
      </c>
      <c r="O48" s="75">
        <v>1431.3628450000001</v>
      </c>
      <c r="P48" s="75"/>
      <c r="Q48" s="89"/>
      <c r="R48" s="89" t="s">
        <v>214</v>
      </c>
      <c r="S48" s="75">
        <v>17534.418465933199</v>
      </c>
      <c r="T48" s="75">
        <v>2630.35968668655</v>
      </c>
      <c r="U48" s="75">
        <v>1506.2333038786801</v>
      </c>
      <c r="V48" s="75">
        <v>4928.2900232330303</v>
      </c>
      <c r="W48" s="75">
        <v>4928.2900232330303</v>
      </c>
      <c r="X48" s="75">
        <v>941.31747315543396</v>
      </c>
      <c r="Y48" s="75">
        <v>5576.1717724546997</v>
      </c>
      <c r="Z48" s="75">
        <v>1321.25745188728</v>
      </c>
      <c r="AA48" s="75">
        <v>797.15857196684203</v>
      </c>
      <c r="AB48" s="75">
        <v>18794.765861648299</v>
      </c>
      <c r="AC48" s="75">
        <v>676084.44632500398</v>
      </c>
      <c r="AD48" s="75">
        <v>4279.3680590508502</v>
      </c>
      <c r="AE48" s="75">
        <v>0</v>
      </c>
      <c r="AF48" s="75">
        <v>2815.3938996597899</v>
      </c>
      <c r="AG48" s="75">
        <v>0</v>
      </c>
      <c r="AH48" s="75">
        <v>494.24224021931701</v>
      </c>
      <c r="AI48" s="75">
        <v>1868.01901000049</v>
      </c>
      <c r="AJ48" s="75">
        <v>9843.3672874053991</v>
      </c>
      <c r="AK48" s="75">
        <v>9843.3672874053991</v>
      </c>
      <c r="AL48" s="75">
        <v>1977.5834257776</v>
      </c>
      <c r="AM48" s="75">
        <v>0</v>
      </c>
      <c r="AN48" s="75">
        <v>77545278.025650397</v>
      </c>
      <c r="AO48" s="75">
        <v>0</v>
      </c>
      <c r="AP48" s="75">
        <v>19136.619235186801</v>
      </c>
      <c r="AQ48" s="75">
        <v>1338.8874812686099</v>
      </c>
      <c r="AR48" s="75">
        <v>2289.12469404697</v>
      </c>
      <c r="AS48" s="75">
        <v>19863.073538957098</v>
      </c>
      <c r="AT48" s="75">
        <v>1006.51628587915</v>
      </c>
      <c r="AU48" s="75">
        <v>11076.575130061899</v>
      </c>
      <c r="AV48" s="75">
        <v>0</v>
      </c>
      <c r="AW48" s="75">
        <v>1706.0803542301401</v>
      </c>
      <c r="AX48" s="75">
        <v>6975.23065996473</v>
      </c>
      <c r="AY48" s="75">
        <v>0</v>
      </c>
      <c r="AZ48" s="75">
        <v>183814.13152923301</v>
      </c>
      <c r="BA48" s="75">
        <v>4296.9147568431099</v>
      </c>
      <c r="BB48" s="75">
        <v>477.43505172027699</v>
      </c>
      <c r="BC48" s="75">
        <v>4774.3498085633901</v>
      </c>
      <c r="BD48" s="75">
        <v>12.1972263761864</v>
      </c>
      <c r="BE48" s="75">
        <v>8444.1478272834502</v>
      </c>
      <c r="BF48" s="75">
        <v>851.62323051526903</v>
      </c>
      <c r="BG48" s="75">
        <v>0.72958116322690403</v>
      </c>
      <c r="BH48" s="75">
        <v>20303.3895210888</v>
      </c>
      <c r="BI48" s="75">
        <v>0</v>
      </c>
      <c r="BJ48" s="75">
        <v>433.25652700683901</v>
      </c>
      <c r="BK48" s="75">
        <v>5564.5397322257304</v>
      </c>
      <c r="BL48" s="75">
        <v>0.85629077019218702</v>
      </c>
      <c r="BM48" s="75">
        <v>0</v>
      </c>
      <c r="BN48" s="75">
        <v>517.35264071881704</v>
      </c>
      <c r="BO48" s="75">
        <v>134769.38223908699</v>
      </c>
      <c r="BP48" s="75">
        <v>89990.8548969205</v>
      </c>
      <c r="BQ48" s="75">
        <v>44778.527342167203</v>
      </c>
      <c r="BR48" s="75">
        <v>23.179733600632701</v>
      </c>
      <c r="BS48" s="75">
        <v>0.22463838388773999</v>
      </c>
      <c r="BT48" s="75">
        <v>320.50315409084101</v>
      </c>
      <c r="BU48" s="75">
        <v>319.16504621758497</v>
      </c>
      <c r="BV48" s="75">
        <v>33832.888437493901</v>
      </c>
      <c r="BW48" s="75">
        <v>116.358984266593</v>
      </c>
      <c r="BX48" s="75">
        <v>160.275123897242</v>
      </c>
      <c r="BY48" s="75">
        <v>48332.700909722902</v>
      </c>
      <c r="BZ48" s="75">
        <v>0</v>
      </c>
      <c r="CA48" s="75">
        <v>4.0547078660273197</v>
      </c>
      <c r="CB48" s="75">
        <v>364.47708072598198</v>
      </c>
      <c r="CC48" s="75">
        <v>0.29230877001702998</v>
      </c>
      <c r="CD48" s="75">
        <v>6007.3199255229301</v>
      </c>
      <c r="CE48" s="75">
        <v>570.65268241040599</v>
      </c>
      <c r="CF48" s="75">
        <v>0</v>
      </c>
      <c r="CG48" s="75">
        <v>328.39987269889002</v>
      </c>
      <c r="CH48" s="75">
        <v>3094.46905137969</v>
      </c>
      <c r="CI48" s="75">
        <v>2888.1679634541802</v>
      </c>
      <c r="CJ48" s="75">
        <v>177610.97317513201</v>
      </c>
      <c r="CK48" s="75">
        <v>1348.8768559483201</v>
      </c>
      <c r="CL48" s="75"/>
      <c r="CM48" s="22">
        <f t="shared" si="14"/>
        <v>1.0349255355297469</v>
      </c>
      <c r="CN48" s="40">
        <f t="shared" si="16"/>
        <v>-5.0402701335778122E-7</v>
      </c>
      <c r="CO48" s="40">
        <f t="shared" si="17"/>
        <v>-5.1755039762381116E-7</v>
      </c>
      <c r="CP48" s="40">
        <f t="shared" si="18"/>
        <v>-5.5660670826701949E-7</v>
      </c>
      <c r="CQ48" s="40">
        <f t="shared" si="19"/>
        <v>-4.8572517077768689E-7</v>
      </c>
      <c r="CR48" s="40">
        <f t="shared" si="20"/>
        <v>-4.7087073002986769E-7</v>
      </c>
      <c r="CS48" s="40">
        <f t="shared" si="21"/>
        <v>-5.5756564384412959E-7</v>
      </c>
      <c r="CT48" s="40">
        <f t="shared" si="22"/>
        <v>-4.9290211795833448E-7</v>
      </c>
      <c r="CU48" s="79">
        <f t="shared" si="23"/>
        <v>-5.1169181758642079E-7</v>
      </c>
      <c r="CV48" s="79">
        <f t="shared" si="24"/>
        <v>-5.8286314294722316E-7</v>
      </c>
      <c r="CW48" s="79">
        <f t="shared" si="25"/>
        <v>-4.9115227400132502E-7</v>
      </c>
      <c r="CX48" s="79">
        <f t="shared" si="26"/>
        <v>2.5876352328604494E-6</v>
      </c>
      <c r="CY48" s="79">
        <f t="shared" si="27"/>
        <v>-5.6241011363243244E-7</v>
      </c>
      <c r="CZ48" s="79">
        <f t="shared" si="28"/>
        <v>-5.846175427507455E-7</v>
      </c>
      <c r="DA48" s="79">
        <f t="shared" si="29"/>
        <v>0.19192723228060313</v>
      </c>
      <c r="DB48" s="79">
        <f t="shared" si="15"/>
        <v>0</v>
      </c>
    </row>
    <row r="49" spans="1:106" x14ac:dyDescent="0.25">
      <c r="A49" s="89" t="s">
        <v>215</v>
      </c>
      <c r="B49" s="75">
        <v>4532.230474</v>
      </c>
      <c r="C49" s="75">
        <v>28.067520999999999</v>
      </c>
      <c r="D49" s="75">
        <v>86.804440999999997</v>
      </c>
      <c r="E49" s="75">
        <v>734.07633399999997</v>
      </c>
      <c r="F49" s="75">
        <v>676.42059600000005</v>
      </c>
      <c r="G49" s="75">
        <v>42.964709999999997</v>
      </c>
      <c r="H49" s="75">
        <v>814.96175100000005</v>
      </c>
      <c r="I49" s="75">
        <v>42.937410999999997</v>
      </c>
      <c r="J49" s="75">
        <v>24.780249000000001</v>
      </c>
      <c r="K49" s="75">
        <v>88.983620000000002</v>
      </c>
      <c r="L49" s="75">
        <v>58.796774999999997</v>
      </c>
      <c r="M49" s="75">
        <v>13.111003</v>
      </c>
      <c r="N49" s="75">
        <v>3.1538469999999998</v>
      </c>
      <c r="O49" s="75">
        <v>12.480228</v>
      </c>
      <c r="P49" s="75"/>
      <c r="Q49" s="89"/>
      <c r="R49" s="89" t="s">
        <v>215</v>
      </c>
      <c r="S49" s="75">
        <v>69.073544284539906</v>
      </c>
      <c r="T49" s="75">
        <v>10.361806050655099</v>
      </c>
      <c r="U49" s="75">
        <v>13.1113059897999</v>
      </c>
      <c r="V49" s="75">
        <v>42.938401610909203</v>
      </c>
      <c r="W49" s="75">
        <v>42.938401610909203</v>
      </c>
      <c r="X49" s="75">
        <v>3.7081494774219101</v>
      </c>
      <c r="Y49" s="75">
        <v>21.966299503962901</v>
      </c>
      <c r="Z49" s="75">
        <v>24.780816065013699</v>
      </c>
      <c r="AA49" s="75">
        <v>3.1539221921860001</v>
      </c>
      <c r="AB49" s="75">
        <v>74.038452915067396</v>
      </c>
      <c r="AC49" s="75">
        <v>4532.3327010918301</v>
      </c>
      <c r="AD49" s="75">
        <v>16.857761047139999</v>
      </c>
      <c r="AE49" s="75">
        <v>0</v>
      </c>
      <c r="AF49" s="75">
        <v>11.090712986021201</v>
      </c>
      <c r="AG49" s="75">
        <v>0</v>
      </c>
      <c r="AH49" s="75">
        <v>1.94697199238972</v>
      </c>
      <c r="AI49" s="75">
        <v>7.3587084681790298</v>
      </c>
      <c r="AJ49" s="75">
        <v>88.985702277575299</v>
      </c>
      <c r="AK49" s="75">
        <v>88.985702277575299</v>
      </c>
      <c r="AL49" s="75">
        <v>7.7903153028491401</v>
      </c>
      <c r="AM49" s="75">
        <v>0</v>
      </c>
      <c r="AN49" s="75">
        <v>793698.86665762705</v>
      </c>
      <c r="AO49" s="75">
        <v>0</v>
      </c>
      <c r="AP49" s="75">
        <v>75.385111573168601</v>
      </c>
      <c r="AQ49" s="75">
        <v>5.2742984787966698</v>
      </c>
      <c r="AR49" s="75">
        <v>9.0175803219830506</v>
      </c>
      <c r="AS49" s="75">
        <v>78.246843597151496</v>
      </c>
      <c r="AT49" s="75">
        <v>3.9649847782536001</v>
      </c>
      <c r="AU49" s="75">
        <v>58.798316416263397</v>
      </c>
      <c r="AV49" s="75">
        <v>0</v>
      </c>
      <c r="AW49" s="75">
        <v>13.5627128619785</v>
      </c>
      <c r="AX49" s="75">
        <v>28.0681016395773</v>
      </c>
      <c r="AY49" s="75">
        <v>0</v>
      </c>
      <c r="AZ49" s="75">
        <v>839.41763918054198</v>
      </c>
      <c r="BA49" s="75">
        <v>78.125816989037503</v>
      </c>
      <c r="BB49" s="75">
        <v>8.6806497142258703</v>
      </c>
      <c r="BC49" s="75">
        <v>86.806466703263297</v>
      </c>
      <c r="BD49" s="75">
        <v>4.8048815347042702E-2</v>
      </c>
      <c r="BE49" s="75">
        <v>33.264128972579996</v>
      </c>
      <c r="BF49" s="75">
        <v>3.35480682849628</v>
      </c>
      <c r="BG49" s="75">
        <v>1.90151123310019E-2</v>
      </c>
      <c r="BH49" s="75">
        <v>79.981382475212797</v>
      </c>
      <c r="BI49" s="75">
        <v>7.8806127857052304E-3</v>
      </c>
      <c r="BJ49" s="75">
        <v>2.29457814392874</v>
      </c>
      <c r="BK49" s="75">
        <v>24.541672890314501</v>
      </c>
      <c r="BL49" s="75">
        <v>7.2123733802917801E-3</v>
      </c>
      <c r="BM49" s="75">
        <v>0</v>
      </c>
      <c r="BN49" s="75">
        <v>0.55592280317686005</v>
      </c>
      <c r="BO49" s="75">
        <v>734.09371870147402</v>
      </c>
      <c r="BP49" s="75">
        <v>676.43666616092298</v>
      </c>
      <c r="BQ49" s="75">
        <v>57.657052540551199</v>
      </c>
      <c r="BR49" s="75">
        <v>7.2674486703373604E-3</v>
      </c>
      <c r="BS49" s="75">
        <v>1.2925024068960499E-3</v>
      </c>
      <c r="BT49" s="75">
        <v>3.33446338530729</v>
      </c>
      <c r="BU49" s="75">
        <v>0.34136848162171901</v>
      </c>
      <c r="BV49" s="75">
        <v>263.63272280736498</v>
      </c>
      <c r="BW49" s="75">
        <v>1.7535344025749899</v>
      </c>
      <c r="BX49" s="75">
        <v>0.78736567028775795</v>
      </c>
      <c r="BY49" s="75">
        <v>376.61818216791499</v>
      </c>
      <c r="BZ49" s="75">
        <v>0</v>
      </c>
      <c r="CA49" s="75">
        <v>1.38054940282301E-2</v>
      </c>
      <c r="CB49" s="75">
        <v>2.5192069025612098</v>
      </c>
      <c r="CC49" s="75">
        <v>1.1749622667923301E-3</v>
      </c>
      <c r="CD49" s="75">
        <v>42.965684492578603</v>
      </c>
      <c r="CE49" s="75">
        <v>2.2479861188769701</v>
      </c>
      <c r="CF49" s="75">
        <v>0</v>
      </c>
      <c r="CG49" s="75">
        <v>1.2936806769969</v>
      </c>
      <c r="CH49" s="75">
        <v>12.190084204199501</v>
      </c>
      <c r="CI49" s="75">
        <v>11.377396198845799</v>
      </c>
      <c r="CJ49" s="75">
        <v>814.981048628449</v>
      </c>
      <c r="CK49" s="75">
        <v>5.3136352162165901</v>
      </c>
      <c r="CL49" s="75"/>
      <c r="CM49" s="22">
        <f t="shared" si="14"/>
        <v>1.0299842439198039</v>
      </c>
      <c r="CN49" s="40">
        <f t="shared" si="16"/>
        <v>2.2555581058072395E-5</v>
      </c>
      <c r="CO49" s="40">
        <f t="shared" si="17"/>
        <v>2.0687241217373675E-5</v>
      </c>
      <c r="CP49" s="40">
        <f t="shared" si="18"/>
        <v>2.3336401225137327E-5</v>
      </c>
      <c r="CQ49" s="40">
        <f t="shared" si="19"/>
        <v>2.3682416485644584E-5</v>
      </c>
      <c r="CR49" s="40">
        <f t="shared" si="20"/>
        <v>2.37576457872024E-5</v>
      </c>
      <c r="CS49" s="40">
        <f t="shared" si="21"/>
        <v>2.2681232541930358E-5</v>
      </c>
      <c r="CT49" s="40">
        <f t="shared" si="22"/>
        <v>2.3679183011072647E-5</v>
      </c>
      <c r="CU49" s="79">
        <f t="shared" si="23"/>
        <v>2.3071044251031197E-5</v>
      </c>
      <c r="CV49" s="79">
        <f t="shared" si="24"/>
        <v>2.2883749622440955E-5</v>
      </c>
      <c r="CW49" s="79">
        <f t="shared" si="25"/>
        <v>2.3400684028111611E-5</v>
      </c>
      <c r="CX49" s="79">
        <f t="shared" si="26"/>
        <v>2.6216000170080897E-5</v>
      </c>
      <c r="CY49" s="79">
        <f t="shared" si="27"/>
        <v>2.3109582073948759E-5</v>
      </c>
      <c r="CZ49" s="79">
        <f t="shared" si="28"/>
        <v>2.3841418432876561E-5</v>
      </c>
      <c r="DA49" s="79">
        <f t="shared" si="29"/>
        <v>8.673598446907381E-2</v>
      </c>
      <c r="DB49" s="79">
        <f t="shared" si="15"/>
        <v>0</v>
      </c>
    </row>
    <row r="50" spans="1:106" x14ac:dyDescent="0.25">
      <c r="A50" s="89" t="s">
        <v>216</v>
      </c>
      <c r="B50" s="75">
        <v>457.95628900000003</v>
      </c>
      <c r="C50" s="75">
        <v>5.6305149999999999</v>
      </c>
      <c r="D50" s="75">
        <v>20.895482000000001</v>
      </c>
      <c r="E50" s="75">
        <v>91.041991999999993</v>
      </c>
      <c r="F50" s="75">
        <v>85.489018000000002</v>
      </c>
      <c r="G50" s="75">
        <v>7.7174969999999998</v>
      </c>
      <c r="H50" s="75">
        <v>138.2559005</v>
      </c>
      <c r="I50" s="75">
        <v>15.285869796</v>
      </c>
      <c r="J50" s="75">
        <v>2.4877592929999999</v>
      </c>
      <c r="K50" s="75">
        <v>13.658005722</v>
      </c>
      <c r="L50" s="75">
        <v>1.4635389999999999</v>
      </c>
      <c r="M50" s="75">
        <v>0.32634000000000002</v>
      </c>
      <c r="N50" s="75">
        <v>0.68785538820000003</v>
      </c>
      <c r="O50" s="75">
        <v>0.31064999999999998</v>
      </c>
      <c r="P50" s="75">
        <v>8.5272000000000001E-2</v>
      </c>
      <c r="Q50" s="89"/>
      <c r="R50" s="89" t="s">
        <v>216</v>
      </c>
      <c r="S50" s="75">
        <v>12.3627360199068</v>
      </c>
      <c r="T50" s="75">
        <v>1.8545510176114499</v>
      </c>
      <c r="U50" s="75">
        <v>0.32652124681572098</v>
      </c>
      <c r="V50" s="75">
        <v>15.286438703106599</v>
      </c>
      <c r="W50" s="75">
        <v>15.286438703106599</v>
      </c>
      <c r="X50" s="75">
        <v>0.66368297056333603</v>
      </c>
      <c r="Y50" s="75">
        <v>3.9315190312573902</v>
      </c>
      <c r="Z50" s="75">
        <v>2.4880863738025401</v>
      </c>
      <c r="AA50" s="75">
        <v>0.68789605795726305</v>
      </c>
      <c r="AB50" s="75">
        <v>13.251371997884201</v>
      </c>
      <c r="AC50" s="75">
        <v>458.02557138400601</v>
      </c>
      <c r="AD50" s="75">
        <v>3.0171908398105098</v>
      </c>
      <c r="AE50" s="75">
        <v>0</v>
      </c>
      <c r="AF50" s="75">
        <v>1.98500303626382</v>
      </c>
      <c r="AG50" s="75">
        <v>8.5272080016755E-2</v>
      </c>
      <c r="AH50" s="75">
        <v>0.34846840070964102</v>
      </c>
      <c r="AI50" s="75">
        <v>1.3170602626986201</v>
      </c>
      <c r="AJ50" s="75">
        <v>13.6592300105691</v>
      </c>
      <c r="AK50" s="75">
        <v>13.6592300105691</v>
      </c>
      <c r="AL50" s="75">
        <v>1.3943025866580601</v>
      </c>
      <c r="AM50" s="75">
        <v>0</v>
      </c>
      <c r="AN50" s="75">
        <v>19813.895926740399</v>
      </c>
      <c r="AO50" s="75">
        <v>0</v>
      </c>
      <c r="AP50" s="75">
        <v>13.4923635443365</v>
      </c>
      <c r="AQ50" s="75">
        <v>0.94399149869927201</v>
      </c>
      <c r="AR50" s="75">
        <v>1.61396154863566</v>
      </c>
      <c r="AS50" s="75">
        <v>14.0045228731111</v>
      </c>
      <c r="AT50" s="75">
        <v>0.70965005158705197</v>
      </c>
      <c r="AU50" s="75">
        <v>1.4643406875140099</v>
      </c>
      <c r="AV50" s="75">
        <v>0</v>
      </c>
      <c r="AW50" s="75">
        <v>0.50451001218750202</v>
      </c>
      <c r="AX50" s="75">
        <v>5.63101205696743</v>
      </c>
      <c r="AY50" s="75">
        <v>0</v>
      </c>
      <c r="AZ50" s="75">
        <v>142.642899562933</v>
      </c>
      <c r="BA50" s="75">
        <v>18.806814759282801</v>
      </c>
      <c r="BB50" s="75">
        <v>2.0896474562520302</v>
      </c>
      <c r="BC50" s="75">
        <v>20.8964622155348</v>
      </c>
      <c r="BD50" s="75">
        <v>8.5997157198399402E-3</v>
      </c>
      <c r="BE50" s="75">
        <v>5.9535794109194899</v>
      </c>
      <c r="BF50" s="75">
        <v>0.60044261721935699</v>
      </c>
      <c r="BG50" s="75">
        <v>0</v>
      </c>
      <c r="BH50" s="75">
        <v>14.3149814052778</v>
      </c>
      <c r="BI50" s="75">
        <v>1.1275542166151299E-3</v>
      </c>
      <c r="BJ50" s="75">
        <v>0.38249105959644403</v>
      </c>
      <c r="BK50" s="75">
        <v>4.2828558574050399</v>
      </c>
      <c r="BL50" s="75">
        <v>3.5682035747945499E-3</v>
      </c>
      <c r="BM50" s="75">
        <v>0</v>
      </c>
      <c r="BN50" s="75">
        <v>0.29439350430176803</v>
      </c>
      <c r="BO50" s="75">
        <v>91.054084261996806</v>
      </c>
      <c r="BP50" s="75">
        <v>85.499021419136795</v>
      </c>
      <c r="BQ50" s="75">
        <v>5.5550628428600497</v>
      </c>
      <c r="BR50" s="75">
        <v>1.5271365664114799E-4</v>
      </c>
      <c r="BS50" s="75">
        <v>1.4502076346059501E-3</v>
      </c>
      <c r="BT50" s="75">
        <v>0.26438299982914099</v>
      </c>
      <c r="BU50" s="75">
        <v>2.47940540683543E-3</v>
      </c>
      <c r="BV50" s="75">
        <v>32.755846481147699</v>
      </c>
      <c r="BW50" s="75">
        <v>5.0738067207901298E-2</v>
      </c>
      <c r="BX50" s="75">
        <v>0.38048575869309997</v>
      </c>
      <c r="BY50" s="75">
        <v>46.794064066315002</v>
      </c>
      <c r="BZ50" s="75">
        <v>0</v>
      </c>
      <c r="CA50" s="75">
        <v>5.4801755981415002E-3</v>
      </c>
      <c r="CB50" s="75">
        <v>0.27922271697613998</v>
      </c>
      <c r="CC50" s="75">
        <v>2.82647576844855E-4</v>
      </c>
      <c r="CD50" s="75">
        <v>7.7179834992862499</v>
      </c>
      <c r="CE50" s="75">
        <v>0.40234227998851801</v>
      </c>
      <c r="CF50" s="75">
        <v>0</v>
      </c>
      <c r="CG50" s="75">
        <v>0.23153905337210101</v>
      </c>
      <c r="CH50" s="75">
        <v>2.1817606234457299</v>
      </c>
      <c r="CI50" s="75">
        <v>2.0363170717703598</v>
      </c>
      <c r="CJ50" s="75">
        <v>138.26925388977901</v>
      </c>
      <c r="CK50" s="75">
        <v>0.951033641636987</v>
      </c>
      <c r="CL50" s="75"/>
      <c r="CM50" s="22">
        <f t="shared" si="14"/>
        <v>1.0316313681466773</v>
      </c>
      <c r="CN50" s="40">
        <f t="shared" si="16"/>
        <v>1.5128601936502129E-4</v>
      </c>
      <c r="CO50" s="40">
        <f t="shared" si="17"/>
        <v>8.8279130315801701E-5</v>
      </c>
      <c r="CP50" s="40">
        <f t="shared" si="18"/>
        <v>4.6910405550783673E-5</v>
      </c>
      <c r="CQ50" s="40">
        <f t="shared" si="19"/>
        <v>1.3282070977547022E-4</v>
      </c>
      <c r="CR50" s="40">
        <f t="shared" si="20"/>
        <v>1.1701408404052462E-4</v>
      </c>
      <c r="CS50" s="40">
        <f t="shared" si="21"/>
        <v>6.3038480772990038E-5</v>
      </c>
      <c r="CT50" s="40">
        <f t="shared" si="22"/>
        <v>9.6584592272161391E-5</v>
      </c>
      <c r="CU50" s="79">
        <f t="shared" si="23"/>
        <v>3.7217843288704559E-5</v>
      </c>
      <c r="CV50" s="79">
        <f t="shared" si="24"/>
        <v>1.314760650118012E-4</v>
      </c>
      <c r="CW50" s="79">
        <f t="shared" si="25"/>
        <v>8.9638897070293711E-5</v>
      </c>
      <c r="CX50" s="79">
        <f t="shared" si="26"/>
        <v>5.4777324964349879E-4</v>
      </c>
      <c r="CY50" s="79">
        <f t="shared" si="27"/>
        <v>5.5539258356609371E-4</v>
      </c>
      <c r="CZ50" s="79">
        <f t="shared" si="28"/>
        <v>5.9125446948157298E-5</v>
      </c>
      <c r="DA50" s="79">
        <f t="shared" si="29"/>
        <v>0.62404639365041703</v>
      </c>
      <c r="DB50" s="79">
        <f t="shared" si="15"/>
        <v>9.3837080166631439E-7</v>
      </c>
    </row>
    <row r="51" spans="1:106" x14ac:dyDescent="0.25">
      <c r="A51" s="89" t="s">
        <v>217</v>
      </c>
      <c r="B51" s="75">
        <v>21173.120913999999</v>
      </c>
      <c r="C51" s="75">
        <v>256.34236650000003</v>
      </c>
      <c r="D51" s="75">
        <v>282.48729049999997</v>
      </c>
      <c r="E51" s="75">
        <v>4426.8281875000002</v>
      </c>
      <c r="F51" s="75">
        <v>2918.147739</v>
      </c>
      <c r="G51" s="75">
        <v>221.62309400000001</v>
      </c>
      <c r="H51" s="75">
        <v>5785.3343953000003</v>
      </c>
      <c r="I51" s="75">
        <v>223.86480727</v>
      </c>
      <c r="J51" s="75">
        <v>59.976206654999999</v>
      </c>
      <c r="K51" s="75">
        <v>446.76977646</v>
      </c>
      <c r="L51" s="75">
        <v>502.46775700000001</v>
      </c>
      <c r="M51" s="75">
        <v>68.327599000000006</v>
      </c>
      <c r="N51" s="75">
        <v>36.174665402000002</v>
      </c>
      <c r="O51" s="75">
        <v>64.931222000000005</v>
      </c>
      <c r="P51" s="75">
        <v>1.8087999999999999E-3</v>
      </c>
      <c r="Q51" s="89"/>
      <c r="R51" s="89" t="s">
        <v>217</v>
      </c>
      <c r="S51" s="75">
        <v>528.03534336426105</v>
      </c>
      <c r="T51" s="75">
        <v>79.211243759530205</v>
      </c>
      <c r="U51" s="75">
        <v>68.327664764588803</v>
      </c>
      <c r="V51" s="75">
        <v>223.86481971368599</v>
      </c>
      <c r="W51" s="75">
        <v>223.86481971368599</v>
      </c>
      <c r="X51" s="75">
        <v>28.347054175037599</v>
      </c>
      <c r="Y51" s="75">
        <v>167.92210367383299</v>
      </c>
      <c r="Z51" s="75">
        <v>59.976210527976797</v>
      </c>
      <c r="AA51" s="75">
        <v>36.174696533974199</v>
      </c>
      <c r="AB51" s="75">
        <v>565.98973090607001</v>
      </c>
      <c r="AC51" s="75">
        <v>21173.1256241626</v>
      </c>
      <c r="AD51" s="75">
        <v>128.869827306708</v>
      </c>
      <c r="AE51" s="75">
        <v>0</v>
      </c>
      <c r="AF51" s="75">
        <v>84.783376103386004</v>
      </c>
      <c r="AG51" s="75">
        <v>1.8087786465825601E-3</v>
      </c>
      <c r="AH51" s="75">
        <v>14.883704164627</v>
      </c>
      <c r="AI51" s="75">
        <v>56.2539206815065</v>
      </c>
      <c r="AJ51" s="75">
        <v>446.76994880599301</v>
      </c>
      <c r="AK51" s="75">
        <v>446.76994880599301</v>
      </c>
      <c r="AL51" s="75">
        <v>59.553392464817399</v>
      </c>
      <c r="AM51" s="75">
        <v>0</v>
      </c>
      <c r="AN51" s="75">
        <v>3519519.6337546301</v>
      </c>
      <c r="AO51" s="75">
        <v>0</v>
      </c>
      <c r="AP51" s="75">
        <v>576.28441593986201</v>
      </c>
      <c r="AQ51" s="75">
        <v>40.319548094042098</v>
      </c>
      <c r="AR51" s="75">
        <v>68.935204619009397</v>
      </c>
      <c r="AS51" s="75">
        <v>598.16098297525502</v>
      </c>
      <c r="AT51" s="75">
        <v>30.310441367371801</v>
      </c>
      <c r="AU51" s="75">
        <v>502.46945998950002</v>
      </c>
      <c r="AV51" s="75">
        <v>0</v>
      </c>
      <c r="AW51" s="75">
        <v>73.204166480657193</v>
      </c>
      <c r="AX51" s="75">
        <v>256.34246393083998</v>
      </c>
      <c r="AY51" s="75">
        <v>0</v>
      </c>
      <c r="AZ51" s="75">
        <v>5972.1417259434402</v>
      </c>
      <c r="BA51" s="75">
        <v>254.23868262614499</v>
      </c>
      <c r="BB51" s="75">
        <v>28.248731391193601</v>
      </c>
      <c r="BC51" s="75">
        <v>282.48741401733901</v>
      </c>
      <c r="BD51" s="75">
        <v>0.36730995027902402</v>
      </c>
      <c r="BE51" s="75">
        <v>254.288951960741</v>
      </c>
      <c r="BF51" s="75">
        <v>25.6459553548092</v>
      </c>
      <c r="BG51" s="75">
        <v>3.8493338607891399E-2</v>
      </c>
      <c r="BH51" s="75">
        <v>611.42076660082</v>
      </c>
      <c r="BI51" s="75">
        <v>0.146798114196112</v>
      </c>
      <c r="BJ51" s="75">
        <v>23.071821545109302</v>
      </c>
      <c r="BK51" s="75">
        <v>369.19414076180698</v>
      </c>
      <c r="BL51" s="75">
        <v>7.48492691611964E-2</v>
      </c>
      <c r="BM51" s="75">
        <v>0</v>
      </c>
      <c r="BN51" s="75">
        <v>35.718889338778702</v>
      </c>
      <c r="BO51" s="75">
        <v>4428.8171682573602</v>
      </c>
      <c r="BP51" s="75">
        <v>2920.1371138979998</v>
      </c>
      <c r="BQ51" s="75">
        <v>1508.6800543593599</v>
      </c>
      <c r="BR51" s="75">
        <v>6.5067338863627505E-2</v>
      </c>
      <c r="BS51" s="75">
        <v>9.0531588359595797E-3</v>
      </c>
      <c r="BT51" s="75">
        <v>0.47882376187877801</v>
      </c>
      <c r="BU51" s="75">
        <v>6.0333088427388004</v>
      </c>
      <c r="BV51" s="75">
        <v>1002.84565939802</v>
      </c>
      <c r="BW51" s="75">
        <v>6.7885809856864903</v>
      </c>
      <c r="BX51" s="75">
        <v>9.2124039489188991</v>
      </c>
      <c r="BY51" s="75">
        <v>1432.6365458412499</v>
      </c>
      <c r="BZ51" s="75">
        <v>0</v>
      </c>
      <c r="CA51" s="75">
        <v>0.214156157545594</v>
      </c>
      <c r="CB51" s="75">
        <v>33.6043550091767</v>
      </c>
      <c r="CC51" s="75">
        <v>4.1670874161609797E-3</v>
      </c>
      <c r="CD51" s="75">
        <v>221.623115348688</v>
      </c>
      <c r="CE51" s="75">
        <v>17.184795707870101</v>
      </c>
      <c r="CF51" s="75">
        <v>0</v>
      </c>
      <c r="CG51" s="75">
        <v>9.8894975922767898</v>
      </c>
      <c r="CH51" s="75">
        <v>93.187483810858794</v>
      </c>
      <c r="CI51" s="75">
        <v>86.974936972205199</v>
      </c>
      <c r="CJ51" s="75">
        <v>5785.3351083736998</v>
      </c>
      <c r="CK51" s="75">
        <v>40.620415161427303</v>
      </c>
      <c r="CL51" s="75"/>
      <c r="CM51" s="22">
        <f t="shared" si="14"/>
        <v>1.0322896796936372</v>
      </c>
      <c r="CN51" s="40">
        <f t="shared" si="16"/>
        <v>2.224595334652362E-7</v>
      </c>
      <c r="CO51" s="40">
        <f t="shared" si="17"/>
        <v>3.8008091010474438E-7</v>
      </c>
      <c r="CP51" s="40">
        <f t="shared" si="18"/>
        <v>4.3724919027516935E-7</v>
      </c>
      <c r="CQ51" s="40">
        <f t="shared" si="19"/>
        <v>4.4930154799687903E-4</v>
      </c>
      <c r="CR51" s="40">
        <f t="shared" si="20"/>
        <v>6.817252161062787E-4</v>
      </c>
      <c r="CS51" s="40">
        <f t="shared" si="21"/>
        <v>9.6328805852267276E-8</v>
      </c>
      <c r="CT51" s="40">
        <f t="shared" si="22"/>
        <v>1.2325539903507862E-7</v>
      </c>
      <c r="CU51" s="79">
        <f t="shared" si="23"/>
        <v>5.5585717741578078E-8</v>
      </c>
      <c r="CV51" s="79">
        <f t="shared" si="24"/>
        <v>6.4575220974121306E-8</v>
      </c>
      <c r="CW51" s="79">
        <f t="shared" si="25"/>
        <v>3.857601881067914E-7</v>
      </c>
      <c r="CX51" s="79">
        <f t="shared" si="26"/>
        <v>3.389251302781191E-6</v>
      </c>
      <c r="CY51" s="79">
        <f t="shared" si="27"/>
        <v>9.6248938583256544E-7</v>
      </c>
      <c r="CZ51" s="79">
        <f t="shared" si="28"/>
        <v>8.6060157988566101E-7</v>
      </c>
      <c r="DA51" s="79">
        <f t="shared" si="29"/>
        <v>0.12741088533120765</v>
      </c>
      <c r="DB51" s="79">
        <f t="shared" si="15"/>
        <v>-1.1805294913672072E-5</v>
      </c>
    </row>
    <row r="52" spans="1:106" x14ac:dyDescent="0.25">
      <c r="A52" s="89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89"/>
      <c r="R52" s="89"/>
      <c r="T52" s="75"/>
      <c r="U52" s="75"/>
      <c r="V52" s="75"/>
      <c r="W52" s="75"/>
      <c r="X52" s="75"/>
      <c r="Y52" s="75"/>
      <c r="Z52" s="75"/>
      <c r="AA52" s="75"/>
      <c r="AB52" s="75"/>
      <c r="AC52" s="75"/>
      <c r="AD52" s="75"/>
      <c r="AE52" s="75"/>
      <c r="AF52" s="75"/>
      <c r="AG52" s="75"/>
      <c r="AH52" s="75"/>
      <c r="AI52" s="75"/>
      <c r="AJ52" s="75"/>
      <c r="AK52" s="75"/>
      <c r="AL52" s="75"/>
      <c r="AM52" s="75"/>
      <c r="AN52" s="75"/>
      <c r="AO52" s="75"/>
      <c r="AP52" s="75"/>
      <c r="AQ52" s="75"/>
      <c r="AR52" s="75"/>
      <c r="AS52" s="75"/>
      <c r="AT52" s="75"/>
      <c r="AU52" s="75"/>
      <c r="AV52" s="75"/>
      <c r="AW52" s="75"/>
      <c r="AX52" s="75"/>
      <c r="AY52" s="75"/>
      <c r="AZ52" s="75"/>
      <c r="BA52" s="75"/>
      <c r="BB52" s="75"/>
      <c r="BC52" s="75"/>
      <c r="BD52" s="75"/>
      <c r="BE52" s="75"/>
      <c r="BF52" s="75"/>
      <c r="BG52" s="75"/>
      <c r="BH52" s="75"/>
      <c r="BI52" s="75"/>
      <c r="BJ52" s="75"/>
      <c r="BK52" s="75"/>
      <c r="BL52" s="75"/>
      <c r="BM52" s="75"/>
      <c r="BN52" s="75"/>
      <c r="BO52" s="75"/>
      <c r="BP52" s="75"/>
      <c r="BQ52" s="75"/>
      <c r="BR52" s="75"/>
      <c r="BS52" s="75"/>
      <c r="BT52" s="75"/>
      <c r="BU52" s="75"/>
      <c r="BV52" s="75"/>
      <c r="BW52" s="75"/>
      <c r="BX52" s="75"/>
      <c r="BY52" s="75"/>
      <c r="BZ52" s="75"/>
      <c r="CA52" s="75"/>
      <c r="CB52" s="75"/>
      <c r="CC52" s="75"/>
      <c r="CD52" s="75"/>
      <c r="CE52" s="75"/>
      <c r="CF52" s="75"/>
      <c r="CG52" s="75"/>
      <c r="CH52" s="75"/>
      <c r="CI52" s="75"/>
      <c r="CJ52" s="75"/>
      <c r="CK52" s="75"/>
      <c r="CL52" s="89"/>
      <c r="CN52" s="89"/>
      <c r="CO52" s="89"/>
      <c r="CP52" s="89"/>
      <c r="CQ52" s="89"/>
      <c r="CR52" s="89"/>
      <c r="CS52" s="89"/>
      <c r="CT52" s="89"/>
      <c r="DB52" s="89"/>
    </row>
    <row r="53" spans="1:106" x14ac:dyDescent="0.25">
      <c r="A53" s="89"/>
      <c r="B53" s="75"/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89"/>
      <c r="R53" s="89"/>
      <c r="T53" s="75"/>
      <c r="U53" s="75"/>
      <c r="V53" s="75"/>
      <c r="W53" s="75"/>
      <c r="X53" s="75"/>
      <c r="Y53" s="75"/>
      <c r="Z53" s="75"/>
      <c r="AA53" s="75"/>
      <c r="AB53" s="75"/>
      <c r="AC53" s="75"/>
      <c r="AD53" s="75"/>
      <c r="AE53" s="75"/>
      <c r="AF53" s="75"/>
      <c r="AG53" s="75"/>
      <c r="AH53" s="75"/>
      <c r="AI53" s="75"/>
      <c r="AJ53" s="75"/>
      <c r="AK53" s="75"/>
      <c r="AL53" s="75"/>
      <c r="AM53" s="75"/>
      <c r="AN53" s="75"/>
      <c r="AO53" s="75"/>
      <c r="AP53" s="75"/>
      <c r="AQ53" s="75"/>
      <c r="AR53" s="75"/>
      <c r="AS53" s="75"/>
      <c r="AT53" s="75"/>
      <c r="AU53" s="75"/>
      <c r="AV53" s="75"/>
      <c r="AW53" s="75"/>
      <c r="AX53" s="75"/>
      <c r="AY53" s="75"/>
      <c r="AZ53" s="75"/>
      <c r="BA53" s="75"/>
      <c r="BB53" s="75"/>
      <c r="BC53" s="75"/>
      <c r="BD53" s="75"/>
      <c r="BE53" s="75"/>
      <c r="BF53" s="75"/>
      <c r="BG53" s="75"/>
      <c r="BH53" s="75"/>
      <c r="BI53" s="75"/>
      <c r="BJ53" s="75"/>
      <c r="BK53" s="75"/>
      <c r="BL53" s="75"/>
      <c r="BM53" s="75"/>
      <c r="BN53" s="75"/>
      <c r="BO53" s="75"/>
      <c r="BP53" s="75"/>
      <c r="BQ53" s="75"/>
      <c r="BR53" s="75"/>
      <c r="BS53" s="75"/>
      <c r="BT53" s="75"/>
      <c r="BU53" s="75"/>
      <c r="BV53" s="75"/>
      <c r="BW53" s="75"/>
      <c r="BX53" s="75"/>
      <c r="BY53" s="75"/>
      <c r="BZ53" s="75"/>
      <c r="CA53" s="75"/>
      <c r="CB53" s="75"/>
      <c r="CC53" s="75"/>
      <c r="CD53" s="75"/>
      <c r="CE53" s="75"/>
      <c r="CF53" s="75"/>
      <c r="CG53" s="75"/>
      <c r="CH53" s="75"/>
      <c r="CI53" s="75"/>
      <c r="CJ53" s="75"/>
      <c r="CK53" s="75"/>
      <c r="CL53" s="89"/>
      <c r="CN53" s="89"/>
      <c r="CO53" s="89"/>
      <c r="CP53" s="89"/>
      <c r="CQ53" s="89"/>
      <c r="CR53" s="89"/>
      <c r="CS53" s="89"/>
      <c r="CT53" s="89"/>
      <c r="DB53" s="89"/>
    </row>
    <row r="54" spans="1:106" x14ac:dyDescent="0.25">
      <c r="A54" s="89" t="s">
        <v>341</v>
      </c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89"/>
      <c r="R54" s="89"/>
      <c r="T54" s="75"/>
      <c r="U54" s="75"/>
      <c r="V54" s="75"/>
      <c r="W54" s="75"/>
      <c r="X54" s="75"/>
      <c r="Y54" s="75"/>
      <c r="Z54" s="75"/>
      <c r="AA54" s="75"/>
      <c r="AB54" s="75"/>
      <c r="AC54" s="75"/>
      <c r="AD54" s="75"/>
      <c r="AE54" s="75"/>
      <c r="AF54" s="75"/>
      <c r="AG54" s="75"/>
      <c r="AH54" s="75"/>
      <c r="AI54" s="75"/>
      <c r="AJ54" s="75"/>
      <c r="AK54" s="75"/>
      <c r="AL54" s="75"/>
      <c r="AM54" s="75"/>
      <c r="AN54" s="75"/>
      <c r="AO54" s="75"/>
      <c r="AP54" s="75"/>
      <c r="AQ54" s="75"/>
      <c r="AR54" s="75"/>
      <c r="AS54" s="75"/>
      <c r="AT54" s="75"/>
      <c r="AU54" s="75"/>
      <c r="AV54" s="75"/>
      <c r="AW54" s="75"/>
      <c r="AX54" s="75"/>
      <c r="AY54" s="75"/>
      <c r="AZ54" s="75"/>
      <c r="BA54" s="75"/>
      <c r="BB54" s="75"/>
      <c r="BC54" s="75"/>
      <c r="BD54" s="75"/>
      <c r="BE54" s="75"/>
      <c r="BF54" s="75"/>
      <c r="BG54" s="75"/>
      <c r="BH54" s="75"/>
      <c r="BI54" s="75"/>
      <c r="BJ54" s="75"/>
      <c r="BK54" s="75"/>
      <c r="BL54" s="75"/>
      <c r="BM54" s="75"/>
      <c r="BN54" s="75"/>
      <c r="BO54" s="75"/>
      <c r="BP54" s="75"/>
      <c r="BQ54" s="75"/>
      <c r="BR54" s="75"/>
      <c r="BS54" s="75"/>
      <c r="BT54" s="75"/>
      <c r="BU54" s="75"/>
      <c r="BV54" s="75"/>
      <c r="BW54" s="75"/>
      <c r="BX54" s="75"/>
      <c r="BY54" s="75"/>
      <c r="BZ54" s="75"/>
      <c r="CA54" s="75"/>
      <c r="CB54" s="75"/>
      <c r="CC54" s="75"/>
      <c r="CD54" s="75"/>
      <c r="CE54" s="75"/>
      <c r="CF54" s="75"/>
      <c r="CG54" s="75"/>
      <c r="CH54" s="75"/>
      <c r="CI54" s="75"/>
      <c r="CJ54" s="75"/>
      <c r="CK54" s="75"/>
      <c r="CL54" s="89"/>
      <c r="CN54" s="89"/>
      <c r="CO54" s="89"/>
      <c r="CP54" s="89"/>
      <c r="CQ54" s="89"/>
      <c r="CR54" s="89"/>
      <c r="CS54" s="89"/>
      <c r="CT54" s="89"/>
      <c r="DB54" s="89"/>
    </row>
    <row r="55" spans="1:106" x14ac:dyDescent="0.25">
      <c r="A55" s="89" t="s">
        <v>343</v>
      </c>
      <c r="B55" s="75"/>
      <c r="C55" s="75"/>
      <c r="D55" s="75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89"/>
      <c r="R55" s="75" t="s">
        <v>343</v>
      </c>
      <c r="T55" s="75"/>
      <c r="U55" s="75"/>
      <c r="V55" s="75"/>
      <c r="W55" s="75"/>
      <c r="X55" s="75"/>
      <c r="Y55" s="75"/>
      <c r="Z55" s="75"/>
      <c r="AA55" s="75"/>
      <c r="AB55" s="75"/>
      <c r="AC55" s="75"/>
      <c r="AD55" s="75"/>
      <c r="AE55" s="75"/>
      <c r="AF55" s="75"/>
      <c r="AG55" s="75"/>
      <c r="AH55" s="75"/>
      <c r="AI55" s="75"/>
      <c r="AJ55" s="75"/>
      <c r="AK55" s="75"/>
      <c r="AL55" s="75"/>
      <c r="AM55" s="75"/>
      <c r="AN55" s="75"/>
      <c r="AO55" s="75"/>
      <c r="AP55" s="75"/>
      <c r="AQ55" s="75"/>
      <c r="AR55" s="75"/>
      <c r="AS55" s="75"/>
      <c r="AT55" s="75"/>
      <c r="AU55" s="75"/>
      <c r="AV55" s="75"/>
      <c r="AW55" s="75"/>
      <c r="AX55" s="75"/>
      <c r="AY55" s="75"/>
      <c r="AZ55" s="75"/>
      <c r="BA55" s="75"/>
      <c r="BB55" s="75"/>
      <c r="BC55" s="75"/>
      <c r="BD55" s="75"/>
      <c r="BE55" s="75"/>
      <c r="BF55" s="75"/>
      <c r="BG55" s="75"/>
      <c r="BH55" s="75"/>
      <c r="BI55" s="75"/>
      <c r="BJ55" s="75"/>
      <c r="BK55" s="75"/>
      <c r="BL55" s="75"/>
      <c r="BM55" s="75"/>
      <c r="BN55" s="75"/>
      <c r="BO55" s="75"/>
      <c r="BP55" s="75"/>
      <c r="BQ55" s="75"/>
      <c r="BR55" s="75"/>
      <c r="BS55" s="75"/>
      <c r="BT55" s="75"/>
      <c r="BU55" s="75"/>
      <c r="BV55" s="75"/>
      <c r="BW55" s="75"/>
      <c r="BX55" s="75"/>
      <c r="BY55" s="75"/>
      <c r="BZ55" s="75"/>
      <c r="CA55" s="75"/>
      <c r="CB55" s="75"/>
      <c r="CC55" s="75"/>
      <c r="CD55" s="75"/>
      <c r="CE55" s="75"/>
      <c r="CF55" s="75"/>
      <c r="CG55" s="75"/>
      <c r="CH55" s="75"/>
      <c r="CI55" s="75"/>
      <c r="CJ55" s="75"/>
      <c r="CK55" s="75"/>
      <c r="CL55" s="89"/>
      <c r="CM55" s="22" t="e">
        <f t="shared" ref="CM55" si="30">AZ55/CJ55</f>
        <v>#DIV/0!</v>
      </c>
      <c r="CN55" s="40">
        <f>(AC55-B55)/(B55+1E-50)</f>
        <v>0</v>
      </c>
      <c r="CO55" s="40">
        <f>(AX55-C55)/(C55+1E-50)</f>
        <v>0</v>
      </c>
      <c r="CP55" s="40">
        <f>(BC55-D55)/(D55+1E-50)</f>
        <v>0</v>
      </c>
      <c r="CQ55" s="40">
        <f>(BO55-E55)/(E55+1E-50)</f>
        <v>0</v>
      </c>
      <c r="CR55" s="40">
        <f>(BP55-F55)/(F55+1E-50)</f>
        <v>0</v>
      </c>
      <c r="CS55" s="40">
        <f>(CD55-G55)/(G55+1E-50)</f>
        <v>0</v>
      </c>
      <c r="CT55" s="40">
        <f>(CJ55-H55)/(H55+1E-50)</f>
        <v>0</v>
      </c>
      <c r="CU55" s="79">
        <f>(W55-I55)/(I55+1E-50)</f>
        <v>0</v>
      </c>
      <c r="CV55" s="79">
        <f>(Z55-J55)/(J55+1E-50)</f>
        <v>0</v>
      </c>
      <c r="CW55" s="79">
        <f>(AK55-K55)/(K55+1E-50)</f>
        <v>0</v>
      </c>
      <c r="CX55" s="79">
        <f>(AU55-L55)/(L55+1E-50)</f>
        <v>0</v>
      </c>
      <c r="CY55" s="79">
        <f>(U55-M55)/(M55+1E-50)</f>
        <v>0</v>
      </c>
      <c r="CZ55" s="79">
        <f>(AA55-N55)/(N55+1E-50)</f>
        <v>0</v>
      </c>
      <c r="DA55" s="79">
        <f>(AW55-O55)/(O55+1E-50)</f>
        <v>0</v>
      </c>
      <c r="DB55" s="79">
        <f>(AX55-P55)/(P55+1E-50)</f>
        <v>0</v>
      </c>
    </row>
    <row r="56" spans="1:106" x14ac:dyDescent="0.25">
      <c r="A56" s="89" t="s">
        <v>344</v>
      </c>
      <c r="B56" s="75"/>
      <c r="C56" s="75"/>
      <c r="D56" s="75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89"/>
      <c r="R56" s="89"/>
      <c r="T56" s="75"/>
      <c r="U56" s="75"/>
      <c r="V56" s="75"/>
      <c r="W56" s="75"/>
      <c r="X56" s="75"/>
      <c r="Y56" s="75"/>
      <c r="Z56" s="75"/>
      <c r="AA56" s="75"/>
      <c r="AB56" s="75"/>
      <c r="AC56" s="75"/>
      <c r="AD56" s="75"/>
      <c r="AE56" s="75"/>
      <c r="AF56" s="75"/>
      <c r="AG56" s="75"/>
      <c r="AH56" s="75"/>
      <c r="AI56" s="75"/>
      <c r="AJ56" s="75"/>
      <c r="AK56" s="75"/>
      <c r="AL56" s="75"/>
      <c r="AM56" s="75"/>
      <c r="AN56" s="75"/>
      <c r="AO56" s="75"/>
      <c r="AP56" s="75"/>
      <c r="AQ56" s="75"/>
      <c r="AR56" s="75"/>
      <c r="AS56" s="75"/>
      <c r="AT56" s="75"/>
      <c r="AU56" s="75"/>
      <c r="AV56" s="75"/>
      <c r="AW56" s="75"/>
      <c r="AX56" s="75"/>
      <c r="AY56" s="75"/>
      <c r="AZ56" s="75"/>
      <c r="BA56" s="75"/>
      <c r="BB56" s="75"/>
      <c r="BC56" s="75"/>
      <c r="BD56" s="75"/>
      <c r="BE56" s="75"/>
      <c r="BF56" s="75"/>
      <c r="BG56" s="75"/>
      <c r="BH56" s="75"/>
      <c r="BI56" s="75"/>
      <c r="BJ56" s="75"/>
      <c r="BK56" s="75"/>
      <c r="BL56" s="75"/>
      <c r="BM56" s="75"/>
      <c r="BN56" s="75"/>
      <c r="BO56" s="75"/>
      <c r="BP56" s="75"/>
      <c r="BQ56" s="75"/>
      <c r="BR56" s="75"/>
      <c r="BS56" s="75"/>
      <c r="BT56" s="75"/>
      <c r="BU56" s="75"/>
      <c r="BV56" s="75"/>
      <c r="BW56" s="75"/>
      <c r="BX56" s="75"/>
      <c r="BY56" s="75"/>
      <c r="BZ56" s="75"/>
      <c r="CA56" s="75"/>
      <c r="CB56" s="75"/>
      <c r="CC56" s="75"/>
      <c r="CD56" s="75"/>
      <c r="CE56" s="75"/>
      <c r="CF56" s="75"/>
      <c r="CG56" s="75"/>
      <c r="CH56" s="75"/>
      <c r="CI56" s="75"/>
      <c r="CJ56" s="75"/>
      <c r="CK56" s="75"/>
      <c r="CL56" s="89"/>
      <c r="CN56" s="89"/>
      <c r="CO56" s="89"/>
      <c r="CP56" s="89"/>
      <c r="CQ56" s="89"/>
      <c r="CR56" s="89"/>
      <c r="CS56" s="89"/>
      <c r="CT56" s="89"/>
      <c r="DB56" s="89"/>
    </row>
    <row r="57" spans="1:106" x14ac:dyDescent="0.25">
      <c r="A57" s="89" t="s">
        <v>345</v>
      </c>
      <c r="B57" s="75"/>
      <c r="C57" s="75"/>
      <c r="D57" s="75"/>
      <c r="E57" s="75"/>
      <c r="F57" s="75"/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89"/>
      <c r="R57" s="89"/>
      <c r="T57" s="75"/>
      <c r="U57" s="75"/>
      <c r="V57" s="75"/>
      <c r="W57" s="75"/>
      <c r="X57" s="75"/>
      <c r="Y57" s="75"/>
      <c r="Z57" s="75"/>
      <c r="AA57" s="75"/>
      <c r="AB57" s="75"/>
      <c r="AC57" s="75"/>
      <c r="AD57" s="75"/>
      <c r="AE57" s="75"/>
      <c r="AF57" s="75"/>
      <c r="AG57" s="75"/>
      <c r="AH57" s="75"/>
      <c r="AI57" s="75"/>
      <c r="AJ57" s="75"/>
      <c r="AK57" s="75"/>
      <c r="AL57" s="75"/>
      <c r="AM57" s="75"/>
      <c r="AN57" s="75"/>
      <c r="AO57" s="75"/>
      <c r="AP57" s="75"/>
      <c r="AQ57" s="75"/>
      <c r="AR57" s="75"/>
      <c r="AS57" s="75"/>
      <c r="AT57" s="75"/>
      <c r="AU57" s="75"/>
      <c r="AV57" s="75"/>
      <c r="AW57" s="75"/>
      <c r="AX57" s="75"/>
      <c r="AY57" s="75"/>
      <c r="AZ57" s="75"/>
      <c r="BA57" s="75"/>
      <c r="BB57" s="75"/>
      <c r="BC57" s="75"/>
      <c r="BD57" s="75"/>
      <c r="BE57" s="75"/>
      <c r="BF57" s="75"/>
      <c r="BG57" s="75"/>
      <c r="BH57" s="75"/>
      <c r="BI57" s="75"/>
      <c r="BJ57" s="75"/>
      <c r="BK57" s="75"/>
      <c r="BL57" s="75"/>
      <c r="BM57" s="75"/>
      <c r="BN57" s="75"/>
      <c r="BO57" s="75"/>
      <c r="BP57" s="75"/>
      <c r="BQ57" s="75"/>
      <c r="BR57" s="75"/>
      <c r="BS57" s="75"/>
      <c r="BT57" s="75"/>
      <c r="BU57" s="75"/>
      <c r="BV57" s="75"/>
      <c r="BW57" s="75"/>
      <c r="BX57" s="75"/>
      <c r="BY57" s="75"/>
      <c r="BZ57" s="75"/>
      <c r="CA57" s="75"/>
      <c r="CB57" s="75"/>
      <c r="CC57" s="75"/>
      <c r="CD57" s="75"/>
      <c r="CE57" s="75"/>
      <c r="CF57" s="75"/>
      <c r="CG57" s="75"/>
      <c r="CH57" s="75"/>
      <c r="CI57" s="75"/>
      <c r="CJ57" s="75"/>
      <c r="CK57" s="75"/>
      <c r="CL57" s="89"/>
      <c r="CN57" s="89"/>
      <c r="CO57" s="89"/>
      <c r="CP57" s="89"/>
      <c r="CQ57" s="89"/>
      <c r="CR57" s="89"/>
      <c r="CS57" s="89"/>
      <c r="CT57" s="89"/>
      <c r="DB57" s="89"/>
    </row>
    <row r="58" spans="1:106" x14ac:dyDescent="0.25">
      <c r="A58" s="89" t="s">
        <v>382</v>
      </c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89"/>
      <c r="R58" s="89"/>
      <c r="T58" s="75"/>
      <c r="U58" s="75"/>
      <c r="V58" s="75"/>
      <c r="W58" s="75"/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  <c r="AI58" s="75"/>
      <c r="AJ58" s="75"/>
      <c r="AK58" s="75"/>
      <c r="AL58" s="75"/>
      <c r="AM58" s="75"/>
      <c r="AN58" s="75"/>
      <c r="AO58" s="75"/>
      <c r="AP58" s="75"/>
      <c r="AQ58" s="75"/>
      <c r="AR58" s="75"/>
      <c r="AS58" s="75"/>
      <c r="AT58" s="75"/>
      <c r="AU58" s="75"/>
      <c r="AV58" s="75"/>
      <c r="AW58" s="75"/>
      <c r="AX58" s="75"/>
      <c r="AY58" s="75"/>
      <c r="AZ58" s="75"/>
      <c r="BA58" s="75"/>
      <c r="BB58" s="75"/>
      <c r="BC58" s="75"/>
      <c r="BD58" s="75"/>
      <c r="BE58" s="75"/>
      <c r="BF58" s="75"/>
      <c r="BG58" s="75"/>
      <c r="BH58" s="75"/>
      <c r="BI58" s="75"/>
      <c r="BJ58" s="75"/>
      <c r="BK58" s="75"/>
      <c r="BL58" s="75"/>
      <c r="BM58" s="75"/>
      <c r="BN58" s="75"/>
      <c r="BO58" s="75"/>
      <c r="BP58" s="75"/>
      <c r="BQ58" s="75"/>
      <c r="BR58" s="75"/>
      <c r="BS58" s="75"/>
      <c r="BT58" s="75"/>
      <c r="BU58" s="75"/>
      <c r="BV58" s="75"/>
      <c r="BW58" s="75"/>
      <c r="BX58" s="75"/>
      <c r="BY58" s="75"/>
      <c r="BZ58" s="75"/>
      <c r="CA58" s="75"/>
      <c r="CB58" s="75"/>
      <c r="CC58" s="75"/>
      <c r="CD58" s="75"/>
      <c r="CE58" s="75"/>
      <c r="CF58" s="75"/>
      <c r="CG58" s="75"/>
      <c r="CH58" s="75"/>
      <c r="CI58" s="75"/>
      <c r="CJ58" s="75"/>
      <c r="CK58" s="75"/>
      <c r="CL58" s="89"/>
      <c r="CN58" s="89"/>
      <c r="CO58" s="89"/>
      <c r="CP58" s="89"/>
      <c r="CQ58" s="89"/>
      <c r="CR58" s="89"/>
      <c r="CS58" s="89"/>
      <c r="CT58" s="89"/>
      <c r="DB58" s="89"/>
    </row>
    <row r="59" spans="1:106" x14ac:dyDescent="0.25">
      <c r="A59" s="89" t="s">
        <v>379</v>
      </c>
      <c r="B59" s="75"/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89"/>
      <c r="R59" s="89"/>
      <c r="T59" s="75"/>
      <c r="U59" s="75"/>
      <c r="V59" s="75"/>
      <c r="W59" s="75"/>
      <c r="X59" s="75"/>
      <c r="Y59" s="75"/>
      <c r="Z59" s="75"/>
      <c r="AA59" s="75"/>
      <c r="AB59" s="75"/>
      <c r="AC59" s="75"/>
      <c r="AD59" s="75"/>
      <c r="AE59" s="75"/>
      <c r="AF59" s="75"/>
      <c r="AG59" s="75"/>
      <c r="AH59" s="75"/>
      <c r="AI59" s="75"/>
      <c r="AJ59" s="75"/>
      <c r="AK59" s="75"/>
      <c r="AL59" s="75"/>
      <c r="AM59" s="75"/>
      <c r="AN59" s="75"/>
      <c r="AO59" s="75"/>
      <c r="AP59" s="75"/>
      <c r="AQ59" s="75"/>
      <c r="AR59" s="75"/>
      <c r="AS59" s="75"/>
      <c r="AT59" s="75"/>
      <c r="AU59" s="75"/>
      <c r="AV59" s="75"/>
      <c r="AW59" s="75"/>
      <c r="AX59" s="75"/>
      <c r="AY59" s="75"/>
      <c r="AZ59" s="75"/>
      <c r="BA59" s="75"/>
      <c r="BB59" s="75"/>
      <c r="BC59" s="75"/>
      <c r="BD59" s="75"/>
      <c r="BE59" s="75"/>
      <c r="BF59" s="75"/>
      <c r="BG59" s="75"/>
      <c r="BH59" s="75"/>
      <c r="BI59" s="75"/>
      <c r="BJ59" s="75"/>
      <c r="BK59" s="75"/>
      <c r="BL59" s="75"/>
      <c r="BM59" s="75"/>
      <c r="BN59" s="75"/>
      <c r="BO59" s="75"/>
      <c r="BP59" s="75"/>
      <c r="BQ59" s="75"/>
      <c r="BR59" s="75"/>
      <c r="BS59" s="75"/>
      <c r="BT59" s="75"/>
      <c r="BU59" s="75"/>
      <c r="BV59" s="75"/>
      <c r="BW59" s="75"/>
      <c r="BX59" s="75"/>
      <c r="BY59" s="75"/>
      <c r="BZ59" s="75"/>
      <c r="CA59" s="75"/>
      <c r="CB59" s="75"/>
      <c r="CC59" s="75"/>
      <c r="CD59" s="75"/>
      <c r="CE59" s="75"/>
      <c r="CF59" s="75"/>
      <c r="CG59" s="75"/>
      <c r="CH59" s="75"/>
      <c r="CI59" s="75"/>
      <c r="CJ59" s="75"/>
      <c r="CK59" s="75"/>
      <c r="CL59" s="89"/>
      <c r="CN59" s="89"/>
      <c r="CO59" s="89"/>
      <c r="CP59" s="89"/>
      <c r="CQ59" s="89"/>
      <c r="CR59" s="89"/>
      <c r="CS59" s="89"/>
      <c r="CT59" s="89"/>
      <c r="DB59" s="89"/>
    </row>
    <row r="61" spans="1:106" x14ac:dyDescent="0.25">
      <c r="A61" s="2" t="s">
        <v>353</v>
      </c>
      <c r="B61" s="1">
        <f t="shared" ref="B61:H61" si="31">SUM(B3:B57)</f>
        <v>6856611.4455269985</v>
      </c>
      <c r="C61" s="1">
        <f t="shared" si="31"/>
        <v>70503.059473000001</v>
      </c>
      <c r="D61" s="1">
        <f t="shared" si="31"/>
        <v>70960.945643999992</v>
      </c>
      <c r="E61" s="1">
        <f t="shared" si="31"/>
        <v>1440744.8071534999</v>
      </c>
      <c r="F61" s="1">
        <f t="shared" si="31"/>
        <v>938357.19334799983</v>
      </c>
      <c r="G61" s="1">
        <f t="shared" si="31"/>
        <v>68088.242042999977</v>
      </c>
      <c r="H61" s="1">
        <f t="shared" si="31"/>
        <v>1850699.7338492002</v>
      </c>
      <c r="I61" s="1">
        <f t="shared" ref="I61:O61" si="32">SUM(I3:I57)</f>
        <v>54041.224979275998</v>
      </c>
      <c r="J61" s="1">
        <f t="shared" si="32"/>
        <v>15731.778943171499</v>
      </c>
      <c r="K61" s="1">
        <f t="shared" si="32"/>
        <v>97890.689463760005</v>
      </c>
      <c r="L61" s="1">
        <f t="shared" si="32"/>
        <v>99572.064508000025</v>
      </c>
      <c r="M61" s="1">
        <f t="shared" si="32"/>
        <v>16381.50273</v>
      </c>
      <c r="N61" s="1">
        <f t="shared" si="32"/>
        <v>8331.0950497493995</v>
      </c>
      <c r="O61" s="1">
        <f t="shared" si="32"/>
        <v>15562.779703</v>
      </c>
      <c r="P61" s="1"/>
      <c r="Q61" s="89"/>
      <c r="R61" s="89"/>
      <c r="S61" s="1">
        <f t="shared" ref="S61:BB61" si="33">SUM(S3:S57)</f>
        <v>184499.11279981479</v>
      </c>
      <c r="T61" s="1">
        <f t="shared" si="33"/>
        <v>27676.937666648944</v>
      </c>
      <c r="U61" s="1">
        <f t="shared" si="33"/>
        <v>16381.546009827718</v>
      </c>
      <c r="V61" s="1">
        <f t="shared" si="33"/>
        <v>54041.429897530325</v>
      </c>
      <c r="W61" s="1">
        <f t="shared" si="33"/>
        <v>54041.429897530325</v>
      </c>
      <c r="X61" s="1">
        <f t="shared" si="33"/>
        <v>9904.6471108137048</v>
      </c>
      <c r="Y61" s="1">
        <f t="shared" si="33"/>
        <v>58673.103558317664</v>
      </c>
      <c r="Z61" s="1">
        <f t="shared" si="33"/>
        <v>15731.960692132334</v>
      </c>
      <c r="AA61" s="1">
        <f t="shared" si="33"/>
        <v>8331.0818466847322</v>
      </c>
      <c r="AB61" s="1">
        <f t="shared" si="33"/>
        <v>197760.63707124101</v>
      </c>
      <c r="AC61" s="1">
        <f t="shared" si="33"/>
        <v>6856625.1094892472</v>
      </c>
      <c r="AD61" s="1">
        <f t="shared" si="33"/>
        <v>45027.989675883415</v>
      </c>
      <c r="AE61" s="1">
        <f t="shared" si="33"/>
        <v>0</v>
      </c>
      <c r="AF61" s="1">
        <f t="shared" si="33"/>
        <v>29623.889251856624</v>
      </c>
      <c r="AG61" s="1"/>
      <c r="AH61" s="1">
        <f t="shared" si="33"/>
        <v>5200.4721676761756</v>
      </c>
      <c r="AI61" s="1">
        <f t="shared" si="33"/>
        <v>19655.505390701332</v>
      </c>
      <c r="AJ61" s="1">
        <f t="shared" si="33"/>
        <v>97891.214295044614</v>
      </c>
      <c r="AK61" s="1">
        <f t="shared" si="33"/>
        <v>97891.214295044614</v>
      </c>
      <c r="AL61" s="1"/>
      <c r="AM61" s="1"/>
      <c r="AN61" s="1">
        <f t="shared" si="33"/>
        <v>959751164.74949992</v>
      </c>
      <c r="AO61" s="1">
        <f t="shared" si="33"/>
        <v>0</v>
      </c>
      <c r="AP61" s="1">
        <f t="shared" si="33"/>
        <v>201357.65771719464</v>
      </c>
      <c r="AQ61" s="1">
        <f t="shared" si="33"/>
        <v>14087.924776501828</v>
      </c>
      <c r="AR61" s="1"/>
      <c r="AS61" s="1">
        <f t="shared" si="33"/>
        <v>209001.47519242912</v>
      </c>
      <c r="AT61" s="1">
        <f t="shared" si="33"/>
        <v>10590.676981832552</v>
      </c>
      <c r="AU61" s="1">
        <f t="shared" si="33"/>
        <v>99572.566855207173</v>
      </c>
      <c r="AV61" s="1"/>
      <c r="AW61" s="1">
        <f t="shared" si="33"/>
        <v>18453.439796167393</v>
      </c>
      <c r="AX61" s="1">
        <f t="shared" si="33"/>
        <v>70503.019829425568</v>
      </c>
      <c r="AY61" s="1">
        <f t="shared" si="33"/>
        <v>0</v>
      </c>
      <c r="AZ61" s="1">
        <f t="shared" si="33"/>
        <v>1915971.847995569</v>
      </c>
      <c r="BA61" s="1">
        <f t="shared" si="33"/>
        <v>63865.211874997891</v>
      </c>
      <c r="BB61" s="1">
        <f t="shared" si="33"/>
        <v>7096.1346982590221</v>
      </c>
      <c r="BC61" s="1">
        <f t="shared" ref="BC61:CK61" si="34">SUM(BC3:BC57)</f>
        <v>70961.346573256873</v>
      </c>
      <c r="BD61" s="1">
        <f t="shared" si="34"/>
        <v>128.34056786719842</v>
      </c>
      <c r="BE61" s="1">
        <f t="shared" si="34"/>
        <v>88850.268939175643</v>
      </c>
      <c r="BF61" s="1"/>
      <c r="BG61" s="1">
        <f t="shared" si="34"/>
        <v>9.2236278644445626</v>
      </c>
      <c r="BH61" s="1">
        <f t="shared" si="34"/>
        <v>213634.53470447464</v>
      </c>
      <c r="BI61" s="1">
        <f t="shared" si="34"/>
        <v>7.7140641976332596</v>
      </c>
      <c r="BJ61" s="1">
        <f t="shared" si="34"/>
        <v>5338.1842242455332</v>
      </c>
      <c r="BK61" s="1">
        <f t="shared" si="34"/>
        <v>66213.83101382578</v>
      </c>
      <c r="BL61" s="1">
        <f t="shared" si="34"/>
        <v>10.620517958795089</v>
      </c>
      <c r="BM61" s="1">
        <f t="shared" si="34"/>
        <v>0</v>
      </c>
      <c r="BN61" s="1">
        <f t="shared" si="34"/>
        <v>6084.7132208045587</v>
      </c>
      <c r="BO61" s="1">
        <f t="shared" si="34"/>
        <v>1440792.0836677863</v>
      </c>
      <c r="BP61" s="1">
        <f t="shared" si="34"/>
        <v>938404.80121802317</v>
      </c>
      <c r="BQ61" s="1">
        <f t="shared" si="34"/>
        <v>502387.28244976251</v>
      </c>
      <c r="BR61" s="1">
        <f t="shared" si="34"/>
        <v>228.62315685175986</v>
      </c>
      <c r="BS61" s="1">
        <f t="shared" si="34"/>
        <v>2.8384923255145424</v>
      </c>
      <c r="BT61" s="1">
        <f t="shared" si="34"/>
        <v>4075.4680721787408</v>
      </c>
      <c r="BU61" s="1">
        <f t="shared" si="34"/>
        <v>2985.8623636952425</v>
      </c>
      <c r="BV61" s="1">
        <f t="shared" si="34"/>
        <v>348059.32508130156</v>
      </c>
      <c r="BW61" s="1">
        <f t="shared" si="34"/>
        <v>1557.8989178087563</v>
      </c>
      <c r="BX61" s="1">
        <f t="shared" si="34"/>
        <v>1737.397031234636</v>
      </c>
      <c r="BY61" s="1">
        <f t="shared" si="34"/>
        <v>497227.60582276329</v>
      </c>
      <c r="BZ61" s="1">
        <f t="shared" si="34"/>
        <v>0</v>
      </c>
      <c r="CA61" s="1">
        <f t="shared" si="34"/>
        <v>52.593761477301108</v>
      </c>
      <c r="CB61" s="1">
        <f t="shared" si="34"/>
        <v>4809.3580892678619</v>
      </c>
      <c r="CC61" s="1">
        <f t="shared" si="34"/>
        <v>3.543760222852808</v>
      </c>
      <c r="CD61" s="1">
        <f t="shared" si="34"/>
        <v>68088.322914234683</v>
      </c>
      <c r="CE61" s="1">
        <f t="shared" si="34"/>
        <v>6004.4715660992615</v>
      </c>
      <c r="CF61" s="1">
        <f t="shared" si="34"/>
        <v>0</v>
      </c>
      <c r="CG61" s="1">
        <f t="shared" si="34"/>
        <v>3455.4613702812612</v>
      </c>
      <c r="CH61" s="1">
        <f t="shared" si="34"/>
        <v>32560.350544705347</v>
      </c>
      <c r="CI61" s="1">
        <f t="shared" si="34"/>
        <v>30389.626554813225</v>
      </c>
      <c r="CJ61" s="1">
        <f t="shared" si="34"/>
        <v>1850701.2349817702</v>
      </c>
      <c r="CK61" s="1">
        <f t="shared" si="34"/>
        <v>14193.033075994379</v>
      </c>
      <c r="CL61" s="1"/>
      <c r="CM61" s="1"/>
      <c r="CN61" s="89"/>
      <c r="CO61" s="89"/>
      <c r="CP61" s="89"/>
      <c r="CQ61" s="89"/>
      <c r="CR61" s="89"/>
      <c r="CS61" s="89"/>
      <c r="CT61" s="89"/>
      <c r="DB61" s="89"/>
    </row>
    <row r="62" spans="1:106" x14ac:dyDescent="0.25">
      <c r="A62" s="89" t="s">
        <v>219</v>
      </c>
      <c r="B62" s="1">
        <f>SUM(B2:B51)</f>
        <v>6856611.4455269985</v>
      </c>
      <c r="C62" s="1">
        <f t="shared" ref="C62:H62" si="35">SUM(C2:C51)</f>
        <v>70503.059473000001</v>
      </c>
      <c r="D62" s="1">
        <f t="shared" si="35"/>
        <v>70960.945643999992</v>
      </c>
      <c r="E62" s="1">
        <f t="shared" si="35"/>
        <v>1440744.8071534999</v>
      </c>
      <c r="F62" s="1">
        <f t="shared" si="35"/>
        <v>938357.19334799983</v>
      </c>
      <c r="G62" s="1">
        <f t="shared" si="35"/>
        <v>68088.242042999977</v>
      </c>
      <c r="H62" s="1">
        <f t="shared" si="35"/>
        <v>1850699.7338492002</v>
      </c>
      <c r="I62" s="1">
        <f t="shared" ref="I62:O62" si="36">SUM(I2:I51)</f>
        <v>54041.224979275998</v>
      </c>
      <c r="J62" s="1">
        <f t="shared" si="36"/>
        <v>15731.778943171499</v>
      </c>
      <c r="K62" s="1">
        <f t="shared" si="36"/>
        <v>97890.689463760005</v>
      </c>
      <c r="L62" s="1">
        <f t="shared" si="36"/>
        <v>99572.064508000025</v>
      </c>
      <c r="M62" s="1">
        <f t="shared" si="36"/>
        <v>16381.50273</v>
      </c>
      <c r="N62" s="1">
        <f t="shared" si="36"/>
        <v>8331.0950497493995</v>
      </c>
      <c r="O62" s="1">
        <f t="shared" si="36"/>
        <v>15562.779703</v>
      </c>
      <c r="P62" s="1"/>
      <c r="Q62" s="89"/>
      <c r="R62" s="89"/>
      <c r="S62" s="1">
        <f>SUM(S2:S51)</f>
        <v>184499.11279981479</v>
      </c>
      <c r="T62" s="1">
        <f t="shared" ref="T62:CK62" si="37">SUM(T2:T51)</f>
        <v>27676.937666648944</v>
      </c>
      <c r="U62" s="1">
        <f t="shared" ref="U62:BB62" si="38">SUM(U2:U51)</f>
        <v>16381.546009827718</v>
      </c>
      <c r="V62" s="1">
        <f t="shared" si="38"/>
        <v>54041.429897530325</v>
      </c>
      <c r="W62" s="1">
        <f t="shared" si="38"/>
        <v>54041.429897530325</v>
      </c>
      <c r="X62" s="1">
        <f t="shared" si="38"/>
        <v>9904.6471108137048</v>
      </c>
      <c r="Y62" s="1">
        <f t="shared" si="38"/>
        <v>58673.103558317664</v>
      </c>
      <c r="Z62" s="1">
        <f t="shared" si="38"/>
        <v>15731.960692132334</v>
      </c>
      <c r="AA62" s="1">
        <f t="shared" si="38"/>
        <v>8331.0818466847322</v>
      </c>
      <c r="AB62" s="1">
        <f t="shared" si="38"/>
        <v>197760.63707124101</v>
      </c>
      <c r="AC62" s="1">
        <f t="shared" si="38"/>
        <v>6856625.1094892472</v>
      </c>
      <c r="AD62" s="1">
        <f t="shared" si="38"/>
        <v>45027.989675883415</v>
      </c>
      <c r="AE62" s="1">
        <f t="shared" si="38"/>
        <v>0</v>
      </c>
      <c r="AF62" s="1">
        <f t="shared" si="38"/>
        <v>29623.889251856624</v>
      </c>
      <c r="AG62" s="1"/>
      <c r="AH62" s="1">
        <f t="shared" si="38"/>
        <v>5200.4721676761756</v>
      </c>
      <c r="AI62" s="1">
        <f t="shared" si="38"/>
        <v>19655.505390701332</v>
      </c>
      <c r="AJ62" s="1">
        <f t="shared" si="38"/>
        <v>97891.214295044614</v>
      </c>
      <c r="AK62" s="1">
        <f t="shared" si="38"/>
        <v>97891.214295044614</v>
      </c>
      <c r="AL62" s="1"/>
      <c r="AM62" s="1"/>
      <c r="AN62" s="1">
        <f t="shared" si="38"/>
        <v>959751164.74949992</v>
      </c>
      <c r="AO62" s="1">
        <f t="shared" si="38"/>
        <v>0</v>
      </c>
      <c r="AP62" s="1">
        <f t="shared" si="38"/>
        <v>201357.65771719464</v>
      </c>
      <c r="AQ62" s="1">
        <f t="shared" si="38"/>
        <v>14087.924776501828</v>
      </c>
      <c r="AR62" s="1"/>
      <c r="AS62" s="1">
        <f t="shared" si="38"/>
        <v>209001.47519242912</v>
      </c>
      <c r="AT62" s="1">
        <f t="shared" si="38"/>
        <v>10590.676981832552</v>
      </c>
      <c r="AU62" s="1">
        <f t="shared" si="38"/>
        <v>99572.566855207173</v>
      </c>
      <c r="AV62" s="1"/>
      <c r="AW62" s="1">
        <f t="shared" si="38"/>
        <v>18453.439796167393</v>
      </c>
      <c r="AX62" s="1">
        <f t="shared" si="38"/>
        <v>70503.019829425568</v>
      </c>
      <c r="AY62" s="1">
        <f t="shared" si="38"/>
        <v>0</v>
      </c>
      <c r="AZ62" s="1">
        <f t="shared" si="38"/>
        <v>1915971.847995569</v>
      </c>
      <c r="BA62" s="1">
        <f t="shared" si="38"/>
        <v>63865.211874997891</v>
      </c>
      <c r="BB62" s="1">
        <f t="shared" si="38"/>
        <v>7096.1346982590221</v>
      </c>
      <c r="BC62" s="1">
        <f t="shared" si="37"/>
        <v>70961.346573256873</v>
      </c>
      <c r="BD62" s="1">
        <f t="shared" si="37"/>
        <v>128.34056786719842</v>
      </c>
      <c r="BE62" s="1">
        <f t="shared" si="37"/>
        <v>88850.268939175643</v>
      </c>
      <c r="BF62" s="1"/>
      <c r="BG62" s="1">
        <f t="shared" si="37"/>
        <v>9.2236278644445626</v>
      </c>
      <c r="BH62" s="1">
        <f t="shared" si="37"/>
        <v>213634.53470447464</v>
      </c>
      <c r="BI62" s="1">
        <f t="shared" si="37"/>
        <v>7.7140641976332596</v>
      </c>
      <c r="BJ62" s="1">
        <f t="shared" si="37"/>
        <v>5338.1842242455332</v>
      </c>
      <c r="BK62" s="1">
        <f t="shared" si="37"/>
        <v>66213.83101382578</v>
      </c>
      <c r="BL62" s="1">
        <f t="shared" si="37"/>
        <v>10.620517958795089</v>
      </c>
      <c r="BM62" s="1">
        <f t="shared" si="37"/>
        <v>0</v>
      </c>
      <c r="BN62" s="1">
        <f t="shared" si="37"/>
        <v>6084.7132208045587</v>
      </c>
      <c r="BO62" s="1">
        <f t="shared" si="37"/>
        <v>1440792.0836677863</v>
      </c>
      <c r="BP62" s="1">
        <f t="shared" si="37"/>
        <v>938404.80121802317</v>
      </c>
      <c r="BQ62" s="1">
        <f t="shared" si="37"/>
        <v>502387.28244976251</v>
      </c>
      <c r="BR62" s="1">
        <f t="shared" si="37"/>
        <v>228.62315685175986</v>
      </c>
      <c r="BS62" s="1">
        <f t="shared" si="37"/>
        <v>2.8384923255145424</v>
      </c>
      <c r="BT62" s="1">
        <f t="shared" si="37"/>
        <v>4075.4680721787408</v>
      </c>
      <c r="BU62" s="1">
        <f t="shared" si="37"/>
        <v>2985.8623636952425</v>
      </c>
      <c r="BV62" s="1">
        <f t="shared" si="37"/>
        <v>348059.32508130156</v>
      </c>
      <c r="BW62" s="1">
        <f t="shared" si="37"/>
        <v>1557.8989178087563</v>
      </c>
      <c r="BX62" s="1">
        <f t="shared" si="37"/>
        <v>1737.397031234636</v>
      </c>
      <c r="BY62" s="1">
        <f t="shared" si="37"/>
        <v>497227.60582276329</v>
      </c>
      <c r="BZ62" s="1">
        <f t="shared" si="37"/>
        <v>0</v>
      </c>
      <c r="CA62" s="1">
        <f t="shared" si="37"/>
        <v>52.593761477301108</v>
      </c>
      <c r="CB62" s="1">
        <f t="shared" si="37"/>
        <v>4809.3580892678619</v>
      </c>
      <c r="CC62" s="1">
        <f t="shared" si="37"/>
        <v>3.543760222852808</v>
      </c>
      <c r="CD62" s="1">
        <f t="shared" si="37"/>
        <v>68088.322914234683</v>
      </c>
      <c r="CE62" s="1">
        <f t="shared" si="37"/>
        <v>6004.4715660992615</v>
      </c>
      <c r="CF62" s="1">
        <f t="shared" si="37"/>
        <v>0</v>
      </c>
      <c r="CG62" s="1">
        <f t="shared" si="37"/>
        <v>3455.4613702812612</v>
      </c>
      <c r="CH62" s="1">
        <f t="shared" si="37"/>
        <v>32560.350544705347</v>
      </c>
      <c r="CI62" s="1">
        <f t="shared" si="37"/>
        <v>30389.626554813225</v>
      </c>
      <c r="CJ62" s="1">
        <f t="shared" si="37"/>
        <v>1850701.2349817702</v>
      </c>
      <c r="CK62" s="1">
        <f t="shared" si="37"/>
        <v>14193.033075994379</v>
      </c>
      <c r="CL62" s="68"/>
      <c r="CM62" s="68"/>
      <c r="CN62" s="89"/>
      <c r="CO62" s="89"/>
      <c r="CP62" s="89"/>
      <c r="CQ62" s="89"/>
      <c r="CR62" s="89"/>
      <c r="CS62" s="89"/>
      <c r="CT62" s="89"/>
      <c r="DB62" s="89"/>
    </row>
    <row r="63" spans="1:106" x14ac:dyDescent="0.25">
      <c r="A63" s="89" t="s">
        <v>349</v>
      </c>
      <c r="B63" s="75">
        <f>+B3+B5+B8+B9+B11+B12+B14+B15+B16+B17+B18+B19+B20+B21+B22+B23+B24+B25+B26+B28+B30+B31+B33+B34+B35+B36+B37+B39+B40+B41+B42+B43+B44+B46+B47+B49+B50+B10</f>
        <v>1009525.197737</v>
      </c>
      <c r="C63" s="75">
        <f t="shared" ref="C63:O63" si="39">+C3+C5+C8+C9+C11+C12+C14+C15+C16+C17+C18+C19+C20+C21+C22+C23+C24+C25+C26+C28+C30+C31+C33+C34+C35+C36+C37+C39+C40+C41+C42+C43+C44+C46+C47+C49+C50+C10</f>
        <v>8874.0135845000023</v>
      </c>
      <c r="D63" s="75">
        <f t="shared" si="39"/>
        <v>16857.031142500004</v>
      </c>
      <c r="E63" s="75">
        <f t="shared" si="39"/>
        <v>168754.80677500003</v>
      </c>
      <c r="F63" s="75">
        <f t="shared" si="39"/>
        <v>149462.765201</v>
      </c>
      <c r="G63" s="75">
        <f t="shared" si="39"/>
        <v>10778.190914999999</v>
      </c>
      <c r="H63" s="75">
        <f t="shared" si="39"/>
        <v>211250.3986509</v>
      </c>
      <c r="I63" s="75">
        <f t="shared" si="39"/>
        <v>9625.4154794060014</v>
      </c>
      <c r="J63" s="75">
        <f t="shared" si="39"/>
        <v>3845.0887247165006</v>
      </c>
      <c r="K63" s="75">
        <f t="shared" si="39"/>
        <v>17011.147004300004</v>
      </c>
      <c r="L63" s="75">
        <f t="shared" si="39"/>
        <v>13492.114988000001</v>
      </c>
      <c r="M63" s="75">
        <f t="shared" si="39"/>
        <v>2869.5825420000006</v>
      </c>
      <c r="N63" s="75">
        <f t="shared" si="39"/>
        <v>1162.1742477473999</v>
      </c>
      <c r="O63" s="75">
        <f t="shared" si="39"/>
        <v>2727.5025340000002</v>
      </c>
      <c r="P63" s="75"/>
      <c r="Q63" s="89"/>
      <c r="R63" s="89"/>
      <c r="T63" s="89"/>
      <c r="U63" s="89"/>
      <c r="V63" s="89"/>
      <c r="W63" s="89"/>
      <c r="X63" s="89"/>
      <c r="Y63" s="89"/>
      <c r="Z63" s="89"/>
      <c r="AA63" s="89"/>
      <c r="AB63" s="89"/>
      <c r="AC63" s="89"/>
      <c r="AD63" s="89"/>
      <c r="AE63" s="89"/>
      <c r="AF63" s="89"/>
      <c r="AH63" s="89"/>
      <c r="AI63" s="89"/>
      <c r="AJ63" s="89"/>
      <c r="AK63" s="89"/>
      <c r="AN63" s="89"/>
      <c r="AO63" s="89"/>
      <c r="AP63" s="89"/>
      <c r="AQ63" s="89"/>
      <c r="AS63" s="89"/>
      <c r="AT63" s="89"/>
      <c r="AU63" s="89"/>
      <c r="AW63" s="89"/>
      <c r="AX63" s="89"/>
      <c r="AY63" s="89"/>
      <c r="AZ63" s="89"/>
      <c r="BA63" s="89"/>
      <c r="BB63" s="89"/>
      <c r="BC63" s="89"/>
      <c r="BD63" s="89"/>
      <c r="BE63" s="89"/>
      <c r="BG63" s="89"/>
      <c r="BH63" s="89"/>
      <c r="BI63" s="89"/>
      <c r="BJ63" s="89"/>
      <c r="BK63" s="89"/>
      <c r="BL63" s="89"/>
      <c r="BM63" s="89"/>
      <c r="BN63" s="89"/>
      <c r="BO63" s="89"/>
      <c r="BP63" s="89"/>
      <c r="BQ63" s="89"/>
      <c r="BR63" s="89"/>
      <c r="BS63" s="89"/>
      <c r="BT63" s="89"/>
      <c r="BU63" s="89"/>
      <c r="BV63" s="89"/>
      <c r="BW63" s="89"/>
      <c r="BX63" s="89"/>
      <c r="BY63" s="89"/>
      <c r="BZ63" s="89"/>
      <c r="CA63" s="89"/>
      <c r="CB63" s="89"/>
      <c r="CC63" s="89"/>
      <c r="CD63" s="89"/>
      <c r="CE63" s="89"/>
      <c r="CF63" s="89"/>
      <c r="CG63" s="89"/>
      <c r="CH63" s="89"/>
      <c r="CI63" s="89"/>
      <c r="CJ63" s="89"/>
      <c r="CK63" s="89"/>
      <c r="CL63" s="89"/>
      <c r="CN63" s="89"/>
      <c r="CO63" s="89"/>
      <c r="CP63" s="89"/>
      <c r="CQ63" s="89"/>
      <c r="CR63" s="89"/>
      <c r="CS63" s="89"/>
      <c r="CT63" s="89"/>
      <c r="DB63" s="89"/>
    </row>
    <row r="64" spans="1:106" x14ac:dyDescent="0.25">
      <c r="A64" s="89"/>
      <c r="B64" s="89"/>
      <c r="C64" s="75"/>
      <c r="D64" s="89"/>
      <c r="E64" s="89"/>
      <c r="F64" s="89"/>
      <c r="G64" s="89"/>
      <c r="H64" s="89"/>
      <c r="M64" s="89"/>
      <c r="N64" s="89"/>
      <c r="Q64" s="89"/>
      <c r="R64" s="89"/>
      <c r="T64" s="89"/>
      <c r="U64" s="89"/>
      <c r="V64" s="89"/>
      <c r="W64" s="89"/>
      <c r="X64" s="89"/>
      <c r="Y64" s="89"/>
      <c r="Z64" s="89"/>
      <c r="AA64" s="89"/>
      <c r="AB64" s="89"/>
      <c r="AC64" s="89"/>
      <c r="AD64" s="89"/>
      <c r="AE64" s="89"/>
      <c r="AF64" s="89"/>
      <c r="AH64" s="89"/>
      <c r="AI64" s="89"/>
      <c r="AJ64" s="89"/>
      <c r="AK64" s="89"/>
      <c r="AN64" s="89"/>
      <c r="AO64" s="89"/>
      <c r="AP64" s="89"/>
      <c r="AQ64" s="89"/>
      <c r="AS64" s="89"/>
      <c r="AT64" s="89"/>
      <c r="AU64" s="89"/>
      <c r="AW64" s="89"/>
      <c r="AX64" s="89"/>
      <c r="AY64" s="89"/>
      <c r="AZ64" s="89"/>
      <c r="BA64" s="89"/>
      <c r="BB64" s="89"/>
      <c r="BC64" s="89"/>
      <c r="BD64" s="89"/>
      <c r="BE64" s="89"/>
      <c r="BG64" s="89"/>
      <c r="BH64" s="89"/>
      <c r="BI64" s="89"/>
      <c r="BJ64" s="89"/>
      <c r="BK64" s="89"/>
      <c r="BL64" s="89"/>
      <c r="BM64" s="89"/>
      <c r="BN64" s="89"/>
      <c r="BO64" s="89"/>
      <c r="BP64" s="89"/>
      <c r="BQ64" s="89"/>
      <c r="BR64" s="89"/>
      <c r="BS64" s="89"/>
      <c r="BT64" s="89"/>
      <c r="BU64" s="89"/>
      <c r="BV64" s="89"/>
      <c r="BW64" s="89"/>
      <c r="BX64" s="89"/>
      <c r="BY64" s="89"/>
      <c r="BZ64" s="89"/>
      <c r="CA64" s="89"/>
      <c r="CB64" s="89"/>
      <c r="CC64" s="89"/>
      <c r="CD64" s="89"/>
      <c r="CE64" s="89"/>
      <c r="CF64" s="89"/>
      <c r="CG64" s="89"/>
      <c r="CH64" s="89"/>
      <c r="CI64" s="89"/>
      <c r="CJ64" s="89"/>
      <c r="CK64" s="89"/>
      <c r="CL64" s="89"/>
      <c r="CN64" s="89"/>
      <c r="CO64" s="89"/>
      <c r="CP64" s="89"/>
      <c r="CQ64" s="89"/>
      <c r="CR64" s="89"/>
      <c r="CS64" s="89"/>
      <c r="CT64" s="89"/>
      <c r="DB64" s="89"/>
    </row>
    <row r="65" spans="2:21" x14ac:dyDescent="0.25">
      <c r="B65" s="89"/>
      <c r="C65" s="75"/>
      <c r="D65" s="89"/>
      <c r="E65" s="89"/>
      <c r="F65" s="89"/>
      <c r="G65" s="89"/>
      <c r="H65" s="89"/>
      <c r="M65" s="89"/>
      <c r="N65" s="89"/>
      <c r="Q65" s="89"/>
      <c r="R65" s="86"/>
      <c r="T65" s="86"/>
      <c r="U65" s="86"/>
    </row>
    <row r="66" spans="2:21" x14ac:dyDescent="0.25">
      <c r="B66" s="75">
        <f>B62+'ptfire-rx'!B62</f>
        <v>14510565.875879999</v>
      </c>
      <c r="C66" s="75">
        <f>C62+'ptfire-rx'!C62</f>
        <v>137904.28950454999</v>
      </c>
      <c r="D66" s="75">
        <f>D62+'ptfire-rx'!D62</f>
        <v>200024.3537563</v>
      </c>
      <c r="E66" s="75">
        <f>E62+'ptfire-rx'!E62</f>
        <v>2701086.1366691999</v>
      </c>
      <c r="F66" s="75">
        <f>F62+'ptfire-rx'!F62</f>
        <v>2056220.2681029998</v>
      </c>
      <c r="G66" s="75">
        <f>G62+'ptfire-rx'!G62</f>
        <v>145439.72024259999</v>
      </c>
      <c r="H66" s="75">
        <f>H62+'ptfire-rx'!H62</f>
        <v>3417912.8769527003</v>
      </c>
      <c r="M66" s="89"/>
      <c r="N66" s="89"/>
      <c r="Q66" s="89"/>
      <c r="R66" s="89"/>
      <c r="T66" s="89"/>
      <c r="U66" s="89"/>
    </row>
    <row r="67" spans="2:21" x14ac:dyDescent="0.25">
      <c r="B67" s="89"/>
      <c r="C67" s="75"/>
      <c r="D67" s="89"/>
      <c r="E67" s="89"/>
      <c r="F67" s="89"/>
      <c r="G67" s="89"/>
      <c r="H67" s="89"/>
      <c r="M67" s="89"/>
      <c r="N67" s="89"/>
      <c r="Q67" s="89"/>
      <c r="R67" s="89"/>
      <c r="T67" s="89"/>
      <c r="U67" s="89"/>
    </row>
    <row r="68" spans="2:21" x14ac:dyDescent="0.25">
      <c r="B68" s="89"/>
      <c r="C68" s="75"/>
      <c r="D68" s="89"/>
      <c r="E68" s="89"/>
      <c r="F68" s="89"/>
      <c r="G68" s="89"/>
      <c r="H68" s="89"/>
      <c r="M68" s="89"/>
      <c r="N68" s="89"/>
      <c r="Q68" s="89"/>
      <c r="R68" s="89"/>
      <c r="T68" s="89"/>
      <c r="U68" s="89"/>
    </row>
    <row r="69" spans="2:21" x14ac:dyDescent="0.25">
      <c r="B69" s="89"/>
      <c r="C69" s="75"/>
      <c r="D69" s="89"/>
      <c r="E69" s="89"/>
      <c r="F69" s="89"/>
      <c r="G69" s="89"/>
      <c r="H69" s="89"/>
      <c r="M69" s="89"/>
      <c r="N69" s="89"/>
      <c r="Q69" s="89"/>
      <c r="R69" s="89"/>
      <c r="T69" s="89"/>
      <c r="U69" s="89"/>
    </row>
    <row r="70" spans="2:21" x14ac:dyDescent="0.25">
      <c r="B70" s="89"/>
      <c r="C70" s="75"/>
      <c r="D70" s="89"/>
      <c r="E70" s="89"/>
      <c r="F70" s="89"/>
      <c r="G70" s="89"/>
      <c r="H70" s="89"/>
      <c r="M70" s="89"/>
      <c r="N70" s="89"/>
      <c r="Q70" s="89"/>
      <c r="R70" s="89"/>
      <c r="T70" s="89"/>
      <c r="U70" s="89"/>
    </row>
    <row r="71" spans="2:21" x14ac:dyDescent="0.25">
      <c r="B71" s="89"/>
      <c r="C71" s="75"/>
      <c r="D71" s="89"/>
      <c r="E71" s="89"/>
      <c r="F71" s="89"/>
      <c r="G71" s="89"/>
      <c r="H71" s="89"/>
      <c r="M71" s="89"/>
      <c r="N71" s="89"/>
      <c r="Q71" s="89"/>
      <c r="R71" s="89"/>
      <c r="T71" s="89"/>
      <c r="U71" s="89"/>
    </row>
    <row r="72" spans="2:21" x14ac:dyDescent="0.25">
      <c r="B72" s="89"/>
      <c r="C72" s="75"/>
      <c r="D72" s="89"/>
      <c r="E72" s="89"/>
      <c r="F72" s="89"/>
      <c r="G72" s="89"/>
      <c r="H72" s="89"/>
      <c r="M72" s="89"/>
      <c r="N72" s="89"/>
      <c r="Q72" s="89"/>
      <c r="R72" s="89"/>
      <c r="T72" s="89"/>
      <c r="U72" s="89"/>
    </row>
    <row r="73" spans="2:21" x14ac:dyDescent="0.25">
      <c r="B73" s="89"/>
      <c r="C73" s="75"/>
      <c r="D73" s="89"/>
      <c r="E73" s="89"/>
      <c r="F73" s="89"/>
      <c r="G73" s="89"/>
      <c r="H73" s="89"/>
      <c r="M73" s="89"/>
      <c r="N73" s="89"/>
      <c r="Q73" s="89"/>
      <c r="R73" s="89"/>
      <c r="T73" s="89"/>
      <c r="U73" s="89"/>
    </row>
    <row r="74" spans="2:21" x14ac:dyDescent="0.25">
      <c r="B74" s="89"/>
      <c r="C74" s="75"/>
      <c r="D74" s="89"/>
      <c r="E74" s="89"/>
      <c r="F74" s="89"/>
      <c r="G74" s="89"/>
      <c r="H74" s="89"/>
      <c r="M74" s="89"/>
      <c r="N74" s="89"/>
      <c r="Q74" s="89"/>
      <c r="R74" s="89"/>
      <c r="T74" s="89"/>
      <c r="U74" s="89"/>
    </row>
    <row r="75" spans="2:21" x14ac:dyDescent="0.25">
      <c r="B75" s="89"/>
      <c r="C75" s="75"/>
      <c r="D75" s="89"/>
      <c r="E75" s="89"/>
      <c r="F75" s="89"/>
      <c r="G75" s="89"/>
      <c r="H75" s="89"/>
      <c r="M75" s="89"/>
      <c r="N75" s="89"/>
      <c r="Q75" s="89"/>
      <c r="R75" s="89"/>
      <c r="T75" s="89"/>
      <c r="U75" s="89"/>
    </row>
    <row r="76" spans="2:21" x14ac:dyDescent="0.25">
      <c r="B76" s="89"/>
      <c r="C76" s="75"/>
      <c r="D76" s="89"/>
      <c r="E76" s="89"/>
      <c r="F76" s="89"/>
      <c r="G76" s="89"/>
      <c r="H76" s="89"/>
      <c r="M76" s="89"/>
      <c r="N76" s="89"/>
      <c r="Q76" s="89"/>
      <c r="R76" s="89"/>
      <c r="T76" s="89"/>
      <c r="U76" s="89"/>
    </row>
    <row r="77" spans="2:21" x14ac:dyDescent="0.25">
      <c r="B77" s="89"/>
      <c r="C77" s="75"/>
      <c r="D77" s="89"/>
      <c r="E77" s="89"/>
      <c r="F77" s="89"/>
      <c r="G77" s="89"/>
      <c r="H77" s="89"/>
      <c r="M77" s="89"/>
      <c r="N77" s="89"/>
      <c r="Q77" s="89"/>
      <c r="R77" s="89"/>
      <c r="T77" s="89"/>
      <c r="U77" s="89"/>
    </row>
    <row r="78" spans="2:21" x14ac:dyDescent="0.25">
      <c r="B78" s="89"/>
      <c r="C78" s="75"/>
      <c r="D78" s="89"/>
      <c r="E78" s="89"/>
      <c r="F78" s="89"/>
      <c r="G78" s="89"/>
      <c r="H78" s="89"/>
      <c r="M78" s="89"/>
      <c r="N78" s="89"/>
      <c r="Q78" s="89"/>
      <c r="R78" s="89"/>
      <c r="T78" s="89"/>
      <c r="U78" s="89"/>
    </row>
    <row r="79" spans="2:21" x14ac:dyDescent="0.25">
      <c r="B79" s="89"/>
      <c r="C79" s="75"/>
      <c r="D79" s="89"/>
      <c r="E79" s="89"/>
      <c r="F79" s="89"/>
      <c r="G79" s="89"/>
      <c r="H79" s="89"/>
      <c r="M79" s="89"/>
      <c r="N79" s="89"/>
      <c r="Q79" s="89"/>
      <c r="R79" s="89"/>
      <c r="T79" s="89"/>
      <c r="U79" s="89"/>
    </row>
    <row r="80" spans="2:21" x14ac:dyDescent="0.25">
      <c r="B80" s="89"/>
      <c r="C80" s="75"/>
      <c r="D80" s="89"/>
      <c r="E80" s="89"/>
      <c r="F80" s="89"/>
      <c r="G80" s="89"/>
      <c r="H80" s="89"/>
      <c r="M80" s="89"/>
      <c r="N80" s="89"/>
      <c r="Q80" s="89"/>
      <c r="R80" s="89"/>
      <c r="T80" s="89"/>
      <c r="U80" s="89"/>
    </row>
    <row r="81" spans="3:3" x14ac:dyDescent="0.25">
      <c r="C81" s="75"/>
    </row>
    <row r="82" spans="3:3" x14ac:dyDescent="0.25">
      <c r="C82" s="75"/>
    </row>
    <row r="83" spans="3:3" x14ac:dyDescent="0.25">
      <c r="C83" s="75"/>
    </row>
    <row r="84" spans="3:3" x14ac:dyDescent="0.25">
      <c r="C84" s="75"/>
    </row>
    <row r="85" spans="3:3" x14ac:dyDescent="0.25">
      <c r="C85" s="75"/>
    </row>
    <row r="86" spans="3:3" x14ac:dyDescent="0.25">
      <c r="C86" s="75"/>
    </row>
    <row r="87" spans="3:3" x14ac:dyDescent="0.25">
      <c r="C87" s="75"/>
    </row>
    <row r="88" spans="3:3" x14ac:dyDescent="0.25">
      <c r="C88" s="75"/>
    </row>
    <row r="89" spans="3:3" x14ac:dyDescent="0.25">
      <c r="C89" s="75"/>
    </row>
    <row r="90" spans="3:3" x14ac:dyDescent="0.25">
      <c r="C90" s="75"/>
    </row>
    <row r="91" spans="3:3" x14ac:dyDescent="0.25">
      <c r="C91" s="75"/>
    </row>
    <row r="92" spans="3:3" x14ac:dyDescent="0.25">
      <c r="C92" s="75"/>
    </row>
    <row r="93" spans="3:3" x14ac:dyDescent="0.25">
      <c r="C93" s="75"/>
    </row>
    <row r="94" spans="3:3" x14ac:dyDescent="0.25">
      <c r="C94" s="75"/>
    </row>
    <row r="95" spans="3:3" x14ac:dyDescent="0.25">
      <c r="C95" s="75"/>
    </row>
    <row r="96" spans="3:3" x14ac:dyDescent="0.25">
      <c r="C96" s="75"/>
    </row>
    <row r="97" spans="3:3" x14ac:dyDescent="0.25">
      <c r="C97" s="75"/>
    </row>
    <row r="98" spans="3:3" x14ac:dyDescent="0.25">
      <c r="C98" s="75"/>
    </row>
    <row r="99" spans="3:3" x14ac:dyDescent="0.25">
      <c r="C99" s="75"/>
    </row>
    <row r="100" spans="3:3" x14ac:dyDescent="0.25">
      <c r="C100" s="75"/>
    </row>
    <row r="101" spans="3:3" x14ac:dyDescent="0.25">
      <c r="C101" s="75"/>
    </row>
    <row r="102" spans="3:3" x14ac:dyDescent="0.25">
      <c r="C102" s="75"/>
    </row>
    <row r="103" spans="3:3" x14ac:dyDescent="0.25">
      <c r="C103" s="75"/>
    </row>
    <row r="104" spans="3:3" x14ac:dyDescent="0.25">
      <c r="C104" s="75"/>
    </row>
    <row r="105" spans="3:3" x14ac:dyDescent="0.25">
      <c r="C105" s="75"/>
    </row>
    <row r="106" spans="3:3" x14ac:dyDescent="0.25">
      <c r="C106" s="75"/>
    </row>
    <row r="107" spans="3:3" x14ac:dyDescent="0.25">
      <c r="C107" s="75"/>
    </row>
    <row r="108" spans="3:3" x14ac:dyDescent="0.25">
      <c r="C108" s="75"/>
    </row>
    <row r="109" spans="3:3" x14ac:dyDescent="0.25">
      <c r="C109" s="75"/>
    </row>
    <row r="110" spans="3:3" x14ac:dyDescent="0.25">
      <c r="C110" s="75"/>
    </row>
    <row r="111" spans="3:3" x14ac:dyDescent="0.25">
      <c r="C111" s="75"/>
    </row>
    <row r="112" spans="3:3" x14ac:dyDescent="0.25">
      <c r="C112" s="75"/>
    </row>
    <row r="113" spans="3:3" x14ac:dyDescent="0.25">
      <c r="C113" s="75"/>
    </row>
    <row r="114" spans="3:3" x14ac:dyDescent="0.25">
      <c r="C114" s="75"/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CX66"/>
  <sheetViews>
    <sheetView zoomScale="85" zoomScaleNormal="85" workbookViewId="0">
      <pane xSplit="1" ySplit="2" topLeftCell="Q27" activePane="bottomRight" state="frozen"/>
      <selection pane="topRight" activeCell="B1" sqref="B1"/>
      <selection pane="bottomLeft" activeCell="A3" sqref="A3"/>
      <selection pane="bottomRight" activeCell="K38" sqref="K38"/>
    </sheetView>
  </sheetViews>
  <sheetFormatPr defaultColWidth="9.140625" defaultRowHeight="15" x14ac:dyDescent="0.25"/>
  <cols>
    <col min="1" max="1" width="20.7109375" style="89" bestFit="1" customWidth="1"/>
    <col min="2" max="2" width="10.140625" style="75" customWidth="1"/>
    <col min="3" max="7" width="9.140625" style="75"/>
    <col min="8" max="8" width="10.28515625" style="75" bestFit="1" customWidth="1"/>
    <col min="9" max="15" width="10.28515625" style="75" customWidth="1"/>
    <col min="16" max="16" width="9.140625" style="21"/>
    <col min="17" max="17" width="20.7109375" style="21" customWidth="1"/>
    <col min="18" max="18" width="7.7109375" style="75" bestFit="1" customWidth="1"/>
    <col min="19" max="19" width="6.7109375" style="19" bestFit="1" customWidth="1"/>
    <col min="20" max="20" width="9.85546875" style="75" bestFit="1" customWidth="1"/>
    <col min="21" max="21" width="6.7109375" style="19" bestFit="1" customWidth="1"/>
    <col min="22" max="22" width="14.5703125" style="19" bestFit="1" customWidth="1"/>
    <col min="23" max="23" width="6.7109375" style="19" bestFit="1" customWidth="1"/>
    <col min="24" max="24" width="5.42578125" style="75" bestFit="1" customWidth="1"/>
    <col min="25" max="25" width="6.7109375" style="19" bestFit="1" customWidth="1"/>
    <col min="26" max="26" width="13.42578125" style="75" bestFit="1" customWidth="1"/>
    <col min="27" max="27" width="7.7109375" style="19" bestFit="1" customWidth="1"/>
    <col min="28" max="28" width="9.28515625" style="19" bestFit="1" customWidth="1"/>
    <col min="29" max="31" width="6.7109375" style="19" bestFit="1" customWidth="1"/>
    <col min="32" max="32" width="5.85546875" style="19" bestFit="1" customWidth="1"/>
    <col min="33" max="33" width="7.7109375" style="75" bestFit="1" customWidth="1"/>
    <col min="34" max="34" width="7.7109375" style="19" bestFit="1" customWidth="1"/>
    <col min="35" max="35" width="15.42578125" style="19" bestFit="1" customWidth="1"/>
    <col min="36" max="36" width="4.28515625" style="75" bestFit="1" customWidth="1"/>
    <col min="37" max="37" width="5.7109375" style="75" bestFit="1" customWidth="1"/>
    <col min="38" max="38" width="12.7109375" style="19" bestFit="1" customWidth="1"/>
    <col min="39" max="39" width="6.5703125" style="19" bestFit="1" customWidth="1"/>
    <col min="40" max="40" width="6.7109375" style="19" bestFit="1" customWidth="1"/>
    <col min="41" max="41" width="5.7109375" style="19" bestFit="1" customWidth="1"/>
    <col min="42" max="42" width="5.7109375" style="75" customWidth="1"/>
    <col min="43" max="43" width="5.7109375" style="75" bestFit="1" customWidth="1"/>
    <col min="44" max="44" width="6.7109375" style="19" bestFit="1" customWidth="1"/>
    <col min="45" max="45" width="7.7109375" style="19" bestFit="1" customWidth="1"/>
    <col min="46" max="46" width="7.7109375" style="75" customWidth="1"/>
    <col min="47" max="47" width="6.140625" style="19" bestFit="1" customWidth="1"/>
    <col min="48" max="48" width="7.7109375" style="19" bestFit="1" customWidth="1"/>
    <col min="49" max="49" width="10" style="19" bestFit="1" customWidth="1"/>
    <col min="50" max="50" width="9.28515625" style="75" bestFit="1" customWidth="1"/>
    <col min="51" max="51" width="7.7109375" style="19" bestFit="1" customWidth="1"/>
    <col min="52" max="52" width="6.7109375" style="19" bestFit="1" customWidth="1"/>
    <col min="53" max="53" width="7.7109375" style="19" bestFit="1" customWidth="1"/>
    <col min="54" max="54" width="6" style="19" bestFit="1" customWidth="1"/>
    <col min="55" max="55" width="7.7109375" style="19" bestFit="1" customWidth="1"/>
    <col min="56" max="56" width="7.7109375" style="75" customWidth="1"/>
    <col min="57" max="57" width="4.28515625" style="19" bestFit="1" customWidth="1"/>
    <col min="58" max="58" width="7.7109375" style="19" bestFit="1" customWidth="1"/>
    <col min="59" max="60" width="5.7109375" style="19" bestFit="1" customWidth="1"/>
    <col min="61" max="61" width="6.7109375" style="19" bestFit="1" customWidth="1"/>
    <col min="62" max="62" width="4.140625" style="19" bestFit="1" customWidth="1"/>
    <col min="63" max="63" width="5.85546875" style="19" bestFit="1" customWidth="1"/>
    <col min="64" max="64" width="5.7109375" style="19" bestFit="1" customWidth="1"/>
    <col min="65" max="67" width="7.7109375" style="19" bestFit="1" customWidth="1"/>
    <col min="68" max="68" width="5.140625" style="19" bestFit="1" customWidth="1"/>
    <col min="69" max="69" width="5.28515625" style="19" bestFit="1" customWidth="1"/>
    <col min="70" max="70" width="8.7109375" style="19" bestFit="1" customWidth="1"/>
    <col min="71" max="71" width="4.85546875" style="19" bestFit="1" customWidth="1"/>
    <col min="72" max="72" width="7.85546875" style="19" bestFit="1" customWidth="1"/>
    <col min="73" max="73" width="5.85546875" style="19" bestFit="1" customWidth="1"/>
    <col min="74" max="74" width="6" style="19" bestFit="1" customWidth="1"/>
    <col min="75" max="75" width="7.7109375" style="19" bestFit="1" customWidth="1"/>
    <col min="76" max="76" width="6.7109375" style="19" bestFit="1" customWidth="1"/>
    <col min="77" max="77" width="4.140625" style="19" bestFit="1" customWidth="1"/>
    <col min="78" max="78" width="5.7109375" style="19" bestFit="1" customWidth="1"/>
    <col min="79" max="79" width="3.85546875" style="19" bestFit="1" customWidth="1"/>
    <col min="80" max="80" width="6.7109375" style="19" bestFit="1" customWidth="1"/>
    <col min="81" max="81" width="8" style="19" bestFit="1" customWidth="1"/>
    <col min="82" max="82" width="5.28515625" style="19" bestFit="1" customWidth="1"/>
    <col min="83" max="85" width="6.7109375" style="19" bestFit="1" customWidth="1"/>
    <col min="86" max="86" width="9.28515625" style="19" bestFit="1" customWidth="1"/>
    <col min="87" max="87" width="7.140625" style="19" customWidth="1"/>
    <col min="88" max="88" width="7.7109375" style="19" customWidth="1"/>
    <col min="89" max="89" width="10.28515625" style="89" bestFit="1" customWidth="1"/>
    <col min="90" max="93" width="9.140625" style="89"/>
    <col min="94" max="94" width="8.5703125" style="89" customWidth="1"/>
    <col min="95" max="102" width="9.140625" style="89"/>
    <col min="103" max="16384" width="9.140625" style="21"/>
  </cols>
  <sheetData>
    <row r="1" spans="1:102" x14ac:dyDescent="0.25">
      <c r="B1" s="75" t="s">
        <v>329</v>
      </c>
      <c r="P1" s="89"/>
      <c r="Q1" s="89" t="s">
        <v>352</v>
      </c>
      <c r="S1" s="75"/>
      <c r="U1" s="75"/>
      <c r="V1" s="75"/>
      <c r="W1" s="75"/>
      <c r="Y1" s="75"/>
      <c r="AA1" s="75"/>
      <c r="AB1" s="75"/>
      <c r="AC1" s="75"/>
      <c r="AD1" s="75"/>
      <c r="AE1" s="75"/>
      <c r="AF1" s="75"/>
      <c r="AH1" s="75"/>
      <c r="AI1" s="75"/>
      <c r="AL1" s="75"/>
      <c r="AM1" s="75"/>
      <c r="AN1" s="75"/>
      <c r="AO1" s="75"/>
      <c r="AR1" s="75"/>
      <c r="AS1" s="75"/>
      <c r="AU1" s="75"/>
      <c r="AV1" s="75"/>
      <c r="AW1" s="75"/>
      <c r="AY1" s="75"/>
      <c r="AZ1" s="75"/>
      <c r="BA1" s="75"/>
      <c r="BB1" s="75"/>
      <c r="BC1" s="75"/>
      <c r="BE1" s="75"/>
      <c r="BF1" s="75"/>
      <c r="BG1" s="75"/>
      <c r="BH1" s="75"/>
      <c r="BI1" s="75"/>
      <c r="BJ1" s="75"/>
      <c r="BK1" s="75"/>
      <c r="BL1" s="75"/>
      <c r="BM1" s="75"/>
      <c r="BN1" s="75"/>
      <c r="BO1" s="75"/>
      <c r="BP1" s="75"/>
      <c r="BQ1" s="75"/>
      <c r="BR1" s="75"/>
      <c r="BS1" s="75"/>
      <c r="BT1" s="75"/>
      <c r="BU1" s="75"/>
      <c r="BV1" s="75"/>
      <c r="BW1" s="75"/>
      <c r="BX1" s="75"/>
      <c r="BY1" s="75"/>
      <c r="BZ1" s="75"/>
      <c r="CA1" s="75"/>
      <c r="CB1" s="75"/>
      <c r="CC1" s="75"/>
      <c r="CD1" s="75"/>
      <c r="CE1" s="75"/>
      <c r="CF1" s="75"/>
      <c r="CG1" s="75"/>
      <c r="CH1" s="75"/>
      <c r="CI1" s="75"/>
      <c r="CJ1" s="75"/>
      <c r="CK1" s="89" t="s">
        <v>372</v>
      </c>
    </row>
    <row r="2" spans="1:102" x14ac:dyDescent="0.25">
      <c r="A2" s="67" t="s">
        <v>162</v>
      </c>
      <c r="B2" s="75" t="s">
        <v>54</v>
      </c>
      <c r="C2" s="75" t="s">
        <v>82</v>
      </c>
      <c r="D2" s="75" t="s">
        <v>163</v>
      </c>
      <c r="E2" s="75" t="s">
        <v>164</v>
      </c>
      <c r="F2" s="75" t="s">
        <v>165</v>
      </c>
      <c r="G2" s="75" t="s">
        <v>140</v>
      </c>
      <c r="H2" s="75" t="s">
        <v>166</v>
      </c>
      <c r="I2" s="75" t="s">
        <v>355</v>
      </c>
      <c r="J2" s="75" t="s">
        <v>356</v>
      </c>
      <c r="K2" s="75" t="s">
        <v>374</v>
      </c>
      <c r="L2" s="75" t="s">
        <v>357</v>
      </c>
      <c r="M2" s="75" t="s">
        <v>375</v>
      </c>
      <c r="N2" s="75" t="s">
        <v>376</v>
      </c>
      <c r="O2" s="75" t="s">
        <v>377</v>
      </c>
      <c r="P2" s="89"/>
      <c r="Q2" s="89" t="s">
        <v>336</v>
      </c>
      <c r="R2" s="75" t="s">
        <v>358</v>
      </c>
      <c r="S2" s="75" t="s">
        <v>36</v>
      </c>
      <c r="T2" s="75" t="s">
        <v>38</v>
      </c>
      <c r="U2" s="75" t="s">
        <v>40</v>
      </c>
      <c r="V2" s="75" t="s">
        <v>42</v>
      </c>
      <c r="W2" s="75" t="s">
        <v>44</v>
      </c>
      <c r="X2" s="75" t="s">
        <v>359</v>
      </c>
      <c r="Y2" s="75" t="s">
        <v>46</v>
      </c>
      <c r="Z2" s="75" t="s">
        <v>48</v>
      </c>
      <c r="AA2" s="75" t="s">
        <v>50</v>
      </c>
      <c r="AB2" s="75" t="s">
        <v>54</v>
      </c>
      <c r="AC2" s="75" t="s">
        <v>56</v>
      </c>
      <c r="AD2" s="75" t="s">
        <v>58</v>
      </c>
      <c r="AE2" s="75" t="s">
        <v>60</v>
      </c>
      <c r="AF2" s="75" t="s">
        <v>62</v>
      </c>
      <c r="AG2" s="75" t="s">
        <v>360</v>
      </c>
      <c r="AH2" s="75" t="s">
        <v>64</v>
      </c>
      <c r="AI2" s="75" t="s">
        <v>66</v>
      </c>
      <c r="AJ2" s="75" t="s">
        <v>361</v>
      </c>
      <c r="AK2" s="75" t="s">
        <v>362</v>
      </c>
      <c r="AL2" s="75" t="s">
        <v>533</v>
      </c>
      <c r="AM2" s="75" t="s">
        <v>70</v>
      </c>
      <c r="AN2" s="75" t="s">
        <v>72</v>
      </c>
      <c r="AO2" s="75" t="s">
        <v>74</v>
      </c>
      <c r="AP2" s="75" t="s">
        <v>363</v>
      </c>
      <c r="AQ2" s="75" t="s">
        <v>364</v>
      </c>
      <c r="AR2" s="75" t="s">
        <v>76</v>
      </c>
      <c r="AS2" s="75" t="s">
        <v>78</v>
      </c>
      <c r="AT2" s="75" t="s">
        <v>365</v>
      </c>
      <c r="AU2" s="75" t="s">
        <v>80</v>
      </c>
      <c r="AV2" s="75" t="s">
        <v>82</v>
      </c>
      <c r="AW2" s="75" t="s">
        <v>84</v>
      </c>
      <c r="AX2" s="75" t="s">
        <v>366</v>
      </c>
      <c r="AY2" s="75" t="s">
        <v>86</v>
      </c>
      <c r="AZ2" s="75" t="s">
        <v>88</v>
      </c>
      <c r="BA2" s="75" t="s">
        <v>163</v>
      </c>
      <c r="BB2" s="75" t="s">
        <v>92</v>
      </c>
      <c r="BC2" s="75" t="s">
        <v>94</v>
      </c>
      <c r="BD2" s="75" t="s">
        <v>367</v>
      </c>
      <c r="BE2" s="75" t="s">
        <v>96</v>
      </c>
      <c r="BF2" s="75" t="s">
        <v>98</v>
      </c>
      <c r="BG2" s="75" t="s">
        <v>100</v>
      </c>
      <c r="BH2" s="75" t="s">
        <v>102</v>
      </c>
      <c r="BI2" s="75" t="s">
        <v>104</v>
      </c>
      <c r="BJ2" s="75" t="s">
        <v>106</v>
      </c>
      <c r="BK2" s="75" t="s">
        <v>108</v>
      </c>
      <c r="BL2" s="75" t="s">
        <v>110</v>
      </c>
      <c r="BM2" s="75" t="s">
        <v>164</v>
      </c>
      <c r="BN2" s="75" t="s">
        <v>165</v>
      </c>
      <c r="BO2" s="75" t="s">
        <v>112</v>
      </c>
      <c r="BP2" s="75" t="s">
        <v>114</v>
      </c>
      <c r="BQ2" s="75" t="s">
        <v>116</v>
      </c>
      <c r="BR2" s="75" t="s">
        <v>118</v>
      </c>
      <c r="BS2" s="75" t="s">
        <v>120</v>
      </c>
      <c r="BT2" s="75" t="s">
        <v>122</v>
      </c>
      <c r="BU2" s="75" t="s">
        <v>124</v>
      </c>
      <c r="BV2" s="75" t="s">
        <v>126</v>
      </c>
      <c r="BW2" s="75" t="s">
        <v>128</v>
      </c>
      <c r="BX2" s="75" t="s">
        <v>130</v>
      </c>
      <c r="BY2" s="75" t="s">
        <v>132</v>
      </c>
      <c r="BZ2" s="75" t="s">
        <v>134</v>
      </c>
      <c r="CA2" s="75" t="s">
        <v>136</v>
      </c>
      <c r="CB2" s="75" t="s">
        <v>140</v>
      </c>
      <c r="CC2" s="75" t="s">
        <v>142</v>
      </c>
      <c r="CD2" s="75" t="s">
        <v>144</v>
      </c>
      <c r="CE2" s="75" t="s">
        <v>146</v>
      </c>
      <c r="CF2" s="75" t="s">
        <v>148</v>
      </c>
      <c r="CG2" s="24" t="s">
        <v>152</v>
      </c>
      <c r="CH2" s="75" t="s">
        <v>154</v>
      </c>
      <c r="CI2" s="75" t="s">
        <v>156</v>
      </c>
      <c r="CJ2" s="75"/>
      <c r="CK2" s="75" t="s">
        <v>54</v>
      </c>
      <c r="CL2" s="75" t="s">
        <v>82</v>
      </c>
      <c r="CM2" s="75" t="s">
        <v>163</v>
      </c>
      <c r="CN2" s="75" t="s">
        <v>164</v>
      </c>
      <c r="CO2" s="75" t="s">
        <v>165</v>
      </c>
      <c r="CP2" s="75" t="s">
        <v>140</v>
      </c>
      <c r="CQ2" s="75" t="s">
        <v>166</v>
      </c>
      <c r="CR2" s="75" t="s">
        <v>355</v>
      </c>
      <c r="CS2" s="75" t="s">
        <v>356</v>
      </c>
      <c r="CT2" s="75" t="s">
        <v>374</v>
      </c>
      <c r="CU2" s="75" t="s">
        <v>357</v>
      </c>
      <c r="CV2" s="75" t="s">
        <v>375</v>
      </c>
      <c r="CW2" s="75" t="s">
        <v>376</v>
      </c>
      <c r="CX2" s="75" t="s">
        <v>377</v>
      </c>
    </row>
    <row r="3" spans="1:102" x14ac:dyDescent="0.25">
      <c r="A3" s="67" t="s">
        <v>429</v>
      </c>
      <c r="B3" s="75">
        <v>274988.18845000002</v>
      </c>
      <c r="C3" s="75">
        <v>2517.3915790000001</v>
      </c>
      <c r="D3" s="75">
        <v>2336.1885630000002</v>
      </c>
      <c r="E3" s="75">
        <v>59128.094095</v>
      </c>
      <c r="F3" s="75">
        <v>32538.193468000001</v>
      </c>
      <c r="G3" s="75">
        <v>983.62659299999996</v>
      </c>
      <c r="H3" s="75">
        <v>64314.549758000001</v>
      </c>
      <c r="I3" s="75">
        <v>2297.6023679999998</v>
      </c>
      <c r="J3" s="75">
        <v>615.979198</v>
      </c>
      <c r="K3" s="75">
        <v>4589.0449500000004</v>
      </c>
      <c r="L3" s="75">
        <v>5163.9588670000003</v>
      </c>
      <c r="M3" s="75">
        <v>702.21627999999998</v>
      </c>
      <c r="N3" s="75">
        <v>371.64077600000002</v>
      </c>
      <c r="O3" s="75">
        <v>667.31079</v>
      </c>
      <c r="P3" s="89"/>
      <c r="Q3" s="89" t="s">
        <v>429</v>
      </c>
      <c r="R3" s="75">
        <v>315.033073332914</v>
      </c>
      <c r="S3" s="75">
        <v>47.258504543379701</v>
      </c>
      <c r="T3" s="75">
        <v>35.013226774326597</v>
      </c>
      <c r="U3" s="75">
        <v>114.56073779155</v>
      </c>
      <c r="V3" s="75">
        <v>114.56073779155</v>
      </c>
      <c r="W3" s="75">
        <v>16.912230740091498</v>
      </c>
      <c r="X3" s="75">
        <v>100.1846294234</v>
      </c>
      <c r="Y3" s="75">
        <v>30.7133390767398</v>
      </c>
      <c r="Z3" s="75">
        <v>18.5303860442075</v>
      </c>
      <c r="AA3" s="75">
        <v>337.67720087104601</v>
      </c>
      <c r="AB3" s="75">
        <v>12985.7012816569</v>
      </c>
      <c r="AC3" s="75">
        <v>76.885506191967394</v>
      </c>
      <c r="AD3" s="75">
        <v>0</v>
      </c>
      <c r="AE3" s="75">
        <v>50.582931756212801</v>
      </c>
      <c r="AF3" s="75">
        <v>8.8798305163475995</v>
      </c>
      <c r="AG3" s="75">
        <v>33.561871739749797</v>
      </c>
      <c r="AH3" s="75">
        <v>228.81439759144999</v>
      </c>
      <c r="AI3" s="75">
        <v>228.81439759144999</v>
      </c>
      <c r="AJ3" s="75">
        <v>35.5303813591362</v>
      </c>
      <c r="AK3" s="75">
        <v>0</v>
      </c>
      <c r="AL3" s="75">
        <v>1803468.4518460899</v>
      </c>
      <c r="AM3" s="75">
        <v>0</v>
      </c>
      <c r="AN3" s="75">
        <v>343.81917917095097</v>
      </c>
      <c r="AO3" s="75">
        <v>24.055202681472899</v>
      </c>
      <c r="AP3" s="75">
        <v>41.127674928472103</v>
      </c>
      <c r="AQ3" s="75">
        <v>356.87100928604298</v>
      </c>
      <c r="AR3" s="75">
        <v>18.083635397807502</v>
      </c>
      <c r="AS3" s="75">
        <v>257.48095531650102</v>
      </c>
      <c r="AT3" s="75">
        <v>0</v>
      </c>
      <c r="AU3" s="75">
        <v>38.208557463131001</v>
      </c>
      <c r="AV3" s="75">
        <v>124.873937983983</v>
      </c>
      <c r="AW3" s="75">
        <v>0</v>
      </c>
      <c r="AX3" s="75">
        <v>3453.4914840964002</v>
      </c>
      <c r="AY3" s="75">
        <v>113.04994044213601</v>
      </c>
      <c r="AZ3" s="75">
        <v>12.561102211787</v>
      </c>
      <c r="BA3" s="75">
        <v>125.61104265392299</v>
      </c>
      <c r="BB3" s="75">
        <v>0.219142120137127</v>
      </c>
      <c r="BC3" s="75">
        <v>151.712236486493</v>
      </c>
      <c r="BD3" s="75">
        <v>15.300740432036701</v>
      </c>
      <c r="BE3" s="75">
        <v>0.24800637907372799</v>
      </c>
      <c r="BF3" s="75">
        <v>364.78192668860203</v>
      </c>
      <c r="BG3" s="75">
        <v>5.9473194331916801</v>
      </c>
      <c r="BH3" s="75">
        <v>3.3335908111355401</v>
      </c>
      <c r="BI3" s="75">
        <v>51.971813577164497</v>
      </c>
      <c r="BJ3" s="75">
        <v>0.28987735246945201</v>
      </c>
      <c r="BK3" s="75">
        <v>0</v>
      </c>
      <c r="BL3" s="75">
        <v>1.9373478176998</v>
      </c>
      <c r="BM3" s="75">
        <v>2930.2467743723701</v>
      </c>
      <c r="BN3" s="75">
        <v>1610.43041199865</v>
      </c>
      <c r="BO3" s="75">
        <v>1319.81636237371</v>
      </c>
      <c r="BP3" s="75">
        <v>0.28826696098370203</v>
      </c>
      <c r="BQ3" s="75">
        <v>8.0521570572705693E-3</v>
      </c>
      <c r="BR3" s="75">
        <v>257.44614946234702</v>
      </c>
      <c r="BS3" s="75">
        <v>0.19647251111956199</v>
      </c>
      <c r="BT3" s="75">
        <v>528.44389391358902</v>
      </c>
      <c r="BU3" s="75">
        <v>1.7795251134002401</v>
      </c>
      <c r="BV3" s="75">
        <v>0.45253094462540699</v>
      </c>
      <c r="BW3" s="75">
        <v>754.91984920385505</v>
      </c>
      <c r="BX3" s="75">
        <v>0</v>
      </c>
      <c r="BY3" s="75">
        <v>0.99846668540595296</v>
      </c>
      <c r="BZ3" s="75">
        <v>2.1450931507906299</v>
      </c>
      <c r="CA3" s="75">
        <v>2.4156524744125999E-2</v>
      </c>
      <c r="CB3" s="75">
        <v>73.847583070707699</v>
      </c>
      <c r="CC3" s="75">
        <v>10.252660802295599</v>
      </c>
      <c r="CD3" s="75">
        <v>0</v>
      </c>
      <c r="CE3" s="75">
        <v>5.9002231406103496</v>
      </c>
      <c r="CF3" s="75">
        <v>55.596951492813403</v>
      </c>
      <c r="CG3" s="75">
        <v>51.890426656525399</v>
      </c>
      <c r="CH3" s="75">
        <v>3342.04089672999</v>
      </c>
      <c r="CI3" s="75">
        <v>24.234689234687501</v>
      </c>
      <c r="CJ3" s="75"/>
      <c r="CK3" s="68">
        <f t="shared" ref="CK3:CK56" si="0">IF(B3&lt;&gt;0,(AB3-B3)/B3,"")</f>
        <v>-0.95277723979763584</v>
      </c>
      <c r="CL3" s="68">
        <f t="shared" ref="CL3:CL56" si="1">IF(C3&lt;&gt;0,(AV3-C3)/C3,"")</f>
        <v>-0.95039550500379943</v>
      </c>
      <c r="CM3" s="68">
        <f t="shared" ref="CM3:CM56" si="2">IF(D3&lt;&gt;0,(BA3-D3)/D3,"")</f>
        <v>-0.94623248968712503</v>
      </c>
      <c r="CN3" s="68">
        <f t="shared" ref="CN3:CO34" si="3">IF(E3&lt;&gt;0,(BM3-E3)/E3,"")</f>
        <v>-0.95044239427598676</v>
      </c>
      <c r="CO3" s="68">
        <f t="shared" si="3"/>
        <v>-0.95050645901462094</v>
      </c>
      <c r="CP3" s="68">
        <f t="shared" ref="CP3:CP56" si="4">IF(G3&lt;&gt;0,(CB3-G3)/G3,"")</f>
        <v>-0.92492315315969931</v>
      </c>
      <c r="CQ3" s="68">
        <f t="shared" ref="CQ3:CQ56" si="5">IF(H3&lt;&gt;0,(CH3-H3)/H3,"")</f>
        <v>-0.94803600570469237</v>
      </c>
      <c r="CR3" s="68">
        <f t="shared" ref="CR3:CR15" si="6">IF(I3&lt;&gt;0,(V3-I3)/I3,"")</f>
        <v>-0.95013900604077461</v>
      </c>
      <c r="CS3" s="68">
        <f t="shared" ref="CS3:CS15" si="7">IF(J3&lt;&gt;0,(Y3-J3)/J3,"")</f>
        <v>-0.95013899953689707</v>
      </c>
      <c r="CT3" s="68">
        <f t="shared" ref="CT3:CT15" si="8">IF(K3&lt;&gt;0,(AI3-K3)/K3,"")</f>
        <v>-0.95013899404244229</v>
      </c>
      <c r="CU3" s="68">
        <f t="shared" ref="CU3:CU15" si="9">IF(L3&lt;&gt;0,(AS3-L3)/L3,"")</f>
        <v>-0.95013884464457699</v>
      </c>
      <c r="CV3" s="68">
        <f t="shared" ref="CV3:CV15" si="10">IF(M3&lt;&gt;0,(T3-M3)/M3,"")</f>
        <v>-0.95013897032645467</v>
      </c>
      <c r="CW3" s="68">
        <f t="shared" ref="CW3:CW15" si="11">IF(N3&lt;&gt;0,(Z3-N3)/N3,"")</f>
        <v>-0.95013898570643529</v>
      </c>
      <c r="CX3" s="68">
        <f t="shared" ref="CX3:CX15" si="12">IF(O3&lt;&gt;0,(AU3-O3)/O3,"")</f>
        <v>-0.94274248515728176</v>
      </c>
    </row>
    <row r="4" spans="1:102" x14ac:dyDescent="0.25">
      <c r="A4" s="67" t="s">
        <v>430</v>
      </c>
      <c r="B4" s="75">
        <v>4351.6290950000002</v>
      </c>
      <c r="C4" s="75">
        <v>41.366185000000002</v>
      </c>
      <c r="D4" s="75">
        <v>48.932057</v>
      </c>
      <c r="E4" s="75">
        <v>1103.288847</v>
      </c>
      <c r="F4" s="75">
        <v>554.23984299999995</v>
      </c>
      <c r="G4" s="75">
        <v>16.637764000000001</v>
      </c>
      <c r="H4" s="75">
        <v>1144.592746</v>
      </c>
      <c r="I4" s="75">
        <v>45.334499999999998</v>
      </c>
      <c r="J4" s="75">
        <v>12.154019999999999</v>
      </c>
      <c r="K4" s="75">
        <v>90.547460999999998</v>
      </c>
      <c r="L4" s="75">
        <v>101.89121799999999</v>
      </c>
      <c r="M4" s="75">
        <v>13.855587</v>
      </c>
      <c r="N4" s="75">
        <v>7.3329240000000002</v>
      </c>
      <c r="O4" s="75">
        <v>13.166854000000001</v>
      </c>
      <c r="P4" s="89"/>
      <c r="Q4" s="89" t="s">
        <v>430</v>
      </c>
      <c r="R4" s="75">
        <v>104.281218422002</v>
      </c>
      <c r="S4" s="75">
        <v>15.6433453922493</v>
      </c>
      <c r="T4" s="75">
        <v>13.9294444748627</v>
      </c>
      <c r="U4" s="75">
        <v>45.576153332914203</v>
      </c>
      <c r="V4" s="75">
        <v>45.576153332914203</v>
      </c>
      <c r="W4" s="75">
        <v>5.5982432091800396</v>
      </c>
      <c r="X4" s="75">
        <v>33.162779526982902</v>
      </c>
      <c r="Y4" s="75">
        <v>12.2188255879511</v>
      </c>
      <c r="Z4" s="75">
        <v>7.3719995974413104</v>
      </c>
      <c r="AA4" s="75">
        <v>111.776808597247</v>
      </c>
      <c r="AB4" s="75">
        <v>4374.8262579297498</v>
      </c>
      <c r="AC4" s="75">
        <v>25.450385286753999</v>
      </c>
      <c r="AD4" s="75">
        <v>0</v>
      </c>
      <c r="AE4" s="75">
        <v>16.743793962061201</v>
      </c>
      <c r="AF4" s="75">
        <v>2.9393638881933901</v>
      </c>
      <c r="AG4" s="75">
        <v>11.109533804234999</v>
      </c>
      <c r="AH4" s="75">
        <v>91.030153210568898</v>
      </c>
      <c r="AI4" s="75">
        <v>91.030153210568898</v>
      </c>
      <c r="AJ4" s="75">
        <v>11.761135256149901</v>
      </c>
      <c r="AK4" s="75">
        <v>0</v>
      </c>
      <c r="AL4" s="75">
        <v>717481.02362803603</v>
      </c>
      <c r="AM4" s="75">
        <v>0</v>
      </c>
      <c r="AN4" s="75">
        <v>113.809851554622</v>
      </c>
      <c r="AO4" s="75">
        <v>7.9626650916131698</v>
      </c>
      <c r="AP4" s="75">
        <v>13.613931613635</v>
      </c>
      <c r="AQ4" s="75">
        <v>118.130267300659</v>
      </c>
      <c r="AR4" s="75">
        <v>5.9859817211307504</v>
      </c>
      <c r="AS4" s="75">
        <v>102.43467373638801</v>
      </c>
      <c r="AT4" s="75">
        <v>0</v>
      </c>
      <c r="AU4" s="75">
        <v>14.870882879977099</v>
      </c>
      <c r="AV4" s="75">
        <v>41.586693854064997</v>
      </c>
      <c r="AW4" s="75">
        <v>0</v>
      </c>
      <c r="AX4" s="75">
        <v>1187.586214168</v>
      </c>
      <c r="AY4" s="75">
        <v>44.273609658448898</v>
      </c>
      <c r="AZ4" s="75">
        <v>4.9193006548829601</v>
      </c>
      <c r="BA4" s="75">
        <v>49.192910313331801</v>
      </c>
      <c r="BB4" s="75">
        <v>7.2539771646654205E-2</v>
      </c>
      <c r="BC4" s="75">
        <v>50.219290943798597</v>
      </c>
      <c r="BD4" s="75">
        <v>5.0647987712095102</v>
      </c>
      <c r="BE4" s="75">
        <v>8.5807831368463997E-2</v>
      </c>
      <c r="BF4" s="75">
        <v>120.74892565849299</v>
      </c>
      <c r="BG4" s="75">
        <v>2.0577182107287899</v>
      </c>
      <c r="BH4" s="75">
        <v>1.1533923168923601</v>
      </c>
      <c r="BI4" s="75">
        <v>17.981776947370101</v>
      </c>
      <c r="BJ4" s="75">
        <v>0.100294984484972</v>
      </c>
      <c r="BK4" s="75">
        <v>0</v>
      </c>
      <c r="BL4" s="75">
        <v>0.67030481875251402</v>
      </c>
      <c r="BM4" s="75">
        <v>1109.3137771637901</v>
      </c>
      <c r="BN4" s="75">
        <v>557.19428610078398</v>
      </c>
      <c r="BO4" s="75">
        <v>552.11949106301302</v>
      </c>
      <c r="BP4" s="75">
        <v>9.9738081207251E-2</v>
      </c>
      <c r="BQ4" s="75">
        <v>2.7859736878365401E-3</v>
      </c>
      <c r="BR4" s="75">
        <v>89.074027348335704</v>
      </c>
      <c r="BS4" s="75">
        <v>6.7977589576547204E-2</v>
      </c>
      <c r="BT4" s="75">
        <v>182.836781251894</v>
      </c>
      <c r="BU4" s="75">
        <v>0.61569991898014198</v>
      </c>
      <c r="BV4" s="75">
        <v>0.15657171547148499</v>
      </c>
      <c r="BW4" s="75">
        <v>261.195407882626</v>
      </c>
      <c r="BX4" s="75">
        <v>0</v>
      </c>
      <c r="BY4" s="75">
        <v>0.34546045216797</v>
      </c>
      <c r="BZ4" s="75">
        <v>0.74218282379007605</v>
      </c>
      <c r="CA4" s="75">
        <v>8.3579534494066798E-3</v>
      </c>
      <c r="CB4" s="75">
        <v>16.726444674460001</v>
      </c>
      <c r="CC4" s="75">
        <v>3.3938066474165902</v>
      </c>
      <c r="CD4" s="75">
        <v>0</v>
      </c>
      <c r="CE4" s="75">
        <v>1.9530766548553999</v>
      </c>
      <c r="CF4" s="75">
        <v>18.403524497060399</v>
      </c>
      <c r="CG4" s="75">
        <v>17.176597990733899</v>
      </c>
      <c r="CH4" s="75">
        <v>1150.6940997701599</v>
      </c>
      <c r="CI4" s="75">
        <v>8.0220999438234699</v>
      </c>
      <c r="CJ4" s="75"/>
      <c r="CK4" s="68">
        <f t="shared" si="0"/>
        <v>5.3306847673214985E-3</v>
      </c>
      <c r="CL4" s="68">
        <f t="shared" si="1"/>
        <v>5.3306548347399046E-3</v>
      </c>
      <c r="CM4" s="68">
        <f t="shared" si="2"/>
        <v>5.3309288291681772E-3</v>
      </c>
      <c r="CN4" s="68">
        <f t="shared" si="3"/>
        <v>5.4608819623008769E-3</v>
      </c>
      <c r="CO4" s="68">
        <f t="shared" si="3"/>
        <v>5.3306220007427966E-3</v>
      </c>
      <c r="CP4" s="68">
        <f t="shared" si="4"/>
        <v>5.3300836855241385E-3</v>
      </c>
      <c r="CQ4" s="68">
        <f t="shared" si="5"/>
        <v>5.3305892348892306E-3</v>
      </c>
      <c r="CR4" s="68">
        <f t="shared" si="6"/>
        <v>5.3304510453231887E-3</v>
      </c>
      <c r="CS4" s="68">
        <f t="shared" si="7"/>
        <v>5.3320290694849051E-3</v>
      </c>
      <c r="CT4" s="68">
        <f t="shared" si="8"/>
        <v>5.3308199394889637E-3</v>
      </c>
      <c r="CU4" s="68">
        <f t="shared" si="9"/>
        <v>5.333685739118476E-3</v>
      </c>
      <c r="CV4" s="68">
        <f t="shared" si="10"/>
        <v>5.3305193683025167E-3</v>
      </c>
      <c r="CW4" s="68">
        <f t="shared" si="11"/>
        <v>5.328788003436306E-3</v>
      </c>
      <c r="CX4" s="68">
        <f t="shared" si="12"/>
        <v>0.12941807359427684</v>
      </c>
    </row>
    <row r="5" spans="1:102" x14ac:dyDescent="0.25">
      <c r="A5" s="67" t="s">
        <v>431</v>
      </c>
      <c r="B5" s="75">
        <v>20457.421206999999</v>
      </c>
      <c r="C5" s="75">
        <v>198.85248799999999</v>
      </c>
      <c r="D5" s="75">
        <v>244.931408</v>
      </c>
      <c r="E5" s="75">
        <v>5331.5286070000002</v>
      </c>
      <c r="F5" s="75">
        <v>2671.3384959999999</v>
      </c>
      <c r="G5" s="75">
        <v>100.52892799999999</v>
      </c>
      <c r="H5" s="75">
        <v>5651.0086309999997</v>
      </c>
      <c r="I5" s="75">
        <v>219.83918800000001</v>
      </c>
      <c r="J5" s="75">
        <v>58.938113999999999</v>
      </c>
      <c r="K5" s="75">
        <v>439.08898699999997</v>
      </c>
      <c r="L5" s="75">
        <v>494.09789699999999</v>
      </c>
      <c r="M5" s="75">
        <v>67.189456000000007</v>
      </c>
      <c r="N5" s="75">
        <v>35.559330000000003</v>
      </c>
      <c r="O5" s="75">
        <v>63.849625000000003</v>
      </c>
      <c r="P5" s="89"/>
      <c r="Q5" s="89" t="s">
        <v>431</v>
      </c>
      <c r="R5" s="75">
        <v>517.58516681547803</v>
      </c>
      <c r="S5" s="75">
        <v>77.643611268965998</v>
      </c>
      <c r="T5" s="75">
        <v>67.547636354965604</v>
      </c>
      <c r="U5" s="75">
        <v>221.01111705111501</v>
      </c>
      <c r="V5" s="75">
        <v>221.01111705111501</v>
      </c>
      <c r="W5" s="75">
        <v>27.786025026356199</v>
      </c>
      <c r="X5" s="75">
        <v>164.59878784673</v>
      </c>
      <c r="Y5" s="75">
        <v>59.252279326367599</v>
      </c>
      <c r="Z5" s="75">
        <v>35.748893016468102</v>
      </c>
      <c r="AA5" s="75">
        <v>554.78824497810206</v>
      </c>
      <c r="AB5" s="75">
        <v>20566.472115830798</v>
      </c>
      <c r="AC5" s="75">
        <v>126.319382663417</v>
      </c>
      <c r="AD5" s="75">
        <v>0</v>
      </c>
      <c r="AE5" s="75">
        <v>83.105444844044996</v>
      </c>
      <c r="AF5" s="75">
        <v>14.5891668448785</v>
      </c>
      <c r="AG5" s="75">
        <v>55.140664109497997</v>
      </c>
      <c r="AH5" s="75">
        <v>441.42973136138698</v>
      </c>
      <c r="AI5" s="75">
        <v>441.42973136138698</v>
      </c>
      <c r="AJ5" s="75">
        <v>58.374811671105597</v>
      </c>
      <c r="AK5" s="75">
        <v>0</v>
      </c>
      <c r="AL5" s="75">
        <v>3479258.2651300398</v>
      </c>
      <c r="AM5" s="75">
        <v>0</v>
      </c>
      <c r="AN5" s="75">
        <v>564.879259629182</v>
      </c>
      <c r="AO5" s="75">
        <v>39.521591861897498</v>
      </c>
      <c r="AP5" s="75">
        <v>67.570949769099997</v>
      </c>
      <c r="AQ5" s="75">
        <v>586.32304129565705</v>
      </c>
      <c r="AR5" s="75">
        <v>29.7105975820146</v>
      </c>
      <c r="AS5" s="75">
        <v>496.733355871161</v>
      </c>
      <c r="AT5" s="75">
        <v>0</v>
      </c>
      <c r="AU5" s="75">
        <v>72.299229533306601</v>
      </c>
      <c r="AV5" s="75">
        <v>199.91252489844899</v>
      </c>
      <c r="AW5" s="75">
        <v>0</v>
      </c>
      <c r="AX5" s="75">
        <v>5864.2402675308804</v>
      </c>
      <c r="AY5" s="75">
        <v>221.61333026009001</v>
      </c>
      <c r="AZ5" s="75">
        <v>24.623698622882799</v>
      </c>
      <c r="BA5" s="75">
        <v>246.23702888297299</v>
      </c>
      <c r="BB5" s="75">
        <v>0.36004061418404099</v>
      </c>
      <c r="BC5" s="75">
        <v>249.25637634920099</v>
      </c>
      <c r="BD5" s="75">
        <v>25.1384118204457</v>
      </c>
      <c r="BE5" s="75">
        <v>0.413579334755314</v>
      </c>
      <c r="BF5" s="75">
        <v>599.32029996031599</v>
      </c>
      <c r="BG5" s="75">
        <v>9.9178429978449802</v>
      </c>
      <c r="BH5" s="75">
        <v>5.5591464453226198</v>
      </c>
      <c r="BI5" s="75">
        <v>86.668992135010996</v>
      </c>
      <c r="BJ5" s="75">
        <v>0.48340413168207103</v>
      </c>
      <c r="BK5" s="75">
        <v>0</v>
      </c>
      <c r="BL5" s="75">
        <v>3.2307518775111999</v>
      </c>
      <c r="BM5" s="75">
        <v>5359.9487327205497</v>
      </c>
      <c r="BN5" s="75">
        <v>2685.5786099782299</v>
      </c>
      <c r="BO5" s="75">
        <v>2674.3701227423198</v>
      </c>
      <c r="BP5" s="75">
        <v>0.48071849435341102</v>
      </c>
      <c r="BQ5" s="75">
        <v>1.3427956150068599E-2</v>
      </c>
      <c r="BR5" s="75">
        <v>429.32122521867001</v>
      </c>
      <c r="BS5" s="75">
        <v>0.32764061431791702</v>
      </c>
      <c r="BT5" s="75">
        <v>881.24117947276397</v>
      </c>
      <c r="BU5" s="75">
        <v>2.9675640547407598</v>
      </c>
      <c r="BV5" s="75">
        <v>0.75464733136019702</v>
      </c>
      <c r="BW5" s="75">
        <v>1258.9159559516499</v>
      </c>
      <c r="BX5" s="75">
        <v>0</v>
      </c>
      <c r="BY5" s="75">
        <v>1.66505880498465</v>
      </c>
      <c r="BZ5" s="75">
        <v>3.5771914471689898</v>
      </c>
      <c r="CA5" s="75">
        <v>4.0283709937884798E-2</v>
      </c>
      <c r="CB5" s="75">
        <v>101.064824442203</v>
      </c>
      <c r="CC5" s="75">
        <v>16.844662924320101</v>
      </c>
      <c r="CD5" s="75">
        <v>0</v>
      </c>
      <c r="CE5" s="75">
        <v>9.6937856572749794</v>
      </c>
      <c r="CF5" s="75">
        <v>91.343248062121802</v>
      </c>
      <c r="CG5" s="75">
        <v>85.253620855437404</v>
      </c>
      <c r="CH5" s="75">
        <v>5681.1318779521198</v>
      </c>
      <c r="CI5" s="75">
        <v>39.816480018123599</v>
      </c>
      <c r="CJ5" s="75"/>
      <c r="CK5" s="68">
        <f t="shared" si="0"/>
        <v>5.3306283195403252E-3</v>
      </c>
      <c r="CL5" s="68">
        <f t="shared" si="1"/>
        <v>5.3307701055719204E-3</v>
      </c>
      <c r="CM5" s="68">
        <f t="shared" si="2"/>
        <v>5.3305572104210839E-3</v>
      </c>
      <c r="CN5" s="68">
        <f t="shared" si="3"/>
        <v>5.3305773663552148E-3</v>
      </c>
      <c r="CO5" s="68">
        <f t="shared" si="3"/>
        <v>5.3307036901361887E-3</v>
      </c>
      <c r="CP5" s="68">
        <f t="shared" si="4"/>
        <v>5.3307684948456953E-3</v>
      </c>
      <c r="CQ5" s="68">
        <f t="shared" si="5"/>
        <v>5.3305965216318392E-3</v>
      </c>
      <c r="CR5" s="68">
        <f t="shared" si="6"/>
        <v>5.3308468875667451E-3</v>
      </c>
      <c r="CS5" s="68">
        <f t="shared" si="7"/>
        <v>5.3304272065373614E-3</v>
      </c>
      <c r="CT5" s="68">
        <f t="shared" si="8"/>
        <v>5.3309111152610401E-3</v>
      </c>
      <c r="CU5" s="68">
        <f t="shared" si="9"/>
        <v>5.3338799601509055E-3</v>
      </c>
      <c r="CV5" s="68">
        <f t="shared" si="10"/>
        <v>5.3309012498270157E-3</v>
      </c>
      <c r="CW5" s="68">
        <f t="shared" si="11"/>
        <v>5.330893930456492E-3</v>
      </c>
      <c r="CX5" s="68">
        <f t="shared" si="12"/>
        <v>0.13233600875974758</v>
      </c>
    </row>
    <row r="6" spans="1:102" x14ac:dyDescent="0.25">
      <c r="A6" s="67" t="s">
        <v>432</v>
      </c>
      <c r="B6" s="75">
        <v>18320.490591999998</v>
      </c>
      <c r="C6" s="75">
        <v>185.777838</v>
      </c>
      <c r="D6" s="75">
        <v>227.38221999999999</v>
      </c>
      <c r="E6" s="75">
        <v>4723.2601020000002</v>
      </c>
      <c r="F6" s="75">
        <v>2459.1088129999998</v>
      </c>
      <c r="G6" s="75">
        <v>135.878975</v>
      </c>
      <c r="H6" s="75">
        <v>5359.1255849999998</v>
      </c>
      <c r="I6" s="75">
        <v>194.65169800000001</v>
      </c>
      <c r="J6" s="75">
        <v>52.18544</v>
      </c>
      <c r="K6" s="75">
        <v>388.78153099999997</v>
      </c>
      <c r="L6" s="75">
        <v>437.48795100000001</v>
      </c>
      <c r="M6" s="75">
        <v>59.491410999999999</v>
      </c>
      <c r="N6" s="75">
        <v>31.485212000000001</v>
      </c>
      <c r="O6" s="75">
        <v>56.534230000000001</v>
      </c>
      <c r="P6" s="89"/>
      <c r="Q6" s="89" t="s">
        <v>432</v>
      </c>
      <c r="R6" s="75">
        <v>500.34770353768999</v>
      </c>
      <c r="S6" s="75">
        <v>75.057766082308405</v>
      </c>
      <c r="T6" s="75">
        <v>59.808541647212301</v>
      </c>
      <c r="U6" s="75">
        <v>195.68932895963201</v>
      </c>
      <c r="V6" s="75">
        <v>195.68932895963201</v>
      </c>
      <c r="W6" s="75">
        <v>26.8606521378825</v>
      </c>
      <c r="X6" s="75">
        <v>159.116987940634</v>
      </c>
      <c r="Y6" s="75">
        <v>52.463660173884698</v>
      </c>
      <c r="Z6" s="75">
        <v>31.653041202677699</v>
      </c>
      <c r="AA6" s="75">
        <v>536.311944399499</v>
      </c>
      <c r="AB6" s="75">
        <v>18418.149816851001</v>
      </c>
      <c r="AC6" s="75">
        <v>122.112489183088</v>
      </c>
      <c r="AD6" s="75">
        <v>0</v>
      </c>
      <c r="AE6" s="75">
        <v>80.337721746298698</v>
      </c>
      <c r="AF6" s="75">
        <v>14.103270343379499</v>
      </c>
      <c r="AG6" s="75">
        <v>53.304251516173601</v>
      </c>
      <c r="AH6" s="75">
        <v>390.85402116267301</v>
      </c>
      <c r="AI6" s="75">
        <v>390.85402116267301</v>
      </c>
      <c r="AJ6" s="75">
        <v>56.430692835300398</v>
      </c>
      <c r="AK6" s="75">
        <v>0</v>
      </c>
      <c r="AL6" s="75">
        <v>3080631.7919983198</v>
      </c>
      <c r="AM6" s="75">
        <v>0</v>
      </c>
      <c r="AN6" s="75">
        <v>546.06687243164299</v>
      </c>
      <c r="AO6" s="75">
        <v>38.205403491794499</v>
      </c>
      <c r="AP6" s="75">
        <v>65.320553159628901</v>
      </c>
      <c r="AQ6" s="75">
        <v>566.79618220649002</v>
      </c>
      <c r="AR6" s="75">
        <v>28.721109263380601</v>
      </c>
      <c r="AS6" s="75">
        <v>439.82147113186301</v>
      </c>
      <c r="AT6" s="75">
        <v>0</v>
      </c>
      <c r="AU6" s="75">
        <v>64.674728337186494</v>
      </c>
      <c r="AV6" s="75">
        <v>186.76814854742901</v>
      </c>
      <c r="AW6" s="75">
        <v>0</v>
      </c>
      <c r="AX6" s="75">
        <v>5564.7046595787997</v>
      </c>
      <c r="AY6" s="75">
        <v>205.73488700099699</v>
      </c>
      <c r="AZ6" s="75">
        <v>22.859442921565002</v>
      </c>
      <c r="BA6" s="75">
        <v>228.594329922562</v>
      </c>
      <c r="BB6" s="75">
        <v>0.34805008143230898</v>
      </c>
      <c r="BC6" s="75">
        <v>240.95525774070299</v>
      </c>
      <c r="BD6" s="75">
        <v>24.3012218784048</v>
      </c>
      <c r="BE6" s="75">
        <v>0.38072134063063201</v>
      </c>
      <c r="BF6" s="75">
        <v>579.36074546569796</v>
      </c>
      <c r="BG6" s="75">
        <v>9.1298987527350999</v>
      </c>
      <c r="BH6" s="75">
        <v>5.1174900808545098</v>
      </c>
      <c r="BI6" s="75">
        <v>79.783406030743393</v>
      </c>
      <c r="BJ6" s="75">
        <v>0.44499927390774702</v>
      </c>
      <c r="BK6" s="75">
        <v>0</v>
      </c>
      <c r="BL6" s="75">
        <v>2.9740780292884001</v>
      </c>
      <c r="BM6" s="75">
        <v>4748.4383726875903</v>
      </c>
      <c r="BN6" s="75">
        <v>2472.2173918512699</v>
      </c>
      <c r="BO6" s="75">
        <v>2276.22098083632</v>
      </c>
      <c r="BP6" s="75">
        <v>0.44252643451997098</v>
      </c>
      <c r="BQ6" s="75">
        <v>1.23611548912294E-2</v>
      </c>
      <c r="BR6" s="75">
        <v>395.21294785517802</v>
      </c>
      <c r="BS6" s="75">
        <v>0.30161062550637402</v>
      </c>
      <c r="BT6" s="75">
        <v>811.22911511984796</v>
      </c>
      <c r="BU6" s="75">
        <v>2.7318005191884698</v>
      </c>
      <c r="BV6" s="75">
        <v>0.69469295017003097</v>
      </c>
      <c r="BW6" s="75">
        <v>1158.89889206721</v>
      </c>
      <c r="BX6" s="75">
        <v>0</v>
      </c>
      <c r="BY6" s="75">
        <v>1.53277502273516</v>
      </c>
      <c r="BZ6" s="75">
        <v>3.2929933221999899</v>
      </c>
      <c r="CA6" s="75">
        <v>3.70832716590331E-2</v>
      </c>
      <c r="CB6" s="75">
        <v>136.60329037715499</v>
      </c>
      <c r="CC6" s="75">
        <v>16.283688142881498</v>
      </c>
      <c r="CD6" s="75">
        <v>0</v>
      </c>
      <c r="CE6" s="75">
        <v>9.37094202026422</v>
      </c>
      <c r="CF6" s="75">
        <v>88.301224725166307</v>
      </c>
      <c r="CG6" s="75">
        <v>82.414379250450494</v>
      </c>
      <c r="CH6" s="75">
        <v>5387.6940833457302</v>
      </c>
      <c r="CI6" s="75">
        <v>38.490457114414298</v>
      </c>
      <c r="CJ6" s="75"/>
      <c r="CK6" s="68">
        <f t="shared" si="0"/>
        <v>5.3306009662015914E-3</v>
      </c>
      <c r="CL6" s="68">
        <f t="shared" si="1"/>
        <v>5.3306172474081887E-3</v>
      </c>
      <c r="CM6" s="68">
        <f t="shared" si="2"/>
        <v>5.3307154911321E-3</v>
      </c>
      <c r="CN6" s="68">
        <f t="shared" si="3"/>
        <v>5.3306974724785456E-3</v>
      </c>
      <c r="CO6" s="68">
        <f t="shared" si="3"/>
        <v>5.3306217203451861E-3</v>
      </c>
      <c r="CP6" s="68">
        <f t="shared" si="4"/>
        <v>5.3305920003811789E-3</v>
      </c>
      <c r="CQ6" s="68">
        <f t="shared" si="5"/>
        <v>5.3308133747961804E-3</v>
      </c>
      <c r="CR6" s="68">
        <f t="shared" si="6"/>
        <v>5.3307059239318683E-3</v>
      </c>
      <c r="CS6" s="68">
        <f t="shared" si="7"/>
        <v>5.331375454239686E-3</v>
      </c>
      <c r="CT6" s="68">
        <f t="shared" si="8"/>
        <v>5.330732036941936E-3</v>
      </c>
      <c r="CU6" s="68">
        <f t="shared" si="9"/>
        <v>5.3339072002533778E-3</v>
      </c>
      <c r="CV6" s="68">
        <f t="shared" si="10"/>
        <v>5.3306963456002431E-3</v>
      </c>
      <c r="CW6" s="68">
        <f t="shared" si="11"/>
        <v>5.3304136137847175E-3</v>
      </c>
      <c r="CX6" s="68">
        <f t="shared" si="12"/>
        <v>0.1439923801418449</v>
      </c>
    </row>
    <row r="7" spans="1:102" x14ac:dyDescent="0.25">
      <c r="A7" s="67" t="s">
        <v>433</v>
      </c>
      <c r="B7" s="75">
        <v>281785.06761000003</v>
      </c>
      <c r="C7" s="75">
        <v>2675.980325</v>
      </c>
      <c r="D7" s="75">
        <v>2809.0901680000002</v>
      </c>
      <c r="E7" s="75">
        <v>64552.714112000001</v>
      </c>
      <c r="F7" s="75">
        <v>34566.879911999997</v>
      </c>
      <c r="G7" s="75">
        <v>1466.882173</v>
      </c>
      <c r="H7" s="75">
        <v>71905.588250000001</v>
      </c>
      <c r="I7" s="75">
        <v>2559.6823359999999</v>
      </c>
      <c r="J7" s="75">
        <v>686.24191199999996</v>
      </c>
      <c r="K7" s="75">
        <v>5112.5022339999996</v>
      </c>
      <c r="L7" s="75">
        <v>5752.9947270000002</v>
      </c>
      <c r="M7" s="75">
        <v>782.31577100000004</v>
      </c>
      <c r="N7" s="75">
        <v>414.03260899999998</v>
      </c>
      <c r="O7" s="75">
        <v>743.42875500000002</v>
      </c>
      <c r="P7" s="89"/>
      <c r="Q7" s="89" t="s">
        <v>433</v>
      </c>
      <c r="R7" s="75">
        <v>1494.47934986165</v>
      </c>
      <c r="S7" s="75">
        <v>224.188790210967</v>
      </c>
      <c r="T7" s="75">
        <v>180.565861291289</v>
      </c>
      <c r="U7" s="75">
        <v>590.79864551912999</v>
      </c>
      <c r="V7" s="75">
        <v>590.79864551912999</v>
      </c>
      <c r="W7" s="75">
        <v>80.229661153094398</v>
      </c>
      <c r="X7" s="75">
        <v>475.264061449162</v>
      </c>
      <c r="Y7" s="75">
        <v>158.39095311580101</v>
      </c>
      <c r="Z7" s="75">
        <v>95.562608439229095</v>
      </c>
      <c r="AA7" s="75">
        <v>1601.9017604299299</v>
      </c>
      <c r="AB7" s="75">
        <v>66392.762649735101</v>
      </c>
      <c r="AC7" s="75">
        <v>364.73590424121102</v>
      </c>
      <c r="AD7" s="75">
        <v>0</v>
      </c>
      <c r="AE7" s="75">
        <v>239.95948107445901</v>
      </c>
      <c r="AF7" s="75">
        <v>42.1248493634425</v>
      </c>
      <c r="AG7" s="75">
        <v>159.21362499420101</v>
      </c>
      <c r="AH7" s="75">
        <v>1180.0142681883101</v>
      </c>
      <c r="AI7" s="75">
        <v>1180.0142681883101</v>
      </c>
      <c r="AJ7" s="75">
        <v>168.55185243160901</v>
      </c>
      <c r="AK7" s="75">
        <v>0</v>
      </c>
      <c r="AL7" s="75">
        <v>9300627.4302540198</v>
      </c>
      <c r="AM7" s="75">
        <v>0</v>
      </c>
      <c r="AN7" s="75">
        <v>1631.0383525177499</v>
      </c>
      <c r="AO7" s="75">
        <v>114.115014526884</v>
      </c>
      <c r="AP7" s="75">
        <v>195.10495638203599</v>
      </c>
      <c r="AQ7" s="75">
        <v>1692.9549128311601</v>
      </c>
      <c r="AR7" s="75">
        <v>85.786669808700495</v>
      </c>
      <c r="AS7" s="75">
        <v>1327.84914972859</v>
      </c>
      <c r="AT7" s="75">
        <v>0</v>
      </c>
      <c r="AU7" s="75">
        <v>195.00493235167599</v>
      </c>
      <c r="AV7" s="75">
        <v>611.06725111305798</v>
      </c>
      <c r="AW7" s="75">
        <v>0</v>
      </c>
      <c r="AX7" s="75">
        <v>16657.655974360201</v>
      </c>
      <c r="AY7" s="75">
        <v>561.538856601465</v>
      </c>
      <c r="AZ7" s="75">
        <v>62.393213685411403</v>
      </c>
      <c r="BA7" s="75">
        <v>623.93207028687596</v>
      </c>
      <c r="BB7" s="75">
        <v>1.0395848307086699</v>
      </c>
      <c r="BC7" s="75">
        <v>719.70514534808206</v>
      </c>
      <c r="BD7" s="75">
        <v>72.584912173166103</v>
      </c>
      <c r="BE7" s="75">
        <v>1.2249984909362399</v>
      </c>
      <c r="BF7" s="75">
        <v>1730.48288016828</v>
      </c>
      <c r="BG7" s="75">
        <v>29.376097902853299</v>
      </c>
      <c r="BH7" s="75">
        <v>16.465883034882602</v>
      </c>
      <c r="BI7" s="75">
        <v>256.70866477069097</v>
      </c>
      <c r="BJ7" s="75">
        <v>1.4318159623450499</v>
      </c>
      <c r="BK7" s="75">
        <v>0</v>
      </c>
      <c r="BL7" s="75">
        <v>9.5693013784398904</v>
      </c>
      <c r="BM7" s="75">
        <v>14902.18124057</v>
      </c>
      <c r="BN7" s="75">
        <v>7954.5330565723398</v>
      </c>
      <c r="BO7" s="75">
        <v>6947.6481839977496</v>
      </c>
      <c r="BP7" s="75">
        <v>1.4238616272314899</v>
      </c>
      <c r="BQ7" s="75">
        <v>3.9772691986750201E-2</v>
      </c>
      <c r="BR7" s="75">
        <v>1271.6254009931799</v>
      </c>
      <c r="BS7" s="75">
        <v>0.97045252059943599</v>
      </c>
      <c r="BT7" s="75">
        <v>2610.18679111757</v>
      </c>
      <c r="BU7" s="75">
        <v>8.7897578928222906</v>
      </c>
      <c r="BV7" s="75">
        <v>2.2352230345519302</v>
      </c>
      <c r="BW7" s="75">
        <v>3728.8384698821001</v>
      </c>
      <c r="BX7" s="75">
        <v>0</v>
      </c>
      <c r="BY7" s="75">
        <v>4.9318114773723103</v>
      </c>
      <c r="BZ7" s="75">
        <v>10.595435620077399</v>
      </c>
      <c r="CA7" s="75">
        <v>0.11931817468322301</v>
      </c>
      <c r="CB7" s="75">
        <v>267.71959560354202</v>
      </c>
      <c r="CC7" s="75">
        <v>48.6374638696063</v>
      </c>
      <c r="CD7" s="75">
        <v>0</v>
      </c>
      <c r="CE7" s="75">
        <v>27.9899369663808</v>
      </c>
      <c r="CF7" s="75">
        <v>263.74548953676401</v>
      </c>
      <c r="CG7" s="75">
        <v>246.16208500623301</v>
      </c>
      <c r="CH7" s="75">
        <v>16128.9652724637</v>
      </c>
      <c r="CI7" s="75">
        <v>114.96656776584</v>
      </c>
      <c r="CJ7" s="75"/>
      <c r="CK7" s="68">
        <f t="shared" si="0"/>
        <v>-0.76438509246478281</v>
      </c>
      <c r="CL7" s="68">
        <f t="shared" si="1"/>
        <v>-0.77164733036179634</v>
      </c>
      <c r="CM7" s="68">
        <f t="shared" si="2"/>
        <v>-0.77788820117116442</v>
      </c>
      <c r="CN7" s="68">
        <f t="shared" si="3"/>
        <v>-0.76914710023323762</v>
      </c>
      <c r="CO7" s="68">
        <f t="shared" si="3"/>
        <v>-0.76987992330164279</v>
      </c>
      <c r="CP7" s="68">
        <f t="shared" si="4"/>
        <v>-0.81749072929558186</v>
      </c>
      <c r="CQ7" s="68">
        <f t="shared" si="5"/>
        <v>-0.77569246473046272</v>
      </c>
      <c r="CR7" s="68">
        <f t="shared" si="6"/>
        <v>-0.7691906385374494</v>
      </c>
      <c r="CS7" s="68">
        <f t="shared" si="7"/>
        <v>-0.76919079067295293</v>
      </c>
      <c r="CT7" s="68">
        <f t="shared" si="8"/>
        <v>-0.76919046404698155</v>
      </c>
      <c r="CU7" s="68">
        <f t="shared" si="9"/>
        <v>-0.76918992407611342</v>
      </c>
      <c r="CV7" s="68">
        <f t="shared" si="10"/>
        <v>-0.76919056475049763</v>
      </c>
      <c r="CW7" s="68">
        <f t="shared" si="11"/>
        <v>-0.76919062324574272</v>
      </c>
      <c r="CX7" s="68">
        <f t="shared" si="12"/>
        <v>-0.73769519803995753</v>
      </c>
    </row>
    <row r="8" spans="1:102" x14ac:dyDescent="0.25">
      <c r="A8" s="67" t="s">
        <v>434</v>
      </c>
      <c r="B8" s="75">
        <v>110996.01829000001</v>
      </c>
      <c r="C8" s="75">
        <v>1073.151404</v>
      </c>
      <c r="D8" s="75">
        <v>1421.2808150000001</v>
      </c>
      <c r="E8" s="75">
        <v>26169.778625999999</v>
      </c>
      <c r="F8" s="75">
        <v>14354.776973</v>
      </c>
      <c r="G8" s="75">
        <v>698.35279200000002</v>
      </c>
      <c r="H8" s="75">
        <v>28518.994416000001</v>
      </c>
      <c r="I8" s="75">
        <v>996.10166400000003</v>
      </c>
      <c r="J8" s="75">
        <v>267.05136499999998</v>
      </c>
      <c r="K8" s="75">
        <v>1989.5326130000001</v>
      </c>
      <c r="L8" s="75">
        <v>2238.7806770000002</v>
      </c>
      <c r="M8" s="75">
        <v>304.43845800000003</v>
      </c>
      <c r="N8" s="75">
        <v>161.12094500000001</v>
      </c>
      <c r="O8" s="75">
        <v>289.30569400000002</v>
      </c>
      <c r="P8" s="89"/>
      <c r="Q8" s="89" t="s">
        <v>434</v>
      </c>
      <c r="R8" s="75">
        <v>2699.5318114366501</v>
      </c>
      <c r="S8" s="75">
        <v>404.85816367154302</v>
      </c>
      <c r="T8" s="75">
        <v>306.06131071085599</v>
      </c>
      <c r="U8" s="75">
        <v>1004.65453259401</v>
      </c>
      <c r="V8" s="75">
        <v>1004.65453259401</v>
      </c>
      <c r="W8" s="75">
        <v>145.28829550559701</v>
      </c>
      <c r="X8" s="75">
        <v>852.07601829365603</v>
      </c>
      <c r="Y8" s="75">
        <v>271.64972923148798</v>
      </c>
      <c r="Z8" s="75">
        <v>161.97981564692</v>
      </c>
      <c r="AA8" s="75">
        <v>2897.6876362145199</v>
      </c>
      <c r="AB8" s="75">
        <v>111889.74174793399</v>
      </c>
      <c r="AC8" s="75">
        <v>660.09124843124505</v>
      </c>
      <c r="AD8" s="75">
        <v>3.8829844125266599</v>
      </c>
      <c r="AE8" s="75">
        <v>431.24271876758701</v>
      </c>
      <c r="AF8" s="75">
        <v>75.513628263697399</v>
      </c>
      <c r="AG8" s="75">
        <v>303.76540841774801</v>
      </c>
      <c r="AH8" s="75">
        <v>2014.4028549463101</v>
      </c>
      <c r="AI8" s="75">
        <v>2014.4028549463101</v>
      </c>
      <c r="AJ8" s="75">
        <v>301.68230491275301</v>
      </c>
      <c r="AK8" s="75">
        <v>0</v>
      </c>
      <c r="AL8" s="75">
        <v>15843746.6536131</v>
      </c>
      <c r="AM8" s="75">
        <v>0</v>
      </c>
      <c r="AN8" s="75">
        <v>2927.6778690410802</v>
      </c>
      <c r="AO8" s="75">
        <v>204.89660709719701</v>
      </c>
      <c r="AP8" s="75">
        <v>349.20833781712298</v>
      </c>
      <c r="AQ8" s="75">
        <v>3030.2367584847102</v>
      </c>
      <c r="AR8" s="75">
        <v>154.97687079169901</v>
      </c>
      <c r="AS8" s="75">
        <v>2263.69545515235</v>
      </c>
      <c r="AT8" s="75">
        <v>0</v>
      </c>
      <c r="AU8" s="75">
        <v>332.756390925414</v>
      </c>
      <c r="AV8" s="75">
        <v>1080.93323380787</v>
      </c>
      <c r="AW8" s="75">
        <v>0</v>
      </c>
      <c r="AX8" s="75">
        <v>29630.279162243602</v>
      </c>
      <c r="AY8" s="75">
        <v>1295.28217494777</v>
      </c>
      <c r="AZ8" s="75">
        <v>143.92025744517301</v>
      </c>
      <c r="BA8" s="75">
        <v>1439.20243239295</v>
      </c>
      <c r="BB8" s="75">
        <v>1.8618371873303201</v>
      </c>
      <c r="BC8" s="75">
        <v>1292.41046972188</v>
      </c>
      <c r="BD8" s="75">
        <v>129.915925075129</v>
      </c>
      <c r="BE8" s="75">
        <v>3.2123682776941802</v>
      </c>
      <c r="BF8" s="75">
        <v>3108.6244609291498</v>
      </c>
      <c r="BG8" s="75">
        <v>51.0212423728346</v>
      </c>
      <c r="BH8" s="75">
        <v>33.3683756587685</v>
      </c>
      <c r="BI8" s="75">
        <v>479.60237129141098</v>
      </c>
      <c r="BJ8" s="75">
        <v>2.8910992767737498</v>
      </c>
      <c r="BK8" s="75">
        <v>0</v>
      </c>
      <c r="BL8" s="75">
        <v>30.736874670546701</v>
      </c>
      <c r="BM8" s="75">
        <v>26358.113695685901</v>
      </c>
      <c r="BN8" s="75">
        <v>14470.476754047801</v>
      </c>
      <c r="BO8" s="75">
        <v>11887.6369416381</v>
      </c>
      <c r="BP8" s="75">
        <v>2.38916475889702</v>
      </c>
      <c r="BQ8" s="75">
        <v>0.25767843346175201</v>
      </c>
      <c r="BR8" s="75">
        <v>2150.7767902908399</v>
      </c>
      <c r="BS8" s="75">
        <v>21.093246695436999</v>
      </c>
      <c r="BT8" s="75">
        <v>4789.9362636066498</v>
      </c>
      <c r="BU8" s="75">
        <v>14.7487514013128</v>
      </c>
      <c r="BV8" s="75">
        <v>5.23656814122808</v>
      </c>
      <c r="BW8" s="75">
        <v>6842.7666809967004</v>
      </c>
      <c r="BX8" s="75">
        <v>1.6194319906718</v>
      </c>
      <c r="BY8" s="75">
        <v>10.0668077704106</v>
      </c>
      <c r="BZ8" s="75">
        <v>32.043094277352402</v>
      </c>
      <c r="CA8" s="75">
        <v>0.32937612747124301</v>
      </c>
      <c r="CB8" s="75">
        <v>702.58793495924203</v>
      </c>
      <c r="CC8" s="75">
        <v>87.053657253088005</v>
      </c>
      <c r="CD8" s="75">
        <v>0</v>
      </c>
      <c r="CE8" s="75">
        <v>50.097748153443398</v>
      </c>
      <c r="CF8" s="75">
        <v>475.89135396421398</v>
      </c>
      <c r="CG8" s="75">
        <v>442.29923747420401</v>
      </c>
      <c r="CH8" s="75">
        <v>28675.6371765406</v>
      </c>
      <c r="CI8" s="75">
        <v>207.06773621436099</v>
      </c>
      <c r="CJ8" s="75"/>
      <c r="CK8" s="68">
        <f t="shared" si="0"/>
        <v>8.0518515141592608E-3</v>
      </c>
      <c r="CL8" s="68">
        <f t="shared" si="1"/>
        <v>7.2513810995023902E-3</v>
      </c>
      <c r="CM8" s="68">
        <f t="shared" si="2"/>
        <v>1.260948378660123E-2</v>
      </c>
      <c r="CN8" s="68">
        <f t="shared" si="3"/>
        <v>7.1966626992705368E-3</v>
      </c>
      <c r="CO8" s="68">
        <f t="shared" si="3"/>
        <v>8.0600194113375004E-3</v>
      </c>
      <c r="CP8" s="68">
        <f t="shared" si="4"/>
        <v>6.0644748725254783E-3</v>
      </c>
      <c r="CQ8" s="68">
        <f t="shared" si="5"/>
        <v>5.4925765703968017E-3</v>
      </c>
      <c r="CR8" s="68">
        <f t="shared" si="6"/>
        <v>8.5863410363803631E-3</v>
      </c>
      <c r="CS8" s="68">
        <f t="shared" si="7"/>
        <v>1.7219025379211248E-2</v>
      </c>
      <c r="CT8" s="68">
        <f t="shared" si="8"/>
        <v>1.2500544994237793E-2</v>
      </c>
      <c r="CU8" s="68">
        <f t="shared" si="9"/>
        <v>1.1128726636025791E-2</v>
      </c>
      <c r="CV8" s="68">
        <f t="shared" si="10"/>
        <v>5.3306429204682346E-3</v>
      </c>
      <c r="CW8" s="68">
        <f t="shared" si="11"/>
        <v>5.3305958882006073E-3</v>
      </c>
      <c r="CX8" s="68">
        <f t="shared" si="12"/>
        <v>0.15018956704465683</v>
      </c>
    </row>
    <row r="9" spans="1:102" x14ac:dyDescent="0.25">
      <c r="A9" s="67" t="s">
        <v>435</v>
      </c>
      <c r="B9" s="75">
        <v>1339358.7704</v>
      </c>
      <c r="C9" s="75">
        <v>12510.490733000001</v>
      </c>
      <c r="D9" s="75">
        <v>12000.264939999999</v>
      </c>
      <c r="E9" s="75">
        <v>294276.31751999998</v>
      </c>
      <c r="F9" s="75">
        <v>162839.05484999999</v>
      </c>
      <c r="G9" s="75">
        <v>6198.7018909999997</v>
      </c>
      <c r="H9" s="75">
        <v>328260.63162</v>
      </c>
      <c r="I9" s="75">
        <v>11475.541969</v>
      </c>
      <c r="J9" s="75">
        <v>3076.552862</v>
      </c>
      <c r="K9" s="75">
        <v>22920.318181999999</v>
      </c>
      <c r="L9" s="75">
        <v>25791.767497000001</v>
      </c>
      <c r="M9" s="75">
        <v>3507.270051</v>
      </c>
      <c r="N9" s="75">
        <v>1856.186776</v>
      </c>
      <c r="O9" s="75">
        <v>3332.932139</v>
      </c>
      <c r="P9" s="89"/>
      <c r="Q9" s="89" t="s">
        <v>435</v>
      </c>
      <c r="R9" s="75">
        <v>24537.165269884401</v>
      </c>
      <c r="S9" s="75">
        <v>3680.84957705326</v>
      </c>
      <c r="T9" s="75">
        <v>2774.5812025543501</v>
      </c>
      <c r="U9" s="75">
        <v>9078.2369943567301</v>
      </c>
      <c r="V9" s="75">
        <v>9078.2369943567301</v>
      </c>
      <c r="W9" s="75">
        <v>1317.25287106375</v>
      </c>
      <c r="X9" s="75">
        <v>7803.1376470451196</v>
      </c>
      <c r="Y9" s="75">
        <v>2433.8436025452702</v>
      </c>
      <c r="Z9" s="75">
        <v>1468.41929747829</v>
      </c>
      <c r="AA9" s="75">
        <v>26300.865636603099</v>
      </c>
      <c r="AB9" s="75">
        <v>1055188.19653552</v>
      </c>
      <c r="AC9" s="75">
        <v>5988.4273696931104</v>
      </c>
      <c r="AD9" s="75">
        <v>0</v>
      </c>
      <c r="AE9" s="75">
        <v>3939.7814406686098</v>
      </c>
      <c r="AF9" s="75">
        <v>691.62869211484599</v>
      </c>
      <c r="AG9" s="75">
        <v>2614.05277697991</v>
      </c>
      <c r="AH9" s="75">
        <v>18132.1353734078</v>
      </c>
      <c r="AI9" s="75">
        <v>18132.1353734078</v>
      </c>
      <c r="AJ9" s="75">
        <v>2767.3744851039601</v>
      </c>
      <c r="AK9" s="75">
        <v>0</v>
      </c>
      <c r="AL9" s="75">
        <v>142913816.030195</v>
      </c>
      <c r="AM9" s="75">
        <v>0</v>
      </c>
      <c r="AN9" s="75">
        <v>26779.249583512901</v>
      </c>
      <c r="AO9" s="75">
        <v>1873.60095342931</v>
      </c>
      <c r="AP9" s="75">
        <v>3203.3360992907101</v>
      </c>
      <c r="AQ9" s="75">
        <v>27795.8279597523</v>
      </c>
      <c r="AR9" s="75">
        <v>1408.49013060785</v>
      </c>
      <c r="AS9" s="75">
        <v>20403.789634815901</v>
      </c>
      <c r="AT9" s="75">
        <v>0</v>
      </c>
      <c r="AU9" s="75">
        <v>3021.0967140110401</v>
      </c>
      <c r="AV9" s="75">
        <v>9912.7708631213009</v>
      </c>
      <c r="AW9" s="75">
        <v>0</v>
      </c>
      <c r="AX9" s="75">
        <v>269885.25367306499</v>
      </c>
      <c r="AY9" s="75">
        <v>8580.0872719694398</v>
      </c>
      <c r="AZ9" s="75">
        <v>953.34304072179395</v>
      </c>
      <c r="BA9" s="75">
        <v>9533.4303126912291</v>
      </c>
      <c r="BB9" s="75">
        <v>17.068450075741101</v>
      </c>
      <c r="BC9" s="75">
        <v>11816.5002062396</v>
      </c>
      <c r="BD9" s="75">
        <v>1191.7372192422099</v>
      </c>
      <c r="BE9" s="75">
        <v>19.8933042199771</v>
      </c>
      <c r="BF9" s="75">
        <v>28411.9929433215</v>
      </c>
      <c r="BG9" s="75">
        <v>477.051718371996</v>
      </c>
      <c r="BH9" s="75">
        <v>267.397091492914</v>
      </c>
      <c r="BI9" s="75">
        <v>4168.8102417566397</v>
      </c>
      <c r="BJ9" s="75">
        <v>23.251918320408699</v>
      </c>
      <c r="BK9" s="75">
        <v>0</v>
      </c>
      <c r="BL9" s="75">
        <v>155.400276223372</v>
      </c>
      <c r="BM9" s="75">
        <v>232914.00836326499</v>
      </c>
      <c r="BN9" s="75">
        <v>129177.321932823</v>
      </c>
      <c r="BO9" s="75">
        <v>103736.686430441</v>
      </c>
      <c r="BP9" s="75">
        <v>23.122739241058799</v>
      </c>
      <c r="BQ9" s="75">
        <v>0.64588645780629095</v>
      </c>
      <c r="BR9" s="75">
        <v>20650.509628399901</v>
      </c>
      <c r="BS9" s="75">
        <v>15.759634278013801</v>
      </c>
      <c r="BT9" s="75">
        <v>42388.023215992303</v>
      </c>
      <c r="BU9" s="75">
        <v>142.740961471254</v>
      </c>
      <c r="BV9" s="75">
        <v>36.298829486267898</v>
      </c>
      <c r="BW9" s="75">
        <v>60554.324716612398</v>
      </c>
      <c r="BX9" s="75">
        <v>0</v>
      </c>
      <c r="BY9" s="75">
        <v>80.089936304612493</v>
      </c>
      <c r="BZ9" s="75">
        <v>172.06417447995699</v>
      </c>
      <c r="CA9" s="75">
        <v>1.9376597147880501</v>
      </c>
      <c r="CB9" s="75">
        <v>5110.5528261670997</v>
      </c>
      <c r="CC9" s="75">
        <v>798.55512776898399</v>
      </c>
      <c r="CD9" s="75">
        <v>0</v>
      </c>
      <c r="CE9" s="75">
        <v>459.55359028733398</v>
      </c>
      <c r="CF9" s="75">
        <v>4330.3133311220899</v>
      </c>
      <c r="CG9" s="75">
        <v>4041.61971160027</v>
      </c>
      <c r="CH9" s="75">
        <v>261205.192677899</v>
      </c>
      <c r="CI9" s="75">
        <v>1887.5798699376401</v>
      </c>
      <c r="CJ9" s="75"/>
      <c r="CK9" s="68">
        <f t="shared" si="0"/>
        <v>-0.21216912163095206</v>
      </c>
      <c r="CL9" s="68">
        <f t="shared" si="1"/>
        <v>-0.20764332313731465</v>
      </c>
      <c r="CM9" s="68">
        <f t="shared" si="2"/>
        <v>-0.20556501374283576</v>
      </c>
      <c r="CN9" s="68">
        <f t="shared" si="3"/>
        <v>-0.20851935919907863</v>
      </c>
      <c r="CO9" s="68">
        <f t="shared" si="3"/>
        <v>-0.20671781071306669</v>
      </c>
      <c r="CP9" s="68">
        <f t="shared" si="4"/>
        <v>-0.17554466789454773</v>
      </c>
      <c r="CQ9" s="68">
        <f t="shared" si="5"/>
        <v>-0.2042749951804318</v>
      </c>
      <c r="CR9" s="68">
        <f t="shared" si="6"/>
        <v>-0.20890559950190965</v>
      </c>
      <c r="CS9" s="68">
        <f t="shared" si="7"/>
        <v>-0.20890564481863591</v>
      </c>
      <c r="CT9" s="68">
        <f t="shared" si="8"/>
        <v>-0.20890559941495487</v>
      </c>
      <c r="CU9" s="68">
        <f t="shared" si="9"/>
        <v>-0.20890300995504898</v>
      </c>
      <c r="CV9" s="68">
        <f t="shared" si="10"/>
        <v>-0.20890574087294594</v>
      </c>
      <c r="CW9" s="68">
        <f t="shared" si="11"/>
        <v>-0.20890542026020231</v>
      </c>
      <c r="CX9" s="68">
        <f t="shared" si="12"/>
        <v>-9.3561888446526173E-2</v>
      </c>
    </row>
    <row r="10" spans="1:102" x14ac:dyDescent="0.25">
      <c r="A10" s="67" t="s">
        <v>461</v>
      </c>
      <c r="B10" s="75">
        <v>1728509.2603</v>
      </c>
      <c r="C10" s="75">
        <v>16287.850713</v>
      </c>
      <c r="D10" s="75">
        <v>16228.712898</v>
      </c>
      <c r="E10" s="75">
        <v>386583.59330000001</v>
      </c>
      <c r="F10" s="75">
        <v>212223.77368000001</v>
      </c>
      <c r="G10" s="75">
        <v>8762.0994879999998</v>
      </c>
      <c r="H10" s="75">
        <v>433058.59620000003</v>
      </c>
      <c r="I10" s="75">
        <v>15247.038654</v>
      </c>
      <c r="J10" s="75">
        <v>4087.6779280000001</v>
      </c>
      <c r="K10" s="75">
        <v>30453.200282999998</v>
      </c>
      <c r="L10" s="75">
        <v>34268.366376999998</v>
      </c>
      <c r="M10" s="75">
        <v>4659.9526820000001</v>
      </c>
      <c r="N10" s="75">
        <v>2466.232305</v>
      </c>
      <c r="O10" s="75">
        <v>4428.3176380000004</v>
      </c>
      <c r="P10" s="89"/>
      <c r="Q10" s="89" t="s">
        <v>461</v>
      </c>
      <c r="R10" s="75">
        <v>12483.288828835701</v>
      </c>
      <c r="S10" s="75">
        <v>1872.6339374018901</v>
      </c>
      <c r="T10" s="75">
        <v>1457.5016212367</v>
      </c>
      <c r="U10" s="75">
        <v>4768.8429295381902</v>
      </c>
      <c r="V10" s="75">
        <v>4768.8429295381902</v>
      </c>
      <c r="W10" s="75">
        <v>670.15276535957901</v>
      </c>
      <c r="X10" s="75">
        <v>3969.8476517446702</v>
      </c>
      <c r="Y10" s="75">
        <v>1278.51015742858</v>
      </c>
      <c r="Z10" s="75">
        <v>771.36767145659201</v>
      </c>
      <c r="AA10" s="75">
        <v>13380.5706195579</v>
      </c>
      <c r="AB10" s="75">
        <v>531610.11125466099</v>
      </c>
      <c r="AC10" s="75">
        <v>3046.6133658716999</v>
      </c>
      <c r="AD10" s="75">
        <v>0</v>
      </c>
      <c r="AE10" s="75">
        <v>2004.3652790153201</v>
      </c>
      <c r="AF10" s="75">
        <v>351.86618789286501</v>
      </c>
      <c r="AG10" s="75">
        <v>1329.9001216398699</v>
      </c>
      <c r="AH10" s="75">
        <v>9524.9022762442601</v>
      </c>
      <c r="AI10" s="75">
        <v>9524.9022762442601</v>
      </c>
      <c r="AJ10" s="75">
        <v>1407.9024259850401</v>
      </c>
      <c r="AK10" s="75">
        <v>0</v>
      </c>
      <c r="AL10" s="75">
        <v>75073331.504330203</v>
      </c>
      <c r="AM10" s="75">
        <v>0</v>
      </c>
      <c r="AN10" s="75">
        <v>13623.945750033799</v>
      </c>
      <c r="AO10" s="75">
        <v>953.19514915638194</v>
      </c>
      <c r="AP10" s="75">
        <v>1629.6982876892901</v>
      </c>
      <c r="AQ10" s="75">
        <v>14141.131763688199</v>
      </c>
      <c r="AR10" s="75">
        <v>716.56990826989204</v>
      </c>
      <c r="AS10" s="75">
        <v>10718.210238949499</v>
      </c>
      <c r="AT10" s="75">
        <v>0</v>
      </c>
      <c r="AU10" s="75">
        <v>1580.6331237255899</v>
      </c>
      <c r="AV10" s="75">
        <v>5017.5840515892496</v>
      </c>
      <c r="AW10" s="75">
        <v>0</v>
      </c>
      <c r="AX10" s="75">
        <v>138176.66000088101</v>
      </c>
      <c r="AY10" s="75">
        <v>4558.7204118535801</v>
      </c>
      <c r="AZ10" s="75">
        <v>506.52453570528598</v>
      </c>
      <c r="BA10" s="75">
        <v>5065.2449475588701</v>
      </c>
      <c r="BB10" s="75">
        <v>8.6835792571709103</v>
      </c>
      <c r="BC10" s="75">
        <v>6011.6484525891301</v>
      </c>
      <c r="BD10" s="75">
        <v>606.29674377699496</v>
      </c>
      <c r="BE10" s="75">
        <v>10.126394838097999</v>
      </c>
      <c r="BF10" s="75">
        <v>14454.606843310699</v>
      </c>
      <c r="BG10" s="75">
        <v>242.83623246416099</v>
      </c>
      <c r="BH10" s="75">
        <v>136.11453667333501</v>
      </c>
      <c r="BI10" s="75">
        <v>2122.0720364214499</v>
      </c>
      <c r="BJ10" s="75">
        <v>11.836047678037</v>
      </c>
      <c r="BK10" s="75">
        <v>0</v>
      </c>
      <c r="BL10" s="75">
        <v>79.104253987995804</v>
      </c>
      <c r="BM10" s="75">
        <v>120773.577016234</v>
      </c>
      <c r="BN10" s="75">
        <v>65755.818215769497</v>
      </c>
      <c r="BO10" s="75">
        <v>55017.758800465097</v>
      </c>
      <c r="BP10" s="75">
        <v>11.770291274436801</v>
      </c>
      <c r="BQ10" s="75">
        <v>0.32877916482305097</v>
      </c>
      <c r="BR10" s="75">
        <v>10511.8364242684</v>
      </c>
      <c r="BS10" s="75">
        <v>8.0222095231953698</v>
      </c>
      <c r="BT10" s="75">
        <v>21577.003682942199</v>
      </c>
      <c r="BU10" s="75">
        <v>72.660180021715504</v>
      </c>
      <c r="BV10" s="75">
        <v>18.477384922369701</v>
      </c>
      <c r="BW10" s="75">
        <v>30824.288064066299</v>
      </c>
      <c r="BX10" s="75">
        <v>0</v>
      </c>
      <c r="BY10" s="75">
        <v>40.768610627159802</v>
      </c>
      <c r="BZ10" s="75">
        <v>87.586749461686395</v>
      </c>
      <c r="CA10" s="75">
        <v>0.98633743400739604</v>
      </c>
      <c r="CB10" s="75">
        <v>2537.68527472919</v>
      </c>
      <c r="CC10" s="75">
        <v>406.26526583967899</v>
      </c>
      <c r="CD10" s="75">
        <v>0</v>
      </c>
      <c r="CE10" s="75">
        <v>233.79805279552301</v>
      </c>
      <c r="CF10" s="75">
        <v>2203.0474826651098</v>
      </c>
      <c r="CG10" s="75">
        <v>2056.1754333451599</v>
      </c>
      <c r="CH10" s="75">
        <v>133760.39557829901</v>
      </c>
      <c r="CI10" s="75">
        <v>960.30681815130197</v>
      </c>
      <c r="CJ10" s="75"/>
      <c r="CK10" s="68">
        <f t="shared" si="0"/>
        <v>-0.69244589921236821</v>
      </c>
      <c r="CL10" s="68">
        <f t="shared" si="1"/>
        <v>-0.69194314584523364</v>
      </c>
      <c r="CM10" s="68">
        <f t="shared" si="2"/>
        <v>-0.68788375397391477</v>
      </c>
      <c r="CN10" s="68">
        <f t="shared" si="3"/>
        <v>-0.68758742194599498</v>
      </c>
      <c r="CO10" s="68">
        <f t="shared" si="3"/>
        <v>-0.69015809550668472</v>
      </c>
      <c r="CP10" s="68">
        <f t="shared" si="4"/>
        <v>-0.71037931283425404</v>
      </c>
      <c r="CQ10" s="68">
        <f t="shared" si="5"/>
        <v>-0.6911263354381626</v>
      </c>
      <c r="CR10" s="68">
        <f t="shared" si="6"/>
        <v>-0.68722825213753214</v>
      </c>
      <c r="CS10" s="68">
        <f t="shared" si="7"/>
        <v>-0.68722825527153908</v>
      </c>
      <c r="CT10" s="68">
        <f t="shared" si="8"/>
        <v>-0.68722819973829208</v>
      </c>
      <c r="CU10" s="68">
        <f t="shared" si="9"/>
        <v>-0.68722727774548165</v>
      </c>
      <c r="CV10" s="68">
        <f t="shared" si="10"/>
        <v>-0.6872282358431252</v>
      </c>
      <c r="CW10" s="68">
        <f t="shared" si="11"/>
        <v>-0.68722829966474219</v>
      </c>
      <c r="CX10" s="68">
        <f t="shared" si="12"/>
        <v>-0.64306238781022385</v>
      </c>
    </row>
    <row r="11" spans="1:102" x14ac:dyDescent="0.25">
      <c r="A11" s="67" t="s">
        <v>456</v>
      </c>
      <c r="B11" s="75">
        <v>1423196.3223000001</v>
      </c>
      <c r="C11" s="75">
        <v>13265.218631</v>
      </c>
      <c r="D11" s="75">
        <v>18623.882270999999</v>
      </c>
      <c r="E11" s="75">
        <v>315944.04031999997</v>
      </c>
      <c r="F11" s="75">
        <v>179893.14267</v>
      </c>
      <c r="G11" s="75">
        <v>7570.6497790000003</v>
      </c>
      <c r="H11" s="75">
        <v>329743.20948999998</v>
      </c>
      <c r="I11" s="75">
        <v>11455.173921</v>
      </c>
      <c r="J11" s="75">
        <v>3071.0922260000002</v>
      </c>
      <c r="K11" s="75">
        <v>22879.636439000002</v>
      </c>
      <c r="L11" s="75">
        <v>25745.9892</v>
      </c>
      <c r="M11" s="75">
        <v>3501.044875</v>
      </c>
      <c r="N11" s="75">
        <v>1852.8922580000001</v>
      </c>
      <c r="O11" s="75">
        <v>3327.0165080000002</v>
      </c>
      <c r="P11" s="89"/>
      <c r="Q11" s="89" t="s">
        <v>456</v>
      </c>
      <c r="R11" s="75">
        <v>6003.9480837557503</v>
      </c>
      <c r="S11" s="75">
        <v>899.39236538014302</v>
      </c>
      <c r="T11" s="75">
        <v>667.07523982185501</v>
      </c>
      <c r="U11" s="75">
        <v>2222.93254765644</v>
      </c>
      <c r="V11" s="75">
        <v>2222.93254765644</v>
      </c>
      <c r="W11" s="75">
        <v>326.87340154762001</v>
      </c>
      <c r="X11" s="75">
        <v>1829.6598889346201</v>
      </c>
      <c r="Y11" s="75">
        <v>624.61567524711495</v>
      </c>
      <c r="Z11" s="75">
        <v>353.04278372302798</v>
      </c>
      <c r="AA11" s="75">
        <v>6486.6919685405301</v>
      </c>
      <c r="AB11" s="75">
        <v>338279.23872675101</v>
      </c>
      <c r="AC11" s="75">
        <v>1480.90802691094</v>
      </c>
      <c r="AD11" s="75">
        <v>48.263514463003602</v>
      </c>
      <c r="AE11" s="75">
        <v>936.61675070752199</v>
      </c>
      <c r="AF11" s="75">
        <v>162.04927610956</v>
      </c>
      <c r="AG11" s="75">
        <v>840.64231697963703</v>
      </c>
      <c r="AH11" s="75">
        <v>4536.7008679993496</v>
      </c>
      <c r="AI11" s="75">
        <v>4536.7008679993496</v>
      </c>
      <c r="AJ11" s="75">
        <v>642.603070381664</v>
      </c>
      <c r="AK11" s="75">
        <v>0</v>
      </c>
      <c r="AL11" s="75">
        <v>34780112.125232801</v>
      </c>
      <c r="AM11" s="75">
        <v>0</v>
      </c>
      <c r="AN11" s="75">
        <v>6322.33615260037</v>
      </c>
      <c r="AO11" s="75">
        <v>443.11735720998303</v>
      </c>
      <c r="AP11" s="75">
        <v>743.83645794566496</v>
      </c>
      <c r="AQ11" s="75">
        <v>6455.6850139056696</v>
      </c>
      <c r="AR11" s="75">
        <v>344.85788432269402</v>
      </c>
      <c r="AS11" s="75">
        <v>5066.8113608097001</v>
      </c>
      <c r="AT11" s="75">
        <v>0</v>
      </c>
      <c r="AU11" s="75">
        <v>723.18465743582203</v>
      </c>
      <c r="AV11" s="75">
        <v>2986.2962274389402</v>
      </c>
      <c r="AW11" s="75">
        <v>0</v>
      </c>
      <c r="AX11" s="75">
        <v>64851.444095879</v>
      </c>
      <c r="AY11" s="75">
        <v>5483.4111066529904</v>
      </c>
      <c r="AZ11" s="75">
        <v>609.26984181001603</v>
      </c>
      <c r="BA11" s="75">
        <v>6092.6809484630103</v>
      </c>
      <c r="BB11" s="75">
        <v>3.9775588602470799</v>
      </c>
      <c r="BC11" s="75">
        <v>2796.6669183812601</v>
      </c>
      <c r="BD11" s="75">
        <v>276.729513148065</v>
      </c>
      <c r="BE11" s="75">
        <v>18.886414897633799</v>
      </c>
      <c r="BF11" s="75">
        <v>6738.1909528632004</v>
      </c>
      <c r="BG11" s="75">
        <v>129.57669952721801</v>
      </c>
      <c r="BH11" s="75">
        <v>131.918932608674</v>
      </c>
      <c r="BI11" s="75">
        <v>1551.7460124142201</v>
      </c>
      <c r="BJ11" s="75">
        <v>11.3406859036029</v>
      </c>
      <c r="BK11" s="75">
        <v>0</v>
      </c>
      <c r="BL11" s="75">
        <v>217.67316824363201</v>
      </c>
      <c r="BM11" s="75">
        <v>70799.054838742202</v>
      </c>
      <c r="BN11" s="75">
        <v>43226.151859548299</v>
      </c>
      <c r="BO11" s="75">
        <v>27572.902979193801</v>
      </c>
      <c r="BP11" s="75">
        <v>5.2385116711585802</v>
      </c>
      <c r="BQ11" s="75">
        <v>2.5196453475862102</v>
      </c>
      <c r="BR11" s="75">
        <v>4890.4322564658796</v>
      </c>
      <c r="BS11" s="75">
        <v>245.510018035505</v>
      </c>
      <c r="BT11" s="75">
        <v>14701.456707600901</v>
      </c>
      <c r="BU11" s="75">
        <v>32.338296957511403</v>
      </c>
      <c r="BV11" s="75">
        <v>26.693651934511699</v>
      </c>
      <c r="BW11" s="75">
        <v>21002.0819396484</v>
      </c>
      <c r="BX11" s="75">
        <v>20.128691751345901</v>
      </c>
      <c r="BY11" s="75">
        <v>40.411940342708398</v>
      </c>
      <c r="BZ11" s="75">
        <v>216.28251150713399</v>
      </c>
      <c r="CA11" s="75">
        <v>2.0444664418834</v>
      </c>
      <c r="CB11" s="75">
        <v>1535.95797343562</v>
      </c>
      <c r="CC11" s="75">
        <v>185.429958494229</v>
      </c>
      <c r="CD11" s="75">
        <v>0</v>
      </c>
      <c r="CE11" s="75">
        <v>106.71151024338999</v>
      </c>
      <c r="CF11" s="75">
        <v>1053.0964110183399</v>
      </c>
      <c r="CG11" s="75">
        <v>959.70199014410196</v>
      </c>
      <c r="CH11" s="75">
        <v>62732.284144557001</v>
      </c>
      <c r="CI11" s="75">
        <v>454.40803462448599</v>
      </c>
      <c r="CJ11" s="75"/>
      <c r="CK11" s="68">
        <f t="shared" si="0"/>
        <v>-0.76231020736474053</v>
      </c>
      <c r="CL11" s="68">
        <f t="shared" si="1"/>
        <v>-0.77487772267392951</v>
      </c>
      <c r="CM11" s="68">
        <f t="shared" si="2"/>
        <v>-0.67285655805770583</v>
      </c>
      <c r="CN11" s="68">
        <f t="shared" si="3"/>
        <v>-0.77591267501980965</v>
      </c>
      <c r="CO11" s="68">
        <f t="shared" si="3"/>
        <v>-0.75971206451797157</v>
      </c>
      <c r="CP11" s="68">
        <f t="shared" si="4"/>
        <v>-0.79711675770603363</v>
      </c>
      <c r="CQ11" s="68">
        <f t="shared" si="5"/>
        <v>-0.80975412885201659</v>
      </c>
      <c r="CR11" s="68">
        <f t="shared" si="6"/>
        <v>-0.80594510716408363</v>
      </c>
      <c r="CS11" s="68">
        <f t="shared" si="7"/>
        <v>-0.79661448459310624</v>
      </c>
      <c r="CT11" s="68">
        <f t="shared" si="8"/>
        <v>-0.80171446866759588</v>
      </c>
      <c r="CU11" s="68">
        <f t="shared" si="9"/>
        <v>-0.80319997334537452</v>
      </c>
      <c r="CV11" s="68">
        <f t="shared" si="10"/>
        <v>-0.80946395615056055</v>
      </c>
      <c r="CW11" s="68">
        <f t="shared" si="11"/>
        <v>-0.80946394362719176</v>
      </c>
      <c r="CX11" s="68">
        <f t="shared" si="12"/>
        <v>-0.78263268135373443</v>
      </c>
    </row>
    <row r="12" spans="1:102" x14ac:dyDescent="0.25">
      <c r="A12" s="67" t="s">
        <v>436</v>
      </c>
      <c r="B12" s="76">
        <v>1201138.8866000001</v>
      </c>
      <c r="C12" s="76">
        <v>11466.927376</v>
      </c>
      <c r="D12" s="76">
        <v>16044.860871000001</v>
      </c>
      <c r="E12" s="76">
        <v>268984.81608999998</v>
      </c>
      <c r="F12" s="76">
        <v>154622.04079999999</v>
      </c>
      <c r="G12" s="76">
        <v>7728.225872</v>
      </c>
      <c r="H12" s="76">
        <v>288990.36112999998</v>
      </c>
      <c r="I12" s="76">
        <v>9731.949756</v>
      </c>
      <c r="J12" s="76">
        <v>2609.1017849999998</v>
      </c>
      <c r="K12" s="76">
        <v>19437.808466999999</v>
      </c>
      <c r="L12" s="76">
        <v>21872.970017</v>
      </c>
      <c r="M12" s="76">
        <v>2974.3760029999999</v>
      </c>
      <c r="N12" s="76">
        <v>1574.1582020000001</v>
      </c>
      <c r="O12" s="76">
        <v>2826.527012</v>
      </c>
      <c r="P12" s="89"/>
      <c r="Q12" s="89" t="s">
        <v>436</v>
      </c>
      <c r="R12" s="75">
        <v>11042.215247775701</v>
      </c>
      <c r="S12" s="75">
        <v>1655.3713117877601</v>
      </c>
      <c r="T12" s="75">
        <v>1176.49174638413</v>
      </c>
      <c r="U12" s="75">
        <v>3883.91458210261</v>
      </c>
      <c r="V12" s="75">
        <v>3883.91458210261</v>
      </c>
      <c r="W12" s="75">
        <v>596.692458234676</v>
      </c>
      <c r="X12" s="75">
        <v>3443.3462054808001</v>
      </c>
      <c r="Y12" s="75">
        <v>1065.80015950487</v>
      </c>
      <c r="Z12" s="75">
        <v>622.64644178867798</v>
      </c>
      <c r="AA12" s="75">
        <v>11879.741557907901</v>
      </c>
      <c r="AB12" s="75">
        <v>491113.80186047999</v>
      </c>
      <c r="AC12" s="75">
        <v>2708.28035993294</v>
      </c>
      <c r="AD12" s="75">
        <v>41.326149644891501</v>
      </c>
      <c r="AE12" s="75">
        <v>1749.51839316677</v>
      </c>
      <c r="AF12" s="75">
        <v>305.09537546688398</v>
      </c>
      <c r="AG12" s="75">
        <v>1348.4980645778301</v>
      </c>
      <c r="AH12" s="75">
        <v>7840.2974050065104</v>
      </c>
      <c r="AI12" s="75">
        <v>7840.2974050065104</v>
      </c>
      <c r="AJ12" s="75">
        <v>1215.79842665454</v>
      </c>
      <c r="AK12" s="75">
        <v>0</v>
      </c>
      <c r="AL12" s="75">
        <v>61081563.419992</v>
      </c>
      <c r="AM12" s="75">
        <v>0</v>
      </c>
      <c r="AN12" s="75">
        <v>11854.0628368858</v>
      </c>
      <c r="AO12" s="75">
        <v>830.03104924673096</v>
      </c>
      <c r="AP12" s="75">
        <v>1407.3307394317701</v>
      </c>
      <c r="AQ12" s="75">
        <v>12212.735404696599</v>
      </c>
      <c r="AR12" s="75">
        <v>634.03484842559499</v>
      </c>
      <c r="AS12" s="75">
        <v>8789.7937188929009</v>
      </c>
      <c r="AT12" s="75">
        <v>0</v>
      </c>
      <c r="AU12" s="75">
        <v>1286.9056566403899</v>
      </c>
      <c r="AV12" s="75">
        <v>4682.1744112898696</v>
      </c>
      <c r="AW12" s="75">
        <v>0</v>
      </c>
      <c r="AX12" s="75">
        <v>119260.998531391</v>
      </c>
      <c r="AY12" s="75">
        <v>6814.6201278129602</v>
      </c>
      <c r="AZ12" s="75">
        <v>757.18260632638305</v>
      </c>
      <c r="BA12" s="75">
        <v>7571.8027341393399</v>
      </c>
      <c r="BB12" s="75">
        <v>7.5108459699506298</v>
      </c>
      <c r="BC12" s="75">
        <v>5236.58334907471</v>
      </c>
      <c r="BD12" s="75">
        <v>523.569446511401</v>
      </c>
      <c r="BE12" s="75">
        <v>20.4227111603476</v>
      </c>
      <c r="BF12" s="75">
        <v>12602.8253042947</v>
      </c>
      <c r="BG12" s="75">
        <v>212.89334472130801</v>
      </c>
      <c r="BH12" s="75">
        <v>170.09780463080801</v>
      </c>
      <c r="BI12" s="75">
        <v>2219.5409233177302</v>
      </c>
      <c r="BJ12" s="75">
        <v>14.679350649095801</v>
      </c>
      <c r="BK12" s="75">
        <v>0</v>
      </c>
      <c r="BL12" s="75">
        <v>219.59403965729101</v>
      </c>
      <c r="BM12" s="75">
        <v>110551.647718837</v>
      </c>
      <c r="BN12" s="75">
        <v>64616.957559828603</v>
      </c>
      <c r="BO12" s="75">
        <v>45934.6901590083</v>
      </c>
      <c r="BP12" s="75">
        <v>9.4266632811389002</v>
      </c>
      <c r="BQ12" s="75">
        <v>2.2954926716050199</v>
      </c>
      <c r="BR12" s="75">
        <v>8600.3189066177201</v>
      </c>
      <c r="BS12" s="75">
        <v>213.58966099759101</v>
      </c>
      <c r="BT12" s="75">
        <v>21646.241000898299</v>
      </c>
      <c r="BU12" s="75">
        <v>58.1925289054603</v>
      </c>
      <c r="BV12" s="75">
        <v>30.613527242293401</v>
      </c>
      <c r="BW12" s="75">
        <v>30923.2052932974</v>
      </c>
      <c r="BX12" s="75">
        <v>17.235478984697401</v>
      </c>
      <c r="BY12" s="75">
        <v>51.717695606849702</v>
      </c>
      <c r="BZ12" s="75">
        <v>221.96394967696699</v>
      </c>
      <c r="CA12" s="75">
        <v>2.1646664966462099</v>
      </c>
      <c r="CB12" s="75">
        <v>3421.0439259661498</v>
      </c>
      <c r="CC12" s="75">
        <v>350.83152325838103</v>
      </c>
      <c r="CD12" s="75">
        <v>0</v>
      </c>
      <c r="CE12" s="75">
        <v>201.896991489539</v>
      </c>
      <c r="CF12" s="75">
        <v>1943.1792327058799</v>
      </c>
      <c r="CG12" s="75">
        <v>1793.7780123647201</v>
      </c>
      <c r="CH12" s="75">
        <v>115358.731183496</v>
      </c>
      <c r="CI12" s="75">
        <v>843.06102111148505</v>
      </c>
      <c r="CJ12" s="75"/>
      <c r="CK12" s="63">
        <f t="shared" si="0"/>
        <v>-0.5911265488617643</v>
      </c>
      <c r="CL12" s="63">
        <f t="shared" si="1"/>
        <v>-0.59168011989946434</v>
      </c>
      <c r="CM12" s="63">
        <f t="shared" si="2"/>
        <v>-0.52808548512721232</v>
      </c>
      <c r="CN12" s="63">
        <f t="shared" si="3"/>
        <v>-0.58900413292530462</v>
      </c>
      <c r="CO12" s="63">
        <f t="shared" si="3"/>
        <v>-0.58209736965372783</v>
      </c>
      <c r="CP12" s="63">
        <f t="shared" si="4"/>
        <v>-0.55733127076928812</v>
      </c>
      <c r="CQ12" s="63">
        <f t="shared" si="5"/>
        <v>-0.60082152659893451</v>
      </c>
      <c r="CR12" s="68">
        <f t="shared" si="6"/>
        <v>-0.60091095006855377</v>
      </c>
      <c r="CS12" s="68">
        <f t="shared" si="7"/>
        <v>-0.59150686813666409</v>
      </c>
      <c r="CT12" s="68">
        <f t="shared" si="8"/>
        <v>-0.59664704905817145</v>
      </c>
      <c r="CU12" s="68">
        <f t="shared" si="9"/>
        <v>-0.59814356660017631</v>
      </c>
      <c r="CV12" s="68">
        <f t="shared" si="10"/>
        <v>-0.60445762566753403</v>
      </c>
      <c r="CW12" s="68">
        <f t="shared" si="11"/>
        <v>-0.60445751831195049</v>
      </c>
      <c r="CX12" s="68">
        <f t="shared" si="12"/>
        <v>-0.54470427801438259</v>
      </c>
    </row>
    <row r="13" spans="1:102" x14ac:dyDescent="0.25">
      <c r="A13" s="89" t="s">
        <v>462</v>
      </c>
      <c r="B13" s="75">
        <v>1439856.4155999999</v>
      </c>
      <c r="C13" s="75">
        <v>13898.901725</v>
      </c>
      <c r="D13" s="75">
        <v>14763.23645</v>
      </c>
      <c r="E13" s="75">
        <v>334475.28221999999</v>
      </c>
      <c r="F13" s="75">
        <v>180071.33403</v>
      </c>
      <c r="G13" s="75">
        <v>8372.4801019999995</v>
      </c>
      <c r="H13" s="75">
        <v>377488.42943999998</v>
      </c>
      <c r="I13" s="75">
        <v>13306.752603999999</v>
      </c>
      <c r="J13" s="75">
        <v>3567.494017</v>
      </c>
      <c r="K13" s="75">
        <v>26577.830329</v>
      </c>
      <c r="L13" s="75">
        <v>29907.491365999998</v>
      </c>
      <c r="M13" s="75">
        <v>4066.9431810000001</v>
      </c>
      <c r="N13" s="75">
        <v>2152.388054</v>
      </c>
      <c r="O13" s="75">
        <v>3864.7851649999998</v>
      </c>
      <c r="P13" s="89"/>
      <c r="Q13" s="89" t="s">
        <v>462</v>
      </c>
      <c r="R13" s="75">
        <v>0</v>
      </c>
      <c r="S13" s="75">
        <v>0</v>
      </c>
      <c r="T13" s="75">
        <v>0</v>
      </c>
      <c r="U13" s="75">
        <v>0</v>
      </c>
      <c r="V13" s="75">
        <v>0</v>
      </c>
      <c r="W13" s="75">
        <v>0</v>
      </c>
      <c r="X13" s="75">
        <v>0</v>
      </c>
      <c r="Y13" s="75">
        <v>0</v>
      </c>
      <c r="Z13" s="75">
        <v>0</v>
      </c>
      <c r="AA13" s="75">
        <v>0</v>
      </c>
      <c r="AB13" s="75">
        <v>0</v>
      </c>
      <c r="AC13" s="75">
        <v>0</v>
      </c>
      <c r="AD13" s="75">
        <v>0</v>
      </c>
      <c r="AE13" s="75">
        <v>0</v>
      </c>
      <c r="AF13" s="75">
        <v>0</v>
      </c>
      <c r="AG13" s="75">
        <v>0</v>
      </c>
      <c r="AH13" s="75">
        <v>0</v>
      </c>
      <c r="AI13" s="75">
        <v>0</v>
      </c>
      <c r="AJ13" s="75">
        <v>0</v>
      </c>
      <c r="AK13" s="75">
        <v>0</v>
      </c>
      <c r="AL13" s="75">
        <v>0</v>
      </c>
      <c r="AM13" s="75">
        <v>0</v>
      </c>
      <c r="AN13" s="75">
        <v>0</v>
      </c>
      <c r="AO13" s="75">
        <v>0</v>
      </c>
      <c r="AP13" s="75">
        <v>0</v>
      </c>
      <c r="AQ13" s="75">
        <v>0</v>
      </c>
      <c r="AR13" s="75">
        <v>0</v>
      </c>
      <c r="AS13" s="75">
        <v>0</v>
      </c>
      <c r="AT13" s="75">
        <v>0</v>
      </c>
      <c r="AU13" s="75">
        <v>0</v>
      </c>
      <c r="AV13" s="75">
        <v>0</v>
      </c>
      <c r="AW13" s="75">
        <v>0</v>
      </c>
      <c r="AX13" s="75">
        <v>0</v>
      </c>
      <c r="AY13" s="75">
        <v>0</v>
      </c>
      <c r="AZ13" s="75">
        <v>0</v>
      </c>
      <c r="BA13" s="75">
        <v>0</v>
      </c>
      <c r="BB13" s="75">
        <v>0</v>
      </c>
      <c r="BC13" s="75">
        <v>0</v>
      </c>
      <c r="BD13" s="75">
        <v>0</v>
      </c>
      <c r="BE13" s="75">
        <v>0</v>
      </c>
      <c r="BF13" s="75">
        <v>0</v>
      </c>
      <c r="BG13" s="75">
        <v>0</v>
      </c>
      <c r="BH13" s="75">
        <v>0</v>
      </c>
      <c r="BI13" s="75">
        <v>0</v>
      </c>
      <c r="BJ13" s="75">
        <v>0</v>
      </c>
      <c r="BK13" s="75">
        <v>0</v>
      </c>
      <c r="BL13" s="75">
        <v>0</v>
      </c>
      <c r="BM13" s="75">
        <v>0</v>
      </c>
      <c r="BN13" s="75">
        <v>0</v>
      </c>
      <c r="BO13" s="75">
        <v>0</v>
      </c>
      <c r="BP13" s="75">
        <v>0</v>
      </c>
      <c r="BQ13" s="75">
        <v>0</v>
      </c>
      <c r="BR13" s="75">
        <v>0</v>
      </c>
      <c r="BS13" s="75">
        <v>0</v>
      </c>
      <c r="BT13" s="75">
        <v>0</v>
      </c>
      <c r="BU13" s="75">
        <v>0</v>
      </c>
      <c r="BV13" s="75">
        <v>0</v>
      </c>
      <c r="BW13" s="75">
        <v>0</v>
      </c>
      <c r="BX13" s="75">
        <v>0</v>
      </c>
      <c r="BY13" s="75">
        <v>0</v>
      </c>
      <c r="BZ13" s="75">
        <v>0</v>
      </c>
      <c r="CA13" s="75">
        <v>0</v>
      </c>
      <c r="CB13" s="75">
        <v>0</v>
      </c>
      <c r="CC13" s="75">
        <v>0</v>
      </c>
      <c r="CD13" s="75">
        <v>0</v>
      </c>
      <c r="CE13" s="75">
        <v>0</v>
      </c>
      <c r="CF13" s="75">
        <v>0</v>
      </c>
      <c r="CG13" s="75">
        <v>0</v>
      </c>
      <c r="CH13" s="75">
        <v>0</v>
      </c>
      <c r="CI13" s="75">
        <v>0</v>
      </c>
      <c r="CJ13" s="75"/>
      <c r="CK13" s="68">
        <f t="shared" si="0"/>
        <v>-1</v>
      </c>
      <c r="CL13" s="68">
        <f t="shared" si="1"/>
        <v>-1</v>
      </c>
      <c r="CM13" s="68">
        <f t="shared" si="2"/>
        <v>-1</v>
      </c>
      <c r="CN13" s="68">
        <f t="shared" si="3"/>
        <v>-1</v>
      </c>
      <c r="CO13" s="68">
        <f t="shared" si="3"/>
        <v>-1</v>
      </c>
      <c r="CP13" s="68">
        <f t="shared" si="4"/>
        <v>-1</v>
      </c>
      <c r="CQ13" s="68">
        <f t="shared" si="5"/>
        <v>-1</v>
      </c>
      <c r="CR13" s="68">
        <f t="shared" si="6"/>
        <v>-1</v>
      </c>
      <c r="CS13" s="68">
        <f t="shared" si="7"/>
        <v>-1</v>
      </c>
      <c r="CT13" s="68">
        <f t="shared" si="8"/>
        <v>-1</v>
      </c>
      <c r="CU13" s="68">
        <f t="shared" si="9"/>
        <v>-1</v>
      </c>
      <c r="CV13" s="68">
        <f t="shared" si="10"/>
        <v>-1</v>
      </c>
      <c r="CW13" s="68">
        <f t="shared" si="11"/>
        <v>-1</v>
      </c>
      <c r="CX13" s="68">
        <f t="shared" si="12"/>
        <v>-1</v>
      </c>
    </row>
    <row r="14" spans="1:102" s="89" customFormat="1" x14ac:dyDescent="0.25">
      <c r="A14" s="89" t="s">
        <v>437</v>
      </c>
      <c r="B14" s="75">
        <v>5232776.8502000002</v>
      </c>
      <c r="C14" s="75">
        <v>48998.537858999996</v>
      </c>
      <c r="D14" s="75">
        <v>48979.587140000003</v>
      </c>
      <c r="E14" s="75">
        <v>1169340.2202999999</v>
      </c>
      <c r="F14" s="75">
        <v>637714.27771000005</v>
      </c>
      <c r="G14" s="75">
        <v>25256.912650999999</v>
      </c>
      <c r="H14" s="75">
        <v>1301740.9524999999</v>
      </c>
      <c r="I14" s="75">
        <v>45932.559516000001</v>
      </c>
      <c r="J14" s="75">
        <v>12314.359146999999</v>
      </c>
      <c r="K14" s="75">
        <v>91741.975172000006</v>
      </c>
      <c r="L14" s="75">
        <v>103235.37705</v>
      </c>
      <c r="M14" s="75">
        <v>14038.369377000001</v>
      </c>
      <c r="N14" s="75">
        <v>7429.6632680000002</v>
      </c>
      <c r="O14" s="75">
        <v>13340.555666</v>
      </c>
      <c r="Q14" s="89" t="s">
        <v>437</v>
      </c>
      <c r="R14" s="75">
        <v>0</v>
      </c>
      <c r="S14" s="75">
        <v>0</v>
      </c>
      <c r="T14" s="75">
        <v>0</v>
      </c>
      <c r="U14" s="75">
        <v>0</v>
      </c>
      <c r="V14" s="75">
        <v>0</v>
      </c>
      <c r="W14" s="75">
        <v>0</v>
      </c>
      <c r="X14" s="75">
        <v>0</v>
      </c>
      <c r="Y14" s="75">
        <v>0</v>
      </c>
      <c r="Z14" s="75">
        <v>0</v>
      </c>
      <c r="AA14" s="75">
        <v>0</v>
      </c>
      <c r="AB14" s="75">
        <v>0</v>
      </c>
      <c r="AC14" s="75">
        <v>0</v>
      </c>
      <c r="AD14" s="75">
        <v>0</v>
      </c>
      <c r="AE14" s="75">
        <v>0</v>
      </c>
      <c r="AF14" s="75">
        <v>0</v>
      </c>
      <c r="AG14" s="75">
        <v>0</v>
      </c>
      <c r="AH14" s="75">
        <v>0</v>
      </c>
      <c r="AI14" s="75">
        <v>0</v>
      </c>
      <c r="AJ14" s="75">
        <v>0</v>
      </c>
      <c r="AK14" s="75">
        <v>0</v>
      </c>
      <c r="AL14" s="75">
        <v>0</v>
      </c>
      <c r="AM14" s="75">
        <v>0</v>
      </c>
      <c r="AN14" s="75">
        <v>0</v>
      </c>
      <c r="AO14" s="75">
        <v>0</v>
      </c>
      <c r="AP14" s="75">
        <v>0</v>
      </c>
      <c r="AQ14" s="75">
        <v>0</v>
      </c>
      <c r="AR14" s="75">
        <v>0</v>
      </c>
      <c r="AS14" s="75">
        <v>0</v>
      </c>
      <c r="AT14" s="75">
        <v>0</v>
      </c>
      <c r="AU14" s="75">
        <v>0</v>
      </c>
      <c r="AV14" s="75">
        <v>0</v>
      </c>
      <c r="AW14" s="75">
        <v>0</v>
      </c>
      <c r="AX14" s="75">
        <v>0</v>
      </c>
      <c r="AY14" s="75">
        <v>0</v>
      </c>
      <c r="AZ14" s="75">
        <v>0</v>
      </c>
      <c r="BA14" s="75">
        <v>0</v>
      </c>
      <c r="BB14" s="75">
        <v>0</v>
      </c>
      <c r="BC14" s="75">
        <v>0</v>
      </c>
      <c r="BD14" s="75">
        <v>0</v>
      </c>
      <c r="BE14" s="75">
        <v>0</v>
      </c>
      <c r="BF14" s="75">
        <v>0</v>
      </c>
      <c r="BG14" s="75">
        <v>0</v>
      </c>
      <c r="BH14" s="75">
        <v>0</v>
      </c>
      <c r="BI14" s="75">
        <v>0</v>
      </c>
      <c r="BJ14" s="75">
        <v>0</v>
      </c>
      <c r="BK14" s="75">
        <v>0</v>
      </c>
      <c r="BL14" s="75">
        <v>0</v>
      </c>
      <c r="BM14" s="75">
        <v>0</v>
      </c>
      <c r="BN14" s="75">
        <v>0</v>
      </c>
      <c r="BO14" s="75">
        <v>0</v>
      </c>
      <c r="BP14" s="75">
        <v>0</v>
      </c>
      <c r="BQ14" s="75">
        <v>0</v>
      </c>
      <c r="BR14" s="75">
        <v>0</v>
      </c>
      <c r="BS14" s="75">
        <v>0</v>
      </c>
      <c r="BT14" s="75">
        <v>0</v>
      </c>
      <c r="BU14" s="75">
        <v>0</v>
      </c>
      <c r="BV14" s="75">
        <v>0</v>
      </c>
      <c r="BW14" s="75">
        <v>0</v>
      </c>
      <c r="BX14" s="75">
        <v>0</v>
      </c>
      <c r="BY14" s="75">
        <v>0</v>
      </c>
      <c r="BZ14" s="75">
        <v>0</v>
      </c>
      <c r="CA14" s="75">
        <v>0</v>
      </c>
      <c r="CB14" s="75">
        <v>0</v>
      </c>
      <c r="CC14" s="75">
        <v>0</v>
      </c>
      <c r="CD14" s="75">
        <v>0</v>
      </c>
      <c r="CE14" s="75">
        <v>0</v>
      </c>
      <c r="CF14" s="75">
        <v>0</v>
      </c>
      <c r="CG14" s="75">
        <v>0</v>
      </c>
      <c r="CH14" s="75">
        <v>0</v>
      </c>
      <c r="CI14" s="75">
        <v>0</v>
      </c>
      <c r="CJ14" s="75"/>
      <c r="CK14" s="68">
        <f t="shared" si="0"/>
        <v>-1</v>
      </c>
      <c r="CL14" s="68">
        <f t="shared" si="1"/>
        <v>-1</v>
      </c>
      <c r="CM14" s="68">
        <f t="shared" si="2"/>
        <v>-1</v>
      </c>
      <c r="CN14" s="68">
        <f t="shared" si="3"/>
        <v>-1</v>
      </c>
      <c r="CO14" s="68">
        <f t="shared" si="3"/>
        <v>-1</v>
      </c>
      <c r="CP14" s="68">
        <f t="shared" si="4"/>
        <v>-1</v>
      </c>
      <c r="CQ14" s="68">
        <f t="shared" si="5"/>
        <v>-1</v>
      </c>
      <c r="CR14" s="68">
        <f t="shared" si="6"/>
        <v>-1</v>
      </c>
      <c r="CS14" s="68">
        <f t="shared" si="7"/>
        <v>-1</v>
      </c>
      <c r="CT14" s="68">
        <f t="shared" si="8"/>
        <v>-1</v>
      </c>
      <c r="CU14" s="68">
        <f t="shared" si="9"/>
        <v>-1</v>
      </c>
      <c r="CV14" s="68">
        <f t="shared" si="10"/>
        <v>-1</v>
      </c>
      <c r="CW14" s="68">
        <f t="shared" si="11"/>
        <v>-1</v>
      </c>
      <c r="CX14" s="68">
        <f t="shared" si="12"/>
        <v>-1</v>
      </c>
    </row>
    <row r="15" spans="1:102" s="88" customFormat="1" x14ac:dyDescent="0.25">
      <c r="A15" s="90" t="s">
        <v>438</v>
      </c>
      <c r="B15" s="69">
        <v>13647.968559000001</v>
      </c>
      <c r="C15" s="69">
        <v>151.138443</v>
      </c>
      <c r="D15" s="69">
        <v>193.054316</v>
      </c>
      <c r="E15" s="69">
        <v>3668.0018989999999</v>
      </c>
      <c r="F15" s="69">
        <v>1948.556403</v>
      </c>
      <c r="G15" s="69">
        <v>165.68932799999999</v>
      </c>
      <c r="H15" s="69">
        <v>4587.4574739999998</v>
      </c>
      <c r="I15" s="69">
        <v>148.088988</v>
      </c>
      <c r="J15" s="69">
        <v>39.702137999999998</v>
      </c>
      <c r="K15" s="69">
        <v>295.78092299999997</v>
      </c>
      <c r="L15" s="69">
        <v>332.83628700000003</v>
      </c>
      <c r="M15" s="69">
        <v>45.26041</v>
      </c>
      <c r="N15" s="69">
        <v>23.953612</v>
      </c>
      <c r="O15" s="69">
        <v>43.010660999999999</v>
      </c>
      <c r="P15" s="90"/>
      <c r="Q15" s="90" t="s">
        <v>438</v>
      </c>
      <c r="R15" s="69">
        <v>2.5072442293027302</v>
      </c>
      <c r="S15" s="69">
        <v>0.37611191762429902</v>
      </c>
      <c r="T15" s="69">
        <v>0.33374962638822198</v>
      </c>
      <c r="U15" s="69">
        <v>1.09200392696969</v>
      </c>
      <c r="V15" s="69">
        <v>1.09200392696969</v>
      </c>
      <c r="W15" s="69">
        <v>0.134600984473949</v>
      </c>
      <c r="X15" s="69">
        <v>0.79734249098034005</v>
      </c>
      <c r="Y15" s="69">
        <v>0.29276213264571099</v>
      </c>
      <c r="Z15" s="69">
        <v>0.17663353574408699</v>
      </c>
      <c r="AA15" s="69">
        <v>2.6874631562470701</v>
      </c>
      <c r="AB15" s="69">
        <v>97.072259351730906</v>
      </c>
      <c r="AC15" s="69">
        <v>0.61190752168521301</v>
      </c>
      <c r="AD15" s="69">
        <v>0</v>
      </c>
      <c r="AE15" s="69">
        <v>0.40257305937598098</v>
      </c>
      <c r="AF15" s="69">
        <v>7.0673811307726597E-2</v>
      </c>
      <c r="AG15" s="69">
        <v>0.26710719616175299</v>
      </c>
      <c r="AH15" s="69">
        <v>2.18108472119799</v>
      </c>
      <c r="AI15" s="69">
        <v>2.18108472119799</v>
      </c>
      <c r="AJ15" s="69">
        <v>0.282773698357005</v>
      </c>
      <c r="AK15" s="69">
        <v>0</v>
      </c>
      <c r="AL15" s="69">
        <v>17190.8704839696</v>
      </c>
      <c r="AM15" s="69">
        <v>0</v>
      </c>
      <c r="AN15" s="69">
        <v>2.7363466214719101</v>
      </c>
      <c r="AO15" s="69">
        <v>0.19144564854687801</v>
      </c>
      <c r="AP15" s="69">
        <v>0.327325360173503</v>
      </c>
      <c r="AQ15" s="69">
        <v>2.8402231709805599</v>
      </c>
      <c r="AR15" s="69">
        <v>0.14392101569139701</v>
      </c>
      <c r="AS15" s="69">
        <v>2.4543369877147398</v>
      </c>
      <c r="AT15" s="69">
        <v>0</v>
      </c>
      <c r="AU15" s="69">
        <v>0.356446471773673</v>
      </c>
      <c r="AV15" s="69">
        <v>0.99023639059287805</v>
      </c>
      <c r="AW15" s="69">
        <v>0</v>
      </c>
      <c r="AX15" s="69">
        <v>28.531307175493399</v>
      </c>
      <c r="AY15" s="69">
        <v>1.1287507619724699</v>
      </c>
      <c r="AZ15" s="69">
        <v>0.12541504985201399</v>
      </c>
      <c r="BA15" s="69">
        <v>1.2541658118244901</v>
      </c>
      <c r="BB15" s="69">
        <v>1.7440921152796799E-3</v>
      </c>
      <c r="BC15" s="69">
        <v>1.20742950886533</v>
      </c>
      <c r="BD15" s="69">
        <v>0.121773408626961</v>
      </c>
      <c r="BE15" s="69">
        <v>1.9595859719902702E-3</v>
      </c>
      <c r="BF15" s="69">
        <v>2.9031820367400201</v>
      </c>
      <c r="BG15" s="69">
        <v>4.6992994813626697E-2</v>
      </c>
      <c r="BH15" s="69">
        <v>2.63405369356856E-2</v>
      </c>
      <c r="BI15" s="69">
        <v>0.41065769385516698</v>
      </c>
      <c r="BJ15" s="69">
        <v>2.2904622541157502E-3</v>
      </c>
      <c r="BK15" s="69">
        <v>0</v>
      </c>
      <c r="BL15" s="69">
        <v>1.53080793884378E-2</v>
      </c>
      <c r="BM15" s="69">
        <v>26.1722746794755</v>
      </c>
      <c r="BN15" s="69">
        <v>12.724893164128501</v>
      </c>
      <c r="BO15" s="69">
        <v>13.447381515346899</v>
      </c>
      <c r="BP15" s="69">
        <v>2.2777360736784599E-3</v>
      </c>
      <c r="BQ15" s="69">
        <v>6.3624619013762299E-5</v>
      </c>
      <c r="BR15" s="69">
        <v>2.0342226778441002</v>
      </c>
      <c r="BS15" s="69">
        <v>1.5524639406515699E-3</v>
      </c>
      <c r="BT15" s="69">
        <v>4.1755245071291904</v>
      </c>
      <c r="BU15" s="69">
        <v>1.40610349597932E-2</v>
      </c>
      <c r="BV15" s="69">
        <v>3.57567971251729E-3</v>
      </c>
      <c r="BW15" s="69">
        <v>5.9650362384739601</v>
      </c>
      <c r="BX15" s="69">
        <v>0</v>
      </c>
      <c r="BY15" s="69">
        <v>7.8894712765312392E-3</v>
      </c>
      <c r="BZ15" s="69">
        <v>1.6949508644873899E-2</v>
      </c>
      <c r="CA15" s="69">
        <v>1.90868235255212E-4</v>
      </c>
      <c r="CB15" s="69">
        <v>0.51863503034111003</v>
      </c>
      <c r="CC15" s="69">
        <v>8.1597282843962296E-2</v>
      </c>
      <c r="CD15" s="69">
        <v>0</v>
      </c>
      <c r="CE15" s="69">
        <v>4.6957716917277001E-2</v>
      </c>
      <c r="CF15" s="69">
        <v>0.44247751409910802</v>
      </c>
      <c r="CG15" s="69">
        <v>0.41297809487590698</v>
      </c>
      <c r="CH15" s="69">
        <v>27.644301989120098</v>
      </c>
      <c r="CI15" s="69">
        <v>0.19287873374229</v>
      </c>
      <c r="CJ15" s="69"/>
      <c r="CK15" s="68">
        <f t="shared" si="0"/>
        <v>-0.99288742064930113</v>
      </c>
      <c r="CL15" s="68">
        <f t="shared" si="1"/>
        <v>-0.99344815011364851</v>
      </c>
      <c r="CM15" s="68">
        <f t="shared" si="2"/>
        <v>-0.99350355983844207</v>
      </c>
      <c r="CN15" s="68">
        <f t="shared" si="3"/>
        <v>-0.99286470525366666</v>
      </c>
      <c r="CO15" s="68">
        <f t="shared" si="3"/>
        <v>-0.99346957925131796</v>
      </c>
      <c r="CP15" s="68">
        <f t="shared" si="4"/>
        <v>-0.99686983442686727</v>
      </c>
      <c r="CQ15" s="68">
        <f t="shared" si="5"/>
        <v>-0.99397393825538483</v>
      </c>
      <c r="CR15" s="68">
        <f t="shared" si="6"/>
        <v>-0.99262602883767648</v>
      </c>
      <c r="CS15" s="68">
        <f t="shared" si="7"/>
        <v>-0.99262603609292499</v>
      </c>
      <c r="CT15" s="68">
        <f t="shared" si="8"/>
        <v>-0.99262601286426444</v>
      </c>
      <c r="CU15" s="68">
        <f t="shared" si="9"/>
        <v>-0.99262599336798052</v>
      </c>
      <c r="CV15" s="68">
        <f t="shared" si="10"/>
        <v>-0.99262601407304485</v>
      </c>
      <c r="CW15" s="68">
        <f t="shared" si="11"/>
        <v>-0.99262601666320349</v>
      </c>
      <c r="CX15" s="68">
        <f t="shared" si="12"/>
        <v>-0.99171260186460108</v>
      </c>
    </row>
    <row r="16" spans="1:102" x14ac:dyDescent="0.25">
      <c r="A16" s="89" t="s">
        <v>463</v>
      </c>
      <c r="B16" s="75">
        <v>2909.7295841</v>
      </c>
      <c r="C16" s="75">
        <v>57.806860506</v>
      </c>
      <c r="D16" s="75">
        <v>192.26331031000001</v>
      </c>
      <c r="E16" s="75">
        <v>216.20433059999999</v>
      </c>
      <c r="F16" s="75">
        <v>177.09184528</v>
      </c>
      <c r="G16" s="75">
        <v>12.581661401</v>
      </c>
      <c r="H16" s="75">
        <v>1492.6779578000001</v>
      </c>
      <c r="P16" s="89"/>
      <c r="Q16" s="89" t="s">
        <v>463</v>
      </c>
      <c r="R16" s="75">
        <v>0</v>
      </c>
      <c r="S16" s="75">
        <v>0</v>
      </c>
      <c r="T16" s="75">
        <v>0</v>
      </c>
      <c r="U16" s="75">
        <v>0</v>
      </c>
      <c r="V16" s="75">
        <v>0</v>
      </c>
      <c r="W16" s="75">
        <v>0</v>
      </c>
      <c r="X16" s="75">
        <v>0</v>
      </c>
      <c r="Y16" s="75">
        <v>0</v>
      </c>
      <c r="Z16" s="75">
        <v>0</v>
      </c>
      <c r="AA16" s="75">
        <v>0</v>
      </c>
      <c r="AB16" s="75">
        <v>0</v>
      </c>
      <c r="AC16" s="75">
        <v>0</v>
      </c>
      <c r="AD16" s="75">
        <v>0</v>
      </c>
      <c r="AE16" s="75">
        <v>0</v>
      </c>
      <c r="AF16" s="75">
        <v>0</v>
      </c>
      <c r="AG16" s="75">
        <v>0</v>
      </c>
      <c r="AH16" s="75">
        <v>0</v>
      </c>
      <c r="AI16" s="75">
        <v>0</v>
      </c>
      <c r="AJ16" s="75">
        <v>0</v>
      </c>
      <c r="AK16" s="75">
        <v>0</v>
      </c>
      <c r="AL16" s="75">
        <v>0</v>
      </c>
      <c r="AM16" s="75">
        <v>0</v>
      </c>
      <c r="AN16" s="75">
        <v>0</v>
      </c>
      <c r="AO16" s="75">
        <v>0</v>
      </c>
      <c r="AP16" s="75">
        <v>0</v>
      </c>
      <c r="AQ16" s="75">
        <v>0</v>
      </c>
      <c r="AR16" s="75">
        <v>0</v>
      </c>
      <c r="AS16" s="75">
        <v>0</v>
      </c>
      <c r="AT16" s="75">
        <v>0</v>
      </c>
      <c r="AU16" s="75">
        <v>0</v>
      </c>
      <c r="AV16" s="75">
        <v>0</v>
      </c>
      <c r="AW16" s="75">
        <v>0</v>
      </c>
      <c r="AX16" s="75">
        <v>0</v>
      </c>
      <c r="AY16" s="75">
        <v>0</v>
      </c>
      <c r="AZ16" s="75">
        <v>0</v>
      </c>
      <c r="BA16" s="75">
        <v>0</v>
      </c>
      <c r="BB16" s="75">
        <v>0</v>
      </c>
      <c r="BC16" s="75">
        <v>0</v>
      </c>
      <c r="BD16" s="75">
        <v>0</v>
      </c>
      <c r="BE16" s="75">
        <v>0</v>
      </c>
      <c r="BF16" s="75">
        <v>0</v>
      </c>
      <c r="BG16" s="75">
        <v>0</v>
      </c>
      <c r="BH16" s="75">
        <v>0</v>
      </c>
      <c r="BI16" s="75">
        <v>0</v>
      </c>
      <c r="BJ16" s="75">
        <v>0</v>
      </c>
      <c r="BK16" s="75">
        <v>0</v>
      </c>
      <c r="BL16" s="75">
        <v>0</v>
      </c>
      <c r="BM16" s="75">
        <v>0</v>
      </c>
      <c r="BN16" s="75">
        <v>0</v>
      </c>
      <c r="BO16" s="75">
        <v>0</v>
      </c>
      <c r="BP16" s="75">
        <v>0</v>
      </c>
      <c r="BQ16" s="75">
        <v>0</v>
      </c>
      <c r="BR16" s="75">
        <v>0</v>
      </c>
      <c r="BS16" s="75">
        <v>0</v>
      </c>
      <c r="BT16" s="75">
        <v>0</v>
      </c>
      <c r="BU16" s="75">
        <v>0</v>
      </c>
      <c r="BV16" s="75">
        <v>0</v>
      </c>
      <c r="BW16" s="75">
        <v>0</v>
      </c>
      <c r="BX16" s="75">
        <v>0</v>
      </c>
      <c r="BY16" s="75">
        <v>0</v>
      </c>
      <c r="BZ16" s="75">
        <v>0</v>
      </c>
      <c r="CA16" s="75">
        <v>0</v>
      </c>
      <c r="CB16" s="75">
        <v>0</v>
      </c>
      <c r="CC16" s="75">
        <v>0</v>
      </c>
      <c r="CD16" s="75">
        <v>0</v>
      </c>
      <c r="CE16" s="75">
        <v>0</v>
      </c>
      <c r="CF16" s="75">
        <v>0</v>
      </c>
      <c r="CG16" s="75">
        <v>0</v>
      </c>
      <c r="CH16" s="75">
        <v>0</v>
      </c>
      <c r="CI16" s="75">
        <v>0</v>
      </c>
      <c r="CJ16" s="75"/>
      <c r="CK16" s="68">
        <f t="shared" si="0"/>
        <v>-1</v>
      </c>
      <c r="CL16" s="68">
        <f t="shared" si="1"/>
        <v>-1</v>
      </c>
      <c r="CM16" s="68">
        <f t="shared" si="2"/>
        <v>-1</v>
      </c>
      <c r="CN16" s="68">
        <f t="shared" si="3"/>
        <v>-1</v>
      </c>
      <c r="CO16" s="68">
        <f t="shared" si="3"/>
        <v>-1</v>
      </c>
      <c r="CP16" s="68">
        <f t="shared" si="4"/>
        <v>-1</v>
      </c>
      <c r="CQ16" s="68">
        <f t="shared" si="5"/>
        <v>-1</v>
      </c>
    </row>
    <row r="17" spans="1:95" x14ac:dyDescent="0.25">
      <c r="A17" s="89" t="s">
        <v>494</v>
      </c>
      <c r="B17" s="75">
        <v>5235.6343237999999</v>
      </c>
      <c r="C17" s="75">
        <v>98.243706646999996</v>
      </c>
      <c r="D17" s="75">
        <v>280.04898938000002</v>
      </c>
      <c r="E17" s="75">
        <v>659.26473905</v>
      </c>
      <c r="F17" s="75">
        <v>538.89321504999998</v>
      </c>
      <c r="G17" s="75">
        <v>38.976441991000002</v>
      </c>
      <c r="H17" s="75">
        <v>1525.1987767000001</v>
      </c>
      <c r="P17" s="89"/>
      <c r="Q17" s="89" t="s">
        <v>439</v>
      </c>
      <c r="R17" s="75">
        <v>33.391767019372601</v>
      </c>
      <c r="S17" s="75">
        <v>42.900281338812398</v>
      </c>
      <c r="T17" s="75">
        <v>0</v>
      </c>
      <c r="U17" s="75">
        <v>101.654888369647</v>
      </c>
      <c r="V17" s="75">
        <v>101.654888369647</v>
      </c>
      <c r="W17" s="75">
        <v>26.904557859322999</v>
      </c>
      <c r="X17" s="75">
        <v>10.719620535083401</v>
      </c>
      <c r="Y17" s="75">
        <v>19.305473978915199</v>
      </c>
      <c r="Z17" s="75">
        <v>0</v>
      </c>
      <c r="AA17" s="75">
        <v>285.63231037528999</v>
      </c>
      <c r="AB17" s="75">
        <v>5251.4431504048198</v>
      </c>
      <c r="AC17" s="75">
        <v>76.875789127042793</v>
      </c>
      <c r="AD17" s="75">
        <v>54.7741607529615</v>
      </c>
      <c r="AE17" s="75">
        <v>15.6035357688119</v>
      </c>
      <c r="AF17" s="75">
        <v>0.94120937146531303</v>
      </c>
      <c r="AG17" s="75">
        <v>3.5573658768084702</v>
      </c>
      <c r="AH17" s="75">
        <v>84.373886658706297</v>
      </c>
      <c r="AI17" s="75">
        <v>84.373886658706297</v>
      </c>
      <c r="AJ17" s="75">
        <v>146.720363368124</v>
      </c>
      <c r="AK17" s="75">
        <v>0</v>
      </c>
      <c r="AL17" s="75">
        <v>1333673.58442655</v>
      </c>
      <c r="AM17" s="75">
        <v>0</v>
      </c>
      <c r="AN17" s="75">
        <v>42.167237069216299</v>
      </c>
      <c r="AO17" s="75">
        <v>7.3086643952307497</v>
      </c>
      <c r="AP17" s="75">
        <v>4.3592995406107899</v>
      </c>
      <c r="AQ17" s="75">
        <v>43.126858514029202</v>
      </c>
      <c r="AR17" s="75">
        <v>7.4657095160303504</v>
      </c>
      <c r="AS17" s="75">
        <v>14.896299595907299</v>
      </c>
      <c r="AT17" s="75">
        <v>60.509368966243798</v>
      </c>
      <c r="AU17" s="75">
        <v>1.8022835607905201</v>
      </c>
      <c r="AV17" s="75">
        <v>98.522329253680297</v>
      </c>
      <c r="AW17" s="75">
        <v>0</v>
      </c>
      <c r="AX17" s="75">
        <v>1631.4665160909799</v>
      </c>
      <c r="AY17" s="75">
        <v>252.66501000788099</v>
      </c>
      <c r="AZ17" s="75">
        <v>28.073893644405501</v>
      </c>
      <c r="BA17" s="75">
        <v>280.73890365228698</v>
      </c>
      <c r="BB17" s="75">
        <v>2.3227870706515202E-2</v>
      </c>
      <c r="BC17" s="75">
        <v>50.491961513969002</v>
      </c>
      <c r="BD17" s="75">
        <v>1.6217971821981101</v>
      </c>
      <c r="BE17" s="75">
        <v>9.9727546200609599E-2</v>
      </c>
      <c r="BF17" s="75">
        <v>628.02591353848402</v>
      </c>
      <c r="BG17" s="75">
        <v>1.6202480459884101</v>
      </c>
      <c r="BH17" s="75">
        <v>11.058368566499601</v>
      </c>
      <c r="BI17" s="75">
        <v>26.082244547694199</v>
      </c>
      <c r="BJ17" s="75">
        <v>8.84011553321538E-2</v>
      </c>
      <c r="BK17" s="75">
        <v>0</v>
      </c>
      <c r="BL17" s="75">
        <v>8.4259752277650009</v>
      </c>
      <c r="BM17" s="75">
        <v>661.91616913341795</v>
      </c>
      <c r="BN17" s="75">
        <v>541.05623817115497</v>
      </c>
      <c r="BO17" s="75">
        <v>120.859930962262</v>
      </c>
      <c r="BP17" s="75">
        <v>0.16729982859063999</v>
      </c>
      <c r="BQ17" s="75">
        <v>2.1434818697398999E-3</v>
      </c>
      <c r="BR17" s="75">
        <v>71.221570756791607</v>
      </c>
      <c r="BS17" s="75">
        <v>0.78826974531104399</v>
      </c>
      <c r="BT17" s="75">
        <v>171.20426774031699</v>
      </c>
      <c r="BU17" s="75">
        <v>2.4962158787898798</v>
      </c>
      <c r="BV17" s="75">
        <v>0.51372857079867895</v>
      </c>
      <c r="BW17" s="75">
        <v>244.57753512238401</v>
      </c>
      <c r="BX17" s="75">
        <v>17.1958278202783</v>
      </c>
      <c r="BY17" s="75">
        <v>0.28264497957968798</v>
      </c>
      <c r="BZ17" s="75">
        <v>2.4200429306040099</v>
      </c>
      <c r="CA17" s="75">
        <v>7.5540466387781901E-3</v>
      </c>
      <c r="CB17" s="75">
        <v>39.1344744439116</v>
      </c>
      <c r="CC17" s="75">
        <v>184.59390304561899</v>
      </c>
      <c r="CD17" s="75">
        <v>0</v>
      </c>
      <c r="CE17" s="75">
        <v>0.62538858147043896</v>
      </c>
      <c r="CF17" s="75">
        <v>22.658541270153702</v>
      </c>
      <c r="CG17" s="75">
        <v>8.3882371494766694</v>
      </c>
      <c r="CH17" s="75">
        <v>1526.9177897562199</v>
      </c>
      <c r="CI17" s="75">
        <v>10.1744892369125</v>
      </c>
      <c r="CJ17" s="75"/>
      <c r="CK17" s="68">
        <f t="shared" si="0"/>
        <v>3.0194672941455288E-3</v>
      </c>
      <c r="CL17" s="68">
        <f t="shared" si="1"/>
        <v>2.8360351638748878E-3</v>
      </c>
      <c r="CM17" s="68">
        <f t="shared" si="2"/>
        <v>2.4635485163305021E-3</v>
      </c>
      <c r="CN17" s="68">
        <f t="shared" si="3"/>
        <v>4.021798719644339E-3</v>
      </c>
      <c r="CO17" s="68">
        <f t="shared" si="3"/>
        <v>4.0138251155273892E-3</v>
      </c>
      <c r="CP17" s="68">
        <f t="shared" si="4"/>
        <v>4.0545633423412393E-3</v>
      </c>
      <c r="CQ17" s="68">
        <f t="shared" si="5"/>
        <v>1.1270747672242508E-3</v>
      </c>
    </row>
    <row r="18" spans="1:95" x14ac:dyDescent="0.25">
      <c r="A18" s="89" t="s">
        <v>495</v>
      </c>
      <c r="P18" s="89"/>
      <c r="Q18" s="89"/>
      <c r="S18" s="75"/>
      <c r="U18" s="75"/>
      <c r="V18" s="75"/>
      <c r="W18" s="75"/>
      <c r="Y18" s="75"/>
      <c r="AA18" s="75"/>
      <c r="AB18" s="75"/>
      <c r="AC18" s="75"/>
      <c r="AD18" s="75"/>
      <c r="AE18" s="75"/>
      <c r="AF18" s="75"/>
      <c r="AH18" s="75"/>
      <c r="AI18" s="75"/>
      <c r="AL18" s="75"/>
      <c r="AM18" s="75"/>
      <c r="AN18" s="75"/>
      <c r="AO18" s="75"/>
      <c r="AR18" s="75"/>
      <c r="AS18" s="75"/>
      <c r="AU18" s="75"/>
      <c r="AV18" s="75"/>
      <c r="AW18" s="75"/>
      <c r="AY18" s="75"/>
      <c r="AZ18" s="75"/>
      <c r="BA18" s="75"/>
      <c r="BB18" s="75"/>
      <c r="BC18" s="75"/>
      <c r="BE18" s="75"/>
      <c r="BF18" s="75"/>
      <c r="BG18" s="75"/>
      <c r="BH18" s="75"/>
      <c r="BI18" s="75"/>
      <c r="BJ18" s="75"/>
      <c r="BK18" s="75"/>
      <c r="BL18" s="75"/>
      <c r="BM18" s="75"/>
      <c r="BN18" s="75"/>
      <c r="BO18" s="75"/>
      <c r="BP18" s="75"/>
      <c r="BQ18" s="75"/>
      <c r="BR18" s="75"/>
      <c r="BS18" s="75"/>
      <c r="BT18" s="75"/>
      <c r="BU18" s="75"/>
      <c r="BV18" s="75"/>
      <c r="BW18" s="75"/>
      <c r="BX18" s="75"/>
      <c r="BY18" s="75"/>
      <c r="BZ18" s="75"/>
      <c r="CA18" s="75"/>
      <c r="CB18" s="75"/>
      <c r="CC18" s="75"/>
      <c r="CD18" s="75"/>
      <c r="CE18" s="75"/>
      <c r="CF18" s="75"/>
      <c r="CG18" s="75"/>
      <c r="CH18" s="75"/>
      <c r="CI18" s="75"/>
      <c r="CJ18" s="75"/>
      <c r="CK18" s="68" t="str">
        <f t="shared" si="0"/>
        <v/>
      </c>
      <c r="CL18" s="68" t="str">
        <f t="shared" si="1"/>
        <v/>
      </c>
      <c r="CM18" s="68" t="str">
        <f t="shared" si="2"/>
        <v/>
      </c>
      <c r="CN18" s="68" t="str">
        <f t="shared" si="3"/>
        <v/>
      </c>
      <c r="CO18" s="68" t="str">
        <f t="shared" si="3"/>
        <v/>
      </c>
      <c r="CP18" s="68" t="str">
        <f t="shared" si="4"/>
        <v/>
      </c>
      <c r="CQ18" s="68" t="str">
        <f t="shared" si="5"/>
        <v/>
      </c>
    </row>
    <row r="19" spans="1:95" x14ac:dyDescent="0.25">
      <c r="A19" s="89" t="s">
        <v>441</v>
      </c>
      <c r="B19" s="75">
        <v>964541.22076000005</v>
      </c>
      <c r="C19" s="75">
        <v>9134.9184545000007</v>
      </c>
      <c r="D19" s="75">
        <v>48598.938899000001</v>
      </c>
      <c r="E19" s="75">
        <v>130517.87921</v>
      </c>
      <c r="F19" s="75">
        <v>102827.8014</v>
      </c>
      <c r="G19" s="75">
        <v>5365.5351799</v>
      </c>
      <c r="H19" s="75">
        <v>288426.17498000001</v>
      </c>
      <c r="P19" s="89"/>
      <c r="Q19" s="89" t="s">
        <v>441</v>
      </c>
      <c r="R19" s="75">
        <v>0</v>
      </c>
      <c r="S19" s="75">
        <v>0</v>
      </c>
      <c r="T19" s="75">
        <v>0</v>
      </c>
      <c r="U19" s="75">
        <v>0</v>
      </c>
      <c r="V19" s="75">
        <v>0</v>
      </c>
      <c r="W19" s="75">
        <v>0</v>
      </c>
      <c r="X19" s="75">
        <v>0</v>
      </c>
      <c r="Y19" s="75">
        <v>0</v>
      </c>
      <c r="Z19" s="75">
        <v>0</v>
      </c>
      <c r="AA19" s="75">
        <v>0</v>
      </c>
      <c r="AB19" s="75">
        <v>0</v>
      </c>
      <c r="AC19" s="75">
        <v>0</v>
      </c>
      <c r="AD19" s="75">
        <v>0</v>
      </c>
      <c r="AE19" s="75">
        <v>0</v>
      </c>
      <c r="AF19" s="75">
        <v>0</v>
      </c>
      <c r="AG19" s="75">
        <v>0</v>
      </c>
      <c r="AH19" s="75">
        <v>0</v>
      </c>
      <c r="AI19" s="75">
        <v>0</v>
      </c>
      <c r="AJ19" s="75">
        <v>0</v>
      </c>
      <c r="AK19" s="75">
        <v>0</v>
      </c>
      <c r="AL19" s="75">
        <v>0</v>
      </c>
      <c r="AM19" s="75">
        <v>0</v>
      </c>
      <c r="AN19" s="75">
        <v>0</v>
      </c>
      <c r="AO19" s="75">
        <v>0</v>
      </c>
      <c r="AP19" s="75">
        <v>0</v>
      </c>
      <c r="AQ19" s="75">
        <v>0</v>
      </c>
      <c r="AR19" s="75">
        <v>0</v>
      </c>
      <c r="AS19" s="75">
        <v>0</v>
      </c>
      <c r="AT19" s="75">
        <v>0</v>
      </c>
      <c r="AU19" s="75">
        <v>0</v>
      </c>
      <c r="AV19" s="75">
        <v>0</v>
      </c>
      <c r="AW19" s="75">
        <v>0</v>
      </c>
      <c r="AX19" s="75">
        <v>0</v>
      </c>
      <c r="AY19" s="75">
        <v>0</v>
      </c>
      <c r="AZ19" s="75">
        <v>0</v>
      </c>
      <c r="BA19" s="75">
        <v>0</v>
      </c>
      <c r="BB19" s="75">
        <v>0</v>
      </c>
      <c r="BC19" s="75">
        <v>0</v>
      </c>
      <c r="BD19" s="75">
        <v>0</v>
      </c>
      <c r="BE19" s="75">
        <v>0</v>
      </c>
      <c r="BF19" s="75">
        <v>0</v>
      </c>
      <c r="BG19" s="75">
        <v>0</v>
      </c>
      <c r="BH19" s="75">
        <v>0</v>
      </c>
      <c r="BI19" s="75">
        <v>0</v>
      </c>
      <c r="BJ19" s="75">
        <v>0</v>
      </c>
      <c r="BK19" s="75">
        <v>0</v>
      </c>
      <c r="BL19" s="75">
        <v>0</v>
      </c>
      <c r="BM19" s="75">
        <v>0</v>
      </c>
      <c r="BN19" s="75">
        <v>0</v>
      </c>
      <c r="BO19" s="75">
        <v>0</v>
      </c>
      <c r="BP19" s="75">
        <v>0</v>
      </c>
      <c r="BQ19" s="75">
        <v>0</v>
      </c>
      <c r="BR19" s="75">
        <v>0</v>
      </c>
      <c r="BS19" s="75">
        <v>0</v>
      </c>
      <c r="BT19" s="75">
        <v>0</v>
      </c>
      <c r="BU19" s="75">
        <v>0</v>
      </c>
      <c r="BV19" s="75">
        <v>0</v>
      </c>
      <c r="BW19" s="75">
        <v>0</v>
      </c>
      <c r="BX19" s="75">
        <v>0</v>
      </c>
      <c r="BY19" s="75">
        <v>0</v>
      </c>
      <c r="BZ19" s="75">
        <v>0</v>
      </c>
      <c r="CA19" s="75">
        <v>0</v>
      </c>
      <c r="CB19" s="75">
        <v>0</v>
      </c>
      <c r="CC19" s="75">
        <v>0</v>
      </c>
      <c r="CD19" s="75">
        <v>0</v>
      </c>
      <c r="CE19" s="75">
        <v>0</v>
      </c>
      <c r="CF19" s="75">
        <v>0</v>
      </c>
      <c r="CG19" s="75">
        <v>0</v>
      </c>
      <c r="CH19" s="75">
        <v>0</v>
      </c>
      <c r="CI19" s="75">
        <v>0</v>
      </c>
      <c r="CJ19" s="75"/>
      <c r="CK19" s="68">
        <f t="shared" si="0"/>
        <v>-1</v>
      </c>
      <c r="CL19" s="68">
        <f t="shared" si="1"/>
        <v>-1</v>
      </c>
      <c r="CM19" s="68">
        <f t="shared" si="2"/>
        <v>-1</v>
      </c>
      <c r="CN19" s="68">
        <f t="shared" si="3"/>
        <v>-1</v>
      </c>
      <c r="CO19" s="68">
        <f t="shared" si="3"/>
        <v>-1</v>
      </c>
      <c r="CP19" s="68">
        <f t="shared" si="4"/>
        <v>-1</v>
      </c>
      <c r="CQ19" s="68">
        <f t="shared" si="5"/>
        <v>-1</v>
      </c>
    </row>
    <row r="20" spans="1:95" x14ac:dyDescent="0.25">
      <c r="A20" s="89" t="s">
        <v>464</v>
      </c>
      <c r="B20" s="75">
        <v>12963.105477999999</v>
      </c>
      <c r="C20" s="75">
        <v>204.39210871</v>
      </c>
      <c r="D20" s="75">
        <v>622.23469296999997</v>
      </c>
      <c r="E20" s="75">
        <v>1972.7618797</v>
      </c>
      <c r="F20" s="75">
        <v>1578.1533360999999</v>
      </c>
      <c r="G20" s="75">
        <v>119.28874488</v>
      </c>
      <c r="H20" s="75">
        <v>2076.6118471</v>
      </c>
      <c r="P20" s="89"/>
      <c r="Q20" s="89" t="s">
        <v>464</v>
      </c>
      <c r="R20" s="75">
        <v>114.073363347425</v>
      </c>
      <c r="S20" s="75">
        <v>46.443149462218003</v>
      </c>
      <c r="T20" s="75">
        <v>0</v>
      </c>
      <c r="U20" s="75">
        <v>109.02215306625</v>
      </c>
      <c r="V20" s="75">
        <v>109.02215306625</v>
      </c>
      <c r="W20" s="75">
        <v>25.5626459714777</v>
      </c>
      <c r="X20" s="75">
        <v>36.3546429402003</v>
      </c>
      <c r="Y20" s="75">
        <v>30.3438121988472</v>
      </c>
      <c r="Z20" s="75">
        <v>0</v>
      </c>
      <c r="AA20" s="75">
        <v>315.66969828025498</v>
      </c>
      <c r="AB20" s="75">
        <v>13014.712542204699</v>
      </c>
      <c r="AC20" s="75">
        <v>81.040031140783398</v>
      </c>
      <c r="AD20" s="75">
        <v>42.399671794530299</v>
      </c>
      <c r="AE20" s="75">
        <v>26.244190347721599</v>
      </c>
      <c r="AF20" s="75">
        <v>3.2153813799944202</v>
      </c>
      <c r="AG20" s="75">
        <v>12.1527388331459</v>
      </c>
      <c r="AH20" s="75">
        <v>127.7057845786</v>
      </c>
      <c r="AI20" s="75">
        <v>127.7057845786</v>
      </c>
      <c r="AJ20" s="75">
        <v>123.52394566456501</v>
      </c>
      <c r="AK20" s="75">
        <v>0</v>
      </c>
      <c r="AL20" s="75">
        <v>3907361.9041981502</v>
      </c>
      <c r="AM20" s="75">
        <v>0</v>
      </c>
      <c r="AN20" s="75">
        <v>128.927869062311</v>
      </c>
      <c r="AO20" s="75">
        <v>12.3942026970114</v>
      </c>
      <c r="AP20" s="75">
        <v>14.8923345346607</v>
      </c>
      <c r="AQ20" s="75">
        <v>133.32590652923</v>
      </c>
      <c r="AR20" s="75">
        <v>10.843423818588199</v>
      </c>
      <c r="AS20" s="75">
        <v>50.888956394029002</v>
      </c>
      <c r="AT20" s="75">
        <v>46.839182155442401</v>
      </c>
      <c r="AU20" s="75">
        <v>6.1569896679047202</v>
      </c>
      <c r="AV20" s="75">
        <v>205.270253863324</v>
      </c>
      <c r="AW20" s="75">
        <v>0</v>
      </c>
      <c r="AX20" s="75">
        <v>2194.57374890458</v>
      </c>
      <c r="AY20" s="75">
        <v>561.90982570919903</v>
      </c>
      <c r="AZ20" s="75">
        <v>62.434417761316503</v>
      </c>
      <c r="BA20" s="75">
        <v>624.34424347051595</v>
      </c>
      <c r="BB20" s="75">
        <v>7.9351246665542205E-2</v>
      </c>
      <c r="BC20" s="75">
        <v>81.5720740598113</v>
      </c>
      <c r="BD20" s="75">
        <v>5.5403906314442901</v>
      </c>
      <c r="BE20" s="75">
        <v>0.281216706845902</v>
      </c>
      <c r="BF20" s="75">
        <v>588.30095728560298</v>
      </c>
      <c r="BG20" s="75">
        <v>4.9994645317107302</v>
      </c>
      <c r="BH20" s="75">
        <v>25.7574524479571</v>
      </c>
      <c r="BI20" s="75">
        <v>70.654131219100805</v>
      </c>
      <c r="BJ20" s="75">
        <v>0.26500223791178201</v>
      </c>
      <c r="BK20" s="75">
        <v>0</v>
      </c>
      <c r="BL20" s="75">
        <v>19.4907033361442</v>
      </c>
      <c r="BM20" s="75">
        <v>1981.46866695525</v>
      </c>
      <c r="BN20" s="75">
        <v>1585.17210076423</v>
      </c>
      <c r="BO20" s="75">
        <v>396.296566191019</v>
      </c>
      <c r="BP20" s="75">
        <v>0.44307329640591397</v>
      </c>
      <c r="BQ20" s="75">
        <v>6.6553227842171001E-3</v>
      </c>
      <c r="BR20" s="75">
        <v>218.86853227290999</v>
      </c>
      <c r="BS20" s="75">
        <v>1.82681829703974</v>
      </c>
      <c r="BT20" s="75">
        <v>505.82420355274797</v>
      </c>
      <c r="BU20" s="75">
        <v>6.0448258789552298</v>
      </c>
      <c r="BV20" s="75">
        <v>1.2634173756179801</v>
      </c>
      <c r="BW20" s="75">
        <v>722.60609423656695</v>
      </c>
      <c r="BX20" s="75">
        <v>13.310967804485299</v>
      </c>
      <c r="BY20" s="75">
        <v>0.86337416932599198</v>
      </c>
      <c r="BZ20" s="75">
        <v>5.9546288496833597</v>
      </c>
      <c r="CA20" s="75">
        <v>2.2507032523685799E-2</v>
      </c>
      <c r="CB20" s="75">
        <v>119.80647101528299</v>
      </c>
      <c r="CC20" s="75">
        <v>145.76211027446399</v>
      </c>
      <c r="CD20" s="75">
        <v>0</v>
      </c>
      <c r="CE20" s="75">
        <v>2.1364599209649802</v>
      </c>
      <c r="CF20" s="75">
        <v>33.109559397663503</v>
      </c>
      <c r="CG20" s="75">
        <v>21.025160661876001</v>
      </c>
      <c r="CH20" s="75">
        <v>2082.4321136262101</v>
      </c>
      <c r="CI20" s="75">
        <v>14.662804701545401</v>
      </c>
      <c r="CJ20" s="75"/>
      <c r="CK20" s="68">
        <f t="shared" si="0"/>
        <v>3.981072613524852E-3</v>
      </c>
      <c r="CL20" s="68">
        <f t="shared" si="1"/>
        <v>4.2963750355447796E-3</v>
      </c>
      <c r="CM20" s="68">
        <f t="shared" si="2"/>
        <v>3.3902810697469224E-3</v>
      </c>
      <c r="CN20" s="68">
        <f t="shared" si="3"/>
        <v>4.4135013682310422E-3</v>
      </c>
      <c r="CO20" s="68">
        <f t="shared" si="3"/>
        <v>4.4474541881811807E-3</v>
      </c>
      <c r="CP20" s="68">
        <f t="shared" si="4"/>
        <v>4.3401088325961661E-3</v>
      </c>
      <c r="CQ20" s="68">
        <f t="shared" si="5"/>
        <v>2.8027705487369708E-3</v>
      </c>
    </row>
    <row r="21" spans="1:95" x14ac:dyDescent="0.25">
      <c r="A21" s="89" t="s">
        <v>442</v>
      </c>
      <c r="B21" s="75">
        <v>23129.969364</v>
      </c>
      <c r="C21" s="75">
        <v>328.85006146000001</v>
      </c>
      <c r="D21" s="75">
        <v>1060.3134462</v>
      </c>
      <c r="E21" s="75">
        <v>3383.2365000999998</v>
      </c>
      <c r="F21" s="75">
        <v>2653.1355862999999</v>
      </c>
      <c r="G21" s="75">
        <v>195.56988976</v>
      </c>
      <c r="H21" s="75">
        <v>4734.1881813999998</v>
      </c>
      <c r="P21" s="89"/>
      <c r="Q21" s="89" t="s">
        <v>442</v>
      </c>
      <c r="R21" s="75">
        <v>0</v>
      </c>
      <c r="S21" s="75">
        <v>0</v>
      </c>
      <c r="T21" s="75">
        <v>0</v>
      </c>
      <c r="U21" s="75">
        <v>0</v>
      </c>
      <c r="V21" s="75">
        <v>0</v>
      </c>
      <c r="W21" s="75">
        <v>0</v>
      </c>
      <c r="X21" s="75">
        <v>0</v>
      </c>
      <c r="Y21" s="75">
        <v>0</v>
      </c>
      <c r="Z21" s="75">
        <v>0</v>
      </c>
      <c r="AA21" s="75">
        <v>0</v>
      </c>
      <c r="AB21" s="75">
        <v>0</v>
      </c>
      <c r="AC21" s="75">
        <v>0</v>
      </c>
      <c r="AD21" s="75">
        <v>0</v>
      </c>
      <c r="AE21" s="75">
        <v>0</v>
      </c>
      <c r="AF21" s="75">
        <v>0</v>
      </c>
      <c r="AG21" s="75">
        <v>0</v>
      </c>
      <c r="AH21" s="75">
        <v>0</v>
      </c>
      <c r="AI21" s="75">
        <v>0</v>
      </c>
      <c r="AJ21" s="75">
        <v>0</v>
      </c>
      <c r="AK21" s="75">
        <v>0</v>
      </c>
      <c r="AL21" s="75">
        <v>0</v>
      </c>
      <c r="AM21" s="75">
        <v>0</v>
      </c>
      <c r="AN21" s="75">
        <v>0</v>
      </c>
      <c r="AO21" s="75">
        <v>0</v>
      </c>
      <c r="AP21" s="75">
        <v>0</v>
      </c>
      <c r="AQ21" s="75">
        <v>0</v>
      </c>
      <c r="AR21" s="75">
        <v>0</v>
      </c>
      <c r="AS21" s="75">
        <v>0</v>
      </c>
      <c r="AT21" s="75">
        <v>0</v>
      </c>
      <c r="AU21" s="75">
        <v>0</v>
      </c>
      <c r="AV21" s="75">
        <v>0</v>
      </c>
      <c r="AW21" s="75">
        <v>0</v>
      </c>
      <c r="AX21" s="75">
        <v>0</v>
      </c>
      <c r="AY21" s="75">
        <v>0</v>
      </c>
      <c r="AZ21" s="75">
        <v>0</v>
      </c>
      <c r="BA21" s="75">
        <v>0</v>
      </c>
      <c r="BB21" s="75">
        <v>0</v>
      </c>
      <c r="BC21" s="75">
        <v>0</v>
      </c>
      <c r="BD21" s="75">
        <v>0</v>
      </c>
      <c r="BE21" s="75">
        <v>0</v>
      </c>
      <c r="BF21" s="75">
        <v>0</v>
      </c>
      <c r="BG21" s="75">
        <v>0</v>
      </c>
      <c r="BH21" s="75">
        <v>0</v>
      </c>
      <c r="BI21" s="75">
        <v>0</v>
      </c>
      <c r="BJ21" s="75">
        <v>0</v>
      </c>
      <c r="BK21" s="75">
        <v>0</v>
      </c>
      <c r="BL21" s="75">
        <v>0</v>
      </c>
      <c r="BM21" s="75">
        <v>0</v>
      </c>
      <c r="BN21" s="75">
        <v>0</v>
      </c>
      <c r="BO21" s="75">
        <v>0</v>
      </c>
      <c r="BP21" s="75">
        <v>0</v>
      </c>
      <c r="BQ21" s="75">
        <v>0</v>
      </c>
      <c r="BR21" s="75">
        <v>0</v>
      </c>
      <c r="BS21" s="75">
        <v>0</v>
      </c>
      <c r="BT21" s="75">
        <v>0</v>
      </c>
      <c r="BU21" s="75">
        <v>0</v>
      </c>
      <c r="BV21" s="75">
        <v>0</v>
      </c>
      <c r="BW21" s="75">
        <v>0</v>
      </c>
      <c r="BX21" s="75">
        <v>0</v>
      </c>
      <c r="BY21" s="75">
        <v>0</v>
      </c>
      <c r="BZ21" s="75">
        <v>0</v>
      </c>
      <c r="CA21" s="75">
        <v>0</v>
      </c>
      <c r="CB21" s="75">
        <v>0</v>
      </c>
      <c r="CC21" s="75">
        <v>0</v>
      </c>
      <c r="CD21" s="75">
        <v>0</v>
      </c>
      <c r="CE21" s="75">
        <v>0</v>
      </c>
      <c r="CF21" s="75">
        <v>0</v>
      </c>
      <c r="CG21" s="75">
        <v>0</v>
      </c>
      <c r="CH21" s="75">
        <v>0</v>
      </c>
      <c r="CI21" s="75">
        <v>0</v>
      </c>
      <c r="CJ21" s="75"/>
      <c r="CK21" s="68">
        <f t="shared" si="0"/>
        <v>-1</v>
      </c>
      <c r="CL21" s="68">
        <f t="shared" si="1"/>
        <v>-1</v>
      </c>
      <c r="CM21" s="68">
        <f t="shared" si="2"/>
        <v>-1</v>
      </c>
      <c r="CN21" s="68">
        <f t="shared" si="3"/>
        <v>-1</v>
      </c>
      <c r="CO21" s="68">
        <f t="shared" si="3"/>
        <v>-1</v>
      </c>
      <c r="CP21" s="68">
        <f t="shared" si="4"/>
        <v>-1</v>
      </c>
      <c r="CQ21" s="68">
        <f t="shared" si="5"/>
        <v>-1</v>
      </c>
    </row>
    <row r="22" spans="1:95" x14ac:dyDescent="0.25">
      <c r="A22" s="89" t="s">
        <v>459</v>
      </c>
      <c r="B22" s="75">
        <v>647889.30085999996</v>
      </c>
      <c r="C22" s="75">
        <v>6270.3569519000002</v>
      </c>
      <c r="D22" s="75">
        <v>34355.939734</v>
      </c>
      <c r="E22" s="75">
        <v>86959.041824</v>
      </c>
      <c r="F22" s="75">
        <v>68866.794594000006</v>
      </c>
      <c r="G22" s="75">
        <v>3716.8024796999998</v>
      </c>
      <c r="H22" s="75">
        <v>186430.21085</v>
      </c>
      <c r="P22" s="89"/>
      <c r="Q22" s="89" t="s">
        <v>459</v>
      </c>
      <c r="R22" s="75">
        <v>0</v>
      </c>
      <c r="S22" s="75">
        <v>0</v>
      </c>
      <c r="T22" s="75">
        <v>0</v>
      </c>
      <c r="U22" s="75">
        <v>0</v>
      </c>
      <c r="V22" s="75">
        <v>0</v>
      </c>
      <c r="W22" s="75">
        <v>0</v>
      </c>
      <c r="X22" s="75">
        <v>0</v>
      </c>
      <c r="Y22" s="75">
        <v>0</v>
      </c>
      <c r="Z22" s="75">
        <v>0</v>
      </c>
      <c r="AA22" s="75">
        <v>0</v>
      </c>
      <c r="AB22" s="75">
        <v>0</v>
      </c>
      <c r="AC22" s="75">
        <v>0</v>
      </c>
      <c r="AD22" s="75">
        <v>0</v>
      </c>
      <c r="AE22" s="75">
        <v>0</v>
      </c>
      <c r="AF22" s="75">
        <v>0</v>
      </c>
      <c r="AG22" s="75">
        <v>0</v>
      </c>
      <c r="AH22" s="75">
        <v>0</v>
      </c>
      <c r="AI22" s="75">
        <v>0</v>
      </c>
      <c r="AJ22" s="75">
        <v>0</v>
      </c>
      <c r="AK22" s="75">
        <v>0</v>
      </c>
      <c r="AL22" s="75">
        <v>0</v>
      </c>
      <c r="AM22" s="75">
        <v>0</v>
      </c>
      <c r="AN22" s="75">
        <v>0</v>
      </c>
      <c r="AO22" s="75">
        <v>0</v>
      </c>
      <c r="AP22" s="75">
        <v>0</v>
      </c>
      <c r="AQ22" s="75">
        <v>0</v>
      </c>
      <c r="AR22" s="75">
        <v>0</v>
      </c>
      <c r="AS22" s="75">
        <v>0</v>
      </c>
      <c r="AT22" s="75">
        <v>0</v>
      </c>
      <c r="AU22" s="75">
        <v>0</v>
      </c>
      <c r="AV22" s="75">
        <v>0</v>
      </c>
      <c r="AW22" s="75">
        <v>0</v>
      </c>
      <c r="AX22" s="75">
        <v>0</v>
      </c>
      <c r="AY22" s="75">
        <v>0</v>
      </c>
      <c r="AZ22" s="75">
        <v>0</v>
      </c>
      <c r="BA22" s="75">
        <v>0</v>
      </c>
      <c r="BB22" s="75">
        <v>0</v>
      </c>
      <c r="BC22" s="75">
        <v>0</v>
      </c>
      <c r="BD22" s="75">
        <v>0</v>
      </c>
      <c r="BE22" s="75">
        <v>0</v>
      </c>
      <c r="BF22" s="75">
        <v>0</v>
      </c>
      <c r="BG22" s="75">
        <v>0</v>
      </c>
      <c r="BH22" s="75">
        <v>0</v>
      </c>
      <c r="BI22" s="75">
        <v>0</v>
      </c>
      <c r="BJ22" s="75">
        <v>0</v>
      </c>
      <c r="BK22" s="75">
        <v>0</v>
      </c>
      <c r="BL22" s="75">
        <v>0</v>
      </c>
      <c r="BM22" s="75">
        <v>0</v>
      </c>
      <c r="BN22" s="75">
        <v>0</v>
      </c>
      <c r="BO22" s="75">
        <v>0</v>
      </c>
      <c r="BP22" s="75">
        <v>0</v>
      </c>
      <c r="BQ22" s="75">
        <v>0</v>
      </c>
      <c r="BR22" s="75">
        <v>0</v>
      </c>
      <c r="BS22" s="75">
        <v>0</v>
      </c>
      <c r="BT22" s="75">
        <v>0</v>
      </c>
      <c r="BU22" s="75">
        <v>0</v>
      </c>
      <c r="BV22" s="75">
        <v>0</v>
      </c>
      <c r="BW22" s="75">
        <v>0</v>
      </c>
      <c r="BX22" s="75">
        <v>0</v>
      </c>
      <c r="BY22" s="75">
        <v>0</v>
      </c>
      <c r="BZ22" s="75">
        <v>0</v>
      </c>
      <c r="CA22" s="75">
        <v>0</v>
      </c>
      <c r="CB22" s="75">
        <v>0</v>
      </c>
      <c r="CC22" s="75">
        <v>0</v>
      </c>
      <c r="CD22" s="75">
        <v>0</v>
      </c>
      <c r="CE22" s="75">
        <v>0</v>
      </c>
      <c r="CF22" s="75">
        <v>0</v>
      </c>
      <c r="CG22" s="75">
        <v>0</v>
      </c>
      <c r="CH22" s="75">
        <v>0</v>
      </c>
      <c r="CI22" s="75">
        <v>0</v>
      </c>
      <c r="CJ22" s="75"/>
      <c r="CK22" s="68">
        <f t="shared" si="0"/>
        <v>-1</v>
      </c>
      <c r="CL22" s="68">
        <f t="shared" si="1"/>
        <v>-1</v>
      </c>
      <c r="CM22" s="68">
        <f t="shared" si="2"/>
        <v>-1</v>
      </c>
      <c r="CN22" s="68">
        <f t="shared" si="3"/>
        <v>-1</v>
      </c>
      <c r="CO22" s="68">
        <f t="shared" si="3"/>
        <v>-1</v>
      </c>
      <c r="CP22" s="68">
        <f t="shared" si="4"/>
        <v>-1</v>
      </c>
      <c r="CQ22" s="68">
        <f t="shared" si="5"/>
        <v>-1</v>
      </c>
    </row>
    <row r="23" spans="1:95" x14ac:dyDescent="0.25">
      <c r="A23" s="89" t="s">
        <v>460</v>
      </c>
      <c r="B23" s="75">
        <v>66285.905652999994</v>
      </c>
      <c r="C23" s="75">
        <v>1142.5021594</v>
      </c>
      <c r="D23" s="75">
        <v>3067.3170786999999</v>
      </c>
      <c r="E23" s="75">
        <v>9653.5054555999996</v>
      </c>
      <c r="F23" s="75">
        <v>7741.0598790000004</v>
      </c>
      <c r="G23" s="75">
        <v>573.22952114999998</v>
      </c>
      <c r="H23" s="75">
        <v>14013.337079999999</v>
      </c>
      <c r="P23" s="89"/>
      <c r="Q23" s="89" t="s">
        <v>460</v>
      </c>
      <c r="R23" s="75">
        <v>622.499850116115</v>
      </c>
      <c r="S23" s="75">
        <v>338.99747095823398</v>
      </c>
      <c r="T23" s="75">
        <v>0</v>
      </c>
      <c r="U23" s="75">
        <v>798.54568850199598</v>
      </c>
      <c r="V23" s="75">
        <v>798.54568850199598</v>
      </c>
      <c r="W23" s="75">
        <v>196.19736909806701</v>
      </c>
      <c r="X23" s="75">
        <v>198.61514373114599</v>
      </c>
      <c r="Y23" s="75">
        <v>196.017033693277</v>
      </c>
      <c r="Z23" s="75">
        <v>0</v>
      </c>
      <c r="AA23" s="75">
        <v>2286.74309317697</v>
      </c>
      <c r="AB23" s="75">
        <v>66549.310608530694</v>
      </c>
      <c r="AC23" s="75">
        <v>597.41785064476198</v>
      </c>
      <c r="AD23" s="75">
        <v>355.05341017520402</v>
      </c>
      <c r="AE23" s="75">
        <v>166.34109759999501</v>
      </c>
      <c r="AF23" s="75">
        <v>17.5463709651684</v>
      </c>
      <c r="AG23" s="75">
        <v>66.317626358810401</v>
      </c>
      <c r="AH23" s="75">
        <v>834.08362386461397</v>
      </c>
      <c r="AI23" s="75">
        <v>834.08362386461397</v>
      </c>
      <c r="AJ23" s="75">
        <v>996.856807297415</v>
      </c>
      <c r="AK23" s="75">
        <v>0</v>
      </c>
      <c r="AL23" s="75">
        <v>19170139.5949536</v>
      </c>
      <c r="AM23" s="75">
        <v>0</v>
      </c>
      <c r="AN23" s="75">
        <v>716.486690870698</v>
      </c>
      <c r="AO23" s="75">
        <v>78.380838241580193</v>
      </c>
      <c r="AP23" s="75">
        <v>81.267589002247504</v>
      </c>
      <c r="AQ23" s="75">
        <v>739.52919537381695</v>
      </c>
      <c r="AR23" s="75">
        <v>71.701996243634895</v>
      </c>
      <c r="AS23" s="75">
        <v>277.70167270847202</v>
      </c>
      <c r="AT23" s="75">
        <v>392.22989891072501</v>
      </c>
      <c r="AU23" s="75">
        <v>33.598813034589703</v>
      </c>
      <c r="AV23" s="75">
        <v>1146.8945358884901</v>
      </c>
      <c r="AW23" s="75">
        <v>0</v>
      </c>
      <c r="AX23" s="75">
        <v>14863.389761515</v>
      </c>
      <c r="AY23" s="75">
        <v>2769.7828548377602</v>
      </c>
      <c r="AZ23" s="75">
        <v>307.75365933056599</v>
      </c>
      <c r="BA23" s="75">
        <v>3077.5365141683301</v>
      </c>
      <c r="BB23" s="75">
        <v>0.43302066034697401</v>
      </c>
      <c r="BC23" s="75">
        <v>522.83929276939</v>
      </c>
      <c r="BD23" s="75">
        <v>30.233954757005002</v>
      </c>
      <c r="BE23" s="75">
        <v>1.3241764000727501</v>
      </c>
      <c r="BF23" s="75">
        <v>4541.1197803330697</v>
      </c>
      <c r="BG23" s="75">
        <v>25.8069587129417</v>
      </c>
      <c r="BH23" s="75">
        <v>92.736790129907305</v>
      </c>
      <c r="BI23" s="75">
        <v>317.46432816900602</v>
      </c>
      <c r="BJ23" s="75">
        <v>1.33056366264874</v>
      </c>
      <c r="BK23" s="75">
        <v>0</v>
      </c>
      <c r="BL23" s="75">
        <v>69.3121164635658</v>
      </c>
      <c r="BM23" s="75">
        <v>9698.51762252562</v>
      </c>
      <c r="BN23" s="75">
        <v>7777.1073578056303</v>
      </c>
      <c r="BO23" s="75">
        <v>1921.41026471998</v>
      </c>
      <c r="BP23" s="75">
        <v>1.93537077828667</v>
      </c>
      <c r="BQ23" s="75">
        <v>3.4553272166096202E-2</v>
      </c>
      <c r="BR23" s="75">
        <v>1125.4893823530999</v>
      </c>
      <c r="BS23" s="75">
        <v>6.5183951194078302</v>
      </c>
      <c r="BT23" s="75">
        <v>2503.1002203519602</v>
      </c>
      <c r="BU23" s="75">
        <v>23.2325014245164</v>
      </c>
      <c r="BV23" s="75">
        <v>4.9744936598378402</v>
      </c>
      <c r="BW23" s="75">
        <v>3575.8572007914499</v>
      </c>
      <c r="BX23" s="75">
        <v>111.465553385896</v>
      </c>
      <c r="BY23" s="75">
        <v>4.4145713002309304</v>
      </c>
      <c r="BZ23" s="75">
        <v>23.463410890832598</v>
      </c>
      <c r="CA23" s="75">
        <v>0.112324325688806</v>
      </c>
      <c r="CB23" s="75">
        <v>575.90177055220204</v>
      </c>
      <c r="CC23" s="75">
        <v>1209.7772145430799</v>
      </c>
      <c r="CD23" s="75">
        <v>0</v>
      </c>
      <c r="CE23" s="75">
        <v>11.6587439289379</v>
      </c>
      <c r="CF23" s="75">
        <v>218.535066630209</v>
      </c>
      <c r="CG23" s="75">
        <v>121.255966818274</v>
      </c>
      <c r="CH23" s="75">
        <v>14042.038872115399</v>
      </c>
      <c r="CI23" s="75">
        <v>97.188687957188904</v>
      </c>
      <c r="CJ23" s="75"/>
      <c r="CK23" s="68">
        <f t="shared" si="0"/>
        <v>3.9737701844129204E-3</v>
      </c>
      <c r="CL23" s="68">
        <f t="shared" si="1"/>
        <v>3.8445235769154137E-3</v>
      </c>
      <c r="CM23" s="68">
        <f t="shared" si="2"/>
        <v>3.3317179822378875E-3</v>
      </c>
      <c r="CN23" s="68">
        <f t="shared" si="3"/>
        <v>4.6627794569183067E-3</v>
      </c>
      <c r="CO23" s="68">
        <f t="shared" si="3"/>
        <v>4.6566593424008712E-3</v>
      </c>
      <c r="CP23" s="68">
        <f t="shared" si="4"/>
        <v>4.6617442117095603E-3</v>
      </c>
      <c r="CQ23" s="68">
        <f t="shared" si="5"/>
        <v>2.0481768155255257E-3</v>
      </c>
    </row>
    <row r="24" spans="1:95" x14ac:dyDescent="0.25">
      <c r="A24" s="89" t="s">
        <v>465</v>
      </c>
      <c r="B24" s="75">
        <v>3371.5123791999999</v>
      </c>
      <c r="C24" s="75">
        <v>49.491802528000001</v>
      </c>
      <c r="D24" s="75">
        <v>122.37874646</v>
      </c>
      <c r="E24" s="75">
        <v>530.26134363000006</v>
      </c>
      <c r="F24" s="75">
        <v>407.55343950999998</v>
      </c>
      <c r="G24" s="75">
        <v>31.443268582000002</v>
      </c>
      <c r="H24" s="75">
        <v>610.88073629999997</v>
      </c>
      <c r="P24" s="89"/>
      <c r="Q24" s="89" t="s">
        <v>465</v>
      </c>
      <c r="R24" s="75">
        <v>0</v>
      </c>
      <c r="S24" s="75">
        <v>0</v>
      </c>
      <c r="T24" s="75">
        <v>0</v>
      </c>
      <c r="U24" s="75">
        <v>0</v>
      </c>
      <c r="V24" s="75">
        <v>0</v>
      </c>
      <c r="W24" s="75">
        <v>0</v>
      </c>
      <c r="X24" s="75">
        <v>0</v>
      </c>
      <c r="Y24" s="75">
        <v>0</v>
      </c>
      <c r="Z24" s="75">
        <v>0</v>
      </c>
      <c r="AA24" s="75">
        <v>0</v>
      </c>
      <c r="AB24" s="75">
        <v>0</v>
      </c>
      <c r="AC24" s="75">
        <v>0</v>
      </c>
      <c r="AD24" s="75">
        <v>0</v>
      </c>
      <c r="AE24" s="75">
        <v>0</v>
      </c>
      <c r="AF24" s="75">
        <v>0</v>
      </c>
      <c r="AG24" s="75">
        <v>0</v>
      </c>
      <c r="AH24" s="75">
        <v>0</v>
      </c>
      <c r="AI24" s="75">
        <v>0</v>
      </c>
      <c r="AJ24" s="75">
        <v>0</v>
      </c>
      <c r="AK24" s="75">
        <v>0</v>
      </c>
      <c r="AL24" s="75">
        <v>0</v>
      </c>
      <c r="AM24" s="75">
        <v>0</v>
      </c>
      <c r="AN24" s="75">
        <v>0</v>
      </c>
      <c r="AO24" s="75">
        <v>0</v>
      </c>
      <c r="AP24" s="75">
        <v>0</v>
      </c>
      <c r="AQ24" s="75">
        <v>0</v>
      </c>
      <c r="AR24" s="75">
        <v>0</v>
      </c>
      <c r="AS24" s="75">
        <v>0</v>
      </c>
      <c r="AT24" s="75">
        <v>0</v>
      </c>
      <c r="AU24" s="75">
        <v>0</v>
      </c>
      <c r="AV24" s="75">
        <v>0</v>
      </c>
      <c r="AW24" s="75">
        <v>0</v>
      </c>
      <c r="AX24" s="75">
        <v>0</v>
      </c>
      <c r="AY24" s="75">
        <v>0</v>
      </c>
      <c r="AZ24" s="75">
        <v>0</v>
      </c>
      <c r="BA24" s="75">
        <v>0</v>
      </c>
      <c r="BB24" s="75">
        <v>0</v>
      </c>
      <c r="BC24" s="75">
        <v>0</v>
      </c>
      <c r="BD24" s="75">
        <v>0</v>
      </c>
      <c r="BE24" s="75">
        <v>0</v>
      </c>
      <c r="BF24" s="75">
        <v>0</v>
      </c>
      <c r="BG24" s="75">
        <v>0</v>
      </c>
      <c r="BH24" s="75">
        <v>0</v>
      </c>
      <c r="BI24" s="75">
        <v>0</v>
      </c>
      <c r="BJ24" s="75">
        <v>0</v>
      </c>
      <c r="BK24" s="75">
        <v>0</v>
      </c>
      <c r="BL24" s="75">
        <v>0</v>
      </c>
      <c r="BM24" s="75">
        <v>0</v>
      </c>
      <c r="BN24" s="75">
        <v>0</v>
      </c>
      <c r="BO24" s="75">
        <v>0</v>
      </c>
      <c r="BP24" s="75">
        <v>0</v>
      </c>
      <c r="BQ24" s="75">
        <v>0</v>
      </c>
      <c r="BR24" s="75">
        <v>0</v>
      </c>
      <c r="BS24" s="75">
        <v>0</v>
      </c>
      <c r="BT24" s="75">
        <v>0</v>
      </c>
      <c r="BU24" s="75">
        <v>0</v>
      </c>
      <c r="BV24" s="75">
        <v>0</v>
      </c>
      <c r="BW24" s="75">
        <v>0</v>
      </c>
      <c r="BX24" s="75">
        <v>0</v>
      </c>
      <c r="BY24" s="75">
        <v>0</v>
      </c>
      <c r="BZ24" s="75">
        <v>0</v>
      </c>
      <c r="CA24" s="75">
        <v>0</v>
      </c>
      <c r="CB24" s="75">
        <v>0</v>
      </c>
      <c r="CC24" s="75">
        <v>0</v>
      </c>
      <c r="CD24" s="75">
        <v>0</v>
      </c>
      <c r="CE24" s="75">
        <v>0</v>
      </c>
      <c r="CF24" s="75">
        <v>0</v>
      </c>
      <c r="CG24" s="75">
        <v>0</v>
      </c>
      <c r="CH24" s="75">
        <v>0</v>
      </c>
      <c r="CI24" s="75">
        <v>0</v>
      </c>
      <c r="CJ24" s="75"/>
      <c r="CK24" s="68">
        <f t="shared" si="0"/>
        <v>-1</v>
      </c>
      <c r="CL24" s="68">
        <f t="shared" si="1"/>
        <v>-1</v>
      </c>
      <c r="CM24" s="68">
        <f t="shared" si="2"/>
        <v>-1</v>
      </c>
      <c r="CN24" s="68">
        <f t="shared" si="3"/>
        <v>-1</v>
      </c>
      <c r="CO24" s="68">
        <f t="shared" si="3"/>
        <v>-1</v>
      </c>
      <c r="CP24" s="68">
        <f t="shared" si="4"/>
        <v>-1</v>
      </c>
      <c r="CQ24" s="68">
        <f t="shared" si="5"/>
        <v>-1</v>
      </c>
    </row>
    <row r="25" spans="1:95" x14ac:dyDescent="0.25">
      <c r="A25" s="89" t="s">
        <v>466</v>
      </c>
      <c r="B25" s="75">
        <v>66842.298752999995</v>
      </c>
      <c r="C25" s="75">
        <v>1066.9037903999999</v>
      </c>
      <c r="D25" s="75">
        <v>2589.866047</v>
      </c>
      <c r="E25" s="75">
        <v>10747.648106000001</v>
      </c>
      <c r="F25" s="75">
        <v>8463.7315161000006</v>
      </c>
      <c r="G25" s="75">
        <v>637.34404300999995</v>
      </c>
      <c r="H25" s="75">
        <v>10572.029101</v>
      </c>
      <c r="P25" s="89"/>
      <c r="Q25" s="89" t="s">
        <v>466</v>
      </c>
      <c r="R25" s="75">
        <v>496.27228184090302</v>
      </c>
      <c r="S25" s="75">
        <v>99.449368838782902</v>
      </c>
      <c r="T25" s="75">
        <v>0</v>
      </c>
      <c r="U25" s="75">
        <v>230.12725992558001</v>
      </c>
      <c r="V25" s="75">
        <v>230.12725992558001</v>
      </c>
      <c r="W25" s="75">
        <v>43.212312370293802</v>
      </c>
      <c r="X25" s="75">
        <v>157.88729752758499</v>
      </c>
      <c r="Y25" s="75">
        <v>95.517634050850603</v>
      </c>
      <c r="Z25" s="75">
        <v>0</v>
      </c>
      <c r="AA25" s="75">
        <v>696.80370522556905</v>
      </c>
      <c r="AB25" s="75">
        <v>38546.007516879101</v>
      </c>
      <c r="AC25" s="75">
        <v>166.467781636241</v>
      </c>
      <c r="AD25" s="75">
        <v>36.143400113017698</v>
      </c>
      <c r="AE25" s="75">
        <v>86.441719187921393</v>
      </c>
      <c r="AF25" s="75">
        <v>13.988413159074801</v>
      </c>
      <c r="AG25" s="75">
        <v>52.870054638670702</v>
      </c>
      <c r="AH25" s="75">
        <v>391.05912430921501</v>
      </c>
      <c r="AI25" s="75">
        <v>391.05912430921501</v>
      </c>
      <c r="AJ25" s="75">
        <v>150.301206946132</v>
      </c>
      <c r="AK25" s="75">
        <v>0</v>
      </c>
      <c r="AL25" s="75">
        <v>12186702.6206958</v>
      </c>
      <c r="AM25" s="75">
        <v>0</v>
      </c>
      <c r="AN25" s="75">
        <v>545.39643755510201</v>
      </c>
      <c r="AO25" s="75">
        <v>41.034442045590502</v>
      </c>
      <c r="AP25" s="75">
        <v>64.7885003702322</v>
      </c>
      <c r="AQ25" s="75">
        <v>565.67716563287104</v>
      </c>
      <c r="AR25" s="75">
        <v>32.148732314266603</v>
      </c>
      <c r="AS25" s="75">
        <v>221.390637641643</v>
      </c>
      <c r="AT25" s="75">
        <v>39.927821699707302</v>
      </c>
      <c r="AU25" s="75">
        <v>26.785806019817901</v>
      </c>
      <c r="AV25" s="75">
        <v>614.23189198454497</v>
      </c>
      <c r="AW25" s="75">
        <v>0</v>
      </c>
      <c r="AX25" s="75">
        <v>6084.6351374857304</v>
      </c>
      <c r="AY25" s="75">
        <v>1298.9993192943</v>
      </c>
      <c r="AZ25" s="75">
        <v>144.33321189636001</v>
      </c>
      <c r="BA25" s="75">
        <v>1443.3325311906599</v>
      </c>
      <c r="BB25" s="75">
        <v>0.34521494739306702</v>
      </c>
      <c r="BC25" s="75">
        <v>261.69923782894301</v>
      </c>
      <c r="BD25" s="75">
        <v>24.103277288386298</v>
      </c>
      <c r="BE25" s="75">
        <v>0.77685257251828499</v>
      </c>
      <c r="BF25" s="75">
        <v>963.53864450261995</v>
      </c>
      <c r="BG25" s="75">
        <v>17.901743128248299</v>
      </c>
      <c r="BH25" s="75">
        <v>19.6095570098711</v>
      </c>
      <c r="BI25" s="75">
        <v>167.68590487056099</v>
      </c>
      <c r="BJ25" s="75">
        <v>0.88144156902947002</v>
      </c>
      <c r="BK25" s="75">
        <v>0</v>
      </c>
      <c r="BL25" s="75">
        <v>13.2823415246063</v>
      </c>
      <c r="BM25" s="75">
        <v>6286.4267695743201</v>
      </c>
      <c r="BN25" s="75">
        <v>4944.0058542152701</v>
      </c>
      <c r="BO25" s="75">
        <v>1342.42091535905</v>
      </c>
      <c r="BP25" s="75">
        <v>0.95143748684116203</v>
      </c>
      <c r="BQ25" s="75">
        <v>2.41901205156611E-2</v>
      </c>
      <c r="BR25" s="75">
        <v>775.94964052536102</v>
      </c>
      <c r="BS25" s="75">
        <v>1.28452029398634</v>
      </c>
      <c r="BT25" s="75">
        <v>1616.33964726048</v>
      </c>
      <c r="BU25" s="75">
        <v>7.2539511841575797</v>
      </c>
      <c r="BV25" s="75">
        <v>1.73047101462215</v>
      </c>
      <c r="BW25" s="75">
        <v>2309.0565403969399</v>
      </c>
      <c r="BX25" s="75">
        <v>11.3468746756791</v>
      </c>
      <c r="BY25" s="75">
        <v>3.0154654237007898</v>
      </c>
      <c r="BZ25" s="75">
        <v>8.1885198961622994</v>
      </c>
      <c r="CA25" s="75">
        <v>7.3629937664313194E-2</v>
      </c>
      <c r="CB25" s="75">
        <v>372.20330124506</v>
      </c>
      <c r="CC25" s="75">
        <v>137.240452342895</v>
      </c>
      <c r="CD25" s="75">
        <v>0</v>
      </c>
      <c r="CE25" s="75">
        <v>9.2946565516541799</v>
      </c>
      <c r="CF25" s="75">
        <v>98.6448738197507</v>
      </c>
      <c r="CG25" s="75">
        <v>83.648866082097896</v>
      </c>
      <c r="CH25" s="75">
        <v>5847.8720021825702</v>
      </c>
      <c r="CI25" s="75">
        <v>43.195649926340799</v>
      </c>
      <c r="CJ25" s="75"/>
      <c r="CK25" s="68">
        <f t="shared" si="0"/>
        <v>-0.42332911590433459</v>
      </c>
      <c r="CL25" s="68">
        <f t="shared" si="1"/>
        <v>-0.42428558459403426</v>
      </c>
      <c r="CM25" s="68">
        <f t="shared" si="2"/>
        <v>-0.44269992926369295</v>
      </c>
      <c r="CN25" s="68">
        <f t="shared" si="3"/>
        <v>-0.4150881469532996</v>
      </c>
      <c r="CO25" s="68">
        <f t="shared" si="3"/>
        <v>-0.41585979602370271</v>
      </c>
      <c r="CP25" s="68">
        <f t="shared" si="4"/>
        <v>-0.41600881764384812</v>
      </c>
      <c r="CQ25" s="68">
        <f t="shared" si="5"/>
        <v>-0.44685434117567607</v>
      </c>
    </row>
    <row r="26" spans="1:95" x14ac:dyDescent="0.25">
      <c r="A26" s="89" t="s">
        <v>467</v>
      </c>
      <c r="B26" s="75">
        <v>35798.376339000002</v>
      </c>
      <c r="C26" s="75">
        <v>675.47130024000001</v>
      </c>
      <c r="D26" s="75">
        <v>2339.8646742999999</v>
      </c>
      <c r="E26" s="75">
        <v>2887.0977354000001</v>
      </c>
      <c r="F26" s="75">
        <v>2337.7236985999998</v>
      </c>
      <c r="G26" s="75">
        <v>171.10167211000001</v>
      </c>
      <c r="H26" s="75">
        <v>17072.190858000002</v>
      </c>
      <c r="P26" s="89"/>
      <c r="Q26" s="89" t="s">
        <v>467</v>
      </c>
      <c r="R26" s="75">
        <v>0</v>
      </c>
      <c r="S26" s="75">
        <v>0</v>
      </c>
      <c r="T26" s="75">
        <v>0</v>
      </c>
      <c r="U26" s="75">
        <v>0</v>
      </c>
      <c r="V26" s="75">
        <v>0</v>
      </c>
      <c r="W26" s="75">
        <v>0</v>
      </c>
      <c r="X26" s="75">
        <v>0</v>
      </c>
      <c r="Y26" s="75">
        <v>0</v>
      </c>
      <c r="Z26" s="75">
        <v>0</v>
      </c>
      <c r="AA26" s="75">
        <v>0</v>
      </c>
      <c r="AB26" s="75">
        <v>0</v>
      </c>
      <c r="AC26" s="75">
        <v>0</v>
      </c>
      <c r="AD26" s="75">
        <v>0</v>
      </c>
      <c r="AE26" s="75">
        <v>0</v>
      </c>
      <c r="AF26" s="75">
        <v>0</v>
      </c>
      <c r="AG26" s="75">
        <v>0</v>
      </c>
      <c r="AH26" s="75">
        <v>0</v>
      </c>
      <c r="AI26" s="75">
        <v>0</v>
      </c>
      <c r="AJ26" s="75">
        <v>0</v>
      </c>
      <c r="AK26" s="75">
        <v>0</v>
      </c>
      <c r="AL26" s="75">
        <v>0</v>
      </c>
      <c r="AM26" s="75">
        <v>0</v>
      </c>
      <c r="AN26" s="75">
        <v>0</v>
      </c>
      <c r="AO26" s="75">
        <v>0</v>
      </c>
      <c r="AP26" s="75">
        <v>0</v>
      </c>
      <c r="AQ26" s="75">
        <v>0</v>
      </c>
      <c r="AR26" s="75">
        <v>0</v>
      </c>
      <c r="AS26" s="75">
        <v>0</v>
      </c>
      <c r="AT26" s="75">
        <v>0</v>
      </c>
      <c r="AU26" s="75">
        <v>0</v>
      </c>
      <c r="AV26" s="75">
        <v>0</v>
      </c>
      <c r="AW26" s="75">
        <v>0</v>
      </c>
      <c r="AX26" s="75">
        <v>0</v>
      </c>
      <c r="AY26" s="75">
        <v>0</v>
      </c>
      <c r="AZ26" s="75">
        <v>0</v>
      </c>
      <c r="BA26" s="75">
        <v>0</v>
      </c>
      <c r="BB26" s="75">
        <v>0</v>
      </c>
      <c r="BC26" s="75">
        <v>0</v>
      </c>
      <c r="BD26" s="75">
        <v>0</v>
      </c>
      <c r="BE26" s="75">
        <v>0</v>
      </c>
      <c r="BF26" s="75">
        <v>0</v>
      </c>
      <c r="BG26" s="75">
        <v>0</v>
      </c>
      <c r="BH26" s="75">
        <v>0</v>
      </c>
      <c r="BI26" s="75">
        <v>0</v>
      </c>
      <c r="BJ26" s="75">
        <v>0</v>
      </c>
      <c r="BK26" s="75">
        <v>0</v>
      </c>
      <c r="BL26" s="75">
        <v>0</v>
      </c>
      <c r="BM26" s="75">
        <v>0</v>
      </c>
      <c r="BN26" s="75">
        <v>0</v>
      </c>
      <c r="BO26" s="75">
        <v>0</v>
      </c>
      <c r="BP26" s="75">
        <v>0</v>
      </c>
      <c r="BQ26" s="75">
        <v>0</v>
      </c>
      <c r="BR26" s="75">
        <v>0</v>
      </c>
      <c r="BS26" s="75">
        <v>0</v>
      </c>
      <c r="BT26" s="75">
        <v>0</v>
      </c>
      <c r="BU26" s="75">
        <v>0</v>
      </c>
      <c r="BV26" s="75">
        <v>0</v>
      </c>
      <c r="BW26" s="75">
        <v>0</v>
      </c>
      <c r="BX26" s="75">
        <v>0</v>
      </c>
      <c r="BY26" s="75">
        <v>0</v>
      </c>
      <c r="BZ26" s="75">
        <v>0</v>
      </c>
      <c r="CA26" s="75">
        <v>0</v>
      </c>
      <c r="CB26" s="75">
        <v>0</v>
      </c>
      <c r="CC26" s="75">
        <v>0</v>
      </c>
      <c r="CD26" s="75">
        <v>0</v>
      </c>
      <c r="CE26" s="75">
        <v>0</v>
      </c>
      <c r="CF26" s="75">
        <v>0</v>
      </c>
      <c r="CG26" s="75">
        <v>0</v>
      </c>
      <c r="CH26" s="75">
        <v>0</v>
      </c>
      <c r="CI26" s="75">
        <v>0</v>
      </c>
      <c r="CJ26" s="75"/>
      <c r="CK26" s="68">
        <f t="shared" si="0"/>
        <v>-1</v>
      </c>
      <c r="CL26" s="68">
        <f t="shared" si="1"/>
        <v>-1</v>
      </c>
      <c r="CM26" s="68">
        <f t="shared" si="2"/>
        <v>-1</v>
      </c>
      <c r="CN26" s="68">
        <f t="shared" si="3"/>
        <v>-1</v>
      </c>
      <c r="CO26" s="68">
        <f t="shared" si="3"/>
        <v>-1</v>
      </c>
      <c r="CP26" s="68">
        <f t="shared" si="4"/>
        <v>-1</v>
      </c>
      <c r="CQ26" s="68">
        <f t="shared" si="5"/>
        <v>-1</v>
      </c>
    </row>
    <row r="27" spans="1:95" x14ac:dyDescent="0.25">
      <c r="A27" s="89" t="s">
        <v>443</v>
      </c>
      <c r="B27" s="75">
        <v>301435.00929999998</v>
      </c>
      <c r="C27" s="75">
        <v>4368.1762785999999</v>
      </c>
      <c r="D27" s="75">
        <v>13002.099033</v>
      </c>
      <c r="E27" s="75">
        <v>47277.832452000002</v>
      </c>
      <c r="F27" s="75">
        <v>37411.557067000002</v>
      </c>
      <c r="G27" s="75">
        <v>2694.1443647999999</v>
      </c>
      <c r="H27" s="75">
        <v>50435.335378999996</v>
      </c>
      <c r="P27" s="89"/>
      <c r="Q27" s="89" t="s">
        <v>443</v>
      </c>
      <c r="R27" s="75">
        <v>0</v>
      </c>
      <c r="S27" s="75">
        <v>0</v>
      </c>
      <c r="T27" s="75">
        <v>0</v>
      </c>
      <c r="U27" s="75">
        <v>0</v>
      </c>
      <c r="V27" s="75">
        <v>0</v>
      </c>
      <c r="W27" s="75">
        <v>0</v>
      </c>
      <c r="X27" s="75">
        <v>0</v>
      </c>
      <c r="Y27" s="75">
        <v>0</v>
      </c>
      <c r="Z27" s="75">
        <v>0</v>
      </c>
      <c r="AA27" s="75">
        <v>0</v>
      </c>
      <c r="AB27" s="75">
        <v>0</v>
      </c>
      <c r="AC27" s="75">
        <v>0</v>
      </c>
      <c r="AD27" s="75">
        <v>0</v>
      </c>
      <c r="AE27" s="75">
        <v>0</v>
      </c>
      <c r="AF27" s="75">
        <v>0</v>
      </c>
      <c r="AG27" s="75">
        <v>0</v>
      </c>
      <c r="AH27" s="75">
        <v>0</v>
      </c>
      <c r="AI27" s="75">
        <v>0</v>
      </c>
      <c r="AJ27" s="75">
        <v>0</v>
      </c>
      <c r="AK27" s="75">
        <v>0</v>
      </c>
      <c r="AL27" s="75">
        <v>0</v>
      </c>
      <c r="AM27" s="75">
        <v>0</v>
      </c>
      <c r="AN27" s="75">
        <v>0</v>
      </c>
      <c r="AO27" s="75">
        <v>0</v>
      </c>
      <c r="AP27" s="75">
        <v>0</v>
      </c>
      <c r="AQ27" s="75">
        <v>0</v>
      </c>
      <c r="AR27" s="75">
        <v>0</v>
      </c>
      <c r="AS27" s="75">
        <v>0</v>
      </c>
      <c r="AT27" s="75">
        <v>0</v>
      </c>
      <c r="AU27" s="75">
        <v>0</v>
      </c>
      <c r="AV27" s="75">
        <v>0</v>
      </c>
      <c r="AW27" s="75">
        <v>0</v>
      </c>
      <c r="AX27" s="75">
        <v>0</v>
      </c>
      <c r="AY27" s="75">
        <v>0</v>
      </c>
      <c r="AZ27" s="75">
        <v>0</v>
      </c>
      <c r="BA27" s="75">
        <v>0</v>
      </c>
      <c r="BB27" s="75">
        <v>0</v>
      </c>
      <c r="BC27" s="75">
        <v>0</v>
      </c>
      <c r="BD27" s="75">
        <v>0</v>
      </c>
      <c r="BE27" s="75">
        <v>0</v>
      </c>
      <c r="BF27" s="75">
        <v>0</v>
      </c>
      <c r="BG27" s="75">
        <v>0</v>
      </c>
      <c r="BH27" s="75">
        <v>0</v>
      </c>
      <c r="BI27" s="75">
        <v>0</v>
      </c>
      <c r="BJ27" s="75">
        <v>0</v>
      </c>
      <c r="BK27" s="75">
        <v>0</v>
      </c>
      <c r="BL27" s="75">
        <v>0</v>
      </c>
      <c r="BM27" s="75">
        <v>0</v>
      </c>
      <c r="BN27" s="75">
        <v>0</v>
      </c>
      <c r="BO27" s="75">
        <v>0</v>
      </c>
      <c r="BP27" s="75">
        <v>0</v>
      </c>
      <c r="BQ27" s="75">
        <v>0</v>
      </c>
      <c r="BR27" s="75">
        <v>0</v>
      </c>
      <c r="BS27" s="75">
        <v>0</v>
      </c>
      <c r="BT27" s="75">
        <v>0</v>
      </c>
      <c r="BU27" s="75">
        <v>0</v>
      </c>
      <c r="BV27" s="75">
        <v>0</v>
      </c>
      <c r="BW27" s="75">
        <v>0</v>
      </c>
      <c r="BX27" s="75">
        <v>0</v>
      </c>
      <c r="BY27" s="75">
        <v>0</v>
      </c>
      <c r="BZ27" s="75">
        <v>0</v>
      </c>
      <c r="CA27" s="75">
        <v>0</v>
      </c>
      <c r="CB27" s="75">
        <v>0</v>
      </c>
      <c r="CC27" s="75">
        <v>0</v>
      </c>
      <c r="CD27" s="75">
        <v>0</v>
      </c>
      <c r="CE27" s="75">
        <v>0</v>
      </c>
      <c r="CF27" s="75">
        <v>0</v>
      </c>
      <c r="CG27" s="75">
        <v>0</v>
      </c>
      <c r="CH27" s="75">
        <v>0</v>
      </c>
      <c r="CI27" s="75">
        <v>0</v>
      </c>
      <c r="CJ27" s="75"/>
      <c r="CK27" s="68">
        <f t="shared" si="0"/>
        <v>-1</v>
      </c>
      <c r="CL27" s="68">
        <f t="shared" si="1"/>
        <v>-1</v>
      </c>
      <c r="CM27" s="68">
        <f t="shared" si="2"/>
        <v>-1</v>
      </c>
      <c r="CN27" s="68">
        <f t="shared" si="3"/>
        <v>-1</v>
      </c>
      <c r="CO27" s="68">
        <f t="shared" si="3"/>
        <v>-1</v>
      </c>
      <c r="CP27" s="68">
        <f t="shared" si="4"/>
        <v>-1</v>
      </c>
      <c r="CQ27" s="68">
        <f t="shared" si="5"/>
        <v>-1</v>
      </c>
    </row>
    <row r="28" spans="1:95" x14ac:dyDescent="0.25">
      <c r="A28" s="89" t="s">
        <v>468</v>
      </c>
      <c r="B28" s="75">
        <v>19582.308806000001</v>
      </c>
      <c r="C28" s="75">
        <v>210.04579147000001</v>
      </c>
      <c r="D28" s="75">
        <v>1011.535303</v>
      </c>
      <c r="E28" s="75">
        <v>2679.4739582000002</v>
      </c>
      <c r="F28" s="75">
        <v>2095.2633329999999</v>
      </c>
      <c r="G28" s="75">
        <v>133.90903802</v>
      </c>
      <c r="H28" s="75">
        <v>4951.7104038999996</v>
      </c>
      <c r="P28" s="89"/>
      <c r="Q28" s="89" t="s">
        <v>468</v>
      </c>
      <c r="R28" s="75">
        <v>0</v>
      </c>
      <c r="S28" s="75">
        <v>0</v>
      </c>
      <c r="T28" s="75">
        <v>0</v>
      </c>
      <c r="U28" s="75">
        <v>0</v>
      </c>
      <c r="V28" s="75">
        <v>0</v>
      </c>
      <c r="W28" s="75">
        <v>0</v>
      </c>
      <c r="X28" s="75">
        <v>0</v>
      </c>
      <c r="Y28" s="75">
        <v>0</v>
      </c>
      <c r="Z28" s="75">
        <v>0</v>
      </c>
      <c r="AA28" s="75">
        <v>0</v>
      </c>
      <c r="AB28" s="75">
        <v>0</v>
      </c>
      <c r="AC28" s="75">
        <v>0</v>
      </c>
      <c r="AD28" s="75">
        <v>0</v>
      </c>
      <c r="AE28" s="75">
        <v>0</v>
      </c>
      <c r="AF28" s="75">
        <v>0</v>
      </c>
      <c r="AG28" s="75">
        <v>0</v>
      </c>
      <c r="AH28" s="75">
        <v>0</v>
      </c>
      <c r="AI28" s="75">
        <v>0</v>
      </c>
      <c r="AJ28" s="75">
        <v>0</v>
      </c>
      <c r="AK28" s="75">
        <v>0</v>
      </c>
      <c r="AL28" s="75">
        <v>0</v>
      </c>
      <c r="AM28" s="75">
        <v>0</v>
      </c>
      <c r="AN28" s="75">
        <v>0</v>
      </c>
      <c r="AO28" s="75">
        <v>0</v>
      </c>
      <c r="AP28" s="75">
        <v>0</v>
      </c>
      <c r="AQ28" s="75">
        <v>0</v>
      </c>
      <c r="AR28" s="75">
        <v>0</v>
      </c>
      <c r="AS28" s="75">
        <v>0</v>
      </c>
      <c r="AT28" s="75">
        <v>0</v>
      </c>
      <c r="AU28" s="75">
        <v>0</v>
      </c>
      <c r="AV28" s="75">
        <v>0</v>
      </c>
      <c r="AW28" s="75">
        <v>0</v>
      </c>
      <c r="AX28" s="75">
        <v>0</v>
      </c>
      <c r="AY28" s="75">
        <v>0</v>
      </c>
      <c r="AZ28" s="75">
        <v>0</v>
      </c>
      <c r="BA28" s="75">
        <v>0</v>
      </c>
      <c r="BB28" s="75">
        <v>0</v>
      </c>
      <c r="BC28" s="75">
        <v>0</v>
      </c>
      <c r="BD28" s="75">
        <v>0</v>
      </c>
      <c r="BE28" s="75">
        <v>0</v>
      </c>
      <c r="BF28" s="75">
        <v>0</v>
      </c>
      <c r="BG28" s="75">
        <v>0</v>
      </c>
      <c r="BH28" s="75">
        <v>0</v>
      </c>
      <c r="BI28" s="75">
        <v>0</v>
      </c>
      <c r="BJ28" s="75">
        <v>0</v>
      </c>
      <c r="BK28" s="75">
        <v>0</v>
      </c>
      <c r="BL28" s="75">
        <v>0</v>
      </c>
      <c r="BM28" s="75">
        <v>0</v>
      </c>
      <c r="BN28" s="75">
        <v>0</v>
      </c>
      <c r="BO28" s="75">
        <v>0</v>
      </c>
      <c r="BP28" s="75">
        <v>0</v>
      </c>
      <c r="BQ28" s="75">
        <v>0</v>
      </c>
      <c r="BR28" s="75">
        <v>0</v>
      </c>
      <c r="BS28" s="75">
        <v>0</v>
      </c>
      <c r="BT28" s="75">
        <v>0</v>
      </c>
      <c r="BU28" s="75">
        <v>0</v>
      </c>
      <c r="BV28" s="75">
        <v>0</v>
      </c>
      <c r="BW28" s="75">
        <v>0</v>
      </c>
      <c r="BX28" s="75">
        <v>0</v>
      </c>
      <c r="BY28" s="75">
        <v>0</v>
      </c>
      <c r="BZ28" s="75">
        <v>0</v>
      </c>
      <c r="CA28" s="75">
        <v>0</v>
      </c>
      <c r="CB28" s="75">
        <v>0</v>
      </c>
      <c r="CC28" s="75">
        <v>0</v>
      </c>
      <c r="CD28" s="75">
        <v>0</v>
      </c>
      <c r="CE28" s="75">
        <v>0</v>
      </c>
      <c r="CF28" s="75">
        <v>0</v>
      </c>
      <c r="CG28" s="75">
        <v>0</v>
      </c>
      <c r="CH28" s="75">
        <v>0</v>
      </c>
      <c r="CI28" s="75">
        <v>0</v>
      </c>
      <c r="CJ28" s="75"/>
      <c r="CK28" s="68">
        <f t="shared" si="0"/>
        <v>-1</v>
      </c>
      <c r="CL28" s="68">
        <f t="shared" si="1"/>
        <v>-1</v>
      </c>
      <c r="CM28" s="68">
        <f t="shared" si="2"/>
        <v>-1</v>
      </c>
      <c r="CN28" s="68">
        <f t="shared" si="3"/>
        <v>-1</v>
      </c>
      <c r="CO28" s="68">
        <f t="shared" si="3"/>
        <v>-1</v>
      </c>
      <c r="CP28" s="68">
        <f t="shared" si="4"/>
        <v>-1</v>
      </c>
      <c r="CQ28" s="68">
        <f t="shared" si="5"/>
        <v>-1</v>
      </c>
    </row>
    <row r="29" spans="1:95" x14ac:dyDescent="0.25">
      <c r="A29" s="89" t="s">
        <v>444</v>
      </c>
      <c r="B29" s="75">
        <v>310095.87251000002</v>
      </c>
      <c r="C29" s="75">
        <v>4669.5473148000001</v>
      </c>
      <c r="D29" s="75">
        <v>12481.182616</v>
      </c>
      <c r="E29" s="75">
        <v>48567.459668000003</v>
      </c>
      <c r="F29" s="75">
        <v>38110.638347</v>
      </c>
      <c r="G29" s="75">
        <v>2822.5696914999999</v>
      </c>
      <c r="H29" s="75">
        <v>54444.347745999999</v>
      </c>
      <c r="P29" s="89"/>
      <c r="Q29" s="89" t="s">
        <v>444</v>
      </c>
      <c r="R29" s="75">
        <v>0</v>
      </c>
      <c r="S29" s="75">
        <v>0</v>
      </c>
      <c r="T29" s="75">
        <v>0</v>
      </c>
      <c r="U29" s="75">
        <v>0</v>
      </c>
      <c r="V29" s="75">
        <v>0</v>
      </c>
      <c r="W29" s="75">
        <v>0</v>
      </c>
      <c r="X29" s="75">
        <v>0</v>
      </c>
      <c r="Y29" s="75">
        <v>0</v>
      </c>
      <c r="Z29" s="75">
        <v>0</v>
      </c>
      <c r="AA29" s="75">
        <v>0</v>
      </c>
      <c r="AB29" s="75">
        <v>0</v>
      </c>
      <c r="AC29" s="75">
        <v>0</v>
      </c>
      <c r="AD29" s="75">
        <v>0</v>
      </c>
      <c r="AE29" s="75">
        <v>0</v>
      </c>
      <c r="AF29" s="75">
        <v>0</v>
      </c>
      <c r="AG29" s="75">
        <v>0</v>
      </c>
      <c r="AH29" s="75">
        <v>0</v>
      </c>
      <c r="AI29" s="75">
        <v>0</v>
      </c>
      <c r="AJ29" s="75">
        <v>0</v>
      </c>
      <c r="AK29" s="75">
        <v>0</v>
      </c>
      <c r="AL29" s="75">
        <v>0</v>
      </c>
      <c r="AM29" s="75">
        <v>0</v>
      </c>
      <c r="AN29" s="75">
        <v>0</v>
      </c>
      <c r="AO29" s="75">
        <v>0</v>
      </c>
      <c r="AP29" s="75">
        <v>0</v>
      </c>
      <c r="AQ29" s="75">
        <v>0</v>
      </c>
      <c r="AR29" s="75">
        <v>0</v>
      </c>
      <c r="AS29" s="75">
        <v>0</v>
      </c>
      <c r="AT29" s="75">
        <v>0</v>
      </c>
      <c r="AU29" s="75">
        <v>0</v>
      </c>
      <c r="AV29" s="75">
        <v>0</v>
      </c>
      <c r="AW29" s="75">
        <v>0</v>
      </c>
      <c r="AX29" s="75">
        <v>0</v>
      </c>
      <c r="AY29" s="75">
        <v>0</v>
      </c>
      <c r="AZ29" s="75">
        <v>0</v>
      </c>
      <c r="BA29" s="75">
        <v>0</v>
      </c>
      <c r="BB29" s="75">
        <v>0</v>
      </c>
      <c r="BC29" s="75">
        <v>0</v>
      </c>
      <c r="BD29" s="75">
        <v>0</v>
      </c>
      <c r="BE29" s="75">
        <v>0</v>
      </c>
      <c r="BF29" s="75">
        <v>0</v>
      </c>
      <c r="BG29" s="75">
        <v>0</v>
      </c>
      <c r="BH29" s="75">
        <v>0</v>
      </c>
      <c r="BI29" s="75">
        <v>0</v>
      </c>
      <c r="BJ29" s="75">
        <v>0</v>
      </c>
      <c r="BK29" s="75">
        <v>0</v>
      </c>
      <c r="BL29" s="75">
        <v>0</v>
      </c>
      <c r="BM29" s="75">
        <v>0</v>
      </c>
      <c r="BN29" s="75">
        <v>0</v>
      </c>
      <c r="BO29" s="75">
        <v>0</v>
      </c>
      <c r="BP29" s="75">
        <v>0</v>
      </c>
      <c r="BQ29" s="75">
        <v>0</v>
      </c>
      <c r="BR29" s="75">
        <v>0</v>
      </c>
      <c r="BS29" s="75">
        <v>0</v>
      </c>
      <c r="BT29" s="75">
        <v>0</v>
      </c>
      <c r="BU29" s="75">
        <v>0</v>
      </c>
      <c r="BV29" s="75">
        <v>0</v>
      </c>
      <c r="BW29" s="75">
        <v>0</v>
      </c>
      <c r="BX29" s="75">
        <v>0</v>
      </c>
      <c r="BY29" s="75">
        <v>0</v>
      </c>
      <c r="BZ29" s="75">
        <v>0</v>
      </c>
      <c r="CA29" s="75">
        <v>0</v>
      </c>
      <c r="CB29" s="75">
        <v>0</v>
      </c>
      <c r="CC29" s="75">
        <v>0</v>
      </c>
      <c r="CD29" s="75">
        <v>0</v>
      </c>
      <c r="CE29" s="75">
        <v>0</v>
      </c>
      <c r="CF29" s="75">
        <v>0</v>
      </c>
      <c r="CG29" s="75">
        <v>0</v>
      </c>
      <c r="CH29" s="75">
        <v>0</v>
      </c>
      <c r="CI29" s="75">
        <v>0</v>
      </c>
      <c r="CJ29" s="75"/>
      <c r="CK29" s="68">
        <f t="shared" si="0"/>
        <v>-1</v>
      </c>
      <c r="CL29" s="68">
        <f t="shared" si="1"/>
        <v>-1</v>
      </c>
      <c r="CM29" s="68">
        <f t="shared" si="2"/>
        <v>-1</v>
      </c>
      <c r="CN29" s="68">
        <f t="shared" si="3"/>
        <v>-1</v>
      </c>
      <c r="CO29" s="68">
        <f t="shared" si="3"/>
        <v>-1</v>
      </c>
      <c r="CP29" s="68">
        <f t="shared" si="4"/>
        <v>-1</v>
      </c>
      <c r="CQ29" s="68">
        <f t="shared" si="5"/>
        <v>-1</v>
      </c>
    </row>
    <row r="30" spans="1:95" x14ac:dyDescent="0.25">
      <c r="A30" s="89" t="s">
        <v>469</v>
      </c>
      <c r="B30" s="75">
        <v>32707.826926999998</v>
      </c>
      <c r="C30" s="75">
        <v>519.13591495000003</v>
      </c>
      <c r="D30" s="75">
        <v>1640.6231313000001</v>
      </c>
      <c r="E30" s="75">
        <v>4399.9789948999996</v>
      </c>
      <c r="F30" s="75">
        <v>3474.7221046999998</v>
      </c>
      <c r="G30" s="75">
        <v>264.97144392000001</v>
      </c>
      <c r="H30" s="75">
        <v>7994.6449820999997</v>
      </c>
      <c r="P30" s="89"/>
      <c r="Q30" s="89" t="s">
        <v>469</v>
      </c>
      <c r="R30" s="75">
        <v>0</v>
      </c>
      <c r="S30" s="75">
        <v>0</v>
      </c>
      <c r="T30" s="75">
        <v>0</v>
      </c>
      <c r="U30" s="75">
        <v>0</v>
      </c>
      <c r="V30" s="75">
        <v>0</v>
      </c>
      <c r="W30" s="75">
        <v>0</v>
      </c>
      <c r="X30" s="75">
        <v>0</v>
      </c>
      <c r="Y30" s="75">
        <v>0</v>
      </c>
      <c r="Z30" s="75">
        <v>0</v>
      </c>
      <c r="AA30" s="75">
        <v>0</v>
      </c>
      <c r="AB30" s="75">
        <v>0</v>
      </c>
      <c r="AC30" s="75">
        <v>0</v>
      </c>
      <c r="AD30" s="75">
        <v>0</v>
      </c>
      <c r="AE30" s="75">
        <v>0</v>
      </c>
      <c r="AF30" s="75">
        <v>0</v>
      </c>
      <c r="AG30" s="75">
        <v>0</v>
      </c>
      <c r="AH30" s="75">
        <v>0</v>
      </c>
      <c r="AI30" s="75">
        <v>0</v>
      </c>
      <c r="AJ30" s="75">
        <v>0</v>
      </c>
      <c r="AK30" s="75">
        <v>0</v>
      </c>
      <c r="AL30" s="75">
        <v>0</v>
      </c>
      <c r="AM30" s="75">
        <v>0</v>
      </c>
      <c r="AN30" s="75">
        <v>0</v>
      </c>
      <c r="AO30" s="75">
        <v>0</v>
      </c>
      <c r="AP30" s="75">
        <v>0</v>
      </c>
      <c r="AQ30" s="75">
        <v>0</v>
      </c>
      <c r="AR30" s="75">
        <v>0</v>
      </c>
      <c r="AS30" s="75">
        <v>0</v>
      </c>
      <c r="AT30" s="75">
        <v>0</v>
      </c>
      <c r="AU30" s="75">
        <v>0</v>
      </c>
      <c r="AV30" s="75">
        <v>0</v>
      </c>
      <c r="AW30" s="75">
        <v>0</v>
      </c>
      <c r="AX30" s="75">
        <v>0</v>
      </c>
      <c r="AY30" s="75">
        <v>0</v>
      </c>
      <c r="AZ30" s="75">
        <v>0</v>
      </c>
      <c r="BA30" s="75">
        <v>0</v>
      </c>
      <c r="BB30" s="75">
        <v>0</v>
      </c>
      <c r="BC30" s="75">
        <v>0</v>
      </c>
      <c r="BD30" s="75">
        <v>0</v>
      </c>
      <c r="BE30" s="75">
        <v>0</v>
      </c>
      <c r="BF30" s="75">
        <v>0</v>
      </c>
      <c r="BG30" s="75">
        <v>0</v>
      </c>
      <c r="BH30" s="75">
        <v>0</v>
      </c>
      <c r="BI30" s="75">
        <v>0</v>
      </c>
      <c r="BJ30" s="75">
        <v>0</v>
      </c>
      <c r="BK30" s="75">
        <v>0</v>
      </c>
      <c r="BL30" s="75">
        <v>0</v>
      </c>
      <c r="BM30" s="75">
        <v>0</v>
      </c>
      <c r="BN30" s="75">
        <v>0</v>
      </c>
      <c r="BO30" s="75">
        <v>0</v>
      </c>
      <c r="BP30" s="75">
        <v>0</v>
      </c>
      <c r="BQ30" s="75">
        <v>0</v>
      </c>
      <c r="BR30" s="75">
        <v>0</v>
      </c>
      <c r="BS30" s="75">
        <v>0</v>
      </c>
      <c r="BT30" s="75">
        <v>0</v>
      </c>
      <c r="BU30" s="75">
        <v>0</v>
      </c>
      <c r="BV30" s="75">
        <v>0</v>
      </c>
      <c r="BW30" s="75">
        <v>0</v>
      </c>
      <c r="BX30" s="75">
        <v>0</v>
      </c>
      <c r="BY30" s="75">
        <v>0</v>
      </c>
      <c r="BZ30" s="75">
        <v>0</v>
      </c>
      <c r="CA30" s="75">
        <v>0</v>
      </c>
      <c r="CB30" s="75">
        <v>0</v>
      </c>
      <c r="CC30" s="75">
        <v>0</v>
      </c>
      <c r="CD30" s="75">
        <v>0</v>
      </c>
      <c r="CE30" s="75">
        <v>0</v>
      </c>
      <c r="CF30" s="75">
        <v>0</v>
      </c>
      <c r="CG30" s="75">
        <v>0</v>
      </c>
      <c r="CH30" s="75">
        <v>0</v>
      </c>
      <c r="CI30" s="75">
        <v>0</v>
      </c>
      <c r="CJ30" s="75"/>
      <c r="CK30" s="68">
        <f t="shared" si="0"/>
        <v>-1</v>
      </c>
      <c r="CL30" s="68">
        <f t="shared" si="1"/>
        <v>-1</v>
      </c>
      <c r="CM30" s="68">
        <f t="shared" si="2"/>
        <v>-1</v>
      </c>
      <c r="CN30" s="68">
        <f t="shared" si="3"/>
        <v>-1</v>
      </c>
      <c r="CO30" s="68">
        <f t="shared" si="3"/>
        <v>-1</v>
      </c>
      <c r="CP30" s="68">
        <f t="shared" si="4"/>
        <v>-1</v>
      </c>
      <c r="CQ30" s="68">
        <f t="shared" si="5"/>
        <v>-1</v>
      </c>
    </row>
    <row r="31" spans="1:95" x14ac:dyDescent="0.25">
      <c r="A31" s="89" t="s">
        <v>445</v>
      </c>
      <c r="B31" s="75">
        <v>256321.42089000001</v>
      </c>
      <c r="C31" s="75">
        <v>4111.8762274999999</v>
      </c>
      <c r="D31" s="75">
        <v>10943.959004</v>
      </c>
      <c r="E31" s="75">
        <v>40304.424940999997</v>
      </c>
      <c r="F31" s="75">
        <v>32050.525544</v>
      </c>
      <c r="G31" s="75">
        <v>2392.3032732000001</v>
      </c>
      <c r="H31" s="75">
        <v>41202.320301</v>
      </c>
      <c r="P31" s="89"/>
      <c r="Q31" s="89" t="s">
        <v>445</v>
      </c>
      <c r="R31" s="75">
        <v>0</v>
      </c>
      <c r="S31" s="75">
        <v>0</v>
      </c>
      <c r="T31" s="75">
        <v>0</v>
      </c>
      <c r="U31" s="75">
        <v>0</v>
      </c>
      <c r="V31" s="75">
        <v>0</v>
      </c>
      <c r="W31" s="75">
        <v>0</v>
      </c>
      <c r="X31" s="75">
        <v>0</v>
      </c>
      <c r="Y31" s="75">
        <v>0</v>
      </c>
      <c r="Z31" s="75">
        <v>0</v>
      </c>
      <c r="AA31" s="75">
        <v>0</v>
      </c>
      <c r="AB31" s="75">
        <v>0</v>
      </c>
      <c r="AC31" s="75">
        <v>0</v>
      </c>
      <c r="AD31" s="75">
        <v>0</v>
      </c>
      <c r="AE31" s="75">
        <v>0</v>
      </c>
      <c r="AF31" s="75">
        <v>0</v>
      </c>
      <c r="AG31" s="75">
        <v>0</v>
      </c>
      <c r="AH31" s="75">
        <v>0</v>
      </c>
      <c r="AI31" s="75">
        <v>0</v>
      </c>
      <c r="AJ31" s="75">
        <v>0</v>
      </c>
      <c r="AK31" s="75">
        <v>0</v>
      </c>
      <c r="AL31" s="75">
        <v>0</v>
      </c>
      <c r="AM31" s="75">
        <v>0</v>
      </c>
      <c r="AN31" s="75">
        <v>0</v>
      </c>
      <c r="AO31" s="75">
        <v>0</v>
      </c>
      <c r="AP31" s="75">
        <v>0</v>
      </c>
      <c r="AQ31" s="75">
        <v>0</v>
      </c>
      <c r="AR31" s="75">
        <v>0</v>
      </c>
      <c r="AS31" s="75">
        <v>0</v>
      </c>
      <c r="AT31" s="75">
        <v>0</v>
      </c>
      <c r="AU31" s="75">
        <v>0</v>
      </c>
      <c r="AV31" s="75">
        <v>0</v>
      </c>
      <c r="AW31" s="75">
        <v>0</v>
      </c>
      <c r="AX31" s="75">
        <v>0</v>
      </c>
      <c r="AY31" s="75">
        <v>0</v>
      </c>
      <c r="AZ31" s="75">
        <v>0</v>
      </c>
      <c r="BA31" s="75">
        <v>0</v>
      </c>
      <c r="BB31" s="75">
        <v>0</v>
      </c>
      <c r="BC31" s="75">
        <v>0</v>
      </c>
      <c r="BD31" s="75">
        <v>0</v>
      </c>
      <c r="BE31" s="75">
        <v>0</v>
      </c>
      <c r="BF31" s="75">
        <v>0</v>
      </c>
      <c r="BG31" s="75">
        <v>0</v>
      </c>
      <c r="BH31" s="75">
        <v>0</v>
      </c>
      <c r="BI31" s="75">
        <v>0</v>
      </c>
      <c r="BJ31" s="75">
        <v>0</v>
      </c>
      <c r="BK31" s="75">
        <v>0</v>
      </c>
      <c r="BL31" s="75">
        <v>0</v>
      </c>
      <c r="BM31" s="75">
        <v>0</v>
      </c>
      <c r="BN31" s="75">
        <v>0</v>
      </c>
      <c r="BO31" s="75">
        <v>0</v>
      </c>
      <c r="BP31" s="75">
        <v>0</v>
      </c>
      <c r="BQ31" s="75">
        <v>0</v>
      </c>
      <c r="BR31" s="75">
        <v>0</v>
      </c>
      <c r="BS31" s="75">
        <v>0</v>
      </c>
      <c r="BT31" s="75">
        <v>0</v>
      </c>
      <c r="BU31" s="75">
        <v>0</v>
      </c>
      <c r="BV31" s="75">
        <v>0</v>
      </c>
      <c r="BW31" s="75">
        <v>0</v>
      </c>
      <c r="BX31" s="75">
        <v>0</v>
      </c>
      <c r="BY31" s="75">
        <v>0</v>
      </c>
      <c r="BZ31" s="75">
        <v>0</v>
      </c>
      <c r="CA31" s="75">
        <v>0</v>
      </c>
      <c r="CB31" s="75">
        <v>0</v>
      </c>
      <c r="CC31" s="75">
        <v>0</v>
      </c>
      <c r="CD31" s="75">
        <v>0</v>
      </c>
      <c r="CE31" s="75">
        <v>0</v>
      </c>
      <c r="CF31" s="75">
        <v>0</v>
      </c>
      <c r="CG31" s="75">
        <v>0</v>
      </c>
      <c r="CH31" s="75">
        <v>0</v>
      </c>
      <c r="CI31" s="75">
        <v>0</v>
      </c>
      <c r="CJ31" s="75"/>
      <c r="CK31" s="68">
        <f t="shared" si="0"/>
        <v>-1</v>
      </c>
      <c r="CL31" s="68">
        <f t="shared" si="1"/>
        <v>-1</v>
      </c>
      <c r="CM31" s="68">
        <f t="shared" si="2"/>
        <v>-1</v>
      </c>
      <c r="CN31" s="68">
        <f t="shared" si="3"/>
        <v>-1</v>
      </c>
      <c r="CO31" s="68">
        <f t="shared" si="3"/>
        <v>-1</v>
      </c>
      <c r="CP31" s="68">
        <f t="shared" si="4"/>
        <v>-1</v>
      </c>
      <c r="CQ31" s="68">
        <f t="shared" si="5"/>
        <v>-1</v>
      </c>
    </row>
    <row r="32" spans="1:95" x14ac:dyDescent="0.25">
      <c r="A32" s="89" t="s">
        <v>470</v>
      </c>
      <c r="B32" s="75">
        <v>14243.274179</v>
      </c>
      <c r="C32" s="75">
        <v>188.57629252000001</v>
      </c>
      <c r="D32" s="75">
        <v>812.07574690000001</v>
      </c>
      <c r="E32" s="75">
        <v>1848.3205258</v>
      </c>
      <c r="F32" s="75">
        <v>1440.8926905000001</v>
      </c>
      <c r="G32" s="75">
        <v>115.55558576</v>
      </c>
      <c r="H32" s="75">
        <v>3171.2928645000002</v>
      </c>
      <c r="P32" s="89"/>
      <c r="Q32" s="89" t="s">
        <v>470</v>
      </c>
      <c r="R32" s="75">
        <v>0</v>
      </c>
      <c r="S32" s="75">
        <v>0</v>
      </c>
      <c r="T32" s="75">
        <v>0</v>
      </c>
      <c r="U32" s="75">
        <v>0</v>
      </c>
      <c r="V32" s="75">
        <v>0</v>
      </c>
      <c r="W32" s="75">
        <v>0</v>
      </c>
      <c r="X32" s="75">
        <v>0</v>
      </c>
      <c r="Y32" s="75">
        <v>0</v>
      </c>
      <c r="Z32" s="75">
        <v>0</v>
      </c>
      <c r="AA32" s="75">
        <v>0</v>
      </c>
      <c r="AB32" s="75">
        <v>0</v>
      </c>
      <c r="AC32" s="75">
        <v>0</v>
      </c>
      <c r="AD32" s="75">
        <v>0</v>
      </c>
      <c r="AE32" s="75">
        <v>0</v>
      </c>
      <c r="AF32" s="75">
        <v>0</v>
      </c>
      <c r="AG32" s="75">
        <v>0</v>
      </c>
      <c r="AH32" s="75">
        <v>0</v>
      </c>
      <c r="AI32" s="75">
        <v>0</v>
      </c>
      <c r="AJ32" s="75">
        <v>0</v>
      </c>
      <c r="AK32" s="75">
        <v>0</v>
      </c>
      <c r="AL32" s="75">
        <v>0</v>
      </c>
      <c r="AM32" s="75">
        <v>0</v>
      </c>
      <c r="AN32" s="75">
        <v>0</v>
      </c>
      <c r="AO32" s="75">
        <v>0</v>
      </c>
      <c r="AP32" s="75">
        <v>0</v>
      </c>
      <c r="AQ32" s="75">
        <v>0</v>
      </c>
      <c r="AR32" s="75">
        <v>0</v>
      </c>
      <c r="AS32" s="75">
        <v>0</v>
      </c>
      <c r="AT32" s="75">
        <v>0</v>
      </c>
      <c r="AU32" s="75">
        <v>0</v>
      </c>
      <c r="AV32" s="75">
        <v>0</v>
      </c>
      <c r="AW32" s="75">
        <v>0</v>
      </c>
      <c r="AX32" s="75">
        <v>0</v>
      </c>
      <c r="AY32" s="75">
        <v>0</v>
      </c>
      <c r="AZ32" s="75">
        <v>0</v>
      </c>
      <c r="BA32" s="75">
        <v>0</v>
      </c>
      <c r="BB32" s="75">
        <v>0</v>
      </c>
      <c r="BC32" s="75">
        <v>0</v>
      </c>
      <c r="BD32" s="75">
        <v>0</v>
      </c>
      <c r="BE32" s="75">
        <v>0</v>
      </c>
      <c r="BF32" s="75">
        <v>0</v>
      </c>
      <c r="BG32" s="75">
        <v>0</v>
      </c>
      <c r="BH32" s="75">
        <v>0</v>
      </c>
      <c r="BI32" s="75">
        <v>0</v>
      </c>
      <c r="BJ32" s="75">
        <v>0</v>
      </c>
      <c r="BK32" s="75">
        <v>0</v>
      </c>
      <c r="BL32" s="75">
        <v>0</v>
      </c>
      <c r="BM32" s="75">
        <v>0</v>
      </c>
      <c r="BN32" s="75">
        <v>0</v>
      </c>
      <c r="BO32" s="75">
        <v>0</v>
      </c>
      <c r="BP32" s="75">
        <v>0</v>
      </c>
      <c r="BQ32" s="75">
        <v>0</v>
      </c>
      <c r="BR32" s="75">
        <v>0</v>
      </c>
      <c r="BS32" s="75">
        <v>0</v>
      </c>
      <c r="BT32" s="75">
        <v>0</v>
      </c>
      <c r="BU32" s="75">
        <v>0</v>
      </c>
      <c r="BV32" s="75">
        <v>0</v>
      </c>
      <c r="BW32" s="75">
        <v>0</v>
      </c>
      <c r="BX32" s="75">
        <v>0</v>
      </c>
      <c r="BY32" s="75">
        <v>0</v>
      </c>
      <c r="BZ32" s="75">
        <v>0</v>
      </c>
      <c r="CA32" s="75">
        <v>0</v>
      </c>
      <c r="CB32" s="75">
        <v>0</v>
      </c>
      <c r="CC32" s="75">
        <v>0</v>
      </c>
      <c r="CD32" s="75">
        <v>0</v>
      </c>
      <c r="CE32" s="75">
        <v>0</v>
      </c>
      <c r="CF32" s="75">
        <v>0</v>
      </c>
      <c r="CG32" s="75">
        <v>0</v>
      </c>
      <c r="CH32" s="75">
        <v>0</v>
      </c>
      <c r="CI32" s="75">
        <v>0</v>
      </c>
      <c r="CJ32" s="75"/>
      <c r="CK32" s="68">
        <f t="shared" si="0"/>
        <v>-1</v>
      </c>
      <c r="CL32" s="68">
        <f t="shared" si="1"/>
        <v>-1</v>
      </c>
      <c r="CM32" s="68">
        <f t="shared" si="2"/>
        <v>-1</v>
      </c>
      <c r="CN32" s="68">
        <f t="shared" si="3"/>
        <v>-1</v>
      </c>
      <c r="CO32" s="68">
        <f t="shared" si="3"/>
        <v>-1</v>
      </c>
      <c r="CP32" s="68">
        <f t="shared" si="4"/>
        <v>-1</v>
      </c>
      <c r="CQ32" s="68">
        <f t="shared" si="5"/>
        <v>-1</v>
      </c>
    </row>
    <row r="33" spans="1:102" x14ac:dyDescent="0.25">
      <c r="A33" s="89" t="s">
        <v>446</v>
      </c>
      <c r="B33" s="75">
        <v>99427.767372000002</v>
      </c>
      <c r="C33" s="75">
        <v>1532.7616511000001</v>
      </c>
      <c r="D33" s="75">
        <v>4000.4211320999998</v>
      </c>
      <c r="E33" s="75">
        <v>15729.926383</v>
      </c>
      <c r="F33" s="75">
        <v>12380.506772000001</v>
      </c>
      <c r="G33" s="75">
        <v>925.43841624000004</v>
      </c>
      <c r="H33" s="75">
        <v>16409.316502999998</v>
      </c>
      <c r="P33" s="89"/>
      <c r="Q33" s="89" t="s">
        <v>446</v>
      </c>
      <c r="R33" s="75">
        <v>0</v>
      </c>
      <c r="S33" s="75">
        <v>0</v>
      </c>
      <c r="T33" s="75">
        <v>0</v>
      </c>
      <c r="U33" s="75">
        <v>0</v>
      </c>
      <c r="V33" s="75">
        <v>0</v>
      </c>
      <c r="W33" s="75">
        <v>0</v>
      </c>
      <c r="X33" s="75">
        <v>0</v>
      </c>
      <c r="Y33" s="75">
        <v>0</v>
      </c>
      <c r="Z33" s="75">
        <v>0</v>
      </c>
      <c r="AA33" s="75">
        <v>0</v>
      </c>
      <c r="AB33" s="75">
        <v>0</v>
      </c>
      <c r="AC33" s="75">
        <v>0</v>
      </c>
      <c r="AD33" s="75">
        <v>0</v>
      </c>
      <c r="AE33" s="75">
        <v>0</v>
      </c>
      <c r="AF33" s="75">
        <v>0</v>
      </c>
      <c r="AG33" s="75">
        <v>0</v>
      </c>
      <c r="AH33" s="75">
        <v>0</v>
      </c>
      <c r="AI33" s="75">
        <v>0</v>
      </c>
      <c r="AJ33" s="75">
        <v>0</v>
      </c>
      <c r="AK33" s="75">
        <v>0</v>
      </c>
      <c r="AL33" s="75">
        <v>0</v>
      </c>
      <c r="AM33" s="75">
        <v>0</v>
      </c>
      <c r="AN33" s="75">
        <v>0</v>
      </c>
      <c r="AO33" s="75">
        <v>0</v>
      </c>
      <c r="AP33" s="75">
        <v>0</v>
      </c>
      <c r="AQ33" s="75">
        <v>0</v>
      </c>
      <c r="AR33" s="75">
        <v>0</v>
      </c>
      <c r="AS33" s="75">
        <v>0</v>
      </c>
      <c r="AT33" s="75">
        <v>0</v>
      </c>
      <c r="AU33" s="75">
        <v>0</v>
      </c>
      <c r="AV33" s="75">
        <v>0</v>
      </c>
      <c r="AW33" s="75">
        <v>0</v>
      </c>
      <c r="AX33" s="75">
        <v>0</v>
      </c>
      <c r="AY33" s="75">
        <v>0</v>
      </c>
      <c r="AZ33" s="75">
        <v>0</v>
      </c>
      <c r="BA33" s="75">
        <v>0</v>
      </c>
      <c r="BB33" s="75">
        <v>0</v>
      </c>
      <c r="BC33" s="75">
        <v>0</v>
      </c>
      <c r="BD33" s="75">
        <v>0</v>
      </c>
      <c r="BE33" s="75">
        <v>0</v>
      </c>
      <c r="BF33" s="75">
        <v>0</v>
      </c>
      <c r="BG33" s="75">
        <v>0</v>
      </c>
      <c r="BH33" s="75">
        <v>0</v>
      </c>
      <c r="BI33" s="75">
        <v>0</v>
      </c>
      <c r="BJ33" s="75">
        <v>0</v>
      </c>
      <c r="BK33" s="75">
        <v>0</v>
      </c>
      <c r="BL33" s="75">
        <v>0</v>
      </c>
      <c r="BM33" s="75">
        <v>0</v>
      </c>
      <c r="BN33" s="75">
        <v>0</v>
      </c>
      <c r="BO33" s="75">
        <v>0</v>
      </c>
      <c r="BP33" s="75">
        <v>0</v>
      </c>
      <c r="BQ33" s="75">
        <v>0</v>
      </c>
      <c r="BR33" s="75">
        <v>0</v>
      </c>
      <c r="BS33" s="75">
        <v>0</v>
      </c>
      <c r="BT33" s="75">
        <v>0</v>
      </c>
      <c r="BU33" s="75">
        <v>0</v>
      </c>
      <c r="BV33" s="75">
        <v>0</v>
      </c>
      <c r="BW33" s="75">
        <v>0</v>
      </c>
      <c r="BX33" s="75">
        <v>0</v>
      </c>
      <c r="BY33" s="75">
        <v>0</v>
      </c>
      <c r="BZ33" s="75">
        <v>0</v>
      </c>
      <c r="CA33" s="75">
        <v>0</v>
      </c>
      <c r="CB33" s="75">
        <v>0</v>
      </c>
      <c r="CC33" s="75">
        <v>0</v>
      </c>
      <c r="CD33" s="75">
        <v>0</v>
      </c>
      <c r="CE33" s="75">
        <v>0</v>
      </c>
      <c r="CF33" s="75">
        <v>0</v>
      </c>
      <c r="CG33" s="75">
        <v>0</v>
      </c>
      <c r="CH33" s="75">
        <v>0</v>
      </c>
      <c r="CI33" s="75">
        <v>0</v>
      </c>
      <c r="CJ33" s="75"/>
      <c r="CK33" s="68">
        <f t="shared" si="0"/>
        <v>-1</v>
      </c>
      <c r="CL33" s="68">
        <f t="shared" si="1"/>
        <v>-1</v>
      </c>
      <c r="CM33" s="68">
        <f t="shared" si="2"/>
        <v>-1</v>
      </c>
      <c r="CN33" s="68">
        <f t="shared" si="3"/>
        <v>-1</v>
      </c>
      <c r="CO33" s="68">
        <f t="shared" si="3"/>
        <v>-1</v>
      </c>
      <c r="CP33" s="68">
        <f t="shared" si="4"/>
        <v>-1</v>
      </c>
      <c r="CQ33" s="68">
        <f t="shared" si="5"/>
        <v>-1</v>
      </c>
    </row>
    <row r="34" spans="1:102" x14ac:dyDescent="0.25">
      <c r="A34" s="89" t="s">
        <v>471</v>
      </c>
      <c r="B34" s="75">
        <v>31007.931218000002</v>
      </c>
      <c r="C34" s="75">
        <v>424.15285563999998</v>
      </c>
      <c r="D34" s="75">
        <v>1418.3111514</v>
      </c>
      <c r="E34" s="75">
        <v>4477.0842510000002</v>
      </c>
      <c r="F34" s="75">
        <v>3481.9815484999999</v>
      </c>
      <c r="G34" s="75">
        <v>257.30908099999999</v>
      </c>
      <c r="H34" s="75">
        <v>6678.2895552</v>
      </c>
      <c r="P34" s="89"/>
      <c r="Q34" s="89" t="s">
        <v>471</v>
      </c>
      <c r="R34" s="75">
        <v>392.26323010982799</v>
      </c>
      <c r="S34" s="75">
        <v>144.151434011551</v>
      </c>
      <c r="T34" s="75">
        <v>0</v>
      </c>
      <c r="U34" s="75">
        <v>337.88213530796497</v>
      </c>
      <c r="V34" s="75">
        <v>337.88213530796497</v>
      </c>
      <c r="W34" s="75">
        <v>77.594917427107006</v>
      </c>
      <c r="X34" s="75">
        <v>124.971264579295</v>
      </c>
      <c r="Y34" s="75">
        <v>98.811605871402605</v>
      </c>
      <c r="Z34" s="75">
        <v>0</v>
      </c>
      <c r="AA34" s="75">
        <v>982.94515906314496</v>
      </c>
      <c r="AB34" s="75">
        <v>31020.718782166801</v>
      </c>
      <c r="AC34" s="75">
        <v>250.46333711539799</v>
      </c>
      <c r="AD34" s="75">
        <v>123.31764737226401</v>
      </c>
      <c r="AE34" s="75">
        <v>86.041991435350795</v>
      </c>
      <c r="AF34" s="75">
        <v>11.056699605659601</v>
      </c>
      <c r="AG34" s="75">
        <v>41.789521498010302</v>
      </c>
      <c r="AH34" s="75">
        <v>414.202675093474</v>
      </c>
      <c r="AI34" s="75">
        <v>414.202675093474</v>
      </c>
      <c r="AJ34" s="75">
        <v>366.08579196110401</v>
      </c>
      <c r="AK34" s="75">
        <v>0</v>
      </c>
      <c r="AL34" s="75">
        <v>8590048.37856666</v>
      </c>
      <c r="AM34" s="75">
        <v>0</v>
      </c>
      <c r="AN34" s="75">
        <v>440.99386729894599</v>
      </c>
      <c r="AO34" s="75">
        <v>40.666530293892102</v>
      </c>
      <c r="AP34" s="75">
        <v>51.210093953672903</v>
      </c>
      <c r="AQ34" s="75">
        <v>456.29107041903001</v>
      </c>
      <c r="AR34" s="75">
        <v>35.0096346262537</v>
      </c>
      <c r="AS34" s="75">
        <v>174.991453913437</v>
      </c>
      <c r="AT34" s="75">
        <v>136.22982072469401</v>
      </c>
      <c r="AU34" s="75">
        <v>21.172018609171001</v>
      </c>
      <c r="AV34" s="75">
        <v>423.85580488874899</v>
      </c>
      <c r="AW34" s="75">
        <v>0</v>
      </c>
      <c r="AX34" s="75">
        <v>7021.5713459768303</v>
      </c>
      <c r="AY34" s="75">
        <v>1275.61040350094</v>
      </c>
      <c r="AZ34" s="75">
        <v>141.73445857239699</v>
      </c>
      <c r="BA34" s="75">
        <v>1417.34486207333</v>
      </c>
      <c r="BB34" s="75">
        <v>0.272864572043784</v>
      </c>
      <c r="BC34" s="75">
        <v>266.37738588452203</v>
      </c>
      <c r="BD34" s="75">
        <v>19.051697727916299</v>
      </c>
      <c r="BE34" s="75">
        <v>0.63206704189332896</v>
      </c>
      <c r="BF34" s="75">
        <v>1781.08574971444</v>
      </c>
      <c r="BG34" s="75">
        <v>10.6723382780799</v>
      </c>
      <c r="BH34" s="75">
        <v>65.005807523272495</v>
      </c>
      <c r="BI34" s="75">
        <v>162.59728429151599</v>
      </c>
      <c r="BJ34" s="75">
        <v>0.57500787920876095</v>
      </c>
      <c r="BK34" s="75">
        <v>0</v>
      </c>
      <c r="BL34" s="75">
        <v>49.404748278465803</v>
      </c>
      <c r="BM34" s="75">
        <v>4481.5424888143398</v>
      </c>
      <c r="BN34" s="75">
        <v>3484.8848730027898</v>
      </c>
      <c r="BO34" s="75">
        <v>996.657615811548</v>
      </c>
      <c r="BP34" s="75">
        <v>1.03346839024013</v>
      </c>
      <c r="BQ34" s="75">
        <v>1.4157573923730999E-2</v>
      </c>
      <c r="BR34" s="75">
        <v>468.288800806891</v>
      </c>
      <c r="BS34" s="75">
        <v>4.6251286714396702</v>
      </c>
      <c r="BT34" s="75">
        <v>1106.67422047322</v>
      </c>
      <c r="BU34" s="75">
        <v>14.8897743117445</v>
      </c>
      <c r="BV34" s="75">
        <v>3.0825060623797702</v>
      </c>
      <c r="BW34" s="75">
        <v>1580.96332732573</v>
      </c>
      <c r="BX34" s="75">
        <v>38.714404770244599</v>
      </c>
      <c r="BY34" s="75">
        <v>1.8535369183793799</v>
      </c>
      <c r="BZ34" s="75">
        <v>14.5236928994637</v>
      </c>
      <c r="CA34" s="75">
        <v>4.9006276933591199E-2</v>
      </c>
      <c r="CB34" s="75">
        <v>257.50502580179301</v>
      </c>
      <c r="CC34" s="75">
        <v>425.91118855627599</v>
      </c>
      <c r="CD34" s="75">
        <v>0</v>
      </c>
      <c r="CE34" s="75">
        <v>7.3466491408347903</v>
      </c>
      <c r="CF34" s="75">
        <v>106.972201983242</v>
      </c>
      <c r="CG34" s="75">
        <v>71.113690802380901</v>
      </c>
      <c r="CH34" s="75">
        <v>6674.0145597645496</v>
      </c>
      <c r="CI34" s="75">
        <v>47.2992356649602</v>
      </c>
      <c r="CJ34" s="75"/>
      <c r="CK34" s="68">
        <f t="shared" si="0"/>
        <v>4.1239655999290186E-4</v>
      </c>
      <c r="CL34" s="68">
        <f t="shared" si="1"/>
        <v>-7.0033891626822991E-4</v>
      </c>
      <c r="CM34" s="68">
        <f t="shared" si="2"/>
        <v>-6.8129572676360888E-4</v>
      </c>
      <c r="CN34" s="68">
        <f t="shared" si="3"/>
        <v>9.9579046638306246E-4</v>
      </c>
      <c r="CO34" s="68">
        <f t="shared" si="3"/>
        <v>8.3381386786516697E-4</v>
      </c>
      <c r="CP34" s="68">
        <f t="shared" si="4"/>
        <v>7.6151529915502111E-4</v>
      </c>
      <c r="CQ34" s="68">
        <f t="shared" si="5"/>
        <v>-6.4013328564372762E-4</v>
      </c>
    </row>
    <row r="35" spans="1:102" x14ac:dyDescent="0.25">
      <c r="A35" s="89" t="s">
        <v>447</v>
      </c>
      <c r="B35" s="75">
        <v>590534.77176000003</v>
      </c>
      <c r="C35" s="75">
        <v>5877.0347776999997</v>
      </c>
      <c r="D35" s="75">
        <v>29205.364612000001</v>
      </c>
      <c r="E35" s="75">
        <v>82043.315946000002</v>
      </c>
      <c r="F35" s="75">
        <v>64658.200683000003</v>
      </c>
      <c r="G35" s="75">
        <v>3565.1133681000001</v>
      </c>
      <c r="H35" s="75">
        <v>163939.2542</v>
      </c>
      <c r="P35" s="89"/>
      <c r="Q35" s="89" t="s">
        <v>447</v>
      </c>
      <c r="R35" s="75">
        <v>0</v>
      </c>
      <c r="S35" s="75">
        <v>0</v>
      </c>
      <c r="T35" s="75">
        <v>0</v>
      </c>
      <c r="U35" s="75">
        <v>0</v>
      </c>
      <c r="V35" s="75">
        <v>0</v>
      </c>
      <c r="W35" s="75">
        <v>0</v>
      </c>
      <c r="X35" s="75">
        <v>0</v>
      </c>
      <c r="Y35" s="75">
        <v>0</v>
      </c>
      <c r="Z35" s="75">
        <v>0</v>
      </c>
      <c r="AA35" s="75">
        <v>0</v>
      </c>
      <c r="AB35" s="75">
        <v>0</v>
      </c>
      <c r="AC35" s="75">
        <v>0</v>
      </c>
      <c r="AD35" s="75">
        <v>0</v>
      </c>
      <c r="AE35" s="75">
        <v>0</v>
      </c>
      <c r="AF35" s="75">
        <v>0</v>
      </c>
      <c r="AG35" s="75">
        <v>0</v>
      </c>
      <c r="AH35" s="75">
        <v>0</v>
      </c>
      <c r="AI35" s="75">
        <v>0</v>
      </c>
      <c r="AJ35" s="75">
        <v>0</v>
      </c>
      <c r="AK35" s="75">
        <v>0</v>
      </c>
      <c r="AL35" s="75">
        <v>0</v>
      </c>
      <c r="AM35" s="75">
        <v>0</v>
      </c>
      <c r="AN35" s="75">
        <v>0</v>
      </c>
      <c r="AO35" s="75">
        <v>0</v>
      </c>
      <c r="AP35" s="75">
        <v>0</v>
      </c>
      <c r="AQ35" s="75">
        <v>0</v>
      </c>
      <c r="AR35" s="75">
        <v>0</v>
      </c>
      <c r="AS35" s="75">
        <v>0</v>
      </c>
      <c r="AT35" s="75">
        <v>0</v>
      </c>
      <c r="AU35" s="75">
        <v>0</v>
      </c>
      <c r="AV35" s="75">
        <v>0</v>
      </c>
      <c r="AW35" s="75">
        <v>0</v>
      </c>
      <c r="AX35" s="75">
        <v>0</v>
      </c>
      <c r="AY35" s="75">
        <v>0</v>
      </c>
      <c r="AZ35" s="75">
        <v>0</v>
      </c>
      <c r="BA35" s="75">
        <v>0</v>
      </c>
      <c r="BB35" s="75">
        <v>0</v>
      </c>
      <c r="BC35" s="75">
        <v>0</v>
      </c>
      <c r="BD35" s="75">
        <v>0</v>
      </c>
      <c r="BE35" s="75">
        <v>0</v>
      </c>
      <c r="BF35" s="75">
        <v>0</v>
      </c>
      <c r="BG35" s="75">
        <v>0</v>
      </c>
      <c r="BH35" s="75">
        <v>0</v>
      </c>
      <c r="BI35" s="75">
        <v>0</v>
      </c>
      <c r="BJ35" s="75">
        <v>0</v>
      </c>
      <c r="BK35" s="75">
        <v>0</v>
      </c>
      <c r="BL35" s="75">
        <v>0</v>
      </c>
      <c r="BM35" s="75">
        <v>0</v>
      </c>
      <c r="BN35" s="75">
        <v>0</v>
      </c>
      <c r="BO35" s="75">
        <v>0</v>
      </c>
      <c r="BP35" s="75">
        <v>0</v>
      </c>
      <c r="BQ35" s="75">
        <v>0</v>
      </c>
      <c r="BR35" s="75">
        <v>0</v>
      </c>
      <c r="BS35" s="75">
        <v>0</v>
      </c>
      <c r="BT35" s="75">
        <v>0</v>
      </c>
      <c r="BU35" s="75">
        <v>0</v>
      </c>
      <c r="BV35" s="75">
        <v>0</v>
      </c>
      <c r="BW35" s="75">
        <v>0</v>
      </c>
      <c r="BX35" s="75">
        <v>0</v>
      </c>
      <c r="BY35" s="75">
        <v>0</v>
      </c>
      <c r="BZ35" s="75">
        <v>0</v>
      </c>
      <c r="CA35" s="75">
        <v>0</v>
      </c>
      <c r="CB35" s="75">
        <v>0</v>
      </c>
      <c r="CC35" s="75">
        <v>0</v>
      </c>
      <c r="CD35" s="75">
        <v>0</v>
      </c>
      <c r="CE35" s="75">
        <v>0</v>
      </c>
      <c r="CF35" s="75">
        <v>0</v>
      </c>
      <c r="CG35" s="75">
        <v>0</v>
      </c>
      <c r="CH35" s="75">
        <v>0</v>
      </c>
      <c r="CI35" s="75">
        <v>0</v>
      </c>
      <c r="CJ35" s="75"/>
      <c r="CK35" s="68">
        <f t="shared" si="0"/>
        <v>-1</v>
      </c>
      <c r="CL35" s="68">
        <f t="shared" si="1"/>
        <v>-1</v>
      </c>
      <c r="CM35" s="68">
        <f t="shared" si="2"/>
        <v>-1</v>
      </c>
      <c r="CN35" s="68">
        <f t="shared" ref="CN35:CO51" si="13">IF(E35&lt;&gt;0,(BM35-E35)/E35,"")</f>
        <v>-1</v>
      </c>
      <c r="CO35" s="68">
        <f t="shared" si="13"/>
        <v>-1</v>
      </c>
      <c r="CP35" s="68">
        <f t="shared" si="4"/>
        <v>-1</v>
      </c>
      <c r="CQ35" s="68">
        <f t="shared" si="5"/>
        <v>-1</v>
      </c>
    </row>
    <row r="36" spans="1:102" x14ac:dyDescent="0.25">
      <c r="A36" s="89" t="s">
        <v>472</v>
      </c>
      <c r="B36" s="75">
        <v>20513.362195999998</v>
      </c>
      <c r="C36" s="75">
        <v>272.57069869999998</v>
      </c>
      <c r="D36" s="75">
        <v>1074.2555933000001</v>
      </c>
      <c r="E36" s="75">
        <v>2741.0016347000001</v>
      </c>
      <c r="F36" s="75">
        <v>2149.0303514000002</v>
      </c>
      <c r="G36" s="75">
        <v>155.13505781999999</v>
      </c>
      <c r="H36" s="75">
        <v>5056.0718350999996</v>
      </c>
      <c r="P36" s="89"/>
      <c r="Q36" s="89" t="s">
        <v>472</v>
      </c>
      <c r="R36" s="75">
        <v>0</v>
      </c>
      <c r="S36" s="75">
        <v>0</v>
      </c>
      <c r="T36" s="75">
        <v>0</v>
      </c>
      <c r="U36" s="75">
        <v>0</v>
      </c>
      <c r="V36" s="75">
        <v>0</v>
      </c>
      <c r="W36" s="75">
        <v>0</v>
      </c>
      <c r="X36" s="75">
        <v>0</v>
      </c>
      <c r="Y36" s="75">
        <v>0</v>
      </c>
      <c r="Z36" s="75">
        <v>0</v>
      </c>
      <c r="AA36" s="75">
        <v>0</v>
      </c>
      <c r="AB36" s="75">
        <v>0</v>
      </c>
      <c r="AC36" s="75">
        <v>0</v>
      </c>
      <c r="AD36" s="75">
        <v>0</v>
      </c>
      <c r="AE36" s="75">
        <v>0</v>
      </c>
      <c r="AF36" s="75">
        <v>0</v>
      </c>
      <c r="AG36" s="75">
        <v>0</v>
      </c>
      <c r="AH36" s="75">
        <v>0</v>
      </c>
      <c r="AI36" s="75">
        <v>0</v>
      </c>
      <c r="AJ36" s="75">
        <v>0</v>
      </c>
      <c r="AK36" s="75">
        <v>0</v>
      </c>
      <c r="AL36" s="75">
        <v>0</v>
      </c>
      <c r="AM36" s="75">
        <v>0</v>
      </c>
      <c r="AN36" s="75">
        <v>0</v>
      </c>
      <c r="AO36" s="75">
        <v>0</v>
      </c>
      <c r="AP36" s="75">
        <v>0</v>
      </c>
      <c r="AQ36" s="75">
        <v>0</v>
      </c>
      <c r="AR36" s="75">
        <v>0</v>
      </c>
      <c r="AS36" s="75">
        <v>0</v>
      </c>
      <c r="AT36" s="75">
        <v>0</v>
      </c>
      <c r="AU36" s="75">
        <v>0</v>
      </c>
      <c r="AV36" s="75">
        <v>0</v>
      </c>
      <c r="AW36" s="75">
        <v>0</v>
      </c>
      <c r="AX36" s="75">
        <v>0</v>
      </c>
      <c r="AY36" s="75">
        <v>0</v>
      </c>
      <c r="AZ36" s="75">
        <v>0</v>
      </c>
      <c r="BA36" s="75">
        <v>0</v>
      </c>
      <c r="BB36" s="75">
        <v>0</v>
      </c>
      <c r="BC36" s="75">
        <v>0</v>
      </c>
      <c r="BD36" s="75">
        <v>0</v>
      </c>
      <c r="BE36" s="75">
        <v>0</v>
      </c>
      <c r="BF36" s="75">
        <v>0</v>
      </c>
      <c r="BG36" s="75">
        <v>0</v>
      </c>
      <c r="BH36" s="75">
        <v>0</v>
      </c>
      <c r="BI36" s="75">
        <v>0</v>
      </c>
      <c r="BJ36" s="75">
        <v>0</v>
      </c>
      <c r="BK36" s="75">
        <v>0</v>
      </c>
      <c r="BL36" s="75">
        <v>0</v>
      </c>
      <c r="BM36" s="75">
        <v>0</v>
      </c>
      <c r="BN36" s="75">
        <v>0</v>
      </c>
      <c r="BO36" s="75">
        <v>0</v>
      </c>
      <c r="BP36" s="75">
        <v>0</v>
      </c>
      <c r="BQ36" s="75">
        <v>0</v>
      </c>
      <c r="BR36" s="75">
        <v>0</v>
      </c>
      <c r="BS36" s="75">
        <v>0</v>
      </c>
      <c r="BT36" s="75">
        <v>0</v>
      </c>
      <c r="BU36" s="75">
        <v>0</v>
      </c>
      <c r="BV36" s="75">
        <v>0</v>
      </c>
      <c r="BW36" s="75">
        <v>0</v>
      </c>
      <c r="BX36" s="75">
        <v>0</v>
      </c>
      <c r="BY36" s="75">
        <v>0</v>
      </c>
      <c r="BZ36" s="75">
        <v>0</v>
      </c>
      <c r="CA36" s="75">
        <v>0</v>
      </c>
      <c r="CB36" s="75">
        <v>0</v>
      </c>
      <c r="CC36" s="75">
        <v>0</v>
      </c>
      <c r="CD36" s="75">
        <v>0</v>
      </c>
      <c r="CE36" s="75">
        <v>0</v>
      </c>
      <c r="CF36" s="75">
        <v>0</v>
      </c>
      <c r="CG36" s="75">
        <v>0</v>
      </c>
      <c r="CH36" s="75">
        <v>0</v>
      </c>
      <c r="CI36" s="75">
        <v>0</v>
      </c>
      <c r="CJ36" s="75"/>
      <c r="CK36" s="68">
        <f t="shared" si="0"/>
        <v>-1</v>
      </c>
      <c r="CL36" s="68">
        <f t="shared" si="1"/>
        <v>-1</v>
      </c>
      <c r="CM36" s="68">
        <f t="shared" si="2"/>
        <v>-1</v>
      </c>
      <c r="CN36" s="68">
        <f t="shared" si="13"/>
        <v>-1</v>
      </c>
      <c r="CO36" s="68">
        <f t="shared" si="13"/>
        <v>-1</v>
      </c>
      <c r="CP36" s="68">
        <f t="shared" si="4"/>
        <v>-1</v>
      </c>
      <c r="CQ36" s="68">
        <f t="shared" si="5"/>
        <v>-1</v>
      </c>
    </row>
    <row r="37" spans="1:102" x14ac:dyDescent="0.25">
      <c r="A37" s="89" t="s">
        <v>473</v>
      </c>
      <c r="B37" s="75">
        <v>6892.7921232999997</v>
      </c>
      <c r="C37" s="75">
        <v>84.922357778999995</v>
      </c>
      <c r="D37" s="75">
        <v>409.55477904999998</v>
      </c>
      <c r="E37" s="75">
        <v>809.58194237999999</v>
      </c>
      <c r="F37" s="75">
        <v>633.27822287000004</v>
      </c>
      <c r="G37" s="75">
        <v>44.366543876999998</v>
      </c>
      <c r="H37" s="75">
        <v>2093.4895234999999</v>
      </c>
      <c r="P37" s="89"/>
      <c r="Q37" s="89" t="s">
        <v>473</v>
      </c>
      <c r="R37" s="75">
        <v>0</v>
      </c>
      <c r="S37" s="75">
        <v>0</v>
      </c>
      <c r="T37" s="75">
        <v>0</v>
      </c>
      <c r="U37" s="75">
        <v>0</v>
      </c>
      <c r="V37" s="75">
        <v>0</v>
      </c>
      <c r="W37" s="75">
        <v>0</v>
      </c>
      <c r="X37" s="75">
        <v>0</v>
      </c>
      <c r="Y37" s="75">
        <v>0</v>
      </c>
      <c r="Z37" s="75">
        <v>0</v>
      </c>
      <c r="AA37" s="75">
        <v>0</v>
      </c>
      <c r="AB37" s="75">
        <v>0</v>
      </c>
      <c r="AC37" s="75">
        <v>0</v>
      </c>
      <c r="AD37" s="75">
        <v>0</v>
      </c>
      <c r="AE37" s="75">
        <v>0</v>
      </c>
      <c r="AF37" s="75">
        <v>0</v>
      </c>
      <c r="AG37" s="75">
        <v>0</v>
      </c>
      <c r="AH37" s="75">
        <v>0</v>
      </c>
      <c r="AI37" s="75">
        <v>0</v>
      </c>
      <c r="AJ37" s="75">
        <v>0</v>
      </c>
      <c r="AK37" s="75">
        <v>0</v>
      </c>
      <c r="AL37" s="75">
        <v>0</v>
      </c>
      <c r="AM37" s="75">
        <v>0</v>
      </c>
      <c r="AN37" s="75">
        <v>0</v>
      </c>
      <c r="AO37" s="75">
        <v>0</v>
      </c>
      <c r="AP37" s="75">
        <v>0</v>
      </c>
      <c r="AQ37" s="75">
        <v>0</v>
      </c>
      <c r="AR37" s="75">
        <v>0</v>
      </c>
      <c r="AS37" s="75">
        <v>0</v>
      </c>
      <c r="AT37" s="75">
        <v>0</v>
      </c>
      <c r="AU37" s="75">
        <v>0</v>
      </c>
      <c r="AV37" s="75">
        <v>0</v>
      </c>
      <c r="AW37" s="75">
        <v>0</v>
      </c>
      <c r="AX37" s="75">
        <v>0</v>
      </c>
      <c r="AY37" s="75">
        <v>0</v>
      </c>
      <c r="AZ37" s="75">
        <v>0</v>
      </c>
      <c r="BA37" s="75">
        <v>0</v>
      </c>
      <c r="BB37" s="75">
        <v>0</v>
      </c>
      <c r="BC37" s="75">
        <v>0</v>
      </c>
      <c r="BD37" s="75">
        <v>0</v>
      </c>
      <c r="BE37" s="75">
        <v>0</v>
      </c>
      <c r="BF37" s="75">
        <v>0</v>
      </c>
      <c r="BG37" s="75">
        <v>0</v>
      </c>
      <c r="BH37" s="75">
        <v>0</v>
      </c>
      <c r="BI37" s="75">
        <v>0</v>
      </c>
      <c r="BJ37" s="75">
        <v>0</v>
      </c>
      <c r="BK37" s="75">
        <v>0</v>
      </c>
      <c r="BL37" s="75">
        <v>0</v>
      </c>
      <c r="BM37" s="75">
        <v>0</v>
      </c>
      <c r="BN37" s="75">
        <v>0</v>
      </c>
      <c r="BO37" s="75">
        <v>0</v>
      </c>
      <c r="BP37" s="75">
        <v>0</v>
      </c>
      <c r="BQ37" s="75">
        <v>0</v>
      </c>
      <c r="BR37" s="75">
        <v>0</v>
      </c>
      <c r="BS37" s="75">
        <v>0</v>
      </c>
      <c r="BT37" s="75">
        <v>0</v>
      </c>
      <c r="BU37" s="75">
        <v>0</v>
      </c>
      <c r="BV37" s="75">
        <v>0</v>
      </c>
      <c r="BW37" s="75">
        <v>0</v>
      </c>
      <c r="BX37" s="75">
        <v>0</v>
      </c>
      <c r="BY37" s="75">
        <v>0</v>
      </c>
      <c r="BZ37" s="75">
        <v>0</v>
      </c>
      <c r="CA37" s="75">
        <v>0</v>
      </c>
      <c r="CB37" s="75">
        <v>0</v>
      </c>
      <c r="CC37" s="75">
        <v>0</v>
      </c>
      <c r="CD37" s="75">
        <v>0</v>
      </c>
      <c r="CE37" s="75">
        <v>0</v>
      </c>
      <c r="CF37" s="75">
        <v>0</v>
      </c>
      <c r="CG37" s="75">
        <v>0</v>
      </c>
      <c r="CH37" s="75">
        <v>0</v>
      </c>
      <c r="CI37" s="75">
        <v>0</v>
      </c>
      <c r="CJ37" s="75"/>
      <c r="CK37" s="68">
        <f t="shared" si="0"/>
        <v>-1</v>
      </c>
      <c r="CL37" s="68">
        <f t="shared" si="1"/>
        <v>-1</v>
      </c>
      <c r="CM37" s="68">
        <f t="shared" si="2"/>
        <v>-1</v>
      </c>
      <c r="CN37" s="68">
        <f t="shared" si="13"/>
        <v>-1</v>
      </c>
      <c r="CO37" s="68">
        <f t="shared" si="13"/>
        <v>-1</v>
      </c>
      <c r="CP37" s="68">
        <f t="shared" si="4"/>
        <v>-1</v>
      </c>
      <c r="CQ37" s="68">
        <f t="shared" si="5"/>
        <v>-1</v>
      </c>
    </row>
    <row r="38" spans="1:102" x14ac:dyDescent="0.25">
      <c r="A38" s="89" t="s">
        <v>448</v>
      </c>
      <c r="B38" s="75">
        <v>597845.34106000001</v>
      </c>
      <c r="C38" s="75">
        <v>4946.9206228000003</v>
      </c>
      <c r="D38" s="75">
        <v>31226.893564000002</v>
      </c>
      <c r="E38" s="75">
        <v>79673.053763000004</v>
      </c>
      <c r="F38" s="75">
        <v>63018.361601999997</v>
      </c>
      <c r="G38" s="75">
        <v>2942.5243243999998</v>
      </c>
      <c r="H38" s="75">
        <v>188376.39822999999</v>
      </c>
      <c r="P38" s="89"/>
      <c r="Q38" s="89" t="s">
        <v>448</v>
      </c>
      <c r="R38" s="75">
        <v>0</v>
      </c>
      <c r="S38" s="75">
        <v>0</v>
      </c>
      <c r="T38" s="75">
        <v>0</v>
      </c>
      <c r="U38" s="75">
        <v>0</v>
      </c>
      <c r="V38" s="75">
        <v>0</v>
      </c>
      <c r="W38" s="75">
        <v>0</v>
      </c>
      <c r="X38" s="75">
        <v>0</v>
      </c>
      <c r="Y38" s="75">
        <v>0</v>
      </c>
      <c r="Z38" s="75">
        <v>0</v>
      </c>
      <c r="AA38" s="75">
        <v>0</v>
      </c>
      <c r="AB38" s="75">
        <v>0</v>
      </c>
      <c r="AC38" s="75">
        <v>0</v>
      </c>
      <c r="AD38" s="75">
        <v>0</v>
      </c>
      <c r="AE38" s="75">
        <v>0</v>
      </c>
      <c r="AF38" s="75">
        <v>0</v>
      </c>
      <c r="AG38" s="75">
        <v>0</v>
      </c>
      <c r="AH38" s="75">
        <v>0</v>
      </c>
      <c r="AI38" s="75">
        <v>0</v>
      </c>
      <c r="AJ38" s="75">
        <v>0</v>
      </c>
      <c r="AK38" s="75">
        <v>0</v>
      </c>
      <c r="AL38" s="75">
        <v>0</v>
      </c>
      <c r="AM38" s="75">
        <v>0</v>
      </c>
      <c r="AN38" s="75">
        <v>0</v>
      </c>
      <c r="AO38" s="75">
        <v>0</v>
      </c>
      <c r="AP38" s="75">
        <v>0</v>
      </c>
      <c r="AQ38" s="75">
        <v>0</v>
      </c>
      <c r="AR38" s="75">
        <v>0</v>
      </c>
      <c r="AS38" s="75">
        <v>0</v>
      </c>
      <c r="AT38" s="75">
        <v>0</v>
      </c>
      <c r="AU38" s="75">
        <v>0</v>
      </c>
      <c r="AV38" s="75">
        <v>0</v>
      </c>
      <c r="AW38" s="75">
        <v>0</v>
      </c>
      <c r="AX38" s="75">
        <v>0</v>
      </c>
      <c r="AY38" s="75">
        <v>0</v>
      </c>
      <c r="AZ38" s="75">
        <v>0</v>
      </c>
      <c r="BA38" s="75">
        <v>0</v>
      </c>
      <c r="BB38" s="75">
        <v>0</v>
      </c>
      <c r="BC38" s="75">
        <v>0</v>
      </c>
      <c r="BD38" s="75">
        <v>0</v>
      </c>
      <c r="BE38" s="75">
        <v>0</v>
      </c>
      <c r="BF38" s="75">
        <v>0</v>
      </c>
      <c r="BG38" s="75">
        <v>0</v>
      </c>
      <c r="BH38" s="75">
        <v>0</v>
      </c>
      <c r="BI38" s="75">
        <v>0</v>
      </c>
      <c r="BJ38" s="75">
        <v>0</v>
      </c>
      <c r="BK38" s="75">
        <v>0</v>
      </c>
      <c r="BL38" s="75">
        <v>0</v>
      </c>
      <c r="BM38" s="75">
        <v>0</v>
      </c>
      <c r="BN38" s="75">
        <v>0</v>
      </c>
      <c r="BO38" s="75">
        <v>0</v>
      </c>
      <c r="BP38" s="75">
        <v>0</v>
      </c>
      <c r="BQ38" s="75">
        <v>0</v>
      </c>
      <c r="BR38" s="75">
        <v>0</v>
      </c>
      <c r="BS38" s="75">
        <v>0</v>
      </c>
      <c r="BT38" s="75">
        <v>0</v>
      </c>
      <c r="BU38" s="75">
        <v>0</v>
      </c>
      <c r="BV38" s="75">
        <v>0</v>
      </c>
      <c r="BW38" s="75">
        <v>0</v>
      </c>
      <c r="BX38" s="75">
        <v>0</v>
      </c>
      <c r="BY38" s="75">
        <v>0</v>
      </c>
      <c r="BZ38" s="75">
        <v>0</v>
      </c>
      <c r="CA38" s="75">
        <v>0</v>
      </c>
      <c r="CB38" s="75">
        <v>0</v>
      </c>
      <c r="CC38" s="75">
        <v>0</v>
      </c>
      <c r="CD38" s="75">
        <v>0</v>
      </c>
      <c r="CE38" s="75">
        <v>0</v>
      </c>
      <c r="CF38" s="75">
        <v>0</v>
      </c>
      <c r="CG38" s="75">
        <v>0</v>
      </c>
      <c r="CH38" s="75">
        <v>0</v>
      </c>
      <c r="CI38" s="75">
        <v>0</v>
      </c>
      <c r="CJ38" s="75"/>
      <c r="CK38" s="68">
        <f t="shared" si="0"/>
        <v>-1</v>
      </c>
      <c r="CL38" s="68">
        <f t="shared" si="1"/>
        <v>-1</v>
      </c>
      <c r="CM38" s="68">
        <f t="shared" si="2"/>
        <v>-1</v>
      </c>
      <c r="CN38" s="68">
        <f t="shared" si="13"/>
        <v>-1</v>
      </c>
      <c r="CO38" s="68">
        <f t="shared" si="13"/>
        <v>-1</v>
      </c>
      <c r="CP38" s="68">
        <f t="shared" si="4"/>
        <v>-1</v>
      </c>
      <c r="CQ38" s="68">
        <f t="shared" si="5"/>
        <v>-1</v>
      </c>
    </row>
    <row r="39" spans="1:102" x14ac:dyDescent="0.25">
      <c r="A39" s="89" t="s">
        <v>474</v>
      </c>
      <c r="B39" s="75">
        <v>39550.051389</v>
      </c>
      <c r="C39" s="75">
        <v>502.17559347000002</v>
      </c>
      <c r="D39" s="75">
        <v>2038.2164216000001</v>
      </c>
      <c r="E39" s="75">
        <v>5347.8556797000001</v>
      </c>
      <c r="F39" s="75">
        <v>4225.9427443000004</v>
      </c>
      <c r="G39" s="75">
        <v>277.38754763999998</v>
      </c>
      <c r="H39" s="75">
        <v>10291.891195</v>
      </c>
      <c r="P39" s="89"/>
      <c r="Q39" s="89" t="s">
        <v>474</v>
      </c>
      <c r="R39" s="75">
        <v>0</v>
      </c>
      <c r="S39" s="75">
        <v>0</v>
      </c>
      <c r="T39" s="75">
        <v>0</v>
      </c>
      <c r="U39" s="75">
        <v>0</v>
      </c>
      <c r="V39" s="75">
        <v>0</v>
      </c>
      <c r="W39" s="75">
        <v>0</v>
      </c>
      <c r="X39" s="75">
        <v>0</v>
      </c>
      <c r="Y39" s="75">
        <v>0</v>
      </c>
      <c r="Z39" s="75">
        <v>0</v>
      </c>
      <c r="AA39" s="75">
        <v>0</v>
      </c>
      <c r="AB39" s="75">
        <v>0</v>
      </c>
      <c r="AC39" s="75">
        <v>0</v>
      </c>
      <c r="AD39" s="75">
        <v>0</v>
      </c>
      <c r="AE39" s="75">
        <v>0</v>
      </c>
      <c r="AF39" s="75">
        <v>0</v>
      </c>
      <c r="AG39" s="75">
        <v>0</v>
      </c>
      <c r="AH39" s="75">
        <v>0</v>
      </c>
      <c r="AI39" s="75">
        <v>0</v>
      </c>
      <c r="AJ39" s="75">
        <v>0</v>
      </c>
      <c r="AK39" s="75">
        <v>0</v>
      </c>
      <c r="AL39" s="75">
        <v>0</v>
      </c>
      <c r="AM39" s="75">
        <v>0</v>
      </c>
      <c r="AN39" s="75">
        <v>0</v>
      </c>
      <c r="AO39" s="75">
        <v>0</v>
      </c>
      <c r="AP39" s="75">
        <v>0</v>
      </c>
      <c r="AQ39" s="75">
        <v>0</v>
      </c>
      <c r="AR39" s="75">
        <v>0</v>
      </c>
      <c r="AS39" s="75">
        <v>0</v>
      </c>
      <c r="AT39" s="75">
        <v>0</v>
      </c>
      <c r="AU39" s="75">
        <v>0</v>
      </c>
      <c r="AV39" s="75">
        <v>0</v>
      </c>
      <c r="AW39" s="75">
        <v>0</v>
      </c>
      <c r="AX39" s="75">
        <v>0</v>
      </c>
      <c r="AY39" s="75">
        <v>0</v>
      </c>
      <c r="AZ39" s="75">
        <v>0</v>
      </c>
      <c r="BA39" s="75">
        <v>0</v>
      </c>
      <c r="BB39" s="75">
        <v>0</v>
      </c>
      <c r="BC39" s="75">
        <v>0</v>
      </c>
      <c r="BD39" s="75">
        <v>0</v>
      </c>
      <c r="BE39" s="75">
        <v>0</v>
      </c>
      <c r="BF39" s="75">
        <v>0</v>
      </c>
      <c r="BG39" s="75">
        <v>0</v>
      </c>
      <c r="BH39" s="75">
        <v>0</v>
      </c>
      <c r="BI39" s="75">
        <v>0</v>
      </c>
      <c r="BJ39" s="75">
        <v>0</v>
      </c>
      <c r="BK39" s="75">
        <v>0</v>
      </c>
      <c r="BL39" s="75">
        <v>0</v>
      </c>
      <c r="BM39" s="75">
        <v>0</v>
      </c>
      <c r="BN39" s="75">
        <v>0</v>
      </c>
      <c r="BO39" s="75">
        <v>0</v>
      </c>
      <c r="BP39" s="75">
        <v>0</v>
      </c>
      <c r="BQ39" s="75">
        <v>0</v>
      </c>
      <c r="BR39" s="75">
        <v>0</v>
      </c>
      <c r="BS39" s="75">
        <v>0</v>
      </c>
      <c r="BT39" s="75">
        <v>0</v>
      </c>
      <c r="BU39" s="75">
        <v>0</v>
      </c>
      <c r="BV39" s="75">
        <v>0</v>
      </c>
      <c r="BW39" s="75">
        <v>0</v>
      </c>
      <c r="BX39" s="75">
        <v>0</v>
      </c>
      <c r="BY39" s="75">
        <v>0</v>
      </c>
      <c r="BZ39" s="75">
        <v>0</v>
      </c>
      <c r="CA39" s="75">
        <v>0</v>
      </c>
      <c r="CB39" s="75">
        <v>0</v>
      </c>
      <c r="CC39" s="75">
        <v>0</v>
      </c>
      <c r="CD39" s="75">
        <v>0</v>
      </c>
      <c r="CE39" s="75">
        <v>0</v>
      </c>
      <c r="CF39" s="75">
        <v>0</v>
      </c>
      <c r="CG39" s="75">
        <v>0</v>
      </c>
      <c r="CH39" s="75">
        <v>0</v>
      </c>
      <c r="CI39" s="75">
        <v>0</v>
      </c>
      <c r="CJ39" s="75"/>
      <c r="CK39" s="68">
        <f t="shared" si="0"/>
        <v>-1</v>
      </c>
      <c r="CL39" s="68">
        <f t="shared" si="1"/>
        <v>-1</v>
      </c>
      <c r="CM39" s="68">
        <f t="shared" si="2"/>
        <v>-1</v>
      </c>
      <c r="CN39" s="68">
        <f t="shared" si="13"/>
        <v>-1</v>
      </c>
      <c r="CO39" s="68">
        <f t="shared" si="13"/>
        <v>-1</v>
      </c>
      <c r="CP39" s="68">
        <f t="shared" si="4"/>
        <v>-1</v>
      </c>
      <c r="CQ39" s="68">
        <f t="shared" si="5"/>
        <v>-1</v>
      </c>
    </row>
    <row r="40" spans="1:102" x14ac:dyDescent="0.25">
      <c r="A40" s="89" t="s">
        <v>449</v>
      </c>
      <c r="B40" s="75">
        <v>159770.96797999999</v>
      </c>
      <c r="C40" s="75">
        <v>2536.5090285000001</v>
      </c>
      <c r="D40" s="75">
        <v>6182.1740050999997</v>
      </c>
      <c r="E40" s="75">
        <v>24572.929101000002</v>
      </c>
      <c r="F40" s="75">
        <v>19199.403044999999</v>
      </c>
      <c r="G40" s="75">
        <v>1448.1154312000001</v>
      </c>
      <c r="H40" s="75">
        <v>31097.431508999998</v>
      </c>
      <c r="P40" s="89"/>
      <c r="Q40" s="89" t="s">
        <v>449</v>
      </c>
      <c r="R40" s="75">
        <v>1158.0009517347301</v>
      </c>
      <c r="S40" s="75">
        <v>476.71792027455598</v>
      </c>
      <c r="T40" s="75">
        <v>0</v>
      </c>
      <c r="U40" s="75">
        <v>1119.23450625296</v>
      </c>
      <c r="V40" s="75">
        <v>1119.23450625296</v>
      </c>
      <c r="W40" s="75">
        <v>262.97944988480202</v>
      </c>
      <c r="X40" s="75">
        <v>369.06366098152398</v>
      </c>
      <c r="Y40" s="75">
        <v>309.90117748543997</v>
      </c>
      <c r="Z40" s="75">
        <v>0</v>
      </c>
      <c r="AA40" s="75">
        <v>3239.1393511904998</v>
      </c>
      <c r="AB40" s="75">
        <v>102805.751126837</v>
      </c>
      <c r="AC40" s="75">
        <v>832.20148585180903</v>
      </c>
      <c r="AD40" s="75">
        <v>438.01352025469902</v>
      </c>
      <c r="AE40" s="75">
        <v>267.83565665651901</v>
      </c>
      <c r="AF40" s="75">
        <v>32.640539424478099</v>
      </c>
      <c r="AG40" s="75">
        <v>123.366950762069</v>
      </c>
      <c r="AH40" s="75">
        <v>1304.81760721826</v>
      </c>
      <c r="AI40" s="75">
        <v>1304.81760721826</v>
      </c>
      <c r="AJ40" s="75">
        <v>1273.76854433525</v>
      </c>
      <c r="AK40" s="75">
        <v>0</v>
      </c>
      <c r="AL40" s="75">
        <v>29903657.7680098</v>
      </c>
      <c r="AM40" s="75">
        <v>0</v>
      </c>
      <c r="AN40" s="75">
        <v>1309.5889526047299</v>
      </c>
      <c r="AO40" s="75">
        <v>126.478259262476</v>
      </c>
      <c r="AP40" s="75">
        <v>151.17738194264101</v>
      </c>
      <c r="AQ40" s="75">
        <v>1354.17574857265</v>
      </c>
      <c r="AR40" s="75">
        <v>110.84541764934799</v>
      </c>
      <c r="AS40" s="75">
        <v>516.59257143394996</v>
      </c>
      <c r="AT40" s="75">
        <v>483.87649595447999</v>
      </c>
      <c r="AU40" s="75">
        <v>62.501951803417697</v>
      </c>
      <c r="AV40" s="75">
        <v>1692.2810285553601</v>
      </c>
      <c r="AW40" s="75">
        <v>0</v>
      </c>
      <c r="AX40" s="75">
        <v>22455.3439505723</v>
      </c>
      <c r="AY40" s="75">
        <v>3804.7822351559998</v>
      </c>
      <c r="AZ40" s="75">
        <v>422.75362214763197</v>
      </c>
      <c r="BA40" s="75">
        <v>4227.5358573036301</v>
      </c>
      <c r="BB40" s="75">
        <v>0.80552398608979403</v>
      </c>
      <c r="BC40" s="75">
        <v>832.842263184741</v>
      </c>
      <c r="BD40" s="75">
        <v>56.242529861428601</v>
      </c>
      <c r="BE40" s="75">
        <v>2.0109136865137698</v>
      </c>
      <c r="BF40" s="75">
        <v>6053.8218072352302</v>
      </c>
      <c r="BG40" s="75">
        <v>41.516025022459601</v>
      </c>
      <c r="BH40" s="75">
        <v>111.533831688134</v>
      </c>
      <c r="BI40" s="75">
        <v>466.47834576188899</v>
      </c>
      <c r="BJ40" s="75">
        <v>2.1055184632682402</v>
      </c>
      <c r="BK40" s="75">
        <v>0</v>
      </c>
      <c r="BL40" s="75">
        <v>82.204298485975798</v>
      </c>
      <c r="BM40" s="75">
        <v>15409.9720059098</v>
      </c>
      <c r="BN40" s="75">
        <v>12131.573150439301</v>
      </c>
      <c r="BO40" s="75">
        <v>3278.3988554704902</v>
      </c>
      <c r="BP40" s="75">
        <v>2.7841719550036599</v>
      </c>
      <c r="BQ40" s="75">
        <v>5.57725922496514E-2</v>
      </c>
      <c r="BR40" s="75">
        <v>1806.5676285432401</v>
      </c>
      <c r="BS40" s="75">
        <v>7.7606306989202798</v>
      </c>
      <c r="BT40" s="75">
        <v>3925.7285577914099</v>
      </c>
      <c r="BU40" s="75">
        <v>29.9129137320392</v>
      </c>
      <c r="BV40" s="75">
        <v>6.5541454521404097</v>
      </c>
      <c r="BW40" s="75">
        <v>5608.1845433952303</v>
      </c>
      <c r="BX40" s="75">
        <v>137.51006040912901</v>
      </c>
      <c r="BY40" s="75">
        <v>7.0623567269079501</v>
      </c>
      <c r="BZ40" s="75">
        <v>30.936408133952799</v>
      </c>
      <c r="CA40" s="75">
        <v>0.17708830999189801</v>
      </c>
      <c r="CB40" s="75">
        <v>910.48486990415404</v>
      </c>
      <c r="CC40" s="75">
        <v>1505.1419549744601</v>
      </c>
      <c r="CD40" s="75">
        <v>0</v>
      </c>
      <c r="CE40" s="75">
        <v>21.6881041451194</v>
      </c>
      <c r="CF40" s="75">
        <v>338.43292370820097</v>
      </c>
      <c r="CG40" s="75">
        <v>213.83497573498201</v>
      </c>
      <c r="CH40" s="75">
        <v>21304.091310592601</v>
      </c>
      <c r="CI40" s="75">
        <v>149.902947138347</v>
      </c>
      <c r="CJ40" s="75"/>
      <c r="CK40" s="68">
        <f t="shared" si="0"/>
        <v>-0.35654297882387398</v>
      </c>
      <c r="CL40" s="68">
        <f t="shared" si="1"/>
        <v>-0.33283067020813484</v>
      </c>
      <c r="CM40" s="68">
        <f t="shared" si="2"/>
        <v>-0.31617326626262637</v>
      </c>
      <c r="CN40" s="68">
        <f t="shared" si="13"/>
        <v>-0.3728882730027212</v>
      </c>
      <c r="CO40" s="68">
        <f t="shared" si="13"/>
        <v>-0.36812758594602957</v>
      </c>
      <c r="CP40" s="68">
        <f t="shared" si="4"/>
        <v>-0.37126222793602259</v>
      </c>
      <c r="CQ40" s="68">
        <f t="shared" si="5"/>
        <v>-0.31492440768212893</v>
      </c>
    </row>
    <row r="41" spans="1:102" x14ac:dyDescent="0.25">
      <c r="A41" s="89" t="s">
        <v>450</v>
      </c>
      <c r="B41" s="75">
        <v>26832.463867999999</v>
      </c>
      <c r="C41" s="75">
        <v>477.09450485000002</v>
      </c>
      <c r="D41" s="75">
        <v>1328.6520155999999</v>
      </c>
      <c r="E41" s="75">
        <v>3800.0394261000001</v>
      </c>
      <c r="F41" s="75">
        <v>3082.9661080000001</v>
      </c>
      <c r="G41" s="75">
        <v>226.20255351</v>
      </c>
      <c r="H41" s="75">
        <v>5923.2014392999999</v>
      </c>
      <c r="P41" s="89"/>
      <c r="Q41" s="89" t="s">
        <v>450</v>
      </c>
      <c r="R41" s="75">
        <v>217.35045119744001</v>
      </c>
      <c r="S41" s="75">
        <v>151.33419165408199</v>
      </c>
      <c r="T41" s="75">
        <v>0</v>
      </c>
      <c r="U41" s="75">
        <v>357.28280442320198</v>
      </c>
      <c r="V41" s="75">
        <v>357.28280442320198</v>
      </c>
      <c r="W41" s="75">
        <v>90.354756576051102</v>
      </c>
      <c r="X41" s="75">
        <v>69.435422509835703</v>
      </c>
      <c r="Y41" s="75">
        <v>80.167619666943693</v>
      </c>
      <c r="Z41" s="75">
        <v>0</v>
      </c>
      <c r="AA41" s="75">
        <v>1015.83026808191</v>
      </c>
      <c r="AB41" s="75">
        <v>26936.737958096699</v>
      </c>
      <c r="AC41" s="75">
        <v>268.39458516681702</v>
      </c>
      <c r="AD41" s="75">
        <v>171.63090823533699</v>
      </c>
      <c r="AE41" s="75">
        <v>66.991251994141905</v>
      </c>
      <c r="AF41" s="75">
        <v>6.1264405113185996</v>
      </c>
      <c r="AG41" s="75">
        <v>23.155311488133599</v>
      </c>
      <c r="AH41" s="75">
        <v>344.09555835689298</v>
      </c>
      <c r="AI41" s="75">
        <v>344.09555835689298</v>
      </c>
      <c r="AJ41" s="75">
        <v>472.45076882177199</v>
      </c>
      <c r="AK41" s="75">
        <v>0</v>
      </c>
      <c r="AL41" s="75">
        <v>7634304.6311394004</v>
      </c>
      <c r="AM41" s="75">
        <v>0</v>
      </c>
      <c r="AN41" s="75">
        <v>255.14766082623601</v>
      </c>
      <c r="AO41" s="75">
        <v>31.5081965473405</v>
      </c>
      <c r="AP41" s="75">
        <v>28.375205384953901</v>
      </c>
      <c r="AQ41" s="75">
        <v>262.82447318635002</v>
      </c>
      <c r="AR41" s="75">
        <v>29.863673517381301</v>
      </c>
      <c r="AS41" s="75">
        <v>96.9615821058037</v>
      </c>
      <c r="AT41" s="75">
        <v>189.60180370342201</v>
      </c>
      <c r="AU41" s="75">
        <v>11.731286659404701</v>
      </c>
      <c r="AV41" s="75">
        <v>478.90627387511898</v>
      </c>
      <c r="AW41" s="75">
        <v>0</v>
      </c>
      <c r="AX41" s="75">
        <v>6302.4369689203404</v>
      </c>
      <c r="AY41" s="75">
        <v>1199.78275982737</v>
      </c>
      <c r="AZ41" s="75">
        <v>133.30919268330001</v>
      </c>
      <c r="BA41" s="75">
        <v>1333.0919525106699</v>
      </c>
      <c r="BB41" s="75">
        <v>0.15119226724895099</v>
      </c>
      <c r="BC41" s="75">
        <v>212.49601047838601</v>
      </c>
      <c r="BD41" s="75">
        <v>10.5564228595857</v>
      </c>
      <c r="BE41" s="75">
        <v>0.53857642793917404</v>
      </c>
      <c r="BF41" s="75">
        <v>2098.3940175546199</v>
      </c>
      <c r="BG41" s="75">
        <v>10.018512784117901</v>
      </c>
      <c r="BH41" s="75">
        <v>43.739059970347803</v>
      </c>
      <c r="BI41" s="75">
        <v>132.33224730567599</v>
      </c>
      <c r="BJ41" s="75">
        <v>0.523726076853122</v>
      </c>
      <c r="BK41" s="75">
        <v>0</v>
      </c>
      <c r="BL41" s="75">
        <v>32.928618131141903</v>
      </c>
      <c r="BM41" s="75">
        <v>3817.5157130758998</v>
      </c>
      <c r="BN41" s="75">
        <v>3097.1505887175799</v>
      </c>
      <c r="BO41" s="75">
        <v>720.36512435831798</v>
      </c>
      <c r="BP41" s="75">
        <v>0.81899846827273304</v>
      </c>
      <c r="BQ41" s="75">
        <v>1.3375629171558099E-2</v>
      </c>
      <c r="BR41" s="75">
        <v>437.752784320177</v>
      </c>
      <c r="BS41" s="75">
        <v>3.0906181944145801</v>
      </c>
      <c r="BT41" s="75">
        <v>992.49228445576205</v>
      </c>
      <c r="BU41" s="75">
        <v>10.552433478948601</v>
      </c>
      <c r="BV41" s="75">
        <v>2.2287918344108402</v>
      </c>
      <c r="BW41" s="75">
        <v>1417.8462482823199</v>
      </c>
      <c r="BX41" s="75">
        <v>53.881844673023203</v>
      </c>
      <c r="BY41" s="75">
        <v>1.7218825255488099</v>
      </c>
      <c r="BZ41" s="75">
        <v>10.508083708945801</v>
      </c>
      <c r="CA41" s="75">
        <v>4.4347123533788599E-2</v>
      </c>
      <c r="CB41" s="75">
        <v>227.242974918676</v>
      </c>
      <c r="CC41" s="75">
        <v>582.08021120645401</v>
      </c>
      <c r="CD41" s="75">
        <v>0</v>
      </c>
      <c r="CE41" s="75">
        <v>4.0707243000759403</v>
      </c>
      <c r="CF41" s="75">
        <v>90.891560697875093</v>
      </c>
      <c r="CG41" s="75">
        <v>44.8505184799034</v>
      </c>
      <c r="CH41" s="75">
        <v>5934.9635127785396</v>
      </c>
      <c r="CI41" s="75">
        <v>40.552265174039398</v>
      </c>
      <c r="CJ41" s="75"/>
      <c r="CK41" s="68">
        <f t="shared" si="0"/>
        <v>3.8861168549286984E-3</v>
      </c>
      <c r="CL41" s="68">
        <f t="shared" si="1"/>
        <v>3.7975055396804215E-3</v>
      </c>
      <c r="CM41" s="68">
        <f t="shared" si="2"/>
        <v>3.3416853009965702E-3</v>
      </c>
      <c r="CN41" s="68">
        <f t="shared" si="13"/>
        <v>4.5989751726959616E-3</v>
      </c>
      <c r="CO41" s="68">
        <f t="shared" si="13"/>
        <v>4.6009200947011658E-3</v>
      </c>
      <c r="CP41" s="68">
        <f t="shared" si="4"/>
        <v>4.5995122182827227E-3</v>
      </c>
      <c r="CQ41" s="68">
        <f t="shared" si="5"/>
        <v>1.9857628681170837E-3</v>
      </c>
    </row>
    <row r="42" spans="1:102" x14ac:dyDescent="0.25">
      <c r="A42" s="89" t="s">
        <v>451</v>
      </c>
      <c r="B42" s="75">
        <v>176645.07235999999</v>
      </c>
      <c r="C42" s="75">
        <v>2061.6380371999999</v>
      </c>
      <c r="D42" s="75">
        <v>10296.201496</v>
      </c>
      <c r="E42" s="75">
        <v>19993.6407</v>
      </c>
      <c r="F42" s="75">
        <v>15842.440489000001</v>
      </c>
      <c r="G42" s="75">
        <v>872.78208611000002</v>
      </c>
      <c r="H42" s="75">
        <v>64998.119243000001</v>
      </c>
      <c r="P42" s="89"/>
      <c r="Q42" s="89" t="s">
        <v>451</v>
      </c>
      <c r="R42" s="75">
        <v>0</v>
      </c>
      <c r="S42" s="75">
        <v>0</v>
      </c>
      <c r="T42" s="75">
        <v>0</v>
      </c>
      <c r="U42" s="75">
        <v>0</v>
      </c>
      <c r="V42" s="75">
        <v>0</v>
      </c>
      <c r="W42" s="75">
        <v>0</v>
      </c>
      <c r="X42" s="75">
        <v>0</v>
      </c>
      <c r="Y42" s="75">
        <v>0</v>
      </c>
      <c r="Z42" s="75">
        <v>0</v>
      </c>
      <c r="AA42" s="75">
        <v>0</v>
      </c>
      <c r="AB42" s="75">
        <v>0</v>
      </c>
      <c r="AC42" s="75">
        <v>0</v>
      </c>
      <c r="AD42" s="75">
        <v>0</v>
      </c>
      <c r="AE42" s="75">
        <v>0</v>
      </c>
      <c r="AF42" s="75">
        <v>0</v>
      </c>
      <c r="AG42" s="75">
        <v>0</v>
      </c>
      <c r="AH42" s="75">
        <v>0</v>
      </c>
      <c r="AI42" s="75">
        <v>0</v>
      </c>
      <c r="AJ42" s="75">
        <v>0</v>
      </c>
      <c r="AK42" s="75">
        <v>0</v>
      </c>
      <c r="AL42" s="75">
        <v>0</v>
      </c>
      <c r="AM42" s="75">
        <v>0</v>
      </c>
      <c r="AN42" s="75">
        <v>0</v>
      </c>
      <c r="AO42" s="75">
        <v>0</v>
      </c>
      <c r="AP42" s="75">
        <v>0</v>
      </c>
      <c r="AQ42" s="75">
        <v>0</v>
      </c>
      <c r="AR42" s="75">
        <v>0</v>
      </c>
      <c r="AS42" s="75">
        <v>0</v>
      </c>
      <c r="AT42" s="75">
        <v>0</v>
      </c>
      <c r="AU42" s="75">
        <v>0</v>
      </c>
      <c r="AV42" s="75">
        <v>0</v>
      </c>
      <c r="AW42" s="75">
        <v>0</v>
      </c>
      <c r="AX42" s="75">
        <v>0</v>
      </c>
      <c r="AY42" s="75">
        <v>0</v>
      </c>
      <c r="AZ42" s="75">
        <v>0</v>
      </c>
      <c r="BA42" s="75">
        <v>0</v>
      </c>
      <c r="BB42" s="75">
        <v>0</v>
      </c>
      <c r="BC42" s="75">
        <v>0</v>
      </c>
      <c r="BD42" s="75">
        <v>0</v>
      </c>
      <c r="BE42" s="75">
        <v>0</v>
      </c>
      <c r="BF42" s="75">
        <v>0</v>
      </c>
      <c r="BG42" s="75">
        <v>0</v>
      </c>
      <c r="BH42" s="75">
        <v>0</v>
      </c>
      <c r="BI42" s="75">
        <v>0</v>
      </c>
      <c r="BJ42" s="75">
        <v>0</v>
      </c>
      <c r="BK42" s="75">
        <v>0</v>
      </c>
      <c r="BL42" s="75">
        <v>0</v>
      </c>
      <c r="BM42" s="75">
        <v>0</v>
      </c>
      <c r="BN42" s="75">
        <v>0</v>
      </c>
      <c r="BO42" s="75">
        <v>0</v>
      </c>
      <c r="BP42" s="75">
        <v>0</v>
      </c>
      <c r="BQ42" s="75">
        <v>0</v>
      </c>
      <c r="BR42" s="75">
        <v>0</v>
      </c>
      <c r="BS42" s="75">
        <v>0</v>
      </c>
      <c r="BT42" s="75">
        <v>0</v>
      </c>
      <c r="BU42" s="75">
        <v>0</v>
      </c>
      <c r="BV42" s="75">
        <v>0</v>
      </c>
      <c r="BW42" s="75">
        <v>0</v>
      </c>
      <c r="BX42" s="75">
        <v>0</v>
      </c>
      <c r="BY42" s="75">
        <v>0</v>
      </c>
      <c r="BZ42" s="75">
        <v>0</v>
      </c>
      <c r="CA42" s="75">
        <v>0</v>
      </c>
      <c r="CB42" s="75">
        <v>0</v>
      </c>
      <c r="CC42" s="75">
        <v>0</v>
      </c>
      <c r="CD42" s="75">
        <v>0</v>
      </c>
      <c r="CE42" s="75">
        <v>0</v>
      </c>
      <c r="CF42" s="75">
        <v>0</v>
      </c>
      <c r="CG42" s="75">
        <v>0</v>
      </c>
      <c r="CH42" s="75">
        <v>0</v>
      </c>
      <c r="CI42" s="75">
        <v>0</v>
      </c>
      <c r="CJ42" s="75"/>
      <c r="CK42" s="68">
        <f t="shared" si="0"/>
        <v>-1</v>
      </c>
      <c r="CL42" s="68">
        <f t="shared" si="1"/>
        <v>-1</v>
      </c>
      <c r="CM42" s="68">
        <f t="shared" si="2"/>
        <v>-1</v>
      </c>
      <c r="CN42" s="68">
        <f t="shared" si="13"/>
        <v>-1</v>
      </c>
      <c r="CO42" s="68">
        <f t="shared" si="13"/>
        <v>-1</v>
      </c>
      <c r="CP42" s="68">
        <f t="shared" si="4"/>
        <v>-1</v>
      </c>
      <c r="CQ42" s="68">
        <f t="shared" si="5"/>
        <v>-1</v>
      </c>
    </row>
    <row r="43" spans="1:102" x14ac:dyDescent="0.25">
      <c r="A43" s="89" t="s">
        <v>452</v>
      </c>
      <c r="B43" s="75">
        <v>118925.04643</v>
      </c>
      <c r="C43" s="75">
        <v>1538.4368044</v>
      </c>
      <c r="D43" s="75">
        <v>6423.2167307</v>
      </c>
      <c r="E43" s="75">
        <v>15124.150890000001</v>
      </c>
      <c r="F43" s="75">
        <v>11950.006775</v>
      </c>
      <c r="G43" s="75">
        <v>781.05092868999998</v>
      </c>
      <c r="H43" s="75">
        <v>34695.440756000004</v>
      </c>
      <c r="P43" s="89"/>
      <c r="Q43" s="89" t="s">
        <v>452</v>
      </c>
      <c r="R43" s="75">
        <v>70.929207370981601</v>
      </c>
      <c r="S43" s="75">
        <v>147.900349417825</v>
      </c>
      <c r="T43" s="75">
        <v>0</v>
      </c>
      <c r="U43" s="75">
        <v>351.04194276691402</v>
      </c>
      <c r="V43" s="75">
        <v>351.04194276691402</v>
      </c>
      <c r="W43" s="75">
        <v>94.7755278791481</v>
      </c>
      <c r="X43" s="75">
        <v>22.920787441276101</v>
      </c>
      <c r="Y43" s="75">
        <v>61.200687465182099</v>
      </c>
      <c r="Z43" s="75">
        <v>0</v>
      </c>
      <c r="AA43" s="75">
        <v>981.07105555413796</v>
      </c>
      <c r="AB43" s="75">
        <v>12793.0635749047</v>
      </c>
      <c r="AC43" s="75">
        <v>266.270977665087</v>
      </c>
      <c r="AD43" s="75">
        <v>198.41867235645</v>
      </c>
      <c r="AE43" s="75">
        <v>48.490232833032898</v>
      </c>
      <c r="AF43" s="75">
        <v>1.9992835463495899</v>
      </c>
      <c r="AG43" s="75">
        <v>7.5563997658195303</v>
      </c>
      <c r="AH43" s="75">
        <v>270.260337195923</v>
      </c>
      <c r="AI43" s="75">
        <v>270.260337195923</v>
      </c>
      <c r="AJ43" s="75">
        <v>525.84999697506805</v>
      </c>
      <c r="AK43" s="75">
        <v>0</v>
      </c>
      <c r="AL43" s="75">
        <v>2454449.7489089798</v>
      </c>
      <c r="AM43" s="75">
        <v>0</v>
      </c>
      <c r="AN43" s="75">
        <v>98.146667026909697</v>
      </c>
      <c r="AO43" s="75">
        <v>22.6552222958234</v>
      </c>
      <c r="AP43" s="75">
        <v>9.2598265880883108</v>
      </c>
      <c r="AQ43" s="75">
        <v>99.549969925533702</v>
      </c>
      <c r="AR43" s="75">
        <v>24.172518724269001</v>
      </c>
      <c r="AS43" s="75">
        <v>31.642039187995799</v>
      </c>
      <c r="AT43" s="75">
        <v>219.194400647024</v>
      </c>
      <c r="AU43" s="75">
        <v>3.82832664741745</v>
      </c>
      <c r="AV43" s="75">
        <v>198.966735098133</v>
      </c>
      <c r="AW43" s="75">
        <v>0</v>
      </c>
      <c r="AX43" s="75">
        <v>5381.6144424786498</v>
      </c>
      <c r="AY43" s="75">
        <v>733.12058157928095</v>
      </c>
      <c r="AZ43" s="75">
        <v>81.457865085952605</v>
      </c>
      <c r="BA43" s="75">
        <v>814.57844666523295</v>
      </c>
      <c r="BB43" s="75">
        <v>4.9339540624635497E-2</v>
      </c>
      <c r="BC43" s="75">
        <v>158.81220875019901</v>
      </c>
      <c r="BD43" s="75">
        <v>3.4449314860386999</v>
      </c>
      <c r="BE43" s="75">
        <v>0.24521345668193301</v>
      </c>
      <c r="BF43" s="75">
        <v>2217.08256878784</v>
      </c>
      <c r="BG43" s="75">
        <v>1.5611423063652901</v>
      </c>
      <c r="BH43" s="75">
        <v>57.717477118779499</v>
      </c>
      <c r="BI43" s="75">
        <v>80.414932125200394</v>
      </c>
      <c r="BJ43" s="75">
        <v>0.12889463174545401</v>
      </c>
      <c r="BK43" s="75">
        <v>0</v>
      </c>
      <c r="BL43" s="75">
        <v>44.739402351229302</v>
      </c>
      <c r="BM43" s="75">
        <v>1249.83849929187</v>
      </c>
      <c r="BN43" s="75">
        <v>995.74240180349102</v>
      </c>
      <c r="BO43" s="75">
        <v>254.096097488384</v>
      </c>
      <c r="BP43" s="75">
        <v>0.57277143361056404</v>
      </c>
      <c r="BQ43" s="75">
        <v>1.8325095763267599E-3</v>
      </c>
      <c r="BR43" s="75">
        <v>73.652423077982903</v>
      </c>
      <c r="BS43" s="75">
        <v>4.1662362072785601</v>
      </c>
      <c r="BT43" s="75">
        <v>291.25315101109402</v>
      </c>
      <c r="BU43" s="75">
        <v>11.731306658509499</v>
      </c>
      <c r="BV43" s="75">
        <v>2.30532681095917</v>
      </c>
      <c r="BW43" s="75">
        <v>416.07592817341498</v>
      </c>
      <c r="BX43" s="75">
        <v>62.291588128745502</v>
      </c>
      <c r="BY43" s="75">
        <v>0.32161743359954098</v>
      </c>
      <c r="BZ43" s="75">
        <v>10.842956533672799</v>
      </c>
      <c r="CA43" s="75">
        <v>1.1789963789083801E-2</v>
      </c>
      <c r="CB43" s="75">
        <v>70.5853857107425</v>
      </c>
      <c r="CC43" s="75">
        <v>667.06071409079402</v>
      </c>
      <c r="CD43" s="75">
        <v>0</v>
      </c>
      <c r="CE43" s="75">
        <v>1.3284384224781001</v>
      </c>
      <c r="CF43" s="75">
        <v>73.250510492579593</v>
      </c>
      <c r="CG43" s="75">
        <v>22.145351570303699</v>
      </c>
      <c r="CH43" s="75">
        <v>5020.5878594773903</v>
      </c>
      <c r="CI43" s="75">
        <v>33.008068193917403</v>
      </c>
      <c r="CJ43" s="75"/>
      <c r="CK43" s="68">
        <f t="shared" si="0"/>
        <v>-0.89242750825886974</v>
      </c>
      <c r="CL43" s="68">
        <f t="shared" si="1"/>
        <v>-0.87066954292234877</v>
      </c>
      <c r="CM43" s="68">
        <f t="shared" si="2"/>
        <v>-0.87318216388808345</v>
      </c>
      <c r="CN43" s="68">
        <f t="shared" si="13"/>
        <v>-0.91736141034414997</v>
      </c>
      <c r="CO43" s="68">
        <f t="shared" si="13"/>
        <v>-0.9166743232408342</v>
      </c>
      <c r="CP43" s="68">
        <f t="shared" si="4"/>
        <v>-0.90962767840359626</v>
      </c>
      <c r="CQ43" s="68">
        <f t="shared" si="5"/>
        <v>-0.85529545813280494</v>
      </c>
    </row>
    <row r="44" spans="1:102" x14ac:dyDescent="0.25">
      <c r="A44" s="89" t="s">
        <v>475</v>
      </c>
      <c r="B44" s="75">
        <v>2735.4289316999998</v>
      </c>
      <c r="C44" s="75">
        <v>44.086671246999998</v>
      </c>
      <c r="D44" s="75">
        <v>159.04627540000001</v>
      </c>
      <c r="E44" s="75">
        <v>289.91027249000001</v>
      </c>
      <c r="F44" s="75">
        <v>226.80039923000001</v>
      </c>
      <c r="G44" s="75">
        <v>17.566317575999999</v>
      </c>
      <c r="H44" s="75">
        <v>985.17753320999998</v>
      </c>
      <c r="P44" s="89"/>
      <c r="Q44" s="89" t="s">
        <v>475</v>
      </c>
      <c r="R44" s="75">
        <v>0</v>
      </c>
      <c r="S44" s="75">
        <v>0</v>
      </c>
      <c r="T44" s="75">
        <v>0</v>
      </c>
      <c r="U44" s="75">
        <v>0</v>
      </c>
      <c r="V44" s="75">
        <v>0</v>
      </c>
      <c r="W44" s="75">
        <v>0</v>
      </c>
      <c r="X44" s="75">
        <v>0</v>
      </c>
      <c r="Y44" s="75">
        <v>0</v>
      </c>
      <c r="Z44" s="75">
        <v>0</v>
      </c>
      <c r="AA44" s="75">
        <v>0</v>
      </c>
      <c r="AB44" s="75">
        <v>0</v>
      </c>
      <c r="AC44" s="75">
        <v>0</v>
      </c>
      <c r="AD44" s="75">
        <v>0</v>
      </c>
      <c r="AE44" s="75">
        <v>0</v>
      </c>
      <c r="AF44" s="75">
        <v>0</v>
      </c>
      <c r="AG44" s="75">
        <v>0</v>
      </c>
      <c r="AH44" s="75">
        <v>0</v>
      </c>
      <c r="AI44" s="75">
        <v>0</v>
      </c>
      <c r="AJ44" s="75">
        <v>0</v>
      </c>
      <c r="AK44" s="75">
        <v>0</v>
      </c>
      <c r="AL44" s="75">
        <v>0</v>
      </c>
      <c r="AM44" s="75">
        <v>0</v>
      </c>
      <c r="AN44" s="75">
        <v>0</v>
      </c>
      <c r="AO44" s="75">
        <v>0</v>
      </c>
      <c r="AP44" s="75">
        <v>0</v>
      </c>
      <c r="AQ44" s="75">
        <v>0</v>
      </c>
      <c r="AR44" s="75">
        <v>0</v>
      </c>
      <c r="AS44" s="75">
        <v>0</v>
      </c>
      <c r="AT44" s="75">
        <v>0</v>
      </c>
      <c r="AU44" s="75">
        <v>0</v>
      </c>
      <c r="AV44" s="75">
        <v>0</v>
      </c>
      <c r="AW44" s="75">
        <v>0</v>
      </c>
      <c r="AX44" s="75">
        <v>0</v>
      </c>
      <c r="AY44" s="75">
        <v>0</v>
      </c>
      <c r="AZ44" s="75">
        <v>0</v>
      </c>
      <c r="BA44" s="75">
        <v>0</v>
      </c>
      <c r="BB44" s="75">
        <v>0</v>
      </c>
      <c r="BC44" s="75">
        <v>0</v>
      </c>
      <c r="BD44" s="75">
        <v>0</v>
      </c>
      <c r="BE44" s="75">
        <v>0</v>
      </c>
      <c r="BF44" s="75">
        <v>0</v>
      </c>
      <c r="BG44" s="75">
        <v>0</v>
      </c>
      <c r="BH44" s="75">
        <v>0</v>
      </c>
      <c r="BI44" s="75">
        <v>0</v>
      </c>
      <c r="BJ44" s="75">
        <v>0</v>
      </c>
      <c r="BK44" s="75">
        <v>0</v>
      </c>
      <c r="BL44" s="75">
        <v>0</v>
      </c>
      <c r="BM44" s="75">
        <v>0</v>
      </c>
      <c r="BN44" s="75">
        <v>0</v>
      </c>
      <c r="BO44" s="75">
        <v>0</v>
      </c>
      <c r="BP44" s="75">
        <v>0</v>
      </c>
      <c r="BQ44" s="75">
        <v>0</v>
      </c>
      <c r="BR44" s="75">
        <v>0</v>
      </c>
      <c r="BS44" s="75">
        <v>0</v>
      </c>
      <c r="BT44" s="75">
        <v>0</v>
      </c>
      <c r="BU44" s="75">
        <v>0</v>
      </c>
      <c r="BV44" s="75">
        <v>0</v>
      </c>
      <c r="BW44" s="75">
        <v>0</v>
      </c>
      <c r="BX44" s="75">
        <v>0</v>
      </c>
      <c r="BY44" s="75">
        <v>0</v>
      </c>
      <c r="BZ44" s="75">
        <v>0</v>
      </c>
      <c r="CA44" s="75">
        <v>0</v>
      </c>
      <c r="CB44" s="75">
        <v>0</v>
      </c>
      <c r="CC44" s="75">
        <v>0</v>
      </c>
      <c r="CD44" s="75">
        <v>0</v>
      </c>
      <c r="CE44" s="75">
        <v>0</v>
      </c>
      <c r="CF44" s="75">
        <v>0</v>
      </c>
      <c r="CG44" s="75">
        <v>0</v>
      </c>
      <c r="CH44" s="75">
        <v>0</v>
      </c>
      <c r="CI44" s="75">
        <v>0</v>
      </c>
      <c r="CJ44" s="75"/>
      <c r="CK44" s="68">
        <f t="shared" si="0"/>
        <v>-1</v>
      </c>
      <c r="CL44" s="68">
        <f t="shared" si="1"/>
        <v>-1</v>
      </c>
      <c r="CM44" s="68">
        <f t="shared" si="2"/>
        <v>-1</v>
      </c>
      <c r="CN44" s="68">
        <f t="shared" si="13"/>
        <v>-1</v>
      </c>
      <c r="CO44" s="68">
        <f t="shared" si="13"/>
        <v>-1</v>
      </c>
      <c r="CP44" s="68">
        <f t="shared" si="4"/>
        <v>-1</v>
      </c>
      <c r="CQ44" s="68">
        <f t="shared" si="5"/>
        <v>-1</v>
      </c>
    </row>
    <row r="45" spans="1:102" x14ac:dyDescent="0.25">
      <c r="A45" s="43" t="s">
        <v>453</v>
      </c>
      <c r="B45" s="76">
        <v>134555.18522000001</v>
      </c>
      <c r="C45" s="76">
        <v>1940.5058380999999</v>
      </c>
      <c r="D45" s="76">
        <v>8319.7247157000002</v>
      </c>
      <c r="E45" s="76">
        <v>14197.041177999999</v>
      </c>
      <c r="F45" s="76">
        <v>11218.476026</v>
      </c>
      <c r="G45" s="76">
        <v>797.36473521000005</v>
      </c>
      <c r="H45" s="76">
        <v>48036.988705999996</v>
      </c>
      <c r="I45" s="76"/>
      <c r="J45" s="76"/>
      <c r="K45" s="76"/>
      <c r="L45" s="76"/>
      <c r="M45" s="76"/>
      <c r="N45" s="76"/>
      <c r="O45" s="76"/>
      <c r="P45" s="89"/>
      <c r="Q45" s="89" t="s">
        <v>453</v>
      </c>
      <c r="R45" s="75">
        <v>0</v>
      </c>
      <c r="S45" s="75">
        <v>0</v>
      </c>
      <c r="T45" s="75">
        <v>0</v>
      </c>
      <c r="U45" s="75">
        <v>0</v>
      </c>
      <c r="V45" s="75">
        <v>0</v>
      </c>
      <c r="W45" s="75">
        <v>0</v>
      </c>
      <c r="X45" s="75">
        <v>0</v>
      </c>
      <c r="Y45" s="75">
        <v>0</v>
      </c>
      <c r="Z45" s="75">
        <v>0</v>
      </c>
      <c r="AA45" s="75">
        <v>0</v>
      </c>
      <c r="AB45" s="75">
        <v>0</v>
      </c>
      <c r="AC45" s="75">
        <v>0</v>
      </c>
      <c r="AD45" s="75">
        <v>0</v>
      </c>
      <c r="AE45" s="75">
        <v>0</v>
      </c>
      <c r="AF45" s="75">
        <v>0</v>
      </c>
      <c r="AG45" s="75">
        <v>0</v>
      </c>
      <c r="AH45" s="75">
        <v>0</v>
      </c>
      <c r="AI45" s="75">
        <v>0</v>
      </c>
      <c r="AJ45" s="75">
        <v>0</v>
      </c>
      <c r="AK45" s="75">
        <v>0</v>
      </c>
      <c r="AL45" s="75">
        <v>0</v>
      </c>
      <c r="AM45" s="75">
        <v>0</v>
      </c>
      <c r="AN45" s="75">
        <v>0</v>
      </c>
      <c r="AO45" s="75">
        <v>0</v>
      </c>
      <c r="AP45" s="75">
        <v>0</v>
      </c>
      <c r="AQ45" s="75">
        <v>0</v>
      </c>
      <c r="AR45" s="75">
        <v>0</v>
      </c>
      <c r="AS45" s="75">
        <v>0</v>
      </c>
      <c r="AT45" s="75">
        <v>0</v>
      </c>
      <c r="AU45" s="75">
        <v>0</v>
      </c>
      <c r="AV45" s="75">
        <v>0</v>
      </c>
      <c r="AW45" s="75">
        <v>0</v>
      </c>
      <c r="AX45" s="75">
        <v>0</v>
      </c>
      <c r="AY45" s="75">
        <v>0</v>
      </c>
      <c r="AZ45" s="75">
        <v>0</v>
      </c>
      <c r="BA45" s="75">
        <v>0</v>
      </c>
      <c r="BB45" s="75">
        <v>0</v>
      </c>
      <c r="BC45" s="75">
        <v>0</v>
      </c>
      <c r="BD45" s="75">
        <v>0</v>
      </c>
      <c r="BE45" s="75">
        <v>0</v>
      </c>
      <c r="BF45" s="75">
        <v>0</v>
      </c>
      <c r="BG45" s="75">
        <v>0</v>
      </c>
      <c r="BH45" s="75">
        <v>0</v>
      </c>
      <c r="BI45" s="75">
        <v>0</v>
      </c>
      <c r="BJ45" s="75">
        <v>0</v>
      </c>
      <c r="BK45" s="75">
        <v>0</v>
      </c>
      <c r="BL45" s="75">
        <v>0</v>
      </c>
      <c r="BM45" s="75">
        <v>0</v>
      </c>
      <c r="BN45" s="75">
        <v>0</v>
      </c>
      <c r="BO45" s="75">
        <v>0</v>
      </c>
      <c r="BP45" s="75">
        <v>0</v>
      </c>
      <c r="BQ45" s="75">
        <v>0</v>
      </c>
      <c r="BR45" s="75">
        <v>0</v>
      </c>
      <c r="BS45" s="75">
        <v>0</v>
      </c>
      <c r="BT45" s="75">
        <v>0</v>
      </c>
      <c r="BU45" s="75">
        <v>0</v>
      </c>
      <c r="BV45" s="75">
        <v>0</v>
      </c>
      <c r="BW45" s="75">
        <v>0</v>
      </c>
      <c r="BX45" s="75">
        <v>0</v>
      </c>
      <c r="BY45" s="75">
        <v>0</v>
      </c>
      <c r="BZ45" s="75">
        <v>0</v>
      </c>
      <c r="CA45" s="75">
        <v>0</v>
      </c>
      <c r="CB45" s="75">
        <v>0</v>
      </c>
      <c r="CC45" s="75">
        <v>0</v>
      </c>
      <c r="CD45" s="75">
        <v>0</v>
      </c>
      <c r="CE45" s="75">
        <v>0</v>
      </c>
      <c r="CF45" s="75">
        <v>0</v>
      </c>
      <c r="CG45" s="75">
        <v>0</v>
      </c>
      <c r="CH45" s="75">
        <v>0</v>
      </c>
      <c r="CI45" s="75">
        <v>0</v>
      </c>
      <c r="CJ45" s="75"/>
      <c r="CK45" s="63">
        <f t="shared" si="0"/>
        <v>-1</v>
      </c>
      <c r="CL45" s="63">
        <f t="shared" si="1"/>
        <v>-1</v>
      </c>
      <c r="CM45" s="63">
        <f t="shared" si="2"/>
        <v>-1</v>
      </c>
      <c r="CN45" s="63">
        <f t="shared" si="13"/>
        <v>-1</v>
      </c>
      <c r="CO45" s="63">
        <f t="shared" si="13"/>
        <v>-1</v>
      </c>
      <c r="CP45" s="63">
        <f t="shared" si="4"/>
        <v>-1</v>
      </c>
      <c r="CQ45" s="63">
        <f t="shared" si="5"/>
        <v>-1</v>
      </c>
      <c r="CR45" s="43"/>
      <c r="CS45" s="43"/>
      <c r="CT45" s="43"/>
      <c r="CU45" s="43"/>
      <c r="CV45" s="43"/>
      <c r="CW45" s="43"/>
      <c r="CX45" s="43"/>
    </row>
    <row r="46" spans="1:102" x14ac:dyDescent="0.25">
      <c r="A46" s="89" t="s">
        <v>454</v>
      </c>
      <c r="B46" s="75">
        <v>331320.22600000002</v>
      </c>
      <c r="C46" s="75">
        <v>3566.5925954999998</v>
      </c>
      <c r="D46" s="75">
        <v>16249.70825</v>
      </c>
      <c r="E46" s="75">
        <v>45134.712538</v>
      </c>
      <c r="F46" s="75">
        <v>35507.794592999999</v>
      </c>
      <c r="G46" s="75">
        <v>2015.3951414000001</v>
      </c>
      <c r="H46" s="75">
        <v>95755.983963000006</v>
      </c>
      <c r="P46" s="89"/>
      <c r="Q46" s="89" t="s">
        <v>454</v>
      </c>
      <c r="R46" s="75">
        <v>0</v>
      </c>
      <c r="S46" s="75">
        <v>0</v>
      </c>
      <c r="T46" s="75">
        <v>0</v>
      </c>
      <c r="U46" s="75">
        <v>0</v>
      </c>
      <c r="V46" s="75">
        <v>0</v>
      </c>
      <c r="W46" s="75">
        <v>0</v>
      </c>
      <c r="X46" s="75">
        <v>0</v>
      </c>
      <c r="Y46" s="75">
        <v>0</v>
      </c>
      <c r="Z46" s="75">
        <v>0</v>
      </c>
      <c r="AA46" s="75">
        <v>0</v>
      </c>
      <c r="AB46" s="75">
        <v>0</v>
      </c>
      <c r="AC46" s="75">
        <v>0</v>
      </c>
      <c r="AD46" s="75">
        <v>0</v>
      </c>
      <c r="AE46" s="75">
        <v>0</v>
      </c>
      <c r="AF46" s="75">
        <v>0</v>
      </c>
      <c r="AG46" s="75">
        <v>0</v>
      </c>
      <c r="AH46" s="75">
        <v>0</v>
      </c>
      <c r="AI46" s="75">
        <v>0</v>
      </c>
      <c r="AJ46" s="75">
        <v>0</v>
      </c>
      <c r="AK46" s="75">
        <v>0</v>
      </c>
      <c r="AL46" s="75">
        <v>0</v>
      </c>
      <c r="AM46" s="75">
        <v>0</v>
      </c>
      <c r="AN46" s="75">
        <v>0</v>
      </c>
      <c r="AO46" s="75">
        <v>0</v>
      </c>
      <c r="AP46" s="75">
        <v>0</v>
      </c>
      <c r="AQ46" s="75">
        <v>0</v>
      </c>
      <c r="AR46" s="75">
        <v>0</v>
      </c>
      <c r="AS46" s="75">
        <v>0</v>
      </c>
      <c r="AT46" s="75">
        <v>0</v>
      </c>
      <c r="AU46" s="75">
        <v>0</v>
      </c>
      <c r="AV46" s="75">
        <v>0</v>
      </c>
      <c r="AW46" s="75">
        <v>0</v>
      </c>
      <c r="AX46" s="75">
        <v>0</v>
      </c>
      <c r="AY46" s="75">
        <v>0</v>
      </c>
      <c r="AZ46" s="75">
        <v>0</v>
      </c>
      <c r="BA46" s="75">
        <v>0</v>
      </c>
      <c r="BB46" s="75">
        <v>0</v>
      </c>
      <c r="BC46" s="75">
        <v>0</v>
      </c>
      <c r="BD46" s="75">
        <v>0</v>
      </c>
      <c r="BE46" s="75">
        <v>0</v>
      </c>
      <c r="BF46" s="75">
        <v>0</v>
      </c>
      <c r="BG46" s="75">
        <v>0</v>
      </c>
      <c r="BH46" s="75">
        <v>0</v>
      </c>
      <c r="BI46" s="75">
        <v>0</v>
      </c>
      <c r="BJ46" s="75">
        <v>0</v>
      </c>
      <c r="BK46" s="75">
        <v>0</v>
      </c>
      <c r="BL46" s="75">
        <v>0</v>
      </c>
      <c r="BM46" s="75">
        <v>0</v>
      </c>
      <c r="BN46" s="75">
        <v>0</v>
      </c>
      <c r="BO46" s="75">
        <v>0</v>
      </c>
      <c r="BP46" s="75">
        <v>0</v>
      </c>
      <c r="BQ46" s="75">
        <v>0</v>
      </c>
      <c r="BR46" s="75">
        <v>0</v>
      </c>
      <c r="BS46" s="75">
        <v>0</v>
      </c>
      <c r="BT46" s="75">
        <v>0</v>
      </c>
      <c r="BU46" s="75">
        <v>0</v>
      </c>
      <c r="BV46" s="75">
        <v>0</v>
      </c>
      <c r="BW46" s="75">
        <v>0</v>
      </c>
      <c r="BX46" s="75">
        <v>0</v>
      </c>
      <c r="BY46" s="75">
        <v>0</v>
      </c>
      <c r="BZ46" s="75">
        <v>0</v>
      </c>
      <c r="CA46" s="75">
        <v>0</v>
      </c>
      <c r="CB46" s="75">
        <v>0</v>
      </c>
      <c r="CC46" s="75">
        <v>0</v>
      </c>
      <c r="CD46" s="75">
        <v>0</v>
      </c>
      <c r="CE46" s="75">
        <v>0</v>
      </c>
      <c r="CF46" s="75">
        <v>0</v>
      </c>
      <c r="CG46" s="75">
        <v>0</v>
      </c>
      <c r="CH46" s="75">
        <v>0</v>
      </c>
      <c r="CI46" s="75">
        <v>0</v>
      </c>
      <c r="CJ46" s="75"/>
      <c r="CK46" s="63">
        <f t="shared" si="0"/>
        <v>-1</v>
      </c>
      <c r="CL46" s="63">
        <f t="shared" si="1"/>
        <v>-1</v>
      </c>
      <c r="CM46" s="63">
        <f t="shared" si="2"/>
        <v>-1</v>
      </c>
      <c r="CN46" s="63">
        <f t="shared" si="13"/>
        <v>-1</v>
      </c>
      <c r="CO46" s="63">
        <f t="shared" si="13"/>
        <v>-1</v>
      </c>
      <c r="CP46" s="63">
        <f t="shared" si="4"/>
        <v>-1</v>
      </c>
      <c r="CQ46" s="63">
        <f t="shared" si="5"/>
        <v>-1</v>
      </c>
    </row>
    <row r="47" spans="1:102" s="88" customFormat="1" x14ac:dyDescent="0.25">
      <c r="A47" s="90" t="s">
        <v>476</v>
      </c>
      <c r="B47" s="69">
        <v>12284.50297</v>
      </c>
      <c r="C47" s="69">
        <v>222.27916325000001</v>
      </c>
      <c r="D47" s="69">
        <v>657.41746035999995</v>
      </c>
      <c r="E47" s="69">
        <v>1587.7880818000001</v>
      </c>
      <c r="F47" s="69">
        <v>1292.7253270000001</v>
      </c>
      <c r="G47" s="69">
        <v>94.615337936000003</v>
      </c>
      <c r="H47" s="69">
        <v>3312.4584343000001</v>
      </c>
      <c r="I47" s="69"/>
      <c r="J47" s="69"/>
      <c r="K47" s="69"/>
      <c r="L47" s="69"/>
      <c r="M47" s="69"/>
      <c r="N47" s="69"/>
      <c r="O47" s="69"/>
      <c r="P47" s="90"/>
      <c r="Q47" s="90" t="s">
        <v>476</v>
      </c>
      <c r="R47" s="69">
        <v>1.35111985654524</v>
      </c>
      <c r="S47" s="69">
        <v>0.64330845495615496</v>
      </c>
      <c r="T47" s="69">
        <v>0</v>
      </c>
      <c r="U47" s="69">
        <v>1.5131410723530401</v>
      </c>
      <c r="V47" s="69">
        <v>1.5131410723530401</v>
      </c>
      <c r="W47" s="69">
        <v>0.36454969065295301</v>
      </c>
      <c r="X47" s="69">
        <v>0.430843679816795</v>
      </c>
      <c r="Y47" s="69">
        <v>0.39255998497411199</v>
      </c>
      <c r="Z47" s="69">
        <v>0</v>
      </c>
      <c r="AA47" s="69">
        <v>4.3535443023352398</v>
      </c>
      <c r="AB47" s="69">
        <v>151.085479587956</v>
      </c>
      <c r="AC47" s="69">
        <v>1.1289408385522199</v>
      </c>
      <c r="AD47" s="69">
        <v>0.63694864872104295</v>
      </c>
      <c r="AE47" s="69">
        <v>0.33604061656839501</v>
      </c>
      <c r="AF47" s="69">
        <v>3.8083754030897699E-2</v>
      </c>
      <c r="AG47" s="69">
        <v>0.14394065651438201</v>
      </c>
      <c r="AH47" s="69">
        <v>1.66206838902318</v>
      </c>
      <c r="AI47" s="69">
        <v>1.66206838902318</v>
      </c>
      <c r="AJ47" s="69">
        <v>1.81475303902467</v>
      </c>
      <c r="AK47" s="69">
        <v>0</v>
      </c>
      <c r="AL47" s="69">
        <v>45888.059414562602</v>
      </c>
      <c r="AM47" s="69">
        <v>0</v>
      </c>
      <c r="AN47" s="69">
        <v>1.54114192542866</v>
      </c>
      <c r="AO47" s="69">
        <v>0.15850847712517199</v>
      </c>
      <c r="AP47" s="69">
        <v>0.17638986163560899</v>
      </c>
      <c r="AQ47" s="69">
        <v>1.59220252071121</v>
      </c>
      <c r="AR47" s="69">
        <v>0.1420829319819</v>
      </c>
      <c r="AS47" s="69">
        <v>0.60274742944162396</v>
      </c>
      <c r="AT47" s="69">
        <v>0.703649795433125</v>
      </c>
      <c r="AU47" s="69">
        <v>7.2925656891648302E-2</v>
      </c>
      <c r="AV47" s="69">
        <v>2.7370478788780601</v>
      </c>
      <c r="AW47" s="69">
        <v>0</v>
      </c>
      <c r="AX47" s="69">
        <v>29.139409161306599</v>
      </c>
      <c r="AY47" s="69">
        <v>6.4664509444049401</v>
      </c>
      <c r="AZ47" s="69">
        <v>0.71850079752200402</v>
      </c>
      <c r="BA47" s="69">
        <v>7.1849517419269402</v>
      </c>
      <c r="BB47" s="69">
        <v>9.3986183008978299E-4</v>
      </c>
      <c r="BC47" s="69">
        <v>1.05081627699973</v>
      </c>
      <c r="BD47" s="69">
        <v>6.5622642770383099E-2</v>
      </c>
      <c r="BE47" s="69">
        <v>3.0523275847814898E-3</v>
      </c>
      <c r="BF47" s="69">
        <v>8.4179636700342204</v>
      </c>
      <c r="BG47" s="69">
        <v>6.4478399664897407E-2</v>
      </c>
      <c r="BH47" s="69">
        <v>0.15087744837050801</v>
      </c>
      <c r="BI47" s="69">
        <v>0.69823750392698203</v>
      </c>
      <c r="BJ47" s="69">
        <v>3.24931563021875E-3</v>
      </c>
      <c r="BK47" s="69">
        <v>0</v>
      </c>
      <c r="BL47" s="69">
        <v>0.110283612493592</v>
      </c>
      <c r="BM47" s="69">
        <v>22.8002980731934</v>
      </c>
      <c r="BN47" s="69">
        <v>18.616264717262698</v>
      </c>
      <c r="BO47" s="69">
        <v>4.1840333559307004</v>
      </c>
      <c r="BP47" s="69">
        <v>4.1286814707033196E-3</v>
      </c>
      <c r="BQ47" s="69">
        <v>8.6730413311507501E-5</v>
      </c>
      <c r="BR47" s="69">
        <v>2.8033888346919298</v>
      </c>
      <c r="BS47" s="69">
        <v>1.0435430810694601E-2</v>
      </c>
      <c r="BT47" s="69">
        <v>6.0370772223967499</v>
      </c>
      <c r="BU47" s="69">
        <v>4.2029567287818898E-2</v>
      </c>
      <c r="BV47" s="69">
        <v>9.3197108638260091E-3</v>
      </c>
      <c r="BW47" s="69">
        <v>8.6243959060169608</v>
      </c>
      <c r="BX47" s="69">
        <v>0.199965153639004</v>
      </c>
      <c r="BY47" s="69">
        <v>1.0945103810137901E-2</v>
      </c>
      <c r="BZ47" s="69">
        <v>4.4006027436520601E-2</v>
      </c>
      <c r="CA47" s="69">
        <v>2.72894393095123E-4</v>
      </c>
      <c r="CB47" s="69">
        <v>1.3546554142760201</v>
      </c>
      <c r="CC47" s="69">
        <v>2.17791065525567</v>
      </c>
      <c r="CD47" s="69">
        <v>0</v>
      </c>
      <c r="CE47" s="69">
        <v>2.53048176945165E-2</v>
      </c>
      <c r="CF47" s="69">
        <v>0.43340657504897001</v>
      </c>
      <c r="CG47" s="69">
        <v>0.25613086562277798</v>
      </c>
      <c r="CH47" s="69">
        <v>27.5830279380721</v>
      </c>
      <c r="CI47" s="69">
        <v>0.19238376869381599</v>
      </c>
      <c r="CJ47" s="69"/>
      <c r="CK47" s="62">
        <f t="shared" si="0"/>
        <v>-0.98770113207209742</v>
      </c>
      <c r="CL47" s="62">
        <f t="shared" si="1"/>
        <v>-0.98768643970555314</v>
      </c>
      <c r="CM47" s="62">
        <f t="shared" si="2"/>
        <v>-0.98907094475709167</v>
      </c>
      <c r="CN47" s="62">
        <f t="shared" si="13"/>
        <v>-0.98564021336692131</v>
      </c>
      <c r="CO47" s="62">
        <f t="shared" si="13"/>
        <v>-0.98559921096273007</v>
      </c>
      <c r="CP47" s="62">
        <f t="shared" si="4"/>
        <v>-0.98568249668788011</v>
      </c>
      <c r="CQ47" s="62">
        <f t="shared" si="5"/>
        <v>-0.99167294368060466</v>
      </c>
      <c r="CR47" s="90"/>
      <c r="CS47" s="90"/>
      <c r="CT47" s="90"/>
      <c r="CU47" s="90"/>
      <c r="CV47" s="90"/>
      <c r="CW47" s="90"/>
      <c r="CX47" s="90"/>
    </row>
    <row r="48" spans="1:102" x14ac:dyDescent="0.25">
      <c r="A48" s="89" t="s">
        <v>536</v>
      </c>
      <c r="B48" s="75">
        <v>169704.91557000001</v>
      </c>
      <c r="C48" s="75">
        <v>2585.1046080000001</v>
      </c>
      <c r="D48" s="75">
        <v>10708.514936</v>
      </c>
      <c r="E48" s="75">
        <v>16691.756061</v>
      </c>
      <c r="F48" s="75">
        <v>13281.771156999999</v>
      </c>
      <c r="G48" s="75">
        <v>916.17152320000002</v>
      </c>
      <c r="H48" s="75">
        <v>67064.229535000006</v>
      </c>
      <c r="P48" s="89"/>
      <c r="Q48" s="86" t="s">
        <v>537</v>
      </c>
      <c r="R48" s="75">
        <v>0</v>
      </c>
      <c r="S48" s="75">
        <v>0</v>
      </c>
      <c r="T48" s="75">
        <v>0</v>
      </c>
      <c r="U48" s="75">
        <v>0</v>
      </c>
      <c r="V48" s="75">
        <v>0</v>
      </c>
      <c r="W48" s="75">
        <v>0</v>
      </c>
      <c r="X48" s="75">
        <v>0</v>
      </c>
      <c r="Y48" s="75">
        <v>0</v>
      </c>
      <c r="Z48" s="75">
        <v>0</v>
      </c>
      <c r="AA48" s="75">
        <v>0</v>
      </c>
      <c r="AB48" s="75">
        <v>0</v>
      </c>
      <c r="AC48" s="75">
        <v>0</v>
      </c>
      <c r="AD48" s="75">
        <v>0</v>
      </c>
      <c r="AE48" s="75">
        <v>0</v>
      </c>
      <c r="AF48" s="75">
        <v>0</v>
      </c>
      <c r="AG48" s="75">
        <v>0</v>
      </c>
      <c r="AH48" s="75">
        <v>0</v>
      </c>
      <c r="AI48" s="75">
        <v>0</v>
      </c>
      <c r="AJ48" s="75">
        <v>0</v>
      </c>
      <c r="AK48" s="75">
        <v>0</v>
      </c>
      <c r="AL48" s="75">
        <v>0</v>
      </c>
      <c r="AM48" s="75">
        <v>0</v>
      </c>
      <c r="AN48" s="75">
        <v>0</v>
      </c>
      <c r="AO48" s="75">
        <v>0</v>
      </c>
      <c r="AP48" s="75">
        <v>0</v>
      </c>
      <c r="AQ48" s="75">
        <v>0</v>
      </c>
      <c r="AR48" s="75">
        <v>0</v>
      </c>
      <c r="AS48" s="75">
        <v>0</v>
      </c>
      <c r="AT48" s="75">
        <v>0</v>
      </c>
      <c r="AU48" s="75">
        <v>0</v>
      </c>
      <c r="AV48" s="75">
        <v>0</v>
      </c>
      <c r="AW48" s="75">
        <v>0</v>
      </c>
      <c r="AX48" s="75">
        <v>0</v>
      </c>
      <c r="AY48" s="75">
        <v>0</v>
      </c>
      <c r="AZ48" s="75">
        <v>0</v>
      </c>
      <c r="BA48" s="75">
        <v>0</v>
      </c>
      <c r="BB48" s="75">
        <v>0</v>
      </c>
      <c r="BC48" s="75">
        <v>0</v>
      </c>
      <c r="BD48" s="75">
        <v>0</v>
      </c>
      <c r="BE48" s="75">
        <v>0</v>
      </c>
      <c r="BF48" s="75">
        <v>0</v>
      </c>
      <c r="BG48" s="75">
        <v>0</v>
      </c>
      <c r="BH48" s="75">
        <v>0</v>
      </c>
      <c r="BI48" s="75">
        <v>0</v>
      </c>
      <c r="BJ48" s="75">
        <v>0</v>
      </c>
      <c r="BK48" s="75">
        <v>0</v>
      </c>
      <c r="BL48" s="75">
        <v>0</v>
      </c>
      <c r="BM48" s="75">
        <v>0</v>
      </c>
      <c r="BN48" s="75">
        <v>0</v>
      </c>
      <c r="BO48" s="75">
        <v>0</v>
      </c>
      <c r="BP48" s="75">
        <v>0</v>
      </c>
      <c r="BQ48" s="75">
        <v>0</v>
      </c>
      <c r="BR48" s="75">
        <v>0</v>
      </c>
      <c r="BS48" s="75">
        <v>0</v>
      </c>
      <c r="BT48" s="75">
        <v>0</v>
      </c>
      <c r="BU48" s="75">
        <v>0</v>
      </c>
      <c r="BV48" s="75">
        <v>0</v>
      </c>
      <c r="BW48" s="75">
        <v>0</v>
      </c>
      <c r="BX48" s="75">
        <v>0</v>
      </c>
      <c r="BY48" s="75">
        <v>0</v>
      </c>
      <c r="BZ48" s="75">
        <v>0</v>
      </c>
      <c r="CA48" s="75">
        <v>0</v>
      </c>
      <c r="CB48" s="75">
        <v>0</v>
      </c>
      <c r="CC48" s="75">
        <v>0</v>
      </c>
      <c r="CD48" s="75">
        <v>0</v>
      </c>
      <c r="CE48" s="75">
        <v>0</v>
      </c>
      <c r="CF48" s="75">
        <v>0</v>
      </c>
      <c r="CG48" s="75">
        <v>0</v>
      </c>
      <c r="CH48" s="75">
        <v>0</v>
      </c>
      <c r="CI48" s="75">
        <v>0</v>
      </c>
      <c r="CJ48" s="75"/>
      <c r="CK48" s="63">
        <f t="shared" si="0"/>
        <v>-1</v>
      </c>
      <c r="CL48" s="63">
        <f t="shared" si="1"/>
        <v>-1</v>
      </c>
      <c r="CM48" s="63">
        <f t="shared" si="2"/>
        <v>-1</v>
      </c>
      <c r="CN48" s="63">
        <f t="shared" si="13"/>
        <v>-1</v>
      </c>
      <c r="CO48" s="63">
        <f t="shared" si="13"/>
        <v>-1</v>
      </c>
      <c r="CP48" s="63">
        <f t="shared" si="4"/>
        <v>-1</v>
      </c>
      <c r="CQ48" s="63">
        <f t="shared" si="5"/>
        <v>-1</v>
      </c>
    </row>
    <row r="49" spans="1:102" x14ac:dyDescent="0.25">
      <c r="A49" s="89" t="s">
        <v>538</v>
      </c>
      <c r="B49" s="75">
        <v>9479.1985332000004</v>
      </c>
      <c r="C49" s="75">
        <v>90.215407713000005</v>
      </c>
      <c r="D49" s="75">
        <v>496.86008082000001</v>
      </c>
      <c r="E49" s="75">
        <v>1279.5031167</v>
      </c>
      <c r="F49" s="75">
        <v>1014.3225248</v>
      </c>
      <c r="G49" s="75">
        <v>53.147645931</v>
      </c>
      <c r="H49" s="75">
        <v>2761.5642502999999</v>
      </c>
      <c r="P49" s="89"/>
      <c r="Q49" s="86" t="s">
        <v>539</v>
      </c>
      <c r="R49" s="75">
        <v>251.67269722191099</v>
      </c>
      <c r="S49" s="75">
        <v>43.9725072276944</v>
      </c>
      <c r="T49" s="75">
        <v>0</v>
      </c>
      <c r="U49" s="75">
        <v>101.327744604179</v>
      </c>
      <c r="V49" s="75">
        <v>101.327744604179</v>
      </c>
      <c r="W49" s="75">
        <v>17.632207091684698</v>
      </c>
      <c r="X49" s="75">
        <v>80.051643448629093</v>
      </c>
      <c r="Y49" s="75">
        <v>46.141507580514897</v>
      </c>
      <c r="Z49" s="75">
        <v>0</v>
      </c>
      <c r="AA49" s="75">
        <v>310.766815498933</v>
      </c>
      <c r="AB49" s="75">
        <v>9461.2968904909103</v>
      </c>
      <c r="AC49" s="75">
        <v>72.701536182777502</v>
      </c>
      <c r="AD49" s="75">
        <v>8.9896238773458492</v>
      </c>
      <c r="AE49" s="75">
        <v>42.090478838601797</v>
      </c>
      <c r="AF49" s="75">
        <v>7.0938881950131902</v>
      </c>
      <c r="AG49" s="75">
        <v>26.811789036775799</v>
      </c>
      <c r="AH49" s="75">
        <v>187.95623297709</v>
      </c>
      <c r="AI49" s="75">
        <v>187.95623297709</v>
      </c>
      <c r="AJ49" s="75">
        <v>51.846298020384303</v>
      </c>
      <c r="AK49" s="75">
        <v>0</v>
      </c>
      <c r="AL49" s="75">
        <v>2498231.47407419</v>
      </c>
      <c r="AM49" s="75">
        <v>0</v>
      </c>
      <c r="AN49" s="75">
        <v>275.60869935455798</v>
      </c>
      <c r="AO49" s="75">
        <v>19.998175260671999</v>
      </c>
      <c r="AP49" s="75">
        <v>32.855972620452199</v>
      </c>
      <c r="AQ49" s="75">
        <v>285.96595534822399</v>
      </c>
      <c r="AR49" s="75">
        <v>15.3572920340261</v>
      </c>
      <c r="AS49" s="75">
        <v>112.27300534115901</v>
      </c>
      <c r="AT49" s="75">
        <v>9.9308838413895604</v>
      </c>
      <c r="AU49" s="75">
        <v>13.583757995091601</v>
      </c>
      <c r="AV49" s="75">
        <v>90.1160790577445</v>
      </c>
      <c r="AW49" s="75">
        <v>0</v>
      </c>
      <c r="AX49" s="75">
        <v>2867.6206617172902</v>
      </c>
      <c r="AY49" s="75">
        <v>445.27606975423902</v>
      </c>
      <c r="AZ49" s="75">
        <v>49.475112196520001</v>
      </c>
      <c r="BA49" s="75">
        <v>494.75118195075902</v>
      </c>
      <c r="BB49" s="75">
        <v>0.17506771319224801</v>
      </c>
      <c r="BC49" s="75">
        <v>126.847033232416</v>
      </c>
      <c r="BD49" s="75">
        <v>12.2233984789227</v>
      </c>
      <c r="BE49" s="75">
        <v>0.16379973963414299</v>
      </c>
      <c r="BF49" s="75">
        <v>388.14279197043498</v>
      </c>
      <c r="BG49" s="75">
        <v>3.56504066326052</v>
      </c>
      <c r="BH49" s="75">
        <v>6.7750548124142203</v>
      </c>
      <c r="BI49" s="75">
        <v>36.765065339484202</v>
      </c>
      <c r="BJ49" s="75">
        <v>0.178200410500614</v>
      </c>
      <c r="BK49" s="75">
        <v>0</v>
      </c>
      <c r="BL49" s="75">
        <v>4.8782774020734401</v>
      </c>
      <c r="BM49" s="75">
        <v>1278.1098627804599</v>
      </c>
      <c r="BN49" s="75">
        <v>1013.50419039832</v>
      </c>
      <c r="BO49" s="75">
        <v>264.60567238214901</v>
      </c>
      <c r="BP49" s="75">
        <v>0.214572014969383</v>
      </c>
      <c r="BQ49" s="75">
        <v>4.8031405942558503E-3</v>
      </c>
      <c r="BR49" s="75">
        <v>154.833066893742</v>
      </c>
      <c r="BS49" s="75">
        <v>0.46355046192342197</v>
      </c>
      <c r="BT49" s="75">
        <v>329.58729663740002</v>
      </c>
      <c r="BU49" s="75">
        <v>2.0133038685604299</v>
      </c>
      <c r="BV49" s="75">
        <v>0.455010563446265</v>
      </c>
      <c r="BW49" s="75">
        <v>470.83896922898799</v>
      </c>
      <c r="BX49" s="75">
        <v>2.8221998500239698</v>
      </c>
      <c r="BY49" s="75">
        <v>0.60351947452834798</v>
      </c>
      <c r="BZ49" s="75">
        <v>2.1497215308894999</v>
      </c>
      <c r="CA49" s="75">
        <v>1.4938215909654501E-2</v>
      </c>
      <c r="CB49" s="75">
        <v>52.879177182162401</v>
      </c>
      <c r="CC49" s="75">
        <v>38.308141857232499</v>
      </c>
      <c r="CD49" s="75">
        <v>0</v>
      </c>
      <c r="CE49" s="75">
        <v>4.7135501923109304</v>
      </c>
      <c r="CF49" s="75">
        <v>47.166718391307597</v>
      </c>
      <c r="CG49" s="75">
        <v>41.928068275566702</v>
      </c>
      <c r="CH49" s="75">
        <v>2763.3650007440601</v>
      </c>
      <c r="CI49" s="75">
        <v>20.608796002199099</v>
      </c>
      <c r="CJ49" s="75"/>
      <c r="CK49" s="63">
        <f t="shared" si="0"/>
        <v>-1.8885185964183854E-3</v>
      </c>
      <c r="CL49" s="63">
        <f t="shared" si="1"/>
        <v>-1.1010165311395206E-3</v>
      </c>
      <c r="CM49" s="63">
        <f t="shared" si="2"/>
        <v>-4.2444522123019773E-3</v>
      </c>
      <c r="CN49" s="63">
        <f t="shared" si="13"/>
        <v>-1.0889023257195398E-3</v>
      </c>
      <c r="CO49" s="63">
        <f t="shared" si="13"/>
        <v>-8.0677928535732E-4</v>
      </c>
      <c r="CP49" s="63">
        <f t="shared" si="4"/>
        <v>-5.0513761077234445E-3</v>
      </c>
      <c r="CQ49" s="63">
        <f t="shared" si="5"/>
        <v>6.5207624405790683E-4</v>
      </c>
    </row>
    <row r="50" spans="1:102" x14ac:dyDescent="0.25">
      <c r="A50" s="89" t="s">
        <v>540</v>
      </c>
      <c r="B50" s="75">
        <v>7371.2915155999999</v>
      </c>
      <c r="C50" s="75">
        <v>113.78526058</v>
      </c>
      <c r="D50" s="75">
        <v>480.31196072</v>
      </c>
      <c r="E50" s="75">
        <v>673.97269535999999</v>
      </c>
      <c r="F50" s="75">
        <v>535.58764230999998</v>
      </c>
      <c r="G50" s="75">
        <v>37.235130806000001</v>
      </c>
      <c r="H50" s="75">
        <v>3106.3205742</v>
      </c>
      <c r="P50" s="89"/>
      <c r="Q50" s="86" t="s">
        <v>541</v>
      </c>
      <c r="R50" s="75">
        <v>0</v>
      </c>
      <c r="S50" s="75">
        <v>0</v>
      </c>
      <c r="T50" s="75">
        <v>0</v>
      </c>
      <c r="U50" s="75">
        <v>0</v>
      </c>
      <c r="V50" s="75">
        <v>0</v>
      </c>
      <c r="W50" s="75">
        <v>0</v>
      </c>
      <c r="X50" s="75">
        <v>0</v>
      </c>
      <c r="Y50" s="75">
        <v>0</v>
      </c>
      <c r="Z50" s="75">
        <v>0</v>
      </c>
      <c r="AA50" s="75">
        <v>0</v>
      </c>
      <c r="AB50" s="75">
        <v>0</v>
      </c>
      <c r="AC50" s="75">
        <v>0</v>
      </c>
      <c r="AD50" s="75">
        <v>0</v>
      </c>
      <c r="AE50" s="75">
        <v>0</v>
      </c>
      <c r="AF50" s="75">
        <v>0</v>
      </c>
      <c r="AG50" s="75">
        <v>0</v>
      </c>
      <c r="AH50" s="75">
        <v>0</v>
      </c>
      <c r="AI50" s="75">
        <v>0</v>
      </c>
      <c r="AJ50" s="75">
        <v>0</v>
      </c>
      <c r="AK50" s="75">
        <v>0</v>
      </c>
      <c r="AL50" s="75">
        <v>0</v>
      </c>
      <c r="AM50" s="75">
        <v>0</v>
      </c>
      <c r="AN50" s="75">
        <v>0</v>
      </c>
      <c r="AO50" s="75">
        <v>0</v>
      </c>
      <c r="AP50" s="75">
        <v>0</v>
      </c>
      <c r="AQ50" s="75">
        <v>0</v>
      </c>
      <c r="AR50" s="75">
        <v>0</v>
      </c>
      <c r="AS50" s="75">
        <v>0</v>
      </c>
      <c r="AT50" s="75">
        <v>0</v>
      </c>
      <c r="AU50" s="75">
        <v>0</v>
      </c>
      <c r="AV50" s="75">
        <v>0</v>
      </c>
      <c r="AW50" s="75">
        <v>0</v>
      </c>
      <c r="AX50" s="75">
        <v>0</v>
      </c>
      <c r="AY50" s="75">
        <v>0</v>
      </c>
      <c r="AZ50" s="75">
        <v>0</v>
      </c>
      <c r="BA50" s="75">
        <v>0</v>
      </c>
      <c r="BB50" s="75">
        <v>0</v>
      </c>
      <c r="BC50" s="75">
        <v>0</v>
      </c>
      <c r="BD50" s="75">
        <v>0</v>
      </c>
      <c r="BE50" s="75">
        <v>0</v>
      </c>
      <c r="BF50" s="75">
        <v>0</v>
      </c>
      <c r="BG50" s="75">
        <v>0</v>
      </c>
      <c r="BH50" s="75">
        <v>0</v>
      </c>
      <c r="BI50" s="75">
        <v>0</v>
      </c>
      <c r="BJ50" s="75">
        <v>0</v>
      </c>
      <c r="BK50" s="75">
        <v>0</v>
      </c>
      <c r="BL50" s="75">
        <v>0</v>
      </c>
      <c r="BM50" s="75">
        <v>0</v>
      </c>
      <c r="BN50" s="75">
        <v>0</v>
      </c>
      <c r="BO50" s="75">
        <v>0</v>
      </c>
      <c r="BP50" s="75">
        <v>0</v>
      </c>
      <c r="BQ50" s="75">
        <v>0</v>
      </c>
      <c r="BR50" s="75">
        <v>0</v>
      </c>
      <c r="BS50" s="75">
        <v>0</v>
      </c>
      <c r="BT50" s="75">
        <v>0</v>
      </c>
      <c r="BU50" s="75">
        <v>0</v>
      </c>
      <c r="BV50" s="75">
        <v>0</v>
      </c>
      <c r="BW50" s="75">
        <v>0</v>
      </c>
      <c r="BX50" s="75">
        <v>0</v>
      </c>
      <c r="BY50" s="75">
        <v>0</v>
      </c>
      <c r="BZ50" s="75">
        <v>0</v>
      </c>
      <c r="CA50" s="75">
        <v>0</v>
      </c>
      <c r="CB50" s="75">
        <v>0</v>
      </c>
      <c r="CC50" s="75">
        <v>0</v>
      </c>
      <c r="CD50" s="75">
        <v>0</v>
      </c>
      <c r="CE50" s="75">
        <v>0</v>
      </c>
      <c r="CF50" s="75">
        <v>0</v>
      </c>
      <c r="CG50" s="75">
        <v>0</v>
      </c>
      <c r="CH50" s="75">
        <v>0</v>
      </c>
      <c r="CI50" s="75">
        <v>0</v>
      </c>
      <c r="CJ50" s="75"/>
      <c r="CK50" s="63">
        <f t="shared" si="0"/>
        <v>-1</v>
      </c>
      <c r="CL50" s="63">
        <f t="shared" si="1"/>
        <v>-1</v>
      </c>
      <c r="CM50" s="63">
        <f t="shared" si="2"/>
        <v>-1</v>
      </c>
      <c r="CN50" s="63">
        <f t="shared" si="13"/>
        <v>-1</v>
      </c>
      <c r="CO50" s="63">
        <f t="shared" si="13"/>
        <v>-1</v>
      </c>
      <c r="CP50" s="63">
        <f t="shared" si="4"/>
        <v>-1</v>
      </c>
      <c r="CQ50" s="63">
        <f t="shared" si="5"/>
        <v>-1</v>
      </c>
    </row>
    <row r="51" spans="1:102" x14ac:dyDescent="0.25">
      <c r="A51" s="89" t="s">
        <v>542</v>
      </c>
      <c r="B51" s="75">
        <v>66891.531329999998</v>
      </c>
      <c r="C51" s="75">
        <v>739.42441413999995</v>
      </c>
      <c r="D51" s="75">
        <v>3564.1497414999999</v>
      </c>
      <c r="E51" s="75">
        <v>8967.8915670999995</v>
      </c>
      <c r="F51" s="75">
        <v>7016.4110184000001</v>
      </c>
      <c r="G51" s="75">
        <v>461.15122802000002</v>
      </c>
      <c r="H51" s="75">
        <v>17044.516619999999</v>
      </c>
      <c r="P51" s="89"/>
      <c r="Q51" s="86" t="s">
        <v>543</v>
      </c>
      <c r="R51" s="75">
        <v>0</v>
      </c>
      <c r="S51" s="75">
        <v>0</v>
      </c>
      <c r="T51" s="75">
        <v>0</v>
      </c>
      <c r="U51" s="75">
        <v>0</v>
      </c>
      <c r="V51" s="75">
        <v>0</v>
      </c>
      <c r="W51" s="75">
        <v>0</v>
      </c>
      <c r="X51" s="75">
        <v>0</v>
      </c>
      <c r="Y51" s="75">
        <v>0</v>
      </c>
      <c r="Z51" s="75">
        <v>0</v>
      </c>
      <c r="AA51" s="75">
        <v>0</v>
      </c>
      <c r="AB51" s="75">
        <v>0</v>
      </c>
      <c r="AC51" s="75">
        <v>0</v>
      </c>
      <c r="AD51" s="75">
        <v>0</v>
      </c>
      <c r="AE51" s="75">
        <v>0</v>
      </c>
      <c r="AF51" s="75">
        <v>0</v>
      </c>
      <c r="AG51" s="75">
        <v>0</v>
      </c>
      <c r="AH51" s="75">
        <v>0</v>
      </c>
      <c r="AI51" s="75">
        <v>0</v>
      </c>
      <c r="AJ51" s="75">
        <v>0</v>
      </c>
      <c r="AK51" s="75">
        <v>0</v>
      </c>
      <c r="AL51" s="75">
        <v>0</v>
      </c>
      <c r="AM51" s="75">
        <v>0</v>
      </c>
      <c r="AN51" s="75">
        <v>0</v>
      </c>
      <c r="AO51" s="75">
        <v>0</v>
      </c>
      <c r="AP51" s="75">
        <v>0</v>
      </c>
      <c r="AQ51" s="75">
        <v>0</v>
      </c>
      <c r="AR51" s="75">
        <v>0</v>
      </c>
      <c r="AS51" s="75">
        <v>0</v>
      </c>
      <c r="AT51" s="75">
        <v>0</v>
      </c>
      <c r="AU51" s="75">
        <v>0</v>
      </c>
      <c r="AV51" s="75">
        <v>0</v>
      </c>
      <c r="AW51" s="75">
        <v>0</v>
      </c>
      <c r="AX51" s="75">
        <v>0</v>
      </c>
      <c r="AY51" s="75">
        <v>0</v>
      </c>
      <c r="AZ51" s="75">
        <v>0</v>
      </c>
      <c r="BA51" s="75">
        <v>0</v>
      </c>
      <c r="BB51" s="75">
        <v>0</v>
      </c>
      <c r="BC51" s="75">
        <v>0</v>
      </c>
      <c r="BD51" s="75">
        <v>0</v>
      </c>
      <c r="BE51" s="75">
        <v>0</v>
      </c>
      <c r="BF51" s="75">
        <v>0</v>
      </c>
      <c r="BG51" s="75">
        <v>0</v>
      </c>
      <c r="BH51" s="75">
        <v>0</v>
      </c>
      <c r="BI51" s="75">
        <v>0</v>
      </c>
      <c r="BJ51" s="75">
        <v>0</v>
      </c>
      <c r="BK51" s="75">
        <v>0</v>
      </c>
      <c r="BL51" s="75">
        <v>0</v>
      </c>
      <c r="BM51" s="75">
        <v>0</v>
      </c>
      <c r="BN51" s="75">
        <v>0</v>
      </c>
      <c r="BO51" s="75">
        <v>0</v>
      </c>
      <c r="BP51" s="75">
        <v>0</v>
      </c>
      <c r="BQ51" s="75">
        <v>0</v>
      </c>
      <c r="BR51" s="75">
        <v>0</v>
      </c>
      <c r="BS51" s="75">
        <v>0</v>
      </c>
      <c r="BT51" s="75">
        <v>0</v>
      </c>
      <c r="BU51" s="75">
        <v>0</v>
      </c>
      <c r="BV51" s="75">
        <v>0</v>
      </c>
      <c r="BW51" s="75">
        <v>0</v>
      </c>
      <c r="BX51" s="75">
        <v>0</v>
      </c>
      <c r="BY51" s="75">
        <v>0</v>
      </c>
      <c r="BZ51" s="75">
        <v>0</v>
      </c>
      <c r="CA51" s="75">
        <v>0</v>
      </c>
      <c r="CB51" s="75">
        <v>0</v>
      </c>
      <c r="CC51" s="75">
        <v>0</v>
      </c>
      <c r="CD51" s="75">
        <v>0</v>
      </c>
      <c r="CE51" s="75">
        <v>0</v>
      </c>
      <c r="CF51" s="75">
        <v>0</v>
      </c>
      <c r="CG51" s="75">
        <v>0</v>
      </c>
      <c r="CH51" s="75">
        <v>0</v>
      </c>
      <c r="CI51" s="75">
        <v>0</v>
      </c>
      <c r="CJ51" s="75"/>
      <c r="CK51" s="63">
        <f t="shared" si="0"/>
        <v>-1</v>
      </c>
      <c r="CL51" s="63">
        <f t="shared" si="1"/>
        <v>-1</v>
      </c>
      <c r="CM51" s="63">
        <f t="shared" si="2"/>
        <v>-1</v>
      </c>
      <c r="CN51" s="63">
        <f t="shared" si="13"/>
        <v>-1</v>
      </c>
      <c r="CO51" s="63">
        <f t="shared" si="13"/>
        <v>-1</v>
      </c>
      <c r="CP51" s="63">
        <f t="shared" si="4"/>
        <v>-1</v>
      </c>
      <c r="CQ51" s="63">
        <f t="shared" si="5"/>
        <v>-1</v>
      </c>
    </row>
    <row r="52" spans="1:102" x14ac:dyDescent="0.25">
      <c r="A52" s="89" t="s">
        <v>544</v>
      </c>
      <c r="B52" s="75">
        <v>5615.9224457</v>
      </c>
      <c r="C52" s="75">
        <v>48.496426714000002</v>
      </c>
      <c r="D52" s="75">
        <v>321.21594321999999</v>
      </c>
      <c r="E52" s="75">
        <v>718.47154837000005</v>
      </c>
      <c r="F52" s="75">
        <v>562.78497793999998</v>
      </c>
      <c r="G52" s="75">
        <v>32.022832696999998</v>
      </c>
      <c r="H52" s="75">
        <v>1622.0036026</v>
      </c>
      <c r="P52" s="89"/>
      <c r="Q52" s="86" t="s">
        <v>545</v>
      </c>
      <c r="R52" s="75">
        <v>0</v>
      </c>
      <c r="S52" s="75">
        <v>0</v>
      </c>
      <c r="T52" s="75">
        <v>0</v>
      </c>
      <c r="U52" s="75">
        <v>0</v>
      </c>
      <c r="V52" s="75">
        <v>0</v>
      </c>
      <c r="W52" s="75">
        <v>0</v>
      </c>
      <c r="X52" s="75">
        <v>0</v>
      </c>
      <c r="Y52" s="75">
        <v>0</v>
      </c>
      <c r="Z52" s="75">
        <v>0</v>
      </c>
      <c r="AA52" s="75">
        <v>0</v>
      </c>
      <c r="AB52" s="75">
        <v>0</v>
      </c>
      <c r="AC52" s="75">
        <v>0</v>
      </c>
      <c r="AD52" s="75">
        <v>0</v>
      </c>
      <c r="AE52" s="75">
        <v>0</v>
      </c>
      <c r="AF52" s="75">
        <v>0</v>
      </c>
      <c r="AG52" s="75">
        <v>0</v>
      </c>
      <c r="AH52" s="75">
        <v>0</v>
      </c>
      <c r="AI52" s="75">
        <v>0</v>
      </c>
      <c r="AJ52" s="75">
        <v>0</v>
      </c>
      <c r="AK52" s="75">
        <v>0</v>
      </c>
      <c r="AL52" s="75">
        <v>0</v>
      </c>
      <c r="AM52" s="75">
        <v>0</v>
      </c>
      <c r="AN52" s="75">
        <v>0</v>
      </c>
      <c r="AO52" s="75">
        <v>0</v>
      </c>
      <c r="AP52" s="75">
        <v>0</v>
      </c>
      <c r="AQ52" s="75">
        <v>0</v>
      </c>
      <c r="AR52" s="75">
        <v>0</v>
      </c>
      <c r="AS52" s="75">
        <v>0</v>
      </c>
      <c r="AT52" s="75">
        <v>0</v>
      </c>
      <c r="AU52" s="75">
        <v>0</v>
      </c>
      <c r="AV52" s="75">
        <v>0</v>
      </c>
      <c r="AW52" s="75">
        <v>0</v>
      </c>
      <c r="AX52" s="75">
        <v>0</v>
      </c>
      <c r="AY52" s="75">
        <v>0</v>
      </c>
      <c r="AZ52" s="75">
        <v>0</v>
      </c>
      <c r="BA52" s="75">
        <v>0</v>
      </c>
      <c r="BB52" s="75">
        <v>0</v>
      </c>
      <c r="BC52" s="75">
        <v>0</v>
      </c>
      <c r="BD52" s="75">
        <v>0</v>
      </c>
      <c r="BE52" s="75">
        <v>0</v>
      </c>
      <c r="BF52" s="75">
        <v>0</v>
      </c>
      <c r="BG52" s="75">
        <v>0</v>
      </c>
      <c r="BH52" s="75">
        <v>0</v>
      </c>
      <c r="BI52" s="75">
        <v>0</v>
      </c>
      <c r="BJ52" s="75">
        <v>0</v>
      </c>
      <c r="BK52" s="75">
        <v>0</v>
      </c>
      <c r="BL52" s="75">
        <v>0</v>
      </c>
      <c r="BM52" s="75">
        <v>0</v>
      </c>
      <c r="BN52" s="75">
        <v>0</v>
      </c>
      <c r="BO52" s="75">
        <v>0</v>
      </c>
      <c r="BP52" s="75">
        <v>0</v>
      </c>
      <c r="BQ52" s="75">
        <v>0</v>
      </c>
      <c r="BR52" s="75">
        <v>0</v>
      </c>
      <c r="BS52" s="75">
        <v>0</v>
      </c>
      <c r="BT52" s="75">
        <v>0</v>
      </c>
      <c r="BU52" s="75">
        <v>0</v>
      </c>
      <c r="BV52" s="75">
        <v>0</v>
      </c>
      <c r="BW52" s="75">
        <v>0</v>
      </c>
      <c r="BX52" s="75">
        <v>0</v>
      </c>
      <c r="BY52" s="75">
        <v>0</v>
      </c>
      <c r="BZ52" s="75">
        <v>0</v>
      </c>
      <c r="CA52" s="75">
        <v>0</v>
      </c>
      <c r="CB52" s="75">
        <v>0</v>
      </c>
      <c r="CC52" s="75">
        <v>0</v>
      </c>
      <c r="CD52" s="75">
        <v>0</v>
      </c>
      <c r="CE52" s="75">
        <v>0</v>
      </c>
      <c r="CF52" s="75">
        <v>0</v>
      </c>
      <c r="CG52" s="75">
        <v>0</v>
      </c>
      <c r="CH52" s="75">
        <v>0</v>
      </c>
      <c r="CI52" s="75">
        <v>0</v>
      </c>
      <c r="CJ52" s="75"/>
      <c r="CK52" s="63">
        <f t="shared" si="0"/>
        <v>-1</v>
      </c>
      <c r="CL52" s="63">
        <f t="shared" si="1"/>
        <v>-1</v>
      </c>
      <c r="CM52" s="63">
        <f t="shared" si="2"/>
        <v>-1</v>
      </c>
      <c r="CN52" s="63">
        <f t="shared" ref="CN52:CO56" si="14">IF(E52&lt;&gt;0,(BM52-E52)/E52,"")</f>
        <v>-1</v>
      </c>
      <c r="CO52" s="63">
        <f t="shared" si="14"/>
        <v>-1</v>
      </c>
      <c r="CP52" s="63">
        <f t="shared" si="4"/>
        <v>-1</v>
      </c>
      <c r="CQ52" s="63">
        <f t="shared" si="5"/>
        <v>-1</v>
      </c>
    </row>
    <row r="53" spans="1:102" x14ac:dyDescent="0.25">
      <c r="A53" s="89" t="s">
        <v>546</v>
      </c>
      <c r="B53" s="75">
        <v>231482.60870000001</v>
      </c>
      <c r="C53" s="75">
        <v>1936.4303781000001</v>
      </c>
      <c r="D53" s="75">
        <v>12113.785693</v>
      </c>
      <c r="E53" s="75">
        <v>30853.592475000001</v>
      </c>
      <c r="F53" s="75">
        <v>24401.198164000001</v>
      </c>
      <c r="G53" s="75">
        <v>1154.2329373</v>
      </c>
      <c r="H53" s="75">
        <v>72429.803797999994</v>
      </c>
      <c r="P53" s="89"/>
      <c r="Q53" s="86" t="s">
        <v>547</v>
      </c>
      <c r="R53" s="75">
        <v>0</v>
      </c>
      <c r="S53" s="75">
        <v>0</v>
      </c>
      <c r="T53" s="75">
        <v>0</v>
      </c>
      <c r="U53" s="75">
        <v>0</v>
      </c>
      <c r="V53" s="75">
        <v>0</v>
      </c>
      <c r="W53" s="75">
        <v>0</v>
      </c>
      <c r="X53" s="75">
        <v>0</v>
      </c>
      <c r="Y53" s="75">
        <v>0</v>
      </c>
      <c r="Z53" s="75">
        <v>0</v>
      </c>
      <c r="AA53" s="75">
        <v>0</v>
      </c>
      <c r="AB53" s="75">
        <v>0</v>
      </c>
      <c r="AC53" s="75">
        <v>0</v>
      </c>
      <c r="AD53" s="75">
        <v>0</v>
      </c>
      <c r="AE53" s="75">
        <v>0</v>
      </c>
      <c r="AF53" s="75">
        <v>0</v>
      </c>
      <c r="AG53" s="75">
        <v>0</v>
      </c>
      <c r="AH53" s="75">
        <v>0</v>
      </c>
      <c r="AI53" s="75">
        <v>0</v>
      </c>
      <c r="AJ53" s="75">
        <v>0</v>
      </c>
      <c r="AK53" s="75">
        <v>0</v>
      </c>
      <c r="AL53" s="75">
        <v>0</v>
      </c>
      <c r="AM53" s="75">
        <v>0</v>
      </c>
      <c r="AN53" s="75">
        <v>0</v>
      </c>
      <c r="AO53" s="75">
        <v>0</v>
      </c>
      <c r="AP53" s="75">
        <v>0</v>
      </c>
      <c r="AQ53" s="75">
        <v>0</v>
      </c>
      <c r="AR53" s="75">
        <v>0</v>
      </c>
      <c r="AS53" s="75">
        <v>0</v>
      </c>
      <c r="AT53" s="75">
        <v>0</v>
      </c>
      <c r="AU53" s="75">
        <v>0</v>
      </c>
      <c r="AV53" s="75">
        <v>0</v>
      </c>
      <c r="AW53" s="75">
        <v>0</v>
      </c>
      <c r="AX53" s="75">
        <v>0</v>
      </c>
      <c r="AY53" s="75">
        <v>0</v>
      </c>
      <c r="AZ53" s="75">
        <v>0</v>
      </c>
      <c r="BA53" s="75">
        <v>0</v>
      </c>
      <c r="BB53" s="75">
        <v>0</v>
      </c>
      <c r="BC53" s="75">
        <v>0</v>
      </c>
      <c r="BD53" s="75">
        <v>0</v>
      </c>
      <c r="BE53" s="75">
        <v>0</v>
      </c>
      <c r="BF53" s="75">
        <v>0</v>
      </c>
      <c r="BG53" s="75">
        <v>0</v>
      </c>
      <c r="BH53" s="75">
        <v>0</v>
      </c>
      <c r="BI53" s="75">
        <v>0</v>
      </c>
      <c r="BJ53" s="75">
        <v>0</v>
      </c>
      <c r="BK53" s="75">
        <v>0</v>
      </c>
      <c r="BL53" s="75">
        <v>0</v>
      </c>
      <c r="BM53" s="75">
        <v>0</v>
      </c>
      <c r="BN53" s="75">
        <v>0</v>
      </c>
      <c r="BO53" s="75">
        <v>0</v>
      </c>
      <c r="BP53" s="75">
        <v>0</v>
      </c>
      <c r="BQ53" s="75">
        <v>0</v>
      </c>
      <c r="BR53" s="75">
        <v>0</v>
      </c>
      <c r="BS53" s="75">
        <v>0</v>
      </c>
      <c r="BT53" s="75">
        <v>0</v>
      </c>
      <c r="BU53" s="75">
        <v>0</v>
      </c>
      <c r="BV53" s="75">
        <v>0</v>
      </c>
      <c r="BW53" s="75">
        <v>0</v>
      </c>
      <c r="BX53" s="75">
        <v>0</v>
      </c>
      <c r="BY53" s="75">
        <v>0</v>
      </c>
      <c r="BZ53" s="75">
        <v>0</v>
      </c>
      <c r="CA53" s="75">
        <v>0</v>
      </c>
      <c r="CB53" s="75">
        <v>0</v>
      </c>
      <c r="CC53" s="75">
        <v>0</v>
      </c>
      <c r="CD53" s="75">
        <v>0</v>
      </c>
      <c r="CE53" s="75">
        <v>0</v>
      </c>
      <c r="CF53" s="75">
        <v>0</v>
      </c>
      <c r="CG53" s="75">
        <v>0</v>
      </c>
      <c r="CH53" s="75">
        <v>0</v>
      </c>
      <c r="CI53" s="75">
        <v>0</v>
      </c>
      <c r="CJ53" s="75"/>
      <c r="CK53" s="63">
        <f t="shared" si="0"/>
        <v>-1</v>
      </c>
      <c r="CL53" s="63">
        <f t="shared" si="1"/>
        <v>-1</v>
      </c>
      <c r="CM53" s="63">
        <f t="shared" si="2"/>
        <v>-1</v>
      </c>
      <c r="CN53" s="63">
        <f t="shared" si="14"/>
        <v>-1</v>
      </c>
      <c r="CO53" s="63">
        <f t="shared" si="14"/>
        <v>-1</v>
      </c>
      <c r="CP53" s="63">
        <f t="shared" si="4"/>
        <v>-1</v>
      </c>
      <c r="CQ53" s="63">
        <f t="shared" si="5"/>
        <v>-1</v>
      </c>
    </row>
    <row r="54" spans="1:102" x14ac:dyDescent="0.25">
      <c r="A54" s="89" t="s">
        <v>548</v>
      </c>
      <c r="B54" s="75">
        <v>89687.964982000005</v>
      </c>
      <c r="C54" s="75">
        <v>815.38593914</v>
      </c>
      <c r="D54" s="75">
        <v>4995.3916085999999</v>
      </c>
      <c r="E54" s="75">
        <v>11952.164084</v>
      </c>
      <c r="F54" s="75">
        <v>9387.6059074000004</v>
      </c>
      <c r="G54" s="75">
        <v>555.39373589000002</v>
      </c>
      <c r="H54" s="75">
        <v>23620.076911</v>
      </c>
      <c r="P54" s="89"/>
      <c r="Q54" s="86" t="s">
        <v>549</v>
      </c>
      <c r="R54" s="75">
        <v>0</v>
      </c>
      <c r="S54" s="75">
        <v>0</v>
      </c>
      <c r="T54" s="75">
        <v>0</v>
      </c>
      <c r="U54" s="75">
        <v>0</v>
      </c>
      <c r="V54" s="75">
        <v>0</v>
      </c>
      <c r="W54" s="75">
        <v>0</v>
      </c>
      <c r="X54" s="75">
        <v>0</v>
      </c>
      <c r="Y54" s="75">
        <v>0</v>
      </c>
      <c r="Z54" s="75">
        <v>0</v>
      </c>
      <c r="AA54" s="75">
        <v>0</v>
      </c>
      <c r="AB54" s="75">
        <v>0</v>
      </c>
      <c r="AC54" s="75">
        <v>0</v>
      </c>
      <c r="AD54" s="75">
        <v>0</v>
      </c>
      <c r="AE54" s="75">
        <v>0</v>
      </c>
      <c r="AF54" s="75">
        <v>0</v>
      </c>
      <c r="AG54" s="75">
        <v>0</v>
      </c>
      <c r="AH54" s="75">
        <v>0</v>
      </c>
      <c r="AI54" s="75">
        <v>0</v>
      </c>
      <c r="AJ54" s="75">
        <v>0</v>
      </c>
      <c r="AK54" s="75">
        <v>0</v>
      </c>
      <c r="AL54" s="75">
        <v>0</v>
      </c>
      <c r="AM54" s="75">
        <v>0</v>
      </c>
      <c r="AN54" s="75">
        <v>0</v>
      </c>
      <c r="AO54" s="75">
        <v>0</v>
      </c>
      <c r="AP54" s="75">
        <v>0</v>
      </c>
      <c r="AQ54" s="75">
        <v>0</v>
      </c>
      <c r="AR54" s="75">
        <v>0</v>
      </c>
      <c r="AS54" s="75">
        <v>0</v>
      </c>
      <c r="AT54" s="75">
        <v>0</v>
      </c>
      <c r="AU54" s="75">
        <v>0</v>
      </c>
      <c r="AV54" s="75">
        <v>0</v>
      </c>
      <c r="AW54" s="75">
        <v>0</v>
      </c>
      <c r="AX54" s="75">
        <v>0</v>
      </c>
      <c r="AY54" s="75">
        <v>0</v>
      </c>
      <c r="AZ54" s="75">
        <v>0</v>
      </c>
      <c r="BA54" s="75">
        <v>0</v>
      </c>
      <c r="BB54" s="75">
        <v>0</v>
      </c>
      <c r="BC54" s="75">
        <v>0</v>
      </c>
      <c r="BD54" s="75">
        <v>0</v>
      </c>
      <c r="BE54" s="75">
        <v>0</v>
      </c>
      <c r="BF54" s="75">
        <v>0</v>
      </c>
      <c r="BG54" s="75">
        <v>0</v>
      </c>
      <c r="BH54" s="75">
        <v>0</v>
      </c>
      <c r="BI54" s="75">
        <v>0</v>
      </c>
      <c r="BJ54" s="75">
        <v>0</v>
      </c>
      <c r="BK54" s="75">
        <v>0</v>
      </c>
      <c r="BL54" s="75">
        <v>0</v>
      </c>
      <c r="BM54" s="75">
        <v>0</v>
      </c>
      <c r="BN54" s="75">
        <v>0</v>
      </c>
      <c r="BO54" s="75">
        <v>0</v>
      </c>
      <c r="BP54" s="75">
        <v>0</v>
      </c>
      <c r="BQ54" s="75">
        <v>0</v>
      </c>
      <c r="BR54" s="75">
        <v>0</v>
      </c>
      <c r="BS54" s="75">
        <v>0</v>
      </c>
      <c r="BT54" s="75">
        <v>0</v>
      </c>
      <c r="BU54" s="75">
        <v>0</v>
      </c>
      <c r="BV54" s="75">
        <v>0</v>
      </c>
      <c r="BW54" s="75">
        <v>0</v>
      </c>
      <c r="BX54" s="75">
        <v>0</v>
      </c>
      <c r="BY54" s="75">
        <v>0</v>
      </c>
      <c r="BZ54" s="75">
        <v>0</v>
      </c>
      <c r="CA54" s="75">
        <v>0</v>
      </c>
      <c r="CB54" s="75">
        <v>0</v>
      </c>
      <c r="CC54" s="75">
        <v>0</v>
      </c>
      <c r="CD54" s="75">
        <v>0</v>
      </c>
      <c r="CE54" s="75">
        <v>0</v>
      </c>
      <c r="CF54" s="75">
        <v>0</v>
      </c>
      <c r="CG54" s="75">
        <v>0</v>
      </c>
      <c r="CH54" s="75">
        <v>0</v>
      </c>
      <c r="CI54" s="75">
        <v>0</v>
      </c>
      <c r="CJ54" s="75"/>
      <c r="CK54" s="63">
        <f t="shared" si="0"/>
        <v>-1</v>
      </c>
      <c r="CL54" s="63">
        <f t="shared" si="1"/>
        <v>-1</v>
      </c>
      <c r="CM54" s="63">
        <f t="shared" si="2"/>
        <v>-1</v>
      </c>
      <c r="CN54" s="63">
        <f t="shared" si="14"/>
        <v>-1</v>
      </c>
      <c r="CO54" s="63">
        <f t="shared" si="14"/>
        <v>-1</v>
      </c>
      <c r="CP54" s="63">
        <f t="shared" si="4"/>
        <v>-1</v>
      </c>
      <c r="CQ54" s="63">
        <f t="shared" si="5"/>
        <v>-1</v>
      </c>
    </row>
    <row r="55" spans="1:102" x14ac:dyDescent="0.25">
      <c r="A55" s="89" t="s">
        <v>550</v>
      </c>
      <c r="B55" s="75">
        <v>754685.27949999995</v>
      </c>
      <c r="C55" s="75">
        <v>6705.4093326000002</v>
      </c>
      <c r="D55" s="75">
        <v>39851.130555999996</v>
      </c>
      <c r="E55" s="75">
        <v>100985.54676</v>
      </c>
      <c r="F55" s="75">
        <v>79756.392047999994</v>
      </c>
      <c r="G55" s="75">
        <v>4091.3175898999998</v>
      </c>
      <c r="H55" s="75">
        <v>224284.67712000001</v>
      </c>
      <c r="P55" s="89"/>
      <c r="Q55" s="86" t="s">
        <v>551</v>
      </c>
      <c r="R55" s="75">
        <v>0</v>
      </c>
      <c r="S55" s="75">
        <v>0</v>
      </c>
      <c r="T55" s="75">
        <v>0</v>
      </c>
      <c r="U55" s="75">
        <v>0</v>
      </c>
      <c r="V55" s="75">
        <v>0</v>
      </c>
      <c r="W55" s="75">
        <v>0</v>
      </c>
      <c r="X55" s="75">
        <v>0</v>
      </c>
      <c r="Y55" s="75">
        <v>0</v>
      </c>
      <c r="Z55" s="75">
        <v>0</v>
      </c>
      <c r="AA55" s="75">
        <v>0</v>
      </c>
      <c r="AB55" s="75">
        <v>0</v>
      </c>
      <c r="AC55" s="75">
        <v>0</v>
      </c>
      <c r="AD55" s="75">
        <v>0</v>
      </c>
      <c r="AE55" s="75">
        <v>0</v>
      </c>
      <c r="AF55" s="75">
        <v>0</v>
      </c>
      <c r="AG55" s="75">
        <v>0</v>
      </c>
      <c r="AH55" s="75">
        <v>0</v>
      </c>
      <c r="AI55" s="75">
        <v>0</v>
      </c>
      <c r="AJ55" s="75">
        <v>0</v>
      </c>
      <c r="AK55" s="75">
        <v>0</v>
      </c>
      <c r="AL55" s="75">
        <v>0</v>
      </c>
      <c r="AM55" s="75">
        <v>0</v>
      </c>
      <c r="AN55" s="75">
        <v>0</v>
      </c>
      <c r="AO55" s="75">
        <v>0</v>
      </c>
      <c r="AP55" s="75">
        <v>0</v>
      </c>
      <c r="AQ55" s="75">
        <v>0</v>
      </c>
      <c r="AR55" s="75">
        <v>0</v>
      </c>
      <c r="AS55" s="75">
        <v>0</v>
      </c>
      <c r="AT55" s="75">
        <v>0</v>
      </c>
      <c r="AU55" s="75">
        <v>0</v>
      </c>
      <c r="AV55" s="75">
        <v>0</v>
      </c>
      <c r="AW55" s="75">
        <v>0</v>
      </c>
      <c r="AX55" s="75">
        <v>0</v>
      </c>
      <c r="AY55" s="75">
        <v>0</v>
      </c>
      <c r="AZ55" s="75">
        <v>0</v>
      </c>
      <c r="BA55" s="75">
        <v>0</v>
      </c>
      <c r="BB55" s="75">
        <v>0</v>
      </c>
      <c r="BC55" s="75">
        <v>0</v>
      </c>
      <c r="BD55" s="75">
        <v>0</v>
      </c>
      <c r="BE55" s="75">
        <v>0</v>
      </c>
      <c r="BF55" s="75">
        <v>0</v>
      </c>
      <c r="BG55" s="75">
        <v>0</v>
      </c>
      <c r="BH55" s="75">
        <v>0</v>
      </c>
      <c r="BI55" s="75">
        <v>0</v>
      </c>
      <c r="BJ55" s="75">
        <v>0</v>
      </c>
      <c r="BK55" s="75">
        <v>0</v>
      </c>
      <c r="BL55" s="75">
        <v>0</v>
      </c>
      <c r="BM55" s="75">
        <v>0</v>
      </c>
      <c r="BN55" s="75">
        <v>0</v>
      </c>
      <c r="BO55" s="75">
        <v>0</v>
      </c>
      <c r="BP55" s="75">
        <v>0</v>
      </c>
      <c r="BQ55" s="75">
        <v>0</v>
      </c>
      <c r="BR55" s="75">
        <v>0</v>
      </c>
      <c r="BS55" s="75">
        <v>0</v>
      </c>
      <c r="BT55" s="75">
        <v>0</v>
      </c>
      <c r="BU55" s="75">
        <v>0</v>
      </c>
      <c r="BV55" s="75">
        <v>0</v>
      </c>
      <c r="BW55" s="75">
        <v>0</v>
      </c>
      <c r="BX55" s="75">
        <v>0</v>
      </c>
      <c r="BY55" s="75">
        <v>0</v>
      </c>
      <c r="BZ55" s="75">
        <v>0</v>
      </c>
      <c r="CA55" s="75">
        <v>0</v>
      </c>
      <c r="CB55" s="75">
        <v>0</v>
      </c>
      <c r="CC55" s="75">
        <v>0</v>
      </c>
      <c r="CD55" s="75">
        <v>0</v>
      </c>
      <c r="CE55" s="75">
        <v>0</v>
      </c>
      <c r="CF55" s="75">
        <v>0</v>
      </c>
      <c r="CG55" s="75">
        <v>0</v>
      </c>
      <c r="CH55" s="75">
        <v>0</v>
      </c>
      <c r="CI55" s="75">
        <v>0</v>
      </c>
      <c r="CJ55" s="75"/>
      <c r="CK55" s="63">
        <f t="shared" si="0"/>
        <v>-1</v>
      </c>
      <c r="CL55" s="63">
        <f t="shared" si="1"/>
        <v>-1</v>
      </c>
      <c r="CM55" s="63">
        <f t="shared" si="2"/>
        <v>-1</v>
      </c>
      <c r="CN55" s="63">
        <f t="shared" si="14"/>
        <v>-1</v>
      </c>
      <c r="CO55" s="63">
        <f t="shared" si="14"/>
        <v>-1</v>
      </c>
      <c r="CP55" s="63">
        <f t="shared" si="4"/>
        <v>-1</v>
      </c>
      <c r="CQ55" s="63">
        <f t="shared" si="5"/>
        <v>-1</v>
      </c>
    </row>
    <row r="56" spans="1:102" x14ac:dyDescent="0.25">
      <c r="A56" s="89" t="s">
        <v>552</v>
      </c>
      <c r="B56" s="75">
        <v>586648.87990000006</v>
      </c>
      <c r="C56" s="75">
        <v>5483.7626682</v>
      </c>
      <c r="D56" s="75">
        <v>30483.035820000001</v>
      </c>
      <c r="E56" s="75">
        <v>79896.378614000001</v>
      </c>
      <c r="F56" s="75">
        <v>63293.682187999999</v>
      </c>
      <c r="G56" s="75">
        <v>3303.7765132</v>
      </c>
      <c r="H56" s="75">
        <v>168821.64139</v>
      </c>
      <c r="P56" s="89"/>
      <c r="Q56" s="86" t="s">
        <v>553</v>
      </c>
      <c r="R56" s="75">
        <v>0</v>
      </c>
      <c r="S56" s="75">
        <v>0</v>
      </c>
      <c r="T56" s="75">
        <v>0</v>
      </c>
      <c r="U56" s="75">
        <v>0</v>
      </c>
      <c r="V56" s="75">
        <v>0</v>
      </c>
      <c r="W56" s="75">
        <v>0</v>
      </c>
      <c r="X56" s="75">
        <v>0</v>
      </c>
      <c r="Y56" s="75">
        <v>0</v>
      </c>
      <c r="Z56" s="75">
        <v>0</v>
      </c>
      <c r="AA56" s="75">
        <v>0</v>
      </c>
      <c r="AB56" s="75">
        <v>0</v>
      </c>
      <c r="AC56" s="75">
        <v>0</v>
      </c>
      <c r="AD56" s="75">
        <v>0</v>
      </c>
      <c r="AE56" s="75">
        <v>0</v>
      </c>
      <c r="AF56" s="75">
        <v>0</v>
      </c>
      <c r="AG56" s="75">
        <v>0</v>
      </c>
      <c r="AH56" s="75">
        <v>0</v>
      </c>
      <c r="AI56" s="75">
        <v>0</v>
      </c>
      <c r="AJ56" s="75">
        <v>0</v>
      </c>
      <c r="AK56" s="75">
        <v>0</v>
      </c>
      <c r="AL56" s="75">
        <v>0</v>
      </c>
      <c r="AM56" s="75">
        <v>0</v>
      </c>
      <c r="AN56" s="75">
        <v>0</v>
      </c>
      <c r="AO56" s="75">
        <v>0</v>
      </c>
      <c r="AP56" s="75">
        <v>0</v>
      </c>
      <c r="AQ56" s="75">
        <v>0</v>
      </c>
      <c r="AR56" s="75">
        <v>0</v>
      </c>
      <c r="AS56" s="75">
        <v>0</v>
      </c>
      <c r="AT56" s="75">
        <v>0</v>
      </c>
      <c r="AU56" s="75">
        <v>0</v>
      </c>
      <c r="AV56" s="75">
        <v>0</v>
      </c>
      <c r="AW56" s="75">
        <v>0</v>
      </c>
      <c r="AX56" s="75">
        <v>0</v>
      </c>
      <c r="AY56" s="75">
        <v>0</v>
      </c>
      <c r="AZ56" s="75">
        <v>0</v>
      </c>
      <c r="BA56" s="75">
        <v>0</v>
      </c>
      <c r="BB56" s="75">
        <v>0</v>
      </c>
      <c r="BC56" s="75">
        <v>0</v>
      </c>
      <c r="BD56" s="75">
        <v>0</v>
      </c>
      <c r="BE56" s="75">
        <v>0</v>
      </c>
      <c r="BF56" s="75">
        <v>0</v>
      </c>
      <c r="BG56" s="75">
        <v>0</v>
      </c>
      <c r="BH56" s="75">
        <v>0</v>
      </c>
      <c r="BI56" s="75">
        <v>0</v>
      </c>
      <c r="BJ56" s="75">
        <v>0</v>
      </c>
      <c r="BK56" s="75">
        <v>0</v>
      </c>
      <c r="BL56" s="75">
        <v>0</v>
      </c>
      <c r="BM56" s="75">
        <v>0</v>
      </c>
      <c r="BN56" s="75">
        <v>0</v>
      </c>
      <c r="BO56" s="75">
        <v>0</v>
      </c>
      <c r="BP56" s="75">
        <v>0</v>
      </c>
      <c r="BQ56" s="75">
        <v>0</v>
      </c>
      <c r="BR56" s="75">
        <v>0</v>
      </c>
      <c r="BS56" s="75">
        <v>0</v>
      </c>
      <c r="BT56" s="75">
        <v>0</v>
      </c>
      <c r="BU56" s="75">
        <v>0</v>
      </c>
      <c r="BV56" s="75">
        <v>0</v>
      </c>
      <c r="BW56" s="75">
        <v>0</v>
      </c>
      <c r="BX56" s="75">
        <v>0</v>
      </c>
      <c r="BY56" s="75">
        <v>0</v>
      </c>
      <c r="BZ56" s="75">
        <v>0</v>
      </c>
      <c r="CA56" s="75">
        <v>0</v>
      </c>
      <c r="CB56" s="75">
        <v>0</v>
      </c>
      <c r="CC56" s="75">
        <v>0</v>
      </c>
      <c r="CD56" s="75">
        <v>0</v>
      </c>
      <c r="CE56" s="75">
        <v>0</v>
      </c>
      <c r="CF56" s="75">
        <v>0</v>
      </c>
      <c r="CG56" s="75">
        <v>0</v>
      </c>
      <c r="CH56" s="75">
        <v>0</v>
      </c>
      <c r="CI56" s="75">
        <v>0</v>
      </c>
      <c r="CJ56" s="75"/>
      <c r="CK56" s="63">
        <f t="shared" si="0"/>
        <v>-1</v>
      </c>
      <c r="CL56" s="63">
        <f t="shared" si="1"/>
        <v>-1</v>
      </c>
      <c r="CM56" s="63">
        <f t="shared" si="2"/>
        <v>-1</v>
      </c>
      <c r="CN56" s="63">
        <f t="shared" si="14"/>
        <v>-1</v>
      </c>
      <c r="CO56" s="63">
        <f t="shared" si="14"/>
        <v>-1</v>
      </c>
      <c r="CP56" s="63">
        <f t="shared" si="4"/>
        <v>-1</v>
      </c>
      <c r="CQ56" s="63">
        <f t="shared" si="5"/>
        <v>-1</v>
      </c>
    </row>
    <row r="57" spans="1:102" x14ac:dyDescent="0.25">
      <c r="A57" s="3"/>
      <c r="P57" s="89"/>
      <c r="Q57" s="86"/>
      <c r="S57" s="75"/>
      <c r="U57" s="75"/>
      <c r="V57" s="75"/>
      <c r="W57" s="75"/>
      <c r="Y57" s="75"/>
      <c r="AA57" s="75"/>
      <c r="AB57" s="75"/>
      <c r="AC57" s="75"/>
      <c r="AD57" s="75"/>
      <c r="AE57" s="75"/>
      <c r="AF57" s="75"/>
      <c r="AH57" s="75"/>
      <c r="AI57" s="75"/>
      <c r="AL57" s="75"/>
      <c r="AM57" s="75"/>
      <c r="AN57" s="75"/>
      <c r="AO57" s="75"/>
      <c r="AR57" s="75"/>
      <c r="AS57" s="75"/>
      <c r="AU57" s="75"/>
      <c r="AV57" s="75"/>
      <c r="AW57" s="75"/>
      <c r="AY57" s="75"/>
      <c r="AZ57" s="75"/>
      <c r="BA57" s="75"/>
      <c r="BB57" s="75"/>
      <c r="BC57" s="75"/>
      <c r="BE57" s="75"/>
      <c r="BF57" s="75"/>
      <c r="BG57" s="75"/>
      <c r="BH57" s="75"/>
      <c r="BI57" s="75"/>
      <c r="BJ57" s="75"/>
      <c r="BK57" s="75"/>
      <c r="BL57" s="75"/>
      <c r="BM57" s="75"/>
      <c r="BN57" s="75"/>
      <c r="BO57" s="75"/>
      <c r="BP57" s="75"/>
      <c r="BQ57" s="75"/>
      <c r="BR57" s="75"/>
      <c r="BS57" s="75"/>
      <c r="BT57" s="75"/>
      <c r="BU57" s="75"/>
      <c r="BV57" s="75"/>
      <c r="BW57" s="75"/>
      <c r="BX57" s="75"/>
      <c r="BY57" s="75"/>
      <c r="BZ57" s="75"/>
      <c r="CA57" s="75"/>
      <c r="CB57" s="75"/>
      <c r="CC57" s="75"/>
      <c r="CD57" s="75"/>
      <c r="CE57" s="75"/>
      <c r="CF57" s="75"/>
      <c r="CG57" s="75"/>
      <c r="CH57" s="75"/>
      <c r="CI57" s="75"/>
      <c r="CJ57" s="75"/>
      <c r="CK57" s="68"/>
      <c r="CL57" s="68"/>
      <c r="CM57" s="68"/>
      <c r="CN57" s="68"/>
      <c r="CO57" s="68"/>
      <c r="CP57" s="68"/>
      <c r="CQ57" s="68"/>
    </row>
    <row r="58" spans="1:102" s="85" customFormat="1" x14ac:dyDescent="0.25">
      <c r="A58" s="3"/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89"/>
      <c r="Q58" s="89"/>
      <c r="R58" s="75"/>
      <c r="S58" s="75"/>
      <c r="T58" s="75"/>
      <c r="U58" s="75"/>
      <c r="V58" s="75"/>
      <c r="W58" s="75"/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  <c r="AI58" s="75"/>
      <c r="AJ58" s="75"/>
      <c r="AK58" s="75"/>
      <c r="AL58" s="75"/>
      <c r="AM58" s="75"/>
      <c r="AN58" s="75"/>
      <c r="AO58" s="75"/>
      <c r="AP58" s="75"/>
      <c r="AQ58" s="75"/>
      <c r="AR58" s="75"/>
      <c r="AS58" s="75"/>
      <c r="AT58" s="75"/>
      <c r="AU58" s="75"/>
      <c r="AV58" s="75"/>
      <c r="AW58" s="75"/>
      <c r="AX58" s="75"/>
      <c r="AY58" s="75"/>
      <c r="AZ58" s="75"/>
      <c r="BA58" s="75"/>
      <c r="BB58" s="75"/>
      <c r="BC58" s="75"/>
      <c r="BD58" s="75"/>
      <c r="BE58" s="75"/>
      <c r="BF58" s="75"/>
      <c r="BG58" s="75"/>
      <c r="BH58" s="75"/>
      <c r="BI58" s="75"/>
      <c r="BJ58" s="75"/>
      <c r="BK58" s="75"/>
      <c r="BL58" s="75"/>
      <c r="BM58" s="75"/>
      <c r="BN58" s="75"/>
      <c r="BO58" s="75"/>
      <c r="BP58" s="75"/>
      <c r="BQ58" s="75"/>
      <c r="BR58" s="75"/>
      <c r="BS58" s="75"/>
      <c r="BT58" s="75"/>
      <c r="BU58" s="75"/>
      <c r="BV58" s="75"/>
      <c r="BW58" s="75"/>
      <c r="BX58" s="75"/>
      <c r="BY58" s="75"/>
      <c r="BZ58" s="75"/>
      <c r="CA58" s="75"/>
      <c r="CB58" s="75"/>
      <c r="CC58" s="75"/>
      <c r="CD58" s="75"/>
      <c r="CE58" s="75"/>
      <c r="CF58" s="75"/>
      <c r="CG58" s="75"/>
      <c r="CH58" s="75"/>
      <c r="CI58" s="75"/>
      <c r="CJ58" s="75"/>
      <c r="CK58" s="68"/>
      <c r="CL58" s="68"/>
      <c r="CM58" s="68"/>
      <c r="CN58" s="68"/>
      <c r="CO58" s="68"/>
      <c r="CP58" s="68"/>
      <c r="CQ58" s="68"/>
      <c r="CR58" s="89"/>
      <c r="CS58" s="89"/>
      <c r="CT58" s="89"/>
      <c r="CU58" s="89"/>
      <c r="CV58" s="89"/>
      <c r="CW58" s="89"/>
      <c r="CX58" s="89"/>
    </row>
    <row r="59" spans="1:102" s="85" customFormat="1" x14ac:dyDescent="0.25">
      <c r="A59" s="3"/>
      <c r="B59" s="75"/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5"/>
      <c r="P59" s="89"/>
      <c r="Q59" s="89"/>
      <c r="R59" s="75"/>
      <c r="S59" s="75"/>
      <c r="T59" s="75"/>
      <c r="U59" s="75"/>
      <c r="V59" s="75"/>
      <c r="W59" s="75"/>
      <c r="X59" s="75"/>
      <c r="Y59" s="75"/>
      <c r="Z59" s="75"/>
      <c r="AA59" s="75"/>
      <c r="AB59" s="75"/>
      <c r="AC59" s="75"/>
      <c r="AD59" s="75"/>
      <c r="AE59" s="75"/>
      <c r="AF59" s="75"/>
      <c r="AG59" s="75"/>
      <c r="AH59" s="75"/>
      <c r="AI59" s="75"/>
      <c r="AJ59" s="75"/>
      <c r="AK59" s="75"/>
      <c r="AL59" s="75"/>
      <c r="AM59" s="75"/>
      <c r="AN59" s="75"/>
      <c r="AO59" s="75"/>
      <c r="AP59" s="75"/>
      <c r="AQ59" s="75"/>
      <c r="AR59" s="75"/>
      <c r="AS59" s="75"/>
      <c r="AT59" s="75"/>
      <c r="AU59" s="75"/>
      <c r="AV59" s="75"/>
      <c r="AW59" s="75"/>
      <c r="AX59" s="75"/>
      <c r="AY59" s="75"/>
      <c r="AZ59" s="75"/>
      <c r="BA59" s="75"/>
      <c r="BB59" s="75"/>
      <c r="BC59" s="75"/>
      <c r="BD59" s="75"/>
      <c r="BE59" s="75"/>
      <c r="BF59" s="75"/>
      <c r="BG59" s="75"/>
      <c r="BH59" s="75"/>
      <c r="BI59" s="75"/>
      <c r="BJ59" s="75"/>
      <c r="BK59" s="75"/>
      <c r="BL59" s="75"/>
      <c r="BM59" s="75"/>
      <c r="BN59" s="75"/>
      <c r="BO59" s="75"/>
      <c r="BP59" s="75"/>
      <c r="BQ59" s="75"/>
      <c r="BR59" s="75"/>
      <c r="BS59" s="75"/>
      <c r="BT59" s="75"/>
      <c r="BU59" s="75"/>
      <c r="BV59" s="75"/>
      <c r="BW59" s="75"/>
      <c r="BX59" s="75"/>
      <c r="BY59" s="75"/>
      <c r="BZ59" s="75"/>
      <c r="CA59" s="75"/>
      <c r="CB59" s="75"/>
      <c r="CC59" s="75"/>
      <c r="CD59" s="75"/>
      <c r="CE59" s="75"/>
      <c r="CF59" s="75"/>
      <c r="CG59" s="75"/>
      <c r="CH59" s="75"/>
      <c r="CI59" s="75"/>
      <c r="CJ59" s="75"/>
      <c r="CK59" s="68"/>
      <c r="CL59" s="68"/>
      <c r="CM59" s="68"/>
      <c r="CN59" s="68"/>
      <c r="CO59" s="68"/>
      <c r="CP59" s="68"/>
      <c r="CQ59" s="68"/>
      <c r="CR59" s="89"/>
      <c r="CS59" s="89"/>
      <c r="CT59" s="89"/>
      <c r="CU59" s="89"/>
      <c r="CV59" s="89"/>
      <c r="CW59" s="89"/>
      <c r="CX59" s="89"/>
    </row>
    <row r="60" spans="1:102" x14ac:dyDescent="0.25">
      <c r="A60" s="4" t="s">
        <v>353</v>
      </c>
      <c r="B60" s="1">
        <f t="shared" ref="B60:H60" si="15">SUM(B3:B57)</f>
        <v>20123144.558663599</v>
      </c>
      <c r="C60" s="1">
        <f t="shared" si="15"/>
        <v>200913.57595055405</v>
      </c>
      <c r="D60" s="1">
        <f t="shared" si="15"/>
        <v>489045.59911168989</v>
      </c>
      <c r="E60" s="1">
        <f t="shared" si="15"/>
        <v>3894426.6364106783</v>
      </c>
      <c r="F60" s="1">
        <f t="shared" si="15"/>
        <v>2374749.9255582909</v>
      </c>
      <c r="G60" s="1">
        <f t="shared" si="15"/>
        <v>111766.80864333703</v>
      </c>
      <c r="H60" s="1">
        <f t="shared" si="15"/>
        <v>5188320.9957115091</v>
      </c>
      <c r="I60" s="1">
        <f t="shared" ref="I60:O60" si="16">SUM(I3:I57)</f>
        <v>113610.31716200002</v>
      </c>
      <c r="J60" s="1">
        <f t="shared" si="16"/>
        <v>30458.530151999999</v>
      </c>
      <c r="K60" s="1">
        <f t="shared" si="16"/>
        <v>226916.047571</v>
      </c>
      <c r="L60" s="1">
        <f t="shared" si="16"/>
        <v>255344.009131</v>
      </c>
      <c r="M60" s="1">
        <f t="shared" si="16"/>
        <v>34722.723542</v>
      </c>
      <c r="N60" s="1">
        <f t="shared" si="16"/>
        <v>18376.646271000001</v>
      </c>
      <c r="O60" s="1">
        <f t="shared" si="16"/>
        <v>32996.740737000007</v>
      </c>
      <c r="P60" s="89"/>
      <c r="Q60" s="4" t="s">
        <v>353</v>
      </c>
      <c r="R60" s="1">
        <f t="shared" ref="R60" si="17">SUM(R3:R57)</f>
        <v>63058.187917702482</v>
      </c>
      <c r="S60" s="1">
        <f t="shared" ref="S60:CD60" si="18">SUM(S3:S57)</f>
        <v>10445.783466348803</v>
      </c>
      <c r="T60" s="1">
        <f t="shared" si="18"/>
        <v>6738.9095808769353</v>
      </c>
      <c r="U60" s="1">
        <f t="shared" si="18"/>
        <v>25634.941837120336</v>
      </c>
      <c r="V60" s="1">
        <f t="shared" si="18"/>
        <v>25634.941837120336</v>
      </c>
      <c r="W60" s="1">
        <f t="shared" si="18"/>
        <v>4049.3594988109076</v>
      </c>
      <c r="X60" s="1">
        <f t="shared" si="18"/>
        <v>19901.642327551144</v>
      </c>
      <c r="Y60" s="1">
        <f t="shared" si="18"/>
        <v>6925.5502553470606</v>
      </c>
      <c r="Z60" s="1">
        <f t="shared" si="18"/>
        <v>3566.4995719292765</v>
      </c>
      <c r="AA60" s="1">
        <f t="shared" si="18"/>
        <v>74209.655842005071</v>
      </c>
      <c r="AB60" s="1">
        <f t="shared" si="18"/>
        <v>2957446.2021368043</v>
      </c>
      <c r="AC60" s="1">
        <f t="shared" si="18"/>
        <v>17213.39826129733</v>
      </c>
      <c r="AD60" s="1">
        <f t="shared" si="18"/>
        <v>1522.8506121009523</v>
      </c>
      <c r="AE60" s="1">
        <f t="shared" si="18"/>
        <v>10339.07272404693</v>
      </c>
      <c r="AF60" s="1">
        <f t="shared" si="18"/>
        <v>1763.506624527954</v>
      </c>
      <c r="AG60" s="1">
        <f t="shared" si="18"/>
        <v>7107.1774408697711</v>
      </c>
      <c r="AH60" s="1">
        <f t="shared" si="18"/>
        <v>48342.979332481613</v>
      </c>
      <c r="AI60" s="1">
        <f t="shared" si="18"/>
        <v>48342.979332481613</v>
      </c>
      <c r="AJ60" s="1">
        <f t="shared" si="18"/>
        <v>10775.510836718455</v>
      </c>
      <c r="AK60" s="1">
        <f t="shared" si="18"/>
        <v>0</v>
      </c>
      <c r="AL60" s="1">
        <f t="shared" si="18"/>
        <v>435815685.33109134</v>
      </c>
      <c r="AM60" s="1">
        <f t="shared" si="18"/>
        <v>0</v>
      </c>
      <c r="AN60" s="1">
        <f t="shared" si="18"/>
        <v>68523.62727759371</v>
      </c>
      <c r="AO60" s="1">
        <f t="shared" si="18"/>
        <v>4909.4754789585522</v>
      </c>
      <c r="AP60" s="1">
        <f t="shared" si="18"/>
        <v>8154.8379071867985</v>
      </c>
      <c r="AQ60" s="1">
        <f t="shared" si="18"/>
        <v>70901.591082640924</v>
      </c>
      <c r="AR60" s="1">
        <f t="shared" si="18"/>
        <v>3764.9120385822357</v>
      </c>
      <c r="AS60" s="1">
        <f t="shared" si="18"/>
        <v>51367.015317144389</v>
      </c>
      <c r="AT60" s="1">
        <f t="shared" si="18"/>
        <v>1579.0433263985612</v>
      </c>
      <c r="AU60" s="1">
        <f t="shared" si="18"/>
        <v>7511.2254794298033</v>
      </c>
      <c r="AV60" s="1">
        <f t="shared" si="18"/>
        <v>29796.739560378832</v>
      </c>
      <c r="AW60" s="1">
        <f t="shared" si="18"/>
        <v>0</v>
      </c>
      <c r="AX60" s="1">
        <f t="shared" si="18"/>
        <v>723392.63731319236</v>
      </c>
      <c r="AY60" s="1">
        <f t="shared" si="18"/>
        <v>40227.855978573229</v>
      </c>
      <c r="AZ60" s="1">
        <f t="shared" si="18"/>
        <v>4469.7663892710061</v>
      </c>
      <c r="BA60" s="1">
        <f t="shared" si="18"/>
        <v>44697.622367844233</v>
      </c>
      <c r="BB60" s="1">
        <f t="shared" si="18"/>
        <v>43.479115526805735</v>
      </c>
      <c r="BC60" s="1">
        <f t="shared" si="18"/>
        <v>31081.893416363098</v>
      </c>
      <c r="BD60" s="1">
        <f t="shared" si="18"/>
        <v>3033.8447291533857</v>
      </c>
      <c r="BE60" s="1">
        <f t="shared" si="18"/>
        <v>80.971862262371729</v>
      </c>
      <c r="BF60" s="1">
        <f t="shared" si="18"/>
        <v>87981.768659289752</v>
      </c>
      <c r="BG60" s="1">
        <f t="shared" si="18"/>
        <v>1287.5810596225224</v>
      </c>
      <c r="BH60" s="1">
        <f t="shared" si="18"/>
        <v>1204.6368610060765</v>
      </c>
      <c r="BI60" s="1">
        <f t="shared" si="18"/>
        <v>12496.469617490342</v>
      </c>
      <c r="BJ60" s="1">
        <f t="shared" si="18"/>
        <v>72.831789397190093</v>
      </c>
      <c r="BK60" s="1">
        <f t="shared" si="18"/>
        <v>0</v>
      </c>
      <c r="BL60" s="1">
        <f t="shared" si="18"/>
        <v>1045.6824695973789</v>
      </c>
      <c r="BM60" s="1">
        <f t="shared" si="18"/>
        <v>635360.8109010919</v>
      </c>
      <c r="BN60" s="1">
        <f t="shared" si="18"/>
        <v>368128.21799171768</v>
      </c>
      <c r="BO60" s="1">
        <f t="shared" si="18"/>
        <v>267232.59290937387</v>
      </c>
      <c r="BP60" s="1">
        <f t="shared" si="18"/>
        <v>63.610051894751166</v>
      </c>
      <c r="BQ60" s="1">
        <f t="shared" si="18"/>
        <v>6.281516006939043</v>
      </c>
      <c r="BR60" s="1">
        <f t="shared" si="18"/>
        <v>54384.015197983179</v>
      </c>
      <c r="BS60" s="1">
        <f t="shared" si="18"/>
        <v>536.37507897533487</v>
      </c>
      <c r="BT60" s="1">
        <f t="shared" si="18"/>
        <v>121569.01508291994</v>
      </c>
      <c r="BU60" s="1">
        <f t="shared" si="18"/>
        <v>445.74838327485492</v>
      </c>
      <c r="BV60" s="1">
        <f t="shared" si="18"/>
        <v>144.73441443763923</v>
      </c>
      <c r="BW60" s="1">
        <f t="shared" si="18"/>
        <v>173670.03108870616</v>
      </c>
      <c r="BX60" s="1">
        <f t="shared" si="18"/>
        <v>487.72288939785915</v>
      </c>
      <c r="BY60" s="1">
        <f t="shared" si="18"/>
        <v>252.68636662129512</v>
      </c>
      <c r="BZ60" s="1">
        <f t="shared" si="18"/>
        <v>859.34179667741216</v>
      </c>
      <c r="CA60" s="1">
        <f t="shared" si="18"/>
        <v>8.2053548445719215</v>
      </c>
      <c r="CB60" s="1">
        <f t="shared" si="18"/>
        <v>16531.406414643974</v>
      </c>
      <c r="CC60" s="1">
        <f t="shared" si="18"/>
        <v>6821.6832138302552</v>
      </c>
      <c r="CD60" s="1">
        <f t="shared" si="18"/>
        <v>0</v>
      </c>
      <c r="CE60" s="1">
        <f t="shared" ref="CE60:CI60" si="19">SUM(CE3:CE57)</f>
        <v>1169.9008351270736</v>
      </c>
      <c r="CF60" s="1">
        <f t="shared" si="19"/>
        <v>11553.456090269689</v>
      </c>
      <c r="CG60" s="1">
        <f t="shared" si="19"/>
        <v>10405.331439223195</v>
      </c>
      <c r="CH60" s="1">
        <f t="shared" si="19"/>
        <v>698674.27734201797</v>
      </c>
      <c r="CI60" s="1">
        <f t="shared" si="19"/>
        <v>5034.9319806140484</v>
      </c>
      <c r="CJ60" s="1"/>
      <c r="CK60" s="63"/>
      <c r="CL60" s="68"/>
      <c r="CM60" s="68"/>
      <c r="CN60" s="68"/>
      <c r="CO60" s="68"/>
      <c r="CP60" s="68"/>
      <c r="CQ60" s="68"/>
    </row>
    <row r="61" spans="1:102" x14ac:dyDescent="0.25">
      <c r="A61" s="4" t="s">
        <v>477</v>
      </c>
      <c r="B61" s="1">
        <f>SUM(B3:B15)</f>
        <v>13089383.289203001</v>
      </c>
      <c r="C61" s="1">
        <f t="shared" ref="C61:H61" si="20">SUM(C3:C15)</f>
        <v>123271.585299</v>
      </c>
      <c r="D61" s="1">
        <f t="shared" si="20"/>
        <v>133921.40411699997</v>
      </c>
      <c r="E61" s="1">
        <f t="shared" si="20"/>
        <v>2934280.9360379991</v>
      </c>
      <c r="F61" s="1">
        <f t="shared" si="20"/>
        <v>1616456.717648</v>
      </c>
      <c r="G61" s="1">
        <f t="shared" si="20"/>
        <v>67456.666335999995</v>
      </c>
      <c r="H61" s="1">
        <f t="shared" si="20"/>
        <v>3240763.4972399995</v>
      </c>
      <c r="I61" s="1">
        <f>SUM(I3:I15)</f>
        <v>113610.31716200002</v>
      </c>
      <c r="J61" s="1">
        <f t="shared" ref="J61:O61" si="21">SUM(J3:J15)</f>
        <v>30458.530151999999</v>
      </c>
      <c r="K61" s="1">
        <f t="shared" si="21"/>
        <v>226916.047571</v>
      </c>
      <c r="L61" s="1">
        <f t="shared" si="21"/>
        <v>255344.009131</v>
      </c>
      <c r="M61" s="1">
        <f t="shared" si="21"/>
        <v>34722.723542</v>
      </c>
      <c r="N61" s="1">
        <f t="shared" si="21"/>
        <v>18376.646271000001</v>
      </c>
      <c r="O61" s="1">
        <f t="shared" si="21"/>
        <v>32996.740737000007</v>
      </c>
      <c r="P61" s="89"/>
      <c r="Q61" s="4" t="s">
        <v>477</v>
      </c>
      <c r="R61" s="1">
        <f>SUM(R3:R15)</f>
        <v>59700.382997887238</v>
      </c>
      <c r="S61" s="1">
        <f t="shared" ref="S61:CD61" si="22">SUM(S3:S15)</f>
        <v>8953.273484710091</v>
      </c>
      <c r="T61" s="1">
        <f t="shared" si="22"/>
        <v>6738.9095808769353</v>
      </c>
      <c r="U61" s="1">
        <f t="shared" si="22"/>
        <v>22127.30957282929</v>
      </c>
      <c r="V61" s="1">
        <f t="shared" si="22"/>
        <v>22127.30957282929</v>
      </c>
      <c r="W61" s="1">
        <f t="shared" si="22"/>
        <v>3213.7812049623003</v>
      </c>
      <c r="X61" s="1">
        <f t="shared" si="22"/>
        <v>18831.192000176754</v>
      </c>
      <c r="Y61" s="1">
        <f t="shared" si="22"/>
        <v>5987.7511433707123</v>
      </c>
      <c r="Z61" s="1">
        <f t="shared" si="22"/>
        <v>3566.4995719292765</v>
      </c>
      <c r="AA61" s="1">
        <f t="shared" si="22"/>
        <v>64090.700841256024</v>
      </c>
      <c r="AB61" s="1">
        <f t="shared" si="22"/>
        <v>2650916.074506701</v>
      </c>
      <c r="AC61" s="1">
        <f t="shared" si="22"/>
        <v>14600.435945928059</v>
      </c>
      <c r="AD61" s="1">
        <f t="shared" si="22"/>
        <v>93.472648520421757</v>
      </c>
      <c r="AE61" s="1">
        <f t="shared" si="22"/>
        <v>9532.6565287682624</v>
      </c>
      <c r="AF61" s="1">
        <f t="shared" si="22"/>
        <v>1668.8603146154016</v>
      </c>
      <c r="AG61" s="1">
        <f t="shared" si="22"/>
        <v>6749.4557419550147</v>
      </c>
      <c r="AH61" s="1">
        <f t="shared" si="22"/>
        <v>44382.762433839816</v>
      </c>
      <c r="AI61" s="1">
        <f t="shared" si="22"/>
        <v>44382.762433839816</v>
      </c>
      <c r="AJ61" s="1">
        <f t="shared" si="22"/>
        <v>6666.2923602896153</v>
      </c>
      <c r="AK61" s="1">
        <f t="shared" si="22"/>
        <v>0</v>
      </c>
      <c r="AL61" s="1">
        <f t="shared" si="22"/>
        <v>348091227.56670368</v>
      </c>
      <c r="AM61" s="1">
        <f t="shared" si="22"/>
        <v>0</v>
      </c>
      <c r="AN61" s="1">
        <f t="shared" si="22"/>
        <v>64709.62205399957</v>
      </c>
      <c r="AO61" s="1">
        <f t="shared" si="22"/>
        <v>4528.8924394418109</v>
      </c>
      <c r="AP61" s="1">
        <f t="shared" si="22"/>
        <v>7716.4753133876038</v>
      </c>
      <c r="AQ61" s="1">
        <f t="shared" si="22"/>
        <v>66959.53253661847</v>
      </c>
      <c r="AR61" s="1">
        <f t="shared" si="22"/>
        <v>3427.3615572064559</v>
      </c>
      <c r="AS61" s="1">
        <f t="shared" si="22"/>
        <v>49869.074351392563</v>
      </c>
      <c r="AT61" s="1">
        <f t="shared" si="22"/>
        <v>0</v>
      </c>
      <c r="AU61" s="1">
        <f t="shared" si="22"/>
        <v>7329.9913197753067</v>
      </c>
      <c r="AV61" s="1">
        <f t="shared" si="22"/>
        <v>24844.957580034807</v>
      </c>
      <c r="AW61" s="1">
        <f t="shared" si="22"/>
        <v>0</v>
      </c>
      <c r="AX61" s="1">
        <f t="shared" si="22"/>
        <v>654560.8453703695</v>
      </c>
      <c r="AY61" s="1">
        <f t="shared" si="22"/>
        <v>27879.46046796185</v>
      </c>
      <c r="AZ61" s="1">
        <f t="shared" si="22"/>
        <v>3097.7224551550335</v>
      </c>
      <c r="BA61" s="1">
        <f t="shared" si="22"/>
        <v>30977.182923116889</v>
      </c>
      <c r="BB61" s="1">
        <f t="shared" si="22"/>
        <v>41.143372860664122</v>
      </c>
      <c r="BC61" s="1">
        <f t="shared" si="22"/>
        <v>28566.865132383718</v>
      </c>
      <c r="BD61" s="1">
        <f t="shared" si="22"/>
        <v>2870.7607062376901</v>
      </c>
      <c r="BE61" s="1">
        <f t="shared" si="22"/>
        <v>74.896266356487047</v>
      </c>
      <c r="BF61" s="1">
        <f t="shared" si="22"/>
        <v>68713.838464697372</v>
      </c>
      <c r="BG61" s="1">
        <f t="shared" si="22"/>
        <v>1169.855107749685</v>
      </c>
      <c r="BH61" s="1">
        <f t="shared" si="22"/>
        <v>770.55258429052287</v>
      </c>
      <c r="BI61" s="1">
        <f t="shared" si="22"/>
        <v>11035.296896356287</v>
      </c>
      <c r="BJ61" s="1">
        <f t="shared" si="22"/>
        <v>66.751783995061544</v>
      </c>
      <c r="BK61" s="1">
        <f t="shared" si="22"/>
        <v>0</v>
      </c>
      <c r="BL61" s="1">
        <f t="shared" si="22"/>
        <v>720.90570478391783</v>
      </c>
      <c r="BM61" s="1">
        <f t="shared" si="22"/>
        <v>590472.70280495787</v>
      </c>
      <c r="BN61" s="1">
        <f t="shared" si="22"/>
        <v>332539.40497168258</v>
      </c>
      <c r="BO61" s="1">
        <f t="shared" si="22"/>
        <v>257933.29783327476</v>
      </c>
      <c r="BP61" s="1">
        <f t="shared" si="22"/>
        <v>54.684759561059607</v>
      </c>
      <c r="BQ61" s="1">
        <f t="shared" si="22"/>
        <v>6.1239456336744924</v>
      </c>
      <c r="BR61" s="1">
        <f t="shared" si="22"/>
        <v>49248.587979598298</v>
      </c>
      <c r="BS61" s="1">
        <f t="shared" si="22"/>
        <v>505.84047585480266</v>
      </c>
      <c r="BT61" s="1">
        <f t="shared" si="22"/>
        <v>110120.77415642314</v>
      </c>
      <c r="BU61" s="1">
        <f t="shared" si="22"/>
        <v>337.57912729134574</v>
      </c>
      <c r="BV61" s="1">
        <f t="shared" si="22"/>
        <v>121.61720338256235</v>
      </c>
      <c r="BW61" s="1">
        <f t="shared" si="22"/>
        <v>157315.40030584711</v>
      </c>
      <c r="BX61" s="1">
        <f t="shared" si="22"/>
        <v>38.983602726715105</v>
      </c>
      <c r="BY61" s="1">
        <f t="shared" si="22"/>
        <v>232.53645256568356</v>
      </c>
      <c r="BZ61" s="1">
        <f t="shared" si="22"/>
        <v>750.31032527576872</v>
      </c>
      <c r="CA61" s="1">
        <f t="shared" si="22"/>
        <v>7.6918967175052275</v>
      </c>
      <c r="CB61" s="1">
        <f t="shared" si="22"/>
        <v>13904.308308455711</v>
      </c>
      <c r="CC61" s="1">
        <f t="shared" si="22"/>
        <v>1923.6294122837251</v>
      </c>
      <c r="CD61" s="1">
        <f t="shared" si="22"/>
        <v>0</v>
      </c>
      <c r="CE61" s="1">
        <f t="shared" ref="CE61:CI61" si="23">SUM(CE3:CE15)</f>
        <v>1107.0128151255324</v>
      </c>
      <c r="CF61" s="1">
        <f t="shared" si="23"/>
        <v>10523.360727303658</v>
      </c>
      <c r="CG61" s="1">
        <f t="shared" si="23"/>
        <v>9776.8844727827109</v>
      </c>
      <c r="CH61" s="1">
        <f t="shared" si="23"/>
        <v>633450.41129304247</v>
      </c>
      <c r="CI61" s="1">
        <f t="shared" si="23"/>
        <v>4578.146652849905</v>
      </c>
      <c r="CJ61" s="1"/>
      <c r="CK61" s="63"/>
      <c r="CL61" s="68"/>
      <c r="CM61" s="68"/>
      <c r="CN61" s="68"/>
      <c r="CO61" s="68"/>
      <c r="CP61" s="68"/>
      <c r="CQ61" s="68"/>
    </row>
    <row r="62" spans="1:102" x14ac:dyDescent="0.25">
      <c r="A62" s="4" t="s">
        <v>478</v>
      </c>
      <c r="B62" s="1">
        <f>SUM(B16:B47)</f>
        <v>5112193.6769840997</v>
      </c>
      <c r="C62" s="1">
        <f t="shared" ref="C62:H62" si="24">SUM(C16:C47)</f>
        <v>59123.976216366995</v>
      </c>
      <c r="D62" s="1">
        <f t="shared" si="24"/>
        <v>252109.79865483003</v>
      </c>
      <c r="E62" s="1">
        <f t="shared" si="24"/>
        <v>708126.42345115007</v>
      </c>
      <c r="F62" s="1">
        <f t="shared" si="24"/>
        <v>559043.45228244003</v>
      </c>
      <c r="G62" s="1">
        <f t="shared" si="24"/>
        <v>33705.693170392995</v>
      </c>
      <c r="H62" s="1">
        <f t="shared" si="24"/>
        <v>1366802.6646704101</v>
      </c>
      <c r="I62" s="1">
        <f>SUM(I16:I47)</f>
        <v>0</v>
      </c>
      <c r="J62" s="1">
        <f t="shared" ref="J62:O62" si="25">SUM(J16:J47)</f>
        <v>0</v>
      </c>
      <c r="K62" s="1">
        <f t="shared" si="25"/>
        <v>0</v>
      </c>
      <c r="L62" s="1">
        <f t="shared" si="25"/>
        <v>0</v>
      </c>
      <c r="M62" s="1">
        <f t="shared" si="25"/>
        <v>0</v>
      </c>
      <c r="N62" s="1">
        <f t="shared" si="25"/>
        <v>0</v>
      </c>
      <c r="O62" s="1">
        <f t="shared" si="25"/>
        <v>0</v>
      </c>
      <c r="P62" s="89"/>
      <c r="Q62" s="4" t="s">
        <v>478</v>
      </c>
      <c r="R62" s="1">
        <f>SUM(R16:R47)</f>
        <v>3106.1322225933404</v>
      </c>
      <c r="S62" s="1">
        <f t="shared" ref="S62:CD62" si="26">SUM(S16:S47)</f>
        <v>1448.5374744110175</v>
      </c>
      <c r="T62" s="1">
        <f t="shared" si="26"/>
        <v>0</v>
      </c>
      <c r="U62" s="1">
        <f t="shared" si="26"/>
        <v>3406.3045196868666</v>
      </c>
      <c r="V62" s="1">
        <f t="shared" si="26"/>
        <v>3406.3045196868666</v>
      </c>
      <c r="W62" s="1">
        <f t="shared" si="26"/>
        <v>817.94608675692268</v>
      </c>
      <c r="X62" s="1">
        <f t="shared" si="26"/>
        <v>990.39868392576227</v>
      </c>
      <c r="Y62" s="1">
        <f t="shared" si="26"/>
        <v>891.65760439583255</v>
      </c>
      <c r="Z62" s="1">
        <f t="shared" si="26"/>
        <v>0</v>
      </c>
      <c r="AA62" s="1">
        <f t="shared" si="26"/>
        <v>9808.1881852501119</v>
      </c>
      <c r="AB62" s="1">
        <f t="shared" si="26"/>
        <v>297068.83073961252</v>
      </c>
      <c r="AC62" s="1">
        <f t="shared" si="26"/>
        <v>2540.2607791864925</v>
      </c>
      <c r="AD62" s="1">
        <f t="shared" si="26"/>
        <v>1420.3883397031848</v>
      </c>
      <c r="AE62" s="1">
        <f t="shared" si="26"/>
        <v>764.32571644006282</v>
      </c>
      <c r="AF62" s="1">
        <f t="shared" si="26"/>
        <v>87.552421717539715</v>
      </c>
      <c r="AG62" s="1">
        <f t="shared" si="26"/>
        <v>330.90990987798227</v>
      </c>
      <c r="AH62" s="1">
        <f t="shared" si="26"/>
        <v>3772.2606656647085</v>
      </c>
      <c r="AI62" s="1">
        <f t="shared" si="26"/>
        <v>3772.2606656647085</v>
      </c>
      <c r="AJ62" s="1">
        <f t="shared" si="26"/>
        <v>4057.3721784084551</v>
      </c>
      <c r="AK62" s="1">
        <f t="shared" si="26"/>
        <v>0</v>
      </c>
      <c r="AL62" s="1">
        <f t="shared" si="26"/>
        <v>85226226.290313512</v>
      </c>
      <c r="AM62" s="1">
        <f t="shared" si="26"/>
        <v>0</v>
      </c>
      <c r="AN62" s="1">
        <f t="shared" si="26"/>
        <v>3538.396524239578</v>
      </c>
      <c r="AO62" s="1">
        <f t="shared" si="26"/>
        <v>360.58486425607003</v>
      </c>
      <c r="AP62" s="1">
        <f t="shared" si="26"/>
        <v>405.50662117874288</v>
      </c>
      <c r="AQ62" s="1">
        <f t="shared" si="26"/>
        <v>3656.0925906742223</v>
      </c>
      <c r="AR62" s="1">
        <f t="shared" si="26"/>
        <v>322.19318934175396</v>
      </c>
      <c r="AS62" s="1">
        <f t="shared" si="26"/>
        <v>1385.6679604106794</v>
      </c>
      <c r="AT62" s="1">
        <f t="shared" si="26"/>
        <v>1569.1124425571718</v>
      </c>
      <c r="AU62" s="1">
        <f t="shared" si="26"/>
        <v>167.65040165940533</v>
      </c>
      <c r="AV62" s="1">
        <f t="shared" si="26"/>
        <v>4861.6659012862774</v>
      </c>
      <c r="AW62" s="1">
        <f t="shared" si="26"/>
        <v>0</v>
      </c>
      <c r="AX62" s="1">
        <f t="shared" si="26"/>
        <v>65964.171281105708</v>
      </c>
      <c r="AY62" s="1">
        <f t="shared" si="26"/>
        <v>11903.119440857135</v>
      </c>
      <c r="AZ62" s="1">
        <f t="shared" si="26"/>
        <v>1322.5688219194515</v>
      </c>
      <c r="BA62" s="1">
        <f t="shared" si="26"/>
        <v>13225.688262776583</v>
      </c>
      <c r="BB62" s="1">
        <f t="shared" si="26"/>
        <v>2.160674952949353</v>
      </c>
      <c r="BC62" s="1">
        <f t="shared" si="26"/>
        <v>2388.1812507469608</v>
      </c>
      <c r="BD62" s="1">
        <f t="shared" si="26"/>
        <v>150.86062443677341</v>
      </c>
      <c r="BE62" s="1">
        <f t="shared" si="26"/>
        <v>5.9117961662505341</v>
      </c>
      <c r="BF62" s="1">
        <f t="shared" si="26"/>
        <v>18879.787402621943</v>
      </c>
      <c r="BG62" s="1">
        <f t="shared" si="26"/>
        <v>114.16091120957671</v>
      </c>
      <c r="BH62" s="1">
        <f t="shared" si="26"/>
        <v>427.30922190313942</v>
      </c>
      <c r="BI62" s="1">
        <f t="shared" si="26"/>
        <v>1424.4076557945705</v>
      </c>
      <c r="BJ62" s="1">
        <f t="shared" si="26"/>
        <v>5.9018049916279427</v>
      </c>
      <c r="BK62" s="1">
        <f t="shared" si="26"/>
        <v>0</v>
      </c>
      <c r="BL62" s="1">
        <f t="shared" si="26"/>
        <v>319.89848741138769</v>
      </c>
      <c r="BM62" s="1">
        <f t="shared" si="26"/>
        <v>43609.998233353712</v>
      </c>
      <c r="BN62" s="1">
        <f t="shared" si="26"/>
        <v>34575.308829636706</v>
      </c>
      <c r="BO62" s="1">
        <f t="shared" si="26"/>
        <v>9034.6894037169805</v>
      </c>
      <c r="BP62" s="1">
        <f t="shared" si="26"/>
        <v>8.710720318722176</v>
      </c>
      <c r="BQ62" s="1">
        <f t="shared" si="26"/>
        <v>0.15276723267029305</v>
      </c>
      <c r="BR62" s="1">
        <f t="shared" si="26"/>
        <v>4980.5941514911456</v>
      </c>
      <c r="BS62" s="1">
        <f t="shared" si="26"/>
        <v>30.071052658608743</v>
      </c>
      <c r="BT62" s="1">
        <f t="shared" si="26"/>
        <v>11118.653629859389</v>
      </c>
      <c r="BU62" s="1">
        <f t="shared" si="26"/>
        <v>106.1559521149487</v>
      </c>
      <c r="BV62" s="1">
        <f t="shared" si="26"/>
        <v>22.662200491630664</v>
      </c>
      <c r="BW62" s="1">
        <f t="shared" si="26"/>
        <v>15883.791813630054</v>
      </c>
      <c r="BX62" s="1">
        <f t="shared" si="26"/>
        <v>445.91708682111999</v>
      </c>
      <c r="BY62" s="1">
        <f t="shared" si="26"/>
        <v>19.54639458108322</v>
      </c>
      <c r="BZ62" s="1">
        <f t="shared" si="26"/>
        <v>106.88174987075389</v>
      </c>
      <c r="CA62" s="1">
        <f t="shared" si="26"/>
        <v>0.49851991115703997</v>
      </c>
      <c r="CB62" s="1">
        <f t="shared" si="26"/>
        <v>2574.2189290060983</v>
      </c>
      <c r="CC62" s="1">
        <f t="shared" si="26"/>
        <v>4859.745659689298</v>
      </c>
      <c r="CD62" s="1">
        <f t="shared" si="26"/>
        <v>0</v>
      </c>
      <c r="CE62" s="1">
        <f t="shared" ref="CE62:CI62" si="27">SUM(CE16:CE47)</f>
        <v>58.174469809230246</v>
      </c>
      <c r="CF62" s="1">
        <f t="shared" si="27"/>
        <v>982.92864457472353</v>
      </c>
      <c r="CG62" s="1">
        <f t="shared" si="27"/>
        <v>586.51889816491735</v>
      </c>
      <c r="CH62" s="1">
        <f t="shared" si="27"/>
        <v>62460.501048231556</v>
      </c>
      <c r="CI62" s="1">
        <f t="shared" si="27"/>
        <v>436.17653176194545</v>
      </c>
      <c r="CJ62" s="1"/>
      <c r="CK62" s="63"/>
      <c r="CL62" s="68"/>
      <c r="CM62" s="68"/>
      <c r="CN62" s="68"/>
      <c r="CO62" s="68"/>
      <c r="CP62" s="68"/>
      <c r="CQ62" s="68"/>
    </row>
    <row r="63" spans="1:102" x14ac:dyDescent="0.25">
      <c r="A63" s="4" t="s">
        <v>554</v>
      </c>
      <c r="B63" s="1">
        <f>SUM(B48:B57)</f>
        <v>1921567.5924765</v>
      </c>
      <c r="C63" s="1">
        <f t="shared" ref="C63:H63" si="28">SUM(C48:C57)</f>
        <v>18518.014435187</v>
      </c>
      <c r="D63" s="1">
        <f t="shared" si="28"/>
        <v>103014.39633986</v>
      </c>
      <c r="E63" s="1">
        <f t="shared" si="28"/>
        <v>252019.27692153002</v>
      </c>
      <c r="F63" s="1">
        <f t="shared" si="28"/>
        <v>199249.75562785001</v>
      </c>
      <c r="G63" s="1">
        <f t="shared" si="28"/>
        <v>10604.449136944</v>
      </c>
      <c r="H63" s="1">
        <f t="shared" si="28"/>
        <v>580754.83380110003</v>
      </c>
      <c r="I63" s="1">
        <f>SUM(I48:I57)</f>
        <v>0</v>
      </c>
      <c r="J63" s="1">
        <f t="shared" ref="J63:O63" si="29">SUM(J48:J57)</f>
        <v>0</v>
      </c>
      <c r="K63" s="1">
        <f t="shared" si="29"/>
        <v>0</v>
      </c>
      <c r="L63" s="1">
        <f t="shared" si="29"/>
        <v>0</v>
      </c>
      <c r="M63" s="1">
        <f t="shared" si="29"/>
        <v>0</v>
      </c>
      <c r="N63" s="1">
        <f t="shared" si="29"/>
        <v>0</v>
      </c>
      <c r="O63" s="1">
        <f t="shared" si="29"/>
        <v>0</v>
      </c>
      <c r="P63" s="89"/>
      <c r="Q63" s="4" t="s">
        <v>554</v>
      </c>
      <c r="R63" s="1">
        <f>SUM(R48:R57)</f>
        <v>251.67269722191099</v>
      </c>
      <c r="S63" s="1">
        <f t="shared" ref="S63:CD63" si="30">SUM(S48:S57)</f>
        <v>43.9725072276944</v>
      </c>
      <c r="T63" s="1">
        <f t="shared" si="30"/>
        <v>0</v>
      </c>
      <c r="U63" s="1">
        <f t="shared" si="30"/>
        <v>101.327744604179</v>
      </c>
      <c r="V63" s="1">
        <f t="shared" si="30"/>
        <v>101.327744604179</v>
      </c>
      <c r="W63" s="1">
        <f t="shared" si="30"/>
        <v>17.632207091684698</v>
      </c>
      <c r="X63" s="1">
        <f t="shared" si="30"/>
        <v>80.051643448629093</v>
      </c>
      <c r="Y63" s="1">
        <f t="shared" si="30"/>
        <v>46.141507580514897</v>
      </c>
      <c r="Z63" s="1">
        <f t="shared" si="30"/>
        <v>0</v>
      </c>
      <c r="AA63" s="1">
        <f t="shared" si="30"/>
        <v>310.766815498933</v>
      </c>
      <c r="AB63" s="1">
        <f t="shared" si="30"/>
        <v>9461.2968904909103</v>
      </c>
      <c r="AC63" s="1">
        <f t="shared" si="30"/>
        <v>72.701536182777502</v>
      </c>
      <c r="AD63" s="1">
        <f t="shared" si="30"/>
        <v>8.9896238773458492</v>
      </c>
      <c r="AE63" s="1">
        <f t="shared" si="30"/>
        <v>42.090478838601797</v>
      </c>
      <c r="AF63" s="1">
        <f t="shared" si="30"/>
        <v>7.0938881950131902</v>
      </c>
      <c r="AG63" s="1">
        <f t="shared" si="30"/>
        <v>26.811789036775799</v>
      </c>
      <c r="AH63" s="1">
        <f t="shared" si="30"/>
        <v>187.95623297709</v>
      </c>
      <c r="AI63" s="1">
        <f t="shared" si="30"/>
        <v>187.95623297709</v>
      </c>
      <c r="AJ63" s="1">
        <f t="shared" si="30"/>
        <v>51.846298020384303</v>
      </c>
      <c r="AK63" s="1">
        <f t="shared" si="30"/>
        <v>0</v>
      </c>
      <c r="AL63" s="1">
        <f t="shared" si="30"/>
        <v>2498231.47407419</v>
      </c>
      <c r="AM63" s="1">
        <f t="shared" si="30"/>
        <v>0</v>
      </c>
      <c r="AN63" s="1">
        <f t="shared" si="30"/>
        <v>275.60869935455798</v>
      </c>
      <c r="AO63" s="1">
        <f t="shared" si="30"/>
        <v>19.998175260671999</v>
      </c>
      <c r="AP63" s="1">
        <f t="shared" si="30"/>
        <v>32.855972620452199</v>
      </c>
      <c r="AQ63" s="1">
        <f t="shared" si="30"/>
        <v>285.96595534822399</v>
      </c>
      <c r="AR63" s="1">
        <f t="shared" si="30"/>
        <v>15.3572920340261</v>
      </c>
      <c r="AS63" s="1">
        <f t="shared" si="30"/>
        <v>112.27300534115901</v>
      </c>
      <c r="AT63" s="1">
        <f t="shared" si="30"/>
        <v>9.9308838413895604</v>
      </c>
      <c r="AU63" s="1">
        <f t="shared" si="30"/>
        <v>13.583757995091601</v>
      </c>
      <c r="AV63" s="1">
        <f t="shared" si="30"/>
        <v>90.1160790577445</v>
      </c>
      <c r="AW63" s="1">
        <f t="shared" si="30"/>
        <v>0</v>
      </c>
      <c r="AX63" s="1">
        <f t="shared" si="30"/>
        <v>2867.6206617172902</v>
      </c>
      <c r="AY63" s="1">
        <f t="shared" si="30"/>
        <v>445.27606975423902</v>
      </c>
      <c r="AZ63" s="1">
        <f t="shared" si="30"/>
        <v>49.475112196520001</v>
      </c>
      <c r="BA63" s="1">
        <f t="shared" si="30"/>
        <v>494.75118195075902</v>
      </c>
      <c r="BB63" s="1">
        <f t="shared" si="30"/>
        <v>0.17506771319224801</v>
      </c>
      <c r="BC63" s="1">
        <f t="shared" si="30"/>
        <v>126.847033232416</v>
      </c>
      <c r="BD63" s="1">
        <f t="shared" si="30"/>
        <v>12.2233984789227</v>
      </c>
      <c r="BE63" s="1">
        <f t="shared" si="30"/>
        <v>0.16379973963414299</v>
      </c>
      <c r="BF63" s="1">
        <f t="shared" si="30"/>
        <v>388.14279197043498</v>
      </c>
      <c r="BG63" s="1">
        <f t="shared" si="30"/>
        <v>3.56504066326052</v>
      </c>
      <c r="BH63" s="1">
        <f t="shared" si="30"/>
        <v>6.7750548124142203</v>
      </c>
      <c r="BI63" s="1">
        <f t="shared" si="30"/>
        <v>36.765065339484202</v>
      </c>
      <c r="BJ63" s="1">
        <f t="shared" si="30"/>
        <v>0.178200410500614</v>
      </c>
      <c r="BK63" s="1">
        <f t="shared" si="30"/>
        <v>0</v>
      </c>
      <c r="BL63" s="1">
        <f t="shared" si="30"/>
        <v>4.8782774020734401</v>
      </c>
      <c r="BM63" s="1">
        <f t="shared" si="30"/>
        <v>1278.1098627804599</v>
      </c>
      <c r="BN63" s="1">
        <f t="shared" si="30"/>
        <v>1013.50419039832</v>
      </c>
      <c r="BO63" s="1">
        <f t="shared" si="30"/>
        <v>264.60567238214901</v>
      </c>
      <c r="BP63" s="1">
        <f t="shared" si="30"/>
        <v>0.214572014969383</v>
      </c>
      <c r="BQ63" s="1">
        <f t="shared" si="30"/>
        <v>4.8031405942558503E-3</v>
      </c>
      <c r="BR63" s="1">
        <f t="shared" si="30"/>
        <v>154.833066893742</v>
      </c>
      <c r="BS63" s="1">
        <f t="shared" si="30"/>
        <v>0.46355046192342197</v>
      </c>
      <c r="BT63" s="1">
        <f t="shared" si="30"/>
        <v>329.58729663740002</v>
      </c>
      <c r="BU63" s="1">
        <f t="shared" si="30"/>
        <v>2.0133038685604299</v>
      </c>
      <c r="BV63" s="1">
        <f t="shared" si="30"/>
        <v>0.455010563446265</v>
      </c>
      <c r="BW63" s="1">
        <f t="shared" si="30"/>
        <v>470.83896922898799</v>
      </c>
      <c r="BX63" s="1">
        <f t="shared" si="30"/>
        <v>2.8221998500239698</v>
      </c>
      <c r="BY63" s="1">
        <f t="shared" si="30"/>
        <v>0.60351947452834798</v>
      </c>
      <c r="BZ63" s="1">
        <f t="shared" si="30"/>
        <v>2.1497215308894999</v>
      </c>
      <c r="CA63" s="1">
        <f t="shared" si="30"/>
        <v>1.4938215909654501E-2</v>
      </c>
      <c r="CB63" s="1">
        <f t="shared" si="30"/>
        <v>52.879177182162401</v>
      </c>
      <c r="CC63" s="1">
        <f t="shared" si="30"/>
        <v>38.308141857232499</v>
      </c>
      <c r="CD63" s="1">
        <f t="shared" si="30"/>
        <v>0</v>
      </c>
      <c r="CE63" s="1">
        <f t="shared" ref="CE63:CI63" si="31">SUM(CE48:CE57)</f>
        <v>4.7135501923109304</v>
      </c>
      <c r="CF63" s="1">
        <f t="shared" si="31"/>
        <v>47.166718391307597</v>
      </c>
      <c r="CG63" s="1">
        <f t="shared" si="31"/>
        <v>41.928068275566702</v>
      </c>
      <c r="CH63" s="1">
        <f t="shared" si="31"/>
        <v>2763.3650007440601</v>
      </c>
      <c r="CI63" s="1">
        <f t="shared" si="31"/>
        <v>20.608796002199099</v>
      </c>
      <c r="CJ63" s="75"/>
    </row>
    <row r="64" spans="1:102" x14ac:dyDescent="0.25">
      <c r="A64" s="67"/>
      <c r="P64" s="89"/>
      <c r="Q64" s="89"/>
      <c r="S64" s="75"/>
      <c r="U64" s="75"/>
      <c r="V64" s="75"/>
      <c r="W64" s="75"/>
      <c r="Y64" s="75"/>
      <c r="AA64" s="75"/>
      <c r="AB64" s="75"/>
      <c r="AC64" s="75"/>
      <c r="AD64" s="75"/>
      <c r="AE64" s="75"/>
      <c r="AF64" s="75"/>
      <c r="AH64" s="75"/>
      <c r="AI64" s="75"/>
      <c r="AL64" s="75"/>
      <c r="AM64" s="75"/>
      <c r="AN64" s="75"/>
      <c r="AO64" s="75"/>
      <c r="AR64" s="75"/>
      <c r="AS64" s="75"/>
      <c r="AU64" s="75"/>
      <c r="AV64" s="75"/>
      <c r="AW64" s="75"/>
      <c r="AY64" s="75"/>
      <c r="AZ64" s="75"/>
      <c r="BA64" s="75"/>
      <c r="BB64" s="75"/>
      <c r="BC64" s="75"/>
      <c r="BE64" s="75"/>
      <c r="BF64" s="75"/>
      <c r="BG64" s="75"/>
      <c r="BH64" s="75"/>
      <c r="BI64" s="75"/>
      <c r="BJ64" s="75"/>
      <c r="BK64" s="75"/>
      <c r="BL64" s="75"/>
      <c r="BM64" s="75"/>
      <c r="BN64" s="75"/>
      <c r="BO64" s="75"/>
      <c r="BP64" s="75"/>
      <c r="BQ64" s="75"/>
      <c r="BR64" s="75"/>
      <c r="BS64" s="75"/>
      <c r="BT64" s="75"/>
      <c r="BU64" s="75"/>
      <c r="BV64" s="75"/>
      <c r="BW64" s="75"/>
      <c r="BX64" s="75"/>
      <c r="BY64" s="75"/>
      <c r="BZ64" s="75"/>
      <c r="CA64" s="75"/>
      <c r="CB64" s="75"/>
      <c r="CC64" s="75"/>
      <c r="CD64" s="75"/>
      <c r="CE64" s="75"/>
      <c r="CF64" s="75"/>
      <c r="CG64" s="75"/>
      <c r="CH64" s="75"/>
      <c r="CI64" s="75"/>
      <c r="CJ64" s="75"/>
    </row>
    <row r="65" spans="1:88" x14ac:dyDescent="0.25">
      <c r="A65" s="67"/>
      <c r="P65" s="89"/>
      <c r="Q65" s="89"/>
      <c r="S65" s="75"/>
      <c r="U65" s="75"/>
      <c r="V65" s="75"/>
      <c r="W65" s="75"/>
      <c r="Y65" s="75"/>
      <c r="AA65" s="75"/>
      <c r="AB65" s="75"/>
      <c r="AC65" s="75"/>
      <c r="AD65" s="75"/>
      <c r="AE65" s="75"/>
      <c r="AF65" s="75"/>
      <c r="AH65" s="75"/>
      <c r="AI65" s="75"/>
      <c r="AL65" s="75"/>
      <c r="AM65" s="75"/>
      <c r="AN65" s="75"/>
      <c r="AO65" s="75"/>
      <c r="AR65" s="75"/>
      <c r="AS65" s="75"/>
      <c r="AU65" s="75"/>
      <c r="AV65" s="75"/>
      <c r="AW65" s="75"/>
      <c r="AY65" s="75"/>
      <c r="AZ65" s="75"/>
      <c r="BA65" s="75"/>
      <c r="BB65" s="75"/>
      <c r="BC65" s="75"/>
      <c r="BE65" s="75"/>
      <c r="BF65" s="75"/>
      <c r="BG65" s="75"/>
      <c r="BH65" s="75"/>
      <c r="BI65" s="75"/>
      <c r="BJ65" s="75"/>
      <c r="BK65" s="75"/>
      <c r="BL65" s="75"/>
      <c r="BM65" s="75"/>
      <c r="BN65" s="75"/>
      <c r="BO65" s="75"/>
      <c r="BP65" s="75"/>
      <c r="BQ65" s="75"/>
      <c r="BR65" s="75"/>
      <c r="BS65" s="75"/>
      <c r="BT65" s="75"/>
      <c r="BU65" s="75"/>
      <c r="BV65" s="75"/>
      <c r="BW65" s="75"/>
      <c r="BX65" s="75"/>
      <c r="BY65" s="75"/>
      <c r="BZ65" s="75"/>
      <c r="CA65" s="75"/>
      <c r="CB65" s="75"/>
      <c r="CC65" s="75"/>
      <c r="CD65" s="75"/>
      <c r="CE65" s="75"/>
      <c r="CF65" s="75"/>
      <c r="CG65" s="75"/>
      <c r="CH65" s="75"/>
      <c r="CI65" s="75"/>
      <c r="CJ65" s="75"/>
    </row>
    <row r="66" spans="1:88" x14ac:dyDescent="0.25">
      <c r="A66" s="9"/>
      <c r="P66" s="89"/>
      <c r="Q66" s="89"/>
      <c r="S66" s="75"/>
      <c r="U66" s="75"/>
      <c r="V66" s="75"/>
      <c r="W66" s="75"/>
      <c r="Y66" s="75"/>
      <c r="AA66" s="75"/>
      <c r="AB66" s="75"/>
      <c r="AC66" s="75"/>
      <c r="AD66" s="75"/>
      <c r="AE66" s="75"/>
      <c r="AF66" s="75"/>
      <c r="AH66" s="75"/>
      <c r="AI66" s="75"/>
      <c r="AL66" s="75"/>
      <c r="AM66" s="75"/>
      <c r="AN66" s="75"/>
      <c r="AO66" s="75"/>
      <c r="AR66" s="75"/>
      <c r="AS66" s="75"/>
      <c r="AU66" s="75"/>
      <c r="AV66" s="75"/>
      <c r="AW66" s="75"/>
      <c r="AY66" s="75"/>
      <c r="AZ66" s="75"/>
      <c r="BA66" s="75"/>
      <c r="BB66" s="75"/>
      <c r="BC66" s="75"/>
      <c r="BE66" s="75"/>
      <c r="BF66" s="75"/>
      <c r="BG66" s="75"/>
      <c r="BH66" s="75"/>
      <c r="BI66" s="75"/>
      <c r="BJ66" s="75"/>
      <c r="BK66" s="75"/>
      <c r="BL66" s="75"/>
      <c r="BM66" s="75"/>
      <c r="BN66" s="75"/>
      <c r="BO66" s="75"/>
      <c r="BP66" s="75"/>
      <c r="BQ66" s="75"/>
      <c r="BR66" s="75"/>
      <c r="BS66" s="75"/>
      <c r="BT66" s="75"/>
      <c r="BU66" s="75"/>
      <c r="BV66" s="75"/>
      <c r="BW66" s="75"/>
      <c r="BX66" s="75"/>
      <c r="BY66" s="75"/>
      <c r="BZ66" s="75"/>
      <c r="CA66" s="75"/>
      <c r="CB66" s="75"/>
      <c r="CC66" s="75"/>
      <c r="CD66" s="75"/>
      <c r="CE66" s="75"/>
      <c r="CF66" s="75"/>
      <c r="CG66" s="75"/>
      <c r="CH66" s="75"/>
      <c r="CI66" s="75"/>
      <c r="CJ66" s="75"/>
    </row>
  </sheetData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CX66"/>
  <sheetViews>
    <sheetView zoomScale="85" zoomScaleNormal="85" workbookViewId="0">
      <pane xSplit="1" ySplit="2" topLeftCell="BP3" activePane="bottomRight" state="frozen"/>
      <selection pane="topRight" activeCell="B1" sqref="B1"/>
      <selection pane="bottomLeft" activeCell="A3" sqref="A3"/>
      <selection pane="bottomRight" activeCell="CS33" sqref="CS33"/>
    </sheetView>
  </sheetViews>
  <sheetFormatPr defaultColWidth="9.140625" defaultRowHeight="15" x14ac:dyDescent="0.25"/>
  <cols>
    <col min="1" max="1" width="20.7109375" style="21" bestFit="1" customWidth="1"/>
    <col min="2" max="2" width="10.140625" style="19" customWidth="1"/>
    <col min="3" max="7" width="9.140625" style="19"/>
    <col min="8" max="8" width="10.28515625" style="19" bestFit="1" customWidth="1"/>
    <col min="9" max="15" width="10.28515625" style="75" customWidth="1"/>
    <col min="16" max="16" width="9.140625" style="21"/>
    <col min="17" max="17" width="20.7109375" style="21" customWidth="1"/>
    <col min="18" max="18" width="7.7109375" style="75" bestFit="1" customWidth="1"/>
    <col min="19" max="19" width="7.7109375" style="19" bestFit="1" customWidth="1"/>
    <col min="20" max="20" width="9.85546875" style="75" bestFit="1" customWidth="1"/>
    <col min="21" max="21" width="7.7109375" style="19" bestFit="1" customWidth="1"/>
    <col min="22" max="22" width="14.5703125" style="19" bestFit="1" customWidth="1"/>
    <col min="23" max="23" width="7.7109375" style="19" bestFit="1" customWidth="1"/>
    <col min="24" max="24" width="5.42578125" style="75" bestFit="1" customWidth="1"/>
    <col min="25" max="25" width="7.7109375" style="19" bestFit="1" customWidth="1"/>
    <col min="26" max="26" width="13.42578125" style="75" bestFit="1" customWidth="1"/>
    <col min="27" max="27" width="9.28515625" style="19" bestFit="1" customWidth="1"/>
    <col min="28" max="28" width="10.28515625" style="19" bestFit="1" customWidth="1"/>
    <col min="29" max="30" width="7.7109375" style="19" bestFit="1" customWidth="1"/>
    <col min="31" max="31" width="6.7109375" style="19" bestFit="1" customWidth="1"/>
    <col min="32" max="32" width="5.85546875" style="19" bestFit="1" customWidth="1"/>
    <col min="33" max="33" width="7.7109375" style="75" bestFit="1" customWidth="1"/>
    <col min="34" max="34" width="7.7109375" style="19" bestFit="1" customWidth="1"/>
    <col min="35" max="35" width="15.42578125" style="19" bestFit="1" customWidth="1"/>
    <col min="36" max="36" width="4.28515625" style="75" bestFit="1" customWidth="1"/>
    <col min="37" max="37" width="5.7109375" style="75" bestFit="1" customWidth="1"/>
    <col min="38" max="38" width="12.7109375" style="19" bestFit="1" customWidth="1"/>
    <col min="39" max="39" width="6.5703125" style="19" bestFit="1" customWidth="1"/>
    <col min="40" max="41" width="6.7109375" style="19" bestFit="1" customWidth="1"/>
    <col min="42" max="42" width="6.7109375" style="75" customWidth="1"/>
    <col min="43" max="43" width="5.7109375" style="75" customWidth="1"/>
    <col min="44" max="45" width="7.7109375" style="19" bestFit="1" customWidth="1"/>
    <col min="46" max="46" width="7.7109375" style="75" customWidth="1"/>
    <col min="47" max="47" width="6.140625" style="19" bestFit="1" customWidth="1"/>
    <col min="48" max="48" width="7.7109375" style="19" bestFit="1" customWidth="1"/>
    <col min="49" max="49" width="10" style="19" bestFit="1" customWidth="1"/>
    <col min="50" max="50" width="9.28515625" style="75" bestFit="1" customWidth="1"/>
    <col min="51" max="51" width="7.7109375" style="19" bestFit="1" customWidth="1"/>
    <col min="52" max="52" width="6.7109375" style="19" bestFit="1" customWidth="1"/>
    <col min="53" max="53" width="7.7109375" style="19" bestFit="1" customWidth="1"/>
    <col min="54" max="54" width="6" style="19" bestFit="1" customWidth="1"/>
    <col min="55" max="55" width="7.7109375" style="19" bestFit="1" customWidth="1"/>
    <col min="56" max="56" width="7.7109375" style="75" customWidth="1"/>
    <col min="57" max="57" width="4.28515625" style="19" bestFit="1" customWidth="1"/>
    <col min="58" max="58" width="7.7109375" style="19" bestFit="1" customWidth="1"/>
    <col min="59" max="59" width="5.7109375" style="19" bestFit="1" customWidth="1"/>
    <col min="60" max="61" width="6.7109375" style="19" bestFit="1" customWidth="1"/>
    <col min="62" max="62" width="4.140625" style="19" bestFit="1" customWidth="1"/>
    <col min="63" max="63" width="5.85546875" style="19" bestFit="1" customWidth="1"/>
    <col min="64" max="64" width="5.7109375" style="19" bestFit="1" customWidth="1"/>
    <col min="65" max="66" width="9.28515625" style="19" bestFit="1" customWidth="1"/>
    <col min="67" max="67" width="7.7109375" style="19" bestFit="1" customWidth="1"/>
    <col min="68" max="68" width="5.140625" style="19" bestFit="1" customWidth="1"/>
    <col min="69" max="69" width="5.28515625" style="19" bestFit="1" customWidth="1"/>
    <col min="70" max="70" width="8.7109375" style="19" bestFit="1" customWidth="1"/>
    <col min="71" max="71" width="4.85546875" style="19" bestFit="1" customWidth="1"/>
    <col min="72" max="72" width="7.85546875" style="19" bestFit="1" customWidth="1"/>
    <col min="73" max="73" width="5.85546875" style="19" bestFit="1" customWidth="1"/>
    <col min="74" max="74" width="6" style="19" bestFit="1" customWidth="1"/>
    <col min="75" max="75" width="7.7109375" style="19" bestFit="1" customWidth="1"/>
    <col min="76" max="76" width="6.7109375" style="19" bestFit="1" customWidth="1"/>
    <col min="77" max="77" width="4.140625" style="19" bestFit="1" customWidth="1"/>
    <col min="78" max="78" width="5.7109375" style="19" bestFit="1" customWidth="1"/>
    <col min="79" max="79" width="3.85546875" style="19" bestFit="1" customWidth="1"/>
    <col min="80" max="80" width="7.7109375" style="19" bestFit="1" customWidth="1"/>
    <col min="81" max="81" width="8" style="19" bestFit="1" customWidth="1"/>
    <col min="82" max="82" width="5.28515625" style="19" bestFit="1" customWidth="1"/>
    <col min="83" max="83" width="6.7109375" style="19" bestFit="1" customWidth="1"/>
    <col min="84" max="85" width="7.7109375" style="19" bestFit="1" customWidth="1"/>
    <col min="86" max="86" width="9.28515625" style="19" bestFit="1" customWidth="1"/>
    <col min="87" max="87" width="7.140625" style="19" bestFit="1" customWidth="1"/>
    <col min="88" max="88" width="7.7109375" style="19" customWidth="1"/>
    <col min="89" max="89" width="10.28515625" style="21" bestFit="1" customWidth="1"/>
    <col min="90" max="93" width="9.140625" style="21"/>
    <col min="94" max="94" width="8.5703125" style="21" customWidth="1"/>
    <col min="95" max="16384" width="9.140625" style="21"/>
  </cols>
  <sheetData>
    <row r="1" spans="1:102" x14ac:dyDescent="0.25">
      <c r="A1" s="89"/>
      <c r="B1" s="75" t="s">
        <v>329</v>
      </c>
      <c r="C1" s="75"/>
      <c r="D1" s="75"/>
      <c r="E1" s="75"/>
      <c r="F1" s="75"/>
      <c r="G1" s="75"/>
      <c r="H1" s="75"/>
      <c r="P1" s="89"/>
      <c r="Q1" s="89" t="s">
        <v>352</v>
      </c>
      <c r="S1" s="75"/>
      <c r="U1" s="75"/>
      <c r="V1" s="75"/>
      <c r="W1" s="75"/>
      <c r="Y1" s="75"/>
      <c r="AA1" s="75"/>
      <c r="AB1" s="75"/>
      <c r="AC1" s="75"/>
      <c r="AD1" s="75"/>
      <c r="AE1" s="75"/>
      <c r="AF1" s="75"/>
      <c r="AH1" s="75"/>
      <c r="AI1" s="75"/>
      <c r="AL1" s="75"/>
      <c r="AM1" s="75"/>
      <c r="AN1" s="75"/>
      <c r="AO1" s="75"/>
      <c r="AR1" s="75"/>
      <c r="AS1" s="75"/>
      <c r="AU1" s="75"/>
      <c r="AV1" s="75"/>
      <c r="AW1" s="75"/>
      <c r="AY1" s="75"/>
      <c r="AZ1" s="75"/>
      <c r="BA1" s="75"/>
      <c r="BB1" s="75"/>
      <c r="BC1" s="75"/>
      <c r="BE1" s="75"/>
      <c r="BF1" s="75"/>
      <c r="BG1" s="75"/>
      <c r="BH1" s="75"/>
      <c r="BI1" s="75"/>
      <c r="BJ1" s="75"/>
      <c r="BK1" s="75"/>
      <c r="BL1" s="75"/>
      <c r="BM1" s="75"/>
      <c r="BN1" s="75"/>
      <c r="BO1" s="75"/>
      <c r="BP1" s="75"/>
      <c r="BQ1" s="75"/>
      <c r="BR1" s="75"/>
      <c r="BS1" s="75"/>
      <c r="BT1" s="75"/>
      <c r="BU1" s="75"/>
      <c r="BV1" s="75"/>
      <c r="BW1" s="75"/>
      <c r="BX1" s="75"/>
      <c r="BY1" s="75"/>
      <c r="BZ1" s="75"/>
      <c r="CA1" s="75"/>
      <c r="CB1" s="75"/>
      <c r="CC1" s="75"/>
      <c r="CD1" s="75"/>
      <c r="CE1" s="75"/>
      <c r="CF1" s="75"/>
      <c r="CG1" s="75"/>
      <c r="CH1" s="75"/>
      <c r="CI1" s="75"/>
      <c r="CJ1" s="75"/>
      <c r="CK1" s="89" t="s">
        <v>372</v>
      </c>
      <c r="CL1" s="89"/>
      <c r="CM1" s="89"/>
      <c r="CN1" s="89"/>
      <c r="CO1" s="89"/>
      <c r="CP1" s="89"/>
      <c r="CQ1" s="89"/>
      <c r="CR1" s="89"/>
      <c r="CS1" s="89"/>
      <c r="CT1" s="89"/>
      <c r="CU1" s="89"/>
      <c r="CV1" s="89"/>
      <c r="CW1" s="89"/>
      <c r="CX1" s="89"/>
    </row>
    <row r="2" spans="1:102" x14ac:dyDescent="0.25">
      <c r="A2" s="67" t="s">
        <v>162</v>
      </c>
      <c r="B2" s="75" t="s">
        <v>54</v>
      </c>
      <c r="C2" s="75" t="s">
        <v>82</v>
      </c>
      <c r="D2" s="75" t="s">
        <v>163</v>
      </c>
      <c r="E2" s="75" t="s">
        <v>164</v>
      </c>
      <c r="F2" s="75" t="s">
        <v>165</v>
      </c>
      <c r="G2" s="75" t="s">
        <v>140</v>
      </c>
      <c r="H2" s="75" t="s">
        <v>166</v>
      </c>
      <c r="I2" s="75" t="s">
        <v>355</v>
      </c>
      <c r="J2" s="75" t="s">
        <v>356</v>
      </c>
      <c r="K2" s="75" t="s">
        <v>374</v>
      </c>
      <c r="L2" s="75" t="s">
        <v>357</v>
      </c>
      <c r="M2" s="75" t="s">
        <v>375</v>
      </c>
      <c r="N2" s="75" t="s">
        <v>376</v>
      </c>
      <c r="O2" s="75" t="s">
        <v>377</v>
      </c>
      <c r="P2" s="89"/>
      <c r="Q2" s="89" t="s">
        <v>336</v>
      </c>
      <c r="R2" s="75" t="s">
        <v>358</v>
      </c>
      <c r="S2" s="75" t="s">
        <v>36</v>
      </c>
      <c r="T2" s="75" t="s">
        <v>38</v>
      </c>
      <c r="U2" s="75" t="s">
        <v>40</v>
      </c>
      <c r="V2" s="75" t="s">
        <v>42</v>
      </c>
      <c r="W2" s="75" t="s">
        <v>44</v>
      </c>
      <c r="X2" s="75" t="s">
        <v>359</v>
      </c>
      <c r="Y2" s="75" t="s">
        <v>46</v>
      </c>
      <c r="Z2" s="75" t="s">
        <v>48</v>
      </c>
      <c r="AA2" s="75" t="s">
        <v>50</v>
      </c>
      <c r="AB2" s="75" t="s">
        <v>54</v>
      </c>
      <c r="AC2" s="75" t="s">
        <v>56</v>
      </c>
      <c r="AD2" s="75" t="s">
        <v>58</v>
      </c>
      <c r="AE2" s="75" t="s">
        <v>60</v>
      </c>
      <c r="AF2" s="75" t="s">
        <v>62</v>
      </c>
      <c r="AG2" s="75" t="s">
        <v>360</v>
      </c>
      <c r="AH2" s="75" t="s">
        <v>64</v>
      </c>
      <c r="AI2" s="75" t="s">
        <v>66</v>
      </c>
      <c r="AJ2" s="75" t="s">
        <v>361</v>
      </c>
      <c r="AK2" s="75" t="s">
        <v>362</v>
      </c>
      <c r="AL2" s="75" t="s">
        <v>533</v>
      </c>
      <c r="AM2" s="75" t="s">
        <v>70</v>
      </c>
      <c r="AN2" s="75" t="s">
        <v>72</v>
      </c>
      <c r="AO2" s="75" t="s">
        <v>74</v>
      </c>
      <c r="AP2" s="75" t="s">
        <v>363</v>
      </c>
      <c r="AQ2" s="75" t="s">
        <v>364</v>
      </c>
      <c r="AR2" s="75" t="s">
        <v>76</v>
      </c>
      <c r="AS2" s="75" t="s">
        <v>78</v>
      </c>
      <c r="AT2" s="75" t="s">
        <v>365</v>
      </c>
      <c r="AU2" s="75" t="s">
        <v>80</v>
      </c>
      <c r="AV2" s="75" t="s">
        <v>82</v>
      </c>
      <c r="AW2" s="75" t="s">
        <v>84</v>
      </c>
      <c r="AX2" s="75" t="s">
        <v>366</v>
      </c>
      <c r="AY2" s="75" t="s">
        <v>86</v>
      </c>
      <c r="AZ2" s="75" t="s">
        <v>88</v>
      </c>
      <c r="BA2" s="75" t="s">
        <v>163</v>
      </c>
      <c r="BB2" s="75" t="s">
        <v>92</v>
      </c>
      <c r="BC2" s="75" t="s">
        <v>94</v>
      </c>
      <c r="BD2" s="75" t="s">
        <v>367</v>
      </c>
      <c r="BE2" s="75" t="s">
        <v>96</v>
      </c>
      <c r="BF2" s="75" t="s">
        <v>98</v>
      </c>
      <c r="BG2" s="75" t="s">
        <v>100</v>
      </c>
      <c r="BH2" s="75" t="s">
        <v>102</v>
      </c>
      <c r="BI2" s="75" t="s">
        <v>104</v>
      </c>
      <c r="BJ2" s="75" t="s">
        <v>106</v>
      </c>
      <c r="BK2" s="75" t="s">
        <v>108</v>
      </c>
      <c r="BL2" s="75" t="s">
        <v>110</v>
      </c>
      <c r="BM2" s="75" t="s">
        <v>164</v>
      </c>
      <c r="BN2" s="75" t="s">
        <v>165</v>
      </c>
      <c r="BO2" s="75" t="s">
        <v>112</v>
      </c>
      <c r="BP2" s="75" t="s">
        <v>114</v>
      </c>
      <c r="BQ2" s="75" t="s">
        <v>116</v>
      </c>
      <c r="BR2" s="75" t="s">
        <v>118</v>
      </c>
      <c r="BS2" s="75" t="s">
        <v>120</v>
      </c>
      <c r="BT2" s="75" t="s">
        <v>122</v>
      </c>
      <c r="BU2" s="75" t="s">
        <v>124</v>
      </c>
      <c r="BV2" s="75" t="s">
        <v>126</v>
      </c>
      <c r="BW2" s="75" t="s">
        <v>128</v>
      </c>
      <c r="BX2" s="75" t="s">
        <v>130</v>
      </c>
      <c r="BY2" s="75" t="s">
        <v>132</v>
      </c>
      <c r="BZ2" s="75" t="s">
        <v>134</v>
      </c>
      <c r="CA2" s="75" t="s">
        <v>136</v>
      </c>
      <c r="CB2" s="75" t="s">
        <v>140</v>
      </c>
      <c r="CC2" s="75" t="s">
        <v>142</v>
      </c>
      <c r="CD2" s="75" t="s">
        <v>144</v>
      </c>
      <c r="CE2" s="75" t="s">
        <v>146</v>
      </c>
      <c r="CF2" s="75" t="s">
        <v>148</v>
      </c>
      <c r="CG2" s="75" t="s">
        <v>152</v>
      </c>
      <c r="CH2" s="75" t="s">
        <v>154</v>
      </c>
      <c r="CI2" s="75" t="s">
        <v>156</v>
      </c>
      <c r="CJ2" s="75"/>
      <c r="CK2" s="75" t="s">
        <v>54</v>
      </c>
      <c r="CL2" s="75" t="s">
        <v>82</v>
      </c>
      <c r="CM2" s="75" t="s">
        <v>163</v>
      </c>
      <c r="CN2" s="75" t="s">
        <v>164</v>
      </c>
      <c r="CO2" s="75" t="s">
        <v>165</v>
      </c>
      <c r="CP2" s="75" t="s">
        <v>140</v>
      </c>
      <c r="CQ2" s="75" t="s">
        <v>166</v>
      </c>
      <c r="CR2" s="75" t="s">
        <v>355</v>
      </c>
      <c r="CS2" s="75" t="s">
        <v>356</v>
      </c>
      <c r="CT2" s="75" t="s">
        <v>374</v>
      </c>
      <c r="CU2" s="75" t="s">
        <v>357</v>
      </c>
      <c r="CV2" s="75" t="s">
        <v>375</v>
      </c>
      <c r="CW2" s="75" t="s">
        <v>376</v>
      </c>
      <c r="CX2" s="75" t="s">
        <v>377</v>
      </c>
    </row>
    <row r="3" spans="1:102" x14ac:dyDescent="0.25">
      <c r="A3" s="67" t="s">
        <v>429</v>
      </c>
      <c r="B3" s="75">
        <v>274988.18845000002</v>
      </c>
      <c r="C3" s="75">
        <v>2517.3915790000001</v>
      </c>
      <c r="D3" s="75">
        <v>2336.1885630000002</v>
      </c>
      <c r="E3" s="75">
        <v>59128.094095</v>
      </c>
      <c r="F3" s="75">
        <v>32538.193468000001</v>
      </c>
      <c r="G3" s="75">
        <v>983.62659299999996</v>
      </c>
      <c r="H3" s="75">
        <v>64314.549758000001</v>
      </c>
      <c r="I3" s="75">
        <v>2297.6023679999998</v>
      </c>
      <c r="J3" s="75">
        <v>615.979198</v>
      </c>
      <c r="K3" s="75">
        <v>4589.0449500000004</v>
      </c>
      <c r="L3" s="75">
        <v>5163.9588670000003</v>
      </c>
      <c r="M3" s="75">
        <v>702.21627999999998</v>
      </c>
      <c r="N3" s="75">
        <v>371.64077600000002</v>
      </c>
      <c r="O3" s="75">
        <v>667.31079</v>
      </c>
      <c r="P3" s="89"/>
      <c r="Q3" s="89" t="s">
        <v>429</v>
      </c>
      <c r="R3" s="75">
        <v>6031.0068509438697</v>
      </c>
      <c r="S3" s="75">
        <v>904.718858764674</v>
      </c>
      <c r="T3" s="75">
        <v>705.95956382744498</v>
      </c>
      <c r="U3" s="75">
        <v>2309.8496463757901</v>
      </c>
      <c r="V3" s="75">
        <v>2309.8496463757901</v>
      </c>
      <c r="W3" s="75">
        <v>323.76850370459101</v>
      </c>
      <c r="X3" s="75">
        <v>1917.9380892525901</v>
      </c>
      <c r="Y3" s="75">
        <v>619.26243301133695</v>
      </c>
      <c r="Z3" s="75">
        <v>373.62180616077802</v>
      </c>
      <c r="AA3" s="75">
        <v>6464.5088268337704</v>
      </c>
      <c r="AB3" s="75">
        <v>276454.05309214699</v>
      </c>
      <c r="AC3" s="75">
        <v>1471.89905368769</v>
      </c>
      <c r="AD3" s="75">
        <v>0</v>
      </c>
      <c r="AE3" s="75">
        <v>968.36139172721096</v>
      </c>
      <c r="AF3" s="75">
        <v>169.99582737051</v>
      </c>
      <c r="AG3" s="75">
        <v>642.50979875394705</v>
      </c>
      <c r="AH3" s="75">
        <v>4613.5085396816503</v>
      </c>
      <c r="AI3" s="75">
        <v>4613.5085396816503</v>
      </c>
      <c r="AJ3" s="75">
        <v>680.19476745852705</v>
      </c>
      <c r="AK3" s="75">
        <v>0</v>
      </c>
      <c r="AL3" s="75">
        <v>36362728.266468197</v>
      </c>
      <c r="AM3" s="75">
        <v>0</v>
      </c>
      <c r="AN3" s="75">
        <v>6582.0880476346001</v>
      </c>
      <c r="AO3" s="75">
        <v>460.513682144916</v>
      </c>
      <c r="AP3" s="75">
        <v>787.34997938209301</v>
      </c>
      <c r="AQ3" s="75">
        <v>6831.9517898664999</v>
      </c>
      <c r="AR3" s="75">
        <v>346.19374914314</v>
      </c>
      <c r="AS3" s="75">
        <v>5191.5019634385399</v>
      </c>
      <c r="AT3" s="75">
        <v>0</v>
      </c>
      <c r="AU3" s="75">
        <v>765.35808394786602</v>
      </c>
      <c r="AV3" s="75">
        <v>2530.8109055484802</v>
      </c>
      <c r="AW3" s="75">
        <v>0</v>
      </c>
      <c r="AX3" s="75">
        <v>66791.006433638104</v>
      </c>
      <c r="AY3" s="75">
        <v>2113.7777621763998</v>
      </c>
      <c r="AZ3" s="75">
        <v>234.86415242095001</v>
      </c>
      <c r="BA3" s="75">
        <v>2348.64191459735</v>
      </c>
      <c r="BB3" s="75">
        <v>4.1952645392627703</v>
      </c>
      <c r="BC3" s="75">
        <v>2904.3861442407001</v>
      </c>
      <c r="BD3" s="75">
        <v>292.91795562650901</v>
      </c>
      <c r="BE3" s="75">
        <v>5.0375944608872398</v>
      </c>
      <c r="BF3" s="75">
        <v>6983.4022022024101</v>
      </c>
      <c r="BG3" s="75">
        <v>120.804066943346</v>
      </c>
      <c r="BH3" s="75">
        <v>67.713093415345199</v>
      </c>
      <c r="BI3" s="75">
        <v>1055.66980439491</v>
      </c>
      <c r="BJ3" s="75">
        <v>5.8880966429118597</v>
      </c>
      <c r="BK3" s="75">
        <v>0</v>
      </c>
      <c r="BL3" s="75">
        <v>39.352118696847903</v>
      </c>
      <c r="BM3" s="75">
        <v>59443.283599191403</v>
      </c>
      <c r="BN3" s="75">
        <v>32711.644421735899</v>
      </c>
      <c r="BO3" s="75">
        <v>26731.639177455501</v>
      </c>
      <c r="BP3" s="75">
        <v>5.8553823343639904</v>
      </c>
      <c r="BQ3" s="75">
        <v>0.16355817754923099</v>
      </c>
      <c r="BR3" s="75">
        <v>5229.3385505712704</v>
      </c>
      <c r="BS3" s="75">
        <v>3.9908209273742399</v>
      </c>
      <c r="BT3" s="75">
        <v>10733.941406107901</v>
      </c>
      <c r="BU3" s="75">
        <v>36.146368271080298</v>
      </c>
      <c r="BV3" s="75">
        <v>9.1919665294289405</v>
      </c>
      <c r="BW3" s="75">
        <v>15334.2078096529</v>
      </c>
      <c r="BX3" s="75">
        <v>0</v>
      </c>
      <c r="BY3" s="75">
        <v>20.2812078352265</v>
      </c>
      <c r="BZ3" s="75">
        <v>43.571901927390698</v>
      </c>
      <c r="CA3" s="75">
        <v>0.49067484713702197</v>
      </c>
      <c r="CB3" s="75">
        <v>988.86992320199295</v>
      </c>
      <c r="CC3" s="75">
        <v>196.27745735237599</v>
      </c>
      <c r="CD3" s="75">
        <v>0</v>
      </c>
      <c r="CE3" s="75">
        <v>112.95401051890001</v>
      </c>
      <c r="CF3" s="75">
        <v>1064.35028896569</v>
      </c>
      <c r="CG3" s="75">
        <v>993.39254409431305</v>
      </c>
      <c r="CH3" s="75">
        <v>64657.373129185296</v>
      </c>
      <c r="CI3" s="75">
        <v>463.94971115692999</v>
      </c>
      <c r="CJ3" s="75"/>
      <c r="CK3" s="68">
        <f t="shared" ref="CK3:CK34" si="0">IF(B3&lt;&gt;0,(AB3-B3)/B3,"")</f>
        <v>5.3306458375884276E-3</v>
      </c>
      <c r="CL3" s="68">
        <f t="shared" ref="CL3:CL34" si="1">IF(C3&lt;&gt;0,(AV3-C3)/C3,"")</f>
        <v>5.330647270144085E-3</v>
      </c>
      <c r="CM3" s="68">
        <f t="shared" ref="CM3:CM34" si="2">IF(D3&lt;&gt;0,(BA3-D3)/D3,"")</f>
        <v>5.3306277560737567E-3</v>
      </c>
      <c r="CN3" s="68">
        <f t="shared" ref="CN3:CN34" si="3">IF(E3&lt;&gt;0,(BM3-E3)/E3,"")</f>
        <v>5.3306217461532588E-3</v>
      </c>
      <c r="CO3" s="68">
        <f t="shared" ref="CO3:CO34" si="4">IF(F3&lt;&gt;0,(BN3-F3)/F3,"")</f>
        <v>5.3306878854992119E-3</v>
      </c>
      <c r="CP3" s="68">
        <f t="shared" ref="CP3:CP34" si="5">IF(G3&lt;&gt;0,(CB3-G3)/G3,"")</f>
        <v>5.3306104565566479E-3</v>
      </c>
      <c r="CQ3" s="68">
        <f t="shared" ref="CQ3:CQ34" si="6">IF(H3&lt;&gt;0,(CH3-H3)/H3,"")</f>
        <v>5.3304170281103782E-3</v>
      </c>
      <c r="CR3" s="68">
        <f t="shared" ref="CR3:CR15" si="7">IF(I3&lt;&gt;0,(V3-I3)/I3,"")</f>
        <v>5.3304603731111327E-3</v>
      </c>
      <c r="CS3" s="68">
        <f t="shared" ref="CS3:CS15" si="8">IF(J3&lt;&gt;0,(Y3-J3)/J3,"")</f>
        <v>5.3301069613992964E-3</v>
      </c>
      <c r="CT3" s="68">
        <f t="shared" ref="CT3:CT15" si="9">IF(K3&lt;&gt;0,(AI3-K3)/K3,"")</f>
        <v>5.3308673042415638E-3</v>
      </c>
      <c r="CU3" s="68">
        <f t="shared" ref="CU3:CU15" si="10">IF(L3&lt;&gt;0,(AS3-L3)/L3,"")</f>
        <v>5.3337172405752966E-3</v>
      </c>
      <c r="CV3" s="68">
        <f t="shared" ref="CV3:CV15" si="11">IF(M3&lt;&gt;0,(T3-M3)/M3,"")</f>
        <v>5.3306708119113923E-3</v>
      </c>
      <c r="CW3" s="68">
        <f t="shared" ref="CW3:CW15" si="12">IF(N3&lt;&gt;0,(Z3-N3)/N3,"")</f>
        <v>5.3304973208268313E-3</v>
      </c>
      <c r="CX3" s="68">
        <f t="shared" ref="CX3:CX15" si="13">IF(O3&lt;&gt;0,(AU3-O3)/O3,"")</f>
        <v>0.14692898034492446</v>
      </c>
    </row>
    <row r="4" spans="1:102" x14ac:dyDescent="0.25">
      <c r="A4" s="67" t="s">
        <v>430</v>
      </c>
      <c r="B4" s="75">
        <v>4351.6290950000002</v>
      </c>
      <c r="C4" s="75">
        <v>41.366185000000002</v>
      </c>
      <c r="D4" s="75">
        <v>48.932057</v>
      </c>
      <c r="E4" s="75">
        <v>1103.288847</v>
      </c>
      <c r="F4" s="75">
        <v>554.23984299999995</v>
      </c>
      <c r="G4" s="75">
        <v>16.637764000000001</v>
      </c>
      <c r="H4" s="75">
        <v>1144.592746</v>
      </c>
      <c r="I4" s="75">
        <v>45.334499999999998</v>
      </c>
      <c r="J4" s="75">
        <v>12.154019999999999</v>
      </c>
      <c r="K4" s="75">
        <v>90.547460999999998</v>
      </c>
      <c r="L4" s="75">
        <v>101.89121799999999</v>
      </c>
      <c r="M4" s="75">
        <v>13.855587</v>
      </c>
      <c r="N4" s="75">
        <v>7.3329240000000002</v>
      </c>
      <c r="O4" s="75">
        <v>13.166854000000001</v>
      </c>
      <c r="P4" s="89"/>
      <c r="Q4" s="89" t="s">
        <v>430</v>
      </c>
      <c r="R4" s="75">
        <v>104.281218422002</v>
      </c>
      <c r="S4" s="75">
        <v>15.6433453922493</v>
      </c>
      <c r="T4" s="75">
        <v>13.9294444748627</v>
      </c>
      <c r="U4" s="75">
        <v>45.576153332914203</v>
      </c>
      <c r="V4" s="75">
        <v>45.576153332914203</v>
      </c>
      <c r="W4" s="75">
        <v>5.5982432091800396</v>
      </c>
      <c r="X4" s="75">
        <v>33.162779526982902</v>
      </c>
      <c r="Y4" s="75">
        <v>12.2188255879511</v>
      </c>
      <c r="Z4" s="75">
        <v>7.3719995974413104</v>
      </c>
      <c r="AA4" s="75">
        <v>111.776808597247</v>
      </c>
      <c r="AB4" s="75">
        <v>4374.8262579297498</v>
      </c>
      <c r="AC4" s="75">
        <v>25.450385286753999</v>
      </c>
      <c r="AD4" s="75">
        <v>0</v>
      </c>
      <c r="AE4" s="75">
        <v>16.743793962061201</v>
      </c>
      <c r="AF4" s="75">
        <v>2.9393638881933901</v>
      </c>
      <c r="AG4" s="75">
        <v>11.109533804234999</v>
      </c>
      <c r="AH4" s="75">
        <v>91.030153210568898</v>
      </c>
      <c r="AI4" s="75">
        <v>91.030153210568898</v>
      </c>
      <c r="AJ4" s="75">
        <v>11.761135256149901</v>
      </c>
      <c r="AK4" s="75">
        <v>0</v>
      </c>
      <c r="AL4" s="75">
        <v>717481.021370503</v>
      </c>
      <c r="AM4" s="75">
        <v>0</v>
      </c>
      <c r="AN4" s="75">
        <v>113.809851554622</v>
      </c>
      <c r="AO4" s="75">
        <v>7.9626650916131698</v>
      </c>
      <c r="AP4" s="75">
        <v>13.613931613635</v>
      </c>
      <c r="AQ4" s="75">
        <v>118.130267300659</v>
      </c>
      <c r="AR4" s="75">
        <v>5.9859817211307504</v>
      </c>
      <c r="AS4" s="75">
        <v>102.434677268413</v>
      </c>
      <c r="AT4" s="75">
        <v>0</v>
      </c>
      <c r="AU4" s="75">
        <v>14.870882879977099</v>
      </c>
      <c r="AV4" s="75">
        <v>41.586693854064997</v>
      </c>
      <c r="AW4" s="75">
        <v>0</v>
      </c>
      <c r="AX4" s="75">
        <v>1187.5862097587501</v>
      </c>
      <c r="AY4" s="75">
        <v>44.273609658448898</v>
      </c>
      <c r="AZ4" s="75">
        <v>4.9193006548829601</v>
      </c>
      <c r="BA4" s="75">
        <v>49.192910313331801</v>
      </c>
      <c r="BB4" s="75">
        <v>7.2539771646654205E-2</v>
      </c>
      <c r="BC4" s="75">
        <v>50.219290943798597</v>
      </c>
      <c r="BD4" s="75">
        <v>5.0647987712095102</v>
      </c>
      <c r="BE4" s="75">
        <v>8.5807831368463997E-2</v>
      </c>
      <c r="BF4" s="75">
        <v>120.74892724912699</v>
      </c>
      <c r="BG4" s="75">
        <v>2.0577182107287899</v>
      </c>
      <c r="BH4" s="75">
        <v>1.1533923168923601</v>
      </c>
      <c r="BI4" s="75">
        <v>17.981776947370101</v>
      </c>
      <c r="BJ4" s="75">
        <v>0.100294984484972</v>
      </c>
      <c r="BK4" s="75">
        <v>0</v>
      </c>
      <c r="BL4" s="75">
        <v>0.67030481875251402</v>
      </c>
      <c r="BM4" s="75">
        <v>1109.3137795888799</v>
      </c>
      <c r="BN4" s="75">
        <v>557.19428632124595</v>
      </c>
      <c r="BO4" s="75">
        <v>552.11949326763499</v>
      </c>
      <c r="BP4" s="75">
        <v>9.9738081207251E-2</v>
      </c>
      <c r="BQ4" s="75">
        <v>2.7859736878365401E-3</v>
      </c>
      <c r="BR4" s="75">
        <v>89.074027017642393</v>
      </c>
      <c r="BS4" s="75">
        <v>6.7977589576547204E-2</v>
      </c>
      <c r="BT4" s="75">
        <v>182.83678180305</v>
      </c>
      <c r="BU4" s="75">
        <v>0.61569991898014198</v>
      </c>
      <c r="BV4" s="75">
        <v>0.15657171547148499</v>
      </c>
      <c r="BW4" s="75">
        <v>261.195407882626</v>
      </c>
      <c r="BX4" s="75">
        <v>0</v>
      </c>
      <c r="BY4" s="75">
        <v>0.34546045216797</v>
      </c>
      <c r="BZ4" s="75">
        <v>0.74218282379007605</v>
      </c>
      <c r="CA4" s="75">
        <v>8.3579534494066798E-3</v>
      </c>
      <c r="CB4" s="75">
        <v>16.726444674460001</v>
      </c>
      <c r="CC4" s="75">
        <v>3.3938066474165902</v>
      </c>
      <c r="CD4" s="75">
        <v>0</v>
      </c>
      <c r="CE4" s="75">
        <v>1.9530766548553999</v>
      </c>
      <c r="CF4" s="75">
        <v>18.403524497060399</v>
      </c>
      <c r="CG4" s="75">
        <v>17.176597990733899</v>
      </c>
      <c r="CH4" s="75">
        <v>1150.6941042896401</v>
      </c>
      <c r="CI4" s="75">
        <v>8.0220999438234699</v>
      </c>
      <c r="CJ4" s="75"/>
      <c r="CK4" s="68">
        <f t="shared" si="0"/>
        <v>5.3306847673214985E-3</v>
      </c>
      <c r="CL4" s="68">
        <f t="shared" si="1"/>
        <v>5.3306548347399046E-3</v>
      </c>
      <c r="CM4" s="68">
        <f t="shared" si="2"/>
        <v>5.3309288291681772E-3</v>
      </c>
      <c r="CN4" s="68">
        <f t="shared" si="3"/>
        <v>5.4608841603561425E-3</v>
      </c>
      <c r="CO4" s="68">
        <f t="shared" si="4"/>
        <v>5.3306223985163832E-3</v>
      </c>
      <c r="CP4" s="68">
        <f t="shared" si="5"/>
        <v>5.3300836855241385E-3</v>
      </c>
      <c r="CQ4" s="68">
        <f t="shared" si="6"/>
        <v>5.3305931834379061E-3</v>
      </c>
      <c r="CR4" s="68">
        <f t="shared" si="7"/>
        <v>5.3304510453231887E-3</v>
      </c>
      <c r="CS4" s="68">
        <f t="shared" si="8"/>
        <v>5.3320290694849051E-3</v>
      </c>
      <c r="CT4" s="68">
        <f t="shared" si="9"/>
        <v>5.3308199394889637E-3</v>
      </c>
      <c r="CU4" s="68">
        <f t="shared" si="10"/>
        <v>5.333720403783989E-3</v>
      </c>
      <c r="CV4" s="68">
        <f t="shared" si="11"/>
        <v>5.3305193683025167E-3</v>
      </c>
      <c r="CW4" s="68">
        <f t="shared" si="12"/>
        <v>5.328788003436306E-3</v>
      </c>
      <c r="CX4" s="68">
        <f t="shared" si="13"/>
        <v>0.12941807359427684</v>
      </c>
    </row>
    <row r="5" spans="1:102" x14ac:dyDescent="0.25">
      <c r="A5" s="67" t="s">
        <v>431</v>
      </c>
      <c r="B5" s="75">
        <v>20457.421206999999</v>
      </c>
      <c r="C5" s="75">
        <v>198.85248799999999</v>
      </c>
      <c r="D5" s="75">
        <v>244.931408</v>
      </c>
      <c r="E5" s="75">
        <v>5331.5286070000002</v>
      </c>
      <c r="F5" s="75">
        <v>2671.3384959999999</v>
      </c>
      <c r="G5" s="75">
        <v>100.52892799999999</v>
      </c>
      <c r="H5" s="75">
        <v>5651.0086309999997</v>
      </c>
      <c r="I5" s="75">
        <v>219.83918800000001</v>
      </c>
      <c r="J5" s="75">
        <v>58.938113999999999</v>
      </c>
      <c r="K5" s="75">
        <v>439.08898699999997</v>
      </c>
      <c r="L5" s="75">
        <v>494.09789699999999</v>
      </c>
      <c r="M5" s="75">
        <v>67.189456000000007</v>
      </c>
      <c r="N5" s="75">
        <v>35.559330000000003</v>
      </c>
      <c r="O5" s="75">
        <v>63.849625000000003</v>
      </c>
      <c r="P5" s="89"/>
      <c r="Q5" s="89" t="s">
        <v>431</v>
      </c>
      <c r="R5" s="75">
        <v>517.58516681547803</v>
      </c>
      <c r="S5" s="75">
        <v>77.643611268965998</v>
      </c>
      <c r="T5" s="75">
        <v>67.547636354965604</v>
      </c>
      <c r="U5" s="75">
        <v>221.01111705111501</v>
      </c>
      <c r="V5" s="75">
        <v>221.01111705111501</v>
      </c>
      <c r="W5" s="75">
        <v>27.786025026356199</v>
      </c>
      <c r="X5" s="75">
        <v>164.59878784673</v>
      </c>
      <c r="Y5" s="75">
        <v>59.252279326367599</v>
      </c>
      <c r="Z5" s="75">
        <v>35.748893016468102</v>
      </c>
      <c r="AA5" s="75">
        <v>554.78824674642999</v>
      </c>
      <c r="AB5" s="75">
        <v>20566.472146695502</v>
      </c>
      <c r="AC5" s="75">
        <v>126.319382663417</v>
      </c>
      <c r="AD5" s="75">
        <v>0</v>
      </c>
      <c r="AE5" s="75">
        <v>83.105444844044996</v>
      </c>
      <c r="AF5" s="75">
        <v>14.5891668448785</v>
      </c>
      <c r="AG5" s="75">
        <v>55.140664109497997</v>
      </c>
      <c r="AH5" s="75">
        <v>441.429734671186</v>
      </c>
      <c r="AI5" s="75">
        <v>441.429734671186</v>
      </c>
      <c r="AJ5" s="75">
        <v>58.374811671105597</v>
      </c>
      <c r="AK5" s="75">
        <v>0</v>
      </c>
      <c r="AL5" s="75">
        <v>3479258.2651300398</v>
      </c>
      <c r="AM5" s="75">
        <v>0</v>
      </c>
      <c r="AN5" s="75">
        <v>564.879259629182</v>
      </c>
      <c r="AO5" s="75">
        <v>39.521591861897498</v>
      </c>
      <c r="AP5" s="75">
        <v>67.570949769099997</v>
      </c>
      <c r="AQ5" s="75">
        <v>586.32304129565705</v>
      </c>
      <c r="AR5" s="75">
        <v>29.7105975820146</v>
      </c>
      <c r="AS5" s="75">
        <v>496.733355871161</v>
      </c>
      <c r="AT5" s="75">
        <v>0</v>
      </c>
      <c r="AU5" s="75">
        <v>72.299229533306601</v>
      </c>
      <c r="AV5" s="75">
        <v>199.91252489844899</v>
      </c>
      <c r="AW5" s="75">
        <v>0</v>
      </c>
      <c r="AX5" s="75">
        <v>5864.2402592635399</v>
      </c>
      <c r="AY5" s="75">
        <v>221.61333026009001</v>
      </c>
      <c r="AZ5" s="75">
        <v>24.623698622882799</v>
      </c>
      <c r="BA5" s="75">
        <v>246.23702888297299</v>
      </c>
      <c r="BB5" s="75">
        <v>0.36004061418404099</v>
      </c>
      <c r="BC5" s="75">
        <v>249.25637330131099</v>
      </c>
      <c r="BD5" s="75">
        <v>25.1384118204457</v>
      </c>
      <c r="BE5" s="75">
        <v>0.413579334755314</v>
      </c>
      <c r="BF5" s="75">
        <v>599.32029996031599</v>
      </c>
      <c r="BG5" s="75">
        <v>9.9178431080760792</v>
      </c>
      <c r="BH5" s="75">
        <v>5.5591464453226198</v>
      </c>
      <c r="BI5" s="75">
        <v>86.668992135010996</v>
      </c>
      <c r="BJ5" s="75">
        <v>0.48340413168207103</v>
      </c>
      <c r="BK5" s="75">
        <v>0</v>
      </c>
      <c r="BL5" s="75">
        <v>3.2307518775111999</v>
      </c>
      <c r="BM5" s="75">
        <v>5359.9487382321104</v>
      </c>
      <c r="BN5" s="75">
        <v>2685.5786132851599</v>
      </c>
      <c r="BO5" s="75">
        <v>2674.37012494695</v>
      </c>
      <c r="BP5" s="75">
        <v>0.48071849435341102</v>
      </c>
      <c r="BQ5" s="75">
        <v>1.3427956150068599E-2</v>
      </c>
      <c r="BR5" s="75">
        <v>429.32122400612798</v>
      </c>
      <c r="BS5" s="75">
        <v>0.32764061431791702</v>
      </c>
      <c r="BT5" s="75">
        <v>881.24118167738595</v>
      </c>
      <c r="BU5" s="75">
        <v>2.9675640547407598</v>
      </c>
      <c r="BV5" s="75">
        <v>0.75464733136019702</v>
      </c>
      <c r="BW5" s="75">
        <v>1258.9159581562701</v>
      </c>
      <c r="BX5" s="75">
        <v>0</v>
      </c>
      <c r="BY5" s="75">
        <v>1.66505880498465</v>
      </c>
      <c r="BZ5" s="75">
        <v>3.5771914471689898</v>
      </c>
      <c r="CA5" s="75">
        <v>4.0283709937884798E-2</v>
      </c>
      <c r="CB5" s="75">
        <v>101.064824442203</v>
      </c>
      <c r="CC5" s="75">
        <v>16.844662924320101</v>
      </c>
      <c r="CD5" s="75">
        <v>0</v>
      </c>
      <c r="CE5" s="75">
        <v>9.6937856572749794</v>
      </c>
      <c r="CF5" s="75">
        <v>91.343248062121802</v>
      </c>
      <c r="CG5" s="75">
        <v>85.253620855437404</v>
      </c>
      <c r="CH5" s="75">
        <v>5681.1318735428804</v>
      </c>
      <c r="CI5" s="75">
        <v>39.816480018123599</v>
      </c>
      <c r="CJ5" s="75"/>
      <c r="CK5" s="68">
        <f t="shared" si="0"/>
        <v>5.3306298282692526E-3</v>
      </c>
      <c r="CL5" s="68">
        <f t="shared" si="1"/>
        <v>5.3307701055719204E-3</v>
      </c>
      <c r="CM5" s="68">
        <f t="shared" si="2"/>
        <v>5.3305572104210839E-3</v>
      </c>
      <c r="CN5" s="68">
        <f t="shared" si="3"/>
        <v>5.3305784001226458E-3</v>
      </c>
      <c r="CO5" s="68">
        <f t="shared" si="4"/>
        <v>5.3307049280661694E-3</v>
      </c>
      <c r="CP5" s="68">
        <f t="shared" si="5"/>
        <v>5.3307684948456953E-3</v>
      </c>
      <c r="CQ5" s="68">
        <f t="shared" si="6"/>
        <v>5.3305957413747737E-3</v>
      </c>
      <c r="CR5" s="68">
        <f t="shared" si="7"/>
        <v>5.3308468875667451E-3</v>
      </c>
      <c r="CS5" s="68">
        <f t="shared" si="8"/>
        <v>5.3304272065373614E-3</v>
      </c>
      <c r="CT5" s="68">
        <f t="shared" si="9"/>
        <v>5.3309186531385784E-3</v>
      </c>
      <c r="CU5" s="68">
        <f t="shared" si="10"/>
        <v>5.3338799601509055E-3</v>
      </c>
      <c r="CV5" s="68">
        <f t="shared" si="11"/>
        <v>5.3309012498270157E-3</v>
      </c>
      <c r="CW5" s="68">
        <f t="shared" si="12"/>
        <v>5.330893930456492E-3</v>
      </c>
      <c r="CX5" s="68">
        <f t="shared" si="13"/>
        <v>0.13233600875974758</v>
      </c>
    </row>
    <row r="6" spans="1:102" x14ac:dyDescent="0.25">
      <c r="A6" s="67" t="s">
        <v>432</v>
      </c>
      <c r="B6" s="75">
        <v>18320.490591999998</v>
      </c>
      <c r="C6" s="75">
        <v>185.777838</v>
      </c>
      <c r="D6" s="75">
        <v>227.38221999999999</v>
      </c>
      <c r="E6" s="75">
        <v>4723.2601020000002</v>
      </c>
      <c r="F6" s="75">
        <v>2459.1088129999998</v>
      </c>
      <c r="G6" s="75">
        <v>135.878975</v>
      </c>
      <c r="H6" s="75">
        <v>5359.1255849999998</v>
      </c>
      <c r="I6" s="75">
        <v>194.65169800000001</v>
      </c>
      <c r="J6" s="75">
        <v>52.18544</v>
      </c>
      <c r="K6" s="75">
        <v>388.78153099999997</v>
      </c>
      <c r="L6" s="75">
        <v>437.48795100000001</v>
      </c>
      <c r="M6" s="75">
        <v>59.491410999999999</v>
      </c>
      <c r="N6" s="75">
        <v>31.485212000000001</v>
      </c>
      <c r="O6" s="75">
        <v>56.534230000000001</v>
      </c>
      <c r="P6" s="89"/>
      <c r="Q6" s="89" t="s">
        <v>432</v>
      </c>
      <c r="R6" s="75">
        <v>500.34770353768999</v>
      </c>
      <c r="S6" s="75">
        <v>75.057766082308405</v>
      </c>
      <c r="T6" s="75">
        <v>59.808541647212301</v>
      </c>
      <c r="U6" s="75">
        <v>195.68932895963201</v>
      </c>
      <c r="V6" s="75">
        <v>195.68932895963201</v>
      </c>
      <c r="W6" s="75">
        <v>26.8606521378825</v>
      </c>
      <c r="X6" s="75">
        <v>159.116987940634</v>
      </c>
      <c r="Y6" s="75">
        <v>52.463660173884698</v>
      </c>
      <c r="Z6" s="75">
        <v>31.653041202677699</v>
      </c>
      <c r="AA6" s="75">
        <v>536.311944399499</v>
      </c>
      <c r="AB6" s="75">
        <v>18418.149816851001</v>
      </c>
      <c r="AC6" s="75">
        <v>122.112489183088</v>
      </c>
      <c r="AD6" s="75">
        <v>0</v>
      </c>
      <c r="AE6" s="75">
        <v>80.337721746298698</v>
      </c>
      <c r="AF6" s="75">
        <v>14.103270343379499</v>
      </c>
      <c r="AG6" s="75">
        <v>53.304251516173601</v>
      </c>
      <c r="AH6" s="75">
        <v>390.85402116267301</v>
      </c>
      <c r="AI6" s="75">
        <v>390.85402116267301</v>
      </c>
      <c r="AJ6" s="75">
        <v>56.430692835300398</v>
      </c>
      <c r="AK6" s="75">
        <v>0</v>
      </c>
      <c r="AL6" s="75">
        <v>3080631.7919983198</v>
      </c>
      <c r="AM6" s="75">
        <v>0</v>
      </c>
      <c r="AN6" s="75">
        <v>546.06687243164299</v>
      </c>
      <c r="AO6" s="75">
        <v>38.205403491794499</v>
      </c>
      <c r="AP6" s="75">
        <v>65.320553159628901</v>
      </c>
      <c r="AQ6" s="75">
        <v>566.79618220649002</v>
      </c>
      <c r="AR6" s="75">
        <v>28.721109263380601</v>
      </c>
      <c r="AS6" s="75">
        <v>439.82147113186301</v>
      </c>
      <c r="AT6" s="75">
        <v>0</v>
      </c>
      <c r="AU6" s="75">
        <v>64.674728337186494</v>
      </c>
      <c r="AV6" s="75">
        <v>186.76814854742901</v>
      </c>
      <c r="AW6" s="75">
        <v>0</v>
      </c>
      <c r="AX6" s="75">
        <v>5564.7046595787997</v>
      </c>
      <c r="AY6" s="75">
        <v>205.73488700099699</v>
      </c>
      <c r="AZ6" s="75">
        <v>22.859442921565002</v>
      </c>
      <c r="BA6" s="75">
        <v>228.594329922562</v>
      </c>
      <c r="BB6" s="75">
        <v>0.34805008143230898</v>
      </c>
      <c r="BC6" s="75">
        <v>240.95525774070299</v>
      </c>
      <c r="BD6" s="75">
        <v>24.3012218784048</v>
      </c>
      <c r="BE6" s="75">
        <v>0.38072134063063201</v>
      </c>
      <c r="BF6" s="75">
        <v>579.36074546569796</v>
      </c>
      <c r="BG6" s="75">
        <v>9.1298987527350999</v>
      </c>
      <c r="BH6" s="75">
        <v>5.1174900808545098</v>
      </c>
      <c r="BI6" s="75">
        <v>79.783406030743393</v>
      </c>
      <c r="BJ6" s="75">
        <v>0.44499927390774702</v>
      </c>
      <c r="BK6" s="75">
        <v>0</v>
      </c>
      <c r="BL6" s="75">
        <v>2.9740780292884001</v>
      </c>
      <c r="BM6" s="75">
        <v>4748.4383726875903</v>
      </c>
      <c r="BN6" s="75">
        <v>2472.2173918512699</v>
      </c>
      <c r="BO6" s="75">
        <v>2276.22098083632</v>
      </c>
      <c r="BP6" s="75">
        <v>0.44252643451997098</v>
      </c>
      <c r="BQ6" s="75">
        <v>1.23611548912294E-2</v>
      </c>
      <c r="BR6" s="75">
        <v>395.21294785517802</v>
      </c>
      <c r="BS6" s="75">
        <v>0.30161062550637402</v>
      </c>
      <c r="BT6" s="75">
        <v>811.22911511984796</v>
      </c>
      <c r="BU6" s="75">
        <v>2.7318005191884698</v>
      </c>
      <c r="BV6" s="75">
        <v>0.69469295017003097</v>
      </c>
      <c r="BW6" s="75">
        <v>1158.89889206721</v>
      </c>
      <c r="BX6" s="75">
        <v>0</v>
      </c>
      <c r="BY6" s="75">
        <v>1.53277502273516</v>
      </c>
      <c r="BZ6" s="75">
        <v>3.2929933221999899</v>
      </c>
      <c r="CA6" s="75">
        <v>3.70832716590331E-2</v>
      </c>
      <c r="CB6" s="75">
        <v>136.60329037715499</v>
      </c>
      <c r="CC6" s="75">
        <v>16.283688142881498</v>
      </c>
      <c r="CD6" s="75">
        <v>0</v>
      </c>
      <c r="CE6" s="75">
        <v>9.37094202026422</v>
      </c>
      <c r="CF6" s="75">
        <v>88.301224725166307</v>
      </c>
      <c r="CG6" s="75">
        <v>82.414379250450494</v>
      </c>
      <c r="CH6" s="75">
        <v>5387.6940833457302</v>
      </c>
      <c r="CI6" s="75">
        <v>38.490457114414298</v>
      </c>
      <c r="CJ6" s="75"/>
      <c r="CK6" s="68">
        <f t="shared" si="0"/>
        <v>5.3306009662015914E-3</v>
      </c>
      <c r="CL6" s="68">
        <f t="shared" si="1"/>
        <v>5.3306172474081887E-3</v>
      </c>
      <c r="CM6" s="68">
        <f t="shared" si="2"/>
        <v>5.3307154911321E-3</v>
      </c>
      <c r="CN6" s="68">
        <f t="shared" si="3"/>
        <v>5.3306974724785456E-3</v>
      </c>
      <c r="CO6" s="68">
        <f t="shared" si="4"/>
        <v>5.3306217203451861E-3</v>
      </c>
      <c r="CP6" s="68">
        <f t="shared" si="5"/>
        <v>5.3305920003811789E-3</v>
      </c>
      <c r="CQ6" s="68">
        <f t="shared" si="6"/>
        <v>5.3308133747961804E-3</v>
      </c>
      <c r="CR6" s="68">
        <f t="shared" si="7"/>
        <v>5.3307059239318683E-3</v>
      </c>
      <c r="CS6" s="68">
        <f t="shared" si="8"/>
        <v>5.331375454239686E-3</v>
      </c>
      <c r="CT6" s="68">
        <f t="shared" si="9"/>
        <v>5.330732036941936E-3</v>
      </c>
      <c r="CU6" s="68">
        <f t="shared" si="10"/>
        <v>5.3339072002533778E-3</v>
      </c>
      <c r="CV6" s="68">
        <f t="shared" si="11"/>
        <v>5.3306963456002431E-3</v>
      </c>
      <c r="CW6" s="68">
        <f t="shared" si="12"/>
        <v>5.3304136137847175E-3</v>
      </c>
      <c r="CX6" s="68">
        <f t="shared" si="13"/>
        <v>0.1439923801418449</v>
      </c>
    </row>
    <row r="7" spans="1:102" x14ac:dyDescent="0.25">
      <c r="A7" s="67" t="s">
        <v>433</v>
      </c>
      <c r="B7" s="75">
        <v>281785.06761000003</v>
      </c>
      <c r="C7" s="75">
        <v>2675.980325</v>
      </c>
      <c r="D7" s="75">
        <v>2809.0901680000002</v>
      </c>
      <c r="E7" s="75">
        <v>64552.714112000001</v>
      </c>
      <c r="F7" s="75">
        <v>34566.879911999997</v>
      </c>
      <c r="G7" s="75">
        <v>1466.882173</v>
      </c>
      <c r="H7" s="75">
        <v>71905.588250000001</v>
      </c>
      <c r="I7" s="75">
        <v>2559.6823359999999</v>
      </c>
      <c r="J7" s="75">
        <v>686.24191199999996</v>
      </c>
      <c r="K7" s="75">
        <v>5112.5022339999996</v>
      </c>
      <c r="L7" s="75">
        <v>5752.9947270000002</v>
      </c>
      <c r="M7" s="75">
        <v>782.31577100000004</v>
      </c>
      <c r="N7" s="75">
        <v>414.03260899999998</v>
      </c>
      <c r="O7" s="75">
        <v>743.42875500000002</v>
      </c>
      <c r="P7" s="89"/>
      <c r="Q7" s="89" t="s">
        <v>433</v>
      </c>
      <c r="R7" s="75">
        <v>6712.5659024255401</v>
      </c>
      <c r="S7" s="75">
        <v>1006.96037818053</v>
      </c>
      <c r="T7" s="75">
        <v>782.72327506177601</v>
      </c>
      <c r="U7" s="75">
        <v>2561.01633594855</v>
      </c>
      <c r="V7" s="75">
        <v>2561.01633594855</v>
      </c>
      <c r="W7" s="75">
        <v>360.35726574447301</v>
      </c>
      <c r="X7" s="75">
        <v>2134.6831944953301</v>
      </c>
      <c r="Y7" s="75">
        <v>686.59931557349103</v>
      </c>
      <c r="Z7" s="75">
        <v>414.24835030815098</v>
      </c>
      <c r="AA7" s="75">
        <v>7195.0530865896799</v>
      </c>
      <c r="AB7" s="75">
        <v>282152.24607990601</v>
      </c>
      <c r="AC7" s="75">
        <v>1638.23724782727</v>
      </c>
      <c r="AD7" s="75">
        <v>0</v>
      </c>
      <c r="AE7" s="75">
        <v>1077.7953963247901</v>
      </c>
      <c r="AF7" s="75">
        <v>189.20694808444699</v>
      </c>
      <c r="AG7" s="75">
        <v>715.11935826871002</v>
      </c>
      <c r="AH7" s="75">
        <v>5115.1639527452198</v>
      </c>
      <c r="AI7" s="75">
        <v>5115.1639527452198</v>
      </c>
      <c r="AJ7" s="75">
        <v>757.06309597173197</v>
      </c>
      <c r="AK7" s="75">
        <v>0</v>
      </c>
      <c r="AL7" s="75">
        <v>40316699.081197299</v>
      </c>
      <c r="AM7" s="75">
        <v>0</v>
      </c>
      <c r="AN7" s="75">
        <v>7325.9240415722197</v>
      </c>
      <c r="AO7" s="75">
        <v>512.55608463345698</v>
      </c>
      <c r="AP7" s="75">
        <v>876.32762529014894</v>
      </c>
      <c r="AQ7" s="75">
        <v>7604.0292604250499</v>
      </c>
      <c r="AR7" s="75">
        <v>385.31686551607402</v>
      </c>
      <c r="AS7" s="75">
        <v>5756.0094333955403</v>
      </c>
      <c r="AT7" s="75">
        <v>0</v>
      </c>
      <c r="AU7" s="75">
        <v>848.98408177349597</v>
      </c>
      <c r="AV7" s="75">
        <v>2677.6698416530198</v>
      </c>
      <c r="AW7" s="75">
        <v>0</v>
      </c>
      <c r="AX7" s="75">
        <v>74281.744956541297</v>
      </c>
      <c r="AY7" s="75">
        <v>2527.20068694478</v>
      </c>
      <c r="AZ7" s="75">
        <v>280.800110889179</v>
      </c>
      <c r="BA7" s="75">
        <v>2808.0007978339499</v>
      </c>
      <c r="BB7" s="75">
        <v>4.6693687766836796</v>
      </c>
      <c r="BC7" s="75">
        <v>3232.60789467528</v>
      </c>
      <c r="BD7" s="75">
        <v>326.020271507975</v>
      </c>
      <c r="BE7" s="75">
        <v>5.3267087126661004</v>
      </c>
      <c r="BF7" s="75">
        <v>7772.5900374410903</v>
      </c>
      <c r="BG7" s="75">
        <v>127.73723228448399</v>
      </c>
      <c r="BH7" s="75">
        <v>71.599261319356003</v>
      </c>
      <c r="BI7" s="75">
        <v>1116.2567455370099</v>
      </c>
      <c r="BJ7" s="75">
        <v>6.2260241870180799</v>
      </c>
      <c r="BK7" s="75">
        <v>0</v>
      </c>
      <c r="BL7" s="75">
        <v>41.610580842937203</v>
      </c>
      <c r="BM7" s="75">
        <v>64592.039036739101</v>
      </c>
      <c r="BN7" s="75">
        <v>34589.011133279499</v>
      </c>
      <c r="BO7" s="75">
        <v>30003.027903459599</v>
      </c>
      <c r="BP7" s="75">
        <v>6.1914329534769603</v>
      </c>
      <c r="BQ7" s="75">
        <v>0.17294520852968201</v>
      </c>
      <c r="BR7" s="75">
        <v>5529.4587506407197</v>
      </c>
      <c r="BS7" s="75">
        <v>4.2198599505062298</v>
      </c>
      <c r="BT7" s="75">
        <v>11349.980917232901</v>
      </c>
      <c r="BU7" s="75">
        <v>38.220862298208097</v>
      </c>
      <c r="BV7" s="75">
        <v>9.7195157250174908</v>
      </c>
      <c r="BW7" s="75">
        <v>16214.253704922299</v>
      </c>
      <c r="BX7" s="75">
        <v>0</v>
      </c>
      <c r="BY7" s="75">
        <v>21.445187854737402</v>
      </c>
      <c r="BZ7" s="75">
        <v>46.072568182895402</v>
      </c>
      <c r="CA7" s="75">
        <v>0.51883542662191195</v>
      </c>
      <c r="CB7" s="75">
        <v>1460.8682064116999</v>
      </c>
      <c r="CC7" s="75">
        <v>218.45857101116499</v>
      </c>
      <c r="CD7" s="75">
        <v>0</v>
      </c>
      <c r="CE7" s="75">
        <v>125.718813538695</v>
      </c>
      <c r="CF7" s="75">
        <v>1184.63190634643</v>
      </c>
      <c r="CG7" s="75">
        <v>1105.65505976447</v>
      </c>
      <c r="CH7" s="75">
        <v>71907.015524948001</v>
      </c>
      <c r="CI7" s="75">
        <v>516.38011303782105</v>
      </c>
      <c r="CJ7" s="75"/>
      <c r="CK7" s="68">
        <f t="shared" si="0"/>
        <v>1.3030444551950719E-3</v>
      </c>
      <c r="CL7" s="68">
        <f t="shared" si="1"/>
        <v>6.3136363045563E-4</v>
      </c>
      <c r="CM7" s="68">
        <f t="shared" si="2"/>
        <v>-3.8780177954409834E-4</v>
      </c>
      <c r="CN7" s="68">
        <f t="shared" si="3"/>
        <v>6.091908803535377E-4</v>
      </c>
      <c r="CO7" s="68">
        <f t="shared" si="4"/>
        <v>6.4024353183866607E-4</v>
      </c>
      <c r="CP7" s="68">
        <f t="shared" si="5"/>
        <v>-4.0998293516653411E-3</v>
      </c>
      <c r="CQ7" s="68">
        <f t="shared" si="6"/>
        <v>1.9849291031988167E-5</v>
      </c>
      <c r="CR7" s="68">
        <f t="shared" si="7"/>
        <v>5.2115839914526499E-4</v>
      </c>
      <c r="CS7" s="68">
        <f t="shared" si="8"/>
        <v>5.2081280265940601E-4</v>
      </c>
      <c r="CT7" s="68">
        <f t="shared" si="9"/>
        <v>5.2062935591868178E-4</v>
      </c>
      <c r="CU7" s="68">
        <f t="shared" si="10"/>
        <v>5.2402384125113904E-4</v>
      </c>
      <c r="CV7" s="68">
        <f t="shared" si="11"/>
        <v>5.2089460149201932E-4</v>
      </c>
      <c r="CW7" s="68">
        <f t="shared" si="12"/>
        <v>5.2107322819830307E-4</v>
      </c>
      <c r="CX7" s="68">
        <f t="shared" si="13"/>
        <v>0.14198445521991673</v>
      </c>
    </row>
    <row r="8" spans="1:102" x14ac:dyDescent="0.25">
      <c r="A8" s="67" t="s">
        <v>434</v>
      </c>
      <c r="B8" s="75">
        <v>110996.01829000001</v>
      </c>
      <c r="C8" s="75">
        <v>1073.151404</v>
      </c>
      <c r="D8" s="75">
        <v>1421.2808150000001</v>
      </c>
      <c r="E8" s="75">
        <v>26169.778625999999</v>
      </c>
      <c r="F8" s="75">
        <v>14354.776973</v>
      </c>
      <c r="G8" s="75">
        <v>698.35279200000002</v>
      </c>
      <c r="H8" s="75">
        <v>28518.994416000001</v>
      </c>
      <c r="I8" s="75">
        <v>996.10166400000003</v>
      </c>
      <c r="J8" s="75">
        <v>267.05136499999998</v>
      </c>
      <c r="K8" s="75">
        <v>1989.5326130000001</v>
      </c>
      <c r="L8" s="75">
        <v>2238.7806770000002</v>
      </c>
      <c r="M8" s="75">
        <v>304.43845800000003</v>
      </c>
      <c r="N8" s="75">
        <v>161.12094500000001</v>
      </c>
      <c r="O8" s="75">
        <v>289.30569400000002</v>
      </c>
      <c r="P8" s="89"/>
      <c r="Q8" s="89" t="s">
        <v>434</v>
      </c>
      <c r="R8" s="75">
        <v>2699.5318114366501</v>
      </c>
      <c r="S8" s="75">
        <v>404.85816367154302</v>
      </c>
      <c r="T8" s="75">
        <v>306.06131071085599</v>
      </c>
      <c r="U8" s="75">
        <v>1004.65452773805</v>
      </c>
      <c r="V8" s="75">
        <v>1004.65452773805</v>
      </c>
      <c r="W8" s="75">
        <v>145.288300317184</v>
      </c>
      <c r="X8" s="75">
        <v>852.07601829365603</v>
      </c>
      <c r="Y8" s="75">
        <v>271.64972923148798</v>
      </c>
      <c r="Z8" s="75">
        <v>161.97982160936499</v>
      </c>
      <c r="AA8" s="75">
        <v>2897.6876326778702</v>
      </c>
      <c r="AB8" s="75">
        <v>111889.741942382</v>
      </c>
      <c r="AC8" s="75">
        <v>660.09125152355796</v>
      </c>
      <c r="AD8" s="75">
        <v>3.8829844125266599</v>
      </c>
      <c r="AE8" s="75">
        <v>431.242713027413</v>
      </c>
      <c r="AF8" s="75">
        <v>75.513628263697399</v>
      </c>
      <c r="AG8" s="75">
        <v>303.76540334436203</v>
      </c>
      <c r="AH8" s="75">
        <v>2014.4028450169101</v>
      </c>
      <c r="AI8" s="75">
        <v>2014.4028450169101</v>
      </c>
      <c r="AJ8" s="75">
        <v>301.68230491275301</v>
      </c>
      <c r="AK8" s="75">
        <v>0</v>
      </c>
      <c r="AL8" s="75">
        <v>15843746.642395901</v>
      </c>
      <c r="AM8" s="75">
        <v>0</v>
      </c>
      <c r="AN8" s="75">
        <v>2927.6778504858798</v>
      </c>
      <c r="AO8" s="75">
        <v>204.89661460580899</v>
      </c>
      <c r="AP8" s="75">
        <v>349.20833781712298</v>
      </c>
      <c r="AQ8" s="75">
        <v>3030.2367307190598</v>
      </c>
      <c r="AR8" s="75">
        <v>154.97687079169901</v>
      </c>
      <c r="AS8" s="75">
        <v>2263.6954869405699</v>
      </c>
      <c r="AT8" s="75">
        <v>0</v>
      </c>
      <c r="AU8" s="75">
        <v>332.756390925414</v>
      </c>
      <c r="AV8" s="75">
        <v>1080.9332263121601</v>
      </c>
      <c r="AW8" s="75">
        <v>0</v>
      </c>
      <c r="AX8" s="75">
        <v>29630.2792497671</v>
      </c>
      <c r="AY8" s="75">
        <v>1295.2821800183999</v>
      </c>
      <c r="AZ8" s="75">
        <v>143.920252374543</v>
      </c>
      <c r="BA8" s="75">
        <v>1439.20243239295</v>
      </c>
      <c r="BB8" s="75">
        <v>1.86183729757244</v>
      </c>
      <c r="BC8" s="75">
        <v>1292.4104636261</v>
      </c>
      <c r="BD8" s="75">
        <v>129.915925075129</v>
      </c>
      <c r="BE8" s="75">
        <v>3.2123682776941802</v>
      </c>
      <c r="BF8" s="75">
        <v>3108.6244816074</v>
      </c>
      <c r="BG8" s="75">
        <v>51.021242813759002</v>
      </c>
      <c r="BH8" s="75">
        <v>33.368375658768599</v>
      </c>
      <c r="BI8" s="75">
        <v>479.60237382672699</v>
      </c>
      <c r="BJ8" s="75">
        <v>2.8910992767737498</v>
      </c>
      <c r="BK8" s="75">
        <v>0</v>
      </c>
      <c r="BL8" s="75">
        <v>30.736874560315599</v>
      </c>
      <c r="BM8" s="75">
        <v>26358.113673198801</v>
      </c>
      <c r="BN8" s="75">
        <v>14470.4767052154</v>
      </c>
      <c r="BO8" s="75">
        <v>11887.636967983301</v>
      </c>
      <c r="BP8" s="75">
        <v>2.38916475889702</v>
      </c>
      <c r="BQ8" s="75">
        <v>0.25767843346175201</v>
      </c>
      <c r="BR8" s="75">
        <v>2150.7767927159198</v>
      </c>
      <c r="BS8" s="75">
        <v>21.093246695436999</v>
      </c>
      <c r="BT8" s="75">
        <v>4789.9362274508503</v>
      </c>
      <c r="BU8" s="75">
        <v>14.748751621775</v>
      </c>
      <c r="BV8" s="75">
        <v>5.23656814122808</v>
      </c>
      <c r="BW8" s="75">
        <v>6842.7666630290396</v>
      </c>
      <c r="BX8" s="75">
        <v>1.6194319906718</v>
      </c>
      <c r="BY8" s="75">
        <v>10.0668077704106</v>
      </c>
      <c r="BZ8" s="75">
        <v>32.043094056890197</v>
      </c>
      <c r="CA8" s="75">
        <v>0.32937612747124301</v>
      </c>
      <c r="CB8" s="75">
        <v>702.58793495924203</v>
      </c>
      <c r="CC8" s="75">
        <v>87.053657253088005</v>
      </c>
      <c r="CD8" s="75">
        <v>0</v>
      </c>
      <c r="CE8" s="75">
        <v>50.097748153443398</v>
      </c>
      <c r="CF8" s="75">
        <v>475.89135294856698</v>
      </c>
      <c r="CG8" s="75">
        <v>442.29924701801298</v>
      </c>
      <c r="CH8" s="75">
        <v>28675.637203216502</v>
      </c>
      <c r="CI8" s="75">
        <v>207.06773621436099</v>
      </c>
      <c r="CJ8" s="75"/>
      <c r="CK8" s="68">
        <f t="shared" si="0"/>
        <v>8.0518532660059112E-3</v>
      </c>
      <c r="CL8" s="68">
        <f t="shared" si="1"/>
        <v>7.2513741147377771E-3</v>
      </c>
      <c r="CM8" s="68">
        <f t="shared" si="2"/>
        <v>1.260948378660123E-2</v>
      </c>
      <c r="CN8" s="68">
        <f t="shared" si="3"/>
        <v>7.1966618399931081E-3</v>
      </c>
      <c r="CO8" s="68">
        <f t="shared" si="4"/>
        <v>8.060016009515206E-3</v>
      </c>
      <c r="CP8" s="68">
        <f t="shared" si="5"/>
        <v>6.0644748725254783E-3</v>
      </c>
      <c r="CQ8" s="68">
        <f t="shared" si="6"/>
        <v>5.4925775057699504E-3</v>
      </c>
      <c r="CR8" s="68">
        <f t="shared" si="7"/>
        <v>8.5863361614161009E-3</v>
      </c>
      <c r="CS8" s="68">
        <f t="shared" si="8"/>
        <v>1.7219025379211248E-2</v>
      </c>
      <c r="CT8" s="68">
        <f t="shared" si="9"/>
        <v>1.2500540003417373E-2</v>
      </c>
      <c r="CU8" s="68">
        <f t="shared" si="10"/>
        <v>1.1128740834924464E-2</v>
      </c>
      <c r="CV8" s="68">
        <f t="shared" si="11"/>
        <v>5.3306429204682346E-3</v>
      </c>
      <c r="CW8" s="68">
        <f t="shared" si="12"/>
        <v>5.3306328942210697E-3</v>
      </c>
      <c r="CX8" s="68">
        <f t="shared" si="13"/>
        <v>0.15018956704465683</v>
      </c>
    </row>
    <row r="9" spans="1:102" x14ac:dyDescent="0.25">
      <c r="A9" s="67" t="s">
        <v>435</v>
      </c>
      <c r="B9" s="75">
        <v>1339358.7704</v>
      </c>
      <c r="C9" s="75">
        <v>12510.490733000001</v>
      </c>
      <c r="D9" s="75">
        <v>12000.264939999999</v>
      </c>
      <c r="E9" s="75">
        <v>294276.31751999998</v>
      </c>
      <c r="F9" s="75">
        <v>162839.05484999999</v>
      </c>
      <c r="G9" s="75">
        <v>6198.7018909999997</v>
      </c>
      <c r="H9" s="75">
        <v>328260.63162</v>
      </c>
      <c r="I9" s="75">
        <v>11475.541969</v>
      </c>
      <c r="J9" s="75">
        <v>3076.552862</v>
      </c>
      <c r="K9" s="75">
        <v>22920.318181999999</v>
      </c>
      <c r="L9" s="75">
        <v>25791.767497000001</v>
      </c>
      <c r="M9" s="75">
        <v>3507.270051</v>
      </c>
      <c r="N9" s="75">
        <v>1856.186776</v>
      </c>
      <c r="O9" s="75">
        <v>3332.932139</v>
      </c>
      <c r="P9" s="89"/>
      <c r="Q9" s="89" t="s">
        <v>435</v>
      </c>
      <c r="R9" s="75">
        <v>30954.767054583299</v>
      </c>
      <c r="S9" s="75">
        <v>4643.5619662138897</v>
      </c>
      <c r="T9" s="75">
        <v>3525.9654076594102</v>
      </c>
      <c r="U9" s="75">
        <v>11536.710856203499</v>
      </c>
      <c r="V9" s="75">
        <v>11536.710856203499</v>
      </c>
      <c r="W9" s="75">
        <v>1661.7751720070501</v>
      </c>
      <c r="X9" s="75">
        <v>9844.0178173311597</v>
      </c>
      <c r="Y9" s="75">
        <v>3092.95208478009</v>
      </c>
      <c r="Z9" s="75">
        <v>1866.0812156908401</v>
      </c>
      <c r="AA9" s="75">
        <v>33179.752793669999</v>
      </c>
      <c r="AB9" s="75">
        <v>1346498.2894422601</v>
      </c>
      <c r="AC9" s="75">
        <v>7554.6763382748304</v>
      </c>
      <c r="AD9" s="75">
        <v>0</v>
      </c>
      <c r="AE9" s="75">
        <v>4970.2146727376603</v>
      </c>
      <c r="AF9" s="75">
        <v>872.52145483349705</v>
      </c>
      <c r="AG9" s="75">
        <v>3297.74851859317</v>
      </c>
      <c r="AH9" s="75">
        <v>23042.4938765023</v>
      </c>
      <c r="AI9" s="75">
        <v>23042.4938765023</v>
      </c>
      <c r="AJ9" s="75">
        <v>3491.1697714824199</v>
      </c>
      <c r="AK9" s="75">
        <v>0</v>
      </c>
      <c r="AL9" s="75">
        <v>181616246.98907599</v>
      </c>
      <c r="AM9" s="75">
        <v>0</v>
      </c>
      <c r="AN9" s="75">
        <v>33783.253675109598</v>
      </c>
      <c r="AO9" s="75">
        <v>2363.6342084212201</v>
      </c>
      <c r="AP9" s="75">
        <v>4041.1556427245901</v>
      </c>
      <c r="AQ9" s="75">
        <v>35065.716933604999</v>
      </c>
      <c r="AR9" s="75">
        <v>1776.8756816873599</v>
      </c>
      <c r="AS9" s="75">
        <v>25929.3322087085</v>
      </c>
      <c r="AT9" s="75">
        <v>0</v>
      </c>
      <c r="AU9" s="75">
        <v>3835.6778534927598</v>
      </c>
      <c r="AV9" s="75">
        <v>12577.1780119388</v>
      </c>
      <c r="AW9" s="75">
        <v>0</v>
      </c>
      <c r="AX9" s="75">
        <v>340960.73000644799</v>
      </c>
      <c r="AY9" s="75">
        <v>10857.808465221</v>
      </c>
      <c r="AZ9" s="75">
        <v>1206.4233077389899</v>
      </c>
      <c r="BA9" s="75">
        <v>12064.23177296</v>
      </c>
      <c r="BB9" s="75">
        <v>21.532636317560801</v>
      </c>
      <c r="BC9" s="75">
        <v>14907.0596614202</v>
      </c>
      <c r="BD9" s="75">
        <v>1503.4315181802101</v>
      </c>
      <c r="BE9" s="75">
        <v>25.210886990856299</v>
      </c>
      <c r="BF9" s="75">
        <v>35843.029799800599</v>
      </c>
      <c r="BG9" s="75">
        <v>604.57009753390901</v>
      </c>
      <c r="BH9" s="75">
        <v>338.87371165308002</v>
      </c>
      <c r="BI9" s="75">
        <v>5283.1551064755204</v>
      </c>
      <c r="BJ9" s="75">
        <v>29.467273031961401</v>
      </c>
      <c r="BK9" s="75">
        <v>0</v>
      </c>
      <c r="BL9" s="75">
        <v>196.939560790467</v>
      </c>
      <c r="BM9" s="75">
        <v>295876.86371410103</v>
      </c>
      <c r="BN9" s="75">
        <v>163707.08713600499</v>
      </c>
      <c r="BO9" s="75">
        <v>132169.77657809501</v>
      </c>
      <c r="BP9" s="75">
        <v>29.303560784624899</v>
      </c>
      <c r="BQ9" s="75">
        <v>0.81853511337268603</v>
      </c>
      <c r="BR9" s="75">
        <v>26170.499294895701</v>
      </c>
      <c r="BS9" s="75">
        <v>19.9722631254925</v>
      </c>
      <c r="BT9" s="75">
        <v>53718.552980042601</v>
      </c>
      <c r="BU9" s="75">
        <v>180.89633067378699</v>
      </c>
      <c r="BV9" s="75">
        <v>46.001695220379503</v>
      </c>
      <c r="BW9" s="75">
        <v>76740.814014605596</v>
      </c>
      <c r="BX9" s="75">
        <v>0</v>
      </c>
      <c r="BY9" s="75">
        <v>101.498388019532</v>
      </c>
      <c r="BZ9" s="75">
        <v>218.05783087859601</v>
      </c>
      <c r="CA9" s="75">
        <v>2.4556061702519298</v>
      </c>
      <c r="CB9" s="75">
        <v>6231.7452415795997</v>
      </c>
      <c r="CC9" s="75">
        <v>1007.4141153186901</v>
      </c>
      <c r="CD9" s="75">
        <v>0</v>
      </c>
      <c r="CE9" s="75">
        <v>579.74791531436097</v>
      </c>
      <c r="CF9" s="75">
        <v>5462.88989748721</v>
      </c>
      <c r="CG9" s="75">
        <v>5098.6903847760896</v>
      </c>
      <c r="CH9" s="75">
        <v>330010.441296648</v>
      </c>
      <c r="CI9" s="75">
        <v>2381.2689395932298</v>
      </c>
      <c r="CJ9" s="75"/>
      <c r="CK9" s="68">
        <f t="shared" si="0"/>
        <v>5.330550111026483E-3</v>
      </c>
      <c r="CL9" s="68">
        <f t="shared" si="1"/>
        <v>5.3305086396725487E-3</v>
      </c>
      <c r="CM9" s="68">
        <f t="shared" si="2"/>
        <v>5.3304517258433827E-3</v>
      </c>
      <c r="CN9" s="68">
        <f t="shared" si="3"/>
        <v>5.438922872182078E-3</v>
      </c>
      <c r="CO9" s="68">
        <f t="shared" si="4"/>
        <v>5.3306148626605558E-3</v>
      </c>
      <c r="CP9" s="68">
        <f t="shared" si="5"/>
        <v>5.330688773334329E-3</v>
      </c>
      <c r="CQ9" s="68">
        <f t="shared" si="6"/>
        <v>5.3305498987573086E-3</v>
      </c>
      <c r="CR9" s="68">
        <f t="shared" si="7"/>
        <v>5.3303702229263537E-3</v>
      </c>
      <c r="CS9" s="68">
        <f t="shared" si="8"/>
        <v>5.3303887551047011E-3</v>
      </c>
      <c r="CT9" s="68">
        <f t="shared" si="9"/>
        <v>5.3304536844627631E-3</v>
      </c>
      <c r="CU9" s="68">
        <f t="shared" si="10"/>
        <v>5.3336674861271171E-3</v>
      </c>
      <c r="CV9" s="68">
        <f t="shared" si="11"/>
        <v>5.3304582731175066E-3</v>
      </c>
      <c r="CW9" s="68">
        <f t="shared" si="12"/>
        <v>5.3305194384382602E-3</v>
      </c>
      <c r="CX9" s="68">
        <f t="shared" si="13"/>
        <v>0.15084186941880001</v>
      </c>
    </row>
    <row r="10" spans="1:102" x14ac:dyDescent="0.25">
      <c r="A10" s="67" t="s">
        <v>461</v>
      </c>
      <c r="B10" s="75">
        <v>1728509.2603</v>
      </c>
      <c r="C10" s="75">
        <v>16287.850713</v>
      </c>
      <c r="D10" s="75">
        <v>16228.712898</v>
      </c>
      <c r="E10" s="75">
        <v>386583.59330000001</v>
      </c>
      <c r="F10" s="75">
        <v>212223.77368000001</v>
      </c>
      <c r="G10" s="75">
        <v>8762.0994879999998</v>
      </c>
      <c r="H10" s="75">
        <v>433058.59620000003</v>
      </c>
      <c r="I10" s="75">
        <v>15247.038654</v>
      </c>
      <c r="J10" s="75">
        <v>4087.6779280000001</v>
      </c>
      <c r="K10" s="75">
        <v>30453.200282999998</v>
      </c>
      <c r="L10" s="75">
        <v>34268.366376999998</v>
      </c>
      <c r="M10" s="75">
        <v>4659.9526820000001</v>
      </c>
      <c r="N10" s="75">
        <v>2466.232305</v>
      </c>
      <c r="O10" s="75">
        <v>4428.3176380000004</v>
      </c>
      <c r="P10" s="89"/>
      <c r="Q10" s="89" t="s">
        <v>461</v>
      </c>
      <c r="R10" s="75">
        <v>40763.071682573398</v>
      </c>
      <c r="S10" s="75">
        <v>6114.9185867406504</v>
      </c>
      <c r="T10" s="75">
        <v>4684.79347103278</v>
      </c>
      <c r="U10" s="75">
        <v>15328.316152720199</v>
      </c>
      <c r="V10" s="75">
        <v>15328.316152720199</v>
      </c>
      <c r="W10" s="75">
        <v>2188.3241087059801</v>
      </c>
      <c r="X10" s="75">
        <v>12963.185890091399</v>
      </c>
      <c r="Y10" s="75">
        <v>4109.4680215606904</v>
      </c>
      <c r="Z10" s="75">
        <v>2479.3794300514501</v>
      </c>
      <c r="AA10" s="75">
        <v>43693.064637056603</v>
      </c>
      <c r="AB10" s="75">
        <v>1737723.20325199</v>
      </c>
      <c r="AC10" s="75">
        <v>9948.4421638570402</v>
      </c>
      <c r="AD10" s="75">
        <v>0</v>
      </c>
      <c r="AE10" s="75">
        <v>6545.0750663732397</v>
      </c>
      <c r="AF10" s="75">
        <v>1148.9876524849001</v>
      </c>
      <c r="AG10" s="75">
        <v>4342.6694478519903</v>
      </c>
      <c r="AH10" s="75">
        <v>30615.5386086297</v>
      </c>
      <c r="AI10" s="75">
        <v>30615.5386086297</v>
      </c>
      <c r="AJ10" s="75">
        <v>4597.3798252533597</v>
      </c>
      <c r="AK10" s="75">
        <v>0</v>
      </c>
      <c r="AL10" s="75">
        <v>241305458.29253301</v>
      </c>
      <c r="AM10" s="75">
        <v>0</v>
      </c>
      <c r="AN10" s="75">
        <v>44487.786216950597</v>
      </c>
      <c r="AO10" s="75">
        <v>3112.5738046330898</v>
      </c>
      <c r="AP10" s="75">
        <v>5321.63380752583</v>
      </c>
      <c r="AQ10" s="75">
        <v>46176.6027469892</v>
      </c>
      <c r="AR10" s="75">
        <v>2339.89491412297</v>
      </c>
      <c r="AS10" s="75">
        <v>34451.147963343399</v>
      </c>
      <c r="AT10" s="75">
        <v>0</v>
      </c>
      <c r="AU10" s="75">
        <v>5090.5729436313804</v>
      </c>
      <c r="AV10" s="75">
        <v>16374.6761026483</v>
      </c>
      <c r="AW10" s="75">
        <v>0</v>
      </c>
      <c r="AX10" s="75">
        <v>449787.65509096801</v>
      </c>
      <c r="AY10" s="75">
        <v>14683.7002112109</v>
      </c>
      <c r="AZ10" s="75">
        <v>1631.5219501444501</v>
      </c>
      <c r="BA10" s="75">
        <v>16315.222161355399</v>
      </c>
      <c r="BB10" s="75">
        <v>28.355454306531499</v>
      </c>
      <c r="BC10" s="75">
        <v>19630.499496293101</v>
      </c>
      <c r="BD10" s="75">
        <v>1979.8076209855701</v>
      </c>
      <c r="BE10" s="75">
        <v>32.856677324250199</v>
      </c>
      <c r="BF10" s="75">
        <v>47200.2229387111</v>
      </c>
      <c r="BG10" s="75">
        <v>787.92015813092098</v>
      </c>
      <c r="BH10" s="75">
        <v>441.64492290987999</v>
      </c>
      <c r="BI10" s="75">
        <v>6885.3944554098598</v>
      </c>
      <c r="BJ10" s="75">
        <v>38.403909505007199</v>
      </c>
      <c r="BK10" s="75">
        <v>0</v>
      </c>
      <c r="BL10" s="75">
        <v>256.666149071137</v>
      </c>
      <c r="BM10" s="75">
        <v>388787.41588775301</v>
      </c>
      <c r="BN10" s="75">
        <v>213355.06681749699</v>
      </c>
      <c r="BO10" s="75">
        <v>175432.349070255</v>
      </c>
      <c r="BP10" s="75">
        <v>38.190557905168099</v>
      </c>
      <c r="BQ10" s="75">
        <v>1.06677525727387</v>
      </c>
      <c r="BR10" s="75">
        <v>34107.308725287498</v>
      </c>
      <c r="BS10" s="75">
        <v>26.029317377161199</v>
      </c>
      <c r="BT10" s="75">
        <v>70009.970089683993</v>
      </c>
      <c r="BU10" s="75">
        <v>235.75735674421401</v>
      </c>
      <c r="BV10" s="75">
        <v>59.952768415483099</v>
      </c>
      <c r="BW10" s="75">
        <v>100014.235505437</v>
      </c>
      <c r="BX10" s="75">
        <v>0</v>
      </c>
      <c r="BY10" s="75">
        <v>132.28014519761601</v>
      </c>
      <c r="BZ10" s="75">
        <v>284.18897779107903</v>
      </c>
      <c r="CA10" s="75">
        <v>3.20032605022128</v>
      </c>
      <c r="CB10" s="75">
        <v>8808.8076037094797</v>
      </c>
      <c r="CC10" s="75">
        <v>1326.62271183794</v>
      </c>
      <c r="CD10" s="75">
        <v>0</v>
      </c>
      <c r="CE10" s="75">
        <v>763.446695568584</v>
      </c>
      <c r="CF10" s="75">
        <v>7193.8556620263098</v>
      </c>
      <c r="CG10" s="75">
        <v>6714.2563359741498</v>
      </c>
      <c r="CH10" s="75">
        <v>435367.08862459101</v>
      </c>
      <c r="CI10" s="75">
        <v>3135.7960359864601</v>
      </c>
      <c r="CJ10" s="75"/>
      <c r="CK10" s="68">
        <f t="shared" si="0"/>
        <v>5.3305719347959335E-3</v>
      </c>
      <c r="CL10" s="68">
        <f t="shared" si="1"/>
        <v>5.3306842737084574E-3</v>
      </c>
      <c r="CM10" s="68">
        <f t="shared" si="2"/>
        <v>5.3306299704187132E-3</v>
      </c>
      <c r="CN10" s="68">
        <f t="shared" si="3"/>
        <v>5.7007659557936179E-3</v>
      </c>
      <c r="CO10" s="68">
        <f t="shared" si="4"/>
        <v>5.3306616779079108E-3</v>
      </c>
      <c r="CP10" s="68">
        <f t="shared" si="5"/>
        <v>5.3306990834158284E-3</v>
      </c>
      <c r="CQ10" s="68">
        <f t="shared" si="6"/>
        <v>5.3306699020583452E-3</v>
      </c>
      <c r="CR10" s="68">
        <f t="shared" si="7"/>
        <v>5.3307071992551415E-3</v>
      </c>
      <c r="CS10" s="68">
        <f t="shared" si="8"/>
        <v>5.3306776963594395E-3</v>
      </c>
      <c r="CT10" s="68">
        <f t="shared" si="9"/>
        <v>5.3307476429767789E-3</v>
      </c>
      <c r="CU10" s="68">
        <f t="shared" si="10"/>
        <v>5.333828415762438E-3</v>
      </c>
      <c r="CV10" s="68">
        <f t="shared" si="11"/>
        <v>5.330695551637764E-3</v>
      </c>
      <c r="CW10" s="68">
        <f t="shared" si="12"/>
        <v>5.3308542852170916E-3</v>
      </c>
      <c r="CX10" s="68">
        <f t="shared" si="13"/>
        <v>0.1495500909755155</v>
      </c>
    </row>
    <row r="11" spans="1:102" s="66" customFormat="1" x14ac:dyDescent="0.25">
      <c r="A11" s="67" t="s">
        <v>456</v>
      </c>
      <c r="B11" s="75">
        <v>1423196.3223000001</v>
      </c>
      <c r="C11" s="75">
        <v>13265.218631</v>
      </c>
      <c r="D11" s="75">
        <v>18623.882270999999</v>
      </c>
      <c r="E11" s="75">
        <v>315944.04031999997</v>
      </c>
      <c r="F11" s="75">
        <v>179893.14267</v>
      </c>
      <c r="G11" s="75">
        <v>7570.6497790000003</v>
      </c>
      <c r="H11" s="75">
        <v>329743.20948999998</v>
      </c>
      <c r="I11" s="75">
        <v>11455.173921</v>
      </c>
      <c r="J11" s="75">
        <v>3071.0922260000002</v>
      </c>
      <c r="K11" s="75">
        <v>22879.636439000002</v>
      </c>
      <c r="L11" s="75">
        <v>25745.9892</v>
      </c>
      <c r="M11" s="75">
        <v>3501.044875</v>
      </c>
      <c r="N11" s="75">
        <v>1852.8922580000001</v>
      </c>
      <c r="O11" s="75">
        <v>3327.0165080000002</v>
      </c>
      <c r="P11" s="89"/>
      <c r="Q11" s="89" t="s">
        <v>456</v>
      </c>
      <c r="R11" s="75">
        <v>31348.158985938098</v>
      </c>
      <c r="S11" s="75">
        <v>4700.4094991456705</v>
      </c>
      <c r="T11" s="75">
        <v>3519.7074539701698</v>
      </c>
      <c r="U11" s="75">
        <v>11585.1420171137</v>
      </c>
      <c r="V11" s="75">
        <v>11585.1420171137</v>
      </c>
      <c r="W11" s="75">
        <v>1690.6850471457501</v>
      </c>
      <c r="X11" s="75">
        <v>9832.9248876875099</v>
      </c>
      <c r="Y11" s="75">
        <v>3154.91989335568</v>
      </c>
      <c r="Z11" s="75">
        <v>1862.76954457651</v>
      </c>
      <c r="AA11" s="75">
        <v>33688.921123341701</v>
      </c>
      <c r="AB11" s="75">
        <v>1437200.63470097</v>
      </c>
      <c r="AC11" s="75">
        <v>7677.3731990205197</v>
      </c>
      <c r="AD11" s="75">
        <v>82.502788658668294</v>
      </c>
      <c r="AE11" s="75">
        <v>4986.5431323202401</v>
      </c>
      <c r="AF11" s="75">
        <v>871.32943747560898</v>
      </c>
      <c r="AG11" s="75">
        <v>3683.2796629290801</v>
      </c>
      <c r="AH11" s="75">
        <v>23304.687745646799</v>
      </c>
      <c r="AI11" s="75">
        <v>23304.687745646799</v>
      </c>
      <c r="AJ11" s="75">
        <v>3476.4947717613099</v>
      </c>
      <c r="AK11" s="75">
        <v>0</v>
      </c>
      <c r="AL11" s="75">
        <v>182007205.23439801</v>
      </c>
      <c r="AM11" s="75">
        <v>0</v>
      </c>
      <c r="AN11" s="75">
        <v>33819.042996275202</v>
      </c>
      <c r="AO11" s="75">
        <v>2367.4669931477601</v>
      </c>
      <c r="AP11" s="75">
        <v>4024.1688754883098</v>
      </c>
      <c r="AQ11" s="75">
        <v>34920.537609073501</v>
      </c>
      <c r="AR11" s="75">
        <v>1799.8286700419401</v>
      </c>
      <c r="AS11" s="75">
        <v>26158.963563015499</v>
      </c>
      <c r="AT11" s="75">
        <v>0</v>
      </c>
      <c r="AU11" s="75">
        <v>3827.69279206588</v>
      </c>
      <c r="AV11" s="75">
        <v>13379.7327567144</v>
      </c>
      <c r="AW11" s="75">
        <v>0</v>
      </c>
      <c r="AX11" s="75">
        <v>342680.70368623798</v>
      </c>
      <c r="AY11" s="75">
        <v>17048.651390179501</v>
      </c>
      <c r="AZ11" s="75">
        <v>1894.3000662091999</v>
      </c>
      <c r="BA11" s="75">
        <v>18942.951456388699</v>
      </c>
      <c r="BB11" s="75">
        <v>21.466307887070801</v>
      </c>
      <c r="BC11" s="75">
        <v>14934.6474164586</v>
      </c>
      <c r="BD11" s="75">
        <v>1497.1118666330799</v>
      </c>
      <c r="BE11" s="75">
        <v>48.8849468851447</v>
      </c>
      <c r="BF11" s="75">
        <v>35932.9368807215</v>
      </c>
      <c r="BG11" s="75">
        <v>619.58005512657303</v>
      </c>
      <c r="BH11" s="75">
        <v>448.63670776082</v>
      </c>
      <c r="BI11" s="75">
        <v>6131.2771844772496</v>
      </c>
      <c r="BJ11" s="75">
        <v>38.7887425773133</v>
      </c>
      <c r="BK11" s="75">
        <v>0</v>
      </c>
      <c r="BL11" s="75">
        <v>501.770680175488</v>
      </c>
      <c r="BM11" s="75">
        <v>318662.44230117498</v>
      </c>
      <c r="BN11" s="75">
        <v>181684.59363480599</v>
      </c>
      <c r="BO11" s="75">
        <v>136977.84866636901</v>
      </c>
      <c r="BP11" s="75">
        <v>28.249733596675402</v>
      </c>
      <c r="BQ11" s="75">
        <v>4.8461127566042199</v>
      </c>
      <c r="BR11" s="75">
        <v>25591.7482017449</v>
      </c>
      <c r="BS11" s="75">
        <v>432.833038744578</v>
      </c>
      <c r="BT11" s="75">
        <v>60501.970041061002</v>
      </c>
      <c r="BU11" s="75">
        <v>174.39082493868301</v>
      </c>
      <c r="BV11" s="75">
        <v>75.920610299993896</v>
      </c>
      <c r="BW11" s="75">
        <v>86431.374155988</v>
      </c>
      <c r="BX11" s="75">
        <v>34.408564441896999</v>
      </c>
      <c r="BY11" s="75">
        <v>135.91269288182599</v>
      </c>
      <c r="BZ11" s="75">
        <v>513.29815047316595</v>
      </c>
      <c r="CA11" s="75">
        <v>5.1117553179340396</v>
      </c>
      <c r="CB11" s="75">
        <v>7621.8938957588498</v>
      </c>
      <c r="CC11" s="75">
        <v>1003.17952151164</v>
      </c>
      <c r="CD11" s="75">
        <v>0</v>
      </c>
      <c r="CE11" s="75">
        <v>577.31105103252196</v>
      </c>
      <c r="CF11" s="75">
        <v>5521.2387811025601</v>
      </c>
      <c r="CG11" s="75">
        <v>5113.5144392927596</v>
      </c>
      <c r="CH11" s="75">
        <v>331599.10197853798</v>
      </c>
      <c r="CI11" s="75">
        <v>2398.77982899379</v>
      </c>
      <c r="CJ11" s="75"/>
      <c r="CK11" s="68">
        <f t="shared" si="0"/>
        <v>9.8400425728600895E-3</v>
      </c>
      <c r="CL11" s="68">
        <f t="shared" si="1"/>
        <v>8.6326602598760065E-3</v>
      </c>
      <c r="CM11" s="68">
        <f t="shared" si="2"/>
        <v>1.7132259576486675E-2</v>
      </c>
      <c r="CN11" s="68">
        <f t="shared" si="3"/>
        <v>8.6040615876840226E-3</v>
      </c>
      <c r="CO11" s="68">
        <f t="shared" si="4"/>
        <v>9.9584171926567974E-3</v>
      </c>
      <c r="CP11" s="68">
        <f t="shared" si="5"/>
        <v>6.7687871259074764E-3</v>
      </c>
      <c r="CQ11" s="68">
        <f t="shared" si="6"/>
        <v>5.6282963079313381E-3</v>
      </c>
      <c r="CR11" s="68">
        <f t="shared" si="7"/>
        <v>1.1345798589355183E-2</v>
      </c>
      <c r="CS11" s="68">
        <f t="shared" si="8"/>
        <v>2.7295718000908954E-2</v>
      </c>
      <c r="CT11" s="68">
        <f t="shared" si="9"/>
        <v>1.8577712446613298E-2</v>
      </c>
      <c r="CU11" s="68">
        <f t="shared" si="10"/>
        <v>1.6040337770960415E-2</v>
      </c>
      <c r="CV11" s="68">
        <f t="shared" si="11"/>
        <v>5.3305740533159439E-3</v>
      </c>
      <c r="CW11" s="68">
        <f t="shared" si="12"/>
        <v>5.3307398386841119E-3</v>
      </c>
      <c r="CX11" s="68">
        <f t="shared" si="13"/>
        <v>0.15048806727047348</v>
      </c>
    </row>
    <row r="12" spans="1:102" s="43" customFormat="1" x14ac:dyDescent="0.25">
      <c r="A12" s="67" t="s">
        <v>436</v>
      </c>
      <c r="B12" s="76">
        <v>1201138.8866000001</v>
      </c>
      <c r="C12" s="76">
        <v>11466.927376</v>
      </c>
      <c r="D12" s="76">
        <v>16044.860871000001</v>
      </c>
      <c r="E12" s="76">
        <v>268984.81608999998</v>
      </c>
      <c r="F12" s="76">
        <v>154622.04079999999</v>
      </c>
      <c r="G12" s="76">
        <v>7728.225872</v>
      </c>
      <c r="H12" s="76">
        <v>288990.36112999998</v>
      </c>
      <c r="I12" s="76">
        <v>9731.949756</v>
      </c>
      <c r="J12" s="76">
        <v>2609.1017849999998</v>
      </c>
      <c r="K12" s="76">
        <v>19437.808466999999</v>
      </c>
      <c r="L12" s="76">
        <v>21872.970017</v>
      </c>
      <c r="M12" s="76">
        <v>2974.3760029999999</v>
      </c>
      <c r="N12" s="76">
        <v>1574.1582020000001</v>
      </c>
      <c r="O12" s="76">
        <v>2826.527012</v>
      </c>
      <c r="Q12" s="43" t="s">
        <v>436</v>
      </c>
      <c r="R12" s="75">
        <v>26165.911170945801</v>
      </c>
      <c r="S12" s="75">
        <v>3923.3388423707802</v>
      </c>
      <c r="T12" s="75">
        <v>2832.1535099656398</v>
      </c>
      <c r="U12" s="75">
        <v>9325.1907349032299</v>
      </c>
      <c r="V12" s="75">
        <v>9325.1907349032299</v>
      </c>
      <c r="W12" s="75">
        <v>1411.31398750981</v>
      </c>
      <c r="X12" s="75">
        <v>8205.3044751767702</v>
      </c>
      <c r="Y12" s="75">
        <v>2541.69713708172</v>
      </c>
      <c r="Z12" s="75">
        <v>1498.8886739176701</v>
      </c>
      <c r="AA12" s="75">
        <v>28121.072057327201</v>
      </c>
      <c r="AB12" s="75">
        <v>1160937.0499618</v>
      </c>
      <c r="AC12" s="75">
        <v>6408.6207097010001</v>
      </c>
      <c r="AD12" s="75">
        <v>70.144020014801796</v>
      </c>
      <c r="AE12" s="75">
        <v>4161.4762675333304</v>
      </c>
      <c r="AF12" s="75">
        <v>727.09730501297997</v>
      </c>
      <c r="AG12" s="75">
        <v>3079.7167255498298</v>
      </c>
      <c r="AH12" s="75">
        <v>18766.0619572785</v>
      </c>
      <c r="AI12" s="75">
        <v>18766.0619572785</v>
      </c>
      <c r="AJ12" s="75">
        <v>2900.87010455479</v>
      </c>
      <c r="AK12" s="75">
        <v>0</v>
      </c>
      <c r="AL12" s="75">
        <v>146637625.682329</v>
      </c>
      <c r="AM12" s="75">
        <v>0</v>
      </c>
      <c r="AN12" s="75">
        <v>28222.2152634585</v>
      </c>
      <c r="AO12" s="75">
        <v>1975.6876725644399</v>
      </c>
      <c r="AP12" s="75">
        <v>3357.8625730521599</v>
      </c>
      <c r="AQ12" s="75">
        <v>29138.564708178001</v>
      </c>
      <c r="AR12" s="75">
        <v>1502.2997864090901</v>
      </c>
      <c r="AS12" s="75">
        <v>21061.525345219699</v>
      </c>
      <c r="AT12" s="75">
        <v>0</v>
      </c>
      <c r="AU12" s="75">
        <v>3094.3528358859699</v>
      </c>
      <c r="AV12" s="75">
        <v>11010.3291184929</v>
      </c>
      <c r="AW12" s="75">
        <v>0</v>
      </c>
      <c r="AX12" s="75">
        <v>283998.54039209202</v>
      </c>
      <c r="AY12" s="75">
        <v>14127.2923297012</v>
      </c>
      <c r="AZ12" s="75">
        <v>1569.7067161339701</v>
      </c>
      <c r="BA12" s="75">
        <v>15696.9990458351</v>
      </c>
      <c r="BB12" s="75">
        <v>17.912383773436598</v>
      </c>
      <c r="BC12" s="75">
        <v>12463.246764488</v>
      </c>
      <c r="BD12" s="75">
        <v>1249.2258270447601</v>
      </c>
      <c r="BE12" s="75">
        <v>40.726421200747303</v>
      </c>
      <c r="BF12" s="75">
        <v>29987.086142484401</v>
      </c>
      <c r="BG12" s="75">
        <v>506.73097210601998</v>
      </c>
      <c r="BH12" s="75">
        <v>370.20058392720301</v>
      </c>
      <c r="BI12" s="75">
        <v>5037.7253857812902</v>
      </c>
      <c r="BJ12" s="75">
        <v>32.0016151446507</v>
      </c>
      <c r="BK12" s="75">
        <v>0</v>
      </c>
      <c r="BL12" s="75">
        <v>420.07890561462102</v>
      </c>
      <c r="BM12" s="75">
        <v>258413.46867972901</v>
      </c>
      <c r="BN12" s="75">
        <v>149042.89476437599</v>
      </c>
      <c r="BO12" s="75">
        <v>109370.573915353</v>
      </c>
      <c r="BP12" s="75">
        <v>23.046785438802399</v>
      </c>
      <c r="BQ12" s="75">
        <v>4.0930300357699902</v>
      </c>
      <c r="BR12" s="75">
        <v>20890.796958723899</v>
      </c>
      <c r="BS12" s="75">
        <v>367.33304070724199</v>
      </c>
      <c r="BT12" s="75">
        <v>49658.526003185601</v>
      </c>
      <c r="BU12" s="75">
        <v>142.272072099957</v>
      </c>
      <c r="BV12" s="75">
        <v>63.023187377436798</v>
      </c>
      <c r="BW12" s="75">
        <v>70940.705917315601</v>
      </c>
      <c r="BX12" s="75">
        <v>29.254116737715002</v>
      </c>
      <c r="BY12" s="75">
        <v>112.189273852631</v>
      </c>
      <c r="BZ12" s="75">
        <v>429.179971339914</v>
      </c>
      <c r="CA12" s="75">
        <v>4.26464052447957</v>
      </c>
      <c r="CB12" s="75">
        <v>7236.0869017895902</v>
      </c>
      <c r="CC12" s="75">
        <v>837.07680623864599</v>
      </c>
      <c r="CD12" s="75">
        <v>0</v>
      </c>
      <c r="CE12" s="75">
        <v>481.72208587527302</v>
      </c>
      <c r="CF12" s="75">
        <v>4608.3358752464501</v>
      </c>
      <c r="CG12" s="75">
        <v>4267.4100120925395</v>
      </c>
      <c r="CH12" s="75">
        <v>274749.06870803598</v>
      </c>
      <c r="CI12" s="75">
        <v>2002.0332642255701</v>
      </c>
      <c r="CJ12" s="76"/>
      <c r="CK12" s="63">
        <f t="shared" si="0"/>
        <v>-3.3469765309153632E-2</v>
      </c>
      <c r="CL12" s="63">
        <f t="shared" si="1"/>
        <v>-3.9818710150964103E-2</v>
      </c>
      <c r="CM12" s="63">
        <f t="shared" si="2"/>
        <v>-2.1680575977672523E-2</v>
      </c>
      <c r="CN12" s="63">
        <f t="shared" si="3"/>
        <v>-3.9300907627194438E-2</v>
      </c>
      <c r="CO12" s="63">
        <f t="shared" si="4"/>
        <v>-3.6082475737340025E-2</v>
      </c>
      <c r="CP12" s="63">
        <f t="shared" si="5"/>
        <v>-6.3680717717305574E-2</v>
      </c>
      <c r="CQ12" s="63">
        <f t="shared" si="6"/>
        <v>-4.9279472042867437E-2</v>
      </c>
      <c r="CR12" s="68">
        <f t="shared" si="7"/>
        <v>-4.1796251655121068E-2</v>
      </c>
      <c r="CS12" s="68">
        <f t="shared" si="8"/>
        <v>-2.5834426355382609E-2</v>
      </c>
      <c r="CT12" s="68">
        <f t="shared" si="9"/>
        <v>-3.4558757529787272E-2</v>
      </c>
      <c r="CU12" s="68">
        <f t="shared" si="10"/>
        <v>-3.7098056237887825E-2</v>
      </c>
      <c r="CV12" s="68">
        <f t="shared" si="11"/>
        <v>-4.7815909249843427E-2</v>
      </c>
      <c r="CW12" s="68">
        <f t="shared" si="12"/>
        <v>-4.7815732870240442E-2</v>
      </c>
      <c r="CX12" s="68">
        <f t="shared" si="13"/>
        <v>9.4754383294027342E-2</v>
      </c>
    </row>
    <row r="13" spans="1:102" x14ac:dyDescent="0.25">
      <c r="A13" s="89" t="s">
        <v>462</v>
      </c>
      <c r="B13" s="75">
        <v>1439856.4155999999</v>
      </c>
      <c r="C13" s="75">
        <v>13898.901725</v>
      </c>
      <c r="D13" s="75">
        <v>14763.23645</v>
      </c>
      <c r="E13" s="75">
        <v>334475.28221999999</v>
      </c>
      <c r="F13" s="75">
        <v>180071.33403</v>
      </c>
      <c r="G13" s="75">
        <v>8372.4801019999995</v>
      </c>
      <c r="H13" s="75">
        <v>377488.42943999998</v>
      </c>
      <c r="I13" s="75">
        <v>13306.752603999999</v>
      </c>
      <c r="J13" s="75">
        <v>3567.494017</v>
      </c>
      <c r="K13" s="75">
        <v>26577.830329</v>
      </c>
      <c r="L13" s="75">
        <v>29907.491365999998</v>
      </c>
      <c r="M13" s="75">
        <v>4066.9431810000001</v>
      </c>
      <c r="N13" s="75">
        <v>2152.388054</v>
      </c>
      <c r="O13" s="75">
        <v>3864.7851649999998</v>
      </c>
      <c r="P13" s="89"/>
      <c r="Q13" s="89" t="s">
        <v>462</v>
      </c>
      <c r="R13" s="75">
        <v>566.07115671256895</v>
      </c>
      <c r="S13" s="75">
        <v>84.917029783310298</v>
      </c>
      <c r="T13" s="75">
        <v>65.009078982391301</v>
      </c>
      <c r="U13" s="75">
        <v>212.705211660392</v>
      </c>
      <c r="V13" s="75">
        <v>212.705211660392</v>
      </c>
      <c r="W13" s="75">
        <v>30.388943767505999</v>
      </c>
      <c r="X13" s="75">
        <v>180.01799491537301</v>
      </c>
      <c r="Y13" s="75">
        <v>57.025529935335001</v>
      </c>
      <c r="Z13" s="75">
        <v>34.4054089354577</v>
      </c>
      <c r="AA13" s="75">
        <v>606.75951705532805</v>
      </c>
      <c r="AB13" s="75">
        <v>25977.360146386902</v>
      </c>
      <c r="AC13" s="75">
        <v>138.15267689896299</v>
      </c>
      <c r="AD13" s="75">
        <v>0</v>
      </c>
      <c r="AE13" s="75">
        <v>90.890569407414105</v>
      </c>
      <c r="AF13" s="75">
        <v>15.9558440898944</v>
      </c>
      <c r="AG13" s="75">
        <v>60.306051602206203</v>
      </c>
      <c r="AH13" s="75">
        <v>424.84017176175502</v>
      </c>
      <c r="AI13" s="75">
        <v>424.84017176175502</v>
      </c>
      <c r="AJ13" s="75">
        <v>63.843185970156803</v>
      </c>
      <c r="AK13" s="75">
        <v>0</v>
      </c>
      <c r="AL13" s="75">
        <v>3348503.7220500698</v>
      </c>
      <c r="AM13" s="75">
        <v>0</v>
      </c>
      <c r="AN13" s="75">
        <v>617.79573314261097</v>
      </c>
      <c r="AO13" s="75">
        <v>43.223880091421201</v>
      </c>
      <c r="AP13" s="75">
        <v>73.900807517659302</v>
      </c>
      <c r="AQ13" s="75">
        <v>641.24816554347399</v>
      </c>
      <c r="AR13" s="75">
        <v>32.493794914316197</v>
      </c>
      <c r="AS13" s="75">
        <v>478.06542840950101</v>
      </c>
      <c r="AT13" s="75">
        <v>0</v>
      </c>
      <c r="AU13" s="75">
        <v>70.646472938503805</v>
      </c>
      <c r="AV13" s="75">
        <v>237.75352989853201</v>
      </c>
      <c r="AW13" s="75">
        <v>0</v>
      </c>
      <c r="AX13" s="75">
        <v>6245.2340010031003</v>
      </c>
      <c r="AY13" s="75">
        <v>193.076279757712</v>
      </c>
      <c r="AZ13" s="75">
        <v>21.452908002447099</v>
      </c>
      <c r="BA13" s="75">
        <v>214.529187760159</v>
      </c>
      <c r="BB13" s="75">
        <v>0.39376858868241799</v>
      </c>
      <c r="BC13" s="75">
        <v>272.60605024245302</v>
      </c>
      <c r="BD13" s="75">
        <v>27.4933043008133</v>
      </c>
      <c r="BE13" s="75">
        <v>0.47331754338971599</v>
      </c>
      <c r="BF13" s="75">
        <v>655.46305242209701</v>
      </c>
      <c r="BG13" s="75">
        <v>11.350386146155399</v>
      </c>
      <c r="BH13" s="75">
        <v>6.3621168339423502</v>
      </c>
      <c r="BI13" s="75">
        <v>99.187557521343393</v>
      </c>
      <c r="BJ13" s="75">
        <v>0.55322784812359105</v>
      </c>
      <c r="BK13" s="75">
        <v>0</v>
      </c>
      <c r="BL13" s="75">
        <v>3.6974043469634101</v>
      </c>
      <c r="BM13" s="75">
        <v>5515.1425915427899</v>
      </c>
      <c r="BN13" s="75">
        <v>3073.4866662353802</v>
      </c>
      <c r="BO13" s="75">
        <v>2441.6559253074001</v>
      </c>
      <c r="BP13" s="75">
        <v>0.55015424637752997</v>
      </c>
      <c r="BQ13" s="75">
        <v>1.53673435076638E-2</v>
      </c>
      <c r="BR13" s="75">
        <v>491.33280465395598</v>
      </c>
      <c r="BS13" s="75">
        <v>0.37496543990476</v>
      </c>
      <c r="BT13" s="75">
        <v>1008.52868995849</v>
      </c>
      <c r="BU13" s="75">
        <v>3.3962030474489699</v>
      </c>
      <c r="BV13" s="75">
        <v>0.86364969173872996</v>
      </c>
      <c r="BW13" s="75">
        <v>1440.7552730699899</v>
      </c>
      <c r="BX13" s="75">
        <v>0</v>
      </c>
      <c r="BY13" s="75">
        <v>1.90556171288105</v>
      </c>
      <c r="BZ13" s="75">
        <v>4.0938844293060397</v>
      </c>
      <c r="CA13" s="75">
        <v>4.6102401858496303E-2</v>
      </c>
      <c r="CB13" s="75">
        <v>94.257754106604494</v>
      </c>
      <c r="CC13" s="75">
        <v>18.422645427619599</v>
      </c>
      <c r="CD13" s="75">
        <v>0</v>
      </c>
      <c r="CE13" s="75">
        <v>10.6018857437638</v>
      </c>
      <c r="CF13" s="75">
        <v>99.9000710170979</v>
      </c>
      <c r="CG13" s="75">
        <v>93.239966586636598</v>
      </c>
      <c r="CH13" s="75">
        <v>6044.9713856600301</v>
      </c>
      <c r="CI13" s="75">
        <v>43.546394178346702</v>
      </c>
      <c r="CJ13" s="75"/>
      <c r="CK13" s="68">
        <f t="shared" si="0"/>
        <v>-0.98195836760878552</v>
      </c>
      <c r="CL13" s="68">
        <f t="shared" si="1"/>
        <v>-0.98289407792049621</v>
      </c>
      <c r="CM13" s="68">
        <f t="shared" si="2"/>
        <v>-0.98546868848936175</v>
      </c>
      <c r="CN13" s="68">
        <f t="shared" si="3"/>
        <v>-0.98351106080264783</v>
      </c>
      <c r="CO13" s="68">
        <f t="shared" si="4"/>
        <v>-0.98293183819183938</v>
      </c>
      <c r="CP13" s="68">
        <f t="shared" si="5"/>
        <v>-0.98874195543515386</v>
      </c>
      <c r="CQ13" s="68">
        <f t="shared" si="6"/>
        <v>-0.98398633993993478</v>
      </c>
      <c r="CR13" s="68">
        <f t="shared" si="7"/>
        <v>-0.98401524263730189</v>
      </c>
      <c r="CS13" s="68">
        <f t="shared" si="8"/>
        <v>-0.98401524160556575</v>
      </c>
      <c r="CT13" s="68">
        <f t="shared" si="9"/>
        <v>-0.98401524253474526</v>
      </c>
      <c r="CU13" s="68">
        <f t="shared" si="10"/>
        <v>-0.98401519463605081</v>
      </c>
      <c r="CV13" s="68">
        <f t="shared" si="11"/>
        <v>-0.9840152477944365</v>
      </c>
      <c r="CW13" s="68">
        <f t="shared" si="12"/>
        <v>-0.98401523885457431</v>
      </c>
      <c r="CX13" s="68">
        <f t="shared" si="13"/>
        <v>-0.98172046571222449</v>
      </c>
    </row>
    <row r="14" spans="1:102" s="89" customFormat="1" x14ac:dyDescent="0.25">
      <c r="A14" s="89" t="s">
        <v>437</v>
      </c>
      <c r="B14" s="75">
        <v>5232776.8502000002</v>
      </c>
      <c r="C14" s="75">
        <v>48998.537858999996</v>
      </c>
      <c r="D14" s="75">
        <v>48979.587140000003</v>
      </c>
      <c r="E14" s="75">
        <v>1169340.2202999999</v>
      </c>
      <c r="F14" s="75">
        <v>637714.27771000005</v>
      </c>
      <c r="G14" s="75">
        <v>25256.912650999999</v>
      </c>
      <c r="H14" s="75">
        <v>1301740.9524999999</v>
      </c>
      <c r="I14" s="75">
        <v>45932.559516000001</v>
      </c>
      <c r="J14" s="75">
        <v>12314.359146999999</v>
      </c>
      <c r="K14" s="75">
        <v>91741.975172000006</v>
      </c>
      <c r="L14" s="75">
        <v>103235.37705</v>
      </c>
      <c r="M14" s="75">
        <v>14038.369377000001</v>
      </c>
      <c r="N14" s="75">
        <v>7429.6632680000002</v>
      </c>
      <c r="O14" s="75">
        <v>13340.555666</v>
      </c>
      <c r="Q14" s="89" t="s">
        <v>437</v>
      </c>
      <c r="R14" s="75">
        <v>15286.263085673399</v>
      </c>
      <c r="S14" s="75">
        <v>2293.1109244495801</v>
      </c>
      <c r="T14" s="75">
        <v>1701.10464815982</v>
      </c>
      <c r="U14" s="75">
        <v>5565.8965443212801</v>
      </c>
      <c r="V14" s="75">
        <v>5565.8965443212801</v>
      </c>
      <c r="W14" s="75">
        <v>820.627564392929</v>
      </c>
      <c r="X14" s="75">
        <v>4861.2293782656798</v>
      </c>
      <c r="Y14" s="75">
        <v>1492.19724682063</v>
      </c>
      <c r="Z14" s="75">
        <v>900.29239640864398</v>
      </c>
      <c r="AA14" s="75">
        <v>16385.017038972299</v>
      </c>
      <c r="AB14" s="75">
        <v>632117.32289444795</v>
      </c>
      <c r="AC14" s="75">
        <v>3730.6939916405699</v>
      </c>
      <c r="AD14" s="75">
        <v>0</v>
      </c>
      <c r="AE14" s="75">
        <v>2454.4216759465498</v>
      </c>
      <c r="AF14" s="75">
        <v>430.873607603256</v>
      </c>
      <c r="AG14" s="75">
        <v>1628.51308766533</v>
      </c>
      <c r="AH14" s="75">
        <v>11116.870376831501</v>
      </c>
      <c r="AI14" s="75">
        <v>11116.870376831501</v>
      </c>
      <c r="AJ14" s="75">
        <v>1724.0302142627299</v>
      </c>
      <c r="AK14" s="75">
        <v>0</v>
      </c>
      <c r="AL14" s="75">
        <v>87620905.049311802</v>
      </c>
      <c r="AM14" s="75">
        <v>0</v>
      </c>
      <c r="AN14" s="75">
        <v>16683.0397411265</v>
      </c>
      <c r="AO14" s="75">
        <v>1167.2237484766599</v>
      </c>
      <c r="AP14" s="75">
        <v>1995.62726930295</v>
      </c>
      <c r="AQ14" s="75">
        <v>17316.355811663499</v>
      </c>
      <c r="AR14" s="75">
        <v>877.46695333860202</v>
      </c>
      <c r="AS14" s="75">
        <v>12509.6264072514</v>
      </c>
      <c r="AT14" s="75">
        <v>0</v>
      </c>
      <c r="AU14" s="75">
        <v>1856.04234480931</v>
      </c>
      <c r="AV14" s="75">
        <v>5950.0480177361796</v>
      </c>
      <c r="AW14" s="75">
        <v>0</v>
      </c>
      <c r="AX14" s="75">
        <v>167613.968138692</v>
      </c>
      <c r="AY14" s="75">
        <v>5349.3069849214799</v>
      </c>
      <c r="AZ14" s="75">
        <v>594.36759800922596</v>
      </c>
      <c r="BA14" s="75">
        <v>5943.6745829307101</v>
      </c>
      <c r="BB14" s="75">
        <v>10.6333730306349</v>
      </c>
      <c r="BC14" s="75">
        <v>7361.4908915342503</v>
      </c>
      <c r="BD14" s="75">
        <v>742.43344454859698</v>
      </c>
      <c r="BE14" s="75">
        <v>12.157201397730301</v>
      </c>
      <c r="BF14" s="75">
        <v>17700.214554149301</v>
      </c>
      <c r="BG14" s="75">
        <v>291.536024868136</v>
      </c>
      <c r="BH14" s="75">
        <v>163.41172169954299</v>
      </c>
      <c r="BI14" s="75">
        <v>2547.64444517931</v>
      </c>
      <c r="BJ14" s="75">
        <v>14.209717843659201</v>
      </c>
      <c r="BK14" s="75">
        <v>0</v>
      </c>
      <c r="BL14" s="75">
        <v>94.968266699736006</v>
      </c>
      <c r="BM14" s="75">
        <v>141878.89066636001</v>
      </c>
      <c r="BN14" s="75">
        <v>78942.861261001701</v>
      </c>
      <c r="BO14" s="75">
        <v>62936.029405358298</v>
      </c>
      <c r="BP14" s="75">
        <v>14.130772064132399</v>
      </c>
      <c r="BQ14" s="75">
        <v>0.39471450034998301</v>
      </c>
      <c r="BR14" s="75">
        <v>12619.940977088399</v>
      </c>
      <c r="BS14" s="75">
        <v>9.6310298974299702</v>
      </c>
      <c r="BT14" s="75">
        <v>25904.1766145824</v>
      </c>
      <c r="BU14" s="75">
        <v>87.231866816580904</v>
      </c>
      <c r="BV14" s="75">
        <v>22.182943598053299</v>
      </c>
      <c r="BW14" s="75">
        <v>37005.964328224101</v>
      </c>
      <c r="BX14" s="75">
        <v>0</v>
      </c>
      <c r="BY14" s="75">
        <v>48.944579640315901</v>
      </c>
      <c r="BZ14" s="75">
        <v>105.151914137689</v>
      </c>
      <c r="CA14" s="75">
        <v>1.1841427640448201</v>
      </c>
      <c r="CB14" s="75">
        <v>3692.1793562988801</v>
      </c>
      <c r="CC14" s="75">
        <v>497.48709502853001</v>
      </c>
      <c r="CD14" s="75">
        <v>0</v>
      </c>
      <c r="CE14" s="75">
        <v>286.29451364084298</v>
      </c>
      <c r="CF14" s="75">
        <v>2697.7150372841402</v>
      </c>
      <c r="CG14" s="75">
        <v>2517.8648636376201</v>
      </c>
      <c r="CH14" s="75">
        <v>162206.09558127599</v>
      </c>
      <c r="CI14" s="75">
        <v>1175.9321215304401</v>
      </c>
      <c r="CJ14" s="75"/>
      <c r="CK14" s="68">
        <f t="shared" si="0"/>
        <v>-0.87920040525513954</v>
      </c>
      <c r="CL14" s="68">
        <f t="shared" si="1"/>
        <v>-0.87856682509877615</v>
      </c>
      <c r="CM14" s="68">
        <f t="shared" si="2"/>
        <v>-0.87864996562870756</v>
      </c>
      <c r="CN14" s="68">
        <f t="shared" si="3"/>
        <v>-0.878667569794221</v>
      </c>
      <c r="CO14" s="68">
        <f t="shared" si="4"/>
        <v>-0.87620966940793377</v>
      </c>
      <c r="CP14" s="68">
        <f t="shared" si="5"/>
        <v>-0.85381509579902304</v>
      </c>
      <c r="CQ14" s="68">
        <f t="shared" si="6"/>
        <v>-0.87539295336006873</v>
      </c>
      <c r="CR14" s="68">
        <f t="shared" si="7"/>
        <v>-0.87882459407944657</v>
      </c>
      <c r="CS14" s="68">
        <f t="shared" si="8"/>
        <v>-0.8788246120640264</v>
      </c>
      <c r="CT14" s="68">
        <f t="shared" si="9"/>
        <v>-0.87882460175956167</v>
      </c>
      <c r="CU14" s="68">
        <f t="shared" si="10"/>
        <v>-0.87882422901218626</v>
      </c>
      <c r="CV14" s="68">
        <f t="shared" si="11"/>
        <v>-0.87882462681550078</v>
      </c>
      <c r="CW14" s="68">
        <f t="shared" si="12"/>
        <v>-0.87882460295525688</v>
      </c>
      <c r="CX14" s="68">
        <f t="shared" si="13"/>
        <v>-0.86087218619089045</v>
      </c>
    </row>
    <row r="15" spans="1:102" s="90" customFormat="1" x14ac:dyDescent="0.25">
      <c r="A15" s="90" t="s">
        <v>438</v>
      </c>
      <c r="B15" s="69">
        <v>13647.968559000001</v>
      </c>
      <c r="C15" s="69">
        <v>151.138443</v>
      </c>
      <c r="D15" s="69">
        <v>193.054316</v>
      </c>
      <c r="E15" s="69">
        <v>3668.0018989999999</v>
      </c>
      <c r="F15" s="69">
        <v>1948.556403</v>
      </c>
      <c r="G15" s="69">
        <v>165.68932799999999</v>
      </c>
      <c r="H15" s="69">
        <v>4587.4574739999998</v>
      </c>
      <c r="I15" s="69">
        <v>148.088988</v>
      </c>
      <c r="J15" s="69">
        <v>39.702137999999998</v>
      </c>
      <c r="K15" s="69">
        <v>295.78092299999997</v>
      </c>
      <c r="L15" s="69">
        <v>332.83628700000003</v>
      </c>
      <c r="M15" s="69">
        <v>45.26041</v>
      </c>
      <c r="N15" s="69">
        <v>23.953612</v>
      </c>
      <c r="O15" s="69">
        <v>43.010660999999999</v>
      </c>
      <c r="Q15" s="90" t="s">
        <v>438</v>
      </c>
      <c r="R15" s="69">
        <v>20.772833347288501</v>
      </c>
      <c r="S15" s="69">
        <v>3.1161524846420501</v>
      </c>
      <c r="T15" s="69">
        <v>2.2151198560002601</v>
      </c>
      <c r="U15" s="69">
        <v>7.2477340023479204</v>
      </c>
      <c r="V15" s="69">
        <v>7.2477340023479204</v>
      </c>
      <c r="W15" s="69">
        <v>1.1151732130160801</v>
      </c>
      <c r="X15" s="69">
        <v>6.6060241054470703</v>
      </c>
      <c r="Y15" s="69">
        <v>1.94308631420735</v>
      </c>
      <c r="Z15" s="69">
        <v>1.1723291133288101</v>
      </c>
      <c r="AA15" s="69">
        <v>22.265953298169599</v>
      </c>
      <c r="AB15" s="69">
        <v>664.53639511235303</v>
      </c>
      <c r="AC15" s="69">
        <v>5.06972631025645</v>
      </c>
      <c r="AD15" s="69">
        <v>0</v>
      </c>
      <c r="AE15" s="69">
        <v>3.3353664348616801</v>
      </c>
      <c r="AF15" s="69">
        <v>0.58552538525350295</v>
      </c>
      <c r="AG15" s="69">
        <v>2.21301924524766</v>
      </c>
      <c r="AH15" s="69">
        <v>14.4760380700739</v>
      </c>
      <c r="AI15" s="69">
        <v>14.4760380700739</v>
      </c>
      <c r="AJ15" s="69">
        <v>2.3428180983151101</v>
      </c>
      <c r="AK15" s="69">
        <v>0</v>
      </c>
      <c r="AL15" s="69">
        <v>114097.16740907299</v>
      </c>
      <c r="AM15" s="69">
        <v>0</v>
      </c>
      <c r="AN15" s="69">
        <v>22.670953611225901</v>
      </c>
      <c r="AO15" s="69">
        <v>1.58615992937603</v>
      </c>
      <c r="AP15" s="69">
        <v>2.7119126816547801</v>
      </c>
      <c r="AQ15" s="69">
        <v>23.531559405408998</v>
      </c>
      <c r="AR15" s="69">
        <v>1.19240658434608</v>
      </c>
      <c r="AS15" s="69">
        <v>16.289638749097399</v>
      </c>
      <c r="AT15" s="69">
        <v>0</v>
      </c>
      <c r="AU15" s="69">
        <v>2.4304622725144198</v>
      </c>
      <c r="AV15" s="69">
        <v>7.2779005384789199</v>
      </c>
      <c r="AW15" s="69">
        <v>0</v>
      </c>
      <c r="AX15" s="69">
        <v>225.941145190892</v>
      </c>
      <c r="AY15" s="69">
        <v>8.3574609809465503</v>
      </c>
      <c r="AZ15" s="69">
        <v>0.92860678692879595</v>
      </c>
      <c r="BA15" s="69">
        <v>9.28606776787535</v>
      </c>
      <c r="BB15" s="69">
        <v>1.44499288952088E-2</v>
      </c>
      <c r="BC15" s="69">
        <v>10.0036879203249</v>
      </c>
      <c r="BD15" s="69">
        <v>1.00890784039666</v>
      </c>
      <c r="BE15" s="69">
        <v>1.44436967101528E-2</v>
      </c>
      <c r="BF15" s="69">
        <v>24.053211491592101</v>
      </c>
      <c r="BG15" s="69">
        <v>0.34636818289544002</v>
      </c>
      <c r="BH15" s="69">
        <v>0.19414636485391601</v>
      </c>
      <c r="BI15" s="69">
        <v>3.0268065499319299</v>
      </c>
      <c r="BJ15" s="69">
        <v>1.6882306255063699E-2</v>
      </c>
      <c r="BK15" s="69">
        <v>0</v>
      </c>
      <c r="BL15" s="69">
        <v>0.112830007109905</v>
      </c>
      <c r="BM15" s="69">
        <v>178.67938437760699</v>
      </c>
      <c r="BN15" s="69">
        <v>93.790492255273193</v>
      </c>
      <c r="BO15" s="69">
        <v>84.888892122334397</v>
      </c>
      <c r="BP15" s="69">
        <v>1.67884345530404E-2</v>
      </c>
      <c r="BQ15" s="69">
        <v>4.6894977319951198E-4</v>
      </c>
      <c r="BR15" s="69">
        <v>14.9935049631552</v>
      </c>
      <c r="BS15" s="69">
        <v>1.14423970854897E-2</v>
      </c>
      <c r="BT15" s="69">
        <v>30.776253024465699</v>
      </c>
      <c r="BU15" s="69">
        <v>0.103638453016749</v>
      </c>
      <c r="BV15" s="69">
        <v>2.6355009176739001E-2</v>
      </c>
      <c r="BW15" s="69">
        <v>43.9660779223642</v>
      </c>
      <c r="BX15" s="69">
        <v>0</v>
      </c>
      <c r="BY15" s="69">
        <v>5.81500686188594E-2</v>
      </c>
      <c r="BZ15" s="69">
        <v>0.124929071799026</v>
      </c>
      <c r="CA15" s="69">
        <v>1.4068535083803101E-3</v>
      </c>
      <c r="CB15" s="69">
        <v>7.4352629728225201</v>
      </c>
      <c r="CC15" s="69">
        <v>0.67605597784883997</v>
      </c>
      <c r="CD15" s="69">
        <v>0</v>
      </c>
      <c r="CE15" s="69">
        <v>0.389053584767384</v>
      </c>
      <c r="CF15" s="69">
        <v>3.6659826021902902</v>
      </c>
      <c r="CG15" s="69">
        <v>3.4215829501149102</v>
      </c>
      <c r="CH15" s="69">
        <v>218.59224557284301</v>
      </c>
      <c r="CI15" s="69">
        <v>1.59801645524892</v>
      </c>
      <c r="CJ15" s="69"/>
      <c r="CK15" s="68">
        <f t="shared" si="0"/>
        <v>-0.95130876860980662</v>
      </c>
      <c r="CL15" s="68">
        <f t="shared" si="1"/>
        <v>-0.95184613263166329</v>
      </c>
      <c r="CM15" s="68">
        <f t="shared" si="2"/>
        <v>-0.95189919624549935</v>
      </c>
      <c r="CN15" s="68">
        <f t="shared" si="3"/>
        <v>-0.95128699785397608</v>
      </c>
      <c r="CO15" s="68">
        <f t="shared" si="4"/>
        <v>-0.95186667826968041</v>
      </c>
      <c r="CP15" s="68">
        <f t="shared" si="5"/>
        <v>-0.95512527534167724</v>
      </c>
      <c r="CQ15" s="68">
        <f t="shared" si="6"/>
        <v>-0.95235002246631328</v>
      </c>
      <c r="CR15" s="68">
        <f t="shared" si="7"/>
        <v>-0.95105825152679191</v>
      </c>
      <c r="CS15" s="68">
        <f t="shared" si="8"/>
        <v>-0.95105839604387676</v>
      </c>
      <c r="CT15" s="68">
        <f t="shared" si="9"/>
        <v>-0.95105824296155195</v>
      </c>
      <c r="CU15" s="68">
        <f t="shared" si="10"/>
        <v>-0.95105810458371876</v>
      </c>
      <c r="CV15" s="68">
        <f t="shared" si="11"/>
        <v>-0.95105833429259135</v>
      </c>
      <c r="CW15" s="68">
        <f t="shared" si="12"/>
        <v>-0.95105835757342938</v>
      </c>
      <c r="CX15" s="68">
        <f t="shared" si="13"/>
        <v>-0.94349163170232564</v>
      </c>
    </row>
    <row r="16" spans="1:102" x14ac:dyDescent="0.25">
      <c r="A16" s="89" t="s">
        <v>463</v>
      </c>
      <c r="B16" s="75">
        <v>2909.7295841</v>
      </c>
      <c r="C16" s="75">
        <v>57.806860506</v>
      </c>
      <c r="D16" s="75">
        <v>192.26331031000001</v>
      </c>
      <c r="E16" s="75">
        <v>216.20433059999999</v>
      </c>
      <c r="F16" s="75">
        <v>177.09184528</v>
      </c>
      <c r="G16" s="75">
        <v>12.581661401</v>
      </c>
      <c r="H16" s="75">
        <v>1492.6779578000001</v>
      </c>
      <c r="P16" s="89"/>
      <c r="Q16" s="89" t="s">
        <v>463</v>
      </c>
      <c r="R16" s="75">
        <v>2.4904800974001899</v>
      </c>
      <c r="S16" s="75">
        <v>47.224630968640298</v>
      </c>
      <c r="T16" s="75">
        <v>0</v>
      </c>
      <c r="U16" s="75">
        <v>112.35367798464</v>
      </c>
      <c r="V16" s="75">
        <v>112.35367798464</v>
      </c>
      <c r="W16" s="75">
        <v>31.183713470394601</v>
      </c>
      <c r="X16" s="75">
        <v>0.91639443997925396</v>
      </c>
      <c r="Y16" s="75">
        <v>17.098446042574199</v>
      </c>
      <c r="Z16" s="75">
        <v>0</v>
      </c>
      <c r="AA16" s="75">
        <v>311.58814252164598</v>
      </c>
      <c r="AB16" s="75">
        <v>2909.5278048027699</v>
      </c>
      <c r="AC16" s="75">
        <v>85.585484806712998</v>
      </c>
      <c r="AD16" s="75">
        <v>67.726271255434099</v>
      </c>
      <c r="AE16" s="75">
        <v>13.063775079280401</v>
      </c>
      <c r="AF16" s="75">
        <v>7.0199063314847501E-2</v>
      </c>
      <c r="AG16" s="75">
        <v>0.26532239406240099</v>
      </c>
      <c r="AH16" s="75">
        <v>76.887665529046402</v>
      </c>
      <c r="AI16" s="75">
        <v>76.887665529046402</v>
      </c>
      <c r="AJ16" s="75">
        <v>177.03883684025999</v>
      </c>
      <c r="AK16" s="75">
        <v>0</v>
      </c>
      <c r="AL16" s="75">
        <v>436753.800210541</v>
      </c>
      <c r="AM16" s="75">
        <v>0</v>
      </c>
      <c r="AN16" s="75">
        <v>9.79600396380782</v>
      </c>
      <c r="AO16" s="75">
        <v>6.0744502658251598</v>
      </c>
      <c r="AP16" s="75">
        <v>0.32513389081157601</v>
      </c>
      <c r="AQ16" s="75">
        <v>9.3751008896978796</v>
      </c>
      <c r="AR16" s="75">
        <v>7.0040388485986798</v>
      </c>
      <c r="AS16" s="75">
        <v>1.1110281688564001</v>
      </c>
      <c r="AT16" s="75">
        <v>74.817663333259404</v>
      </c>
      <c r="AU16" s="75">
        <v>0.13442126049901601</v>
      </c>
      <c r="AV16" s="75">
        <v>57.798889322464497</v>
      </c>
      <c r="AW16" s="75">
        <v>0</v>
      </c>
      <c r="AX16" s="75">
        <v>1607.54002634523</v>
      </c>
      <c r="AY16" s="75">
        <v>172.99753990641301</v>
      </c>
      <c r="AZ16" s="75">
        <v>19.221969499054701</v>
      </c>
      <c r="BA16" s="75">
        <v>192.21950940546799</v>
      </c>
      <c r="BB16" s="75">
        <v>1.7324250812017299E-3</v>
      </c>
      <c r="BC16" s="75">
        <v>43.7476818725508</v>
      </c>
      <c r="BD16" s="75">
        <v>0.12096016413093701</v>
      </c>
      <c r="BE16" s="75">
        <v>4.8487575522082001E-2</v>
      </c>
      <c r="BF16" s="75">
        <v>731.607435072008</v>
      </c>
      <c r="BG16" s="75">
        <v>0.16599954959572699</v>
      </c>
      <c r="BH16" s="75">
        <v>13.210801767004501</v>
      </c>
      <c r="BI16" s="75">
        <v>16.859995866333701</v>
      </c>
      <c r="BJ16" s="75">
        <v>2.02764828563082E-2</v>
      </c>
      <c r="BK16" s="75">
        <v>0</v>
      </c>
      <c r="BL16" s="75">
        <v>10.261408400712</v>
      </c>
      <c r="BM16" s="75">
        <v>216.320983860844</v>
      </c>
      <c r="BN16" s="75">
        <v>177.18606055413099</v>
      </c>
      <c r="BO16" s="75">
        <v>39.134923306712501</v>
      </c>
      <c r="BP16" s="75">
        <v>0.122764397890176</v>
      </c>
      <c r="BQ16" s="75">
        <v>1.5986827383609699E-4</v>
      </c>
      <c r="BR16" s="75">
        <v>8.5874745834642301</v>
      </c>
      <c r="BS16" s="75">
        <v>0.95504161422422096</v>
      </c>
      <c r="BT16" s="75">
        <v>49.951806191680802</v>
      </c>
      <c r="BU16" s="75">
        <v>2.6491522600131101</v>
      </c>
      <c r="BV16" s="75">
        <v>0.51722716226568999</v>
      </c>
      <c r="BW16" s="75">
        <v>71.359724532482304</v>
      </c>
      <c r="BX16" s="75">
        <v>21.261989365062199</v>
      </c>
      <c r="BY16" s="75">
        <v>4.16055192711519E-2</v>
      </c>
      <c r="BZ16" s="75">
        <v>2.4322030545037601</v>
      </c>
      <c r="CA16" s="75">
        <v>1.9317280378313101E-3</v>
      </c>
      <c r="CB16" s="75">
        <v>12.5888474434652</v>
      </c>
      <c r="CC16" s="75">
        <v>226.981005922414</v>
      </c>
      <c r="CD16" s="75">
        <v>0</v>
      </c>
      <c r="CE16" s="75">
        <v>4.6643886978289903E-2</v>
      </c>
      <c r="CF16" s="75">
        <v>21.169499020160799</v>
      </c>
      <c r="CG16" s="75">
        <v>3.9813176213230999</v>
      </c>
      <c r="CH16" s="75">
        <v>1491.99482233502</v>
      </c>
      <c r="CI16" s="75">
        <v>9.5958066696489706</v>
      </c>
      <c r="CJ16" s="75"/>
      <c r="CK16" s="68">
        <f t="shared" si="0"/>
        <v>-6.9346408797827847E-5</v>
      </c>
      <c r="CL16" s="68">
        <f t="shared" si="1"/>
        <v>-1.3789338264919932E-4</v>
      </c>
      <c r="CM16" s="68">
        <f t="shared" si="2"/>
        <v>-2.2781728069383938E-4</v>
      </c>
      <c r="CN16" s="68">
        <f t="shared" si="3"/>
        <v>5.3955099104755692E-4</v>
      </c>
      <c r="CO16" s="68">
        <f t="shared" si="4"/>
        <v>5.3201362254724077E-4</v>
      </c>
      <c r="CP16" s="68">
        <f t="shared" si="5"/>
        <v>5.7115211069255192E-4</v>
      </c>
      <c r="CQ16" s="68">
        <f t="shared" si="6"/>
        <v>-4.5765763566772E-4</v>
      </c>
      <c r="CR16" s="89"/>
      <c r="CS16" s="89"/>
      <c r="CT16" s="89"/>
      <c r="CU16" s="89"/>
      <c r="CV16" s="89"/>
      <c r="CW16" s="89"/>
      <c r="CX16" s="89"/>
    </row>
    <row r="17" spans="1:95" x14ac:dyDescent="0.25">
      <c r="A17" s="89" t="s">
        <v>494</v>
      </c>
      <c r="B17" s="75">
        <v>5235.6343237999999</v>
      </c>
      <c r="C17" s="75">
        <v>98.243706646999996</v>
      </c>
      <c r="D17" s="75">
        <v>280.04898938000002</v>
      </c>
      <c r="E17" s="75">
        <v>659.26473905</v>
      </c>
      <c r="F17" s="75">
        <v>538.89321504999998</v>
      </c>
      <c r="G17" s="75">
        <v>38.976441991000002</v>
      </c>
      <c r="H17" s="75">
        <v>1525.1987767000001</v>
      </c>
      <c r="P17" s="89"/>
      <c r="Q17" s="89" t="s">
        <v>439</v>
      </c>
      <c r="R17" s="75">
        <v>33.391773638970598</v>
      </c>
      <c r="S17" s="75">
        <v>42.900281338812398</v>
      </c>
      <c r="T17" s="75">
        <v>0</v>
      </c>
      <c r="U17" s="75">
        <v>101.654888369647</v>
      </c>
      <c r="V17" s="75">
        <v>101.654888369647</v>
      </c>
      <c r="W17" s="75">
        <v>26.904557859322999</v>
      </c>
      <c r="X17" s="75">
        <v>10.719620535083401</v>
      </c>
      <c r="Y17" s="75">
        <v>19.305473978915199</v>
      </c>
      <c r="Z17" s="75">
        <v>0</v>
      </c>
      <c r="AA17" s="75">
        <v>285.63231214361701</v>
      </c>
      <c r="AB17" s="75">
        <v>5251.4431318859997</v>
      </c>
      <c r="AC17" s="75">
        <v>76.875789127042793</v>
      </c>
      <c r="AD17" s="75">
        <v>54.7741607529615</v>
      </c>
      <c r="AE17" s="75">
        <v>15.6035357688119</v>
      </c>
      <c r="AF17" s="75">
        <v>0.94120937146531303</v>
      </c>
      <c r="AG17" s="75">
        <v>3.5573658768084702</v>
      </c>
      <c r="AH17" s="75">
        <v>84.373886658706297</v>
      </c>
      <c r="AI17" s="75">
        <v>84.373886658706297</v>
      </c>
      <c r="AJ17" s="75">
        <v>146.720363368124</v>
      </c>
      <c r="AK17" s="75">
        <v>0</v>
      </c>
      <c r="AL17" s="75">
        <v>1333673.5871779099</v>
      </c>
      <c r="AM17" s="75">
        <v>0</v>
      </c>
      <c r="AN17" s="75">
        <v>42.167237069216299</v>
      </c>
      <c r="AO17" s="75">
        <v>7.3086643952307497</v>
      </c>
      <c r="AP17" s="75">
        <v>4.3592995406107899</v>
      </c>
      <c r="AQ17" s="75">
        <v>43.126858514029202</v>
      </c>
      <c r="AR17" s="75">
        <v>7.4657095160303504</v>
      </c>
      <c r="AS17" s="75">
        <v>14.896299595907299</v>
      </c>
      <c r="AT17" s="75">
        <v>60.509368966243798</v>
      </c>
      <c r="AU17" s="75">
        <v>1.8022835607905201</v>
      </c>
      <c r="AV17" s="75">
        <v>98.522329253680297</v>
      </c>
      <c r="AW17" s="75">
        <v>0</v>
      </c>
      <c r="AX17" s="75">
        <v>1631.4665227048499</v>
      </c>
      <c r="AY17" s="75">
        <v>252.66501000788099</v>
      </c>
      <c r="AZ17" s="75">
        <v>28.073898715036002</v>
      </c>
      <c r="BA17" s="75">
        <v>280.73890872291702</v>
      </c>
      <c r="BB17" s="75">
        <v>2.3227870706515202E-2</v>
      </c>
      <c r="BC17" s="75">
        <v>50.491961513969002</v>
      </c>
      <c r="BD17" s="75">
        <v>1.6217971821981101</v>
      </c>
      <c r="BE17" s="75">
        <v>9.9727546200609599E-2</v>
      </c>
      <c r="BF17" s="75">
        <v>628.02591671975301</v>
      </c>
      <c r="BG17" s="75">
        <v>1.6202480459884101</v>
      </c>
      <c r="BH17" s="75">
        <v>11.0583686767307</v>
      </c>
      <c r="BI17" s="75">
        <v>26.0822444374631</v>
      </c>
      <c r="BJ17" s="75">
        <v>8.84011553321538E-2</v>
      </c>
      <c r="BK17" s="75">
        <v>0</v>
      </c>
      <c r="BL17" s="75">
        <v>8.4259752277650009</v>
      </c>
      <c r="BM17" s="75">
        <v>661.91616736972003</v>
      </c>
      <c r="BN17" s="75">
        <v>541.05623684838201</v>
      </c>
      <c r="BO17" s="75">
        <v>120.85993052133701</v>
      </c>
      <c r="BP17" s="75">
        <v>0.16729982859063999</v>
      </c>
      <c r="BQ17" s="75">
        <v>2.1434818697398999E-3</v>
      </c>
      <c r="BR17" s="75">
        <v>71.2215699851739</v>
      </c>
      <c r="BS17" s="75">
        <v>0.78826974531104399</v>
      </c>
      <c r="BT17" s="75">
        <v>171.204266858468</v>
      </c>
      <c r="BU17" s="75">
        <v>2.4962158787898798</v>
      </c>
      <c r="BV17" s="75">
        <v>0.51372857079867895</v>
      </c>
      <c r="BW17" s="75">
        <v>244.57753534284601</v>
      </c>
      <c r="BX17" s="75">
        <v>17.1958278202783</v>
      </c>
      <c r="BY17" s="75">
        <v>0.28264508981078801</v>
      </c>
      <c r="BZ17" s="75">
        <v>2.4200429306040099</v>
      </c>
      <c r="CA17" s="75">
        <v>7.5540466387781901E-3</v>
      </c>
      <c r="CB17" s="75">
        <v>39.1344744439116</v>
      </c>
      <c r="CC17" s="75">
        <v>184.59390304561899</v>
      </c>
      <c r="CD17" s="75">
        <v>0</v>
      </c>
      <c r="CE17" s="75">
        <v>0.62538858147043896</v>
      </c>
      <c r="CF17" s="75">
        <v>22.658541270153702</v>
      </c>
      <c r="CG17" s="75">
        <v>8.3882371494766694</v>
      </c>
      <c r="CH17" s="75">
        <v>1526.9177919608401</v>
      </c>
      <c r="CI17" s="75">
        <v>10.1744892369125</v>
      </c>
      <c r="CJ17" s="75"/>
      <c r="CK17" s="68">
        <f t="shared" si="0"/>
        <v>3.0194637570726693E-3</v>
      </c>
      <c r="CL17" s="68">
        <f t="shared" si="1"/>
        <v>2.8360351638748878E-3</v>
      </c>
      <c r="CM17" s="68">
        <f t="shared" si="2"/>
        <v>2.4635666225555942E-3</v>
      </c>
      <c r="CN17" s="68">
        <f t="shared" si="3"/>
        <v>4.0217960443944441E-3</v>
      </c>
      <c r="CO17" s="68">
        <f t="shared" si="4"/>
        <v>4.0138226609168605E-3</v>
      </c>
      <c r="CP17" s="68">
        <f t="shared" si="5"/>
        <v>4.0545633423412393E-3</v>
      </c>
      <c r="CQ17" s="68">
        <f t="shared" si="6"/>
        <v>1.1270762126884047E-3</v>
      </c>
    </row>
    <row r="18" spans="1:95" x14ac:dyDescent="0.25">
      <c r="A18" s="89" t="s">
        <v>495</v>
      </c>
      <c r="B18" s="75"/>
      <c r="C18" s="75"/>
      <c r="D18" s="75"/>
      <c r="E18" s="75"/>
      <c r="F18" s="75"/>
      <c r="G18" s="75"/>
      <c r="H18" s="75"/>
      <c r="P18" s="89"/>
      <c r="Q18" s="89"/>
      <c r="S18" s="75"/>
      <c r="U18" s="75"/>
      <c r="V18" s="75"/>
      <c r="W18" s="75"/>
      <c r="Y18" s="75"/>
      <c r="AA18" s="75"/>
      <c r="AB18" s="75"/>
      <c r="AC18" s="75"/>
      <c r="AD18" s="75"/>
      <c r="AE18" s="75"/>
      <c r="AF18" s="75"/>
      <c r="AH18" s="75"/>
      <c r="AI18" s="75"/>
      <c r="AL18" s="75"/>
      <c r="AM18" s="75"/>
      <c r="AN18" s="75"/>
      <c r="AO18" s="75"/>
      <c r="AR18" s="75"/>
      <c r="AS18" s="75"/>
      <c r="AU18" s="75"/>
      <c r="AV18" s="75"/>
      <c r="AW18" s="75"/>
      <c r="AY18" s="75"/>
      <c r="AZ18" s="75"/>
      <c r="BA18" s="75"/>
      <c r="BB18" s="75"/>
      <c r="BC18" s="75"/>
      <c r="BE18" s="75"/>
      <c r="BF18" s="75"/>
      <c r="BG18" s="75"/>
      <c r="BH18" s="75"/>
      <c r="BI18" s="75"/>
      <c r="BJ18" s="75"/>
      <c r="BK18" s="75"/>
      <c r="BL18" s="75"/>
      <c r="BM18" s="75"/>
      <c r="BN18" s="75"/>
      <c r="BO18" s="75"/>
      <c r="BP18" s="75"/>
      <c r="BQ18" s="75"/>
      <c r="BR18" s="75"/>
      <c r="BS18" s="75"/>
      <c r="BT18" s="75"/>
      <c r="BU18" s="75"/>
      <c r="BV18" s="75"/>
      <c r="BW18" s="75"/>
      <c r="BX18" s="75"/>
      <c r="BY18" s="75"/>
      <c r="BZ18" s="75"/>
      <c r="CA18" s="75"/>
      <c r="CB18" s="75"/>
      <c r="CC18" s="75"/>
      <c r="CD18" s="75"/>
      <c r="CE18" s="75"/>
      <c r="CF18" s="75"/>
      <c r="CG18" s="75"/>
      <c r="CH18" s="75"/>
      <c r="CI18" s="75"/>
      <c r="CJ18" s="75"/>
      <c r="CK18" s="68" t="str">
        <f t="shared" si="0"/>
        <v/>
      </c>
      <c r="CL18" s="68" t="str">
        <f t="shared" si="1"/>
        <v/>
      </c>
      <c r="CM18" s="68" t="str">
        <f t="shared" si="2"/>
        <v/>
      </c>
      <c r="CN18" s="68" t="str">
        <f t="shared" si="3"/>
        <v/>
      </c>
      <c r="CO18" s="68" t="str">
        <f t="shared" si="4"/>
        <v/>
      </c>
      <c r="CP18" s="68" t="str">
        <f t="shared" si="5"/>
        <v/>
      </c>
      <c r="CQ18" s="68" t="str">
        <f t="shared" si="6"/>
        <v/>
      </c>
    </row>
    <row r="19" spans="1:95" x14ac:dyDescent="0.25">
      <c r="A19" s="89" t="s">
        <v>441</v>
      </c>
      <c r="B19" s="75">
        <v>964541.22076000005</v>
      </c>
      <c r="C19" s="75">
        <v>9134.9184545000007</v>
      </c>
      <c r="D19" s="75">
        <v>48598.938899000001</v>
      </c>
      <c r="E19" s="75">
        <v>130517.87921</v>
      </c>
      <c r="F19" s="75">
        <v>102827.8014</v>
      </c>
      <c r="G19" s="75">
        <v>5365.5351799</v>
      </c>
      <c r="H19" s="75">
        <v>288426.17498000001</v>
      </c>
      <c r="P19" s="89"/>
      <c r="Q19" s="89" t="s">
        <v>441</v>
      </c>
      <c r="R19" s="75">
        <v>26476.145911907999</v>
      </c>
      <c r="S19" s="75">
        <v>4598.2755623888397</v>
      </c>
      <c r="T19" s="75">
        <v>0</v>
      </c>
      <c r="U19" s="75">
        <v>10593.9239746328</v>
      </c>
      <c r="V19" s="75">
        <v>10593.9239746328</v>
      </c>
      <c r="W19" s="75">
        <v>1836.5902254529601</v>
      </c>
      <c r="X19" s="75">
        <v>8421.4216875328002</v>
      </c>
      <c r="Y19" s="75">
        <v>4844.2821669147897</v>
      </c>
      <c r="Z19" s="75">
        <v>0</v>
      </c>
      <c r="AA19" s="75">
        <v>32510.514237051299</v>
      </c>
      <c r="AB19" s="75">
        <v>969362.69792423805</v>
      </c>
      <c r="AC19" s="75">
        <v>7598.0851776408299</v>
      </c>
      <c r="AD19" s="75">
        <v>905.73202624312603</v>
      </c>
      <c r="AE19" s="75">
        <v>4420.4706696110998</v>
      </c>
      <c r="AF19" s="75">
        <v>746.28207462852504</v>
      </c>
      <c r="AG19" s="75">
        <v>2820.6210386922999</v>
      </c>
      <c r="AH19" s="75">
        <v>19728.7933875052</v>
      </c>
      <c r="AI19" s="75">
        <v>19728.7933875052</v>
      </c>
      <c r="AJ19" s="75">
        <v>5349.9147940293897</v>
      </c>
      <c r="AK19" s="75">
        <v>0</v>
      </c>
      <c r="AL19" s="75">
        <v>254756090.84870601</v>
      </c>
      <c r="AM19" s="75">
        <v>0</v>
      </c>
      <c r="AN19" s="75">
        <v>28990.074267728101</v>
      </c>
      <c r="AO19" s="75">
        <v>2100.35182948499</v>
      </c>
      <c r="AP19" s="75">
        <v>3456.4697377399998</v>
      </c>
      <c r="AQ19" s="75">
        <v>30079.947029650499</v>
      </c>
      <c r="AR19" s="75">
        <v>1611.5476693189801</v>
      </c>
      <c r="AS19" s="75">
        <v>11811.196446563499</v>
      </c>
      <c r="AT19" s="75">
        <v>1000.56814177032</v>
      </c>
      <c r="AU19" s="75">
        <v>1429.0253776243401</v>
      </c>
      <c r="AV19" s="75">
        <v>9179.1217587702595</v>
      </c>
      <c r="AW19" s="75">
        <v>0</v>
      </c>
      <c r="AX19" s="75">
        <v>300742.06714550999</v>
      </c>
      <c r="AY19" s="75">
        <v>43953.181166531598</v>
      </c>
      <c r="AZ19" s="75">
        <v>4883.6842020227296</v>
      </c>
      <c r="BA19" s="75">
        <v>48836.865368554303</v>
      </c>
      <c r="BB19" s="75">
        <v>18.417232834179501</v>
      </c>
      <c r="BC19" s="75">
        <v>13319.270961372</v>
      </c>
      <c r="BD19" s="75">
        <v>1285.91051833602</v>
      </c>
      <c r="BE19" s="75">
        <v>16.428421248146702</v>
      </c>
      <c r="BF19" s="75">
        <v>40402.699586091003</v>
      </c>
      <c r="BG19" s="75">
        <v>369.878931044936</v>
      </c>
      <c r="BH19" s="75">
        <v>524.26738228696399</v>
      </c>
      <c r="BI19" s="75">
        <v>3604.5709835369798</v>
      </c>
      <c r="BJ19" s="75">
        <v>18.3226162359386</v>
      </c>
      <c r="BK19" s="75">
        <v>0</v>
      </c>
      <c r="BL19" s="75">
        <v>367.11155318926097</v>
      </c>
      <c r="BM19" s="75">
        <v>131182.77637242101</v>
      </c>
      <c r="BN19" s="75">
        <v>103351.721781792</v>
      </c>
      <c r="BO19" s="75">
        <v>27831.054590629199</v>
      </c>
      <c r="BP19" s="75">
        <v>20.6997972772918</v>
      </c>
      <c r="BQ19" s="75">
        <v>0.49921540369384299</v>
      </c>
      <c r="BR19" s="75">
        <v>16045.0908302716</v>
      </c>
      <c r="BS19" s="75">
        <v>35.161745153414103</v>
      </c>
      <c r="BT19" s="75">
        <v>33715.787550830297</v>
      </c>
      <c r="BU19" s="75">
        <v>173.480168609489</v>
      </c>
      <c r="BV19" s="75">
        <v>40.335786151666902</v>
      </c>
      <c r="BW19" s="75">
        <v>48165.3974967619</v>
      </c>
      <c r="BX19" s="75">
        <v>284.34571254817399</v>
      </c>
      <c r="BY19" s="75">
        <v>62.429033366402599</v>
      </c>
      <c r="BZ19" s="75">
        <v>190.727538627733</v>
      </c>
      <c r="CA19" s="75">
        <v>1.5327317967117999</v>
      </c>
      <c r="CB19" s="75">
        <v>5392.3577629524198</v>
      </c>
      <c r="CC19" s="75">
        <v>3896.0877976562401</v>
      </c>
      <c r="CD19" s="75">
        <v>0</v>
      </c>
      <c r="CE19" s="75">
        <v>495.86853721523801</v>
      </c>
      <c r="CF19" s="75">
        <v>4949.7300807786096</v>
      </c>
      <c r="CG19" s="75">
        <v>4408.7551242967502</v>
      </c>
      <c r="CH19" s="75">
        <v>289842.21367549</v>
      </c>
      <c r="CI19" s="75">
        <v>2162.5062196989002</v>
      </c>
      <c r="CJ19" s="75"/>
      <c r="CK19" s="68">
        <f t="shared" si="0"/>
        <v>4.9987258817606166E-3</v>
      </c>
      <c r="CL19" s="68">
        <f t="shared" si="1"/>
        <v>4.8389380256025731E-3</v>
      </c>
      <c r="CM19" s="68">
        <f t="shared" si="2"/>
        <v>4.8957132592703208E-3</v>
      </c>
      <c r="CN19" s="68">
        <f t="shared" si="3"/>
        <v>5.0942994664448004E-3</v>
      </c>
      <c r="CO19" s="68">
        <f t="shared" si="4"/>
        <v>5.0951238347881874E-3</v>
      </c>
      <c r="CP19" s="68">
        <f t="shared" si="5"/>
        <v>4.999050822162285E-3</v>
      </c>
      <c r="CQ19" s="68">
        <f t="shared" si="6"/>
        <v>4.909536021091631E-3</v>
      </c>
    </row>
    <row r="20" spans="1:95" x14ac:dyDescent="0.25">
      <c r="A20" s="89" t="s">
        <v>464</v>
      </c>
      <c r="B20" s="75">
        <v>12963.105477999999</v>
      </c>
      <c r="C20" s="75">
        <v>204.39210871</v>
      </c>
      <c r="D20" s="75">
        <v>622.23469296999997</v>
      </c>
      <c r="E20" s="75">
        <v>1972.7618797</v>
      </c>
      <c r="F20" s="75">
        <v>1578.1533360999999</v>
      </c>
      <c r="G20" s="75">
        <v>119.28874488</v>
      </c>
      <c r="H20" s="75">
        <v>2076.6118471</v>
      </c>
      <c r="P20" s="89"/>
      <c r="Q20" s="89" t="s">
        <v>464</v>
      </c>
      <c r="R20" s="75">
        <v>114.073369967023</v>
      </c>
      <c r="S20" s="75">
        <v>46.443149462218003</v>
      </c>
      <c r="T20" s="75">
        <v>0</v>
      </c>
      <c r="U20" s="75">
        <v>109.02215306625</v>
      </c>
      <c r="V20" s="75">
        <v>109.02215306625</v>
      </c>
      <c r="W20" s="75">
        <v>25.5626459714777</v>
      </c>
      <c r="X20" s="75">
        <v>36.3546429402003</v>
      </c>
      <c r="Y20" s="75">
        <v>30.343820809196799</v>
      </c>
      <c r="Z20" s="75">
        <v>0</v>
      </c>
      <c r="AA20" s="75">
        <v>315.669698280256</v>
      </c>
      <c r="AB20" s="75">
        <v>13014.712551464099</v>
      </c>
      <c r="AC20" s="75">
        <v>81.040031140783398</v>
      </c>
      <c r="AD20" s="75">
        <v>42.399671794530299</v>
      </c>
      <c r="AE20" s="75">
        <v>26.2441932178088</v>
      </c>
      <c r="AF20" s="75">
        <v>3.2153813799944202</v>
      </c>
      <c r="AG20" s="75">
        <v>12.1527439065322</v>
      </c>
      <c r="AH20" s="75">
        <v>127.7057845786</v>
      </c>
      <c r="AI20" s="75">
        <v>127.7057845786</v>
      </c>
      <c r="AJ20" s="75">
        <v>123.52394566456501</v>
      </c>
      <c r="AK20" s="75">
        <v>0</v>
      </c>
      <c r="AL20" s="75">
        <v>3907361.83252148</v>
      </c>
      <c r="AM20" s="75">
        <v>0</v>
      </c>
      <c r="AN20" s="75">
        <v>128.927869062311</v>
      </c>
      <c r="AO20" s="75">
        <v>12.3942026970114</v>
      </c>
      <c r="AP20" s="75">
        <v>14.8923345346607</v>
      </c>
      <c r="AQ20" s="75">
        <v>133.32590652923</v>
      </c>
      <c r="AR20" s="75">
        <v>10.843423818588199</v>
      </c>
      <c r="AS20" s="75">
        <v>50.888956394029002</v>
      </c>
      <c r="AT20" s="75">
        <v>46.839182155442401</v>
      </c>
      <c r="AU20" s="75">
        <v>6.1569896679047202</v>
      </c>
      <c r="AV20" s="75">
        <v>205.270255737252</v>
      </c>
      <c r="AW20" s="75">
        <v>0</v>
      </c>
      <c r="AX20" s="75">
        <v>2194.5737506682699</v>
      </c>
      <c r="AY20" s="75">
        <v>561.90982063856904</v>
      </c>
      <c r="AZ20" s="75">
        <v>62.434417761316503</v>
      </c>
      <c r="BA20" s="75">
        <v>624.34423839988494</v>
      </c>
      <c r="BB20" s="75">
        <v>7.9351246665542205E-2</v>
      </c>
      <c r="BC20" s="75">
        <v>81.5720740598113</v>
      </c>
      <c r="BD20" s="75">
        <v>5.5403906314442901</v>
      </c>
      <c r="BE20" s="75">
        <v>0.281216706845902</v>
      </c>
      <c r="BF20" s="75">
        <v>588.30095887623804</v>
      </c>
      <c r="BG20" s="75">
        <v>4.9994645317107302</v>
      </c>
      <c r="BH20" s="75">
        <v>25.7574524479571</v>
      </c>
      <c r="BI20" s="75">
        <v>70.654130667945296</v>
      </c>
      <c r="BJ20" s="75">
        <v>0.26500223791178201</v>
      </c>
      <c r="BK20" s="75">
        <v>0</v>
      </c>
      <c r="BL20" s="75">
        <v>19.4907030054509</v>
      </c>
      <c r="BM20" s="75">
        <v>1981.46867588397</v>
      </c>
      <c r="BN20" s="75">
        <v>1585.17210506324</v>
      </c>
      <c r="BO20" s="75">
        <v>396.29657082072498</v>
      </c>
      <c r="BP20" s="75">
        <v>0.44307329640591397</v>
      </c>
      <c r="BQ20" s="75">
        <v>6.6553227842171001E-3</v>
      </c>
      <c r="BR20" s="75">
        <v>218.86852775343499</v>
      </c>
      <c r="BS20" s="75">
        <v>1.82681829703974</v>
      </c>
      <c r="BT20" s="75">
        <v>505.82420840291599</v>
      </c>
      <c r="BU20" s="75">
        <v>6.0448258789552298</v>
      </c>
      <c r="BV20" s="75">
        <v>1.2634173756179801</v>
      </c>
      <c r="BW20" s="75">
        <v>722.60609908673598</v>
      </c>
      <c r="BX20" s="75">
        <v>13.310967804485299</v>
      </c>
      <c r="BY20" s="75">
        <v>0.86337416932599198</v>
      </c>
      <c r="BZ20" s="75">
        <v>5.9546288496833597</v>
      </c>
      <c r="CA20" s="75">
        <v>2.2507032523685799E-2</v>
      </c>
      <c r="CB20" s="75">
        <v>119.80647101528299</v>
      </c>
      <c r="CC20" s="75">
        <v>145.76211027446399</v>
      </c>
      <c r="CD20" s="75">
        <v>0</v>
      </c>
      <c r="CE20" s="75">
        <v>2.1364599209649802</v>
      </c>
      <c r="CF20" s="75">
        <v>33.109559397663503</v>
      </c>
      <c r="CG20" s="75">
        <v>21.025160661876001</v>
      </c>
      <c r="CH20" s="75">
        <v>2082.4321083351201</v>
      </c>
      <c r="CI20" s="75">
        <v>14.662804701545401</v>
      </c>
      <c r="CJ20" s="75"/>
      <c r="CK20" s="68">
        <f t="shared" si="0"/>
        <v>3.9810733278135731E-3</v>
      </c>
      <c r="CL20" s="68">
        <f t="shared" si="1"/>
        <v>4.2963842038439438E-3</v>
      </c>
      <c r="CM20" s="68">
        <f t="shared" si="2"/>
        <v>3.3902729206818478E-3</v>
      </c>
      <c r="CN20" s="68">
        <f t="shared" si="3"/>
        <v>4.4135058942309244E-3</v>
      </c>
      <c r="CO20" s="68">
        <f t="shared" si="4"/>
        <v>4.4474569122574274E-3</v>
      </c>
      <c r="CP20" s="68">
        <f t="shared" si="5"/>
        <v>4.3401088325961661E-3</v>
      </c>
      <c r="CQ20" s="68">
        <f t="shared" si="6"/>
        <v>2.802768000793297E-3</v>
      </c>
    </row>
    <row r="21" spans="1:95" x14ac:dyDescent="0.25">
      <c r="A21" s="89" t="s">
        <v>442</v>
      </c>
      <c r="B21" s="75">
        <v>23129.969364</v>
      </c>
      <c r="C21" s="75">
        <v>328.85006146000001</v>
      </c>
      <c r="D21" s="75">
        <v>1060.3134462</v>
      </c>
      <c r="E21" s="75">
        <v>3383.2365000999998</v>
      </c>
      <c r="F21" s="75">
        <v>2653.1355862999999</v>
      </c>
      <c r="G21" s="75">
        <v>195.56988976</v>
      </c>
      <c r="H21" s="75">
        <v>4734.1881813999998</v>
      </c>
      <c r="P21" s="89"/>
      <c r="Q21" s="89" t="s">
        <v>442</v>
      </c>
      <c r="R21" s="75">
        <v>281.42378975263398</v>
      </c>
      <c r="S21" s="75">
        <v>102.172622190974</v>
      </c>
      <c r="T21" s="75">
        <v>0</v>
      </c>
      <c r="U21" s="75">
        <v>239.44172684431399</v>
      </c>
      <c r="V21" s="75">
        <v>239.44172684431399</v>
      </c>
      <c r="W21" s="75">
        <v>54.843126385770198</v>
      </c>
      <c r="X21" s="75">
        <v>89.655576473793104</v>
      </c>
      <c r="Y21" s="75">
        <v>70.4475536182875</v>
      </c>
      <c r="Z21" s="75">
        <v>0</v>
      </c>
      <c r="AA21" s="75">
        <v>696.97953232533598</v>
      </c>
      <c r="AB21" s="75">
        <v>23220.768219051199</v>
      </c>
      <c r="AC21" s="75">
        <v>177.43004163396799</v>
      </c>
      <c r="AD21" s="75">
        <v>86.670273272077907</v>
      </c>
      <c r="AE21" s="75">
        <v>61.3926396738702</v>
      </c>
      <c r="AF21" s="75">
        <v>7.9324768075477401</v>
      </c>
      <c r="AG21" s="75">
        <v>29.981315530602899</v>
      </c>
      <c r="AH21" s="75">
        <v>295.16471319173399</v>
      </c>
      <c r="AI21" s="75">
        <v>295.16471319173399</v>
      </c>
      <c r="AJ21" s="75">
        <v>257.93934749883499</v>
      </c>
      <c r="AK21" s="75">
        <v>0</v>
      </c>
      <c r="AL21" s="75">
        <v>6568432.6532118497</v>
      </c>
      <c r="AM21" s="75">
        <v>0</v>
      </c>
      <c r="AN21" s="75">
        <v>316.196533488375</v>
      </c>
      <c r="AO21" s="75">
        <v>29.0190482810122</v>
      </c>
      <c r="AP21" s="75">
        <v>36.739985931060701</v>
      </c>
      <c r="AQ21" s="75">
        <v>327.18523163921299</v>
      </c>
      <c r="AR21" s="75">
        <v>24.934606827566501</v>
      </c>
      <c r="AS21" s="75">
        <v>125.545184259455</v>
      </c>
      <c r="AT21" s="75">
        <v>95.745219022807802</v>
      </c>
      <c r="AU21" s="75">
        <v>15.189565886282301</v>
      </c>
      <c r="AV21" s="75">
        <v>330.19220240634399</v>
      </c>
      <c r="AW21" s="75">
        <v>0</v>
      </c>
      <c r="AX21" s="75">
        <v>4995.4490908690004</v>
      </c>
      <c r="AY21" s="75">
        <v>957.35499522148098</v>
      </c>
      <c r="AZ21" s="75">
        <v>106.372760936302</v>
      </c>
      <c r="BA21" s="75">
        <v>1063.72775615778</v>
      </c>
      <c r="BB21" s="75">
        <v>0.19576292249423199</v>
      </c>
      <c r="BC21" s="75">
        <v>189.976493225582</v>
      </c>
      <c r="BD21" s="75">
        <v>13.6683811808025</v>
      </c>
      <c r="BE21" s="75">
        <v>0.47587889746854201</v>
      </c>
      <c r="BF21" s="75">
        <v>1258.4226725855201</v>
      </c>
      <c r="BG21" s="75">
        <v>8.3319119165330093</v>
      </c>
      <c r="BH21" s="75">
        <v>45.203254374796799</v>
      </c>
      <c r="BI21" s="75">
        <v>120.424067307109</v>
      </c>
      <c r="BJ21" s="75">
        <v>0.44375674708025398</v>
      </c>
      <c r="BK21" s="75">
        <v>0</v>
      </c>
      <c r="BL21" s="75">
        <v>34.254165550576801</v>
      </c>
      <c r="BM21" s="75">
        <v>3397.98477526326</v>
      </c>
      <c r="BN21" s="75">
        <v>2664.73869315211</v>
      </c>
      <c r="BO21" s="75">
        <v>733.24608211114605</v>
      </c>
      <c r="BP21" s="75">
        <v>0.75832116889057999</v>
      </c>
      <c r="BQ21" s="75">
        <v>1.10802234384386E-2</v>
      </c>
      <c r="BR21" s="75">
        <v>365.00111476710902</v>
      </c>
      <c r="BS21" s="75">
        <v>3.2093217835391799</v>
      </c>
      <c r="BT21" s="75">
        <v>849.09700843819098</v>
      </c>
      <c r="BU21" s="75">
        <v>10.5252707452173</v>
      </c>
      <c r="BV21" s="75">
        <v>2.1931475200758301</v>
      </c>
      <c r="BW21" s="75">
        <v>1212.99589036414</v>
      </c>
      <c r="BX21" s="75">
        <v>27.209271570936401</v>
      </c>
      <c r="BY21" s="75">
        <v>1.4412507433434101</v>
      </c>
      <c r="BZ21" s="75">
        <v>10.335524987736701</v>
      </c>
      <c r="CA21" s="75">
        <v>3.7727616858744303E-2</v>
      </c>
      <c r="CB21" s="75">
        <v>196.39890645458101</v>
      </c>
      <c r="CC21" s="75">
        <v>299.52594011867899</v>
      </c>
      <c r="CD21" s="75">
        <v>0</v>
      </c>
      <c r="CE21" s="75">
        <v>5.2707455178216103</v>
      </c>
      <c r="CF21" s="75">
        <v>76.193993706907193</v>
      </c>
      <c r="CG21" s="75">
        <v>50.924468966351903</v>
      </c>
      <c r="CH21" s="75">
        <v>4749.1506525129898</v>
      </c>
      <c r="CI21" s="75">
        <v>33.683884565360898</v>
      </c>
      <c r="CJ21" s="75"/>
      <c r="CK21" s="68">
        <f t="shared" si="0"/>
        <v>3.925593398861978E-3</v>
      </c>
      <c r="CL21" s="68">
        <f t="shared" si="1"/>
        <v>4.0813157838112228E-3</v>
      </c>
      <c r="CM21" s="68">
        <f t="shared" si="2"/>
        <v>3.2200949351499468E-3</v>
      </c>
      <c r="CN21" s="68">
        <f t="shared" si="3"/>
        <v>4.3592208711463742E-3</v>
      </c>
      <c r="CO21" s="68">
        <f t="shared" si="4"/>
        <v>4.3733561571542515E-3</v>
      </c>
      <c r="CP21" s="68">
        <f t="shared" si="5"/>
        <v>4.2389791986811943E-3</v>
      </c>
      <c r="CQ21" s="68">
        <f t="shared" si="6"/>
        <v>3.1605146520739418E-3</v>
      </c>
    </row>
    <row r="22" spans="1:95" x14ac:dyDescent="0.25">
      <c r="A22" s="89" t="s">
        <v>459</v>
      </c>
      <c r="B22" s="75">
        <v>647889.30085999996</v>
      </c>
      <c r="C22" s="75">
        <v>6270.3569519000002</v>
      </c>
      <c r="D22" s="75">
        <v>34355.939734</v>
      </c>
      <c r="E22" s="75">
        <v>86959.041824</v>
      </c>
      <c r="F22" s="75">
        <v>68866.794594000006</v>
      </c>
      <c r="G22" s="75">
        <v>3716.8024796999998</v>
      </c>
      <c r="H22" s="75">
        <v>186430.21085</v>
      </c>
      <c r="P22" s="89"/>
      <c r="Q22" s="89" t="s">
        <v>459</v>
      </c>
      <c r="R22" s="75">
        <v>16218.207202952401</v>
      </c>
      <c r="S22" s="75">
        <v>2938.6292427016701</v>
      </c>
      <c r="T22" s="75">
        <v>0</v>
      </c>
      <c r="U22" s="75">
        <v>6779.5469941729798</v>
      </c>
      <c r="V22" s="75">
        <v>6779.5469941729798</v>
      </c>
      <c r="W22" s="75">
        <v>1205.8172124821799</v>
      </c>
      <c r="X22" s="75">
        <v>5158.9441569528899</v>
      </c>
      <c r="Y22" s="75">
        <v>3010.7740853349301</v>
      </c>
      <c r="Z22" s="75">
        <v>0</v>
      </c>
      <c r="AA22" s="75">
        <v>20718.450284740498</v>
      </c>
      <c r="AB22" s="75">
        <v>635869.46551717701</v>
      </c>
      <c r="AC22" s="75">
        <v>4875.4112818896801</v>
      </c>
      <c r="AD22" s="75">
        <v>731.05220842437802</v>
      </c>
      <c r="AE22" s="75">
        <v>2740.7538768262002</v>
      </c>
      <c r="AF22" s="75">
        <v>457.14200523461602</v>
      </c>
      <c r="AG22" s="75">
        <v>1727.7960247042199</v>
      </c>
      <c r="AH22" s="75">
        <v>12280.553073097701</v>
      </c>
      <c r="AI22" s="75">
        <v>12280.553073097701</v>
      </c>
      <c r="AJ22" s="75">
        <v>3737.10758123593</v>
      </c>
      <c r="AK22" s="75">
        <v>0</v>
      </c>
      <c r="AL22" s="75">
        <v>167768039.11592799</v>
      </c>
      <c r="AM22" s="75">
        <v>0</v>
      </c>
      <c r="AN22" s="75">
        <v>17776.577085174798</v>
      </c>
      <c r="AO22" s="75">
        <v>1301.90101330273</v>
      </c>
      <c r="AP22" s="75">
        <v>2117.2919969886798</v>
      </c>
      <c r="AQ22" s="75">
        <v>18442.812479762699</v>
      </c>
      <c r="AR22" s="75">
        <v>1005.02107703592</v>
      </c>
      <c r="AS22" s="75">
        <v>7235.0575007378402</v>
      </c>
      <c r="AT22" s="75">
        <v>807.59827456661003</v>
      </c>
      <c r="AU22" s="75">
        <v>875.36253435583501</v>
      </c>
      <c r="AV22" s="75">
        <v>6069.8250317741004</v>
      </c>
      <c r="AW22" s="75">
        <v>0</v>
      </c>
      <c r="AX22" s="75">
        <v>188337.00614428101</v>
      </c>
      <c r="AY22" s="75">
        <v>30190.476059061799</v>
      </c>
      <c r="AZ22" s="75">
        <v>3354.4955760092998</v>
      </c>
      <c r="BA22" s="75">
        <v>33544.971635071102</v>
      </c>
      <c r="BB22" s="75">
        <v>11.281639039816699</v>
      </c>
      <c r="BC22" s="75">
        <v>8269.5581932160003</v>
      </c>
      <c r="BD22" s="75">
        <v>787.696596681306</v>
      </c>
      <c r="BE22" s="75">
        <v>11.2754174881639</v>
      </c>
      <c r="BF22" s="75">
        <v>26645.323615598802</v>
      </c>
      <c r="BG22" s="75">
        <v>233.06431341457301</v>
      </c>
      <c r="BH22" s="75">
        <v>621.87009849148706</v>
      </c>
      <c r="BI22" s="75">
        <v>2613.7305373214899</v>
      </c>
      <c r="BJ22" s="75">
        <v>11.8160568450757</v>
      </c>
      <c r="BK22" s="75">
        <v>0</v>
      </c>
      <c r="BL22" s="75">
        <v>458.16416607417398</v>
      </c>
      <c r="BM22" s="75">
        <v>85935.3584159413</v>
      </c>
      <c r="BN22" s="75">
        <v>68061.652632997298</v>
      </c>
      <c r="BO22" s="75">
        <v>17873.7057829439</v>
      </c>
      <c r="BP22" s="75">
        <v>15.5925914152019</v>
      </c>
      <c r="BQ22" s="75">
        <v>0.31311874413708302</v>
      </c>
      <c r="BR22" s="75">
        <v>10141.2998011541</v>
      </c>
      <c r="BS22" s="75">
        <v>43.2583746975534</v>
      </c>
      <c r="BT22" s="75">
        <v>22026.9444589581</v>
      </c>
      <c r="BU22" s="75">
        <v>167.081493499121</v>
      </c>
      <c r="BV22" s="75">
        <v>36.6299394280108</v>
      </c>
      <c r="BW22" s="75">
        <v>31467.075093834199</v>
      </c>
      <c r="BX22" s="75">
        <v>229.50674938274301</v>
      </c>
      <c r="BY22" s="75">
        <v>39.642445347310598</v>
      </c>
      <c r="BZ22" s="75">
        <v>172.900990481544</v>
      </c>
      <c r="CA22" s="75">
        <v>0.99373580295088604</v>
      </c>
      <c r="CB22" s="75">
        <v>3650.3420440152699</v>
      </c>
      <c r="CC22" s="75">
        <v>2977.0261363127102</v>
      </c>
      <c r="CD22" s="75">
        <v>0</v>
      </c>
      <c r="CE22" s="75">
        <v>303.74900591127101</v>
      </c>
      <c r="CF22" s="75">
        <v>3085.9424961961099</v>
      </c>
      <c r="CG22" s="75">
        <v>2709.9135975270001</v>
      </c>
      <c r="CH22" s="75">
        <v>181361.989451434</v>
      </c>
      <c r="CI22" s="75">
        <v>1349.1343086486199</v>
      </c>
      <c r="CJ22" s="75"/>
      <c r="CK22" s="68">
        <f t="shared" si="0"/>
        <v>-1.8552297941744015E-2</v>
      </c>
      <c r="CL22" s="68">
        <f t="shared" si="1"/>
        <v>-3.1980941701434729E-2</v>
      </c>
      <c r="CM22" s="68">
        <f t="shared" si="2"/>
        <v>-2.3604887690681652E-2</v>
      </c>
      <c r="CN22" s="68">
        <f t="shared" si="3"/>
        <v>-1.1772018028103102E-2</v>
      </c>
      <c r="CO22" s="68">
        <f t="shared" si="4"/>
        <v>-1.1691294269602255E-2</v>
      </c>
      <c r="CP22" s="68">
        <f t="shared" si="5"/>
        <v>-1.788107817074374E-2</v>
      </c>
      <c r="CQ22" s="68">
        <f t="shared" si="6"/>
        <v>-2.718562284223263E-2</v>
      </c>
    </row>
    <row r="23" spans="1:95" x14ac:dyDescent="0.25">
      <c r="A23" s="89" t="s">
        <v>460</v>
      </c>
      <c r="B23" s="75">
        <v>66285.905652999994</v>
      </c>
      <c r="C23" s="75">
        <v>1142.5021594</v>
      </c>
      <c r="D23" s="75">
        <v>3067.3170786999999</v>
      </c>
      <c r="E23" s="75">
        <v>9653.5054555999996</v>
      </c>
      <c r="F23" s="75">
        <v>7741.0598790000004</v>
      </c>
      <c r="G23" s="75">
        <v>573.22952114999998</v>
      </c>
      <c r="H23" s="75">
        <v>14013.337079999999</v>
      </c>
      <c r="P23" s="89"/>
      <c r="Q23" s="89" t="s">
        <v>460</v>
      </c>
      <c r="R23" s="75">
        <v>622.499850116115</v>
      </c>
      <c r="S23" s="75">
        <v>338.99747736034601</v>
      </c>
      <c r="T23" s="75">
        <v>0</v>
      </c>
      <c r="U23" s="75">
        <v>798.54569335796305</v>
      </c>
      <c r="V23" s="75">
        <v>798.54569335796305</v>
      </c>
      <c r="W23" s="75">
        <v>196.19736909806701</v>
      </c>
      <c r="X23" s="75">
        <v>198.61514373114599</v>
      </c>
      <c r="Y23" s="75">
        <v>196.017033693277</v>
      </c>
      <c r="Z23" s="75">
        <v>0</v>
      </c>
      <c r="AA23" s="75">
        <v>2286.74309317697</v>
      </c>
      <c r="AB23" s="75">
        <v>66549.310309143097</v>
      </c>
      <c r="AC23" s="75">
        <v>597.41784446013605</v>
      </c>
      <c r="AD23" s="75">
        <v>355.05341017520402</v>
      </c>
      <c r="AE23" s="75">
        <v>166.34109759999501</v>
      </c>
      <c r="AF23" s="75">
        <v>17.5463709651684</v>
      </c>
      <c r="AG23" s="75">
        <v>66.317626358810401</v>
      </c>
      <c r="AH23" s="75">
        <v>834.08363710381002</v>
      </c>
      <c r="AI23" s="75">
        <v>834.08363710381002</v>
      </c>
      <c r="AJ23" s="75">
        <v>996.85678810529896</v>
      </c>
      <c r="AK23" s="75">
        <v>0</v>
      </c>
      <c r="AL23" s="75">
        <v>19170139.534000199</v>
      </c>
      <c r="AM23" s="75">
        <v>0</v>
      </c>
      <c r="AN23" s="75">
        <v>716.48669705576503</v>
      </c>
      <c r="AO23" s="75">
        <v>78.380838241580193</v>
      </c>
      <c r="AP23" s="75">
        <v>81.267589002247504</v>
      </c>
      <c r="AQ23" s="75">
        <v>739.52923702228998</v>
      </c>
      <c r="AR23" s="75">
        <v>71.701996243634895</v>
      </c>
      <c r="AS23" s="75">
        <v>277.70167270847202</v>
      </c>
      <c r="AT23" s="75">
        <v>392.22989891072501</v>
      </c>
      <c r="AU23" s="75">
        <v>33.598813034589703</v>
      </c>
      <c r="AV23" s="75">
        <v>1146.8945452581299</v>
      </c>
      <c r="AW23" s="75">
        <v>0</v>
      </c>
      <c r="AX23" s="75">
        <v>14863.3896832509</v>
      </c>
      <c r="AY23" s="75">
        <v>2769.7828548377602</v>
      </c>
      <c r="AZ23" s="75">
        <v>307.75364918930501</v>
      </c>
      <c r="BA23" s="75">
        <v>3077.5365040270699</v>
      </c>
      <c r="BB23" s="75">
        <v>0.43302066034697401</v>
      </c>
      <c r="BC23" s="75">
        <v>522.83928362572101</v>
      </c>
      <c r="BD23" s="75">
        <v>30.233954757005002</v>
      </c>
      <c r="BE23" s="75">
        <v>1.3241764000727501</v>
      </c>
      <c r="BF23" s="75">
        <v>4541.1198232802099</v>
      </c>
      <c r="BG23" s="75">
        <v>25.806958602710601</v>
      </c>
      <c r="BH23" s="75">
        <v>92.736789137827401</v>
      </c>
      <c r="BI23" s="75">
        <v>317.46432541322798</v>
      </c>
      <c r="BJ23" s="75">
        <v>1.3305637728798401</v>
      </c>
      <c r="BK23" s="75">
        <v>0</v>
      </c>
      <c r="BL23" s="75">
        <v>69.312116573796899</v>
      </c>
      <c r="BM23" s="75">
        <v>9698.5176225135001</v>
      </c>
      <c r="BN23" s="75">
        <v>7777.1073452271603</v>
      </c>
      <c r="BO23" s="75">
        <v>1921.41027728633</v>
      </c>
      <c r="BP23" s="75">
        <v>1.93537066805557</v>
      </c>
      <c r="BQ23" s="75">
        <v>3.4553271063785203E-2</v>
      </c>
      <c r="BR23" s="75">
        <v>1125.4893770620099</v>
      </c>
      <c r="BS23" s="75">
        <v>6.5183953398700298</v>
      </c>
      <c r="BT23" s="75">
        <v>2503.1002343513101</v>
      </c>
      <c r="BU23" s="75">
        <v>23.232501093823199</v>
      </c>
      <c r="BV23" s="75">
        <v>4.97449377006894</v>
      </c>
      <c r="BW23" s="75">
        <v>3575.85718381586</v>
      </c>
      <c r="BX23" s="75">
        <v>111.465553385896</v>
      </c>
      <c r="BY23" s="75">
        <v>4.4145713002309304</v>
      </c>
      <c r="BZ23" s="75">
        <v>23.4634103396771</v>
      </c>
      <c r="CA23" s="75">
        <v>0.11232431466569601</v>
      </c>
      <c r="CB23" s="75">
        <v>575.90176349741205</v>
      </c>
      <c r="CC23" s="75">
        <v>1209.7772145430799</v>
      </c>
      <c r="CD23" s="75">
        <v>0</v>
      </c>
      <c r="CE23" s="75">
        <v>11.6587439289379</v>
      </c>
      <c r="CF23" s="75">
        <v>218.535066630209</v>
      </c>
      <c r="CG23" s="75">
        <v>121.25596045573501</v>
      </c>
      <c r="CH23" s="75">
        <v>14042.038905405099</v>
      </c>
      <c r="CI23" s="75">
        <v>97.188687957188904</v>
      </c>
      <c r="CJ23" s="75"/>
      <c r="CK23" s="68">
        <f t="shared" si="0"/>
        <v>3.9737656678027304E-3</v>
      </c>
      <c r="CL23" s="68">
        <f t="shared" si="1"/>
        <v>3.844531777897623E-3</v>
      </c>
      <c r="CM23" s="68">
        <f t="shared" si="2"/>
        <v>3.3317146760064383E-3</v>
      </c>
      <c r="CN23" s="68">
        <f t="shared" si="3"/>
        <v>4.6627794556628119E-3</v>
      </c>
      <c r="CO23" s="68">
        <f t="shared" si="4"/>
        <v>4.6566577174980573E-3</v>
      </c>
      <c r="CP23" s="68">
        <f t="shared" si="5"/>
        <v>4.6617319046148818E-3</v>
      </c>
      <c r="CQ23" s="68">
        <f t="shared" si="6"/>
        <v>2.0481791910981388E-3</v>
      </c>
    </row>
    <row r="24" spans="1:95" x14ac:dyDescent="0.25">
      <c r="A24" s="89" t="s">
        <v>465</v>
      </c>
      <c r="B24" s="75">
        <v>3371.5123791999999</v>
      </c>
      <c r="C24" s="75">
        <v>49.491802528000001</v>
      </c>
      <c r="D24" s="75">
        <v>122.37874646</v>
      </c>
      <c r="E24" s="75">
        <v>530.26134363000006</v>
      </c>
      <c r="F24" s="75">
        <v>407.55343950999998</v>
      </c>
      <c r="G24" s="75">
        <v>31.443268582000002</v>
      </c>
      <c r="H24" s="75">
        <v>610.88073629999997</v>
      </c>
      <c r="P24" s="89"/>
      <c r="Q24" s="89" t="s">
        <v>465</v>
      </c>
      <c r="R24" s="75">
        <v>44.932458563335999</v>
      </c>
      <c r="S24" s="75">
        <v>11.6687791287754</v>
      </c>
      <c r="T24" s="75">
        <v>0</v>
      </c>
      <c r="U24" s="75">
        <v>27.177104214367201</v>
      </c>
      <c r="V24" s="75">
        <v>27.177104214367201</v>
      </c>
      <c r="W24" s="75">
        <v>5.6784036938606803</v>
      </c>
      <c r="X24" s="75">
        <v>14.3021962653074</v>
      </c>
      <c r="Y24" s="75">
        <v>9.5959116096301091</v>
      </c>
      <c r="Z24" s="75">
        <v>0</v>
      </c>
      <c r="AA24" s="75">
        <v>80.658284179493705</v>
      </c>
      <c r="AB24" s="75">
        <v>3386.41876706515</v>
      </c>
      <c r="AC24" s="75">
        <v>19.9050795073959</v>
      </c>
      <c r="AD24" s="75">
        <v>7.1243415753643404</v>
      </c>
      <c r="AE24" s="75">
        <v>8.5466864314452895</v>
      </c>
      <c r="AF24" s="75">
        <v>1.26651364007623</v>
      </c>
      <c r="AG24" s="75">
        <v>4.7868521523752001</v>
      </c>
      <c r="AH24" s="75">
        <v>39.679283784817798</v>
      </c>
      <c r="AI24" s="75">
        <v>39.679283784817798</v>
      </c>
      <c r="AJ24" s="75">
        <v>23.6613364076787</v>
      </c>
      <c r="AK24" s="75">
        <v>0</v>
      </c>
      <c r="AL24" s="75">
        <v>1009435.70606987</v>
      </c>
      <c r="AM24" s="75">
        <v>0</v>
      </c>
      <c r="AN24" s="75">
        <v>49.782734513065101</v>
      </c>
      <c r="AO24" s="75">
        <v>4.0499337123586603</v>
      </c>
      <c r="AP24" s="75">
        <v>5.8659580793994603</v>
      </c>
      <c r="AQ24" s="75">
        <v>51.5891124895521</v>
      </c>
      <c r="AR24" s="75">
        <v>3.3009659708107999</v>
      </c>
      <c r="AS24" s="75">
        <v>20.044701474627502</v>
      </c>
      <c r="AT24" s="75">
        <v>7.8703218140716604</v>
      </c>
      <c r="AU24" s="75">
        <v>2.4251925439998998</v>
      </c>
      <c r="AV24" s="75">
        <v>49.707680513897301</v>
      </c>
      <c r="AW24" s="75">
        <v>0</v>
      </c>
      <c r="AX24" s="75">
        <v>640.83535949117299</v>
      </c>
      <c r="AY24" s="75">
        <v>110.53871353913399</v>
      </c>
      <c r="AZ24" s="75">
        <v>12.2820820630852</v>
      </c>
      <c r="BA24" s="75">
        <v>122.82079560222</v>
      </c>
      <c r="BB24" s="75">
        <v>3.12556218187139E-2</v>
      </c>
      <c r="BC24" s="75">
        <v>26.114171061519901</v>
      </c>
      <c r="BD24" s="75">
        <v>2.1823139461552699</v>
      </c>
      <c r="BE24" s="75">
        <v>6.7696169689754504E-2</v>
      </c>
      <c r="BF24" s="75">
        <v>128.68479322210999</v>
      </c>
      <c r="BG24" s="75">
        <v>1.40568330230327</v>
      </c>
      <c r="BH24" s="75">
        <v>3.6529952986435998</v>
      </c>
      <c r="BI24" s="75">
        <v>15.649439111096401</v>
      </c>
      <c r="BJ24" s="75">
        <v>7.1175730418823094E-2</v>
      </c>
      <c r="BK24" s="75">
        <v>0</v>
      </c>
      <c r="BL24" s="75">
        <v>2.6873126969691898</v>
      </c>
      <c r="BM24" s="75">
        <v>532.82202053363903</v>
      </c>
      <c r="BN24" s="75">
        <v>409.51661658626398</v>
      </c>
      <c r="BO24" s="75">
        <v>123.305403947375</v>
      </c>
      <c r="BP24" s="75">
        <v>9.3189390036210795E-2</v>
      </c>
      <c r="BQ24" s="75">
        <v>1.88898824385323E-3</v>
      </c>
      <c r="BR24" s="75">
        <v>61.155043493884897</v>
      </c>
      <c r="BS24" s="75">
        <v>0.25383231380589399</v>
      </c>
      <c r="BT24" s="75">
        <v>132.589345888655</v>
      </c>
      <c r="BU24" s="75">
        <v>0.98836063537205698</v>
      </c>
      <c r="BV24" s="75">
        <v>0.21716858964819699</v>
      </c>
      <c r="BW24" s="75">
        <v>189.41335504885899</v>
      </c>
      <c r="BX24" s="75">
        <v>2.2366205778940298</v>
      </c>
      <c r="BY24" s="75">
        <v>0.238993898267718</v>
      </c>
      <c r="BZ24" s="75">
        <v>1.02515185877191</v>
      </c>
      <c r="CA24" s="75">
        <v>5.98417159675259E-3</v>
      </c>
      <c r="CB24" s="75">
        <v>31.59417285956</v>
      </c>
      <c r="CC24" s="75">
        <v>25.330612998900499</v>
      </c>
      <c r="CD24" s="75">
        <v>0</v>
      </c>
      <c r="CE24" s="75">
        <v>0.84153116701907504</v>
      </c>
      <c r="CF24" s="75">
        <v>10.1103351645401</v>
      </c>
      <c r="CG24" s="75">
        <v>7.7766695129747498</v>
      </c>
      <c r="CH24" s="75">
        <v>612.87743800878502</v>
      </c>
      <c r="CI24" s="75">
        <v>4.4457947311766599</v>
      </c>
      <c r="CJ24" s="75"/>
      <c r="CK24" s="68">
        <f t="shared" si="0"/>
        <v>4.4212763260525322E-3</v>
      </c>
      <c r="CL24" s="68">
        <f t="shared" si="1"/>
        <v>4.3618937858480207E-3</v>
      </c>
      <c r="CM24" s="68">
        <f t="shared" si="2"/>
        <v>3.6121398119115865E-3</v>
      </c>
      <c r="CN24" s="68">
        <f t="shared" si="3"/>
        <v>4.8290846285520272E-3</v>
      </c>
      <c r="CO24" s="68">
        <f t="shared" si="4"/>
        <v>4.8169807587057139E-3</v>
      </c>
      <c r="CP24" s="68">
        <f t="shared" si="5"/>
        <v>4.7992554325724671E-3</v>
      </c>
      <c r="CQ24" s="68">
        <f t="shared" si="6"/>
        <v>3.2685622415902882E-3</v>
      </c>
    </row>
    <row r="25" spans="1:95" x14ac:dyDescent="0.25">
      <c r="A25" s="89" t="s">
        <v>466</v>
      </c>
      <c r="B25" s="75">
        <v>66842.298752999995</v>
      </c>
      <c r="C25" s="75">
        <v>1066.9037903999999</v>
      </c>
      <c r="D25" s="75">
        <v>2589.866047</v>
      </c>
      <c r="E25" s="75">
        <v>10747.648106000001</v>
      </c>
      <c r="F25" s="75">
        <v>8463.7315161000006</v>
      </c>
      <c r="G25" s="75">
        <v>637.34404300999995</v>
      </c>
      <c r="H25" s="75">
        <v>10572.029101</v>
      </c>
      <c r="P25" s="89"/>
      <c r="Q25" s="89" t="s">
        <v>466</v>
      </c>
      <c r="R25" s="75">
        <v>830.60926040733898</v>
      </c>
      <c r="S25" s="75">
        <v>192.946588055066</v>
      </c>
      <c r="T25" s="75">
        <v>0</v>
      </c>
      <c r="U25" s="75">
        <v>448.22517568095901</v>
      </c>
      <c r="V25" s="75">
        <v>448.22517568095901</v>
      </c>
      <c r="W25" s="75">
        <v>89.885918594189604</v>
      </c>
      <c r="X25" s="75">
        <v>264.32585555726899</v>
      </c>
      <c r="Y25" s="75">
        <v>169.292439248596</v>
      </c>
      <c r="Z25" s="75">
        <v>0</v>
      </c>
      <c r="AA25" s="75">
        <v>1340.9598976723801</v>
      </c>
      <c r="AB25" s="75">
        <v>67172.341135270093</v>
      </c>
      <c r="AC25" s="75">
        <v>326.67917985113797</v>
      </c>
      <c r="AD25" s="75">
        <v>98.798422130722997</v>
      </c>
      <c r="AE25" s="75">
        <v>151.83980575473501</v>
      </c>
      <c r="AF25" s="75">
        <v>23.412358206207202</v>
      </c>
      <c r="AG25" s="75">
        <v>88.488477776787505</v>
      </c>
      <c r="AH25" s="75">
        <v>697.00512980972098</v>
      </c>
      <c r="AI25" s="75">
        <v>697.00512980972098</v>
      </c>
      <c r="AJ25" s="75">
        <v>351.53130088790499</v>
      </c>
      <c r="AK25" s="75">
        <v>0</v>
      </c>
      <c r="AL25" s="75">
        <v>20969560.830644201</v>
      </c>
      <c r="AM25" s="75">
        <v>0</v>
      </c>
      <c r="AN25" s="75">
        <v>916.83145721445101</v>
      </c>
      <c r="AO25" s="75">
        <v>72.007270643504896</v>
      </c>
      <c r="AP25" s="75">
        <v>108.43631000023601</v>
      </c>
      <c r="AQ25" s="75">
        <v>950.47899678075896</v>
      </c>
      <c r="AR25" s="75">
        <v>57.687790916655302</v>
      </c>
      <c r="AS25" s="75">
        <v>370.54084345858399</v>
      </c>
      <c r="AT25" s="75">
        <v>109.143256486651</v>
      </c>
      <c r="AU25" s="75">
        <v>44.831323702636602</v>
      </c>
      <c r="AV25" s="75">
        <v>1072.1629582907501</v>
      </c>
      <c r="AW25" s="75">
        <v>0</v>
      </c>
      <c r="AX25" s="75">
        <v>11078.169057909899</v>
      </c>
      <c r="AY25" s="75">
        <v>2341.68556827989</v>
      </c>
      <c r="AZ25" s="75">
        <v>260.18723362709898</v>
      </c>
      <c r="BA25" s="75">
        <v>2601.8728019069899</v>
      </c>
      <c r="BB25" s="75">
        <v>0.57778487026978997</v>
      </c>
      <c r="BC25" s="75">
        <v>462.07014773160898</v>
      </c>
      <c r="BD25" s="75">
        <v>40.3415529478347</v>
      </c>
      <c r="BE25" s="75">
        <v>1.35830253101627</v>
      </c>
      <c r="BF25" s="75">
        <v>2024.83084060285</v>
      </c>
      <c r="BG25" s="75">
        <v>30.306358402310401</v>
      </c>
      <c r="BH25" s="75">
        <v>46.814264250400903</v>
      </c>
      <c r="BI25" s="75">
        <v>299.875543984964</v>
      </c>
      <c r="BJ25" s="75">
        <v>1.50486522296995</v>
      </c>
      <c r="BK25" s="75">
        <v>0</v>
      </c>
      <c r="BL25" s="75">
        <v>33.0816174870616</v>
      </c>
      <c r="BM25" s="75">
        <v>10802.743508056201</v>
      </c>
      <c r="BN25" s="75">
        <v>8507.1113933276902</v>
      </c>
      <c r="BO25" s="75">
        <v>2295.6321147285198</v>
      </c>
      <c r="BP25" s="75">
        <v>1.7297966509587299</v>
      </c>
      <c r="BQ25" s="75">
        <v>4.0884769457166903E-2</v>
      </c>
      <c r="BR25" s="75">
        <v>1315.08192907731</v>
      </c>
      <c r="BS25" s="75">
        <v>3.1602736372404698</v>
      </c>
      <c r="BT25" s="75">
        <v>2772.88734613116</v>
      </c>
      <c r="BU25" s="75">
        <v>14.978770233193799</v>
      </c>
      <c r="BV25" s="75">
        <v>3.45335206104598</v>
      </c>
      <c r="BW25" s="75">
        <v>3961.2677726152801</v>
      </c>
      <c r="BX25" s="75">
        <v>31.016819176260601</v>
      </c>
      <c r="BY25" s="75">
        <v>5.1192240815269097</v>
      </c>
      <c r="BZ25" s="75">
        <v>16.325136749395099</v>
      </c>
      <c r="CA25" s="75">
        <v>0.12595544238496001</v>
      </c>
      <c r="CB25" s="75">
        <v>640.60497691650505</v>
      </c>
      <c r="CC25" s="75">
        <v>358.03143344221598</v>
      </c>
      <c r="CD25" s="75">
        <v>0</v>
      </c>
      <c r="CE25" s="75">
        <v>15.556438302394501</v>
      </c>
      <c r="CF25" s="75">
        <v>176.826405805344</v>
      </c>
      <c r="CG25" s="75">
        <v>142.02262767262599</v>
      </c>
      <c r="CH25" s="75">
        <v>10617.0464731008</v>
      </c>
      <c r="CI25" s="75">
        <v>77.615394073181307</v>
      </c>
      <c r="CJ25" s="75"/>
      <c r="CK25" s="68">
        <f t="shared" si="0"/>
        <v>4.937627646375415E-3</v>
      </c>
      <c r="CL25" s="68">
        <f t="shared" si="1"/>
        <v>4.9293740804673943E-3</v>
      </c>
      <c r="CM25" s="68">
        <f t="shared" si="2"/>
        <v>4.6360524788137637E-3</v>
      </c>
      <c r="CN25" s="68">
        <f t="shared" si="3"/>
        <v>5.1262752104288449E-3</v>
      </c>
      <c r="CO25" s="68">
        <f t="shared" si="4"/>
        <v>5.1253843703774017E-3</v>
      </c>
      <c r="CP25" s="68">
        <f t="shared" si="5"/>
        <v>5.1164421198707866E-3</v>
      </c>
      <c r="CQ25" s="68">
        <f t="shared" si="6"/>
        <v>4.258158171030894E-3</v>
      </c>
    </row>
    <row r="26" spans="1:95" x14ac:dyDescent="0.25">
      <c r="A26" s="89" t="s">
        <v>467</v>
      </c>
      <c r="B26" s="75">
        <v>35798.376339000002</v>
      </c>
      <c r="C26" s="75">
        <v>675.47130024000001</v>
      </c>
      <c r="D26" s="75">
        <v>2339.8646742999999</v>
      </c>
      <c r="E26" s="75">
        <v>2887.0977354000001</v>
      </c>
      <c r="F26" s="75">
        <v>2337.7236985999998</v>
      </c>
      <c r="G26" s="75">
        <v>171.10167211000001</v>
      </c>
      <c r="H26" s="75">
        <v>17072.190858000002</v>
      </c>
      <c r="P26" s="89"/>
      <c r="Q26" s="89" t="s">
        <v>467</v>
      </c>
      <c r="R26" s="75">
        <v>43.034840914984201</v>
      </c>
      <c r="S26" s="75">
        <v>537.78735743027903</v>
      </c>
      <c r="T26" s="75">
        <v>0</v>
      </c>
      <c r="U26" s="75">
        <v>1279.27393332168</v>
      </c>
      <c r="V26" s="75">
        <v>1279.27393332168</v>
      </c>
      <c r="W26" s="75">
        <v>354.44482778700001</v>
      </c>
      <c r="X26" s="75">
        <v>15.0962389748903</v>
      </c>
      <c r="Y26" s="75">
        <v>196.49291308657001</v>
      </c>
      <c r="Z26" s="75">
        <v>0</v>
      </c>
      <c r="AA26" s="75">
        <v>3549.5348437744001</v>
      </c>
      <c r="AB26" s="75">
        <v>35811.572168851897</v>
      </c>
      <c r="AC26" s="75">
        <v>974.22364854438399</v>
      </c>
      <c r="AD26" s="75">
        <v>768.07500503609504</v>
      </c>
      <c r="AE26" s="75">
        <v>150.52933711840799</v>
      </c>
      <c r="AF26" s="75">
        <v>1.21302784097355</v>
      </c>
      <c r="AG26" s="75">
        <v>4.58468644251999</v>
      </c>
      <c r="AH26" s="75">
        <v>882.433109575299</v>
      </c>
      <c r="AI26" s="75">
        <v>882.433109575299</v>
      </c>
      <c r="AJ26" s="75">
        <v>2009.4428881794299</v>
      </c>
      <c r="AK26" s="75">
        <v>0</v>
      </c>
      <c r="AL26" s="75">
        <v>5767893.12385015</v>
      </c>
      <c r="AM26" s="75">
        <v>0</v>
      </c>
      <c r="AN26" s="75">
        <v>127.23706905626</v>
      </c>
      <c r="AO26" s="75">
        <v>70.0188632369739</v>
      </c>
      <c r="AP26" s="75">
        <v>5.61818070597882</v>
      </c>
      <c r="AQ26" s="75">
        <v>123.076925522617</v>
      </c>
      <c r="AR26" s="75">
        <v>80.281028924647103</v>
      </c>
      <c r="AS26" s="75">
        <v>19.1981609366557</v>
      </c>
      <c r="AT26" s="75">
        <v>848.49768226694198</v>
      </c>
      <c r="AU26" s="75">
        <v>2.3227658367044701</v>
      </c>
      <c r="AV26" s="75">
        <v>675.69048046429305</v>
      </c>
      <c r="AW26" s="75">
        <v>0</v>
      </c>
      <c r="AX26" s="75">
        <v>18387.099024454699</v>
      </c>
      <c r="AY26" s="75">
        <v>2106.2080697983301</v>
      </c>
      <c r="AZ26" s="75">
        <v>234.023093671081</v>
      </c>
      <c r="BA26" s="75">
        <v>2340.2311634694101</v>
      </c>
      <c r="BB26" s="75">
        <v>2.9935793976730199E-2</v>
      </c>
      <c r="BC26" s="75">
        <v>503.259719425806</v>
      </c>
      <c r="BD26" s="75">
        <v>2.09014177146042</v>
      </c>
      <c r="BE26" s="75">
        <v>0.62940928641897698</v>
      </c>
      <c r="BF26" s="75">
        <v>8314.19296147159</v>
      </c>
      <c r="BG26" s="75">
        <v>2.44405068756648</v>
      </c>
      <c r="BH26" s="75">
        <v>167.842509036194</v>
      </c>
      <c r="BI26" s="75">
        <v>216.91248885287899</v>
      </c>
      <c r="BJ26" s="75">
        <v>0.27376750001377798</v>
      </c>
      <c r="BK26" s="75">
        <v>0</v>
      </c>
      <c r="BL26" s="75">
        <v>130.33361663717901</v>
      </c>
      <c r="BM26" s="75">
        <v>2889.8832226705599</v>
      </c>
      <c r="BN26" s="75">
        <v>2339.9685799019999</v>
      </c>
      <c r="BO26" s="75">
        <v>549.91464276856402</v>
      </c>
      <c r="BP26" s="75">
        <v>1.5743118457646399</v>
      </c>
      <c r="BQ26" s="75">
        <v>2.4856745867711601E-3</v>
      </c>
      <c r="BR26" s="75">
        <v>123.586415560221</v>
      </c>
      <c r="BS26" s="75">
        <v>12.1312163739479</v>
      </c>
      <c r="BT26" s="75">
        <v>663.90053021158803</v>
      </c>
      <c r="BU26" s="75">
        <v>33.720362746297504</v>
      </c>
      <c r="BV26" s="75">
        <v>6.5896168587443604</v>
      </c>
      <c r="BW26" s="75">
        <v>948.42938584742899</v>
      </c>
      <c r="BX26" s="75">
        <v>241.12968056796299</v>
      </c>
      <c r="BY26" s="75">
        <v>0.58464777349713604</v>
      </c>
      <c r="BZ26" s="75">
        <v>30.987879614411501</v>
      </c>
      <c r="CA26" s="75">
        <v>2.5885395261165001E-2</v>
      </c>
      <c r="CB26" s="75">
        <v>171.26656794369299</v>
      </c>
      <c r="CC26" s="75">
        <v>2574.6445484031401</v>
      </c>
      <c r="CD26" s="75">
        <v>0</v>
      </c>
      <c r="CE26" s="75">
        <v>0.80599461931116601</v>
      </c>
      <c r="CF26" s="75">
        <v>242.690946465363</v>
      </c>
      <c r="CG26" s="75">
        <v>47.5877734217827</v>
      </c>
      <c r="CH26" s="75">
        <v>17071.483750502899</v>
      </c>
      <c r="CI26" s="75">
        <v>109.96265729207499</v>
      </c>
      <c r="CJ26" s="75"/>
      <c r="CK26" s="68">
        <f t="shared" si="0"/>
        <v>3.6861531726842083E-4</v>
      </c>
      <c r="CL26" s="68">
        <f t="shared" si="1"/>
        <v>3.2448488072722611E-4</v>
      </c>
      <c r="CM26" s="68">
        <f t="shared" si="2"/>
        <v>1.5662836121916116E-4</v>
      </c>
      <c r="CN26" s="68">
        <f t="shared" si="3"/>
        <v>9.6480532557164983E-4</v>
      </c>
      <c r="CO26" s="68">
        <f t="shared" si="4"/>
        <v>9.602851283684494E-4</v>
      </c>
      <c r="CP26" s="68">
        <f t="shared" si="5"/>
        <v>9.6373011239171626E-4</v>
      </c>
      <c r="CQ26" s="68">
        <f t="shared" si="6"/>
        <v>-4.1418673384344686E-5</v>
      </c>
    </row>
    <row r="27" spans="1:95" x14ac:dyDescent="0.25">
      <c r="A27" s="89" t="s">
        <v>443</v>
      </c>
      <c r="B27" s="75">
        <v>301435.00929999998</v>
      </c>
      <c r="C27" s="75">
        <v>4368.1762785999999</v>
      </c>
      <c r="D27" s="75">
        <v>13002.099033</v>
      </c>
      <c r="E27" s="75">
        <v>47277.832452000002</v>
      </c>
      <c r="F27" s="75">
        <v>37411.557067000002</v>
      </c>
      <c r="G27" s="75">
        <v>2694.1443647999999</v>
      </c>
      <c r="H27" s="75">
        <v>50435.335378999996</v>
      </c>
      <c r="P27" s="89"/>
      <c r="Q27" s="89" t="s">
        <v>443</v>
      </c>
      <c r="R27" s="75">
        <v>4283.5892487287501</v>
      </c>
      <c r="S27" s="75">
        <v>864.47226951970697</v>
      </c>
      <c r="T27" s="75">
        <v>0</v>
      </c>
      <c r="U27" s="75">
        <v>2000.79892299222</v>
      </c>
      <c r="V27" s="75">
        <v>2000.79892299222</v>
      </c>
      <c r="W27" s="75">
        <v>377.01269345693498</v>
      </c>
      <c r="X27" s="75">
        <v>1362.82782407948</v>
      </c>
      <c r="Y27" s="75">
        <v>826.62457251408296</v>
      </c>
      <c r="Z27" s="75">
        <v>0</v>
      </c>
      <c r="AA27" s="75">
        <v>6054.5388753708103</v>
      </c>
      <c r="AB27" s="75">
        <v>302877.195501248</v>
      </c>
      <c r="AC27" s="75">
        <v>1447.8850980863699</v>
      </c>
      <c r="AD27" s="75">
        <v>320.74994873990897</v>
      </c>
      <c r="AE27" s="75">
        <v>747.76466280740101</v>
      </c>
      <c r="AF27" s="75">
        <v>120.741494640811</v>
      </c>
      <c r="AG27" s="75">
        <v>456.35021231888197</v>
      </c>
      <c r="AH27" s="75">
        <v>3385.1683086564899</v>
      </c>
      <c r="AI27" s="75">
        <v>3385.1683086564899</v>
      </c>
      <c r="AJ27" s="75">
        <v>1320.2360181064601</v>
      </c>
      <c r="AK27" s="75">
        <v>0</v>
      </c>
      <c r="AL27" s="75">
        <v>92673629.099982902</v>
      </c>
      <c r="AM27" s="75">
        <v>0</v>
      </c>
      <c r="AN27" s="75">
        <v>4708.5257593674896</v>
      </c>
      <c r="AO27" s="75">
        <v>354.95210365633</v>
      </c>
      <c r="AP27" s="75">
        <v>559.225119546016</v>
      </c>
      <c r="AQ27" s="75">
        <v>4883.5087604841701</v>
      </c>
      <c r="AR27" s="75">
        <v>278.38249205430901</v>
      </c>
      <c r="AS27" s="75">
        <v>1910.9415475645501</v>
      </c>
      <c r="AT27" s="75">
        <v>354.33472089374101</v>
      </c>
      <c r="AU27" s="75">
        <v>231.20268762808999</v>
      </c>
      <c r="AV27" s="75">
        <v>4389.8489026163397</v>
      </c>
      <c r="AW27" s="75">
        <v>0</v>
      </c>
      <c r="AX27" s="75">
        <v>52724.6387882294</v>
      </c>
      <c r="AY27" s="75">
        <v>11754.017307429</v>
      </c>
      <c r="AZ27" s="75">
        <v>1306.0000701378401</v>
      </c>
      <c r="BA27" s="75">
        <v>13060.017377566801</v>
      </c>
      <c r="BB27" s="75">
        <v>2.9797332124080902</v>
      </c>
      <c r="BC27" s="75">
        <v>2264.3748341171799</v>
      </c>
      <c r="BD27" s="75">
        <v>208.04799029920699</v>
      </c>
      <c r="BE27" s="75">
        <v>6.1717813794319802</v>
      </c>
      <c r="BF27" s="75">
        <v>8411.2410696364004</v>
      </c>
      <c r="BG27" s="75">
        <v>130.04827830563701</v>
      </c>
      <c r="BH27" s="75">
        <v>309.18238554870197</v>
      </c>
      <c r="BI27" s="75">
        <v>1414.02208579286</v>
      </c>
      <c r="BJ27" s="75">
        <v>6.5581623513395702</v>
      </c>
      <c r="BK27" s="75">
        <v>0</v>
      </c>
      <c r="BL27" s="75">
        <v>226.22610317520599</v>
      </c>
      <c r="BM27" s="75">
        <v>47511.174470308397</v>
      </c>
      <c r="BN27" s="75">
        <v>37596.752169895597</v>
      </c>
      <c r="BO27" s="75">
        <v>9914.4223004128107</v>
      </c>
      <c r="BP27" s="75">
        <v>8.3698505501082998</v>
      </c>
      <c r="BQ27" s="75">
        <v>0.17490556082827599</v>
      </c>
      <c r="BR27" s="75">
        <v>5654.7352127735803</v>
      </c>
      <c r="BS27" s="75">
        <v>21.400436038955601</v>
      </c>
      <c r="BT27" s="75">
        <v>12189.3968928057</v>
      </c>
      <c r="BU27" s="75">
        <v>85.736400677921196</v>
      </c>
      <c r="BV27" s="75">
        <v>18.9845707049829</v>
      </c>
      <c r="BW27" s="75">
        <v>17413.475347586202</v>
      </c>
      <c r="BX27" s="75">
        <v>100.69633419579</v>
      </c>
      <c r="BY27" s="75">
        <v>22.080571879826</v>
      </c>
      <c r="BZ27" s="75">
        <v>89.638311554975104</v>
      </c>
      <c r="CA27" s="75">
        <v>0.55087320932334605</v>
      </c>
      <c r="CB27" s="75">
        <v>2707.2617141068199</v>
      </c>
      <c r="CC27" s="75">
        <v>1214.00179614582</v>
      </c>
      <c r="CD27" s="75">
        <v>0</v>
      </c>
      <c r="CE27" s="75">
        <v>80.226868034355107</v>
      </c>
      <c r="CF27" s="75">
        <v>854.14394693277302</v>
      </c>
      <c r="CG27" s="75">
        <v>722.47895390153894</v>
      </c>
      <c r="CH27" s="75">
        <v>50666.242619201097</v>
      </c>
      <c r="CI27" s="75">
        <v>374.063871801532</v>
      </c>
      <c r="CJ27" s="75"/>
      <c r="CK27" s="68">
        <f t="shared" si="0"/>
        <v>4.7844018005642683E-3</v>
      </c>
      <c r="CL27" s="68">
        <f t="shared" si="1"/>
        <v>4.9614810928110872E-3</v>
      </c>
      <c r="CM27" s="68">
        <f t="shared" si="2"/>
        <v>4.4545380264986974E-3</v>
      </c>
      <c r="CN27" s="68">
        <f t="shared" si="3"/>
        <v>4.9355481460640303E-3</v>
      </c>
      <c r="CO27" s="68">
        <f t="shared" si="4"/>
        <v>4.9502110421100979E-3</v>
      </c>
      <c r="CP27" s="68">
        <f t="shared" si="5"/>
        <v>4.8688368293113822E-3</v>
      </c>
      <c r="CQ27" s="68">
        <f t="shared" si="6"/>
        <v>4.5782830324400817E-3</v>
      </c>
    </row>
    <row r="28" spans="1:95" x14ac:dyDescent="0.25">
      <c r="A28" s="89" t="s">
        <v>468</v>
      </c>
      <c r="B28" s="75">
        <v>19582.308806000001</v>
      </c>
      <c r="C28" s="75">
        <v>210.04579147000001</v>
      </c>
      <c r="D28" s="75">
        <v>1011.535303</v>
      </c>
      <c r="E28" s="75">
        <v>2679.4739582000002</v>
      </c>
      <c r="F28" s="75">
        <v>2095.2633329999999</v>
      </c>
      <c r="G28" s="75">
        <v>133.90903802</v>
      </c>
      <c r="H28" s="75">
        <v>4951.7104038999996</v>
      </c>
      <c r="P28" s="89"/>
      <c r="Q28" s="89" t="s">
        <v>468</v>
      </c>
      <c r="R28" s="75">
        <v>369.27474635413898</v>
      </c>
      <c r="S28" s="75">
        <v>93.813331826807101</v>
      </c>
      <c r="T28" s="75">
        <v>0</v>
      </c>
      <c r="U28" s="75">
        <v>218.38939562731301</v>
      </c>
      <c r="V28" s="75">
        <v>218.38939562731301</v>
      </c>
      <c r="W28" s="75">
        <v>45.285214112171097</v>
      </c>
      <c r="X28" s="75">
        <v>117.53607890861799</v>
      </c>
      <c r="Y28" s="75">
        <v>78.121499016369995</v>
      </c>
      <c r="Z28" s="75">
        <v>0</v>
      </c>
      <c r="AA28" s="75">
        <v>649.13177190605995</v>
      </c>
      <c r="AB28" s="75">
        <v>19660.3163800107</v>
      </c>
      <c r="AC28" s="75">
        <v>159.805361748884</v>
      </c>
      <c r="AD28" s="75">
        <v>55.535708766940502</v>
      </c>
      <c r="AE28" s="75">
        <v>69.676595541877305</v>
      </c>
      <c r="AF28" s="75">
        <v>10.4087395221854</v>
      </c>
      <c r="AG28" s="75">
        <v>39.340467721603098</v>
      </c>
      <c r="AH28" s="75">
        <v>322.75700637435301</v>
      </c>
      <c r="AI28" s="75">
        <v>322.75700637435301</v>
      </c>
      <c r="AJ28" s="75">
        <v>186.58974123637401</v>
      </c>
      <c r="AK28" s="75">
        <v>0</v>
      </c>
      <c r="AL28" s="75">
        <v>5186707.6261975197</v>
      </c>
      <c r="AM28" s="75">
        <v>0</v>
      </c>
      <c r="AN28" s="75">
        <v>408.82118508029703</v>
      </c>
      <c r="AO28" s="75">
        <v>33.022093866267802</v>
      </c>
      <c r="AP28" s="75">
        <v>48.208922915457698</v>
      </c>
      <c r="AQ28" s="75">
        <v>423.69045509846097</v>
      </c>
      <c r="AR28" s="75">
        <v>26.823319292183999</v>
      </c>
      <c r="AS28" s="75">
        <v>164.73614285857201</v>
      </c>
      <c r="AT28" s="75">
        <v>61.350634891549198</v>
      </c>
      <c r="AU28" s="75">
        <v>19.931268476786101</v>
      </c>
      <c r="AV28" s="75">
        <v>210.89265887773701</v>
      </c>
      <c r="AW28" s="75">
        <v>0</v>
      </c>
      <c r="AX28" s="75">
        <v>5196.2669721170396</v>
      </c>
      <c r="AY28" s="75">
        <v>913.58985891521604</v>
      </c>
      <c r="AZ28" s="75">
        <v>101.510016730876</v>
      </c>
      <c r="BA28" s="75">
        <v>1015.09987564609</v>
      </c>
      <c r="BB28" s="75">
        <v>0.25687332234594901</v>
      </c>
      <c r="BC28" s="75">
        <v>212.723433663034</v>
      </c>
      <c r="BD28" s="75">
        <v>17.9351868540646</v>
      </c>
      <c r="BE28" s="75">
        <v>0.38421482828750497</v>
      </c>
      <c r="BF28" s="75">
        <v>1025.1443190528901</v>
      </c>
      <c r="BG28" s="75">
        <v>6.3848020821552396</v>
      </c>
      <c r="BH28" s="75">
        <v>40.807817986408402</v>
      </c>
      <c r="BI28" s="75">
        <v>99.527621819143704</v>
      </c>
      <c r="BJ28" s="75">
        <v>0.34578432866504599</v>
      </c>
      <c r="BK28" s="75">
        <v>0</v>
      </c>
      <c r="BL28" s="75">
        <v>31.0489079438041</v>
      </c>
      <c r="BM28" s="75">
        <v>2690.81950549976</v>
      </c>
      <c r="BN28" s="75">
        <v>2104.18851082943</v>
      </c>
      <c r="BO28" s="75">
        <v>586.630994670326</v>
      </c>
      <c r="BP28" s="75">
        <v>0.63505006046175705</v>
      </c>
      <c r="BQ28" s="75">
        <v>8.4603434801060404E-3</v>
      </c>
      <c r="BR28" s="75">
        <v>280.36208347801102</v>
      </c>
      <c r="BS28" s="75">
        <v>2.9058283849490398</v>
      </c>
      <c r="BT28" s="75">
        <v>667.22183898543301</v>
      </c>
      <c r="BU28" s="75">
        <v>9.28792070746319</v>
      </c>
      <c r="BV28" s="75">
        <v>1.91789579633702</v>
      </c>
      <c r="BW28" s="75">
        <v>953.17417814448004</v>
      </c>
      <c r="BX28" s="75">
        <v>17.434893789575401</v>
      </c>
      <c r="BY28" s="75">
        <v>1.11089985350286</v>
      </c>
      <c r="BZ28" s="75">
        <v>9.0357039776892094</v>
      </c>
      <c r="CA28" s="75">
        <v>2.95021091618578E-2</v>
      </c>
      <c r="CB28" s="75">
        <v>134.428160606711</v>
      </c>
      <c r="CC28" s="75">
        <v>198.07653863615101</v>
      </c>
      <c r="CD28" s="75">
        <v>0</v>
      </c>
      <c r="CE28" s="75">
        <v>6.9161242916924301</v>
      </c>
      <c r="CF28" s="75">
        <v>82.168106594693398</v>
      </c>
      <c r="CG28" s="75">
        <v>63.753100479459</v>
      </c>
      <c r="CH28" s="75">
        <v>4971.60130888407</v>
      </c>
      <c r="CI28" s="75">
        <v>36.118851669093303</v>
      </c>
      <c r="CJ28" s="75"/>
      <c r="CK28" s="68">
        <f t="shared" si="0"/>
        <v>3.9835738872015516E-3</v>
      </c>
      <c r="CL28" s="68">
        <f t="shared" si="1"/>
        <v>4.0318227840234954E-3</v>
      </c>
      <c r="CM28" s="68">
        <f t="shared" si="2"/>
        <v>3.5239231250933688E-3</v>
      </c>
      <c r="CN28" s="68">
        <f t="shared" si="3"/>
        <v>4.23424428703216E-3</v>
      </c>
      <c r="CO28" s="68">
        <f t="shared" si="4"/>
        <v>4.2596926547896312E-3</v>
      </c>
      <c r="CP28" s="68">
        <f t="shared" si="5"/>
        <v>3.8766807258631244E-3</v>
      </c>
      <c r="CQ28" s="68">
        <f t="shared" si="6"/>
        <v>4.0169766326407525E-3</v>
      </c>
    </row>
    <row r="29" spans="1:95" x14ac:dyDescent="0.25">
      <c r="A29" s="89" t="s">
        <v>444</v>
      </c>
      <c r="B29" s="75">
        <v>310095.87251000002</v>
      </c>
      <c r="C29" s="75">
        <v>4669.5473148000001</v>
      </c>
      <c r="D29" s="75">
        <v>12481.182616</v>
      </c>
      <c r="E29" s="75">
        <v>48567.459668000003</v>
      </c>
      <c r="F29" s="75">
        <v>38110.638347</v>
      </c>
      <c r="G29" s="75">
        <v>2822.5696914999999</v>
      </c>
      <c r="H29" s="75">
        <v>54444.347745999999</v>
      </c>
      <c r="P29" s="89"/>
      <c r="Q29" s="89" t="s">
        <v>444</v>
      </c>
      <c r="R29" s="75">
        <v>4161.5454551723697</v>
      </c>
      <c r="S29" s="75">
        <v>1013.76161272511</v>
      </c>
      <c r="T29" s="75">
        <v>0</v>
      </c>
      <c r="U29" s="75">
        <v>2357.6936234874102</v>
      </c>
      <c r="V29" s="75">
        <v>2357.6936234874102</v>
      </c>
      <c r="W29" s="75">
        <v>481.53387253947602</v>
      </c>
      <c r="X29" s="75">
        <v>1324.4595809330301</v>
      </c>
      <c r="Y29" s="75">
        <v>864.93050434803001</v>
      </c>
      <c r="Z29" s="75">
        <v>0</v>
      </c>
      <c r="AA29" s="75">
        <v>7028.7784935400796</v>
      </c>
      <c r="AB29" s="75">
        <v>311559.80680676998</v>
      </c>
      <c r="AC29" s="75">
        <v>1722.08435169216</v>
      </c>
      <c r="AD29" s="75">
        <v>563.02249053279195</v>
      </c>
      <c r="AE29" s="75">
        <v>773.47166142244703</v>
      </c>
      <c r="AF29" s="75">
        <v>117.301442226342</v>
      </c>
      <c r="AG29" s="75">
        <v>443.347887225477</v>
      </c>
      <c r="AH29" s="75">
        <v>3567.6098301131701</v>
      </c>
      <c r="AI29" s="75">
        <v>3567.6098301131701</v>
      </c>
      <c r="AJ29" s="75">
        <v>1938.77500485515</v>
      </c>
      <c r="AK29" s="75">
        <v>0</v>
      </c>
      <c r="AL29" s="75">
        <v>94406920.882827595</v>
      </c>
      <c r="AM29" s="75">
        <v>0</v>
      </c>
      <c r="AN29" s="75">
        <v>4600.6460750579499</v>
      </c>
      <c r="AO29" s="75">
        <v>366.682894565656</v>
      </c>
      <c r="AP29" s="75">
        <v>543.29190351755506</v>
      </c>
      <c r="AQ29" s="75">
        <v>4768.7041997490296</v>
      </c>
      <c r="AR29" s="75">
        <v>295.92040218257301</v>
      </c>
      <c r="AS29" s="75">
        <v>1856.4965884441599</v>
      </c>
      <c r="AT29" s="75">
        <v>621.97461984778204</v>
      </c>
      <c r="AU29" s="75">
        <v>224.615510694916</v>
      </c>
      <c r="AV29" s="75">
        <v>4691.8080501110499</v>
      </c>
      <c r="AW29" s="75">
        <v>0</v>
      </c>
      <c r="AX29" s="75">
        <v>57092.340444121</v>
      </c>
      <c r="AY29" s="75">
        <v>11281.241928735501</v>
      </c>
      <c r="AZ29" s="75">
        <v>1253.4708930592899</v>
      </c>
      <c r="BA29" s="75">
        <v>12534.712821794799</v>
      </c>
      <c r="BB29" s="75">
        <v>2.89484110526945</v>
      </c>
      <c r="BC29" s="75">
        <v>2357.8089576613902</v>
      </c>
      <c r="BD29" s="75">
        <v>202.120705299989</v>
      </c>
      <c r="BE29" s="75">
        <v>6.2602850161764003</v>
      </c>
      <c r="BF29" s="75">
        <v>10876.748312690999</v>
      </c>
      <c r="BG29" s="75">
        <v>133.100533155861</v>
      </c>
      <c r="BH29" s="75">
        <v>298.65305373214898</v>
      </c>
      <c r="BI29" s="75">
        <v>1426.31419082105</v>
      </c>
      <c r="BJ29" s="75">
        <v>6.6955616120196</v>
      </c>
      <c r="BK29" s="75">
        <v>0</v>
      </c>
      <c r="BL29" s="75">
        <v>217.695999602065</v>
      </c>
      <c r="BM29" s="75">
        <v>48808.499056567904</v>
      </c>
      <c r="BN29" s="75">
        <v>38299.892960898302</v>
      </c>
      <c r="BO29" s="75">
        <v>10508.6060956695</v>
      </c>
      <c r="BP29" s="75">
        <v>8.4107596259858699</v>
      </c>
      <c r="BQ29" s="75">
        <v>0.179098677888192</v>
      </c>
      <c r="BR29" s="75">
        <v>5785.5673732810801</v>
      </c>
      <c r="BS29" s="75">
        <v>20.615202802294998</v>
      </c>
      <c r="BT29" s="75">
        <v>12427.773693127599</v>
      </c>
      <c r="BU29" s="75">
        <v>84.224105332429403</v>
      </c>
      <c r="BV29" s="75">
        <v>18.7459775789943</v>
      </c>
      <c r="BW29" s="75">
        <v>17753.989168912602</v>
      </c>
      <c r="BX29" s="75">
        <v>176.75546735602501</v>
      </c>
      <c r="BY29" s="75">
        <v>22.580205678114101</v>
      </c>
      <c r="BZ29" s="75">
        <v>88.525655427503807</v>
      </c>
      <c r="CA29" s="75">
        <v>0.56209651449263398</v>
      </c>
      <c r="CB29" s="75">
        <v>2836.4693795774801</v>
      </c>
      <c r="CC29" s="75">
        <v>2021.7032717566001</v>
      </c>
      <c r="CD29" s="75">
        <v>0</v>
      </c>
      <c r="CE29" s="75">
        <v>77.941119630394297</v>
      </c>
      <c r="CF29" s="75">
        <v>906.761534524848</v>
      </c>
      <c r="CG29" s="75">
        <v>715.15247171896203</v>
      </c>
      <c r="CH29" s="75">
        <v>54666.841654789197</v>
      </c>
      <c r="CI29" s="75">
        <v>398.31619739162397</v>
      </c>
      <c r="CJ29" s="75"/>
      <c r="CK29" s="68">
        <f t="shared" si="0"/>
        <v>4.7209086819520758E-3</v>
      </c>
      <c r="CL29" s="68">
        <f t="shared" si="1"/>
        <v>4.7672148519611263E-3</v>
      </c>
      <c r="CM29" s="68">
        <f t="shared" si="2"/>
        <v>4.2888728930363775E-3</v>
      </c>
      <c r="CN29" s="68">
        <f t="shared" si="3"/>
        <v>4.9629811856664978E-3</v>
      </c>
      <c r="CO29" s="68">
        <f t="shared" si="4"/>
        <v>4.9659261063833473E-3</v>
      </c>
      <c r="CP29" s="68">
        <f t="shared" si="5"/>
        <v>4.9244800294350067E-3</v>
      </c>
      <c r="CQ29" s="68">
        <f t="shared" si="6"/>
        <v>4.086630072734126E-3</v>
      </c>
    </row>
    <row r="30" spans="1:95" x14ac:dyDescent="0.25">
      <c r="A30" s="89" t="s">
        <v>469</v>
      </c>
      <c r="B30" s="75">
        <v>32707.826926999998</v>
      </c>
      <c r="C30" s="75">
        <v>519.13591495000003</v>
      </c>
      <c r="D30" s="75">
        <v>1640.6231313000001</v>
      </c>
      <c r="E30" s="75">
        <v>4399.9789948999996</v>
      </c>
      <c r="F30" s="75">
        <v>3474.7221046999998</v>
      </c>
      <c r="G30" s="75">
        <v>264.97144392000001</v>
      </c>
      <c r="H30" s="75">
        <v>7994.6449820999997</v>
      </c>
      <c r="P30" s="89"/>
      <c r="Q30" s="89" t="s">
        <v>469</v>
      </c>
      <c r="R30" s="75">
        <v>252.707815873031</v>
      </c>
      <c r="S30" s="75">
        <v>211.276234271818</v>
      </c>
      <c r="T30" s="75">
        <v>0</v>
      </c>
      <c r="U30" s="75">
        <v>499.46837089157202</v>
      </c>
      <c r="V30" s="75">
        <v>499.46837089157202</v>
      </c>
      <c r="W30" s="75">
        <v>128.46371624109699</v>
      </c>
      <c r="X30" s="75">
        <v>80.824637178723094</v>
      </c>
      <c r="Y30" s="75">
        <v>105.772768122735</v>
      </c>
      <c r="Z30" s="75">
        <v>0</v>
      </c>
      <c r="AA30" s="75">
        <v>1413.99247242295</v>
      </c>
      <c r="AB30" s="75">
        <v>32806.748871951801</v>
      </c>
      <c r="AC30" s="75">
        <v>376.12545894294698</v>
      </c>
      <c r="AD30" s="75">
        <v>250.61386798717601</v>
      </c>
      <c r="AE30" s="75">
        <v>87.437090903316204</v>
      </c>
      <c r="AF30" s="75">
        <v>7.1230648127993303</v>
      </c>
      <c r="AG30" s="75">
        <v>26.9220851917635</v>
      </c>
      <c r="AH30" s="75">
        <v>456.71351373318601</v>
      </c>
      <c r="AI30" s="75">
        <v>456.71351373318601</v>
      </c>
      <c r="AJ30" s="75">
        <v>682.57503160836995</v>
      </c>
      <c r="AK30" s="75">
        <v>0</v>
      </c>
      <c r="AL30" s="75">
        <v>8597982.2808515299</v>
      </c>
      <c r="AM30" s="75">
        <v>0</v>
      </c>
      <c r="AN30" s="75">
        <v>301.99014204553202</v>
      </c>
      <c r="AO30" s="75">
        <v>41.070325568487497</v>
      </c>
      <c r="AP30" s="75">
        <v>32.991069771184399</v>
      </c>
      <c r="AQ30" s="75">
        <v>310.52047787315098</v>
      </c>
      <c r="AR30" s="75">
        <v>39.894753577586002</v>
      </c>
      <c r="AS30" s="75">
        <v>112.734786831614</v>
      </c>
      <c r="AT30" s="75">
        <v>276.85476088796798</v>
      </c>
      <c r="AU30" s="75">
        <v>13.6396533651049</v>
      </c>
      <c r="AV30" s="75">
        <v>520.72049826929401</v>
      </c>
      <c r="AW30" s="75">
        <v>0</v>
      </c>
      <c r="AX30" s="75">
        <v>8519.8753259560108</v>
      </c>
      <c r="AY30" s="75">
        <v>1479.77534087805</v>
      </c>
      <c r="AZ30" s="75">
        <v>164.41946628531699</v>
      </c>
      <c r="BA30" s="75">
        <v>1644.1948071633699</v>
      </c>
      <c r="BB30" s="75">
        <v>0.175787635152719</v>
      </c>
      <c r="BC30" s="75">
        <v>279.14344413216401</v>
      </c>
      <c r="BD30" s="75">
        <v>12.2736876102423</v>
      </c>
      <c r="BE30" s="75">
        <v>0.67166448349344299</v>
      </c>
      <c r="BF30" s="75">
        <v>2989.1784828985501</v>
      </c>
      <c r="BG30" s="75">
        <v>9.7835236737688493</v>
      </c>
      <c r="BH30" s="75">
        <v>88.701697348060193</v>
      </c>
      <c r="BI30" s="75">
        <v>183.25094154499899</v>
      </c>
      <c r="BJ30" s="75">
        <v>0.55416105201452803</v>
      </c>
      <c r="BK30" s="75">
        <v>0</v>
      </c>
      <c r="BL30" s="75">
        <v>67.941392753407399</v>
      </c>
      <c r="BM30" s="75">
        <v>4416.9041455202996</v>
      </c>
      <c r="BN30" s="75">
        <v>3488.1036490501201</v>
      </c>
      <c r="BO30" s="75">
        <v>928.80049647017802</v>
      </c>
      <c r="BP30" s="75">
        <v>1.2019708179786901</v>
      </c>
      <c r="BQ30" s="75">
        <v>1.2834434982941701E-2</v>
      </c>
      <c r="BR30" s="75">
        <v>432.39944638452999</v>
      </c>
      <c r="BS30" s="75">
        <v>6.3471071199810396</v>
      </c>
      <c r="BT30" s="75">
        <v>1092.62542958117</v>
      </c>
      <c r="BU30" s="75">
        <v>19.4182540676378</v>
      </c>
      <c r="BV30" s="75">
        <v>3.9455435143327899</v>
      </c>
      <c r="BW30" s="75">
        <v>1560.8937282944401</v>
      </c>
      <c r="BX30" s="75">
        <v>78.677746122409104</v>
      </c>
      <c r="BY30" s="75">
        <v>1.72965345211164</v>
      </c>
      <c r="BZ30" s="75">
        <v>18.578585118040898</v>
      </c>
      <c r="CA30" s="75">
        <v>4.7715409158198198E-2</v>
      </c>
      <c r="CB30" s="75">
        <v>265.97406811599399</v>
      </c>
      <c r="CC30" s="75">
        <v>847.84362299859197</v>
      </c>
      <c r="CD30" s="75">
        <v>0</v>
      </c>
      <c r="CE30" s="75">
        <v>4.7329615306344301</v>
      </c>
      <c r="CF30" s="75">
        <v>121.30684999964301</v>
      </c>
      <c r="CG30" s="75">
        <v>54.8390164172271</v>
      </c>
      <c r="CH30" s="75">
        <v>8006.1707099518799</v>
      </c>
      <c r="CI30" s="75">
        <v>54.239454758906</v>
      </c>
      <c r="CJ30" s="75"/>
      <c r="CK30" s="68">
        <f t="shared" si="0"/>
        <v>3.0244120213973364E-3</v>
      </c>
      <c r="CL30" s="68">
        <f t="shared" si="1"/>
        <v>3.0523477063739671E-3</v>
      </c>
      <c r="CM30" s="68">
        <f t="shared" si="2"/>
        <v>2.1770239582930223E-3</v>
      </c>
      <c r="CN30" s="68">
        <f t="shared" si="3"/>
        <v>3.8466435044162387E-3</v>
      </c>
      <c r="CO30" s="68">
        <f t="shared" si="4"/>
        <v>3.8511121024671492E-3</v>
      </c>
      <c r="CP30" s="68">
        <f t="shared" si="5"/>
        <v>3.7838952800388764E-3</v>
      </c>
      <c r="CQ30" s="68">
        <f t="shared" si="6"/>
        <v>1.4416810099368153E-3</v>
      </c>
    </row>
    <row r="31" spans="1:95" x14ac:dyDescent="0.25">
      <c r="A31" s="89" t="s">
        <v>445</v>
      </c>
      <c r="B31" s="75">
        <v>256321.42089000001</v>
      </c>
      <c r="C31" s="75">
        <v>4111.8762274999999</v>
      </c>
      <c r="D31" s="75">
        <v>10943.959004</v>
      </c>
      <c r="E31" s="75">
        <v>40304.424940999997</v>
      </c>
      <c r="F31" s="75">
        <v>32050.525544</v>
      </c>
      <c r="G31" s="75">
        <v>2392.3032732000001</v>
      </c>
      <c r="H31" s="75">
        <v>41202.320301</v>
      </c>
      <c r="P31" s="89"/>
      <c r="Q31" s="89" t="s">
        <v>445</v>
      </c>
      <c r="R31" s="75">
        <v>2881.8285526869399</v>
      </c>
      <c r="S31" s="75">
        <v>813.86069998011703</v>
      </c>
      <c r="T31" s="75">
        <v>0</v>
      </c>
      <c r="U31" s="75">
        <v>1898.84183648164</v>
      </c>
      <c r="V31" s="75">
        <v>1898.84183648164</v>
      </c>
      <c r="W31" s="75">
        <v>407.578769668794</v>
      </c>
      <c r="X31" s="75">
        <v>917.47180925308101</v>
      </c>
      <c r="Y31" s="75">
        <v>638.73393459261501</v>
      </c>
      <c r="Z31" s="75">
        <v>0</v>
      </c>
      <c r="AA31" s="75">
        <v>5604.7890867607803</v>
      </c>
      <c r="AB31" s="75">
        <v>257509.548498266</v>
      </c>
      <c r="AC31" s="75">
        <v>1395.38056445082</v>
      </c>
      <c r="AD31" s="75">
        <v>551.56040125539096</v>
      </c>
      <c r="AE31" s="75">
        <v>565.85213263754599</v>
      </c>
      <c r="AF31" s="75">
        <v>81.230099000129997</v>
      </c>
      <c r="AG31" s="75">
        <v>307.013916345224</v>
      </c>
      <c r="AH31" s="75">
        <v>2649.8733375254401</v>
      </c>
      <c r="AI31" s="75">
        <v>2649.8733375254401</v>
      </c>
      <c r="AJ31" s="75">
        <v>1764.5299837646101</v>
      </c>
      <c r="AK31" s="75">
        <v>0</v>
      </c>
      <c r="AL31" s="75">
        <v>79391662.9199512</v>
      </c>
      <c r="AM31" s="75">
        <v>0</v>
      </c>
      <c r="AN31" s="75">
        <v>3202.79507179964</v>
      </c>
      <c r="AO31" s="75">
        <v>267.97098614333902</v>
      </c>
      <c r="AP31" s="75">
        <v>376.22406944325002</v>
      </c>
      <c r="AQ31" s="75">
        <v>3317.9272996777199</v>
      </c>
      <c r="AR31" s="75">
        <v>221.30043214833699</v>
      </c>
      <c r="AS31" s="75">
        <v>1285.60481102938</v>
      </c>
      <c r="AT31" s="75">
        <v>609.31236858281</v>
      </c>
      <c r="AU31" s="75">
        <v>155.54393844240701</v>
      </c>
      <c r="AV31" s="75">
        <v>4131.2876160474398</v>
      </c>
      <c r="AW31" s="75">
        <v>0</v>
      </c>
      <c r="AX31" s="75">
        <v>43310.560898273201</v>
      </c>
      <c r="AY31" s="75">
        <v>9891.0421357716605</v>
      </c>
      <c r="AZ31" s="75">
        <v>1099.00370872093</v>
      </c>
      <c r="BA31" s="75">
        <v>10990.045844492501</v>
      </c>
      <c r="BB31" s="75">
        <v>2.0046504151794999</v>
      </c>
      <c r="BC31" s="75">
        <v>1734.3272645718901</v>
      </c>
      <c r="BD31" s="75">
        <v>139.966649546806</v>
      </c>
      <c r="BE31" s="75">
        <v>5.3116074366308901</v>
      </c>
      <c r="BF31" s="75">
        <v>9271.6160763134194</v>
      </c>
      <c r="BG31" s="75">
        <v>110.848310814442</v>
      </c>
      <c r="BH31" s="75">
        <v>279.63231253382702</v>
      </c>
      <c r="BI31" s="75">
        <v>1224.1665814580199</v>
      </c>
      <c r="BJ31" s="75">
        <v>5.6048878938694902</v>
      </c>
      <c r="BK31" s="75">
        <v>0</v>
      </c>
      <c r="BL31" s="75">
        <v>205.352195615006</v>
      </c>
      <c r="BM31" s="75">
        <v>40502.583345842402</v>
      </c>
      <c r="BN31" s="75">
        <v>32208.370994778401</v>
      </c>
      <c r="BO31" s="75">
        <v>8294.2123510639994</v>
      </c>
      <c r="BP31" s="75">
        <v>7.2749300763350302</v>
      </c>
      <c r="BQ31" s="75">
        <v>0.14900319240287199</v>
      </c>
      <c r="BR31" s="75">
        <v>4821.6193732479996</v>
      </c>
      <c r="BS31" s="75">
        <v>19.406106329359499</v>
      </c>
      <c r="BT31" s="75">
        <v>10433.0039037241</v>
      </c>
      <c r="BU31" s="75">
        <v>76.268340131285299</v>
      </c>
      <c r="BV31" s="75">
        <v>16.8009241599012</v>
      </c>
      <c r="BW31" s="75">
        <v>14904.3083952005</v>
      </c>
      <c r="BX31" s="75">
        <v>173.15700092607301</v>
      </c>
      <c r="BY31" s="75">
        <v>18.8375458288</v>
      </c>
      <c r="BZ31" s="75">
        <v>79.3154901139239</v>
      </c>
      <c r="CA31" s="75">
        <v>0.47108702194149998</v>
      </c>
      <c r="CB31" s="75">
        <v>2403.9875637802602</v>
      </c>
      <c r="CC31" s="75">
        <v>1941.65414685616</v>
      </c>
      <c r="CD31" s="75">
        <v>0</v>
      </c>
      <c r="CE31" s="75">
        <v>53.973505416208297</v>
      </c>
      <c r="CF31" s="75">
        <v>677.40948463097004</v>
      </c>
      <c r="CG31" s="75">
        <v>503.76096191004399</v>
      </c>
      <c r="CH31" s="75">
        <v>41357.183943076598</v>
      </c>
      <c r="CI31" s="75">
        <v>298.27924303953</v>
      </c>
      <c r="CJ31" s="75"/>
      <c r="CK31" s="68">
        <f t="shared" si="0"/>
        <v>4.6353036127084867E-3</v>
      </c>
      <c r="CL31" s="68">
        <f t="shared" si="1"/>
        <v>4.7208105189590985E-3</v>
      </c>
      <c r="CM31" s="68">
        <f t="shared" si="2"/>
        <v>4.2111671357372357E-3</v>
      </c>
      <c r="CN31" s="68">
        <f t="shared" si="3"/>
        <v>4.9165421695627886E-3</v>
      </c>
      <c r="CO31" s="68">
        <f t="shared" si="4"/>
        <v>4.9248943067003847E-3</v>
      </c>
      <c r="CP31" s="68">
        <f t="shared" si="5"/>
        <v>4.8841176246985033E-3</v>
      </c>
      <c r="CQ31" s="68">
        <f t="shared" si="6"/>
        <v>3.7586145863935552E-3</v>
      </c>
    </row>
    <row r="32" spans="1:95" x14ac:dyDescent="0.25">
      <c r="A32" s="89" t="s">
        <v>470</v>
      </c>
      <c r="B32" s="75">
        <v>14243.274179</v>
      </c>
      <c r="C32" s="75">
        <v>188.57629252000001</v>
      </c>
      <c r="D32" s="75">
        <v>812.07574690000001</v>
      </c>
      <c r="E32" s="75">
        <v>1848.3205258</v>
      </c>
      <c r="F32" s="75">
        <v>1440.8926905000001</v>
      </c>
      <c r="G32" s="75">
        <v>115.55558576</v>
      </c>
      <c r="H32" s="75">
        <v>3171.2928645000002</v>
      </c>
      <c r="P32" s="89"/>
      <c r="Q32" s="89" t="s">
        <v>470</v>
      </c>
      <c r="R32" s="75">
        <v>71.155163045535204</v>
      </c>
      <c r="S32" s="75">
        <v>88.896591672418495</v>
      </c>
      <c r="T32" s="75">
        <v>0</v>
      </c>
      <c r="U32" s="75">
        <v>210.62019652045799</v>
      </c>
      <c r="V32" s="75">
        <v>210.62019652045799</v>
      </c>
      <c r="W32" s="75">
        <v>55.661092939615401</v>
      </c>
      <c r="X32" s="75">
        <v>22.835901991644199</v>
      </c>
      <c r="Y32" s="75">
        <v>40.2419795662138</v>
      </c>
      <c r="Z32" s="75">
        <v>0</v>
      </c>
      <c r="AA32" s="75">
        <v>592.04053676398905</v>
      </c>
      <c r="AB32" s="75">
        <v>14270.795594724301</v>
      </c>
      <c r="AC32" s="75">
        <v>159.24457557320301</v>
      </c>
      <c r="AD32" s="75">
        <v>113.075881107458</v>
      </c>
      <c r="AE32" s="75">
        <v>32.5685679697878</v>
      </c>
      <c r="AF32" s="75">
        <v>2.0056490887860798</v>
      </c>
      <c r="AG32" s="75">
        <v>7.5804672105579298</v>
      </c>
      <c r="AH32" s="75">
        <v>175.75236493244</v>
      </c>
      <c r="AI32" s="75">
        <v>175.75236493244</v>
      </c>
      <c r="AJ32" s="75">
        <v>303.14033832809201</v>
      </c>
      <c r="AK32" s="75">
        <v>0</v>
      </c>
      <c r="AL32" s="75">
        <v>3560861.2147599398</v>
      </c>
      <c r="AM32" s="75">
        <v>0</v>
      </c>
      <c r="AN32" s="75">
        <v>89.474276845715096</v>
      </c>
      <c r="AO32" s="75">
        <v>15.257634169359999</v>
      </c>
      <c r="AP32" s="75">
        <v>9.2893140085808295</v>
      </c>
      <c r="AQ32" s="75">
        <v>91.547236061305995</v>
      </c>
      <c r="AR32" s="75">
        <v>15.539755751206201</v>
      </c>
      <c r="AS32" s="75">
        <v>31.742853633155299</v>
      </c>
      <c r="AT32" s="75">
        <v>124.915674020734</v>
      </c>
      <c r="AU32" s="75">
        <v>3.8405234334921201</v>
      </c>
      <c r="AV32" s="75">
        <v>189.03514933558199</v>
      </c>
      <c r="AW32" s="75">
        <v>0</v>
      </c>
      <c r="AX32" s="75">
        <v>3391.4579223642299</v>
      </c>
      <c r="AY32" s="75">
        <v>731.75124359419499</v>
      </c>
      <c r="AZ32" s="75">
        <v>81.305659765097403</v>
      </c>
      <c r="BA32" s="75">
        <v>813.05690335929205</v>
      </c>
      <c r="BB32" s="75">
        <v>4.9496913128777402E-2</v>
      </c>
      <c r="BC32" s="75">
        <v>105.305290516928</v>
      </c>
      <c r="BD32" s="75">
        <v>3.4559085995057699</v>
      </c>
      <c r="BE32" s="75">
        <v>0.32712098733995798</v>
      </c>
      <c r="BF32" s="75">
        <v>1299.0693589130101</v>
      </c>
      <c r="BG32" s="75">
        <v>2.9243183099367802</v>
      </c>
      <c r="BH32" s="75">
        <v>66.391121259721004</v>
      </c>
      <c r="BI32" s="75">
        <v>101.618637874303</v>
      </c>
      <c r="BJ32" s="75">
        <v>0.20268425106235199</v>
      </c>
      <c r="BK32" s="75">
        <v>0</v>
      </c>
      <c r="BL32" s="75">
        <v>51.338143519789199</v>
      </c>
      <c r="BM32" s="75">
        <v>1852.99520723347</v>
      </c>
      <c r="BN32" s="75">
        <v>1444.60099469689</v>
      </c>
      <c r="BO32" s="75">
        <v>408.39421253658298</v>
      </c>
      <c r="BP32" s="75">
        <v>0.70801627374791298</v>
      </c>
      <c r="BQ32" s="75">
        <v>3.6390302970176901E-3</v>
      </c>
      <c r="BR32" s="75">
        <v>133.50649904925601</v>
      </c>
      <c r="BS32" s="75">
        <v>4.7838196709601597</v>
      </c>
      <c r="BT32" s="75">
        <v>433.602695811768</v>
      </c>
      <c r="BU32" s="75">
        <v>13.7065906656305</v>
      </c>
      <c r="BV32" s="75">
        <v>2.7133065052883301</v>
      </c>
      <c r="BW32" s="75">
        <v>619.43249260073696</v>
      </c>
      <c r="BX32" s="75">
        <v>35.4990385223388</v>
      </c>
      <c r="BY32" s="75">
        <v>0.55875720872809798</v>
      </c>
      <c r="BZ32" s="75">
        <v>12.765066639108801</v>
      </c>
      <c r="CA32" s="75">
        <v>1.8085039214713598E-2</v>
      </c>
      <c r="CB32" s="75">
        <v>115.830885281392</v>
      </c>
      <c r="CC32" s="75">
        <v>381.14815625197599</v>
      </c>
      <c r="CD32" s="75">
        <v>0</v>
      </c>
      <c r="CE32" s="75">
        <v>1.33266083025755</v>
      </c>
      <c r="CF32" s="75">
        <v>47.1682141452495</v>
      </c>
      <c r="CG32" s="75">
        <v>17.682564867606899</v>
      </c>
      <c r="CH32" s="75">
        <v>3174.8418196949901</v>
      </c>
      <c r="CI32" s="75">
        <v>21.175054800462402</v>
      </c>
      <c r="CJ32" s="75"/>
      <c r="CK32" s="68">
        <f t="shared" si="0"/>
        <v>1.9322394119799962E-3</v>
      </c>
      <c r="CL32" s="68">
        <f t="shared" si="1"/>
        <v>2.433268834857998E-3</v>
      </c>
      <c r="CM32" s="68">
        <f t="shared" si="2"/>
        <v>1.2082080557601709E-3</v>
      </c>
      <c r="CN32" s="68">
        <f t="shared" si="3"/>
        <v>2.5291508524727295E-3</v>
      </c>
      <c r="CO32" s="68">
        <f t="shared" si="4"/>
        <v>2.5736158017451698E-3</v>
      </c>
      <c r="CP32" s="68">
        <f t="shared" si="5"/>
        <v>2.3823990816313804E-3</v>
      </c>
      <c r="CQ32" s="68">
        <f t="shared" si="6"/>
        <v>1.1190878126449862E-3</v>
      </c>
    </row>
    <row r="33" spans="1:95" x14ac:dyDescent="0.25">
      <c r="A33" s="89" t="s">
        <v>446</v>
      </c>
      <c r="B33" s="75">
        <v>99427.767372000002</v>
      </c>
      <c r="C33" s="75">
        <v>1532.7616511000001</v>
      </c>
      <c r="D33" s="75">
        <v>4000.4211320999998</v>
      </c>
      <c r="E33" s="75">
        <v>15729.926383</v>
      </c>
      <c r="F33" s="75">
        <v>12380.506772000001</v>
      </c>
      <c r="G33" s="75">
        <v>925.43841624000004</v>
      </c>
      <c r="H33" s="75">
        <v>16409.316502999998</v>
      </c>
      <c r="P33" s="89"/>
      <c r="Q33" s="89" t="s">
        <v>446</v>
      </c>
      <c r="R33" s="75">
        <v>1253.66863374382</v>
      </c>
      <c r="S33" s="75">
        <v>305.61321459631802</v>
      </c>
      <c r="T33" s="75">
        <v>0</v>
      </c>
      <c r="U33" s="75">
        <v>710.77297286431406</v>
      </c>
      <c r="V33" s="75">
        <v>710.77297286431406</v>
      </c>
      <c r="W33" s="75">
        <v>145.20614552571899</v>
      </c>
      <c r="X33" s="75">
        <v>398.99465360209001</v>
      </c>
      <c r="Y33" s="75">
        <v>260.63804874862501</v>
      </c>
      <c r="Z33" s="75">
        <v>0</v>
      </c>
      <c r="AA33" s="75">
        <v>2118.8542622705099</v>
      </c>
      <c r="AB33" s="75">
        <v>99896.869493212405</v>
      </c>
      <c r="AC33" s="75">
        <v>519.17264495223799</v>
      </c>
      <c r="AD33" s="75">
        <v>169.92466956292199</v>
      </c>
      <c r="AE33" s="75">
        <v>233.067434847031</v>
      </c>
      <c r="AF33" s="75">
        <v>35.337105774401799</v>
      </c>
      <c r="AG33" s="75">
        <v>133.55878363980301</v>
      </c>
      <c r="AH33" s="75">
        <v>1075.0928470967599</v>
      </c>
      <c r="AI33" s="75">
        <v>1075.0928470967599</v>
      </c>
      <c r="AJ33" s="75">
        <v>584.87661467041005</v>
      </c>
      <c r="AK33" s="75">
        <v>0</v>
      </c>
      <c r="AL33" s="75">
        <v>30668820.542491298</v>
      </c>
      <c r="AM33" s="75">
        <v>0</v>
      </c>
      <c r="AN33" s="75">
        <v>1385.98056739712</v>
      </c>
      <c r="AO33" s="75">
        <v>110.490812045753</v>
      </c>
      <c r="AP33" s="75">
        <v>163.666838725931</v>
      </c>
      <c r="AQ33" s="75">
        <v>1436.60560369012</v>
      </c>
      <c r="AR33" s="75">
        <v>89.177909841727995</v>
      </c>
      <c r="AS33" s="75">
        <v>559.27054827268705</v>
      </c>
      <c r="AT33" s="75">
        <v>187.71693471523599</v>
      </c>
      <c r="AU33" s="75">
        <v>67.665497257164802</v>
      </c>
      <c r="AV33" s="75">
        <v>1540.0912480475299</v>
      </c>
      <c r="AW33" s="75">
        <v>0</v>
      </c>
      <c r="AX33" s="75">
        <v>17206.416629684099</v>
      </c>
      <c r="AY33" s="75">
        <v>3615.79788744302</v>
      </c>
      <c r="AZ33" s="75">
        <v>401.755308381421</v>
      </c>
      <c r="BA33" s="75">
        <v>4017.5531958244401</v>
      </c>
      <c r="BB33" s="75">
        <v>0.87207129040807496</v>
      </c>
      <c r="BC33" s="75">
        <v>710.48932562906202</v>
      </c>
      <c r="BD33" s="75">
        <v>60.888948547134298</v>
      </c>
      <c r="BE33" s="75">
        <v>2.0326283243219398</v>
      </c>
      <c r="BF33" s="75">
        <v>3280.0042608812901</v>
      </c>
      <c r="BG33" s="75">
        <v>43.263365475619601</v>
      </c>
      <c r="BH33" s="75">
        <v>96.370350226249201</v>
      </c>
      <c r="BI33" s="75">
        <v>462.784771132679</v>
      </c>
      <c r="BJ33" s="75">
        <v>2.1756892305318098</v>
      </c>
      <c r="BK33" s="75">
        <v>0</v>
      </c>
      <c r="BL33" s="75">
        <v>70.212201703070505</v>
      </c>
      <c r="BM33" s="75">
        <v>15807.9757631138</v>
      </c>
      <c r="BN33" s="75">
        <v>12441.9910332075</v>
      </c>
      <c r="BO33" s="75">
        <v>3365.9847299062499</v>
      </c>
      <c r="BP33" s="75">
        <v>2.7276923769683101</v>
      </c>
      <c r="BQ33" s="75">
        <v>5.8218210287868499E-2</v>
      </c>
      <c r="BR33" s="75">
        <v>1880.48120184967</v>
      </c>
      <c r="BS33" s="75">
        <v>6.6498170439326003</v>
      </c>
      <c r="BT33" s="75">
        <v>4037.66740135694</v>
      </c>
      <c r="BU33" s="75">
        <v>27.236781646521901</v>
      </c>
      <c r="BV33" s="75">
        <v>6.0661379443002197</v>
      </c>
      <c r="BW33" s="75">
        <v>5768.0961162276699</v>
      </c>
      <c r="BX33" s="75">
        <v>53.346204453733201</v>
      </c>
      <c r="BY33" s="75">
        <v>7.3388042659435504</v>
      </c>
      <c r="BZ33" s="75">
        <v>28.6472179985339</v>
      </c>
      <c r="CA33" s="75">
        <v>0.18263819430435899</v>
      </c>
      <c r="CB33" s="75">
        <v>929.99914571779595</v>
      </c>
      <c r="CC33" s="75">
        <v>610.09058108425995</v>
      </c>
      <c r="CD33" s="75">
        <v>0</v>
      </c>
      <c r="CE33" s="75">
        <v>23.4797730075563</v>
      </c>
      <c r="CF33" s="75">
        <v>273.25841283157501</v>
      </c>
      <c r="CG33" s="75">
        <v>215.45685540309799</v>
      </c>
      <c r="CH33" s="75">
        <v>16475.204537001799</v>
      </c>
      <c r="CI33" s="75">
        <v>120.036499883137</v>
      </c>
      <c r="CJ33" s="75"/>
      <c r="CK33" s="68">
        <f t="shared" si="0"/>
        <v>4.7180192577119841E-3</v>
      </c>
      <c r="CL33" s="68">
        <f t="shared" si="1"/>
        <v>4.7819548083484851E-3</v>
      </c>
      <c r="CM33" s="68">
        <f t="shared" si="2"/>
        <v>4.2825650497068796E-3</v>
      </c>
      <c r="CN33" s="68">
        <f t="shared" si="3"/>
        <v>4.9618401391980623E-3</v>
      </c>
      <c r="CO33" s="68">
        <f t="shared" si="4"/>
        <v>4.9662152236411702E-3</v>
      </c>
      <c r="CP33" s="68">
        <f t="shared" si="5"/>
        <v>4.9281825756984279E-3</v>
      </c>
      <c r="CQ33" s="68">
        <f t="shared" si="6"/>
        <v>4.0152820496670025E-3</v>
      </c>
    </row>
    <row r="34" spans="1:95" x14ac:dyDescent="0.25">
      <c r="A34" s="89" t="s">
        <v>471</v>
      </c>
      <c r="B34" s="75">
        <v>31007.931218000002</v>
      </c>
      <c r="C34" s="75">
        <v>424.15285563999998</v>
      </c>
      <c r="D34" s="75">
        <v>1418.3111514</v>
      </c>
      <c r="E34" s="75">
        <v>4477.0842510000002</v>
      </c>
      <c r="F34" s="75">
        <v>3481.9815484999999</v>
      </c>
      <c r="G34" s="75">
        <v>257.30908099999999</v>
      </c>
      <c r="H34" s="75">
        <v>6678.2895552</v>
      </c>
      <c r="P34" s="89"/>
      <c r="Q34" s="89" t="s">
        <v>471</v>
      </c>
      <c r="R34" s="75">
        <v>393.08839411103997</v>
      </c>
      <c r="S34" s="75">
        <v>144.78623542967401</v>
      </c>
      <c r="T34" s="75">
        <v>0</v>
      </c>
      <c r="U34" s="75">
        <v>339.38198312337198</v>
      </c>
      <c r="V34" s="75">
        <v>339.38198312337198</v>
      </c>
      <c r="W34" s="75">
        <v>77.977886110451607</v>
      </c>
      <c r="X34" s="75">
        <v>125.235026944597</v>
      </c>
      <c r="Y34" s="75">
        <v>99.137391363964696</v>
      </c>
      <c r="Z34" s="75">
        <v>0</v>
      </c>
      <c r="AA34" s="75">
        <v>987.19910910310398</v>
      </c>
      <c r="AB34" s="75">
        <v>31126.331318529301</v>
      </c>
      <c r="AC34" s="75">
        <v>251.591592264458</v>
      </c>
      <c r="AD34" s="75">
        <v>124.05635866378699</v>
      </c>
      <c r="AE34" s="75">
        <v>86.3126133866066</v>
      </c>
      <c r="AF34" s="75">
        <v>11.0799578545369</v>
      </c>
      <c r="AG34" s="75">
        <v>41.877427961906903</v>
      </c>
      <c r="AH34" s="75">
        <v>415.60565254967099</v>
      </c>
      <c r="AI34" s="75">
        <v>415.60565254967099</v>
      </c>
      <c r="AJ34" s="75">
        <v>368.10679857298601</v>
      </c>
      <c r="AK34" s="75">
        <v>0</v>
      </c>
      <c r="AL34" s="75">
        <v>8619792.3000644799</v>
      </c>
      <c r="AM34" s="75">
        <v>0</v>
      </c>
      <c r="AN34" s="75">
        <v>441.97163175900602</v>
      </c>
      <c r="AO34" s="75">
        <v>40.793728430446301</v>
      </c>
      <c r="AP34" s="75">
        <v>51.317818849244397</v>
      </c>
      <c r="AQ34" s="75">
        <v>457.29729752728201</v>
      </c>
      <c r="AR34" s="75">
        <v>35.131834145646202</v>
      </c>
      <c r="AS34" s="75">
        <v>175.359562253897</v>
      </c>
      <c r="AT34" s="75">
        <v>137.04588096775399</v>
      </c>
      <c r="AU34" s="75">
        <v>21.216556404464399</v>
      </c>
      <c r="AV34" s="75">
        <v>425.80342957390098</v>
      </c>
      <c r="AW34" s="75">
        <v>0</v>
      </c>
      <c r="AX34" s="75">
        <v>7047.5323575676302</v>
      </c>
      <c r="AY34" s="75">
        <v>1280.37539167865</v>
      </c>
      <c r="AZ34" s="75">
        <v>142.26390846409399</v>
      </c>
      <c r="BA34" s="75">
        <v>1422.63930014274</v>
      </c>
      <c r="BB34" s="75">
        <v>0.27343857499519902</v>
      </c>
      <c r="BC34" s="75">
        <v>267.23885672564001</v>
      </c>
      <c r="BD34" s="75">
        <v>19.0917727783225</v>
      </c>
      <c r="BE34" s="75">
        <v>0.63414027943583695</v>
      </c>
      <c r="BF34" s="75">
        <v>1789.9896363990799</v>
      </c>
      <c r="BG34" s="75">
        <v>10.7119466600527</v>
      </c>
      <c r="BH34" s="75">
        <v>65.161075632864197</v>
      </c>
      <c r="BI34" s="75">
        <v>163.09972447736601</v>
      </c>
      <c r="BJ34" s="75">
        <v>0.57706206881727495</v>
      </c>
      <c r="BK34" s="75">
        <v>0</v>
      </c>
      <c r="BL34" s="75">
        <v>49.521193435737999</v>
      </c>
      <c r="BM34" s="75">
        <v>4496.3112141741103</v>
      </c>
      <c r="BN34" s="75">
        <v>3496.9516256667998</v>
      </c>
      <c r="BO34" s="75">
        <v>999.35958850730503</v>
      </c>
      <c r="BP34" s="75">
        <v>1.0365519729713299</v>
      </c>
      <c r="BQ34" s="75">
        <v>1.42105416205073E-2</v>
      </c>
      <c r="BR34" s="75">
        <v>470.01760264995499</v>
      </c>
      <c r="BS34" s="75">
        <v>4.6360694387583496</v>
      </c>
      <c r="BT34" s="75">
        <v>1110.5507247143601</v>
      </c>
      <c r="BU34" s="75">
        <v>14.9279950715675</v>
      </c>
      <c r="BV34" s="75">
        <v>3.0906385822075899</v>
      </c>
      <c r="BW34" s="75">
        <v>1586.50114001003</v>
      </c>
      <c r="BX34" s="75">
        <v>38.946311179631898</v>
      </c>
      <c r="BY34" s="75">
        <v>1.86032615100558</v>
      </c>
      <c r="BZ34" s="75">
        <v>14.562044062677399</v>
      </c>
      <c r="CA34" s="75">
        <v>4.9179917370767802E-2</v>
      </c>
      <c r="CB34" s="75">
        <v>258.38037713586499</v>
      </c>
      <c r="CC34" s="75">
        <v>428.41290028543898</v>
      </c>
      <c r="CD34" s="75">
        <v>0</v>
      </c>
      <c r="CE34" s="75">
        <v>7.3621030052377501</v>
      </c>
      <c r="CF34" s="75">
        <v>107.343926865421</v>
      </c>
      <c r="CG34" s="75">
        <v>71.288555962849799</v>
      </c>
      <c r="CH34" s="75">
        <v>6698.43297497203</v>
      </c>
      <c r="CI34" s="75">
        <v>47.465283887593998</v>
      </c>
      <c r="CJ34" s="75"/>
      <c r="CK34" s="68">
        <f t="shared" si="0"/>
        <v>3.8183811650281431E-3</v>
      </c>
      <c r="CL34" s="68">
        <f t="shared" si="1"/>
        <v>3.8914601468625415E-3</v>
      </c>
      <c r="CM34" s="68">
        <f t="shared" si="2"/>
        <v>3.0516214572999518E-3</v>
      </c>
      <c r="CN34" s="68">
        <f t="shared" si="3"/>
        <v>4.2945278882825511E-3</v>
      </c>
      <c r="CO34" s="68">
        <f t="shared" si="4"/>
        <v>4.2992982467838919E-3</v>
      </c>
      <c r="CP34" s="68">
        <f t="shared" si="5"/>
        <v>4.1634602700438613E-3</v>
      </c>
      <c r="CQ34" s="68">
        <f t="shared" si="6"/>
        <v>3.0162543276287725E-3</v>
      </c>
    </row>
    <row r="35" spans="1:95" x14ac:dyDescent="0.25">
      <c r="A35" s="89" t="s">
        <v>447</v>
      </c>
      <c r="B35" s="75">
        <v>590534.77176000003</v>
      </c>
      <c r="C35" s="75">
        <v>5877.0347776999997</v>
      </c>
      <c r="D35" s="75">
        <v>29205.364612000001</v>
      </c>
      <c r="E35" s="75">
        <v>82043.315946000002</v>
      </c>
      <c r="F35" s="75">
        <v>64658.200683000003</v>
      </c>
      <c r="G35" s="75">
        <v>3565.1133681000001</v>
      </c>
      <c r="H35" s="75">
        <v>163939.2542</v>
      </c>
      <c r="P35" s="89"/>
      <c r="Q35" s="89" t="s">
        <v>447</v>
      </c>
      <c r="R35" s="75">
        <v>15313.0737558233</v>
      </c>
      <c r="S35" s="75">
        <v>2567.84066349468</v>
      </c>
      <c r="T35" s="75">
        <v>0</v>
      </c>
      <c r="U35" s="75">
        <v>5909.0677014528001</v>
      </c>
      <c r="V35" s="75">
        <v>5909.0677014528001</v>
      </c>
      <c r="W35" s="75">
        <v>1001.47673740372</v>
      </c>
      <c r="X35" s="75">
        <v>4870.4771544676496</v>
      </c>
      <c r="Y35" s="75">
        <v>2769.1936189274902</v>
      </c>
      <c r="Z35" s="75">
        <v>0</v>
      </c>
      <c r="AA35" s="75">
        <v>18198.705349820499</v>
      </c>
      <c r="AB35" s="75">
        <v>593515.002767461</v>
      </c>
      <c r="AC35" s="75">
        <v>4228.2493061577998</v>
      </c>
      <c r="AD35" s="75">
        <v>391.32915608230201</v>
      </c>
      <c r="AE35" s="75">
        <v>2531.8983014475298</v>
      </c>
      <c r="AF35" s="75">
        <v>431.62899316672599</v>
      </c>
      <c r="AG35" s="75">
        <v>1631.3685242598499</v>
      </c>
      <c r="AH35" s="75">
        <v>11263.5882426262</v>
      </c>
      <c r="AI35" s="75">
        <v>11263.5882426262</v>
      </c>
      <c r="AJ35" s="75">
        <v>2748.3802223420298</v>
      </c>
      <c r="AK35" s="75">
        <v>0</v>
      </c>
      <c r="AL35" s="75">
        <v>160194436.04504901</v>
      </c>
      <c r="AM35" s="75">
        <v>0</v>
      </c>
      <c r="AN35" s="75">
        <v>16753.215278750398</v>
      </c>
      <c r="AO35" s="75">
        <v>1203.2705361733899</v>
      </c>
      <c r="AP35" s="75">
        <v>1999.1271207331799</v>
      </c>
      <c r="AQ35" s="75">
        <v>17384.587504732899</v>
      </c>
      <c r="AR35" s="75">
        <v>918.64938757928496</v>
      </c>
      <c r="AS35" s="75">
        <v>6831.2731033830996</v>
      </c>
      <c r="AT35" s="75">
        <v>432.30391408696897</v>
      </c>
      <c r="AU35" s="75">
        <v>826.50889562249699</v>
      </c>
      <c r="AV35" s="75">
        <v>5906.4740371588896</v>
      </c>
      <c r="AW35" s="75">
        <v>0</v>
      </c>
      <c r="AX35" s="75">
        <v>170846.871932296</v>
      </c>
      <c r="AY35" s="75">
        <v>26414.511120554202</v>
      </c>
      <c r="AZ35" s="75">
        <v>2934.9432943974998</v>
      </c>
      <c r="BA35" s="75">
        <v>29349.454414951699</v>
      </c>
      <c r="BB35" s="75">
        <v>10.6520226329705</v>
      </c>
      <c r="BC35" s="75">
        <v>7620.2465687637996</v>
      </c>
      <c r="BD35" s="75">
        <v>743.73534296357002</v>
      </c>
      <c r="BE35" s="75">
        <v>10.3764015849027</v>
      </c>
      <c r="BF35" s="75">
        <v>21941.889494462499</v>
      </c>
      <c r="BG35" s="75">
        <v>231.52653512888699</v>
      </c>
      <c r="BH35" s="75">
        <v>357.51739391634499</v>
      </c>
      <c r="BI35" s="75">
        <v>2290.7687461763499</v>
      </c>
      <c r="BJ35" s="75">
        <v>11.496340898052701</v>
      </c>
      <c r="BK35" s="75">
        <v>0</v>
      </c>
      <c r="BL35" s="75">
        <v>252.63317498635899</v>
      </c>
      <c r="BM35" s="75">
        <v>82462.744285574197</v>
      </c>
      <c r="BN35" s="75">
        <v>64989.134042128899</v>
      </c>
      <c r="BO35" s="75">
        <v>17473.610243445299</v>
      </c>
      <c r="BP35" s="75">
        <v>13.2137673286044</v>
      </c>
      <c r="BQ35" s="75">
        <v>0.31233990244547599</v>
      </c>
      <c r="BR35" s="75">
        <v>10046.595627573201</v>
      </c>
      <c r="BS35" s="75">
        <v>24.134215272518801</v>
      </c>
      <c r="BT35" s="75">
        <v>21183.243288083399</v>
      </c>
      <c r="BU35" s="75">
        <v>114.406684502058</v>
      </c>
      <c r="BV35" s="75">
        <v>26.3773114745063</v>
      </c>
      <c r="BW35" s="75">
        <v>30261.767245379899</v>
      </c>
      <c r="BX35" s="75">
        <v>122.85400415126701</v>
      </c>
      <c r="BY35" s="75">
        <v>39.108324149319003</v>
      </c>
      <c r="BZ35" s="75">
        <v>124.694413576062</v>
      </c>
      <c r="CA35" s="75">
        <v>0.96223219585861697</v>
      </c>
      <c r="CB35" s="75">
        <v>3582.9385146535601</v>
      </c>
      <c r="CC35" s="75">
        <v>1809.4108898498</v>
      </c>
      <c r="CD35" s="75">
        <v>0</v>
      </c>
      <c r="CE35" s="75">
        <v>286.796731316185</v>
      </c>
      <c r="CF35" s="75">
        <v>2822.2235706606898</v>
      </c>
      <c r="CG35" s="75">
        <v>2542.9131797253599</v>
      </c>
      <c r="CH35" s="75">
        <v>164767.09860723</v>
      </c>
      <c r="CI35" s="75">
        <v>1232.3319477237701</v>
      </c>
      <c r="CJ35" s="75"/>
      <c r="CK35" s="68">
        <f t="shared" ref="CK35:CK51" si="14">IF(B35&lt;&gt;0,(AB35-B35)/B35,"")</f>
        <v>5.046664735048269E-3</v>
      </c>
      <c r="CL35" s="68">
        <f t="shared" ref="CL35:CL51" si="15">IF(C35&lt;&gt;0,(AV35-C35)/C35,"")</f>
        <v>5.0092028671661244E-3</v>
      </c>
      <c r="CM35" s="68">
        <f t="shared" ref="CM35:CM51" si="16">IF(D35&lt;&gt;0,(BA35-D35)/D35,"")</f>
        <v>4.9336758799612239E-3</v>
      </c>
      <c r="CN35" s="68">
        <f t="shared" ref="CN35:CN51" si="17">IF(E35&lt;&gt;0,(BM35-E35)/E35,"")</f>
        <v>5.1122792239438252E-3</v>
      </c>
      <c r="CO35" s="68">
        <f t="shared" ref="CO35:CO51" si="18">IF(F35&lt;&gt;0,(BN35-F35)/F35,"")</f>
        <v>5.1181962323907553E-3</v>
      </c>
      <c r="CP35" s="68">
        <f t="shared" ref="CP35:CP51" si="19">IF(G35&lt;&gt;0,(CB35-G35)/G35,"")</f>
        <v>4.999882111199107E-3</v>
      </c>
      <c r="CQ35" s="68">
        <f t="shared" ref="CQ35:CQ51" si="20">IF(H35&lt;&gt;0,(CH35-H35)/H35,"")</f>
        <v>5.0497021672433863E-3</v>
      </c>
    </row>
    <row r="36" spans="1:95" x14ac:dyDescent="0.25">
      <c r="A36" s="89" t="s">
        <v>472</v>
      </c>
      <c r="B36" s="75">
        <v>20513.362195999998</v>
      </c>
      <c r="C36" s="75">
        <v>272.57069869999998</v>
      </c>
      <c r="D36" s="75">
        <v>1074.2555933000001</v>
      </c>
      <c r="E36" s="75">
        <v>2741.0016347000001</v>
      </c>
      <c r="F36" s="75">
        <v>2149.0303514000002</v>
      </c>
      <c r="G36" s="75">
        <v>155.13505781999999</v>
      </c>
      <c r="H36" s="75">
        <v>5056.0718350999996</v>
      </c>
      <c r="P36" s="89"/>
      <c r="Q36" s="89" t="s">
        <v>472</v>
      </c>
      <c r="R36" s="75">
        <v>234.37765423158001</v>
      </c>
      <c r="S36" s="75">
        <v>120.639501147004</v>
      </c>
      <c r="T36" s="75">
        <v>0</v>
      </c>
      <c r="U36" s="75">
        <v>284.01011420706999</v>
      </c>
      <c r="V36" s="75">
        <v>284.01011420706999</v>
      </c>
      <c r="W36" s="75">
        <v>69.233445155458895</v>
      </c>
      <c r="X36" s="75">
        <v>74.762010352697004</v>
      </c>
      <c r="Y36" s="75">
        <v>71.313958758411204</v>
      </c>
      <c r="Z36" s="75">
        <v>0</v>
      </c>
      <c r="AA36" s="75">
        <v>814.84965891781599</v>
      </c>
      <c r="AB36" s="75">
        <v>20577.419370911099</v>
      </c>
      <c r="AC36" s="75">
        <v>212.24375526155799</v>
      </c>
      <c r="AD36" s="75">
        <v>123.567337058916</v>
      </c>
      <c r="AE36" s="75">
        <v>60.737944923478203</v>
      </c>
      <c r="AF36" s="75">
        <v>6.6064033586159301</v>
      </c>
      <c r="AG36" s="75">
        <v>24.969268862508699</v>
      </c>
      <c r="AH36" s="75">
        <v>302.82202424907302</v>
      </c>
      <c r="AI36" s="75">
        <v>302.82202424907302</v>
      </c>
      <c r="AJ36" s="75">
        <v>348.9306230235</v>
      </c>
      <c r="AK36" s="75">
        <v>0</v>
      </c>
      <c r="AL36" s="75">
        <v>5316961.9045332503</v>
      </c>
      <c r="AM36" s="75">
        <v>0</v>
      </c>
      <c r="AN36" s="75">
        <v>268.70766003447801</v>
      </c>
      <c r="AO36" s="75">
        <v>28.632419737582101</v>
      </c>
      <c r="AP36" s="75">
        <v>30.598091586939098</v>
      </c>
      <c r="AQ36" s="75">
        <v>277.46161361934998</v>
      </c>
      <c r="AR36" s="75">
        <v>25.9719129359171</v>
      </c>
      <c r="AS36" s="75">
        <v>104.55755346420401</v>
      </c>
      <c r="AT36" s="75">
        <v>136.505583822364</v>
      </c>
      <c r="AU36" s="75">
        <v>12.650297987482499</v>
      </c>
      <c r="AV36" s="75">
        <v>273.42970002810802</v>
      </c>
      <c r="AW36" s="75">
        <v>0</v>
      </c>
      <c r="AX36" s="75">
        <v>5360.0829501149101</v>
      </c>
      <c r="AY36" s="75">
        <v>969.17445458203099</v>
      </c>
      <c r="AZ36" s="75">
        <v>107.68603671136501</v>
      </c>
      <c r="BA36" s="75">
        <v>1076.8604912933899</v>
      </c>
      <c r="BB36" s="75">
        <v>0.16303688451937501</v>
      </c>
      <c r="BC36" s="75">
        <v>190.50041016870799</v>
      </c>
      <c r="BD36" s="75">
        <v>11.383401662310099</v>
      </c>
      <c r="BE36" s="75">
        <v>0.423932713173167</v>
      </c>
      <c r="BF36" s="75">
        <v>1600.95361785148</v>
      </c>
      <c r="BG36" s="75">
        <v>5.8525111800790297</v>
      </c>
      <c r="BH36" s="75">
        <v>60.049527992636499</v>
      </c>
      <c r="BI36" s="75">
        <v>117.829753137452</v>
      </c>
      <c r="BJ36" s="75">
        <v>0.33799108990999599</v>
      </c>
      <c r="BK36" s="75">
        <v>0</v>
      </c>
      <c r="BL36" s="75">
        <v>46.080251125183899</v>
      </c>
      <c r="BM36" s="75">
        <v>2751.15245611005</v>
      </c>
      <c r="BN36" s="75">
        <v>2157.0311750042101</v>
      </c>
      <c r="BO36" s="75">
        <v>594.12128110583797</v>
      </c>
      <c r="BP36" s="75">
        <v>0.78013310802096603</v>
      </c>
      <c r="BQ36" s="75">
        <v>7.6430429295016901E-3</v>
      </c>
      <c r="BR36" s="75">
        <v>259.40839456119699</v>
      </c>
      <c r="BS36" s="75">
        <v>4.3026938496557996</v>
      </c>
      <c r="BT36" s="75">
        <v>672.36222600682299</v>
      </c>
      <c r="BU36" s="75">
        <v>13.0008131472632</v>
      </c>
      <c r="BV36" s="75">
        <v>2.6290371651868099</v>
      </c>
      <c r="BW36" s="75">
        <v>960.51754162601901</v>
      </c>
      <c r="BX36" s="75">
        <v>38.792759403406301</v>
      </c>
      <c r="BY36" s="75">
        <v>1.04199805111416</v>
      </c>
      <c r="BZ36" s="75">
        <v>12.3775139580129</v>
      </c>
      <c r="CA36" s="75">
        <v>2.9213249557697701E-2</v>
      </c>
      <c r="CB36" s="75">
        <v>155.673561480844</v>
      </c>
      <c r="CC36" s="75">
        <v>421.60925368818499</v>
      </c>
      <c r="CD36" s="75">
        <v>0</v>
      </c>
      <c r="CE36" s="75">
        <v>4.3896211704465999</v>
      </c>
      <c r="CF36" s="75">
        <v>79.184995534319597</v>
      </c>
      <c r="CG36" s="75">
        <v>45.120835634193597</v>
      </c>
      <c r="CH36" s="75">
        <v>5067.9599160038997</v>
      </c>
      <c r="CI36" s="75">
        <v>35.188139801424697</v>
      </c>
      <c r="CJ36" s="75"/>
      <c r="CK36" s="68">
        <f t="shared" si="14"/>
        <v>3.1227048154783359E-3</v>
      </c>
      <c r="CL36" s="68">
        <f t="shared" si="15"/>
        <v>3.151480816554975E-3</v>
      </c>
      <c r="CM36" s="68">
        <f t="shared" si="16"/>
        <v>2.4248400563481065E-3</v>
      </c>
      <c r="CN36" s="68">
        <f t="shared" si="17"/>
        <v>3.7033255586368719E-3</v>
      </c>
      <c r="CO36" s="68">
        <f t="shared" si="18"/>
        <v>3.7229923714189226E-3</v>
      </c>
      <c r="CP36" s="68">
        <f t="shared" si="19"/>
        <v>3.4711925751098071E-3</v>
      </c>
      <c r="CQ36" s="68">
        <f t="shared" si="20"/>
        <v>2.3512484180646526E-3</v>
      </c>
    </row>
    <row r="37" spans="1:95" x14ac:dyDescent="0.25">
      <c r="A37" s="89" t="s">
        <v>473</v>
      </c>
      <c r="B37" s="75">
        <v>6892.7921232999997</v>
      </c>
      <c r="C37" s="75">
        <v>84.922357778999995</v>
      </c>
      <c r="D37" s="75">
        <v>409.55477904999998</v>
      </c>
      <c r="E37" s="75">
        <v>809.58194237999999</v>
      </c>
      <c r="F37" s="75">
        <v>633.27822287000004</v>
      </c>
      <c r="G37" s="75">
        <v>44.366543876999998</v>
      </c>
      <c r="H37" s="75">
        <v>2093.4895234999999</v>
      </c>
      <c r="P37" s="89"/>
      <c r="Q37" s="89" t="s">
        <v>473</v>
      </c>
      <c r="R37" s="75">
        <v>72.342593416857596</v>
      </c>
      <c r="S37" s="75">
        <v>54.261301966647302</v>
      </c>
      <c r="T37" s="75">
        <v>0</v>
      </c>
      <c r="U37" s="75">
        <v>128.178393648558</v>
      </c>
      <c r="V37" s="75">
        <v>128.178393648558</v>
      </c>
      <c r="W37" s="75">
        <v>32.652533908629401</v>
      </c>
      <c r="X37" s="75">
        <v>23.121146142413998</v>
      </c>
      <c r="Y37" s="75">
        <v>28.067000504571901</v>
      </c>
      <c r="Z37" s="75">
        <v>0</v>
      </c>
      <c r="AA37" s="75">
        <v>363.76596673911001</v>
      </c>
      <c r="AB37" s="75">
        <v>6907.0842538181196</v>
      </c>
      <c r="AC37" s="75">
        <v>96.390237134992205</v>
      </c>
      <c r="AD37" s="75">
        <v>62.7506680435093</v>
      </c>
      <c r="AE37" s="75">
        <v>23.349140320058201</v>
      </c>
      <c r="AF37" s="75">
        <v>2.0391187105643001</v>
      </c>
      <c r="AG37" s="75">
        <v>7.7069780706829301</v>
      </c>
      <c r="AH37" s="75">
        <v>120.76817431902801</v>
      </c>
      <c r="AI37" s="75">
        <v>120.76817431902801</v>
      </c>
      <c r="AJ37" s="75">
        <v>171.931152636306</v>
      </c>
      <c r="AK37" s="75">
        <v>0</v>
      </c>
      <c r="AL37" s="75">
        <v>1565091.50572815</v>
      </c>
      <c r="AM37" s="75">
        <v>0</v>
      </c>
      <c r="AN37" s="75">
        <v>85.510825346271204</v>
      </c>
      <c r="AO37" s="75">
        <v>10.975893399498901</v>
      </c>
      <c r="AP37" s="75">
        <v>9.44434060378798</v>
      </c>
      <c r="AQ37" s="75">
        <v>88.022407438233103</v>
      </c>
      <c r="AR37" s="75">
        <v>10.5096658566687</v>
      </c>
      <c r="AS37" s="75">
        <v>32.272556386090997</v>
      </c>
      <c r="AT37" s="75">
        <v>69.321067530630401</v>
      </c>
      <c r="AU37" s="75">
        <v>3.9046171181320801</v>
      </c>
      <c r="AV37" s="75">
        <v>85.081086206231404</v>
      </c>
      <c r="AW37" s="75">
        <v>0</v>
      </c>
      <c r="AX37" s="75">
        <v>2229.0300139442302</v>
      </c>
      <c r="AY37" s="75">
        <v>369.17149313535799</v>
      </c>
      <c r="AZ37" s="75">
        <v>41.019092912691399</v>
      </c>
      <c r="BA37" s="75">
        <v>410.190586048049</v>
      </c>
      <c r="BB37" s="75">
        <v>5.0322539866576199E-2</v>
      </c>
      <c r="BC37" s="75">
        <v>74.260864830051105</v>
      </c>
      <c r="BD37" s="75">
        <v>3.5135768663268201</v>
      </c>
      <c r="BE37" s="75">
        <v>0.14186704288540899</v>
      </c>
      <c r="BF37" s="75">
        <v>758.95354588865496</v>
      </c>
      <c r="BG37" s="75">
        <v>1.3293383761856701</v>
      </c>
      <c r="BH37" s="75">
        <v>28.0227698870682</v>
      </c>
      <c r="BI37" s="75">
        <v>43.659635355522902</v>
      </c>
      <c r="BJ37" s="75">
        <v>9.0132328797323399E-2</v>
      </c>
      <c r="BK37" s="75">
        <v>0</v>
      </c>
      <c r="BL37" s="75">
        <v>21.658622552180599</v>
      </c>
      <c r="BM37" s="75">
        <v>811.68425370789896</v>
      </c>
      <c r="BN37" s="75">
        <v>634.93988624150495</v>
      </c>
      <c r="BO37" s="75">
        <v>176.74436746639299</v>
      </c>
      <c r="BP37" s="75">
        <v>0.30298391177102701</v>
      </c>
      <c r="BQ37" s="75">
        <v>1.6649045123100501E-3</v>
      </c>
      <c r="BR37" s="75">
        <v>60.4589235712671</v>
      </c>
      <c r="BS37" s="75">
        <v>2.0184670601916901</v>
      </c>
      <c r="BT37" s="75">
        <v>191.31801473789801</v>
      </c>
      <c r="BU37" s="75">
        <v>5.8032388873272804</v>
      </c>
      <c r="BV37" s="75">
        <v>1.15043062991561</v>
      </c>
      <c r="BW37" s="75">
        <v>273.31144408251902</v>
      </c>
      <c r="BX37" s="75">
        <v>19.699943667745799</v>
      </c>
      <c r="BY37" s="75">
        <v>0.25174145262542902</v>
      </c>
      <c r="BZ37" s="75">
        <v>5.4125971769815404</v>
      </c>
      <c r="CA37" s="75">
        <v>8.0142838561043199E-3</v>
      </c>
      <c r="CB37" s="75">
        <v>44.459863794044203</v>
      </c>
      <c r="CC37" s="75">
        <v>212.58481384234099</v>
      </c>
      <c r="CD37" s="75">
        <v>0</v>
      </c>
      <c r="CE37" s="75">
        <v>1.3549007827856501</v>
      </c>
      <c r="CF37" s="75">
        <v>31.9740752582344</v>
      </c>
      <c r="CG37" s="75">
        <v>15.224588614487599</v>
      </c>
      <c r="CH37" s="75">
        <v>2097.1967185304002</v>
      </c>
      <c r="CI37" s="75">
        <v>14.2784083499104</v>
      </c>
      <c r="CJ37" s="75"/>
      <c r="CK37" s="68">
        <f t="shared" si="14"/>
        <v>2.0734892714677332E-3</v>
      </c>
      <c r="CL37" s="68">
        <f t="shared" si="15"/>
        <v>1.8691005688334817E-3</v>
      </c>
      <c r="CM37" s="68">
        <f t="shared" si="16"/>
        <v>1.5524345718143807E-3</v>
      </c>
      <c r="CN37" s="68">
        <f t="shared" si="17"/>
        <v>2.5967863385374214E-3</v>
      </c>
      <c r="CO37" s="68">
        <f t="shared" si="18"/>
        <v>2.6239073309268406E-3</v>
      </c>
      <c r="CP37" s="68">
        <f t="shared" si="19"/>
        <v>2.1033848681772803E-3</v>
      </c>
      <c r="CQ37" s="68">
        <f t="shared" si="20"/>
        <v>1.7708209134968099E-3</v>
      </c>
    </row>
    <row r="38" spans="1:95" x14ac:dyDescent="0.25">
      <c r="A38" s="89" t="s">
        <v>448</v>
      </c>
      <c r="B38" s="75">
        <v>597845.34106000001</v>
      </c>
      <c r="C38" s="75">
        <v>4946.9206228000003</v>
      </c>
      <c r="D38" s="75">
        <v>31226.893564000002</v>
      </c>
      <c r="E38" s="75">
        <v>79673.053763000004</v>
      </c>
      <c r="F38" s="75">
        <v>63018.361601999997</v>
      </c>
      <c r="G38" s="75">
        <v>2942.5243243999998</v>
      </c>
      <c r="H38" s="75">
        <v>188376.39822999999</v>
      </c>
      <c r="P38" s="89"/>
      <c r="Q38" s="89" t="s">
        <v>448</v>
      </c>
      <c r="R38" s="75">
        <v>18463.0044633377</v>
      </c>
      <c r="S38" s="75">
        <v>2799.45197303648</v>
      </c>
      <c r="T38" s="75">
        <v>0</v>
      </c>
      <c r="U38" s="75">
        <v>6418.7161508803501</v>
      </c>
      <c r="V38" s="75">
        <v>6418.7161508803501</v>
      </c>
      <c r="W38" s="75">
        <v>1010.91357923775</v>
      </c>
      <c r="X38" s="75">
        <v>5871.5520372405899</v>
      </c>
      <c r="Y38" s="75">
        <v>3233.3293060340602</v>
      </c>
      <c r="Z38" s="75">
        <v>0</v>
      </c>
      <c r="AA38" s="75">
        <v>19986.552629320999</v>
      </c>
      <c r="AB38" s="75">
        <v>601007.98869954795</v>
      </c>
      <c r="AC38" s="75">
        <v>4560.03539197188</v>
      </c>
      <c r="AD38" s="75">
        <v>43.070563608935302</v>
      </c>
      <c r="AE38" s="75">
        <v>2972.54549405239</v>
      </c>
      <c r="AF38" s="75">
        <v>520.41591598706998</v>
      </c>
      <c r="AG38" s="75">
        <v>1966.94472824737</v>
      </c>
      <c r="AH38" s="75">
        <v>13104.914567571101</v>
      </c>
      <c r="AI38" s="75">
        <v>13104.914567571101</v>
      </c>
      <c r="AJ38" s="75">
        <v>2194.7214403326302</v>
      </c>
      <c r="AK38" s="75">
        <v>0</v>
      </c>
      <c r="AL38" s="75">
        <v>156159486.980124</v>
      </c>
      <c r="AM38" s="75">
        <v>0</v>
      </c>
      <c r="AN38" s="75">
        <v>20154.562707704201</v>
      </c>
      <c r="AO38" s="75">
        <v>1413.5339353615</v>
      </c>
      <c r="AP38" s="75">
        <v>2410.3509754244701</v>
      </c>
      <c r="AQ38" s="75">
        <v>20919.142333472199</v>
      </c>
      <c r="AR38" s="75">
        <v>1064.1825047183099</v>
      </c>
      <c r="AS38" s="75">
        <v>8236.4775534388009</v>
      </c>
      <c r="AT38" s="75">
        <v>47.580343697984397</v>
      </c>
      <c r="AU38" s="75">
        <v>996.52294234290196</v>
      </c>
      <c r="AV38" s="75">
        <v>4973.0678804102799</v>
      </c>
      <c r="AW38" s="75">
        <v>0</v>
      </c>
      <c r="AX38" s="75">
        <v>195980.14805502701</v>
      </c>
      <c r="AY38" s="75">
        <v>28252.499725127698</v>
      </c>
      <c r="AZ38" s="75">
        <v>3139.1665069087298</v>
      </c>
      <c r="BA38" s="75">
        <v>31391.666232036401</v>
      </c>
      <c r="BB38" s="75">
        <v>12.8431596771128</v>
      </c>
      <c r="BC38" s="75">
        <v>8918.3865089813498</v>
      </c>
      <c r="BD38" s="75">
        <v>896.72317981847596</v>
      </c>
      <c r="BE38" s="75">
        <v>9.8129007278559506</v>
      </c>
      <c r="BF38" s="75">
        <v>21842.036563547601</v>
      </c>
      <c r="BG38" s="75">
        <v>232.65412517049899</v>
      </c>
      <c r="BH38" s="75">
        <v>165.471103446375</v>
      </c>
      <c r="BI38" s="75">
        <v>2074.2829004006899</v>
      </c>
      <c r="BJ38" s="75">
        <v>11.3723306007043</v>
      </c>
      <c r="BK38" s="75">
        <v>0</v>
      </c>
      <c r="BL38" s="75">
        <v>103.07165707545801</v>
      </c>
      <c r="BM38" s="75">
        <v>80094.936010987105</v>
      </c>
      <c r="BN38" s="75">
        <v>63352.139501895799</v>
      </c>
      <c r="BO38" s="75">
        <v>16742.796509091299</v>
      </c>
      <c r="BP38" s="75">
        <v>11.583406894293899</v>
      </c>
      <c r="BQ38" s="75">
        <v>0.31481979331668802</v>
      </c>
      <c r="BR38" s="75">
        <v>10074.821106158</v>
      </c>
      <c r="BS38" s="75">
        <v>10.224011282153</v>
      </c>
      <c r="BT38" s="75">
        <v>20766.372953036</v>
      </c>
      <c r="BU38" s="75">
        <v>76.5619604204213</v>
      </c>
      <c r="BV38" s="75">
        <v>19.051422478325801</v>
      </c>
      <c r="BW38" s="75">
        <v>29666.2450828662</v>
      </c>
      <c r="BX38" s="75">
        <v>13.5215346196597</v>
      </c>
      <c r="BY38" s="75">
        <v>39.095891468994701</v>
      </c>
      <c r="BZ38" s="75">
        <v>90.255488392114103</v>
      </c>
      <c r="CA38" s="75">
        <v>0.94834168433120003</v>
      </c>
      <c r="CB38" s="75">
        <v>2958.0213245324799</v>
      </c>
      <c r="CC38" s="75">
        <v>745.170308569138</v>
      </c>
      <c r="CD38" s="75">
        <v>0</v>
      </c>
      <c r="CE38" s="75">
        <v>345.79135869104499</v>
      </c>
      <c r="CF38" s="75">
        <v>3271.5274497669702</v>
      </c>
      <c r="CG38" s="75">
        <v>3043.3892231039599</v>
      </c>
      <c r="CH38" s="75">
        <v>189375.42948472401</v>
      </c>
      <c r="CI38" s="75">
        <v>1426.29030420344</v>
      </c>
      <c r="CJ38" s="75"/>
      <c r="CK38" s="68">
        <f t="shared" si="14"/>
        <v>5.2900765839212849E-3</v>
      </c>
      <c r="CL38" s="68">
        <f t="shared" si="15"/>
        <v>5.2855623940616398E-3</v>
      </c>
      <c r="CM38" s="68">
        <f t="shared" si="16"/>
        <v>5.2766269465355327E-3</v>
      </c>
      <c r="CN38" s="68">
        <f t="shared" si="17"/>
        <v>5.2951685427052456E-3</v>
      </c>
      <c r="CO38" s="68">
        <f t="shared" si="18"/>
        <v>5.2965182116890986E-3</v>
      </c>
      <c r="CP38" s="68">
        <f t="shared" si="19"/>
        <v>5.266566534038751E-3</v>
      </c>
      <c r="CQ38" s="68">
        <f t="shared" si="20"/>
        <v>5.3033780458220693E-3</v>
      </c>
    </row>
    <row r="39" spans="1:95" x14ac:dyDescent="0.25">
      <c r="A39" s="89" t="s">
        <v>474</v>
      </c>
      <c r="B39" s="75">
        <v>39550.051389</v>
      </c>
      <c r="C39" s="75">
        <v>502.17559347000002</v>
      </c>
      <c r="D39" s="75">
        <v>2038.2164216000001</v>
      </c>
      <c r="E39" s="75">
        <v>5347.8556797000001</v>
      </c>
      <c r="F39" s="75">
        <v>4225.9427443000004</v>
      </c>
      <c r="G39" s="75">
        <v>277.38754763999998</v>
      </c>
      <c r="H39" s="75">
        <v>10291.891195</v>
      </c>
      <c r="P39" s="89"/>
      <c r="Q39" s="89" t="s">
        <v>474</v>
      </c>
      <c r="R39" s="75">
        <v>641.59472367027604</v>
      </c>
      <c r="S39" s="75">
        <v>216.92526459224399</v>
      </c>
      <c r="T39" s="75">
        <v>0</v>
      </c>
      <c r="U39" s="75">
        <v>507.78318103038498</v>
      </c>
      <c r="V39" s="75">
        <v>507.78318103038498</v>
      </c>
      <c r="W39" s="75">
        <v>114.42205894054101</v>
      </c>
      <c r="X39" s="75">
        <v>204.35580322893699</v>
      </c>
      <c r="Y39" s="75">
        <v>154.91333566049801</v>
      </c>
      <c r="Z39" s="75">
        <v>0</v>
      </c>
      <c r="AA39" s="75">
        <v>1483.4240429084</v>
      </c>
      <c r="AB39" s="75">
        <v>39703.279719571998</v>
      </c>
      <c r="AC39" s="75">
        <v>375.470018256755</v>
      </c>
      <c r="AD39" s="75">
        <v>174.44930847396199</v>
      </c>
      <c r="AE39" s="75">
        <v>135.636559104946</v>
      </c>
      <c r="AF39" s="75">
        <v>18.0846085598366</v>
      </c>
      <c r="AG39" s="75">
        <v>68.351880756854996</v>
      </c>
      <c r="AH39" s="75">
        <v>647.24981895797998</v>
      </c>
      <c r="AI39" s="75">
        <v>647.24981895797998</v>
      </c>
      <c r="AJ39" s="75">
        <v>527.65399603800597</v>
      </c>
      <c r="AK39" s="75">
        <v>0</v>
      </c>
      <c r="AL39" s="75">
        <v>10461801.912624201</v>
      </c>
      <c r="AM39" s="75">
        <v>0</v>
      </c>
      <c r="AN39" s="75">
        <v>718.45174796074195</v>
      </c>
      <c r="AO39" s="75">
        <v>64.147365274450394</v>
      </c>
      <c r="AP39" s="75">
        <v>83.760412995591594</v>
      </c>
      <c r="AQ39" s="75">
        <v>743.68296954113305</v>
      </c>
      <c r="AR39" s="75">
        <v>54.501808341460602</v>
      </c>
      <c r="AS39" s="75">
        <v>286.22007421437502</v>
      </c>
      <c r="AT39" s="75">
        <v>192.715314268942</v>
      </c>
      <c r="AU39" s="75">
        <v>34.629480162583</v>
      </c>
      <c r="AV39" s="75">
        <v>504.04719362313</v>
      </c>
      <c r="AW39" s="75">
        <v>0</v>
      </c>
      <c r="AX39" s="75">
        <v>10848.3790043927</v>
      </c>
      <c r="AY39" s="75">
        <v>1840.60618070184</v>
      </c>
      <c r="AZ39" s="75">
        <v>204.511778953576</v>
      </c>
      <c r="BA39" s="75">
        <v>2045.11795965542</v>
      </c>
      <c r="BB39" s="75">
        <v>0.446303657412711</v>
      </c>
      <c r="BC39" s="75">
        <v>418.57220227687799</v>
      </c>
      <c r="BD39" s="75">
        <v>31.161383928064701</v>
      </c>
      <c r="BE39" s="75">
        <v>0.76660059844463901</v>
      </c>
      <c r="BF39" s="75">
        <v>2619.9588513106701</v>
      </c>
      <c r="BG39" s="75">
        <v>13.0713403575896</v>
      </c>
      <c r="BH39" s="75">
        <v>77.236722855867299</v>
      </c>
      <c r="BI39" s="75">
        <v>196.34946227065001</v>
      </c>
      <c r="BJ39" s="75">
        <v>0.70205052299145199</v>
      </c>
      <c r="BK39" s="75">
        <v>0</v>
      </c>
      <c r="BL39" s="75">
        <v>58.657135059552303</v>
      </c>
      <c r="BM39" s="75">
        <v>5370.9226296708302</v>
      </c>
      <c r="BN39" s="75">
        <v>4244.2342518868099</v>
      </c>
      <c r="BO39" s="75">
        <v>1126.6883777840201</v>
      </c>
      <c r="BP39" s="75">
        <v>1.24495161901927</v>
      </c>
      <c r="BQ39" s="75">
        <v>1.7351651471309501E-2</v>
      </c>
      <c r="BR39" s="75">
        <v>573.29952836521704</v>
      </c>
      <c r="BS39" s="75">
        <v>5.4924032306530597</v>
      </c>
      <c r="BT39" s="75">
        <v>1349.049424759</v>
      </c>
      <c r="BU39" s="75">
        <v>17.7648641533975</v>
      </c>
      <c r="BV39" s="75">
        <v>3.6838037509438499</v>
      </c>
      <c r="BW39" s="75">
        <v>1927.2133924172001</v>
      </c>
      <c r="BX39" s="75">
        <v>54.766638064888603</v>
      </c>
      <c r="BY39" s="75">
        <v>2.26769346715388</v>
      </c>
      <c r="BZ39" s="75">
        <v>17.3577329089436</v>
      </c>
      <c r="CA39" s="75">
        <v>5.9793898708642601E-2</v>
      </c>
      <c r="CB39" s="75">
        <v>278.51752857465601</v>
      </c>
      <c r="CC39" s="75">
        <v>605.329469153741</v>
      </c>
      <c r="CD39" s="75">
        <v>0</v>
      </c>
      <c r="CE39" s="75">
        <v>12.0163676210173</v>
      </c>
      <c r="CF39" s="75">
        <v>166.62470544683799</v>
      </c>
      <c r="CG39" s="75">
        <v>114.87817002697101</v>
      </c>
      <c r="CH39" s="75">
        <v>10326.044592558201</v>
      </c>
      <c r="CI39" s="75">
        <v>73.579510284666895</v>
      </c>
      <c r="CJ39" s="75"/>
      <c r="CK39" s="68">
        <f t="shared" si="14"/>
        <v>3.874289038588068E-3</v>
      </c>
      <c r="CL39" s="68">
        <f t="shared" si="15"/>
        <v>3.7269835043103995E-3</v>
      </c>
      <c r="CM39" s="68">
        <f t="shared" si="16"/>
        <v>3.3860673392093455E-3</v>
      </c>
      <c r="CN39" s="68">
        <f t="shared" si="17"/>
        <v>4.3133082402336126E-3</v>
      </c>
      <c r="CO39" s="68">
        <f t="shared" si="18"/>
        <v>4.3283850950137275E-3</v>
      </c>
      <c r="CP39" s="68">
        <f t="shared" si="19"/>
        <v>4.0736541501947589E-3</v>
      </c>
      <c r="CQ39" s="68">
        <f t="shared" si="20"/>
        <v>3.3184763529945766E-3</v>
      </c>
    </row>
    <row r="40" spans="1:95" x14ac:dyDescent="0.25">
      <c r="A40" s="89" t="s">
        <v>449</v>
      </c>
      <c r="B40" s="75">
        <v>159770.96797999999</v>
      </c>
      <c r="C40" s="75">
        <v>2536.5090285000001</v>
      </c>
      <c r="D40" s="75">
        <v>6182.1740050999997</v>
      </c>
      <c r="E40" s="75">
        <v>24572.929101000002</v>
      </c>
      <c r="F40" s="75">
        <v>19199.403044999999</v>
      </c>
      <c r="G40" s="75">
        <v>1448.1154312000001</v>
      </c>
      <c r="H40" s="75">
        <v>31097.431508999998</v>
      </c>
      <c r="P40" s="89"/>
      <c r="Q40" s="89" t="s">
        <v>449</v>
      </c>
      <c r="R40" s="75">
        <v>1986.21607910184</v>
      </c>
      <c r="S40" s="75">
        <v>647.052604374152</v>
      </c>
      <c r="T40" s="75">
        <v>0</v>
      </c>
      <c r="U40" s="75">
        <v>1513.6788904104501</v>
      </c>
      <c r="V40" s="75">
        <v>1513.6788904104501</v>
      </c>
      <c r="W40" s="75">
        <v>337.98899050247098</v>
      </c>
      <c r="X40" s="75">
        <v>632.56921700934197</v>
      </c>
      <c r="Y40" s="75">
        <v>470.86090613682097</v>
      </c>
      <c r="Z40" s="75">
        <v>0</v>
      </c>
      <c r="AA40" s="75">
        <v>4430.8060740317997</v>
      </c>
      <c r="AB40" s="75">
        <v>160499.759954143</v>
      </c>
      <c r="AC40" s="75">
        <v>1117.93467840262</v>
      </c>
      <c r="AD40" s="75">
        <v>504.64405800535701</v>
      </c>
      <c r="AE40" s="75">
        <v>413.27612131329801</v>
      </c>
      <c r="AF40" s="75">
        <v>55.985408868155297</v>
      </c>
      <c r="AG40" s="75">
        <v>211.60036234537299</v>
      </c>
      <c r="AH40" s="75">
        <v>1964.4472525021199</v>
      </c>
      <c r="AI40" s="75">
        <v>1964.4472525021199</v>
      </c>
      <c r="AJ40" s="75">
        <v>1541.0752725971499</v>
      </c>
      <c r="AK40" s="75">
        <v>0</v>
      </c>
      <c r="AL40" s="75">
        <v>47560226.1648506</v>
      </c>
      <c r="AM40" s="75">
        <v>0</v>
      </c>
      <c r="AN40" s="75">
        <v>2220.4455075555402</v>
      </c>
      <c r="AO40" s="75">
        <v>195.50792507300201</v>
      </c>
      <c r="AP40" s="75">
        <v>259.30119716257002</v>
      </c>
      <c r="AQ40" s="75">
        <v>2298.8300026289498</v>
      </c>
      <c r="AR40" s="75">
        <v>165.13696814217599</v>
      </c>
      <c r="AS40" s="75">
        <v>886.06553129071699</v>
      </c>
      <c r="AT40" s="75">
        <v>557.48370495840504</v>
      </c>
      <c r="AU40" s="75">
        <v>107.20414194536301</v>
      </c>
      <c r="AV40" s="75">
        <v>2547.7031512756398</v>
      </c>
      <c r="AW40" s="75">
        <v>0</v>
      </c>
      <c r="AX40" s="75">
        <v>32757.1922309121</v>
      </c>
      <c r="AY40" s="75">
        <v>5586.0773488759096</v>
      </c>
      <c r="AZ40" s="75">
        <v>620.67519842590002</v>
      </c>
      <c r="BA40" s="75">
        <v>6206.7525473018104</v>
      </c>
      <c r="BB40" s="75">
        <v>1.3816441166344</v>
      </c>
      <c r="BC40" s="75">
        <v>1273.5503264368299</v>
      </c>
      <c r="BD40" s="75">
        <v>96.467827152253804</v>
      </c>
      <c r="BE40" s="75">
        <v>3.1504598709193701</v>
      </c>
      <c r="BF40" s="75">
        <v>7729.7593496132504</v>
      </c>
      <c r="BG40" s="75">
        <v>67.130026918434496</v>
      </c>
      <c r="BH40" s="75">
        <v>148.43354943038</v>
      </c>
      <c r="BI40" s="75">
        <v>716.79183000159799</v>
      </c>
      <c r="BJ40" s="75">
        <v>3.37490730115687</v>
      </c>
      <c r="BK40" s="75">
        <v>0</v>
      </c>
      <c r="BL40" s="75">
        <v>108.08916401064801</v>
      </c>
      <c r="BM40" s="75">
        <v>24695.143816990902</v>
      </c>
      <c r="BN40" s="75">
        <v>19294.642582512799</v>
      </c>
      <c r="BO40" s="75">
        <v>5400.5012344780798</v>
      </c>
      <c r="BP40" s="75">
        <v>4.2228260531203601</v>
      </c>
      <c r="BQ40" s="75">
        <v>9.0340507173288703E-2</v>
      </c>
      <c r="BR40" s="75">
        <v>2917.74921796546</v>
      </c>
      <c r="BS40" s="75">
        <v>10.238593775800901</v>
      </c>
      <c r="BT40" s="75">
        <v>6262.1319472874802</v>
      </c>
      <c r="BU40" s="75">
        <v>42.044148129653799</v>
      </c>
      <c r="BV40" s="75">
        <v>9.3702492600737504</v>
      </c>
      <c r="BW40" s="75">
        <v>8945.9041353197008</v>
      </c>
      <c r="BX40" s="75">
        <v>158.42802650749201</v>
      </c>
      <c r="BY40" s="75">
        <v>11.386176024294899</v>
      </c>
      <c r="BZ40" s="75">
        <v>44.251724220528303</v>
      </c>
      <c r="CA40" s="75">
        <v>0.283286436393899</v>
      </c>
      <c r="CB40" s="75">
        <v>1455.31373539024</v>
      </c>
      <c r="CC40" s="75">
        <v>1755.3248996120401</v>
      </c>
      <c r="CD40" s="75">
        <v>0</v>
      </c>
      <c r="CE40" s="75">
        <v>37.1996148940392</v>
      </c>
      <c r="CF40" s="75">
        <v>504.99072361229298</v>
      </c>
      <c r="CG40" s="75">
        <v>353.76717264524802</v>
      </c>
      <c r="CH40" s="75">
        <v>31200.1271730683</v>
      </c>
      <c r="CI40" s="75">
        <v>222.867457832469</v>
      </c>
      <c r="CJ40" s="75"/>
      <c r="CK40" s="68">
        <f t="shared" si="14"/>
        <v>4.5614793686061814E-3</v>
      </c>
      <c r="CL40" s="68">
        <f t="shared" si="15"/>
        <v>4.4132004459134528E-3</v>
      </c>
      <c r="CM40" s="68">
        <f t="shared" si="16"/>
        <v>3.9757118097184865E-3</v>
      </c>
      <c r="CN40" s="68">
        <f t="shared" si="17"/>
        <v>4.9735509954296191E-3</v>
      </c>
      <c r="CO40" s="68">
        <f t="shared" si="18"/>
        <v>4.9605468091677265E-3</v>
      </c>
      <c r="CP40" s="68">
        <f t="shared" si="19"/>
        <v>4.9708082899682614E-3</v>
      </c>
      <c r="CQ40" s="68">
        <f t="shared" si="20"/>
        <v>3.3023841225787586E-3</v>
      </c>
    </row>
    <row r="41" spans="1:95" x14ac:dyDescent="0.25">
      <c r="A41" s="89" t="s">
        <v>450</v>
      </c>
      <c r="B41" s="75">
        <v>26832.463867999999</v>
      </c>
      <c r="C41" s="75">
        <v>477.09450485000002</v>
      </c>
      <c r="D41" s="75">
        <v>1328.6520155999999</v>
      </c>
      <c r="E41" s="75">
        <v>3800.0394261000001</v>
      </c>
      <c r="F41" s="75">
        <v>3082.9661080000001</v>
      </c>
      <c r="G41" s="75">
        <v>226.20255351</v>
      </c>
      <c r="H41" s="75">
        <v>5923.2014392999999</v>
      </c>
      <c r="P41" s="89"/>
      <c r="Q41" s="89" t="s">
        <v>450</v>
      </c>
      <c r="R41" s="75">
        <v>217.35045119744001</v>
      </c>
      <c r="S41" s="75">
        <v>151.33419165408199</v>
      </c>
      <c r="T41" s="75">
        <v>0</v>
      </c>
      <c r="U41" s="75">
        <v>357.28281413513503</v>
      </c>
      <c r="V41" s="75">
        <v>357.28281413513503</v>
      </c>
      <c r="W41" s="75">
        <v>90.354746952876098</v>
      </c>
      <c r="X41" s="75">
        <v>69.435422509835703</v>
      </c>
      <c r="Y41" s="75">
        <v>80.167619666943693</v>
      </c>
      <c r="Z41" s="75">
        <v>0</v>
      </c>
      <c r="AA41" s="75">
        <v>1015.83026277693</v>
      </c>
      <c r="AB41" s="75">
        <v>26936.7378469838</v>
      </c>
      <c r="AC41" s="75">
        <v>268.39458516681702</v>
      </c>
      <c r="AD41" s="75">
        <v>171.63090823533699</v>
      </c>
      <c r="AE41" s="75">
        <v>66.991251994141905</v>
      </c>
      <c r="AF41" s="75">
        <v>6.1264405113185996</v>
      </c>
      <c r="AG41" s="75">
        <v>23.155306414747201</v>
      </c>
      <c r="AH41" s="75">
        <v>344.09555835689298</v>
      </c>
      <c r="AI41" s="75">
        <v>344.09555835689298</v>
      </c>
      <c r="AJ41" s="75">
        <v>472.45076242440001</v>
      </c>
      <c r="AK41" s="75">
        <v>0</v>
      </c>
      <c r="AL41" s="75">
        <v>7634304.6716691703</v>
      </c>
      <c r="AM41" s="75">
        <v>0</v>
      </c>
      <c r="AN41" s="75">
        <v>255.14766082623601</v>
      </c>
      <c r="AO41" s="75">
        <v>31.5081965473405</v>
      </c>
      <c r="AP41" s="75">
        <v>28.375205384953901</v>
      </c>
      <c r="AQ41" s="75">
        <v>262.82447318635002</v>
      </c>
      <c r="AR41" s="75">
        <v>29.863673517381301</v>
      </c>
      <c r="AS41" s="75">
        <v>96.9615821058037</v>
      </c>
      <c r="AT41" s="75">
        <v>189.60180370342201</v>
      </c>
      <c r="AU41" s="75">
        <v>11.731286659404701</v>
      </c>
      <c r="AV41" s="75">
        <v>478.90627949690497</v>
      </c>
      <c r="AW41" s="75">
        <v>0</v>
      </c>
      <c r="AX41" s="75">
        <v>6302.43697454212</v>
      </c>
      <c r="AY41" s="75">
        <v>1199.78275982737</v>
      </c>
      <c r="AZ41" s="75">
        <v>133.30919268330001</v>
      </c>
      <c r="BA41" s="75">
        <v>1333.0919525106699</v>
      </c>
      <c r="BB41" s="75">
        <v>0.15119226724895099</v>
      </c>
      <c r="BC41" s="75">
        <v>212.49600743049601</v>
      </c>
      <c r="BD41" s="75">
        <v>10.5564228595857</v>
      </c>
      <c r="BE41" s="75">
        <v>0.53857642793917404</v>
      </c>
      <c r="BF41" s="75">
        <v>2098.3940223265299</v>
      </c>
      <c r="BG41" s="75">
        <v>10.018512784117901</v>
      </c>
      <c r="BH41" s="75">
        <v>43.739059639654499</v>
      </c>
      <c r="BI41" s="75">
        <v>132.33224752613799</v>
      </c>
      <c r="BJ41" s="75">
        <v>0.523726076853122</v>
      </c>
      <c r="BK41" s="75">
        <v>0</v>
      </c>
      <c r="BL41" s="75">
        <v>32.928618020910797</v>
      </c>
      <c r="BM41" s="75">
        <v>3817.51570073112</v>
      </c>
      <c r="BN41" s="75">
        <v>3097.1505810025101</v>
      </c>
      <c r="BO41" s="75">
        <v>720.36511972861103</v>
      </c>
      <c r="BP41" s="75">
        <v>0.81899846827273304</v>
      </c>
      <c r="BQ41" s="75">
        <v>1.3375629171558099E-2</v>
      </c>
      <c r="BR41" s="75">
        <v>437.752783879253</v>
      </c>
      <c r="BS41" s="75">
        <v>3.0906181944145801</v>
      </c>
      <c r="BT41" s="75">
        <v>992.49228423529905</v>
      </c>
      <c r="BU41" s="75">
        <v>10.552433478948601</v>
      </c>
      <c r="BV41" s="75">
        <v>2.2287918344108402</v>
      </c>
      <c r="BW41" s="75">
        <v>1417.8462413377599</v>
      </c>
      <c r="BX41" s="75">
        <v>53.881844673023203</v>
      </c>
      <c r="BY41" s="75">
        <v>1.72188263577991</v>
      </c>
      <c r="BZ41" s="75">
        <v>10.508083708945801</v>
      </c>
      <c r="CA41" s="75">
        <v>4.4347124636099598E-2</v>
      </c>
      <c r="CB41" s="75">
        <v>227.242974918676</v>
      </c>
      <c r="CC41" s="75">
        <v>582.08021120645401</v>
      </c>
      <c r="CD41" s="75">
        <v>0</v>
      </c>
      <c r="CE41" s="75">
        <v>4.0707243000759403</v>
      </c>
      <c r="CF41" s="75">
        <v>90.891560697875093</v>
      </c>
      <c r="CG41" s="75">
        <v>44.8505184799034</v>
      </c>
      <c r="CH41" s="75">
        <v>5934.9635066055998</v>
      </c>
      <c r="CI41" s="75">
        <v>40.552265174039398</v>
      </c>
      <c r="CJ41" s="75"/>
      <c r="CK41" s="68">
        <f t="shared" si="14"/>
        <v>3.8861127139411564E-3</v>
      </c>
      <c r="CL41" s="68">
        <f t="shared" si="15"/>
        <v>3.7975173230607178E-3</v>
      </c>
      <c r="CM41" s="68">
        <f t="shared" si="16"/>
        <v>3.3416853009965702E-3</v>
      </c>
      <c r="CN41" s="68">
        <f t="shared" si="17"/>
        <v>4.5989719241033879E-3</v>
      </c>
      <c r="CO41" s="68">
        <f t="shared" si="18"/>
        <v>4.600917592218306E-3</v>
      </c>
      <c r="CP41" s="68">
        <f t="shared" si="19"/>
        <v>4.5995122182827227E-3</v>
      </c>
      <c r="CQ41" s="68">
        <f t="shared" si="20"/>
        <v>1.9857618259543639E-3</v>
      </c>
    </row>
    <row r="42" spans="1:95" x14ac:dyDescent="0.25">
      <c r="A42" s="89" t="s">
        <v>451</v>
      </c>
      <c r="B42" s="75">
        <v>176645.07235999999</v>
      </c>
      <c r="C42" s="75">
        <v>2061.6380371999999</v>
      </c>
      <c r="D42" s="75">
        <v>10296.201496</v>
      </c>
      <c r="E42" s="75">
        <v>19993.6407</v>
      </c>
      <c r="F42" s="75">
        <v>15842.440489000001</v>
      </c>
      <c r="G42" s="75">
        <v>872.78208611000002</v>
      </c>
      <c r="H42" s="75">
        <v>64998.119243000001</v>
      </c>
      <c r="P42" s="89"/>
      <c r="Q42" s="89" t="s">
        <v>451</v>
      </c>
      <c r="R42" s="75">
        <v>3370.7008384975802</v>
      </c>
      <c r="S42" s="75">
        <v>1488.7486885298899</v>
      </c>
      <c r="T42" s="75">
        <v>0</v>
      </c>
      <c r="U42" s="75">
        <v>3498.5111812427399</v>
      </c>
      <c r="V42" s="75">
        <v>3498.5111812427399</v>
      </c>
      <c r="W42" s="75">
        <v>832.49566438615</v>
      </c>
      <c r="X42" s="75">
        <v>1074.53612830467</v>
      </c>
      <c r="Y42" s="75">
        <v>938.02482349128104</v>
      </c>
      <c r="Z42" s="75">
        <v>0</v>
      </c>
      <c r="AA42" s="75">
        <v>10095.2215086756</v>
      </c>
      <c r="AB42" s="75">
        <v>177218.757130243</v>
      </c>
      <c r="AC42" s="75">
        <v>2605.7791829309999</v>
      </c>
      <c r="AD42" s="75">
        <v>1421.14434407457</v>
      </c>
      <c r="AE42" s="75">
        <v>806.94694060476797</v>
      </c>
      <c r="AF42" s="75">
        <v>95.009803799812801</v>
      </c>
      <c r="AG42" s="75">
        <v>359.09560530214299</v>
      </c>
      <c r="AH42" s="75">
        <v>3960.2033278205199</v>
      </c>
      <c r="AI42" s="75">
        <v>3960.2033278205199</v>
      </c>
      <c r="AJ42" s="75">
        <v>4089.1834139357202</v>
      </c>
      <c r="AK42" s="75">
        <v>0</v>
      </c>
      <c r="AL42" s="75">
        <v>39201037.581847101</v>
      </c>
      <c r="AM42" s="75">
        <v>0</v>
      </c>
      <c r="AN42" s="75">
        <v>3827.2191003364301</v>
      </c>
      <c r="AO42" s="75">
        <v>380.852264636656</v>
      </c>
      <c r="AP42" s="75">
        <v>440.046136043383</v>
      </c>
      <c r="AQ42" s="75">
        <v>3955.8712049260098</v>
      </c>
      <c r="AR42" s="75">
        <v>337.45656750276902</v>
      </c>
      <c r="AS42" s="75">
        <v>1503.69393566342</v>
      </c>
      <c r="AT42" s="75">
        <v>1569.94765218304</v>
      </c>
      <c r="AU42" s="75">
        <v>181.93032909470301</v>
      </c>
      <c r="AV42" s="75">
        <v>2066.35210311017</v>
      </c>
      <c r="AW42" s="75">
        <v>0</v>
      </c>
      <c r="AX42" s="75">
        <v>68775.713087297496</v>
      </c>
      <c r="AY42" s="75">
        <v>9293.3245115825193</v>
      </c>
      <c r="AZ42" s="75">
        <v>1032.5916257676199</v>
      </c>
      <c r="BA42" s="75">
        <v>10325.916137350099</v>
      </c>
      <c r="BB42" s="75">
        <v>2.3447137722157798</v>
      </c>
      <c r="BC42" s="75">
        <v>2516.0667149149799</v>
      </c>
      <c r="BD42" s="75">
        <v>163.71036080574501</v>
      </c>
      <c r="BE42" s="75">
        <v>3.08098075585464</v>
      </c>
      <c r="BF42" s="75">
        <v>19194.274036703599</v>
      </c>
      <c r="BG42" s="75">
        <v>44.1770301415918</v>
      </c>
      <c r="BH42" s="75">
        <v>415.711242128121</v>
      </c>
      <c r="BI42" s="75">
        <v>845.29619372013406</v>
      </c>
      <c r="BJ42" s="75">
        <v>2.5163948729310999</v>
      </c>
      <c r="BK42" s="75">
        <v>0</v>
      </c>
      <c r="BL42" s="75">
        <v>318.60011112397098</v>
      </c>
      <c r="BM42" s="75">
        <v>20070.723511039901</v>
      </c>
      <c r="BN42" s="75">
        <v>15903.418992556901</v>
      </c>
      <c r="BO42" s="75">
        <v>4167.3045184829998</v>
      </c>
      <c r="BP42" s="75">
        <v>5.5602258558066904</v>
      </c>
      <c r="BQ42" s="75">
        <v>5.7878316330186197E-2</v>
      </c>
      <c r="BR42" s="75">
        <v>1954.1021283310399</v>
      </c>
      <c r="BS42" s="75">
        <v>29.759107393750998</v>
      </c>
      <c r="BT42" s="75">
        <v>4974.4408629992804</v>
      </c>
      <c r="BU42" s="75">
        <v>90.690892860882798</v>
      </c>
      <c r="BV42" s="75">
        <v>18.399941158638999</v>
      </c>
      <c r="BW42" s="75">
        <v>7106.3465117919704</v>
      </c>
      <c r="BX42" s="75">
        <v>446.15445902591398</v>
      </c>
      <c r="BY42" s="75">
        <v>7.8260711257351003</v>
      </c>
      <c r="BZ42" s="75">
        <v>86.636507834675399</v>
      </c>
      <c r="CA42" s="75">
        <v>0.21691214625462199</v>
      </c>
      <c r="CB42" s="75">
        <v>875.62066226403601</v>
      </c>
      <c r="CC42" s="75">
        <v>4870.8888228309597</v>
      </c>
      <c r="CD42" s="75">
        <v>0</v>
      </c>
      <c r="CE42" s="75">
        <v>63.129548578884901</v>
      </c>
      <c r="CF42" s="75">
        <v>1029.8509827267901</v>
      </c>
      <c r="CG42" s="75">
        <v>630.13692970108605</v>
      </c>
      <c r="CH42" s="75">
        <v>65177.1665540104</v>
      </c>
      <c r="CI42" s="75">
        <v>456.63397256288403</v>
      </c>
      <c r="CJ42" s="75"/>
      <c r="CK42" s="68">
        <f t="shared" si="14"/>
        <v>3.2476692532574509E-3</v>
      </c>
      <c r="CL42" s="68">
        <f t="shared" si="15"/>
        <v>2.2865633176677794E-3</v>
      </c>
      <c r="CM42" s="68">
        <f t="shared" si="16"/>
        <v>2.8859809475993143E-3</v>
      </c>
      <c r="CN42" s="68">
        <f t="shared" si="17"/>
        <v>3.8553664235799522E-3</v>
      </c>
      <c r="CO42" s="68">
        <f t="shared" si="18"/>
        <v>3.8490599727510361E-3</v>
      </c>
      <c r="CP42" s="68">
        <f t="shared" si="19"/>
        <v>3.2523309073488869E-3</v>
      </c>
      <c r="CQ42" s="68">
        <f t="shared" si="20"/>
        <v>2.7546537206871876E-3</v>
      </c>
    </row>
    <row r="43" spans="1:95" x14ac:dyDescent="0.25">
      <c r="A43" s="89" t="s">
        <v>452</v>
      </c>
      <c r="B43" s="75">
        <v>118925.04643</v>
      </c>
      <c r="C43" s="75">
        <v>1538.4368044</v>
      </c>
      <c r="D43" s="75">
        <v>6423.2167307</v>
      </c>
      <c r="E43" s="75">
        <v>15124.150890000001</v>
      </c>
      <c r="F43" s="75">
        <v>11950.006775</v>
      </c>
      <c r="G43" s="75">
        <v>781.05092868999998</v>
      </c>
      <c r="H43" s="75">
        <v>34695.440756000004</v>
      </c>
      <c r="P43" s="89"/>
      <c r="Q43" s="89" t="s">
        <v>452</v>
      </c>
      <c r="R43" s="75">
        <v>1778.0638760884499</v>
      </c>
      <c r="S43" s="75">
        <v>798.41528505543602</v>
      </c>
      <c r="T43" s="75">
        <v>0</v>
      </c>
      <c r="U43" s="75">
        <v>1876.6410905942</v>
      </c>
      <c r="V43" s="75">
        <v>1876.6410905942</v>
      </c>
      <c r="W43" s="75">
        <v>447.82271383561198</v>
      </c>
      <c r="X43" s="75">
        <v>566.85865068659996</v>
      </c>
      <c r="Y43" s="75">
        <v>499.46962270504099</v>
      </c>
      <c r="Z43" s="75">
        <v>0</v>
      </c>
      <c r="AA43" s="75">
        <v>5411.6094119063</v>
      </c>
      <c r="AB43" s="75">
        <v>119332.65348170399</v>
      </c>
      <c r="AC43" s="75">
        <v>1398.3089780293501</v>
      </c>
      <c r="AD43" s="75">
        <v>768.58688051947604</v>
      </c>
      <c r="AE43" s="75">
        <v>429.20804214592101</v>
      </c>
      <c r="AF43" s="75">
        <v>50.118225982055897</v>
      </c>
      <c r="AG43" s="75">
        <v>189.424931673652</v>
      </c>
      <c r="AH43" s="75">
        <v>2110.0227464698601</v>
      </c>
      <c r="AI43" s="75">
        <v>2110.0227464698601</v>
      </c>
      <c r="AJ43" s="75">
        <v>2206.4600492517302</v>
      </c>
      <c r="AK43" s="75">
        <v>0</v>
      </c>
      <c r="AL43" s="75">
        <v>29574076.750572301</v>
      </c>
      <c r="AM43" s="75">
        <v>0</v>
      </c>
      <c r="AN43" s="75">
        <v>2020.8573642732199</v>
      </c>
      <c r="AO43" s="75">
        <v>202.54606690450001</v>
      </c>
      <c r="AP43" s="75">
        <v>232.12684474018101</v>
      </c>
      <c r="AQ43" s="75">
        <v>2088.5756857966799</v>
      </c>
      <c r="AR43" s="75">
        <v>179.92751089003599</v>
      </c>
      <c r="AS43" s="75">
        <v>793.20713269158796</v>
      </c>
      <c r="AT43" s="75">
        <v>849.06310552369905</v>
      </c>
      <c r="AU43" s="75">
        <v>95.969281516604994</v>
      </c>
      <c r="AV43" s="75">
        <v>1543.21995751693</v>
      </c>
      <c r="AW43" s="75">
        <v>0</v>
      </c>
      <c r="AX43" s="75">
        <v>36721.450700683898</v>
      </c>
      <c r="AY43" s="75">
        <v>5797.7230393139098</v>
      </c>
      <c r="AZ43" s="75">
        <v>644.19148967630599</v>
      </c>
      <c r="BA43" s="75">
        <v>6441.9145289902199</v>
      </c>
      <c r="BB43" s="75">
        <v>1.2368499021130701</v>
      </c>
      <c r="BC43" s="75">
        <v>1339.1287465810101</v>
      </c>
      <c r="BD43" s="75">
        <v>86.358140413649295</v>
      </c>
      <c r="BE43" s="75">
        <v>2.2795130726367798</v>
      </c>
      <c r="BF43" s="75">
        <v>10328.718310705201</v>
      </c>
      <c r="BG43" s="75">
        <v>34.3609772032165</v>
      </c>
      <c r="BH43" s="75">
        <v>286.45452665112401</v>
      </c>
      <c r="BI43" s="75">
        <v>614.14246939709005</v>
      </c>
      <c r="BJ43" s="75">
        <v>1.9229916045790001</v>
      </c>
      <c r="BK43" s="75">
        <v>0</v>
      </c>
      <c r="BL43" s="75">
        <v>219.10540756736401</v>
      </c>
      <c r="BM43" s="75">
        <v>15184.569915099601</v>
      </c>
      <c r="BN43" s="75">
        <v>11997.8658572724</v>
      </c>
      <c r="BO43" s="75">
        <v>3186.7040578272299</v>
      </c>
      <c r="BP43" s="75">
        <v>4.0021698785804398</v>
      </c>
      <c r="BQ43" s="75">
        <v>4.5200198526210197E-2</v>
      </c>
      <c r="BR43" s="75">
        <v>1515.9620328378401</v>
      </c>
      <c r="BS43" s="75">
        <v>20.476585418960799</v>
      </c>
      <c r="BT43" s="75">
        <v>3770.1432691237101</v>
      </c>
      <c r="BU43" s="75">
        <v>63.2299531264295</v>
      </c>
      <c r="BV43" s="75">
        <v>12.892610750839101</v>
      </c>
      <c r="BW43" s="75">
        <v>5385.9192915447202</v>
      </c>
      <c r="BX43" s="75">
        <v>241.29033119332399</v>
      </c>
      <c r="BY43" s="75">
        <v>6.0485047031200798</v>
      </c>
      <c r="BZ43" s="75">
        <v>60.715175078953003</v>
      </c>
      <c r="CA43" s="75">
        <v>0.16517911473404001</v>
      </c>
      <c r="CB43" s="75">
        <v>783.936974619289</v>
      </c>
      <c r="CC43" s="75">
        <v>2632.82563105488</v>
      </c>
      <c r="CD43" s="75">
        <v>0</v>
      </c>
      <c r="CE43" s="75">
        <v>33.301185588171201</v>
      </c>
      <c r="CF43" s="75">
        <v>549.04491297921095</v>
      </c>
      <c r="CG43" s="75">
        <v>333.39865976477802</v>
      </c>
      <c r="CH43" s="75">
        <v>34791.152957555503</v>
      </c>
      <c r="CI43" s="75">
        <v>243.50497711459099</v>
      </c>
      <c r="CJ43" s="75"/>
      <c r="CK43" s="68">
        <f t="shared" si="14"/>
        <v>3.4274281485684476E-3</v>
      </c>
      <c r="CL43" s="68">
        <f t="shared" si="15"/>
        <v>3.1090995114325883E-3</v>
      </c>
      <c r="CM43" s="68">
        <f t="shared" si="16"/>
        <v>2.9109711028203508E-3</v>
      </c>
      <c r="CN43" s="68">
        <f t="shared" si="17"/>
        <v>3.9948705576290256E-3</v>
      </c>
      <c r="CO43" s="68">
        <f t="shared" si="18"/>
        <v>4.0049418526291987E-3</v>
      </c>
      <c r="CP43" s="68">
        <f t="shared" si="19"/>
        <v>3.6950803376286623E-3</v>
      </c>
      <c r="CQ43" s="68">
        <f t="shared" si="20"/>
        <v>2.7586391603613737E-3</v>
      </c>
    </row>
    <row r="44" spans="1:95" x14ac:dyDescent="0.25">
      <c r="A44" s="89" t="s">
        <v>475</v>
      </c>
      <c r="B44" s="75">
        <v>2735.4289316999998</v>
      </c>
      <c r="C44" s="75">
        <v>44.086671246999998</v>
      </c>
      <c r="D44" s="75">
        <v>159.04627540000001</v>
      </c>
      <c r="E44" s="75">
        <v>289.91027249000001</v>
      </c>
      <c r="F44" s="75">
        <v>226.80039923000001</v>
      </c>
      <c r="G44" s="75">
        <v>17.566317575999999</v>
      </c>
      <c r="H44" s="75">
        <v>985.17753320999998</v>
      </c>
      <c r="P44" s="89"/>
      <c r="Q44" s="89" t="s">
        <v>475</v>
      </c>
      <c r="R44" s="75">
        <v>11.6938066053384</v>
      </c>
      <c r="S44" s="75">
        <v>29.431642486036399</v>
      </c>
      <c r="T44" s="75">
        <v>0</v>
      </c>
      <c r="U44" s="75">
        <v>69.888020959007903</v>
      </c>
      <c r="V44" s="75">
        <v>69.888020959007903</v>
      </c>
      <c r="W44" s="75">
        <v>18.970724154351</v>
      </c>
      <c r="X44" s="75">
        <v>3.7922548438637298</v>
      </c>
      <c r="Y44" s="75">
        <v>11.885347927641099</v>
      </c>
      <c r="Z44" s="75">
        <v>0</v>
      </c>
      <c r="AA44" s="75">
        <v>195.02931903713099</v>
      </c>
      <c r="AB44" s="75">
        <v>2739.1473827278801</v>
      </c>
      <c r="AC44" s="75">
        <v>53.054856351612898</v>
      </c>
      <c r="AD44" s="75">
        <v>40.009573880140202</v>
      </c>
      <c r="AE44" s="75">
        <v>9.3588382291241601</v>
      </c>
      <c r="AF44" s="75">
        <v>0.32961302508753998</v>
      </c>
      <c r="AG44" s="75">
        <v>1.2457913326416299</v>
      </c>
      <c r="AH44" s="75">
        <v>52.651137795342699</v>
      </c>
      <c r="AI44" s="75">
        <v>52.651137795342699</v>
      </c>
      <c r="AJ44" s="75">
        <v>105.73935879895301</v>
      </c>
      <c r="AK44" s="75">
        <v>0</v>
      </c>
      <c r="AL44" s="75">
        <v>560259.20977088402</v>
      </c>
      <c r="AM44" s="75">
        <v>0</v>
      </c>
      <c r="AN44" s="75">
        <v>16.9436458385996</v>
      </c>
      <c r="AO44" s="75">
        <v>4.3690795307536998</v>
      </c>
      <c r="AP44" s="75">
        <v>1.5266305546696599</v>
      </c>
      <c r="AQ44" s="75">
        <v>17.118506163553899</v>
      </c>
      <c r="AR44" s="75">
        <v>4.7244649302270201</v>
      </c>
      <c r="AS44" s="75">
        <v>5.2166896452961602</v>
      </c>
      <c r="AT44" s="75">
        <v>44.198848519072698</v>
      </c>
      <c r="AU44" s="75">
        <v>0.631167343430447</v>
      </c>
      <c r="AV44" s="75">
        <v>44.144470808049</v>
      </c>
      <c r="AW44" s="75">
        <v>0</v>
      </c>
      <c r="AX44" s="75">
        <v>1057.6138969449401</v>
      </c>
      <c r="AY44" s="75">
        <v>143.23487438615001</v>
      </c>
      <c r="AZ44" s="75">
        <v>15.914997587041199</v>
      </c>
      <c r="BA44" s="75">
        <v>159.14987197319101</v>
      </c>
      <c r="BB44" s="75">
        <v>8.1343411337709507E-3</v>
      </c>
      <c r="BC44" s="75">
        <v>30.767062280626298</v>
      </c>
      <c r="BD44" s="75">
        <v>0.56795289755328204</v>
      </c>
      <c r="BE44" s="75">
        <v>5.36976726907962E-2</v>
      </c>
      <c r="BF44" s="75">
        <v>444.03697024289397</v>
      </c>
      <c r="BG44" s="75">
        <v>0.40876303741794601</v>
      </c>
      <c r="BH44" s="75">
        <v>11.7962439744925</v>
      </c>
      <c r="BI44" s="75">
        <v>17.159913137893501</v>
      </c>
      <c r="BJ44" s="75">
        <v>3.0668573554456902E-2</v>
      </c>
      <c r="BK44" s="75">
        <v>0</v>
      </c>
      <c r="BL44" s="75">
        <v>9.1338935839988498</v>
      </c>
      <c r="BM44" s="75">
        <v>290.54729028301801</v>
      </c>
      <c r="BN44" s="75">
        <v>227.290811284798</v>
      </c>
      <c r="BO44" s="75">
        <v>63.256478998219698</v>
      </c>
      <c r="BP44" s="75">
        <v>0.120970471954452</v>
      </c>
      <c r="BQ44" s="75">
        <v>4.9621918351824596E-4</v>
      </c>
      <c r="BR44" s="75">
        <v>18.9304807949866</v>
      </c>
      <c r="BS44" s="75">
        <v>0.85081486102614101</v>
      </c>
      <c r="BT44" s="75">
        <v>67.361190606105694</v>
      </c>
      <c r="BU44" s="75">
        <v>2.4145091309931201</v>
      </c>
      <c r="BV44" s="75">
        <v>0.47605184278840601</v>
      </c>
      <c r="BW44" s="75">
        <v>96.2302761840198</v>
      </c>
      <c r="BX44" s="75">
        <v>12.560606667597</v>
      </c>
      <c r="BY44" s="75">
        <v>8.0738412561936104E-2</v>
      </c>
      <c r="BZ44" s="75">
        <v>2.2393336519012101</v>
      </c>
      <c r="CA44" s="75">
        <v>2.7691292294294901E-3</v>
      </c>
      <c r="CB44" s="75">
        <v>17.6034481698881</v>
      </c>
      <c r="CC44" s="75">
        <v>134.42270184420201</v>
      </c>
      <c r="CD44" s="75">
        <v>0</v>
      </c>
      <c r="CE44" s="75">
        <v>0.21901266080589901</v>
      </c>
      <c r="CF44" s="75">
        <v>14.3100718798811</v>
      </c>
      <c r="CG44" s="75">
        <v>4.0357752707749697</v>
      </c>
      <c r="CH44" s="75">
        <v>985.73857856997097</v>
      </c>
      <c r="CI44" s="75">
        <v>6.4551607986287198</v>
      </c>
      <c r="CJ44" s="75"/>
      <c r="CK44" s="68">
        <f t="shared" si="14"/>
        <v>1.3593667102034226E-3</v>
      </c>
      <c r="CL44" s="68">
        <f t="shared" si="15"/>
        <v>1.3110438918187823E-3</v>
      </c>
      <c r="CM44" s="68">
        <f t="shared" si="16"/>
        <v>6.513612024579246E-4</v>
      </c>
      <c r="CN44" s="68">
        <f t="shared" si="17"/>
        <v>2.1972929332470491E-3</v>
      </c>
      <c r="CO44" s="68">
        <f t="shared" si="18"/>
        <v>2.162306841006286E-3</v>
      </c>
      <c r="CP44" s="68">
        <f t="shared" si="19"/>
        <v>2.1137380516694356E-3</v>
      </c>
      <c r="CQ44" s="68">
        <f t="shared" si="20"/>
        <v>5.6948655552765005E-4</v>
      </c>
    </row>
    <row r="45" spans="1:95" s="43" customFormat="1" x14ac:dyDescent="0.25">
      <c r="A45" s="43" t="s">
        <v>453</v>
      </c>
      <c r="B45" s="76">
        <v>134555.18522000001</v>
      </c>
      <c r="C45" s="76">
        <v>1940.5058380999999</v>
      </c>
      <c r="D45" s="76">
        <v>8319.7247157000002</v>
      </c>
      <c r="E45" s="76">
        <v>14197.041177999999</v>
      </c>
      <c r="F45" s="76">
        <v>11218.476026</v>
      </c>
      <c r="G45" s="76">
        <v>797.36473521000005</v>
      </c>
      <c r="H45" s="76">
        <v>48036.988705999996</v>
      </c>
      <c r="I45" s="76"/>
      <c r="J45" s="76"/>
      <c r="K45" s="76"/>
      <c r="L45" s="76"/>
      <c r="M45" s="76"/>
      <c r="N45" s="76"/>
      <c r="O45" s="76"/>
      <c r="Q45" s="43" t="s">
        <v>453</v>
      </c>
      <c r="R45" s="75">
        <v>968.21935412061202</v>
      </c>
      <c r="S45" s="75">
        <v>1365.71996699786</v>
      </c>
      <c r="T45" s="75">
        <v>0</v>
      </c>
      <c r="U45" s="75">
        <v>3237.4083829072702</v>
      </c>
      <c r="V45" s="75">
        <v>3237.4083829072702</v>
      </c>
      <c r="W45" s="75">
        <v>860.83581127184596</v>
      </c>
      <c r="X45" s="75">
        <v>311.14660889577499</v>
      </c>
      <c r="Y45" s="75">
        <v>603.09666170761898</v>
      </c>
      <c r="Z45" s="75">
        <v>0</v>
      </c>
      <c r="AA45" s="75">
        <v>9085.1920190122692</v>
      </c>
      <c r="AB45" s="75">
        <v>134769.78216041901</v>
      </c>
      <c r="AC45" s="75">
        <v>2449.9797984261199</v>
      </c>
      <c r="AD45" s="75">
        <v>1764.2779497843201</v>
      </c>
      <c r="AE45" s="75">
        <v>485.35694178098498</v>
      </c>
      <c r="AF45" s="75">
        <v>27.291172260690502</v>
      </c>
      <c r="AG45" s="75">
        <v>103.148649396663</v>
      </c>
      <c r="AH45" s="75">
        <v>2641.7808534013602</v>
      </c>
      <c r="AI45" s="75">
        <v>2641.7808534013602</v>
      </c>
      <c r="AJ45" s="75">
        <v>4713.7727104067098</v>
      </c>
      <c r="AK45" s="75">
        <v>0</v>
      </c>
      <c r="AL45" s="75">
        <v>27715679.251839399</v>
      </c>
      <c r="AM45" s="75">
        <v>0</v>
      </c>
      <c r="AN45" s="75">
        <v>1241.06952936622</v>
      </c>
      <c r="AO45" s="75">
        <v>227.21688266969301</v>
      </c>
      <c r="AP45" s="75">
        <v>126.401450586244</v>
      </c>
      <c r="AQ45" s="75">
        <v>1267.5353083272801</v>
      </c>
      <c r="AR45" s="75">
        <v>234.31029614987</v>
      </c>
      <c r="AS45" s="75">
        <v>431.92964921674798</v>
      </c>
      <c r="AT45" s="75">
        <v>1949.0092964053099</v>
      </c>
      <c r="AU45" s="75">
        <v>52.258668199090003</v>
      </c>
      <c r="AV45" s="75">
        <v>1942.9943782580101</v>
      </c>
      <c r="AW45" s="75">
        <v>0</v>
      </c>
      <c r="AX45" s="75">
        <v>51416.1834120934</v>
      </c>
      <c r="AY45" s="75">
        <v>7496.6316376042296</v>
      </c>
      <c r="AZ45" s="75">
        <v>832.95879873234196</v>
      </c>
      <c r="BA45" s="75">
        <v>8329.5904363365698</v>
      </c>
      <c r="BB45" s="75">
        <v>0.67350892387985895</v>
      </c>
      <c r="BC45" s="75">
        <v>1574.6595710363299</v>
      </c>
      <c r="BD45" s="75">
        <v>47.025083775871501</v>
      </c>
      <c r="BE45" s="75">
        <v>2.6598062115224601</v>
      </c>
      <c r="BF45" s="75">
        <v>20104.461078413999</v>
      </c>
      <c r="BG45" s="75">
        <v>20.142557228128702</v>
      </c>
      <c r="BH45" s="75">
        <v>585.621779460639</v>
      </c>
      <c r="BI45" s="75">
        <v>850.685957329541</v>
      </c>
      <c r="BJ45" s="75">
        <v>1.5152861402029301</v>
      </c>
      <c r="BK45" s="75">
        <v>0</v>
      </c>
      <c r="BL45" s="75">
        <v>453.46618352375702</v>
      </c>
      <c r="BM45" s="75">
        <v>14229.0720401789</v>
      </c>
      <c r="BN45" s="75">
        <v>11243.923754437799</v>
      </c>
      <c r="BO45" s="75">
        <v>2985.1482857410501</v>
      </c>
      <c r="BP45" s="75">
        <v>5.9990084503160901</v>
      </c>
      <c r="BQ45" s="75">
        <v>2.4430747532201199E-2</v>
      </c>
      <c r="BR45" s="75">
        <v>933.29948171541798</v>
      </c>
      <c r="BS45" s="75">
        <v>42.239673473437001</v>
      </c>
      <c r="BT45" s="75">
        <v>3330.9923582290198</v>
      </c>
      <c r="BU45" s="75">
        <v>119.83944079763199</v>
      </c>
      <c r="BV45" s="75">
        <v>23.6252968247932</v>
      </c>
      <c r="BW45" s="75">
        <v>4758.5604275864298</v>
      </c>
      <c r="BX45" s="75">
        <v>553.87813342508105</v>
      </c>
      <c r="BY45" s="75">
        <v>3.9830746764992702</v>
      </c>
      <c r="BZ45" s="75">
        <v>111.13212206991901</v>
      </c>
      <c r="CA45" s="75">
        <v>0.13686997304849599</v>
      </c>
      <c r="CB45" s="75">
        <v>798.87357897672405</v>
      </c>
      <c r="CC45" s="75">
        <v>5942.2870071467496</v>
      </c>
      <c r="CD45" s="75">
        <v>0</v>
      </c>
      <c r="CE45" s="75">
        <v>18.133684862491702</v>
      </c>
      <c r="CF45" s="75">
        <v>710.88981471016996</v>
      </c>
      <c r="CG45" s="75">
        <v>252.50689370902199</v>
      </c>
      <c r="CH45" s="75">
        <v>48086.634838539001</v>
      </c>
      <c r="CI45" s="75">
        <v>319.46371006352302</v>
      </c>
      <c r="CJ45" s="76"/>
      <c r="CK45" s="63">
        <f t="shared" si="14"/>
        <v>1.5948619153407335E-3</v>
      </c>
      <c r="CL45" s="63">
        <f t="shared" si="15"/>
        <v>1.2824182793733847E-3</v>
      </c>
      <c r="CM45" s="63">
        <f t="shared" si="16"/>
        <v>1.1858229657469622E-3</v>
      </c>
      <c r="CN45" s="63">
        <f t="shared" si="17"/>
        <v>2.2561646315808737E-3</v>
      </c>
      <c r="CO45" s="63">
        <f t="shared" si="18"/>
        <v>2.2683765940062824E-3</v>
      </c>
      <c r="CP45" s="63">
        <f t="shared" si="19"/>
        <v>1.892288058521447E-3</v>
      </c>
      <c r="CQ45" s="63">
        <f t="shared" si="20"/>
        <v>1.033498016348465E-3</v>
      </c>
    </row>
    <row r="46" spans="1:95" x14ac:dyDescent="0.25">
      <c r="A46" s="89" t="s">
        <v>454</v>
      </c>
      <c r="B46" s="75">
        <v>331320.22600000002</v>
      </c>
      <c r="C46" s="75">
        <v>3566.5925954999998</v>
      </c>
      <c r="D46" s="75">
        <v>16249.70825</v>
      </c>
      <c r="E46" s="75">
        <v>45134.712538</v>
      </c>
      <c r="F46" s="75">
        <v>35507.794592999999</v>
      </c>
      <c r="G46" s="75">
        <v>2015.3951414000001</v>
      </c>
      <c r="H46" s="75">
        <v>95755.983963000006</v>
      </c>
      <c r="P46" s="89"/>
      <c r="Q46" s="89" t="s">
        <v>454</v>
      </c>
      <c r="R46" s="75">
        <v>8007.45509706345</v>
      </c>
      <c r="S46" s="75">
        <v>1663.1799235511401</v>
      </c>
      <c r="T46" s="75">
        <v>0</v>
      </c>
      <c r="U46" s="75">
        <v>3852.4763976045901</v>
      </c>
      <c r="V46" s="75">
        <v>3852.4763976045901</v>
      </c>
      <c r="W46" s="75">
        <v>736.03927075037598</v>
      </c>
      <c r="X46" s="75">
        <v>2547.6994141079399</v>
      </c>
      <c r="Y46" s="75">
        <v>1562.0187644098801</v>
      </c>
      <c r="Z46" s="75">
        <v>0</v>
      </c>
      <c r="AA46" s="75">
        <v>11629.098256838201</v>
      </c>
      <c r="AB46" s="75">
        <v>332915.48732353299</v>
      </c>
      <c r="AC46" s="75">
        <v>2792.1792399102001</v>
      </c>
      <c r="AD46" s="75">
        <v>667.81203962625</v>
      </c>
      <c r="AE46" s="75">
        <v>1410.58001642205</v>
      </c>
      <c r="AF46" s="75">
        <v>225.705789314854</v>
      </c>
      <c r="AG46" s="75">
        <v>853.069241154064</v>
      </c>
      <c r="AH46" s="75">
        <v>6403.6982263427399</v>
      </c>
      <c r="AI46" s="75">
        <v>6403.6982263427399</v>
      </c>
      <c r="AJ46" s="75">
        <v>2646.0195944328402</v>
      </c>
      <c r="AK46" s="75">
        <v>0</v>
      </c>
      <c r="AL46" s="75">
        <v>87964276.183199599</v>
      </c>
      <c r="AM46" s="75">
        <v>0</v>
      </c>
      <c r="AN46" s="75">
        <v>8808.9258427462992</v>
      </c>
      <c r="AO46" s="75">
        <v>669.45237544147403</v>
      </c>
      <c r="AP46" s="75">
        <v>1045.3757285659599</v>
      </c>
      <c r="AQ46" s="75">
        <v>9135.5055032205</v>
      </c>
      <c r="AR46" s="75">
        <v>527.29991002779298</v>
      </c>
      <c r="AS46" s="75">
        <v>3572.1829614172598</v>
      </c>
      <c r="AT46" s="75">
        <v>737.73630959396803</v>
      </c>
      <c r="AU46" s="75">
        <v>432.194602697704</v>
      </c>
      <c r="AV46" s="75">
        <v>3582.7042560888799</v>
      </c>
      <c r="AW46" s="75">
        <v>0</v>
      </c>
      <c r="AX46" s="75">
        <v>100152.70206562</v>
      </c>
      <c r="AY46" s="75">
        <v>14692.1675704073</v>
      </c>
      <c r="AZ46" s="75">
        <v>1632.4626396710701</v>
      </c>
      <c r="BA46" s="75">
        <v>16324.6302100784</v>
      </c>
      <c r="BB46" s="75">
        <v>5.5701131125186301</v>
      </c>
      <c r="BC46" s="75">
        <v>4275.7377750619698</v>
      </c>
      <c r="BD46" s="75">
        <v>388.91129261639003</v>
      </c>
      <c r="BE46" s="75">
        <v>5.79463842071904</v>
      </c>
      <c r="BF46" s="75">
        <v>16457.514447598998</v>
      </c>
      <c r="BG46" s="75">
        <v>124.902153737109</v>
      </c>
      <c r="BH46" s="75">
        <v>254.99504366804899</v>
      </c>
      <c r="BI46" s="75">
        <v>1308.78356377144</v>
      </c>
      <c r="BJ46" s="75">
        <v>6.2596780126435103</v>
      </c>
      <c r="BK46" s="75">
        <v>0</v>
      </c>
      <c r="BL46" s="75">
        <v>184.629509543257</v>
      </c>
      <c r="BM46" s="75">
        <v>45361.522942658798</v>
      </c>
      <c r="BN46" s="75">
        <v>35686.113407338002</v>
      </c>
      <c r="BO46" s="75">
        <v>9675.4095353207995</v>
      </c>
      <c r="BP46" s="75">
        <v>7.67176413961871</v>
      </c>
      <c r="BQ46" s="75">
        <v>0.168191822726345</v>
      </c>
      <c r="BR46" s="75">
        <v>5426.5031020574497</v>
      </c>
      <c r="BS46" s="75">
        <v>17.516755591307099</v>
      </c>
      <c r="BT46" s="75">
        <v>11594.486444550899</v>
      </c>
      <c r="BU46" s="75">
        <v>74.030136194932595</v>
      </c>
      <c r="BV46" s="75">
        <v>16.619559620143601</v>
      </c>
      <c r="BW46" s="75">
        <v>16563.560571438</v>
      </c>
      <c r="BX46" s="75">
        <v>209.653137168961</v>
      </c>
      <c r="BY46" s="75">
        <v>21.1629354729189</v>
      </c>
      <c r="BZ46" s="75">
        <v>78.504306690476497</v>
      </c>
      <c r="CA46" s="75">
        <v>0.52505260624899996</v>
      </c>
      <c r="CB46" s="75">
        <v>2025.28863901409</v>
      </c>
      <c r="CC46" s="75">
        <v>2497.9379962528901</v>
      </c>
      <c r="CD46" s="75">
        <v>0</v>
      </c>
      <c r="CE46" s="75">
        <v>149.970654554329</v>
      </c>
      <c r="CF46" s="75">
        <v>1617.5597401739701</v>
      </c>
      <c r="CG46" s="75">
        <v>1354.1540354029401</v>
      </c>
      <c r="CH46" s="75">
        <v>96189.231123530393</v>
      </c>
      <c r="CI46" s="75">
        <v>708.72205327049301</v>
      </c>
      <c r="CJ46" s="75"/>
      <c r="CK46" s="63">
        <f t="shared" si="14"/>
        <v>4.8148624754739923E-3</v>
      </c>
      <c r="CL46" s="63">
        <f t="shared" si="15"/>
        <v>4.5173818308287669E-3</v>
      </c>
      <c r="CM46" s="63">
        <f t="shared" si="16"/>
        <v>4.6106649378397264E-3</v>
      </c>
      <c r="CN46" s="63">
        <f t="shared" si="17"/>
        <v>5.0251877525051402E-3</v>
      </c>
      <c r="CO46" s="63">
        <f t="shared" si="18"/>
        <v>5.021962540392659E-3</v>
      </c>
      <c r="CP46" s="63">
        <f t="shared" si="19"/>
        <v>4.9089617270871213E-3</v>
      </c>
      <c r="CQ46" s="63">
        <f t="shared" si="20"/>
        <v>4.5244917612438026E-3</v>
      </c>
    </row>
    <row r="47" spans="1:95" s="90" customFormat="1" x14ac:dyDescent="0.25">
      <c r="A47" s="90" t="s">
        <v>476</v>
      </c>
      <c r="B47" s="69">
        <v>12284.50297</v>
      </c>
      <c r="C47" s="69">
        <v>222.27916325000001</v>
      </c>
      <c r="D47" s="69">
        <v>657.41746035999995</v>
      </c>
      <c r="E47" s="69">
        <v>1587.7880818000001</v>
      </c>
      <c r="F47" s="69">
        <v>1292.7253270000001</v>
      </c>
      <c r="G47" s="69">
        <v>94.615337936000003</v>
      </c>
      <c r="H47" s="69">
        <v>3312.4584343000001</v>
      </c>
      <c r="I47" s="69"/>
      <c r="J47" s="69"/>
      <c r="K47" s="69"/>
      <c r="L47" s="69"/>
      <c r="M47" s="69"/>
      <c r="N47" s="69"/>
      <c r="O47" s="69"/>
      <c r="Q47" s="90" t="s">
        <v>476</v>
      </c>
      <c r="R47" s="69">
        <v>78.685802740134804</v>
      </c>
      <c r="S47" s="69">
        <v>92.074749713213606</v>
      </c>
      <c r="T47" s="69">
        <v>0</v>
      </c>
      <c r="U47" s="69">
        <v>218.08426189435801</v>
      </c>
      <c r="V47" s="69">
        <v>218.08426189435801</v>
      </c>
      <c r="W47" s="69">
        <v>57.422959856677501</v>
      </c>
      <c r="X47" s="69">
        <v>25.2362459639753</v>
      </c>
      <c r="Y47" s="69">
        <v>42.2850265975122</v>
      </c>
      <c r="Z47" s="69">
        <v>0</v>
      </c>
      <c r="AA47" s="69">
        <v>613.61925678386206</v>
      </c>
      <c r="AB47" s="69">
        <v>12321.834517986899</v>
      </c>
      <c r="AC47" s="69">
        <v>164.79792699755299</v>
      </c>
      <c r="AD47" s="69">
        <v>116.03703748712699</v>
      </c>
      <c r="AE47" s="69">
        <v>34.331447365345603</v>
      </c>
      <c r="AF47" s="69">
        <v>2.2179122080723501</v>
      </c>
      <c r="AG47" s="69">
        <v>8.3827397190677697</v>
      </c>
      <c r="AH47" s="69">
        <v>184.36282631039299</v>
      </c>
      <c r="AI47" s="69">
        <v>184.36282631039299</v>
      </c>
      <c r="AJ47" s="69">
        <v>311.71800335580201</v>
      </c>
      <c r="AK47" s="69">
        <v>0</v>
      </c>
      <c r="AL47" s="69">
        <v>3199429.0930504799</v>
      </c>
      <c r="AM47" s="69">
        <v>0</v>
      </c>
      <c r="AN47" s="69">
        <v>98.002578784666795</v>
      </c>
      <c r="AO47" s="69">
        <v>16.089919614742001</v>
      </c>
      <c r="AP47" s="69">
        <v>10.272457897713499</v>
      </c>
      <c r="AQ47" s="69">
        <v>100.36462716326299</v>
      </c>
      <c r="AR47" s="69">
        <v>16.272013844843102</v>
      </c>
      <c r="AS47" s="69">
        <v>35.102324795687302</v>
      </c>
      <c r="AT47" s="69">
        <v>128.18692488786499</v>
      </c>
      <c r="AU47" s="69">
        <v>4.24700024767803</v>
      </c>
      <c r="AV47" s="69">
        <v>222.936034604848</v>
      </c>
      <c r="AW47" s="69">
        <v>0</v>
      </c>
      <c r="AX47" s="69">
        <v>3540.12034381079</v>
      </c>
      <c r="AY47" s="69">
        <v>593.10185893946596</v>
      </c>
      <c r="AZ47" s="69">
        <v>65.900220695888905</v>
      </c>
      <c r="BA47" s="69">
        <v>659.00207963535399</v>
      </c>
      <c r="BB47" s="69">
        <v>5.4735210348142799E-2</v>
      </c>
      <c r="BC47" s="69">
        <v>110.792248337659</v>
      </c>
      <c r="BD47" s="69">
        <v>3.8216616823040201</v>
      </c>
      <c r="BE47" s="69">
        <v>0.24190295265023101</v>
      </c>
      <c r="BF47" s="69">
        <v>1339.6510970143599</v>
      </c>
      <c r="BG47" s="69">
        <v>3.8256193106146998</v>
      </c>
      <c r="BH47" s="69">
        <v>28.1406019058957</v>
      </c>
      <c r="BI47" s="69">
        <v>63.968645381041298</v>
      </c>
      <c r="BJ47" s="69">
        <v>0.210613220236225</v>
      </c>
      <c r="BK47" s="69">
        <v>0</v>
      </c>
      <c r="BL47" s="69">
        <v>21.474705943219899</v>
      </c>
      <c r="BM47" s="69">
        <v>1594.21757753206</v>
      </c>
      <c r="BN47" s="69">
        <v>1297.9720986054999</v>
      </c>
      <c r="BO47" s="69">
        <v>296.24547892656898</v>
      </c>
      <c r="BP47" s="69">
        <v>0.41277181875802599</v>
      </c>
      <c r="BQ47" s="69">
        <v>5.0509822583045304E-3</v>
      </c>
      <c r="BR47" s="69">
        <v>168.38041509725099</v>
      </c>
      <c r="BS47" s="69">
        <v>2.0081777175548501</v>
      </c>
      <c r="BT47" s="69">
        <v>409.68427906105097</v>
      </c>
      <c r="BU47" s="69">
        <v>6.2962373917117196</v>
      </c>
      <c r="BV47" s="69">
        <v>1.29108196255449</v>
      </c>
      <c r="BW47" s="69">
        <v>585.26325203789702</v>
      </c>
      <c r="BX47" s="69">
        <v>36.428668733420402</v>
      </c>
      <c r="BY47" s="69">
        <v>0.66948777889846101</v>
      </c>
      <c r="BZ47" s="69">
        <v>6.0812253517198798</v>
      </c>
      <c r="CA47" s="69">
        <v>1.8030692185166099E-2</v>
      </c>
      <c r="CB47" s="69">
        <v>94.998439538572597</v>
      </c>
      <c r="CC47" s="69">
        <v>391.313984823618</v>
      </c>
      <c r="CD47" s="69">
        <v>0</v>
      </c>
      <c r="CE47" s="69">
        <v>1.4737014756129101</v>
      </c>
      <c r="CF47" s="69">
        <v>49.403664262845403</v>
      </c>
      <c r="CG47" s="69">
        <v>19.079099909714099</v>
      </c>
      <c r="CH47" s="69">
        <v>3315.82632406841</v>
      </c>
      <c r="CI47" s="69">
        <v>22.165520213315801</v>
      </c>
      <c r="CJ47" s="69"/>
      <c r="CK47" s="62">
        <f t="shared" si="14"/>
        <v>3.0389139941654269E-3</v>
      </c>
      <c r="CL47" s="62">
        <f t="shared" si="15"/>
        <v>2.9551638815069788E-3</v>
      </c>
      <c r="CM47" s="62">
        <f t="shared" si="16"/>
        <v>2.4103699261140868E-3</v>
      </c>
      <c r="CN47" s="62">
        <f t="shared" si="17"/>
        <v>4.0493412223947811E-3</v>
      </c>
      <c r="CO47" s="62">
        <f t="shared" si="18"/>
        <v>4.0586901918877741E-3</v>
      </c>
      <c r="CP47" s="62">
        <f t="shared" si="19"/>
        <v>4.0490433256364115E-3</v>
      </c>
      <c r="CQ47" s="62">
        <f t="shared" si="20"/>
        <v>1.0167341976388027E-3</v>
      </c>
    </row>
    <row r="48" spans="1:95" x14ac:dyDescent="0.25">
      <c r="A48" s="89" t="s">
        <v>536</v>
      </c>
      <c r="B48" s="75">
        <v>169704.91557000001</v>
      </c>
      <c r="C48" s="75">
        <v>2585.1046080000001</v>
      </c>
      <c r="D48" s="75">
        <v>10708.514936</v>
      </c>
      <c r="E48" s="75">
        <v>16691.756061</v>
      </c>
      <c r="F48" s="75">
        <v>13281.771156999999</v>
      </c>
      <c r="G48" s="75">
        <v>916.17152320000002</v>
      </c>
      <c r="H48" s="75">
        <v>67064.229535000006</v>
      </c>
      <c r="P48" s="89"/>
      <c r="Q48" s="89" t="s">
        <v>537</v>
      </c>
      <c r="R48" s="75">
        <v>1173.56861983154</v>
      </c>
      <c r="S48" s="75">
        <v>1937.8519914107901</v>
      </c>
      <c r="T48" s="75">
        <v>0</v>
      </c>
      <c r="U48" s="75">
        <v>4596.2802037019601</v>
      </c>
      <c r="V48" s="75">
        <v>4596.2802037019601</v>
      </c>
      <c r="W48" s="75">
        <v>1230.61861979943</v>
      </c>
      <c r="X48" s="75">
        <v>377.88735663947801</v>
      </c>
      <c r="Y48" s="75">
        <v>831.47798675836896</v>
      </c>
      <c r="Z48" s="75">
        <v>0</v>
      </c>
      <c r="AA48" s="75">
        <v>12874.623960086299</v>
      </c>
      <c r="AB48" s="75">
        <v>169954.01261396499</v>
      </c>
      <c r="AC48" s="75">
        <v>3481.95104036975</v>
      </c>
      <c r="AD48" s="75">
        <v>2546.8042559282298</v>
      </c>
      <c r="AE48" s="75">
        <v>664.65006192617204</v>
      </c>
      <c r="AF48" s="75">
        <v>33.079328334267899</v>
      </c>
      <c r="AG48" s="75">
        <v>125.02541311647001</v>
      </c>
      <c r="AH48" s="75">
        <v>3655.0331146122999</v>
      </c>
      <c r="AI48" s="75">
        <v>3655.0331146122999</v>
      </c>
      <c r="AJ48" s="75">
        <v>6779.2428193227497</v>
      </c>
      <c r="AK48" s="75">
        <v>0</v>
      </c>
      <c r="AL48" s="75">
        <v>32809172.017381199</v>
      </c>
      <c r="AM48" s="75">
        <v>0</v>
      </c>
      <c r="AN48" s="75">
        <v>1546.9648992529501</v>
      </c>
      <c r="AO48" s="75">
        <v>310.885112563441</v>
      </c>
      <c r="AP48" s="75">
        <v>153.209764957918</v>
      </c>
      <c r="AQ48" s="75">
        <v>1575.8798399007601</v>
      </c>
      <c r="AR48" s="75">
        <v>325.37234101035602</v>
      </c>
      <c r="AS48" s="75">
        <v>523.53743970992298</v>
      </c>
      <c r="AT48" s="75">
        <v>2813.4714010451198</v>
      </c>
      <c r="AU48" s="75">
        <v>63.342247765370701</v>
      </c>
      <c r="AV48" s="75">
        <v>2587.84152121121</v>
      </c>
      <c r="AW48" s="75">
        <v>0</v>
      </c>
      <c r="AX48" s="75">
        <v>71854.735820036702</v>
      </c>
      <c r="AY48" s="75">
        <v>9648.65291602043</v>
      </c>
      <c r="AZ48" s="75">
        <v>1072.0728123987899</v>
      </c>
      <c r="BA48" s="75">
        <v>10720.7257284192</v>
      </c>
      <c r="BB48" s="75">
        <v>0.816352961536015</v>
      </c>
      <c r="BC48" s="75">
        <v>2165.1661883328102</v>
      </c>
      <c r="BD48" s="75">
        <v>56.998632482883302</v>
      </c>
      <c r="BE48" s="75">
        <v>3.2072511282704101</v>
      </c>
      <c r="BF48" s="75">
        <v>28762.107105392901</v>
      </c>
      <c r="BG48" s="75">
        <v>22.4937358959859</v>
      </c>
      <c r="BH48" s="75">
        <v>728.76683346836705</v>
      </c>
      <c r="BI48" s="75">
        <v>1037.83663684915</v>
      </c>
      <c r="BJ48" s="75">
        <v>1.7616316146100299</v>
      </c>
      <c r="BK48" s="75">
        <v>0</v>
      </c>
      <c r="BL48" s="75">
        <v>564.59209598924099</v>
      </c>
      <c r="BM48" s="75">
        <v>16727.5314410719</v>
      </c>
      <c r="BN48" s="75">
        <v>13310.3068640562</v>
      </c>
      <c r="BO48" s="75">
        <v>3417.2245770157101</v>
      </c>
      <c r="BP48" s="75">
        <v>7.3532912724527</v>
      </c>
      <c r="BQ48" s="75">
        <v>2.69125317327777E-2</v>
      </c>
      <c r="BR48" s="75">
        <v>1050.2327722129401</v>
      </c>
      <c r="BS48" s="75">
        <v>52.583875589874097</v>
      </c>
      <c r="BT48" s="75">
        <v>3920.50427013232</v>
      </c>
      <c r="BU48" s="75">
        <v>148.648164905724</v>
      </c>
      <c r="BV48" s="75">
        <v>29.259835462446901</v>
      </c>
      <c r="BW48" s="75">
        <v>5600.7237759663103</v>
      </c>
      <c r="BX48" s="75">
        <v>799.54393276820099</v>
      </c>
      <c r="BY48" s="75">
        <v>4.5263256033774804</v>
      </c>
      <c r="BZ48" s="75">
        <v>137.62943948588199</v>
      </c>
      <c r="CA48" s="75">
        <v>0.16001594757408899</v>
      </c>
      <c r="CB48" s="75">
        <v>917.77199801143104</v>
      </c>
      <c r="CC48" s="75">
        <v>8570.6302421579294</v>
      </c>
      <c r="CD48" s="75">
        <v>0</v>
      </c>
      <c r="CE48" s="75">
        <v>21.979657009001599</v>
      </c>
      <c r="CF48" s="75">
        <v>986.64936136588005</v>
      </c>
      <c r="CG48" s="75">
        <v>327.59236203667399</v>
      </c>
      <c r="CH48" s="75">
        <v>67127.665902324195</v>
      </c>
      <c r="CI48" s="75">
        <v>443.91947325223998</v>
      </c>
      <c r="CJ48" s="75"/>
      <c r="CK48" s="63">
        <f t="shared" si="14"/>
        <v>1.4678245655308376E-3</v>
      </c>
      <c r="CL48" s="63">
        <f t="shared" si="15"/>
        <v>1.0587243559661268E-3</v>
      </c>
      <c r="CM48" s="63">
        <f t="shared" si="16"/>
        <v>1.1402881251208927E-3</v>
      </c>
      <c r="CN48" s="63">
        <f t="shared" si="17"/>
        <v>2.1432963638552509E-3</v>
      </c>
      <c r="CO48" s="63">
        <f t="shared" si="18"/>
        <v>2.1484865774969329E-3</v>
      </c>
      <c r="CP48" s="63">
        <f t="shared" si="19"/>
        <v>1.7469161296793875E-3</v>
      </c>
      <c r="CQ48" s="63">
        <f t="shared" si="20"/>
        <v>9.4590466130805195E-4</v>
      </c>
    </row>
    <row r="49" spans="1:95" x14ac:dyDescent="0.25">
      <c r="A49" s="89" t="s">
        <v>538</v>
      </c>
      <c r="B49" s="75">
        <v>9479.1985332000004</v>
      </c>
      <c r="C49" s="75">
        <v>90.215407713000005</v>
      </c>
      <c r="D49" s="75">
        <v>496.86008082000001</v>
      </c>
      <c r="E49" s="75">
        <v>1279.5031167</v>
      </c>
      <c r="F49" s="75">
        <v>1014.3225248</v>
      </c>
      <c r="G49" s="75">
        <v>53.147645931</v>
      </c>
      <c r="H49" s="75">
        <v>2761.5642502999999</v>
      </c>
      <c r="P49" s="89"/>
      <c r="Q49" s="89" t="s">
        <v>539</v>
      </c>
      <c r="R49" s="75">
        <v>251.67269722191099</v>
      </c>
      <c r="S49" s="75">
        <v>44.350095472352301</v>
      </c>
      <c r="T49" s="75">
        <v>0</v>
      </c>
      <c r="U49" s="75">
        <v>102.226346067233</v>
      </c>
      <c r="V49" s="75">
        <v>102.226346067233</v>
      </c>
      <c r="W49" s="75">
        <v>17.8824567948874</v>
      </c>
      <c r="X49" s="75">
        <v>80.052645908373904</v>
      </c>
      <c r="Y49" s="75">
        <v>46.2758075083687</v>
      </c>
      <c r="Z49" s="75">
        <v>0</v>
      </c>
      <c r="AA49" s="75">
        <v>313.25651777178803</v>
      </c>
      <c r="AB49" s="75">
        <v>9525.8670013282808</v>
      </c>
      <c r="AC49" s="75">
        <v>73.386406212043894</v>
      </c>
      <c r="AD49" s="75">
        <v>9.5354588339423607</v>
      </c>
      <c r="AE49" s="75">
        <v>42.1925405722614</v>
      </c>
      <c r="AF49" s="75">
        <v>7.0938881950131902</v>
      </c>
      <c r="AG49" s="75">
        <v>26.811789036775799</v>
      </c>
      <c r="AH49" s="75">
        <v>188.561707746184</v>
      </c>
      <c r="AI49" s="75">
        <v>188.561707746184</v>
      </c>
      <c r="AJ49" s="75">
        <v>53.270864837516399</v>
      </c>
      <c r="AK49" s="75">
        <v>0</v>
      </c>
      <c r="AL49" s="75">
        <v>2512804.0233116699</v>
      </c>
      <c r="AM49" s="75">
        <v>0</v>
      </c>
      <c r="AN49" s="75">
        <v>275.66574299041997</v>
      </c>
      <c r="AO49" s="75">
        <v>20.045598601624501</v>
      </c>
      <c r="AP49" s="75">
        <v>32.855972620452199</v>
      </c>
      <c r="AQ49" s="75">
        <v>286.01877671827702</v>
      </c>
      <c r="AR49" s="75">
        <v>15.4125881465059</v>
      </c>
      <c r="AS49" s="75">
        <v>112.27300534115901</v>
      </c>
      <c r="AT49" s="75">
        <v>10.533873338239699</v>
      </c>
      <c r="AU49" s="75">
        <v>13.583757995091601</v>
      </c>
      <c r="AV49" s="75">
        <v>90.651587912057593</v>
      </c>
      <c r="AW49" s="75">
        <v>0</v>
      </c>
      <c r="AX49" s="75">
        <v>2880.3645284037898</v>
      </c>
      <c r="AY49" s="75">
        <v>449.31747894861502</v>
      </c>
      <c r="AZ49" s="75">
        <v>49.9241570991583</v>
      </c>
      <c r="BA49" s="75">
        <v>499.24163604777402</v>
      </c>
      <c r="BB49" s="75">
        <v>0.17506771319224801</v>
      </c>
      <c r="BC49" s="75">
        <v>127.18994827730801</v>
      </c>
      <c r="BD49" s="75">
        <v>12.2233984789227</v>
      </c>
      <c r="BE49" s="75">
        <v>0.16557332495576901</v>
      </c>
      <c r="BF49" s="75">
        <v>394.01587840043601</v>
      </c>
      <c r="BG49" s="75">
        <v>3.56699159939813</v>
      </c>
      <c r="BH49" s="75">
        <v>7.3102016677965302</v>
      </c>
      <c r="BI49" s="75">
        <v>37.409464331971897</v>
      </c>
      <c r="BJ49" s="75">
        <v>0.17879160413807499</v>
      </c>
      <c r="BK49" s="75">
        <v>0</v>
      </c>
      <c r="BL49" s="75">
        <v>5.2944764133004796</v>
      </c>
      <c r="BM49" s="75">
        <v>1285.9157842785</v>
      </c>
      <c r="BN49" s="75">
        <v>1019.4161085784</v>
      </c>
      <c r="BO49" s="75">
        <v>266.499675700105</v>
      </c>
      <c r="BP49" s="75">
        <v>0.21933711800790301</v>
      </c>
      <c r="BQ49" s="75">
        <v>4.8031405942558503E-3</v>
      </c>
      <c r="BR49" s="75">
        <v>154.974586429449</v>
      </c>
      <c r="BS49" s="75">
        <v>0.50227343463571295</v>
      </c>
      <c r="BT49" s="75">
        <v>331.19380126434999</v>
      </c>
      <c r="BU49" s="75">
        <v>2.1197184367025401</v>
      </c>
      <c r="BV49" s="75">
        <v>0.47570237382672698</v>
      </c>
      <c r="BW49" s="75">
        <v>473.13397576018099</v>
      </c>
      <c r="BX49" s="75">
        <v>2.9935573478661999</v>
      </c>
      <c r="BY49" s="75">
        <v>0.60440626167760703</v>
      </c>
      <c r="BZ49" s="75">
        <v>2.2470080821442102</v>
      </c>
      <c r="CA49" s="75">
        <v>1.49973352734006E-2</v>
      </c>
      <c r="CB49" s="75">
        <v>53.404187626559001</v>
      </c>
      <c r="CC49" s="75">
        <v>40.136823821153797</v>
      </c>
      <c r="CD49" s="75">
        <v>0</v>
      </c>
      <c r="CE49" s="75">
        <v>4.7135501923109304</v>
      </c>
      <c r="CF49" s="75">
        <v>47.333790341615398</v>
      </c>
      <c r="CG49" s="75">
        <v>41.9568492210188</v>
      </c>
      <c r="CH49" s="75">
        <v>2775.18474258282</v>
      </c>
      <c r="CI49" s="75">
        <v>20.6845883224921</v>
      </c>
      <c r="CJ49" s="75"/>
      <c r="CK49" s="63">
        <f t="shared" si="14"/>
        <v>4.9232504166706204E-3</v>
      </c>
      <c r="CL49" s="63">
        <f t="shared" si="15"/>
        <v>4.834874774885433E-3</v>
      </c>
      <c r="CM49" s="63">
        <f t="shared" si="16"/>
        <v>4.7932110461431764E-3</v>
      </c>
      <c r="CN49" s="63">
        <f t="shared" si="17"/>
        <v>5.0118420930768473E-3</v>
      </c>
      <c r="CO49" s="63">
        <f t="shared" si="18"/>
        <v>5.0216609154019537E-3</v>
      </c>
      <c r="CP49" s="63">
        <f t="shared" si="19"/>
        <v>4.8269625317377439E-3</v>
      </c>
      <c r="CQ49" s="63">
        <f t="shared" si="20"/>
        <v>4.9321656308885346E-3</v>
      </c>
    </row>
    <row r="50" spans="1:95" s="74" customFormat="1" x14ac:dyDescent="0.25">
      <c r="A50" s="89" t="s">
        <v>540</v>
      </c>
      <c r="B50" s="75">
        <v>7371.2915155999999</v>
      </c>
      <c r="C50" s="75">
        <v>113.78526058</v>
      </c>
      <c r="D50" s="75">
        <v>480.31196072</v>
      </c>
      <c r="E50" s="75">
        <v>673.97269535999999</v>
      </c>
      <c r="F50" s="75">
        <v>535.58764230999998</v>
      </c>
      <c r="G50" s="75">
        <v>37.235130806000001</v>
      </c>
      <c r="H50" s="75">
        <v>3106.3205742</v>
      </c>
      <c r="I50" s="75"/>
      <c r="J50" s="75"/>
      <c r="K50" s="75"/>
      <c r="L50" s="75"/>
      <c r="M50" s="75"/>
      <c r="N50" s="75"/>
      <c r="O50" s="75"/>
      <c r="P50" s="89"/>
      <c r="Q50" s="89" t="s">
        <v>541</v>
      </c>
      <c r="R50" s="75">
        <v>41.2333084525118</v>
      </c>
      <c r="S50" s="75">
        <v>92.046508895895499</v>
      </c>
      <c r="T50" s="75">
        <v>0</v>
      </c>
      <c r="U50" s="75">
        <v>218.51100714207601</v>
      </c>
      <c r="V50" s="75">
        <v>218.51100714207601</v>
      </c>
      <c r="W50" s="75">
        <v>59.117079049256702</v>
      </c>
      <c r="X50" s="75">
        <v>13.340680348137701</v>
      </c>
      <c r="Y50" s="75">
        <v>37.735896106602503</v>
      </c>
      <c r="Z50" s="75">
        <v>0</v>
      </c>
      <c r="AA50" s="75">
        <v>610.33333572003505</v>
      </c>
      <c r="AB50" s="75">
        <v>7378.8093528883301</v>
      </c>
      <c r="AC50" s="75">
        <v>165.79653911510101</v>
      </c>
      <c r="AD50" s="75">
        <v>124.117782605456</v>
      </c>
      <c r="AE50" s="75">
        <v>29.828929736616001</v>
      </c>
      <c r="AF50" s="75">
        <v>1.1622439433618399</v>
      </c>
      <c r="AG50" s="75">
        <v>4.3927666545632897</v>
      </c>
      <c r="AH50" s="75">
        <v>166.83988903004101</v>
      </c>
      <c r="AI50" s="75">
        <v>166.83988903004101</v>
      </c>
      <c r="AJ50" s="75">
        <v>328.58382272988001</v>
      </c>
      <c r="AK50" s="75">
        <v>0</v>
      </c>
      <c r="AL50" s="75">
        <v>1322203.15336783</v>
      </c>
      <c r="AM50" s="75">
        <v>0</v>
      </c>
      <c r="AN50" s="75">
        <v>57.972256804818102</v>
      </c>
      <c r="AO50" s="75">
        <v>13.932238829565501</v>
      </c>
      <c r="AP50" s="75">
        <v>5.3830265270736302</v>
      </c>
      <c r="AQ50" s="75">
        <v>58.720200316489098</v>
      </c>
      <c r="AR50" s="75">
        <v>14.9407912337307</v>
      </c>
      <c r="AS50" s="75">
        <v>18.394484134424602</v>
      </c>
      <c r="AT50" s="75">
        <v>137.11370844891201</v>
      </c>
      <c r="AU50" s="75">
        <v>2.22553400579209</v>
      </c>
      <c r="AV50" s="75">
        <v>113.853878304866</v>
      </c>
      <c r="AW50" s="75">
        <v>0</v>
      </c>
      <c r="AX50" s="75">
        <v>3333.2765547269801</v>
      </c>
      <c r="AY50" s="75">
        <v>432.62813426147898</v>
      </c>
      <c r="AZ50" s="75">
        <v>48.069811321836198</v>
      </c>
      <c r="BA50" s="75">
        <v>480.697945583315</v>
      </c>
      <c r="BB50" s="75">
        <v>2.86824863417715E-2</v>
      </c>
      <c r="BC50" s="75">
        <v>97.832669975583798</v>
      </c>
      <c r="BD50" s="75">
        <v>2.0026451626692698</v>
      </c>
      <c r="BE50" s="75">
        <v>0.13847307208562701</v>
      </c>
      <c r="BF50" s="75">
        <v>1383.2317814457899</v>
      </c>
      <c r="BG50" s="75">
        <v>0.694089871415423</v>
      </c>
      <c r="BH50" s="75">
        <v>34.9555826099417</v>
      </c>
      <c r="BI50" s="75">
        <v>46.670614262801898</v>
      </c>
      <c r="BJ50" s="75">
        <v>6.5940643418927705E-2</v>
      </c>
      <c r="BK50" s="75">
        <v>0</v>
      </c>
      <c r="BL50" s="75">
        <v>27.123397668612199</v>
      </c>
      <c r="BM50" s="75">
        <v>674.99929703004295</v>
      </c>
      <c r="BN50" s="75">
        <v>536.40279697768301</v>
      </c>
      <c r="BO50" s="75">
        <v>138.596500052359</v>
      </c>
      <c r="BP50" s="75">
        <v>0.33593665503728498</v>
      </c>
      <c r="BQ50" s="75">
        <v>7.68768994196332E-4</v>
      </c>
      <c r="BR50" s="75">
        <v>33.7393114304138</v>
      </c>
      <c r="BS50" s="75">
        <v>2.5251030120647799</v>
      </c>
      <c r="BT50" s="75">
        <v>154.43359149456799</v>
      </c>
      <c r="BU50" s="75">
        <v>7.0575653223983998</v>
      </c>
      <c r="BV50" s="75">
        <v>1.38247453275792</v>
      </c>
      <c r="BW50" s="75">
        <v>220.61943065637101</v>
      </c>
      <c r="BX50" s="75">
        <v>38.965552344079697</v>
      </c>
      <c r="BY50" s="75">
        <v>0.15272503502593099</v>
      </c>
      <c r="BZ50" s="75">
        <v>6.5016591246548403</v>
      </c>
      <c r="CA50" s="75">
        <v>6.1328171210943703E-3</v>
      </c>
      <c r="CB50" s="75">
        <v>37.275481159851601</v>
      </c>
      <c r="CC50" s="75">
        <v>417.16762444811002</v>
      </c>
      <c r="CD50" s="75">
        <v>0</v>
      </c>
      <c r="CE50" s="75">
        <v>0.77225994321246505</v>
      </c>
      <c r="CF50" s="75">
        <v>45.267450192521601</v>
      </c>
      <c r="CG50" s="75">
        <v>13.336223404725599</v>
      </c>
      <c r="CH50" s="75">
        <v>3108.5513894078899</v>
      </c>
      <c r="CI50" s="75">
        <v>20.406461838614501</v>
      </c>
      <c r="CJ50" s="75"/>
      <c r="CK50" s="63">
        <f t="shared" si="14"/>
        <v>1.0198806101237509E-3</v>
      </c>
      <c r="CL50" s="63">
        <f t="shared" si="15"/>
        <v>6.0304581205188642E-4</v>
      </c>
      <c r="CM50" s="63">
        <f t="shared" si="16"/>
        <v>8.0361284931651717E-4</v>
      </c>
      <c r="CN50" s="63">
        <f t="shared" si="17"/>
        <v>1.5232095856562988E-3</v>
      </c>
      <c r="CO50" s="63">
        <f t="shared" si="18"/>
        <v>1.5219818444041279E-3</v>
      </c>
      <c r="CP50" s="63">
        <f t="shared" si="19"/>
        <v>1.0836635451029111E-3</v>
      </c>
      <c r="CQ50" s="63">
        <f t="shared" si="20"/>
        <v>7.1815356934447794E-4</v>
      </c>
    </row>
    <row r="51" spans="1:95" x14ac:dyDescent="0.25">
      <c r="A51" s="89" t="s">
        <v>542</v>
      </c>
      <c r="B51" s="75">
        <v>66891.531329999998</v>
      </c>
      <c r="C51" s="75">
        <v>739.42441413999995</v>
      </c>
      <c r="D51" s="75">
        <v>3564.1497414999999</v>
      </c>
      <c r="E51" s="75">
        <v>8967.8915670999995</v>
      </c>
      <c r="F51" s="75">
        <v>7016.4110184000001</v>
      </c>
      <c r="G51" s="75">
        <v>461.15122802000002</v>
      </c>
      <c r="H51" s="75">
        <v>17044.516619999999</v>
      </c>
      <c r="P51" s="89"/>
      <c r="Q51" s="89" t="s">
        <v>543</v>
      </c>
      <c r="R51" s="75">
        <v>1120.618213321</v>
      </c>
      <c r="S51" s="75">
        <v>349.16061175812001</v>
      </c>
      <c r="T51" s="75">
        <v>0</v>
      </c>
      <c r="U51" s="75">
        <v>816.16281282054297</v>
      </c>
      <c r="V51" s="75">
        <v>816.16281282054297</v>
      </c>
      <c r="W51" s="75">
        <v>180.151725570396</v>
      </c>
      <c r="X51" s="75">
        <v>356.85165436100698</v>
      </c>
      <c r="Y51" s="75">
        <v>260.00156350929399</v>
      </c>
      <c r="Z51" s="75">
        <v>0</v>
      </c>
      <c r="AA51" s="75">
        <v>2394.9787721780599</v>
      </c>
      <c r="AB51" s="75">
        <v>67134.765001625798</v>
      </c>
      <c r="AC51" s="75">
        <v>601.88794072408598</v>
      </c>
      <c r="AD51" s="75">
        <v>261.72735622083599</v>
      </c>
      <c r="AE51" s="75">
        <v>228.87018468882701</v>
      </c>
      <c r="AF51" s="75">
        <v>31.586828022568898</v>
      </c>
      <c r="AG51" s="75">
        <v>119.384370788361</v>
      </c>
      <c r="AH51" s="75">
        <v>1082.83246772488</v>
      </c>
      <c r="AI51" s="75">
        <v>1082.83246772488</v>
      </c>
      <c r="AJ51" s="75">
        <v>809.46551270514101</v>
      </c>
      <c r="AK51" s="75">
        <v>0</v>
      </c>
      <c r="AL51" s="75">
        <v>17364059.260591801</v>
      </c>
      <c r="AM51" s="75">
        <v>0</v>
      </c>
      <c r="AN51" s="75">
        <v>1250.3673989757899</v>
      </c>
      <c r="AO51" s="75">
        <v>108.307529552372</v>
      </c>
      <c r="AP51" s="75">
        <v>146.29707148415901</v>
      </c>
      <c r="AQ51" s="75">
        <v>1294.7692456426701</v>
      </c>
      <c r="AR51" s="75">
        <v>90.840688138963898</v>
      </c>
      <c r="AS51" s="75">
        <v>499.91589816561998</v>
      </c>
      <c r="AT51" s="75">
        <v>289.13196240232202</v>
      </c>
      <c r="AU51" s="75">
        <v>60.4843103528641</v>
      </c>
      <c r="AV51" s="75">
        <v>742.12085567993199</v>
      </c>
      <c r="AW51" s="75">
        <v>0</v>
      </c>
      <c r="AX51" s="75">
        <v>17944.728400381398</v>
      </c>
      <c r="AY51" s="75">
        <v>3217.7753982484201</v>
      </c>
      <c r="AZ51" s="75">
        <v>357.53061676945703</v>
      </c>
      <c r="BA51" s="75">
        <v>3575.3060150178799</v>
      </c>
      <c r="BB51" s="75">
        <v>0.77951975439613697</v>
      </c>
      <c r="BC51" s="75">
        <v>704.08986681713202</v>
      </c>
      <c r="BD51" s="75">
        <v>54.4268973558192</v>
      </c>
      <c r="BE51" s="75">
        <v>1.3425738538445799</v>
      </c>
      <c r="BF51" s="75">
        <v>4113.7251590562</v>
      </c>
      <c r="BG51" s="75">
        <v>20.078216196255401</v>
      </c>
      <c r="BH51" s="75">
        <v>170.724120180558</v>
      </c>
      <c r="BI51" s="75">
        <v>362.786085440124</v>
      </c>
      <c r="BJ51" s="75">
        <v>1.12676658267056</v>
      </c>
      <c r="BK51" s="75">
        <v>0</v>
      </c>
      <c r="BL51" s="75">
        <v>130.62898659479501</v>
      </c>
      <c r="BM51" s="75">
        <v>9003.41268626288</v>
      </c>
      <c r="BN51" s="75">
        <v>7044.4027420949296</v>
      </c>
      <c r="BO51" s="75">
        <v>1959.0099441679399</v>
      </c>
      <c r="BP51" s="75">
        <v>2.3678019697195101</v>
      </c>
      <c r="BQ51" s="75">
        <v>2.63954331255477E-2</v>
      </c>
      <c r="BR51" s="75">
        <v>886.18191625743395</v>
      </c>
      <c r="BS51" s="75">
        <v>12.2068675582157</v>
      </c>
      <c r="BT51" s="75">
        <v>2211.97739534934</v>
      </c>
      <c r="BU51" s="75">
        <v>37.609080058642903</v>
      </c>
      <c r="BV51" s="75">
        <v>7.6620299276332799</v>
      </c>
      <c r="BW51" s="75">
        <v>3159.9680477521001</v>
      </c>
      <c r="BX51" s="75">
        <v>82.166720051852707</v>
      </c>
      <c r="BY51" s="75">
        <v>3.53783099918979</v>
      </c>
      <c r="BZ51" s="75">
        <v>36.081788333140402</v>
      </c>
      <c r="CA51" s="75">
        <v>9.6839608128441196E-2</v>
      </c>
      <c r="CB51" s="75">
        <v>462.79937464574402</v>
      </c>
      <c r="CC51" s="75">
        <v>913.32233450224896</v>
      </c>
      <c r="CD51" s="75">
        <v>0</v>
      </c>
      <c r="CE51" s="75">
        <v>20.987932566759302</v>
      </c>
      <c r="CF51" s="75">
        <v>277.877053186279</v>
      </c>
      <c r="CG51" s="75">
        <v>198.38215762383601</v>
      </c>
      <c r="CH51" s="75">
        <v>17105.161040361101</v>
      </c>
      <c r="CI51" s="75">
        <v>122.548630066024</v>
      </c>
      <c r="CJ51" s="75"/>
      <c r="CK51" s="63">
        <f t="shared" si="14"/>
        <v>3.6362401456447508E-3</v>
      </c>
      <c r="CL51" s="63">
        <f t="shared" si="15"/>
        <v>3.646676372010492E-3</v>
      </c>
      <c r="CM51" s="63">
        <f t="shared" si="16"/>
        <v>3.1301360287923192E-3</v>
      </c>
      <c r="CN51" s="63">
        <f t="shared" si="17"/>
        <v>3.9609220179685082E-3</v>
      </c>
      <c r="CO51" s="63">
        <f t="shared" si="18"/>
        <v>3.9894646453184374E-3</v>
      </c>
      <c r="CP51" s="63">
        <f t="shared" si="19"/>
        <v>3.5739829487617131E-3</v>
      </c>
      <c r="CQ51" s="63">
        <f t="shared" si="20"/>
        <v>3.5580017734232867E-3</v>
      </c>
    </row>
    <row r="52" spans="1:95" x14ac:dyDescent="0.25">
      <c r="A52" s="89" t="s">
        <v>544</v>
      </c>
      <c r="B52" s="75">
        <v>5615.9224457</v>
      </c>
      <c r="C52" s="75">
        <v>48.496426714000002</v>
      </c>
      <c r="D52" s="75">
        <v>321.21594321999999</v>
      </c>
      <c r="E52" s="75">
        <v>718.47154837000005</v>
      </c>
      <c r="F52" s="75">
        <v>562.78497793999998</v>
      </c>
      <c r="G52" s="75">
        <v>32.022832696999998</v>
      </c>
      <c r="H52" s="75">
        <v>1622.0036026</v>
      </c>
      <c r="P52" s="89"/>
      <c r="Q52" s="89" t="s">
        <v>545</v>
      </c>
      <c r="R52" s="75">
        <v>123.690110281012</v>
      </c>
      <c r="S52" s="75">
        <v>30.255204863548201</v>
      </c>
      <c r="T52" s="75">
        <v>0</v>
      </c>
      <c r="U52" s="75">
        <v>70.370858452207202</v>
      </c>
      <c r="V52" s="75">
        <v>70.370858452207202</v>
      </c>
      <c r="W52" s="75">
        <v>14.394426556656001</v>
      </c>
      <c r="X52" s="75">
        <v>39.366105144500096</v>
      </c>
      <c r="Y52" s="75">
        <v>25.7516920233478</v>
      </c>
      <c r="Z52" s="75">
        <v>0</v>
      </c>
      <c r="AA52" s="75">
        <v>209.72819930025301</v>
      </c>
      <c r="AB52" s="75">
        <v>5637.0864372757396</v>
      </c>
      <c r="AC52" s="75">
        <v>51.409007496717798</v>
      </c>
      <c r="AD52" s="75">
        <v>16.913532007142901</v>
      </c>
      <c r="AE52" s="75">
        <v>23.022762391415199</v>
      </c>
      <c r="AF52" s="75">
        <v>3.4864474931693898</v>
      </c>
      <c r="AG52" s="75">
        <v>13.177242446744501</v>
      </c>
      <c r="AH52" s="75">
        <v>106.23591871728399</v>
      </c>
      <c r="AI52" s="75">
        <v>106.23591871728399</v>
      </c>
      <c r="AJ52" s="75">
        <v>58.092558910757901</v>
      </c>
      <c r="AK52" s="75">
        <v>0</v>
      </c>
      <c r="AL52" s="75">
        <v>1392736.1041287</v>
      </c>
      <c r="AM52" s="75">
        <v>0</v>
      </c>
      <c r="AN52" s="75">
        <v>136.759890640945</v>
      </c>
      <c r="AO52" s="75">
        <v>10.914181252876901</v>
      </c>
      <c r="AP52" s="75">
        <v>16.147789080425699</v>
      </c>
      <c r="AQ52" s="75">
        <v>141.75348148720499</v>
      </c>
      <c r="AR52" s="75">
        <v>8.8135400506401602</v>
      </c>
      <c r="AS52" s="75">
        <v>55.179044012367903</v>
      </c>
      <c r="AT52" s="75">
        <v>18.684474399748598</v>
      </c>
      <c r="AU52" s="75">
        <v>6.6760538364209001</v>
      </c>
      <c r="AV52" s="75">
        <v>48.671017521233203</v>
      </c>
      <c r="AW52" s="75">
        <v>0</v>
      </c>
      <c r="AX52" s="75">
        <v>1701.0916122951701</v>
      </c>
      <c r="AY52" s="75">
        <v>290.08767360571397</v>
      </c>
      <c r="AZ52" s="75">
        <v>32.2319504996224</v>
      </c>
      <c r="BA52" s="75">
        <v>322.319624105336</v>
      </c>
      <c r="BB52" s="75">
        <v>8.6040827961639504E-2</v>
      </c>
      <c r="BC52" s="75">
        <v>70.191891945578902</v>
      </c>
      <c r="BD52" s="75">
        <v>6.0074648557730699</v>
      </c>
      <c r="BE52" s="75">
        <v>0.108039431207526</v>
      </c>
      <c r="BF52" s="75">
        <v>325.209670562013</v>
      </c>
      <c r="BG52" s="75">
        <v>1.60227390774759</v>
      </c>
      <c r="BH52" s="75">
        <v>13.908027370381999</v>
      </c>
      <c r="BI52" s="75">
        <v>29.284491807073501</v>
      </c>
      <c r="BJ52" s="75">
        <v>9.0181593170080995E-2</v>
      </c>
      <c r="BK52" s="75">
        <v>0</v>
      </c>
      <c r="BL52" s="75">
        <v>10.645369544249499</v>
      </c>
      <c r="BM52" s="75">
        <v>721.29294744864603</v>
      </c>
      <c r="BN52" s="75">
        <v>565.01724304436198</v>
      </c>
      <c r="BO52" s="75">
        <v>156.275704404283</v>
      </c>
      <c r="BP52" s="75">
        <v>0.19143770961821399</v>
      </c>
      <c r="BQ52" s="75">
        <v>2.1049945711183499E-3</v>
      </c>
      <c r="BR52" s="75">
        <v>70.749085026758607</v>
      </c>
      <c r="BS52" s="75">
        <v>0.99468314070448705</v>
      </c>
      <c r="BT52" s="75">
        <v>177.281394092715</v>
      </c>
      <c r="BU52" s="75">
        <v>3.0575373887354802</v>
      </c>
      <c r="BV52" s="75">
        <v>0.62236526177130302</v>
      </c>
      <c r="BW52" s="75">
        <v>253.259134796099</v>
      </c>
      <c r="BX52" s="75">
        <v>5.3098099836130404</v>
      </c>
      <c r="BY52" s="75">
        <v>0.28262196773535703</v>
      </c>
      <c r="BZ52" s="75">
        <v>2.9307398270473999</v>
      </c>
      <c r="CA52" s="75">
        <v>7.7551847748805296E-3</v>
      </c>
      <c r="CB52" s="75">
        <v>32.1263213831798</v>
      </c>
      <c r="CC52" s="75">
        <v>60.690024651365498</v>
      </c>
      <c r="CD52" s="75">
        <v>0</v>
      </c>
      <c r="CE52" s="75">
        <v>2.3165787189788101</v>
      </c>
      <c r="CF52" s="75">
        <v>27.005786181945201</v>
      </c>
      <c r="CG52" s="75">
        <v>21.2653370504141</v>
      </c>
      <c r="CH52" s="75">
        <v>1628.6975329177601</v>
      </c>
      <c r="CI52" s="75">
        <v>11.8636835437038</v>
      </c>
      <c r="CJ52" s="75"/>
      <c r="CK52" s="63">
        <f t="shared" ref="CK52:CK56" si="21">IF(B52&lt;&gt;0,(AB52-B52)/B52,"")</f>
        <v>3.7685690606259082E-3</v>
      </c>
      <c r="CL52" s="63">
        <f t="shared" ref="CL52:CL56" si="22">IF(C52&lt;&gt;0,(AV52-C52)/C52,"")</f>
        <v>3.6000756975936199E-3</v>
      </c>
      <c r="CM52" s="63">
        <f t="shared" ref="CM52:CM56" si="23">IF(D52&lt;&gt;0,(BA52-D52)/D52,"")</f>
        <v>3.4359467785822521E-3</v>
      </c>
      <c r="CN52" s="63">
        <f t="shared" ref="CN52:CN56" si="24">IF(E52&lt;&gt;0,(BM52-E52)/E52,"")</f>
        <v>3.9269461470630308E-3</v>
      </c>
      <c r="CO52" s="63">
        <f t="shared" ref="CO52:CO56" si="25">IF(F52&lt;&gt;0,(BN52-F52)/F52,"")</f>
        <v>3.9664617782317344E-3</v>
      </c>
      <c r="CP52" s="63">
        <f t="shared" ref="CP52:CP56" si="26">IF(G52&lt;&gt;0,(CB52-G52)/G52,"")</f>
        <v>3.2317155436875702E-3</v>
      </c>
      <c r="CQ52" s="63">
        <f t="shared" ref="CQ52:CQ56" si="27">IF(H52&lt;&gt;0,(CH52-H52)/H52,"")</f>
        <v>4.1269515721358467E-3</v>
      </c>
    </row>
    <row r="53" spans="1:95" x14ac:dyDescent="0.25">
      <c r="A53" s="89" t="s">
        <v>546</v>
      </c>
      <c r="B53" s="75">
        <v>231482.60870000001</v>
      </c>
      <c r="C53" s="75">
        <v>1936.4303781000001</v>
      </c>
      <c r="D53" s="75">
        <v>12113.785693</v>
      </c>
      <c r="E53" s="75">
        <v>30853.592475000001</v>
      </c>
      <c r="F53" s="75">
        <v>24401.198164000001</v>
      </c>
      <c r="G53" s="75">
        <v>1154.2329373</v>
      </c>
      <c r="H53" s="75">
        <v>72429.803797999994</v>
      </c>
      <c r="P53" s="89"/>
      <c r="Q53" s="89" t="s">
        <v>547</v>
      </c>
      <c r="R53" s="75">
        <v>7037.9924323745599</v>
      </c>
      <c r="S53" s="75">
        <v>1086.9957163894201</v>
      </c>
      <c r="T53" s="75">
        <v>0</v>
      </c>
      <c r="U53" s="75">
        <v>2494.0424025525799</v>
      </c>
      <c r="V53" s="75">
        <v>2494.0424025525799</v>
      </c>
      <c r="W53" s="75">
        <v>398.51683602164297</v>
      </c>
      <c r="X53" s="75">
        <v>2238.2554995115702</v>
      </c>
      <c r="Y53" s="75">
        <v>1239.5910071731</v>
      </c>
      <c r="Z53" s="75">
        <v>0</v>
      </c>
      <c r="AA53" s="75">
        <v>7749.7143616006197</v>
      </c>
      <c r="AB53" s="75">
        <v>232693.59296857801</v>
      </c>
      <c r="AC53" s="75">
        <v>1774.28238357807</v>
      </c>
      <c r="AD53" s="75">
        <v>45.127720230893402</v>
      </c>
      <c r="AE53" s="75">
        <v>1138.48545430933</v>
      </c>
      <c r="AF53" s="75">
        <v>198.37966866409101</v>
      </c>
      <c r="AG53" s="75">
        <v>749.78829445661495</v>
      </c>
      <c r="AH53" s="75">
        <v>5027.3660779056299</v>
      </c>
      <c r="AI53" s="75">
        <v>5027.3660779056299</v>
      </c>
      <c r="AJ53" s="75">
        <v>911.54384893877102</v>
      </c>
      <c r="AK53" s="75">
        <v>0</v>
      </c>
      <c r="AL53" s="75">
        <v>60463332.708807997</v>
      </c>
      <c r="AM53" s="75">
        <v>0</v>
      </c>
      <c r="AN53" s="75">
        <v>7685.8053102202803</v>
      </c>
      <c r="AO53" s="75">
        <v>541.32550160641199</v>
      </c>
      <c r="AP53" s="75">
        <v>918.81214271687395</v>
      </c>
      <c r="AQ53" s="75">
        <v>7977.03704146983</v>
      </c>
      <c r="AR53" s="75">
        <v>408.56887423773497</v>
      </c>
      <c r="AS53" s="75">
        <v>3139.69920810042</v>
      </c>
      <c r="AT53" s="75">
        <v>49.852881861561798</v>
      </c>
      <c r="AU53" s="75">
        <v>379.86881388024199</v>
      </c>
      <c r="AV53" s="75">
        <v>1946.52505142831</v>
      </c>
      <c r="AW53" s="75">
        <v>0</v>
      </c>
      <c r="AX53" s="75">
        <v>75376.818440670802</v>
      </c>
      <c r="AY53" s="75">
        <v>10959.0908259726</v>
      </c>
      <c r="AZ53" s="75">
        <v>1217.6767270711</v>
      </c>
      <c r="BA53" s="75">
        <v>12176.767553043701</v>
      </c>
      <c r="BB53" s="75">
        <v>4.8957403396341599</v>
      </c>
      <c r="BC53" s="75">
        <v>3417.67525651493</v>
      </c>
      <c r="BD53" s="75">
        <v>341.82577551448401</v>
      </c>
      <c r="BE53" s="75">
        <v>3.8297360188936</v>
      </c>
      <c r="BF53" s="75">
        <v>8634.9686145088308</v>
      </c>
      <c r="BG53" s="75">
        <v>89.383714029663196</v>
      </c>
      <c r="BH53" s="75">
        <v>82.4146942134184</v>
      </c>
      <c r="BI53" s="75">
        <v>819.05537789976597</v>
      </c>
      <c r="BJ53" s="75">
        <v>4.3866559662031399</v>
      </c>
      <c r="BK53" s="75">
        <v>0</v>
      </c>
      <c r="BL53" s="75">
        <v>54.260884314665702</v>
      </c>
      <c r="BM53" s="75">
        <v>31015.459574081</v>
      </c>
      <c r="BN53" s="75">
        <v>24529.2884234337</v>
      </c>
      <c r="BO53" s="75">
        <v>6486.1711506473303</v>
      </c>
      <c r="BP53" s="75">
        <v>4.6150249210469703</v>
      </c>
      <c r="BQ53" s="75">
        <v>0.12085788852328901</v>
      </c>
      <c r="BR53" s="75">
        <v>3872.6731841906499</v>
      </c>
      <c r="BS53" s="75">
        <v>5.2919054424400702</v>
      </c>
      <c r="BT53" s="75">
        <v>8028.8252369693</v>
      </c>
      <c r="BU53" s="75">
        <v>33.148290796254301</v>
      </c>
      <c r="BV53" s="75">
        <v>8.0441847980290699</v>
      </c>
      <c r="BW53" s="75">
        <v>11469.7495336673</v>
      </c>
      <c r="BX53" s="75">
        <v>14.167391879680499</v>
      </c>
      <c r="BY53" s="75">
        <v>15.0400374719599</v>
      </c>
      <c r="BZ53" s="75">
        <v>38.082954088747002</v>
      </c>
      <c r="CA53" s="75">
        <v>0.36615075679161302</v>
      </c>
      <c r="CB53" s="75">
        <v>1160.2126814707001</v>
      </c>
      <c r="CC53" s="75">
        <v>380.23856275271902</v>
      </c>
      <c r="CD53" s="75">
        <v>0</v>
      </c>
      <c r="CE53" s="75">
        <v>131.81363656051701</v>
      </c>
      <c r="CF53" s="75">
        <v>1255.87517025954</v>
      </c>
      <c r="CG53" s="75">
        <v>1161.6367003620401</v>
      </c>
      <c r="CH53" s="75">
        <v>72810.545441447903</v>
      </c>
      <c r="CI53" s="75">
        <v>547.68051669474596</v>
      </c>
      <c r="CJ53" s="75"/>
      <c r="CK53" s="63">
        <f t="shared" si="21"/>
        <v>5.2314265653858692E-3</v>
      </c>
      <c r="CL53" s="63">
        <f t="shared" si="22"/>
        <v>5.2130318974930919E-3</v>
      </c>
      <c r="CM53" s="63">
        <f t="shared" si="23"/>
        <v>5.1991888943598704E-3</v>
      </c>
      <c r="CN53" s="63">
        <f t="shared" si="24"/>
        <v>5.2462966577443504E-3</v>
      </c>
      <c r="CO53" s="63">
        <f t="shared" si="25"/>
        <v>5.249343027043437E-3</v>
      </c>
      <c r="CP53" s="63">
        <f t="shared" si="26"/>
        <v>5.1807083106534804E-3</v>
      </c>
      <c r="CQ53" s="63">
        <f t="shared" si="27"/>
        <v>5.2566985340697907E-3</v>
      </c>
    </row>
    <row r="54" spans="1:95" x14ac:dyDescent="0.25">
      <c r="A54" s="89" t="s">
        <v>548</v>
      </c>
      <c r="B54" s="75">
        <v>89687.964982000005</v>
      </c>
      <c r="C54" s="75">
        <v>815.38593914</v>
      </c>
      <c r="D54" s="75">
        <v>4995.3916085999999</v>
      </c>
      <c r="E54" s="75">
        <v>11952.164084</v>
      </c>
      <c r="F54" s="75">
        <v>9387.6059074000004</v>
      </c>
      <c r="G54" s="75">
        <v>555.39373589000002</v>
      </c>
      <c r="H54" s="75">
        <v>23620.076911</v>
      </c>
      <c r="P54" s="89"/>
      <c r="Q54" s="89" t="s">
        <v>549</v>
      </c>
      <c r="R54" s="75">
        <v>0</v>
      </c>
      <c r="S54" s="75">
        <v>0</v>
      </c>
      <c r="T54" s="75">
        <v>0</v>
      </c>
      <c r="U54" s="75">
        <v>0</v>
      </c>
      <c r="V54" s="75">
        <v>0</v>
      </c>
      <c r="W54" s="75">
        <v>0</v>
      </c>
      <c r="X54" s="75">
        <v>0</v>
      </c>
      <c r="Y54" s="75">
        <v>0</v>
      </c>
      <c r="Z54" s="75">
        <v>0</v>
      </c>
      <c r="AA54" s="75">
        <v>0</v>
      </c>
      <c r="AB54" s="75">
        <v>0</v>
      </c>
      <c r="AC54" s="75">
        <v>0</v>
      </c>
      <c r="AD54" s="75">
        <v>0</v>
      </c>
      <c r="AE54" s="75">
        <v>0</v>
      </c>
      <c r="AF54" s="75">
        <v>0</v>
      </c>
      <c r="AG54" s="75">
        <v>0</v>
      </c>
      <c r="AH54" s="75">
        <v>0</v>
      </c>
      <c r="AI54" s="75">
        <v>0</v>
      </c>
      <c r="AJ54" s="75">
        <v>0</v>
      </c>
      <c r="AK54" s="75">
        <v>0</v>
      </c>
      <c r="AL54" s="75">
        <v>0</v>
      </c>
      <c r="AM54" s="75">
        <v>0</v>
      </c>
      <c r="AN54" s="75">
        <v>0</v>
      </c>
      <c r="AO54" s="75">
        <v>0</v>
      </c>
      <c r="AP54" s="75">
        <v>0</v>
      </c>
      <c r="AQ54" s="75">
        <v>0</v>
      </c>
      <c r="AR54" s="75">
        <v>0</v>
      </c>
      <c r="AS54" s="75">
        <v>0</v>
      </c>
      <c r="AT54" s="75">
        <v>0</v>
      </c>
      <c r="AU54" s="75">
        <v>0</v>
      </c>
      <c r="AV54" s="75">
        <v>0</v>
      </c>
      <c r="AW54" s="75">
        <v>0</v>
      </c>
      <c r="AX54" s="75">
        <v>0</v>
      </c>
      <c r="AY54" s="75">
        <v>0</v>
      </c>
      <c r="AZ54" s="75">
        <v>0</v>
      </c>
      <c r="BA54" s="75">
        <v>0</v>
      </c>
      <c r="BB54" s="75">
        <v>0</v>
      </c>
      <c r="BC54" s="75">
        <v>0</v>
      </c>
      <c r="BD54" s="75">
        <v>0</v>
      </c>
      <c r="BE54" s="75">
        <v>0</v>
      </c>
      <c r="BF54" s="75">
        <v>0</v>
      </c>
      <c r="BG54" s="75">
        <v>0</v>
      </c>
      <c r="BH54" s="75">
        <v>0</v>
      </c>
      <c r="BI54" s="75">
        <v>0</v>
      </c>
      <c r="BJ54" s="75">
        <v>0</v>
      </c>
      <c r="BK54" s="75">
        <v>0</v>
      </c>
      <c r="BL54" s="75">
        <v>0</v>
      </c>
      <c r="BM54" s="75">
        <v>0</v>
      </c>
      <c r="BN54" s="75">
        <v>0</v>
      </c>
      <c r="BO54" s="75">
        <v>0</v>
      </c>
      <c r="BP54" s="75">
        <v>0</v>
      </c>
      <c r="BQ54" s="75">
        <v>0</v>
      </c>
      <c r="BR54" s="75">
        <v>0</v>
      </c>
      <c r="BS54" s="75">
        <v>0</v>
      </c>
      <c r="BT54" s="75">
        <v>0</v>
      </c>
      <c r="BU54" s="75">
        <v>0</v>
      </c>
      <c r="BV54" s="75">
        <v>0</v>
      </c>
      <c r="BW54" s="75">
        <v>0</v>
      </c>
      <c r="BX54" s="75">
        <v>0</v>
      </c>
      <c r="BY54" s="75">
        <v>0</v>
      </c>
      <c r="BZ54" s="75">
        <v>0</v>
      </c>
      <c r="CA54" s="75">
        <v>0</v>
      </c>
      <c r="CB54" s="75">
        <v>0</v>
      </c>
      <c r="CC54" s="75">
        <v>0</v>
      </c>
      <c r="CD54" s="75">
        <v>0</v>
      </c>
      <c r="CE54" s="75">
        <v>0</v>
      </c>
      <c r="CF54" s="75">
        <v>0</v>
      </c>
      <c r="CG54" s="75">
        <v>0</v>
      </c>
      <c r="CH54" s="75">
        <v>0</v>
      </c>
      <c r="CI54" s="75">
        <v>0</v>
      </c>
      <c r="CJ54" s="75"/>
      <c r="CK54" s="63">
        <f t="shared" si="21"/>
        <v>-1</v>
      </c>
      <c r="CL54" s="63">
        <f t="shared" si="22"/>
        <v>-1</v>
      </c>
      <c r="CM54" s="63">
        <f t="shared" si="23"/>
        <v>-1</v>
      </c>
      <c r="CN54" s="63">
        <f t="shared" si="24"/>
        <v>-1</v>
      </c>
      <c r="CO54" s="63">
        <f t="shared" si="25"/>
        <v>-1</v>
      </c>
      <c r="CP54" s="63">
        <f t="shared" si="26"/>
        <v>-1</v>
      </c>
      <c r="CQ54" s="63">
        <f t="shared" si="27"/>
        <v>-1</v>
      </c>
    </row>
    <row r="55" spans="1:95" s="87" customFormat="1" x14ac:dyDescent="0.25">
      <c r="A55" s="89" t="s">
        <v>550</v>
      </c>
      <c r="B55" s="75">
        <v>754685.27949999995</v>
      </c>
      <c r="C55" s="75">
        <v>6705.4093326000002</v>
      </c>
      <c r="D55" s="75">
        <v>39851.130555999996</v>
      </c>
      <c r="E55" s="75">
        <v>100985.54676</v>
      </c>
      <c r="F55" s="75">
        <v>79756.392047999994</v>
      </c>
      <c r="G55" s="75">
        <v>4091.3175898999998</v>
      </c>
      <c r="H55" s="75">
        <v>224284.67712000001</v>
      </c>
      <c r="I55" s="75"/>
      <c r="J55" s="75"/>
      <c r="K55" s="75"/>
      <c r="L55" s="75"/>
      <c r="M55" s="75"/>
      <c r="N55" s="75"/>
      <c r="O55" s="75"/>
      <c r="P55" s="89"/>
      <c r="Q55" s="89" t="s">
        <v>551</v>
      </c>
      <c r="R55" s="75">
        <v>19283.523191450899</v>
      </c>
      <c r="S55" s="75">
        <v>3012.6572683732502</v>
      </c>
      <c r="T55" s="75">
        <v>0</v>
      </c>
      <c r="U55" s="75">
        <v>6915.2942425689598</v>
      </c>
      <c r="V55" s="75">
        <v>6915.2942425689598</v>
      </c>
      <c r="W55" s="75">
        <v>1114.68875197804</v>
      </c>
      <c r="X55" s="75">
        <v>6132.7257380354304</v>
      </c>
      <c r="Y55" s="75">
        <v>3408.6064808946699</v>
      </c>
      <c r="Z55" s="75">
        <v>0</v>
      </c>
      <c r="AA55" s="75">
        <v>21460.275735266299</v>
      </c>
      <c r="AB55" s="75">
        <v>646329.15918098297</v>
      </c>
      <c r="AC55" s="75">
        <v>4923.7483175872603</v>
      </c>
      <c r="AD55" s="75">
        <v>173.347912112567</v>
      </c>
      <c r="AE55" s="75">
        <v>3128.6506756796002</v>
      </c>
      <c r="AF55" s="75">
        <v>543.54395842770396</v>
      </c>
      <c r="AG55" s="75">
        <v>2054.3573706839502</v>
      </c>
      <c r="AH55" s="75">
        <v>13829.7124997752</v>
      </c>
      <c r="AI55" s="75">
        <v>13829.7124997752</v>
      </c>
      <c r="AJ55" s="75">
        <v>2627.2732341000701</v>
      </c>
      <c r="AK55" s="75">
        <v>0</v>
      </c>
      <c r="AL55" s="75">
        <v>167791971.48974901</v>
      </c>
      <c r="AM55" s="75">
        <v>0</v>
      </c>
      <c r="AN55" s="75">
        <v>21063.702360095202</v>
      </c>
      <c r="AO55" s="75">
        <v>1487.5061786661699</v>
      </c>
      <c r="AP55" s="75">
        <v>2517.4694260188198</v>
      </c>
      <c r="AQ55" s="75">
        <v>21861.2453472993</v>
      </c>
      <c r="AR55" s="75">
        <v>1124.4790681997299</v>
      </c>
      <c r="AS55" s="75">
        <v>8602.5170053743204</v>
      </c>
      <c r="AT55" s="75">
        <v>191.49856623822399</v>
      </c>
      <c r="AU55" s="75">
        <v>1040.81018802681</v>
      </c>
      <c r="AV55" s="75">
        <v>5392.1839669416904</v>
      </c>
      <c r="AW55" s="75">
        <v>0</v>
      </c>
      <c r="AX55" s="75">
        <v>207686.537180288</v>
      </c>
      <c r="AY55" s="75">
        <v>30555.465338690501</v>
      </c>
      <c r="AZ55" s="75">
        <v>3395.04914964202</v>
      </c>
      <c r="BA55" s="75">
        <v>33950.514488332599</v>
      </c>
      <c r="BB55" s="75">
        <v>13.4139228000668</v>
      </c>
      <c r="BC55" s="75">
        <v>9395.3627392072194</v>
      </c>
      <c r="BD55" s="75">
        <v>936.574576189357</v>
      </c>
      <c r="BE55" s="75">
        <v>10.7478648128</v>
      </c>
      <c r="BF55" s="75">
        <v>24193.8722709945</v>
      </c>
      <c r="BG55" s="75">
        <v>245.28589808914299</v>
      </c>
      <c r="BH55" s="75">
        <v>301.38346708774901</v>
      </c>
      <c r="BI55" s="75">
        <v>2336.0088777922901</v>
      </c>
      <c r="BJ55" s="75">
        <v>12.107682089099701</v>
      </c>
      <c r="BK55" s="75">
        <v>0</v>
      </c>
      <c r="BL55" s="75">
        <v>207.43434164586</v>
      </c>
      <c r="BM55" s="75">
        <v>86134.734951901803</v>
      </c>
      <c r="BN55" s="75">
        <v>68071.321914428801</v>
      </c>
      <c r="BO55" s="75">
        <v>18063.413037473001</v>
      </c>
      <c r="BP55" s="75">
        <v>13.322334607715</v>
      </c>
      <c r="BQ55" s="75">
        <v>0.33128548708367</v>
      </c>
      <c r="BR55" s="75">
        <v>10635.385477251</v>
      </c>
      <c r="BS55" s="75">
        <v>19.967080543218799</v>
      </c>
      <c r="BT55" s="75">
        <v>22234.480762799201</v>
      </c>
      <c r="BU55" s="75">
        <v>105.871558278631</v>
      </c>
      <c r="BV55" s="75">
        <v>24.968294116414999</v>
      </c>
      <c r="BW55" s="75">
        <v>31763.552861434</v>
      </c>
      <c r="BX55" s="75">
        <v>54.4209623374283</v>
      </c>
      <c r="BY55" s="75">
        <v>41.351519014533899</v>
      </c>
      <c r="BZ55" s="75">
        <v>118.110610589901</v>
      </c>
      <c r="CA55" s="75">
        <v>1.01199879010345</v>
      </c>
      <c r="CB55" s="75">
        <v>3258.0864562972201</v>
      </c>
      <c r="CC55" s="75">
        <v>1208.3358418028399</v>
      </c>
      <c r="CD55" s="75">
        <v>0</v>
      </c>
      <c r="CE55" s="75">
        <v>361.15889904691301</v>
      </c>
      <c r="CF55" s="75">
        <v>3456.2065674745099</v>
      </c>
      <c r="CG55" s="75">
        <v>3185.40753419467</v>
      </c>
      <c r="CH55" s="75">
        <v>200571.19764888001</v>
      </c>
      <c r="CI55" s="75">
        <v>1507.50003333574</v>
      </c>
      <c r="CJ55" s="75"/>
      <c r="CK55" s="63">
        <f t="shared" si="21"/>
        <v>-0.1435778903635247</v>
      </c>
      <c r="CL55" s="63">
        <f t="shared" si="22"/>
        <v>-0.19584566735899939</v>
      </c>
      <c r="CM55" s="63">
        <f t="shared" si="23"/>
        <v>-0.14806646600340925</v>
      </c>
      <c r="CN55" s="63">
        <f t="shared" si="24"/>
        <v>-0.14705878499021552</v>
      </c>
      <c r="CO55" s="63">
        <f t="shared" si="25"/>
        <v>-0.14650951269885348</v>
      </c>
      <c r="CP55" s="63">
        <f t="shared" si="26"/>
        <v>-0.20365838517638654</v>
      </c>
      <c r="CQ55" s="63">
        <f t="shared" si="27"/>
        <v>-0.1057293782866516</v>
      </c>
    </row>
    <row r="56" spans="1:95" s="87" customFormat="1" x14ac:dyDescent="0.25">
      <c r="A56" s="89" t="s">
        <v>552</v>
      </c>
      <c r="B56" s="75">
        <v>586648.87990000006</v>
      </c>
      <c r="C56" s="75">
        <v>5483.7626682</v>
      </c>
      <c r="D56" s="75">
        <v>30483.035820000001</v>
      </c>
      <c r="E56" s="75">
        <v>79896.378614000001</v>
      </c>
      <c r="F56" s="75">
        <v>63293.682187999999</v>
      </c>
      <c r="G56" s="75">
        <v>3303.7765132</v>
      </c>
      <c r="H56" s="75">
        <v>168821.64139</v>
      </c>
      <c r="I56" s="75"/>
      <c r="J56" s="75"/>
      <c r="K56" s="75"/>
      <c r="L56" s="75"/>
      <c r="M56" s="75"/>
      <c r="N56" s="75"/>
      <c r="O56" s="75"/>
      <c r="P56" s="89"/>
      <c r="Q56" s="89" t="s">
        <v>553</v>
      </c>
      <c r="R56" s="75">
        <v>10280.016174046699</v>
      </c>
      <c r="S56" s="75">
        <v>1645.25395167792</v>
      </c>
      <c r="T56" s="75">
        <v>0</v>
      </c>
      <c r="U56" s="75">
        <v>3779.8446812576699</v>
      </c>
      <c r="V56" s="75">
        <v>3779.8446812576699</v>
      </c>
      <c r="W56" s="75">
        <v>620.22392754058399</v>
      </c>
      <c r="X56" s="75">
        <v>3269.45380771382</v>
      </c>
      <c r="Y56" s="75">
        <v>1831.06834785551</v>
      </c>
      <c r="Z56" s="75">
        <v>0</v>
      </c>
      <c r="AA56" s="75">
        <v>11698.973089519701</v>
      </c>
      <c r="AB56" s="75">
        <v>357956.70185551897</v>
      </c>
      <c r="AC56" s="75">
        <v>2695.9607182376899</v>
      </c>
      <c r="AD56" s="75">
        <v>149.08913356232301</v>
      </c>
      <c r="AE56" s="75">
        <v>1678.47776405579</v>
      </c>
      <c r="AF56" s="75">
        <v>289.76248142053998</v>
      </c>
      <c r="AG56" s="75">
        <v>1095.17601093591</v>
      </c>
      <c r="AH56" s="75">
        <v>7435.4706898767199</v>
      </c>
      <c r="AI56" s="75">
        <v>7435.4706898767199</v>
      </c>
      <c r="AJ56" s="75">
        <v>1548.5171031975799</v>
      </c>
      <c r="AK56" s="75">
        <v>0</v>
      </c>
      <c r="AL56" s="75">
        <v>93839450.656684101</v>
      </c>
      <c r="AM56" s="75">
        <v>0</v>
      </c>
      <c r="AN56" s="75">
        <v>11234.9383754807</v>
      </c>
      <c r="AO56" s="75">
        <v>797.91166130275701</v>
      </c>
      <c r="AP56" s="75">
        <v>1342.0599591298701</v>
      </c>
      <c r="AQ56" s="75">
        <v>11659.6872538113</v>
      </c>
      <c r="AR56" s="75">
        <v>605.200164853449</v>
      </c>
      <c r="AS56" s="75">
        <v>4585.99312834586</v>
      </c>
      <c r="AT56" s="75">
        <v>164.69968071174401</v>
      </c>
      <c r="AU56" s="75">
        <v>554.85455547793595</v>
      </c>
      <c r="AV56" s="75">
        <v>3147.9808353202402</v>
      </c>
      <c r="AW56" s="75">
        <v>0</v>
      </c>
      <c r="AX56" s="75">
        <v>112040.766346114</v>
      </c>
      <c r="AY56" s="75">
        <v>16793.730476606099</v>
      </c>
      <c r="AZ56" s="75">
        <v>1865.97004417842</v>
      </c>
      <c r="BA56" s="75">
        <v>18659.700520784601</v>
      </c>
      <c r="BB56" s="75">
        <v>7.1509486151844399</v>
      </c>
      <c r="BC56" s="75">
        <v>5044.2681467452003</v>
      </c>
      <c r="BD56" s="75">
        <v>499.286601263693</v>
      </c>
      <c r="BE56" s="75">
        <v>6.0375338788670403</v>
      </c>
      <c r="BF56" s="75">
        <v>13507.5754501212</v>
      </c>
      <c r="BG56" s="75">
        <v>136.564404930747</v>
      </c>
      <c r="BH56" s="75">
        <v>184.709647800613</v>
      </c>
      <c r="BI56" s="75">
        <v>1320.4534355175599</v>
      </c>
      <c r="BJ56" s="75">
        <v>6.7567397883562803</v>
      </c>
      <c r="BK56" s="75">
        <v>0</v>
      </c>
      <c r="BL56" s="75">
        <v>128.65069773971101</v>
      </c>
      <c r="BM56" s="75">
        <v>48130.074145206199</v>
      </c>
      <c r="BN56" s="75">
        <v>38069.620309770202</v>
      </c>
      <c r="BO56" s="75">
        <v>10060.453835435899</v>
      </c>
      <c r="BP56" s="75">
        <v>7.5651981460231301</v>
      </c>
      <c r="BQ56" s="75">
        <v>0.184360935531341</v>
      </c>
      <c r="BR56" s="75">
        <v>5923.12455949999</v>
      </c>
      <c r="BS56" s="75">
        <v>12.341052789122299</v>
      </c>
      <c r="BT56" s="75">
        <v>12424.5698146464</v>
      </c>
      <c r="BU56" s="75">
        <v>62.296118611970002</v>
      </c>
      <c r="BV56" s="75">
        <v>14.551829589334</v>
      </c>
      <c r="BW56" s="75">
        <v>17749.392042416901</v>
      </c>
      <c r="BX56" s="75">
        <v>46.805054992575897</v>
      </c>
      <c r="BY56" s="75">
        <v>23.040405408158101</v>
      </c>
      <c r="BZ56" s="75">
        <v>68.817410284561504</v>
      </c>
      <c r="CA56" s="75">
        <v>0.56505778633905901</v>
      </c>
      <c r="CB56" s="75">
        <v>1888.5756172070701</v>
      </c>
      <c r="CC56" s="75">
        <v>834.04622231281598</v>
      </c>
      <c r="CD56" s="75">
        <v>0</v>
      </c>
      <c r="CE56" s="75">
        <v>192.533331756503</v>
      </c>
      <c r="CF56" s="75">
        <v>1859.8484992748899</v>
      </c>
      <c r="CG56" s="75">
        <v>1701.1262307495001</v>
      </c>
      <c r="CH56" s="75">
        <v>108151.54975589299</v>
      </c>
      <c r="CI56" s="75">
        <v>811.51651176339203</v>
      </c>
      <c r="CJ56" s="75"/>
      <c r="CK56" s="63">
        <f t="shared" si="21"/>
        <v>-0.38982803151940537</v>
      </c>
      <c r="CL56" s="63">
        <f t="shared" si="22"/>
        <v>-0.42594509905120692</v>
      </c>
      <c r="CM56" s="63">
        <f t="shared" si="23"/>
        <v>-0.38786606980457233</v>
      </c>
      <c r="CN56" s="63">
        <f t="shared" si="24"/>
        <v>-0.39759379611264994</v>
      </c>
      <c r="CO56" s="63">
        <f t="shared" si="25"/>
        <v>-0.39852416554478937</v>
      </c>
      <c r="CP56" s="63">
        <f t="shared" si="26"/>
        <v>-0.42835854372673127</v>
      </c>
      <c r="CQ56" s="63">
        <f t="shared" si="27"/>
        <v>-0.35937389978309231</v>
      </c>
    </row>
    <row r="57" spans="1:95" x14ac:dyDescent="0.25">
      <c r="A57" s="3"/>
      <c r="B57" s="75"/>
      <c r="C57" s="75"/>
      <c r="D57" s="75"/>
      <c r="E57" s="75"/>
      <c r="F57" s="75"/>
      <c r="G57" s="75"/>
      <c r="H57" s="75"/>
      <c r="P57" s="89"/>
      <c r="Q57" s="89"/>
      <c r="S57" s="75"/>
      <c r="U57" s="75"/>
      <c r="V57" s="75"/>
      <c r="W57" s="75"/>
      <c r="Y57" s="75"/>
      <c r="AA57" s="75"/>
      <c r="AB57" s="75"/>
      <c r="AC57" s="75"/>
      <c r="AD57" s="75"/>
      <c r="AE57" s="75"/>
      <c r="AF57" s="75"/>
      <c r="AH57" s="75"/>
      <c r="AI57" s="75"/>
      <c r="AL57" s="75"/>
      <c r="AM57" s="75"/>
      <c r="AN57" s="75"/>
      <c r="AO57" s="75"/>
      <c r="AR57" s="75"/>
      <c r="AS57" s="75"/>
      <c r="AU57" s="75"/>
      <c r="AV57" s="75"/>
      <c r="AW57" s="75"/>
      <c r="AY57" s="75"/>
      <c r="AZ57" s="75"/>
      <c r="BA57" s="75"/>
      <c r="BB57" s="75"/>
      <c r="BC57" s="75"/>
      <c r="BE57" s="75"/>
      <c r="BF57" s="75"/>
      <c r="BG57" s="75"/>
      <c r="BH57" s="75"/>
      <c r="BI57" s="75"/>
      <c r="BJ57" s="75"/>
      <c r="BK57" s="75"/>
      <c r="BL57" s="75"/>
      <c r="BM57" s="75"/>
      <c r="BN57" s="75"/>
      <c r="BO57" s="75"/>
      <c r="BP57" s="75"/>
      <c r="BQ57" s="75"/>
      <c r="BR57" s="75"/>
      <c r="BS57" s="75"/>
      <c r="BT57" s="75"/>
      <c r="BU57" s="75"/>
      <c r="BV57" s="75"/>
      <c r="BW57" s="75"/>
      <c r="BX57" s="75"/>
      <c r="BY57" s="75"/>
      <c r="BZ57" s="75"/>
      <c r="CA57" s="75"/>
      <c r="CB57" s="75"/>
      <c r="CC57" s="75"/>
      <c r="CD57" s="75"/>
      <c r="CE57" s="75"/>
      <c r="CF57" s="75"/>
      <c r="CG57" s="75"/>
      <c r="CH57" s="75"/>
      <c r="CI57" s="75"/>
      <c r="CJ57" s="75"/>
      <c r="CK57" s="68"/>
      <c r="CL57" s="68"/>
      <c r="CM57" s="68"/>
      <c r="CN57" s="68"/>
      <c r="CO57" s="68"/>
      <c r="CP57" s="68"/>
      <c r="CQ57" s="68"/>
    </row>
    <row r="58" spans="1:95" s="87" customFormat="1" x14ac:dyDescent="0.25">
      <c r="A58" s="3"/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89"/>
      <c r="Q58" s="89"/>
      <c r="R58" s="75"/>
      <c r="S58" s="75"/>
      <c r="T58" s="75"/>
      <c r="U58" s="75"/>
      <c r="V58" s="75"/>
      <c r="W58" s="75"/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  <c r="AI58" s="75"/>
      <c r="AJ58" s="75"/>
      <c r="AK58" s="75"/>
      <c r="AL58" s="75"/>
      <c r="AM58" s="75"/>
      <c r="AN58" s="75"/>
      <c r="AO58" s="75"/>
      <c r="AP58" s="75"/>
      <c r="AQ58" s="75"/>
      <c r="AR58" s="75"/>
      <c r="AS58" s="75"/>
      <c r="AT58" s="75"/>
      <c r="AU58" s="75"/>
      <c r="AV58" s="75"/>
      <c r="AW58" s="75"/>
      <c r="AX58" s="75"/>
      <c r="AY58" s="75"/>
      <c r="AZ58" s="75"/>
      <c r="BA58" s="75"/>
      <c r="BB58" s="75"/>
      <c r="BC58" s="75"/>
      <c r="BD58" s="75"/>
      <c r="BE58" s="75"/>
      <c r="BF58" s="75"/>
      <c r="BG58" s="75"/>
      <c r="BH58" s="75"/>
      <c r="BI58" s="75"/>
      <c r="BJ58" s="75"/>
      <c r="BK58" s="75"/>
      <c r="BL58" s="75"/>
      <c r="BM58" s="75"/>
      <c r="BN58" s="75"/>
      <c r="BO58" s="75"/>
      <c r="BP58" s="75"/>
      <c r="BQ58" s="75"/>
      <c r="BR58" s="75"/>
      <c r="BS58" s="75"/>
      <c r="BT58" s="75"/>
      <c r="BU58" s="75"/>
      <c r="BV58" s="75"/>
      <c r="BW58" s="75"/>
      <c r="BX58" s="75"/>
      <c r="BY58" s="75"/>
      <c r="BZ58" s="75"/>
      <c r="CA58" s="75"/>
      <c r="CB58" s="75"/>
      <c r="CC58" s="75"/>
      <c r="CD58" s="75"/>
      <c r="CE58" s="75"/>
      <c r="CF58" s="75"/>
      <c r="CG58" s="75"/>
      <c r="CH58" s="75"/>
      <c r="CI58" s="75"/>
      <c r="CJ58" s="75"/>
      <c r="CK58" s="68"/>
      <c r="CL58" s="68"/>
      <c r="CM58" s="68"/>
      <c r="CN58" s="68"/>
      <c r="CO58" s="68"/>
      <c r="CP58" s="68"/>
      <c r="CQ58" s="68"/>
    </row>
    <row r="59" spans="1:95" s="87" customFormat="1" x14ac:dyDescent="0.25">
      <c r="A59" s="3"/>
      <c r="B59" s="75"/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5"/>
      <c r="P59" s="89"/>
      <c r="Q59" s="89"/>
      <c r="R59" s="75"/>
      <c r="S59" s="75"/>
      <c r="T59" s="75"/>
      <c r="U59" s="75"/>
      <c r="V59" s="75"/>
      <c r="W59" s="75"/>
      <c r="X59" s="75"/>
      <c r="Y59" s="75"/>
      <c r="Z59" s="75"/>
      <c r="AA59" s="75"/>
      <c r="AB59" s="75"/>
      <c r="AC59" s="75"/>
      <c r="AD59" s="75"/>
      <c r="AE59" s="75"/>
      <c r="AF59" s="75"/>
      <c r="AG59" s="75"/>
      <c r="AH59" s="75"/>
      <c r="AI59" s="75"/>
      <c r="AJ59" s="75"/>
      <c r="AK59" s="75"/>
      <c r="AL59" s="75"/>
      <c r="AM59" s="75"/>
      <c r="AN59" s="75"/>
      <c r="AO59" s="75"/>
      <c r="AP59" s="75"/>
      <c r="AQ59" s="75"/>
      <c r="AR59" s="75"/>
      <c r="AS59" s="75"/>
      <c r="AT59" s="75"/>
      <c r="AU59" s="75"/>
      <c r="AV59" s="75"/>
      <c r="AW59" s="75"/>
      <c r="AX59" s="75"/>
      <c r="AY59" s="75"/>
      <c r="AZ59" s="75"/>
      <c r="BA59" s="75"/>
      <c r="BB59" s="75"/>
      <c r="BC59" s="75"/>
      <c r="BD59" s="75"/>
      <c r="BE59" s="75"/>
      <c r="BF59" s="75"/>
      <c r="BG59" s="75"/>
      <c r="BH59" s="75"/>
      <c r="BI59" s="75"/>
      <c r="BJ59" s="75"/>
      <c r="BK59" s="75"/>
      <c r="BL59" s="75"/>
      <c r="BM59" s="75"/>
      <c r="BN59" s="75"/>
      <c r="BO59" s="75"/>
      <c r="BP59" s="75"/>
      <c r="BQ59" s="75"/>
      <c r="BR59" s="75"/>
      <c r="BS59" s="75"/>
      <c r="BT59" s="75"/>
      <c r="BU59" s="75"/>
      <c r="BV59" s="75"/>
      <c r="BW59" s="75"/>
      <c r="BX59" s="75"/>
      <c r="BY59" s="75"/>
      <c r="BZ59" s="75"/>
      <c r="CA59" s="75"/>
      <c r="CB59" s="75"/>
      <c r="CC59" s="75"/>
      <c r="CD59" s="75"/>
      <c r="CE59" s="75"/>
      <c r="CF59" s="75"/>
      <c r="CG59" s="75"/>
      <c r="CH59" s="75"/>
      <c r="CI59" s="75"/>
      <c r="CJ59" s="75"/>
      <c r="CK59" s="68"/>
      <c r="CL59" s="68"/>
      <c r="CM59" s="68"/>
      <c r="CN59" s="68"/>
      <c r="CO59" s="68"/>
      <c r="CP59" s="68"/>
      <c r="CQ59" s="68"/>
    </row>
    <row r="60" spans="1:95" x14ac:dyDescent="0.25">
      <c r="A60" s="4" t="s">
        <v>353</v>
      </c>
      <c r="B60" s="1">
        <f t="shared" ref="B60:H60" si="28">SUM(B3:B57)</f>
        <v>20123144.558663599</v>
      </c>
      <c r="C60" s="1">
        <f t="shared" si="28"/>
        <v>200913.57595055405</v>
      </c>
      <c r="D60" s="1">
        <f t="shared" si="28"/>
        <v>489045.59911168989</v>
      </c>
      <c r="E60" s="1">
        <f t="shared" si="28"/>
        <v>3894426.6364106783</v>
      </c>
      <c r="F60" s="1">
        <f t="shared" si="28"/>
        <v>2374749.9255582909</v>
      </c>
      <c r="G60" s="1">
        <f t="shared" si="28"/>
        <v>111766.80864333703</v>
      </c>
      <c r="H60" s="1">
        <f t="shared" si="28"/>
        <v>5188320.9957115091</v>
      </c>
      <c r="I60" s="1"/>
      <c r="J60" s="1"/>
      <c r="K60" s="1"/>
      <c r="L60" s="1"/>
      <c r="M60" s="1"/>
      <c r="N60" s="1"/>
      <c r="O60" s="1"/>
      <c r="P60" s="89"/>
      <c r="Q60" s="89"/>
      <c r="R60" s="1">
        <f>SUM(R3:R57)</f>
        <v>310459.09481426369</v>
      </c>
      <c r="S60" s="1">
        <f>SUM(S3:S57)</f>
        <v>56835.428111036548</v>
      </c>
      <c r="T60" s="1"/>
      <c r="U60" s="1">
        <f>SUM(U3:U57)</f>
        <v>135488.5981194948</v>
      </c>
      <c r="V60" s="1">
        <f>SUM(V3:V57)</f>
        <v>135488.5981194948</v>
      </c>
      <c r="W60" s="1">
        <f>SUM(W3:W57)</f>
        <v>23485.939437938541</v>
      </c>
      <c r="X60" s="1">
        <f>SUM(X3:X57)</f>
        <v>98498.874932640436</v>
      </c>
      <c r="Y60" s="1">
        <f>SUM(Y3:Y57)</f>
        <v>45774.634559719314</v>
      </c>
      <c r="Z60" s="1"/>
      <c r="AA60" s="1">
        <f t="shared" ref="AA60:AI60" si="29">SUM(AA3:AA57)</f>
        <v>400638.62232878205</v>
      </c>
      <c r="AB60" s="1">
        <f t="shared" si="29"/>
        <v>13672284.685143756</v>
      </c>
      <c r="AC60" s="1">
        <f t="shared" si="29"/>
        <v>94442.322130507077</v>
      </c>
      <c r="AD60" s="1">
        <f t="shared" si="29"/>
        <v>14998.447886743861</v>
      </c>
      <c r="AE60" s="1">
        <f t="shared" si="29"/>
        <v>52534.875002046836</v>
      </c>
      <c r="AF60" s="1">
        <f t="shared" si="29"/>
        <v>8727.602451991952</v>
      </c>
      <c r="AG60" s="1">
        <f t="shared" si="29"/>
        <v>33726.515490339028</v>
      </c>
      <c r="AH60" s="1">
        <f t="shared" si="29"/>
        <v>241639.26767513587</v>
      </c>
      <c r="AI60" s="1">
        <f t="shared" si="29"/>
        <v>241639.26767513587</v>
      </c>
      <c r="AJ60" s="1"/>
      <c r="AK60" s="1"/>
      <c r="AL60" s="1">
        <f>SUM(AL3:AL57)</f>
        <v>2701847141.7739935</v>
      </c>
      <c r="AM60" s="1">
        <f>SUM(AM3:AM57)</f>
        <v>0</v>
      </c>
      <c r="AN60" s="1">
        <f>SUM(AN3:AN57)</f>
        <v>339631.7678506457</v>
      </c>
      <c r="AO60" s="1">
        <f>SUM(AO3:AO57)</f>
        <v>24945.730064540097</v>
      </c>
      <c r="AP60" s="1"/>
      <c r="AQ60" s="1">
        <f>SUM(AQ3:AQ57)</f>
        <v>352004.90634209564</v>
      </c>
      <c r="AR60" s="1">
        <f>SUM(AR3:AR57)</f>
        <v>19325.351327838911</v>
      </c>
      <c r="AS60" s="1">
        <f>SUM(AS3:AS57)</f>
        <v>201230.88443882618</v>
      </c>
      <c r="AT60" s="1"/>
      <c r="AU60" s="1">
        <f t="shared" ref="AU60:BC60" si="30">SUM(AU3:AU57)</f>
        <v>27907.092177947685</v>
      </c>
      <c r="AV60" s="1">
        <f t="shared" si="30"/>
        <v>139480.23970635689</v>
      </c>
      <c r="AW60" s="1">
        <f t="shared" si="30"/>
        <v>0</v>
      </c>
      <c r="AX60" s="1">
        <f t="shared" si="30"/>
        <v>3692605.2629235736</v>
      </c>
      <c r="AY60" s="1">
        <f t="shared" si="30"/>
        <v>368035.22128769185</v>
      </c>
      <c r="AZ60" s="1">
        <f t="shared" si="30"/>
        <v>40892.802168052127</v>
      </c>
      <c r="BA60" s="1">
        <f t="shared" si="30"/>
        <v>408928.02345574397</v>
      </c>
      <c r="BB60" s="1">
        <f t="shared" si="30"/>
        <v>215.31532320412558</v>
      </c>
      <c r="BC60" s="1">
        <f t="shared" si="30"/>
        <v>158526.64320192311</v>
      </c>
      <c r="BD60" s="1"/>
      <c r="BE60" s="1">
        <f t="shared" ref="BE60:CI60" si="31">SUM(BE3:BE57)</f>
        <v>293.46117515461282</v>
      </c>
      <c r="BF60" s="1">
        <f t="shared" si="31"/>
        <v>518488.56071017392</v>
      </c>
      <c r="BG60" s="1">
        <f t="shared" si="31"/>
        <v>5576.8598772776668</v>
      </c>
      <c r="BH60" s="1">
        <f t="shared" si="31"/>
        <v>8738.5105397773223</v>
      </c>
      <c r="BI60" s="1">
        <f t="shared" si="31"/>
        <v>56461.938653192468</v>
      </c>
      <c r="BJ60" s="1">
        <f t="shared" si="31"/>
        <v>293.15326259682553</v>
      </c>
      <c r="BK60" s="1">
        <f t="shared" si="31"/>
        <v>0</v>
      </c>
      <c r="BL60" s="1">
        <f t="shared" si="31"/>
        <v>6603.4259621485035</v>
      </c>
      <c r="BM60" s="1">
        <f t="shared" si="31"/>
        <v>2474739.2681552954</v>
      </c>
      <c r="BN60" s="1">
        <f t="shared" si="31"/>
        <v>1591153.6200528902</v>
      </c>
      <c r="BO60" s="1">
        <f t="shared" si="31"/>
        <v>883585.64810240327</v>
      </c>
      <c r="BP60" s="1">
        <f t="shared" si="31"/>
        <v>314.33299361855353</v>
      </c>
      <c r="BQ60" s="1">
        <f t="shared" si="31"/>
        <v>15.126589497991024</v>
      </c>
      <c r="BR60" s="1">
        <f t="shared" si="31"/>
        <v>239658.19775179293</v>
      </c>
      <c r="BS60" s="1">
        <f t="shared" si="31"/>
        <v>1358.9588885084506</v>
      </c>
      <c r="BT60" s="1">
        <f t="shared" si="31"/>
        <v>520412.14044676401</v>
      </c>
      <c r="BU60" s="1">
        <f t="shared" si="31"/>
        <v>2721.9261953590994</v>
      </c>
      <c r="BV60" s="1">
        <f t="shared" si="31"/>
        <v>687.44034909456059</v>
      </c>
      <c r="BW60" s="1">
        <f t="shared" si="31"/>
        <v>743445.988028561</v>
      </c>
      <c r="BX60" s="1">
        <f t="shared" si="31"/>
        <v>4724.7573709226308</v>
      </c>
      <c r="BY60" s="1">
        <f t="shared" si="31"/>
        <v>1002.4602359013758</v>
      </c>
      <c r="BZ60" s="1">
        <f t="shared" si="31"/>
        <v>3541.6040067037093</v>
      </c>
      <c r="CA60" s="1">
        <f t="shared" si="31"/>
        <v>28.095096942321746</v>
      </c>
      <c r="CB60" s="1">
        <f t="shared" si="31"/>
        <v>78690.195285875845</v>
      </c>
      <c r="CC60" s="1">
        <f t="shared" si="31"/>
        <v>59795.636177728811</v>
      </c>
      <c r="CD60" s="1">
        <f t="shared" si="31"/>
        <v>0</v>
      </c>
      <c r="CE60" s="1">
        <f t="shared" si="31"/>
        <v>5795.9491343913778</v>
      </c>
      <c r="CF60" s="1">
        <f t="shared" si="31"/>
        <v>59311.590199258513</v>
      </c>
      <c r="CG60" s="1">
        <f t="shared" si="31"/>
        <v>51824.790928861308</v>
      </c>
      <c r="CH60" s="1">
        <f t="shared" si="31"/>
        <v>3557662.694204316</v>
      </c>
      <c r="CI60" s="1">
        <f t="shared" si="31"/>
        <v>25919.499029465154</v>
      </c>
      <c r="CJ60" s="1"/>
      <c r="CK60" s="63"/>
      <c r="CL60" s="68"/>
      <c r="CM60" s="68"/>
      <c r="CN60" s="68"/>
      <c r="CO60" s="68"/>
      <c r="CP60" s="68"/>
      <c r="CQ60" s="68"/>
    </row>
    <row r="61" spans="1:95" x14ac:dyDescent="0.25">
      <c r="A61" s="4" t="s">
        <v>477</v>
      </c>
      <c r="B61" s="1">
        <f>SUM(B3:B15)</f>
        <v>13089383.289203001</v>
      </c>
      <c r="C61" s="1">
        <f t="shared" ref="C61:H61" si="32">SUM(C3:C15)</f>
        <v>123271.585299</v>
      </c>
      <c r="D61" s="1">
        <f t="shared" si="32"/>
        <v>133921.40411699997</v>
      </c>
      <c r="E61" s="1">
        <f t="shared" si="32"/>
        <v>2934280.9360379991</v>
      </c>
      <c r="F61" s="1">
        <f t="shared" si="32"/>
        <v>1616456.717648</v>
      </c>
      <c r="G61" s="1">
        <f t="shared" si="32"/>
        <v>67456.666335999995</v>
      </c>
      <c r="H61" s="1">
        <f t="shared" si="32"/>
        <v>3240763.4972399995</v>
      </c>
      <c r="I61" s="1"/>
      <c r="J61" s="1"/>
      <c r="K61" s="1"/>
      <c r="L61" s="1"/>
      <c r="M61" s="1"/>
      <c r="N61" s="1"/>
      <c r="O61" s="1"/>
      <c r="P61" s="89"/>
      <c r="Q61" s="89"/>
      <c r="R61" s="1">
        <f t="shared" ref="R61:CG61" si="33">SUM(R3:R15)</f>
        <v>161670.33462335507</v>
      </c>
      <c r="S61" s="1">
        <f t="shared" si="33"/>
        <v>24248.255124548796</v>
      </c>
      <c r="T61" s="1"/>
      <c r="U61" s="1">
        <f t="shared" si="33"/>
        <v>59899.006360330699</v>
      </c>
      <c r="V61" s="1">
        <f t="shared" si="33"/>
        <v>59899.006360330699</v>
      </c>
      <c r="W61" s="1">
        <f t="shared" si="33"/>
        <v>8693.8889868817096</v>
      </c>
      <c r="X61" s="1">
        <f t="shared" si="33"/>
        <v>51154.862324929258</v>
      </c>
      <c r="Y61" s="1">
        <f t="shared" si="33"/>
        <v>16151.649242752874</v>
      </c>
      <c r="Z61" s="1"/>
      <c r="AA61" s="1">
        <f t="shared" si="33"/>
        <v>173456.97966656578</v>
      </c>
      <c r="AB61" s="1">
        <f t="shared" si="33"/>
        <v>7054973.8861288782</v>
      </c>
      <c r="AC61" s="1">
        <f t="shared" si="33"/>
        <v>39507.138615874952</v>
      </c>
      <c r="AD61" s="1">
        <f t="shared" si="33"/>
        <v>156.52979308599674</v>
      </c>
      <c r="AE61" s="1">
        <f t="shared" si="33"/>
        <v>25869.543212385113</v>
      </c>
      <c r="AF61" s="1">
        <f t="shared" si="33"/>
        <v>4533.699031680495</v>
      </c>
      <c r="AG61" s="1">
        <f t="shared" si="33"/>
        <v>17875.395523233779</v>
      </c>
      <c r="AH61" s="1">
        <f t="shared" si="33"/>
        <v>119951.35802120884</v>
      </c>
      <c r="AI61" s="1">
        <f t="shared" si="33"/>
        <v>119951.35802120884</v>
      </c>
      <c r="AJ61" s="1"/>
      <c r="AK61" s="1"/>
      <c r="AL61" s="1">
        <f t="shared" si="33"/>
        <v>942450587.20566714</v>
      </c>
      <c r="AM61" s="1">
        <f t="shared" si="33"/>
        <v>0</v>
      </c>
      <c r="AN61" s="1">
        <f t="shared" si="33"/>
        <v>175696.25050298238</v>
      </c>
      <c r="AO61" s="1">
        <f t="shared" si="33"/>
        <v>12295.052509093455</v>
      </c>
      <c r="AP61" s="1"/>
      <c r="AQ61" s="1">
        <f t="shared" si="33"/>
        <v>182020.02480627151</v>
      </c>
      <c r="AR61" s="1">
        <f t="shared" si="33"/>
        <v>9280.9573811160644</v>
      </c>
      <c r="AS61" s="1">
        <f t="shared" si="33"/>
        <v>134855.14694274316</v>
      </c>
      <c r="AT61" s="1"/>
      <c r="AU61" s="1">
        <f t="shared" si="33"/>
        <v>19876.359102493567</v>
      </c>
      <c r="AV61" s="1">
        <f t="shared" si="33"/>
        <v>66254.676778781199</v>
      </c>
      <c r="AW61" s="1">
        <f t="shared" si="33"/>
        <v>0</v>
      </c>
      <c r="AX61" s="1">
        <f t="shared" si="33"/>
        <v>1774832.3342291797</v>
      </c>
      <c r="AY61" s="1">
        <f t="shared" si="33"/>
        <v>68676.075578031843</v>
      </c>
      <c r="AZ61" s="1">
        <f t="shared" si="33"/>
        <v>7630.6881109092146</v>
      </c>
      <c r="BA61" s="1">
        <f t="shared" si="33"/>
        <v>76306.76368894105</v>
      </c>
      <c r="BB61" s="1">
        <f t="shared" si="33"/>
        <v>111.81547491359412</v>
      </c>
      <c r="BC61" s="1">
        <f t="shared" si="33"/>
        <v>77549.389392884812</v>
      </c>
      <c r="BD61" s="1"/>
      <c r="BE61" s="1">
        <f t="shared" si="33"/>
        <v>174.78067499683058</v>
      </c>
      <c r="BF61" s="1">
        <f t="shared" si="33"/>
        <v>186507.05327370661</v>
      </c>
      <c r="BG61" s="1">
        <f t="shared" si="33"/>
        <v>3142.7020642077387</v>
      </c>
      <c r="BH61" s="1">
        <f t="shared" si="33"/>
        <v>1953.8346703858615</v>
      </c>
      <c r="BI61" s="1">
        <f t="shared" si="33"/>
        <v>28823.374040266277</v>
      </c>
      <c r="BJ61" s="1">
        <f t="shared" si="33"/>
        <v>169.47528675374895</v>
      </c>
      <c r="BK61" s="1">
        <f t="shared" si="33"/>
        <v>0</v>
      </c>
      <c r="BL61" s="1">
        <f t="shared" si="33"/>
        <v>1592.8085055311751</v>
      </c>
      <c r="BM61" s="1">
        <f t="shared" si="33"/>
        <v>1570924.0404246761</v>
      </c>
      <c r="BN61" s="1">
        <f t="shared" si="33"/>
        <v>877385.90332386468</v>
      </c>
      <c r="BO61" s="1">
        <f t="shared" si="33"/>
        <v>693538.13710080937</v>
      </c>
      <c r="BP61" s="1">
        <f t="shared" si="33"/>
        <v>148.94731552715237</v>
      </c>
      <c r="BQ61" s="1">
        <f t="shared" si="33"/>
        <v>11.857760860921413</v>
      </c>
      <c r="BR61" s="1">
        <f t="shared" si="33"/>
        <v>133709.80276016434</v>
      </c>
      <c r="BS61" s="1">
        <f t="shared" si="33"/>
        <v>886.18625409161223</v>
      </c>
      <c r="BT61" s="1">
        <f t="shared" si="33"/>
        <v>289581.66630093055</v>
      </c>
      <c r="BU61" s="1">
        <f t="shared" si="33"/>
        <v>919.47933945766022</v>
      </c>
      <c r="BV61" s="1">
        <f t="shared" si="33"/>
        <v>293.7251720049382</v>
      </c>
      <c r="BW61" s="1">
        <f t="shared" si="33"/>
        <v>413688.05370827299</v>
      </c>
      <c r="BX61" s="1">
        <f t="shared" si="33"/>
        <v>65.282113170283793</v>
      </c>
      <c r="BY61" s="1">
        <f t="shared" si="33"/>
        <v>588.12528911368304</v>
      </c>
      <c r="BZ61" s="1">
        <f t="shared" si="33"/>
        <v>1683.3955898818842</v>
      </c>
      <c r="CA61" s="1">
        <f t="shared" si="33"/>
        <v>17.688591418575022</v>
      </c>
      <c r="CB61" s="1">
        <f t="shared" si="33"/>
        <v>37099.126640282586</v>
      </c>
      <c r="CC61" s="1">
        <f t="shared" si="33"/>
        <v>5229.1907946721612</v>
      </c>
      <c r="CD61" s="1">
        <f t="shared" si="33"/>
        <v>0</v>
      </c>
      <c r="CE61" s="1">
        <f t="shared" si="33"/>
        <v>3009.3015773035468</v>
      </c>
      <c r="CF61" s="1">
        <f t="shared" si="33"/>
        <v>28510.522852310994</v>
      </c>
      <c r="CG61" s="1">
        <f t="shared" si="33"/>
        <v>26534.58903428333</v>
      </c>
      <c r="CH61" s="1">
        <f t="shared" ref="CH61" si="34">SUM(CH3:CH15)</f>
        <v>1717654.9057388499</v>
      </c>
      <c r="CI61" s="1">
        <f>SUM(CI3:CI15)</f>
        <v>12412.681198448563</v>
      </c>
      <c r="CJ61" s="1"/>
      <c r="CK61" s="63"/>
      <c r="CL61" s="68"/>
      <c r="CM61" s="68"/>
      <c r="CN61" s="68"/>
      <c r="CO61" s="68"/>
      <c r="CP61" s="68"/>
      <c r="CQ61" s="68"/>
    </row>
    <row r="62" spans="1:95" x14ac:dyDescent="0.25">
      <c r="A62" s="4" t="s">
        <v>478</v>
      </c>
      <c r="B62" s="1">
        <f>SUM(B16:B47)</f>
        <v>5112193.6769840997</v>
      </c>
      <c r="C62" s="1">
        <f t="shared" ref="C62:H62" si="35">SUM(C16:C47)</f>
        <v>59123.976216366995</v>
      </c>
      <c r="D62" s="1">
        <f t="shared" si="35"/>
        <v>252109.79865483003</v>
      </c>
      <c r="E62" s="1">
        <f t="shared" si="35"/>
        <v>708126.42345115007</v>
      </c>
      <c r="F62" s="1">
        <f t="shared" si="35"/>
        <v>559043.45228244003</v>
      </c>
      <c r="G62" s="1">
        <f t="shared" si="35"/>
        <v>33705.693170392995</v>
      </c>
      <c r="H62" s="1">
        <f t="shared" si="35"/>
        <v>1366802.6646704101</v>
      </c>
      <c r="I62" s="1"/>
      <c r="J62" s="1"/>
      <c r="K62" s="1"/>
      <c r="L62" s="1"/>
      <c r="M62" s="1"/>
      <c r="N62" s="1"/>
      <c r="O62" s="1"/>
      <c r="P62" s="89"/>
      <c r="Q62" s="89"/>
      <c r="R62" s="1">
        <f t="shared" ref="R62:CG62" si="36">SUM(R16:R47)</f>
        <v>109476.44544392836</v>
      </c>
      <c r="S62" s="1">
        <f t="shared" si="36"/>
        <v>24388.601637646454</v>
      </c>
      <c r="T62" s="1"/>
      <c r="U62" s="1">
        <f t="shared" si="36"/>
        <v>56596.859204600805</v>
      </c>
      <c r="V62" s="1">
        <f t="shared" si="36"/>
        <v>56596.859204600805</v>
      </c>
      <c r="W62" s="1">
        <f t="shared" si="36"/>
        <v>11156.456627745942</v>
      </c>
      <c r="X62" s="1">
        <f t="shared" si="36"/>
        <v>34836.079120048911</v>
      </c>
      <c r="Y62" s="1">
        <f t="shared" si="36"/>
        <v>21942.476535137179</v>
      </c>
      <c r="Z62" s="1"/>
      <c r="AA62" s="1">
        <f t="shared" si="36"/>
        <v>169869.7586907731</v>
      </c>
      <c r="AB62" s="1">
        <f t="shared" si="36"/>
        <v>5120700.8046027124</v>
      </c>
      <c r="AC62" s="1">
        <f t="shared" si="36"/>
        <v>41166.761161311406</v>
      </c>
      <c r="AD62" s="1">
        <f t="shared" si="36"/>
        <v>11515.254942156471</v>
      </c>
      <c r="AE62" s="1">
        <f t="shared" si="36"/>
        <v>19731.153416301702</v>
      </c>
      <c r="AF62" s="1">
        <f t="shared" si="36"/>
        <v>3085.8085758107404</v>
      </c>
      <c r="AG62" s="1">
        <f t="shared" si="36"/>
        <v>11663.006708985851</v>
      </c>
      <c r="AH62" s="1">
        <f t="shared" si="36"/>
        <v>90195.857288538755</v>
      </c>
      <c r="AI62" s="1">
        <f t="shared" si="36"/>
        <v>90195.857288538755</v>
      </c>
      <c r="AJ62" s="1"/>
      <c r="AK62" s="1"/>
      <c r="AL62" s="1">
        <f t="shared" si="36"/>
        <v>1381900825.154305</v>
      </c>
      <c r="AM62" s="1">
        <f t="shared" si="36"/>
        <v>0</v>
      </c>
      <c r="AN62" s="1">
        <f t="shared" si="36"/>
        <v>120683.3411132022</v>
      </c>
      <c r="AO62" s="1">
        <f t="shared" si="36"/>
        <v>9359.8495530714408</v>
      </c>
      <c r="AP62" s="1"/>
      <c r="AQ62" s="1">
        <f t="shared" si="36"/>
        <v>125129.7703491782</v>
      </c>
      <c r="AR62" s="1">
        <f t="shared" si="36"/>
        <v>7450.7658908517378</v>
      </c>
      <c r="AS62" s="1">
        <f t="shared" si="36"/>
        <v>48838.228282899036</v>
      </c>
      <c r="AT62" s="1"/>
      <c r="AU62" s="1">
        <f t="shared" si="36"/>
        <v>5908.8876141135815</v>
      </c>
      <c r="AV62" s="1">
        <f t="shared" si="36"/>
        <v>59155.734213256117</v>
      </c>
      <c r="AW62" s="1">
        <f t="shared" si="36"/>
        <v>0</v>
      </c>
      <c r="AX62" s="1">
        <f t="shared" si="36"/>
        <v>1424954.6098114781</v>
      </c>
      <c r="AY62" s="1">
        <f t="shared" si="36"/>
        <v>227012.39746730615</v>
      </c>
      <c r="AZ62" s="1">
        <f t="shared" si="36"/>
        <v>25223.588788162506</v>
      </c>
      <c r="BA62" s="1">
        <f t="shared" si="36"/>
        <v>252235.98625546857</v>
      </c>
      <c r="BB62" s="1">
        <f t="shared" si="36"/>
        <v>76.153572792218213</v>
      </c>
      <c r="BC62" s="1">
        <f t="shared" si="36"/>
        <v>59955.477101222554</v>
      </c>
      <c r="BD62" s="1"/>
      <c r="BE62" s="1">
        <f t="shared" si="36"/>
        <v>93.103454636857819</v>
      </c>
      <c r="BF62" s="1">
        <f t="shared" si="36"/>
        <v>250666.8015059855</v>
      </c>
      <c r="BG62" s="1">
        <f t="shared" si="36"/>
        <v>1914.4884885495719</v>
      </c>
      <c r="BH62" s="1">
        <f t="shared" si="36"/>
        <v>5260.5032949926344</v>
      </c>
      <c r="BI62" s="1">
        <f t="shared" si="36"/>
        <v>21649.059629025451</v>
      </c>
      <c r="BJ62" s="1">
        <f t="shared" si="36"/>
        <v>97.203585961409829</v>
      </c>
      <c r="BK62" s="1">
        <f t="shared" si="36"/>
        <v>0</v>
      </c>
      <c r="BL62" s="1">
        <f t="shared" si="36"/>
        <v>3881.9872067068932</v>
      </c>
      <c r="BM62" s="1">
        <f t="shared" si="36"/>
        <v>710121.80690333841</v>
      </c>
      <c r="BN62" s="1">
        <f t="shared" si="36"/>
        <v>560621.94032664143</v>
      </c>
      <c r="BO62" s="1">
        <f t="shared" si="36"/>
        <v>149499.86657669721</v>
      </c>
      <c r="BP62" s="1">
        <f t="shared" si="36"/>
        <v>129.41531569178042</v>
      </c>
      <c r="BQ62" s="1">
        <f t="shared" si="36"/>
        <v>2.5713394569134125</v>
      </c>
      <c r="BR62" s="1">
        <f t="shared" si="36"/>
        <v>83321.334099329993</v>
      </c>
      <c r="BS62" s="1">
        <f t="shared" si="36"/>
        <v>366.35979290656201</v>
      </c>
      <c r="BT62" s="1">
        <f t="shared" si="36"/>
        <v>181347.20787908538</v>
      </c>
      <c r="BU62" s="1">
        <f t="shared" si="36"/>
        <v>1402.6388221023803</v>
      </c>
      <c r="BV62" s="1">
        <f t="shared" si="36"/>
        <v>306.7484610274085</v>
      </c>
      <c r="BW62" s="1">
        <f t="shared" si="36"/>
        <v>259067.53551783873</v>
      </c>
      <c r="BX62" s="1">
        <f t="shared" si="36"/>
        <v>3615.1022760470501</v>
      </c>
      <c r="BY62" s="1">
        <f t="shared" si="36"/>
        <v>325.79907502603487</v>
      </c>
      <c r="BZ62" s="1">
        <f t="shared" si="36"/>
        <v>1447.8068070057468</v>
      </c>
      <c r="CA62" s="1">
        <f t="shared" si="36"/>
        <v>8.1775572976406874</v>
      </c>
      <c r="CB62" s="1">
        <f t="shared" si="36"/>
        <v>33780.816527791518</v>
      </c>
      <c r="CC62" s="1">
        <f t="shared" si="36"/>
        <v>42141.877706607462</v>
      </c>
      <c r="CD62" s="1">
        <f t="shared" si="36"/>
        <v>0</v>
      </c>
      <c r="CE62" s="1">
        <f t="shared" si="36"/>
        <v>2050.3717112936333</v>
      </c>
      <c r="CF62" s="1">
        <f t="shared" si="36"/>
        <v>22845.003668670324</v>
      </c>
      <c r="CG62" s="1">
        <f t="shared" si="36"/>
        <v>18639.498499935118</v>
      </c>
      <c r="CH62" s="1">
        <f t="shared" ref="CH62" si="37">SUM(CH16:CH47)</f>
        <v>1366729.2350116514</v>
      </c>
      <c r="CI62" s="1">
        <f>SUM(CI16:CI47)</f>
        <v>10020.697932199642</v>
      </c>
      <c r="CJ62" s="1"/>
      <c r="CK62" s="63"/>
      <c r="CL62" s="68"/>
      <c r="CM62" s="68"/>
      <c r="CN62" s="68"/>
      <c r="CO62" s="68"/>
      <c r="CP62" s="68"/>
      <c r="CQ62" s="68"/>
    </row>
    <row r="63" spans="1:95" x14ac:dyDescent="0.25">
      <c r="A63" s="4" t="s">
        <v>554</v>
      </c>
      <c r="B63" s="1">
        <f>SUM(B48:B57)</f>
        <v>1921567.5924765</v>
      </c>
      <c r="C63" s="1">
        <f t="shared" ref="C63:H63" si="38">SUM(C48:C57)</f>
        <v>18518.014435187</v>
      </c>
      <c r="D63" s="1">
        <f t="shared" si="38"/>
        <v>103014.39633986</v>
      </c>
      <c r="E63" s="1">
        <f t="shared" si="38"/>
        <v>252019.27692153002</v>
      </c>
      <c r="F63" s="1">
        <f t="shared" si="38"/>
        <v>199249.75562785001</v>
      </c>
      <c r="G63" s="1">
        <f t="shared" si="38"/>
        <v>10604.449136944</v>
      </c>
      <c r="H63" s="1">
        <f t="shared" si="38"/>
        <v>580754.83380110003</v>
      </c>
      <c r="I63" s="1"/>
      <c r="J63" s="1"/>
      <c r="K63" s="1"/>
      <c r="L63" s="1"/>
      <c r="M63" s="1"/>
      <c r="N63" s="1"/>
      <c r="O63" s="1"/>
      <c r="P63" s="89"/>
      <c r="Q63" s="89"/>
      <c r="R63" s="1">
        <f t="shared" ref="R63:CG63" si="39">SUM(R48:R57)</f>
        <v>39312.314746980133</v>
      </c>
      <c r="S63" s="1">
        <f t="shared" si="39"/>
        <v>8198.5713488412966</v>
      </c>
      <c r="T63" s="1"/>
      <c r="U63" s="1">
        <f t="shared" si="39"/>
        <v>18992.73255456323</v>
      </c>
      <c r="V63" s="1">
        <f t="shared" si="39"/>
        <v>18992.73255456323</v>
      </c>
      <c r="W63" s="1">
        <f t="shared" si="39"/>
        <v>3635.5938233108932</v>
      </c>
      <c r="X63" s="1">
        <f t="shared" si="39"/>
        <v>12507.933487662318</v>
      </c>
      <c r="Y63" s="1">
        <f t="shared" si="39"/>
        <v>7680.5087818292623</v>
      </c>
      <c r="Z63" s="1"/>
      <c r="AA63" s="1">
        <f t="shared" si="39"/>
        <v>57311.883971443051</v>
      </c>
      <c r="AB63" s="1">
        <f t="shared" si="39"/>
        <v>1496609.9944121628</v>
      </c>
      <c r="AC63" s="1">
        <f t="shared" si="39"/>
        <v>13768.422353320719</v>
      </c>
      <c r="AD63" s="1">
        <f t="shared" si="39"/>
        <v>3326.6631515013905</v>
      </c>
      <c r="AE63" s="1">
        <f t="shared" si="39"/>
        <v>6934.1783733600114</v>
      </c>
      <c r="AF63" s="1">
        <f t="shared" si="39"/>
        <v>1108.0948445007161</v>
      </c>
      <c r="AG63" s="1">
        <f t="shared" si="39"/>
        <v>4188.1132581193897</v>
      </c>
      <c r="AH63" s="1">
        <f t="shared" si="39"/>
        <v>31492.052365388241</v>
      </c>
      <c r="AI63" s="1">
        <f t="shared" si="39"/>
        <v>31492.052365388241</v>
      </c>
      <c r="AJ63" s="1"/>
      <c r="AK63" s="1"/>
      <c r="AL63" s="1">
        <f t="shared" si="39"/>
        <v>377495729.41402233</v>
      </c>
      <c r="AM63" s="1">
        <f t="shared" si="39"/>
        <v>0</v>
      </c>
      <c r="AN63" s="1">
        <f t="shared" si="39"/>
        <v>43252.176234461105</v>
      </c>
      <c r="AO63" s="1">
        <f t="shared" si="39"/>
        <v>3290.8280023752186</v>
      </c>
      <c r="AP63" s="1"/>
      <c r="AQ63" s="1">
        <f t="shared" si="39"/>
        <v>44855.11118664583</v>
      </c>
      <c r="AR63" s="1">
        <f t="shared" si="39"/>
        <v>2593.6280558711105</v>
      </c>
      <c r="AS63" s="1">
        <f t="shared" si="39"/>
        <v>17537.509213184094</v>
      </c>
      <c r="AT63" s="1"/>
      <c r="AU63" s="1">
        <f t="shared" si="39"/>
        <v>2121.8454613405274</v>
      </c>
      <c r="AV63" s="1">
        <f t="shared" si="39"/>
        <v>14069.828714319539</v>
      </c>
      <c r="AW63" s="1">
        <f t="shared" si="39"/>
        <v>0</v>
      </c>
      <c r="AX63" s="1">
        <f t="shared" si="39"/>
        <v>492818.31888291682</v>
      </c>
      <c r="AY63" s="1">
        <f t="shared" si="39"/>
        <v>72346.74824235386</v>
      </c>
      <c r="AZ63" s="1">
        <f t="shared" si="39"/>
        <v>8038.5252689804038</v>
      </c>
      <c r="BA63" s="1">
        <f t="shared" si="39"/>
        <v>80385.27351133441</v>
      </c>
      <c r="BB63" s="1">
        <f t="shared" si="39"/>
        <v>27.346275498313211</v>
      </c>
      <c r="BC63" s="1">
        <f t="shared" si="39"/>
        <v>21021.776707815763</v>
      </c>
      <c r="BD63" s="1"/>
      <c r="BE63" s="1">
        <f t="shared" si="39"/>
        <v>25.577045520924553</v>
      </c>
      <c r="BF63" s="1">
        <f t="shared" si="39"/>
        <v>81314.705930481869</v>
      </c>
      <c r="BG63" s="1">
        <f t="shared" si="39"/>
        <v>519.66932452035553</v>
      </c>
      <c r="BH63" s="1">
        <f t="shared" si="39"/>
        <v>1524.1725743988256</v>
      </c>
      <c r="BI63" s="1">
        <f t="shared" si="39"/>
        <v>5989.504983900737</v>
      </c>
      <c r="BJ63" s="1">
        <f t="shared" si="39"/>
        <v>26.474389881666795</v>
      </c>
      <c r="BK63" s="1">
        <f t="shared" si="39"/>
        <v>0</v>
      </c>
      <c r="BL63" s="1">
        <f t="shared" si="39"/>
        <v>1128.6302499104349</v>
      </c>
      <c r="BM63" s="1">
        <f t="shared" si="39"/>
        <v>193693.42082728096</v>
      </c>
      <c r="BN63" s="1">
        <f t="shared" si="39"/>
        <v>153145.77640238428</v>
      </c>
      <c r="BO63" s="1">
        <f t="shared" si="39"/>
        <v>40547.644424896629</v>
      </c>
      <c r="BP63" s="1">
        <f t="shared" si="39"/>
        <v>35.970362399620711</v>
      </c>
      <c r="BQ63" s="1">
        <f t="shared" si="39"/>
        <v>0.69748918015619599</v>
      </c>
      <c r="BR63" s="1">
        <f t="shared" si="39"/>
        <v>22627.060892298636</v>
      </c>
      <c r="BS63" s="1">
        <f t="shared" si="39"/>
        <v>106.41284151027594</v>
      </c>
      <c r="BT63" s="1">
        <f t="shared" si="39"/>
        <v>49483.266266748193</v>
      </c>
      <c r="BU63" s="1">
        <f t="shared" si="39"/>
        <v>399.80803379905865</v>
      </c>
      <c r="BV63" s="1">
        <f t="shared" si="39"/>
        <v>86.966716062214203</v>
      </c>
      <c r="BW63" s="1">
        <f t="shared" si="39"/>
        <v>70690.398802449257</v>
      </c>
      <c r="BX63" s="1">
        <f t="shared" si="39"/>
        <v>1044.3729817052972</v>
      </c>
      <c r="BY63" s="1">
        <f t="shared" si="39"/>
        <v>88.535871761658058</v>
      </c>
      <c r="BZ63" s="1">
        <f t="shared" si="39"/>
        <v>410.40160981607835</v>
      </c>
      <c r="CA63" s="1">
        <f t="shared" si="39"/>
        <v>2.2289482261060276</v>
      </c>
      <c r="CB63" s="1">
        <f t="shared" si="39"/>
        <v>7810.252117801756</v>
      </c>
      <c r="CC63" s="1">
        <f t="shared" si="39"/>
        <v>12424.567676449182</v>
      </c>
      <c r="CD63" s="1">
        <f t="shared" si="39"/>
        <v>0</v>
      </c>
      <c r="CE63" s="1">
        <f t="shared" si="39"/>
        <v>736.27584579419613</v>
      </c>
      <c r="CF63" s="1">
        <f t="shared" si="39"/>
        <v>7956.0636782771808</v>
      </c>
      <c r="CG63" s="1">
        <f t="shared" si="39"/>
        <v>6650.7033946428783</v>
      </c>
      <c r="CH63" s="1">
        <f t="shared" ref="CH63" si="40">SUM(CH48:CH57)</f>
        <v>473278.5534538147</v>
      </c>
      <c r="CI63" s="1">
        <f>SUM(CI48:CI57)</f>
        <v>3486.1198988169522</v>
      </c>
      <c r="CJ63" s="75"/>
      <c r="CK63" s="89"/>
      <c r="CL63" s="89"/>
      <c r="CM63" s="89"/>
      <c r="CN63" s="89"/>
      <c r="CO63" s="89"/>
      <c r="CP63" s="89"/>
      <c r="CQ63" s="89"/>
    </row>
    <row r="64" spans="1:95" x14ac:dyDescent="0.25">
      <c r="A64" s="67"/>
      <c r="B64" s="75"/>
      <c r="C64" s="75"/>
      <c r="D64" s="75"/>
      <c r="E64" s="75"/>
      <c r="F64" s="75"/>
      <c r="G64" s="75"/>
      <c r="H64" s="75"/>
      <c r="P64" s="89"/>
      <c r="Q64" s="89"/>
      <c r="S64" s="75"/>
      <c r="U64" s="75"/>
      <c r="V64" s="75"/>
      <c r="W64" s="75"/>
      <c r="Y64" s="75"/>
      <c r="AA64" s="75"/>
      <c r="AB64" s="75"/>
      <c r="AC64" s="75"/>
      <c r="AD64" s="75"/>
      <c r="AE64" s="75"/>
      <c r="AF64" s="75"/>
      <c r="AH64" s="75"/>
      <c r="AI64" s="75"/>
      <c r="AL64" s="75"/>
      <c r="AM64" s="75"/>
      <c r="AN64" s="75"/>
      <c r="AO64" s="75"/>
      <c r="AR64" s="75"/>
      <c r="AS64" s="75"/>
      <c r="AU64" s="75"/>
      <c r="AV64" s="75"/>
      <c r="AW64" s="75"/>
      <c r="AY64" s="75"/>
      <c r="AZ64" s="75"/>
      <c r="BA64" s="75"/>
      <c r="BB64" s="75"/>
      <c r="BC64" s="75"/>
      <c r="BE64" s="75"/>
      <c r="BF64" s="75"/>
      <c r="BG64" s="75"/>
      <c r="BH64" s="75"/>
      <c r="BI64" s="75"/>
      <c r="BJ64" s="75"/>
      <c r="BK64" s="75"/>
      <c r="BL64" s="75"/>
      <c r="BM64" s="75"/>
      <c r="BN64" s="75"/>
      <c r="BO64" s="75"/>
      <c r="BP64" s="75"/>
      <c r="BQ64" s="75"/>
      <c r="BR64" s="75"/>
      <c r="BS64" s="75"/>
      <c r="BT64" s="75"/>
      <c r="BU64" s="75"/>
      <c r="BV64" s="75"/>
      <c r="BW64" s="75"/>
      <c r="BX64" s="75"/>
      <c r="BY64" s="75"/>
      <c r="BZ64" s="75"/>
      <c r="CA64" s="75"/>
      <c r="CB64" s="75"/>
      <c r="CC64" s="75"/>
      <c r="CD64" s="75"/>
      <c r="CE64" s="75"/>
      <c r="CF64" s="75"/>
      <c r="CG64" s="75"/>
      <c r="CH64" s="75"/>
      <c r="CI64" s="75"/>
      <c r="CJ64" s="75"/>
      <c r="CK64" s="89"/>
      <c r="CL64" s="89"/>
      <c r="CM64" s="89"/>
      <c r="CN64" s="89"/>
      <c r="CO64" s="89"/>
      <c r="CP64" s="89"/>
      <c r="CQ64" s="89"/>
    </row>
    <row r="65" spans="1:95" x14ac:dyDescent="0.25">
      <c r="A65" s="67"/>
      <c r="B65" s="75"/>
      <c r="C65" s="75"/>
      <c r="D65" s="75"/>
      <c r="E65" s="75"/>
      <c r="F65" s="75"/>
      <c r="G65" s="75"/>
      <c r="H65" s="75"/>
      <c r="P65" s="89"/>
      <c r="Q65" s="89"/>
      <c r="S65" s="75"/>
      <c r="U65" s="75"/>
      <c r="V65" s="75"/>
      <c r="W65" s="75"/>
      <c r="Y65" s="75"/>
      <c r="AA65" s="75"/>
      <c r="AB65" s="75"/>
      <c r="AC65" s="75"/>
      <c r="AD65" s="75"/>
      <c r="AE65" s="75"/>
      <c r="AF65" s="75"/>
      <c r="AH65" s="75"/>
      <c r="AI65" s="75"/>
      <c r="AL65" s="75"/>
      <c r="AM65" s="75"/>
      <c r="AN65" s="75"/>
      <c r="AO65" s="75"/>
      <c r="AR65" s="75"/>
      <c r="AS65" s="75"/>
      <c r="AU65" s="75"/>
      <c r="AV65" s="75"/>
      <c r="AW65" s="75"/>
      <c r="AY65" s="75"/>
      <c r="AZ65" s="75"/>
      <c r="BA65" s="75"/>
      <c r="BB65" s="75"/>
      <c r="BC65" s="75"/>
      <c r="BE65" s="75"/>
      <c r="BF65" s="75"/>
      <c r="BG65" s="75"/>
      <c r="BH65" s="75"/>
      <c r="BI65" s="75"/>
      <c r="BJ65" s="75"/>
      <c r="BK65" s="75"/>
      <c r="BL65" s="75"/>
      <c r="BM65" s="75"/>
      <c r="BN65" s="75"/>
      <c r="BO65" s="75"/>
      <c r="BP65" s="75"/>
      <c r="BQ65" s="75"/>
      <c r="BR65" s="75"/>
      <c r="BS65" s="75"/>
      <c r="BT65" s="75"/>
      <c r="BU65" s="75"/>
      <c r="BV65" s="75"/>
      <c r="BW65" s="75"/>
      <c r="BX65" s="75"/>
      <c r="BY65" s="75"/>
      <c r="BZ65" s="75"/>
      <c r="CA65" s="75"/>
      <c r="CB65" s="75"/>
      <c r="CC65" s="75"/>
      <c r="CD65" s="75"/>
      <c r="CE65" s="75"/>
      <c r="CF65" s="75"/>
      <c r="CG65" s="75"/>
      <c r="CH65" s="75"/>
      <c r="CI65" s="75"/>
      <c r="CJ65" s="75"/>
      <c r="CK65" s="89"/>
      <c r="CL65" s="89"/>
      <c r="CM65" s="89"/>
      <c r="CN65" s="89"/>
      <c r="CO65" s="89"/>
      <c r="CP65" s="89"/>
      <c r="CQ65" s="89"/>
    </row>
    <row r="66" spans="1:95" x14ac:dyDescent="0.25">
      <c r="A66" s="9"/>
      <c r="B66" s="75"/>
      <c r="C66" s="75"/>
      <c r="D66" s="75"/>
      <c r="E66" s="75"/>
      <c r="F66" s="75"/>
      <c r="G66" s="75"/>
      <c r="H66" s="75"/>
      <c r="P66" s="89"/>
      <c r="Q66" s="89"/>
      <c r="S66" s="75"/>
      <c r="U66" s="75"/>
      <c r="V66" s="75"/>
      <c r="W66" s="75"/>
      <c r="Y66" s="75"/>
      <c r="AA66" s="75"/>
      <c r="AB66" s="75"/>
      <c r="AC66" s="75"/>
      <c r="AD66" s="75"/>
      <c r="AE66" s="75"/>
      <c r="AF66" s="75"/>
      <c r="AH66" s="75"/>
      <c r="AI66" s="75"/>
      <c r="AL66" s="75"/>
      <c r="AM66" s="75"/>
      <c r="AN66" s="75"/>
      <c r="AO66" s="75"/>
      <c r="AR66" s="75"/>
      <c r="AS66" s="75"/>
      <c r="AU66" s="75"/>
      <c r="AV66" s="75"/>
      <c r="AW66" s="75"/>
      <c r="AY66" s="75"/>
      <c r="AZ66" s="75"/>
      <c r="BA66" s="75"/>
      <c r="BB66" s="75"/>
      <c r="BC66" s="75"/>
      <c r="BE66" s="75"/>
      <c r="BF66" s="75"/>
      <c r="BG66" s="75"/>
      <c r="BH66" s="75"/>
      <c r="BI66" s="75"/>
      <c r="BJ66" s="75"/>
      <c r="BK66" s="75"/>
      <c r="BL66" s="75"/>
      <c r="BM66" s="75"/>
      <c r="BN66" s="75"/>
      <c r="BO66" s="75"/>
      <c r="BP66" s="75"/>
      <c r="BQ66" s="75"/>
      <c r="BR66" s="75"/>
      <c r="BS66" s="75"/>
      <c r="BT66" s="75"/>
      <c r="BU66" s="75"/>
      <c r="BV66" s="75"/>
      <c r="BW66" s="75"/>
      <c r="BX66" s="75"/>
      <c r="BY66" s="75"/>
      <c r="BZ66" s="75"/>
      <c r="CA66" s="75"/>
      <c r="CB66" s="75"/>
      <c r="CC66" s="75"/>
      <c r="CD66" s="75"/>
      <c r="CE66" s="75"/>
      <c r="CF66" s="75"/>
      <c r="CG66" s="75"/>
      <c r="CH66" s="75"/>
      <c r="CI66" s="75"/>
      <c r="CJ66" s="75"/>
      <c r="CK66" s="89"/>
      <c r="CL66" s="89"/>
      <c r="CM66" s="89"/>
      <c r="CN66" s="89"/>
      <c r="CO66" s="89"/>
      <c r="CP66" s="89"/>
      <c r="CQ66" s="89"/>
    </row>
  </sheetData>
  <sortState xmlns:xlrd2="http://schemas.microsoft.com/office/spreadsheetml/2017/richdata2" ref="A48:CQ56">
    <sortCondition ref="I48:I56"/>
  </sortState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3F813D-36CB-4C96-AA92-DA0D90872BEA}">
  <dimension ref="A1:V73"/>
  <sheetViews>
    <sheetView workbookViewId="0">
      <selection activeCell="F10" sqref="F10"/>
    </sheetView>
  </sheetViews>
  <sheetFormatPr defaultColWidth="9.140625" defaultRowHeight="15" x14ac:dyDescent="0.25"/>
  <cols>
    <col min="1" max="1" width="20.28515625" style="74" customWidth="1"/>
    <col min="2" max="2" width="10.140625" style="74" bestFit="1" customWidth="1"/>
    <col min="3" max="3" width="9.28515625" style="74" bestFit="1" customWidth="1"/>
    <col min="4" max="4" width="10.5703125" style="74" customWidth="1"/>
    <col min="5" max="6" width="10.140625" style="74" bestFit="1" customWidth="1"/>
    <col min="7" max="7" width="9.28515625" style="74" bestFit="1" customWidth="1"/>
    <col min="8" max="8" width="10.42578125" style="74" customWidth="1"/>
    <col min="9" max="11" width="9.140625" style="74"/>
    <col min="12" max="12" width="15.42578125" style="74" customWidth="1"/>
    <col min="13" max="13" width="10.28515625" style="74" bestFit="1" customWidth="1"/>
    <col min="14" max="14" width="9.28515625" style="74" bestFit="1" customWidth="1"/>
    <col min="15" max="16" width="10.28515625" style="74" bestFit="1" customWidth="1"/>
    <col min="17" max="18" width="9.28515625" style="74" bestFit="1" customWidth="1"/>
    <col min="19" max="19" width="10.140625" style="74" bestFit="1" customWidth="1"/>
    <col min="20" max="20" width="9.140625" style="74"/>
    <col min="21" max="21" width="10.140625" style="74" bestFit="1" customWidth="1"/>
    <col min="22" max="16384" width="9.140625" style="74"/>
  </cols>
  <sheetData>
    <row r="1" spans="1:19" s="89" customFormat="1" x14ac:dyDescent="0.25">
      <c r="A1" s="81" t="s">
        <v>276</v>
      </c>
      <c r="B1" s="104"/>
      <c r="C1" s="104"/>
      <c r="D1" s="94"/>
      <c r="E1" s="94"/>
      <c r="F1" s="94"/>
    </row>
    <row r="2" spans="1:19" x14ac:dyDescent="0.25">
      <c r="A2" s="6" t="s">
        <v>277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</row>
    <row r="3" spans="1:19" x14ac:dyDescent="0.25">
      <c r="A3" s="2" t="s">
        <v>221</v>
      </c>
      <c r="B3" s="89"/>
      <c r="C3" s="89"/>
      <c r="D3" s="89"/>
      <c r="E3" s="89"/>
      <c r="F3" s="89"/>
      <c r="G3" s="89"/>
      <c r="H3" s="89"/>
      <c r="I3" s="89"/>
      <c r="J3" s="89"/>
      <c r="K3" s="89"/>
      <c r="L3" s="2"/>
      <c r="M3" s="89"/>
      <c r="N3" s="89"/>
      <c r="O3" s="89"/>
      <c r="P3" s="89"/>
      <c r="Q3" s="89"/>
      <c r="R3" s="89"/>
      <c r="S3" s="89"/>
    </row>
    <row r="4" spans="1:19" x14ac:dyDescent="0.25">
      <c r="A4" s="2" t="s">
        <v>222</v>
      </c>
      <c r="B4" s="2" t="s">
        <v>54</v>
      </c>
      <c r="C4" s="2" t="s">
        <v>82</v>
      </c>
      <c r="D4" s="2" t="s">
        <v>163</v>
      </c>
      <c r="E4" s="2" t="s">
        <v>164</v>
      </c>
      <c r="F4" s="2" t="s">
        <v>165</v>
      </c>
      <c r="G4" s="2" t="s">
        <v>140</v>
      </c>
      <c r="H4" s="2" t="s">
        <v>166</v>
      </c>
      <c r="I4" s="89"/>
      <c r="J4" s="89"/>
      <c r="K4" s="89"/>
      <c r="L4" s="2"/>
      <c r="M4" s="2"/>
      <c r="N4" s="2"/>
      <c r="O4" s="2"/>
      <c r="P4" s="2"/>
      <c r="Q4" s="2"/>
      <c r="R4" s="2"/>
      <c r="S4" s="2"/>
    </row>
    <row r="5" spans="1:19" x14ac:dyDescent="0.25">
      <c r="A5" s="2" t="s">
        <v>223</v>
      </c>
      <c r="B5" s="75"/>
      <c r="C5" s="75"/>
      <c r="D5" s="75"/>
      <c r="E5" s="75">
        <f>afdust!AZ61</f>
        <v>6147436.3825740051</v>
      </c>
      <c r="F5" s="75">
        <f>afdust!BA61</f>
        <v>855425.56459666544</v>
      </c>
      <c r="G5" s="75"/>
      <c r="H5" s="75"/>
      <c r="I5" s="89"/>
      <c r="J5" s="89"/>
      <c r="K5" s="89"/>
      <c r="L5" s="2"/>
      <c r="M5" s="89"/>
      <c r="N5" s="89"/>
      <c r="O5" s="89"/>
      <c r="P5" s="75"/>
      <c r="Q5" s="75"/>
      <c r="R5" s="89"/>
      <c r="S5" s="89"/>
    </row>
    <row r="6" spans="1:19" x14ac:dyDescent="0.25">
      <c r="A6" s="2" t="s">
        <v>224</v>
      </c>
      <c r="B6" s="75">
        <f>airports!B62+airports!AC55</f>
        <v>370542.04948436486</v>
      </c>
      <c r="C6" s="75">
        <f>airports!C62</f>
        <v>0</v>
      </c>
      <c r="D6" s="75">
        <f>airports!D62+airports!AZ55</f>
        <v>116997.93851389461</v>
      </c>
      <c r="E6" s="75">
        <f>airports!E62+airports!BL55</f>
        <v>9124.5590573467107</v>
      </c>
      <c r="F6" s="75">
        <f>airports!F62+airports!BM55</f>
        <v>8101.8077085197101</v>
      </c>
      <c r="G6" s="75">
        <f>airports!G62+airports!CA55</f>
        <v>11971.450386634226</v>
      </c>
      <c r="H6" s="75">
        <f>airports!H62+airports!CG55</f>
        <v>43971.186760362565</v>
      </c>
      <c r="I6" s="89"/>
      <c r="J6" s="89"/>
      <c r="K6" s="89"/>
      <c r="L6" s="2"/>
      <c r="M6" s="75"/>
      <c r="N6" s="75"/>
      <c r="O6" s="75"/>
      <c r="P6" s="75"/>
      <c r="Q6" s="75"/>
      <c r="R6" s="75"/>
      <c r="S6" s="75"/>
    </row>
    <row r="7" spans="1:19" x14ac:dyDescent="0.25">
      <c r="A7" s="2" t="s">
        <v>225</v>
      </c>
      <c r="B7" s="75">
        <f>+'cmv_c1c2 36'!B62</f>
        <v>20297.591815969998</v>
      </c>
      <c r="C7" s="75">
        <f>'cmv_c1c2 36'!AO62</f>
        <v>69.910674121276088</v>
      </c>
      <c r="D7" s="75">
        <f>+'cmv_c1c2 36'!D62</f>
        <v>137152.33643549</v>
      </c>
      <c r="E7" s="75">
        <f>+'cmv_c1c2 36'!E62</f>
        <v>3748.4398932500003</v>
      </c>
      <c r="F7" s="75">
        <f>+'cmv_c1c2 36'!F62</f>
        <v>3632.2902114900007</v>
      </c>
      <c r="G7" s="75">
        <f>+'cmv_c1c2 36'!G62</f>
        <v>626.33434635999981</v>
      </c>
      <c r="H7" s="75">
        <f>+'cmv_c1c2 36'!H62</f>
        <v>5265.0486367599988</v>
      </c>
      <c r="I7" s="89"/>
      <c r="J7" s="89"/>
      <c r="K7" s="89"/>
      <c r="L7" s="2"/>
      <c r="M7" s="75"/>
      <c r="N7" s="75"/>
      <c r="O7" s="75"/>
      <c r="P7" s="75"/>
      <c r="Q7" s="75"/>
      <c r="R7" s="75"/>
      <c r="S7" s="75"/>
    </row>
    <row r="8" spans="1:19" x14ac:dyDescent="0.25">
      <c r="A8" s="2" t="s">
        <v>226</v>
      </c>
      <c r="B8" s="75">
        <f>'cmv_c3 36'!B62</f>
        <v>10222.82879867</v>
      </c>
      <c r="C8" s="75">
        <f>'cmv_c3 36'!AO62</f>
        <v>32.483937868743368</v>
      </c>
      <c r="D8" s="75">
        <f>'cmv_c3 36'!D62</f>
        <v>84462.625519349996</v>
      </c>
      <c r="E8" s="75">
        <f>'cmv_c3 36'!E62</f>
        <v>1834.5008196499998</v>
      </c>
      <c r="F8" s="75">
        <f>'cmv_c3 36'!F62</f>
        <v>1687.7407551100005</v>
      </c>
      <c r="G8" s="75">
        <f>'cmv_c3 36'!G62</f>
        <v>4144.4421571100011</v>
      </c>
      <c r="H8" s="75">
        <f>'cmv_c3 36'!H62</f>
        <v>4683.354247199999</v>
      </c>
      <c r="I8" s="89"/>
      <c r="J8" s="89"/>
      <c r="K8" s="89"/>
      <c r="L8" s="2"/>
      <c r="M8" s="75"/>
      <c r="N8" s="75"/>
      <c r="O8" s="75"/>
      <c r="P8" s="75"/>
      <c r="Q8" s="75"/>
      <c r="R8" s="75"/>
      <c r="S8" s="75"/>
    </row>
    <row r="9" spans="1:19" x14ac:dyDescent="0.25">
      <c r="A9" s="2" t="s">
        <v>227</v>
      </c>
      <c r="B9" s="75"/>
      <c r="C9" s="75">
        <f>fertilizer!B62</f>
        <v>1671401.5365034365</v>
      </c>
      <c r="D9" s="75"/>
      <c r="E9" s="75"/>
      <c r="F9" s="75"/>
      <c r="G9" s="75"/>
      <c r="H9" s="75"/>
      <c r="I9" s="89"/>
      <c r="J9" s="89"/>
      <c r="K9" s="89"/>
      <c r="L9" s="2"/>
      <c r="M9" s="75"/>
      <c r="N9" s="75"/>
      <c r="O9" s="75"/>
      <c r="P9" s="75"/>
      <c r="Q9" s="75"/>
      <c r="R9" s="75"/>
      <c r="S9" s="75"/>
    </row>
    <row r="10" spans="1:19" x14ac:dyDescent="0.25">
      <c r="A10" s="2" t="s">
        <v>228</v>
      </c>
      <c r="B10" s="75"/>
      <c r="C10" s="75">
        <f>livestock!B62+livestock!AH55</f>
        <v>2590376.0727702789</v>
      </c>
      <c r="D10" s="75"/>
      <c r="E10" s="75"/>
      <c r="F10" s="75"/>
      <c r="G10" s="75"/>
      <c r="H10" s="75">
        <f>livestock!C62+livestock!AT55</f>
        <v>207230.08072214064</v>
      </c>
      <c r="I10" s="89"/>
      <c r="J10" s="89"/>
      <c r="K10" s="89"/>
      <c r="L10" s="2"/>
      <c r="M10" s="75"/>
      <c r="N10" s="75"/>
      <c r="O10" s="75"/>
      <c r="P10" s="75"/>
      <c r="Q10" s="75"/>
      <c r="R10" s="75"/>
      <c r="S10" s="75"/>
    </row>
    <row r="11" spans="1:19" x14ac:dyDescent="0.25">
      <c r="A11" s="2" t="s">
        <v>229</v>
      </c>
      <c r="B11" s="75">
        <f>+nonpt!B62+nonpt!AD55</f>
        <v>803903.34764578554</v>
      </c>
      <c r="C11" s="75">
        <f>+nonpt!C62+nonpt!AY55</f>
        <v>69118.797962794459</v>
      </c>
      <c r="D11" s="75">
        <f>+nonpt!D62+nonpt!BD55</f>
        <v>722300.43969703291</v>
      </c>
      <c r="E11" s="75">
        <f>+nonpt!E62+nonpt!BP55</f>
        <v>478570.99877371907</v>
      </c>
      <c r="F11" s="75">
        <f>+nonpt!F62+nonpt!BQ55</f>
        <v>411761.91760006885</v>
      </c>
      <c r="G11" s="75">
        <f>+nonpt!G62+nonpt!CE55</f>
        <v>74626.709890753817</v>
      </c>
      <c r="H11" s="75">
        <f>+nonpt!H62+nonpt!CK55</f>
        <v>933976.65087555186</v>
      </c>
      <c r="I11" s="89"/>
      <c r="J11" s="89"/>
      <c r="K11" s="89"/>
      <c r="L11" s="2"/>
      <c r="M11" s="75"/>
      <c r="N11" s="75"/>
      <c r="O11" s="75"/>
      <c r="P11" s="75"/>
      <c r="Q11" s="75"/>
      <c r="R11" s="75"/>
      <c r="S11" s="75"/>
    </row>
    <row r="12" spans="1:19" x14ac:dyDescent="0.25">
      <c r="A12" s="2" t="s">
        <v>230</v>
      </c>
      <c r="B12" s="75">
        <f>+nonroad!B62+nonroad!Z55</f>
        <v>11099510.59846464</v>
      </c>
      <c r="C12" s="75">
        <f>+nonroad!C62+nonroad!AO55</f>
        <v>2013.608670469059</v>
      </c>
      <c r="D12" s="75">
        <f>+nonroad!D62+nonroad!AT55</f>
        <v>773613.38937142468</v>
      </c>
      <c r="E12" s="75">
        <f>+nonroad!E62+nonroad!BC55</f>
        <v>75903.364678382379</v>
      </c>
      <c r="F12" s="75">
        <f>+nonroad!F62+nonroad!BD55</f>
        <v>71176.575738039304</v>
      </c>
      <c r="G12" s="75">
        <f>+nonroad!G62+nonroad!BQ55</f>
        <v>921.08856868357179</v>
      </c>
      <c r="H12" s="75">
        <f>+nonroad!H62+nonroad!BV55</f>
        <v>924332.38554379612</v>
      </c>
      <c r="I12" s="89"/>
      <c r="J12" s="89"/>
      <c r="K12" s="89"/>
      <c r="L12" s="2"/>
      <c r="M12" s="75"/>
      <c r="N12" s="75"/>
      <c r="O12" s="75"/>
      <c r="P12" s="75"/>
      <c r="Q12" s="75"/>
      <c r="R12" s="75"/>
      <c r="S12" s="75"/>
    </row>
    <row r="13" spans="1:19" x14ac:dyDescent="0.25">
      <c r="A13" s="2" t="s">
        <v>231</v>
      </c>
      <c r="B13" s="75">
        <f>+np_oilgas!B62</f>
        <v>700011.91479878896</v>
      </c>
      <c r="C13" s="75">
        <f>+np_oilgas!C62</f>
        <v>3822.5373801911001</v>
      </c>
      <c r="D13" s="75">
        <f>+np_oilgas!D62</f>
        <v>676200.71801970294</v>
      </c>
      <c r="E13" s="75">
        <f>+np_oilgas!E62</f>
        <v>12366.011134767901</v>
      </c>
      <c r="F13" s="75">
        <f>+np_oilgas!F62</f>
        <v>12247.657260067899</v>
      </c>
      <c r="G13" s="75">
        <f>+np_oilgas!G62</f>
        <v>280038.3583981886</v>
      </c>
      <c r="H13" s="75">
        <f>+np_oilgas!H62</f>
        <v>2757564.8096615211</v>
      </c>
      <c r="I13" s="89"/>
      <c r="J13" s="89"/>
      <c r="K13" s="89"/>
      <c r="L13" s="2"/>
      <c r="M13" s="75"/>
      <c r="N13" s="75"/>
      <c r="O13" s="75"/>
      <c r="P13" s="75"/>
      <c r="Q13" s="75"/>
      <c r="R13" s="75"/>
      <c r="S13" s="75"/>
    </row>
    <row r="14" spans="1:19" x14ac:dyDescent="0.25">
      <c r="A14" s="2" t="s">
        <v>232</v>
      </c>
      <c r="B14" s="75">
        <f>np_solvents!B62</f>
        <v>0</v>
      </c>
      <c r="C14" s="75">
        <f>np_solvents!C62</f>
        <v>0</v>
      </c>
      <c r="D14" s="75">
        <f>np_solvents!D62</f>
        <v>0</v>
      </c>
      <c r="E14" s="75">
        <f>np_solvents!E62</f>
        <v>0</v>
      </c>
      <c r="F14" s="75">
        <f>np_solvents!F62</f>
        <v>0</v>
      </c>
      <c r="G14" s="75">
        <f>np_solvents!G62</f>
        <v>0</v>
      </c>
      <c r="H14" s="75">
        <f>np_solvents!H62+np_solvents!AX55</f>
        <v>2590498.9366757637</v>
      </c>
      <c r="I14" s="89"/>
      <c r="J14" s="89"/>
      <c r="K14" s="89"/>
      <c r="L14" s="2"/>
      <c r="M14" s="75"/>
      <c r="N14" s="75"/>
      <c r="O14" s="75"/>
      <c r="P14" s="75"/>
      <c r="Q14" s="75"/>
      <c r="R14" s="75"/>
      <c r="S14" s="75"/>
    </row>
    <row r="15" spans="1:19" x14ac:dyDescent="0.25">
      <c r="A15" s="2" t="s">
        <v>233</v>
      </c>
      <c r="B15" s="75">
        <f>'onroad all'!P64</f>
        <v>13336030.986753011</v>
      </c>
      <c r="C15" s="75">
        <f>'onroad all'!AS64</f>
        <v>185044.54849280001</v>
      </c>
      <c r="D15" s="75">
        <f>'onroad all'!AH64+'onroad all'!AV64+'onroad all'!AW64</f>
        <v>2066375.2604587092</v>
      </c>
      <c r="E15" s="75">
        <f>'onroad all'!BK64</f>
        <v>16069.196223699999</v>
      </c>
      <c r="F15" s="75">
        <f>'onroad all'!BL64</f>
        <v>6913.4671136399984</v>
      </c>
      <c r="G15" s="75">
        <f>'onroad all'!CC64</f>
        <v>8749.3011628580443</v>
      </c>
      <c r="H15" s="75">
        <f>'onroad all'!CM64</f>
        <v>982345.93948856601</v>
      </c>
      <c r="I15" s="89"/>
      <c r="J15" s="89"/>
      <c r="K15" s="89"/>
      <c r="L15" s="2"/>
      <c r="M15" s="75"/>
      <c r="N15" s="75"/>
      <c r="O15" s="75"/>
      <c r="P15" s="75"/>
      <c r="Q15" s="75"/>
      <c r="R15" s="75"/>
      <c r="S15" s="75"/>
    </row>
    <row r="16" spans="1:19" x14ac:dyDescent="0.25">
      <c r="A16" s="2" t="s">
        <v>235</v>
      </c>
      <c r="B16" s="75">
        <f>+pt_oilgas!B62</f>
        <v>180920.96061715702</v>
      </c>
      <c r="C16" s="75">
        <f>+pt_oilgas!C62</f>
        <v>9324.308066354999</v>
      </c>
      <c r="D16" s="75">
        <f>+pt_oilgas!D62</f>
        <v>327107.30252980196</v>
      </c>
      <c r="E16" s="75">
        <f>+pt_oilgas!E62</f>
        <v>13442.384265760804</v>
      </c>
      <c r="F16" s="75">
        <f>+pt_oilgas!F62</f>
        <v>12774.217894290403</v>
      </c>
      <c r="G16" s="75">
        <f>+pt_oilgas!G62</f>
        <v>32115.355584703899</v>
      </c>
      <c r="H16" s="75">
        <f>+pt_oilgas!H62</f>
        <v>209688.79795305702</v>
      </c>
      <c r="I16" s="89"/>
      <c r="J16" s="89"/>
      <c r="K16" s="89"/>
      <c r="L16" s="2"/>
      <c r="M16" s="75"/>
      <c r="N16" s="75"/>
      <c r="O16" s="75"/>
      <c r="P16" s="75"/>
      <c r="Q16" s="75"/>
      <c r="R16" s="75"/>
      <c r="S16" s="75"/>
    </row>
    <row r="17" spans="1:19" x14ac:dyDescent="0.25">
      <c r="A17" s="2" t="s">
        <v>236</v>
      </c>
      <c r="B17" s="75">
        <f>ptagfire!B62</f>
        <v>873963.88965900009</v>
      </c>
      <c r="C17" s="75">
        <f>ptagfire!C62</f>
        <v>9945.6339120000011</v>
      </c>
      <c r="D17" s="75">
        <f>ptagfire!D62</f>
        <v>37243.359014000009</v>
      </c>
      <c r="E17" s="75">
        <f>ptagfire!E62</f>
        <v>119877.15040300001</v>
      </c>
      <c r="F17" s="75">
        <f>ptagfire!F62</f>
        <v>75028.274394000022</v>
      </c>
      <c r="G17" s="75">
        <f>ptagfire!G62</f>
        <v>12028.892128000001</v>
      </c>
      <c r="H17" s="75">
        <f>ptagfire!H62</f>
        <v>128358.93257200001</v>
      </c>
      <c r="I17" s="89"/>
      <c r="J17" s="89"/>
      <c r="K17" s="89"/>
      <c r="L17" s="2"/>
      <c r="M17" s="75"/>
      <c r="N17" s="75"/>
      <c r="O17" s="75"/>
      <c r="P17" s="75"/>
      <c r="Q17" s="75"/>
      <c r="R17" s="75"/>
      <c r="S17" s="75"/>
    </row>
    <row r="18" spans="1:19" x14ac:dyDescent="0.25">
      <c r="A18" s="2" t="s">
        <v>237</v>
      </c>
      <c r="B18" s="75">
        <f>+ptegu!B62+ptegu!AF55</f>
        <v>466688.43255166634</v>
      </c>
      <c r="C18" s="75">
        <f>+ptegu!C62+ptegu!BA55</f>
        <v>17913.34590158</v>
      </c>
      <c r="D18" s="75">
        <f>ptegu!BF61</f>
        <v>851150.64818431647</v>
      </c>
      <c r="E18" s="75">
        <f>+ptegu!E62+ptegu!BR55</f>
        <v>106982.78946052297</v>
      </c>
      <c r="F18" s="75">
        <f>+ptegu!F62+ptegu!BS55</f>
        <v>91802.863528364789</v>
      </c>
      <c r="G18" s="75">
        <f>ptegu!CG61</f>
        <v>879719.16489720007</v>
      </c>
      <c r="H18" s="75">
        <f>+ptegu!H62+ptegu!CM55</f>
        <v>26334.039569868608</v>
      </c>
      <c r="I18" s="89"/>
      <c r="J18" s="89"/>
      <c r="K18" s="89"/>
      <c r="L18" s="2"/>
      <c r="M18" s="75"/>
      <c r="N18" s="75"/>
      <c r="O18" s="75"/>
      <c r="P18" s="75"/>
      <c r="Q18" s="75"/>
      <c r="R18" s="75"/>
      <c r="S18" s="75"/>
    </row>
    <row r="19" spans="1:19" x14ac:dyDescent="0.25">
      <c r="A19" s="2" t="s">
        <v>238</v>
      </c>
      <c r="B19" s="75">
        <f>'ptfire-rx'!B62</f>
        <v>7653954.4303530008</v>
      </c>
      <c r="C19" s="75">
        <f>'ptfire-rx'!C62</f>
        <v>67401.230031549989</v>
      </c>
      <c r="D19" s="75">
        <f>'ptfire-rx'!D62</f>
        <v>129063.40811229999</v>
      </c>
      <c r="E19" s="75">
        <f>'ptfire-rx'!E62</f>
        <v>1260341.3295157</v>
      </c>
      <c r="F19" s="75">
        <f>'ptfire-rx'!F62</f>
        <v>1117863.074755</v>
      </c>
      <c r="G19" s="75">
        <f>'ptfire-rx'!G62</f>
        <v>77351.478199600009</v>
      </c>
      <c r="H19" s="75">
        <f>'ptfire-rx'!H62</f>
        <v>1567213.1431035004</v>
      </c>
      <c r="I19" s="89"/>
      <c r="J19" s="89"/>
      <c r="K19" s="89"/>
      <c r="L19" s="2"/>
      <c r="M19" s="75"/>
      <c r="N19" s="75"/>
      <c r="O19" s="75"/>
      <c r="P19" s="75"/>
      <c r="Q19" s="75"/>
      <c r="R19" s="75"/>
      <c r="S19" s="75"/>
    </row>
    <row r="20" spans="1:19" x14ac:dyDescent="0.25">
      <c r="A20" s="2" t="s">
        <v>239</v>
      </c>
      <c r="B20" s="75">
        <f>'ptfire-wild'!B62</f>
        <v>6856611.4455269985</v>
      </c>
      <c r="C20" s="75">
        <f>'ptfire-wild'!C62</f>
        <v>70503.059473000001</v>
      </c>
      <c r="D20" s="75">
        <f>'ptfire-wild'!D62</f>
        <v>70960.945643999992</v>
      </c>
      <c r="E20" s="75">
        <f>'ptfire-wild'!E62</f>
        <v>1440744.8071534999</v>
      </c>
      <c r="F20" s="75">
        <f>'ptfire-wild'!F62</f>
        <v>938357.19334799983</v>
      </c>
      <c r="G20" s="75">
        <f>'ptfire-wild'!G62</f>
        <v>68088.242042999977</v>
      </c>
      <c r="H20" s="75">
        <f>'ptfire-wild'!H62</f>
        <v>1850699.7338492002</v>
      </c>
      <c r="I20" s="89"/>
      <c r="J20" s="89"/>
      <c r="K20" s="89"/>
      <c r="L20" s="2"/>
      <c r="M20" s="75"/>
      <c r="N20" s="75"/>
      <c r="O20" s="75"/>
      <c r="P20" s="75"/>
      <c r="Q20" s="75"/>
      <c r="R20" s="75"/>
      <c r="S20" s="75"/>
    </row>
    <row r="21" spans="1:19" x14ac:dyDescent="0.25">
      <c r="A21" s="2" t="s">
        <v>240</v>
      </c>
      <c r="B21" s="75">
        <f>+ptnonipm!B62+ptnonipm!AF55</f>
        <v>1204532.0955729291</v>
      </c>
      <c r="C21" s="75">
        <f>+ptnonipm!C62+ptnonipm!BA55</f>
        <v>60956.585211971993</v>
      </c>
      <c r="D21" s="75">
        <f>+ptnonipm!D62+ptnonipm!BF55</f>
        <v>768706.03734121704</v>
      </c>
      <c r="E21" s="75">
        <f>+ptnonipm!E62+ptnonipm!BR55</f>
        <v>345187.58174898609</v>
      </c>
      <c r="F21" s="75">
        <f>+ptnonipm!F62+ptnonipm!BS55</f>
        <v>224143.91739078716</v>
      </c>
      <c r="G21" s="75">
        <f>+ptnonipm!G62+ptnonipm!CG55</f>
        <v>434481.68054619455</v>
      </c>
      <c r="H21" s="75">
        <f>+ptnonipm!H62+ptnonipm!CM55</f>
        <v>730828.06065720879</v>
      </c>
      <c r="I21" s="89"/>
      <c r="J21" s="89"/>
      <c r="K21" s="89"/>
      <c r="L21" s="2"/>
      <c r="M21" s="75"/>
      <c r="N21" s="75"/>
      <c r="O21" s="75"/>
      <c r="P21" s="75"/>
      <c r="Q21" s="75"/>
      <c r="R21" s="75"/>
      <c r="S21" s="75"/>
    </row>
    <row r="22" spans="1:19" x14ac:dyDescent="0.25">
      <c r="A22" s="2" t="s">
        <v>241</v>
      </c>
      <c r="B22" s="75">
        <f>+rail!B61</f>
        <v>96147.260862943003</v>
      </c>
      <c r="C22" s="75">
        <f>+rail!C61</f>
        <v>303.12909733949999</v>
      </c>
      <c r="D22" s="75">
        <f>+rail!D61</f>
        <v>456604.45419892197</v>
      </c>
      <c r="E22" s="75">
        <f>+rail!E61</f>
        <v>11802.843372294004</v>
      </c>
      <c r="F22" s="75">
        <f>+rail!F61</f>
        <v>11448.387453107001</v>
      </c>
      <c r="G22" s="75">
        <f>+rail!G61</f>
        <v>341.26628601390001</v>
      </c>
      <c r="H22" s="75">
        <f>+rail!H61</f>
        <v>18788.751635433997</v>
      </c>
      <c r="I22" s="89"/>
      <c r="J22" s="89"/>
      <c r="K22" s="89"/>
      <c r="L22" s="2"/>
      <c r="M22" s="75"/>
      <c r="N22" s="75"/>
      <c r="O22" s="75"/>
      <c r="P22" s="75"/>
      <c r="Q22" s="75"/>
      <c r="R22" s="75"/>
      <c r="S22" s="75"/>
    </row>
    <row r="23" spans="1:19" x14ac:dyDescent="0.25">
      <c r="A23" s="2" t="s">
        <v>242</v>
      </c>
      <c r="B23" s="75">
        <f>+rwc!B62+rwc!AB55</f>
        <v>2959006.1098091775</v>
      </c>
      <c r="C23" s="75">
        <f>+rwc!C62+rwc!AV55</f>
        <v>22613.465668839413</v>
      </c>
      <c r="D23" s="75">
        <f>+rwc!D62+rwc!BA55</f>
        <v>45088.225176837128</v>
      </c>
      <c r="E23" s="75">
        <f>+rwc!E62+rwc!BM55</f>
        <v>454813.58910179802</v>
      </c>
      <c r="F23" s="75">
        <f>+rwc!F62+rwc!BN55</f>
        <v>453418.12881903804</v>
      </c>
      <c r="G23" s="75">
        <f>+rwc!G62+rwc!CB55</f>
        <v>11972.788339350767</v>
      </c>
      <c r="H23" s="75">
        <f>+rwc!H62+rwc!CH55</f>
        <v>451347.61871990829</v>
      </c>
      <c r="I23" s="89"/>
      <c r="J23" s="89"/>
      <c r="K23" s="89"/>
      <c r="L23" s="2"/>
      <c r="M23" s="75"/>
      <c r="N23" s="75"/>
      <c r="O23" s="75"/>
      <c r="P23" s="75"/>
      <c r="Q23" s="75"/>
      <c r="R23" s="75"/>
      <c r="S23" s="75"/>
    </row>
    <row r="24" spans="1:19" x14ac:dyDescent="0.25">
      <c r="A24" s="89"/>
      <c r="B24" s="75"/>
      <c r="C24" s="75"/>
      <c r="D24" s="75"/>
      <c r="E24" s="75"/>
      <c r="F24" s="75"/>
      <c r="G24" s="75"/>
      <c r="H24" s="75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</row>
    <row r="25" spans="1:19" x14ac:dyDescent="0.25">
      <c r="A25" s="2" t="s">
        <v>243</v>
      </c>
      <c r="B25" s="1">
        <f>SUM(B5:B23)</f>
        <v>46632343.942714103</v>
      </c>
      <c r="C25" s="1">
        <f t="shared" ref="C25:H25" si="0">SUM(C5:C23)</f>
        <v>4780840.2537545953</v>
      </c>
      <c r="D25" s="1">
        <f t="shared" si="0"/>
        <v>7263027.0882169968</v>
      </c>
      <c r="E25" s="1">
        <f t="shared" si="0"/>
        <v>10498245.928176386</v>
      </c>
      <c r="F25" s="1">
        <f t="shared" si="0"/>
        <v>4295783.0785661889</v>
      </c>
      <c r="G25" s="1">
        <f t="shared" si="0"/>
        <v>1897176.5529346515</v>
      </c>
      <c r="H25" s="1">
        <f t="shared" si="0"/>
        <v>13433127.470671836</v>
      </c>
      <c r="I25" s="89"/>
      <c r="J25" s="89"/>
      <c r="K25" s="89"/>
      <c r="L25" s="2"/>
      <c r="M25" s="1"/>
      <c r="N25" s="1"/>
      <c r="O25" s="1"/>
      <c r="P25" s="1"/>
      <c r="Q25" s="1"/>
      <c r="R25" s="1"/>
      <c r="S25" s="1"/>
    </row>
    <row r="26" spans="1:19" x14ac:dyDescent="0.25">
      <c r="A26" s="89"/>
      <c r="B26" s="75"/>
      <c r="C26" s="89"/>
      <c r="D26" s="89"/>
      <c r="E26" s="89"/>
      <c r="F26" s="89"/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89"/>
      <c r="R26" s="89"/>
      <c r="S26" s="89"/>
    </row>
    <row r="27" spans="1:19" x14ac:dyDescent="0.25">
      <c r="A27" s="2" t="s">
        <v>244</v>
      </c>
      <c r="B27" s="75">
        <f>'biogenics 36'!H53</f>
        <v>3987520.3079629932</v>
      </c>
      <c r="C27" s="89"/>
      <c r="D27" s="75">
        <f>'biogenics 36'!T53</f>
        <v>996045.55547120434</v>
      </c>
      <c r="E27" s="89"/>
      <c r="F27" s="89"/>
      <c r="G27" s="89"/>
      <c r="H27" s="75">
        <f>'biogenics 36'!Z53</f>
        <v>26186778.661518957</v>
      </c>
      <c r="I27" s="89"/>
      <c r="J27" s="89"/>
      <c r="K27" s="89"/>
      <c r="L27" s="2"/>
      <c r="M27" s="75"/>
      <c r="N27" s="89"/>
      <c r="O27" s="75"/>
      <c r="P27" s="89"/>
      <c r="Q27" s="89"/>
      <c r="R27" s="89"/>
      <c r="S27" s="75"/>
    </row>
    <row r="28" spans="1:19" x14ac:dyDescent="0.25">
      <c r="A28" s="2" t="s">
        <v>245</v>
      </c>
      <c r="B28" s="1">
        <f>B27+B25</f>
        <v>50619864.250677094</v>
      </c>
      <c r="C28" s="1">
        <f t="shared" ref="C28:H28" si="1">C27+C25</f>
        <v>4780840.2537545953</v>
      </c>
      <c r="D28" s="1">
        <f t="shared" si="1"/>
        <v>8259072.643688201</v>
      </c>
      <c r="E28" s="1">
        <f t="shared" si="1"/>
        <v>10498245.928176386</v>
      </c>
      <c r="F28" s="1">
        <f t="shared" si="1"/>
        <v>4295783.0785661889</v>
      </c>
      <c r="G28" s="1">
        <f t="shared" si="1"/>
        <v>1897176.5529346515</v>
      </c>
      <c r="H28" s="1">
        <f t="shared" si="1"/>
        <v>39619906.132190794</v>
      </c>
      <c r="I28" s="89"/>
      <c r="J28" s="89"/>
      <c r="K28" s="89"/>
      <c r="L28" s="2"/>
      <c r="M28" s="1"/>
      <c r="N28" s="1"/>
      <c r="O28" s="1"/>
      <c r="P28" s="1"/>
      <c r="Q28" s="1"/>
      <c r="R28" s="1"/>
      <c r="S28" s="1"/>
    </row>
    <row r="29" spans="1:19" x14ac:dyDescent="0.25">
      <c r="A29" s="89"/>
      <c r="B29" s="75"/>
      <c r="C29" s="75"/>
      <c r="D29" s="75"/>
      <c r="E29" s="75"/>
      <c r="F29" s="75"/>
      <c r="G29" s="75"/>
      <c r="H29" s="75"/>
      <c r="I29" s="89"/>
      <c r="J29" s="89"/>
      <c r="K29" s="89"/>
      <c r="L29" s="89"/>
      <c r="M29" s="75"/>
      <c r="N29" s="75"/>
      <c r="O29" s="75"/>
      <c r="P29" s="75"/>
      <c r="Q29" s="75"/>
      <c r="R29" s="75"/>
      <c r="S29" s="75"/>
    </row>
    <row r="30" spans="1:19" x14ac:dyDescent="0.25">
      <c r="A30" s="2" t="s">
        <v>246</v>
      </c>
      <c r="B30" s="75"/>
      <c r="C30" s="89"/>
      <c r="D30" s="89"/>
      <c r="E30" s="75"/>
      <c r="F30" s="89"/>
      <c r="G30" s="89"/>
      <c r="H30" s="75"/>
      <c r="I30" s="89"/>
      <c r="J30" s="89"/>
      <c r="K30" s="89"/>
      <c r="L30" s="89"/>
      <c r="M30" s="89"/>
      <c r="N30" s="89"/>
      <c r="O30" s="89"/>
      <c r="P30" s="89"/>
      <c r="Q30" s="89"/>
      <c r="R30" s="89"/>
      <c r="S30" s="89"/>
    </row>
    <row r="31" spans="1:19" x14ac:dyDescent="0.25">
      <c r="A31" s="89"/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75"/>
      <c r="O31" s="89"/>
      <c r="P31" s="89"/>
      <c r="Q31" s="89"/>
      <c r="R31" s="89"/>
      <c r="S31" s="89"/>
    </row>
    <row r="32" spans="1:19" x14ac:dyDescent="0.25">
      <c r="A32" s="89"/>
      <c r="B32" s="75"/>
      <c r="C32" s="75"/>
      <c r="D32" s="75"/>
      <c r="E32" s="75"/>
      <c r="F32" s="75"/>
      <c r="G32" s="75"/>
      <c r="H32" s="75"/>
      <c r="I32" s="89"/>
      <c r="J32" s="89"/>
      <c r="K32" s="89"/>
      <c r="L32" s="89"/>
      <c r="M32" s="75"/>
      <c r="N32" s="75"/>
      <c r="O32" s="75"/>
      <c r="P32" s="75"/>
      <c r="Q32" s="75"/>
      <c r="R32" s="75"/>
      <c r="S32" s="75"/>
    </row>
    <row r="34" spans="1:16" x14ac:dyDescent="0.25">
      <c r="A34" s="2" t="s">
        <v>278</v>
      </c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</row>
    <row r="35" spans="1:16" x14ac:dyDescent="0.25">
      <c r="A35" s="2" t="s">
        <v>222</v>
      </c>
      <c r="B35" s="2" t="s">
        <v>54</v>
      </c>
      <c r="C35" s="2" t="s">
        <v>82</v>
      </c>
      <c r="D35" s="2" t="s">
        <v>163</v>
      </c>
      <c r="E35" s="2" t="s">
        <v>164</v>
      </c>
      <c r="F35" s="2" t="s">
        <v>165</v>
      </c>
      <c r="G35" s="2" t="s">
        <v>140</v>
      </c>
      <c r="H35" s="2" t="s">
        <v>166</v>
      </c>
      <c r="I35" s="89"/>
      <c r="J35" s="89"/>
      <c r="K35" s="89"/>
      <c r="L35" s="89"/>
      <c r="M35" s="89"/>
      <c r="N35" s="89"/>
      <c r="O35" s="89"/>
      <c r="P35" s="89"/>
    </row>
    <row r="36" spans="1:16" x14ac:dyDescent="0.25">
      <c r="A36" s="89" t="s">
        <v>248</v>
      </c>
      <c r="B36" s="75"/>
      <c r="C36" s="75" t="e">
        <f>#REF!</f>
        <v>#REF!</v>
      </c>
      <c r="D36" s="75"/>
      <c r="E36" s="75"/>
      <c r="F36" s="75"/>
      <c r="G36" s="75"/>
      <c r="H36" s="75" t="e">
        <f>#REF!</f>
        <v>#REF!</v>
      </c>
      <c r="I36" s="89"/>
      <c r="J36" s="89"/>
      <c r="K36" s="89"/>
      <c r="L36" s="89"/>
      <c r="M36" s="89"/>
      <c r="N36" s="89"/>
      <c r="O36" s="89"/>
      <c r="P36" s="89"/>
    </row>
    <row r="37" spans="1:16" x14ac:dyDescent="0.25">
      <c r="A37" s="89" t="s">
        <v>249</v>
      </c>
      <c r="B37" s="75" t="e">
        <f>'canada_og2D 36US3'!#REF!</f>
        <v>#REF!</v>
      </c>
      <c r="C37" s="75">
        <f>'canada_og2D 36US3'!AL11</f>
        <v>8.0751147781323098</v>
      </c>
      <c r="D37" s="75" t="e">
        <f>'canada_og2D 36US3'!#REF!</f>
        <v>#REF!</v>
      </c>
      <c r="E37" s="75" t="e">
        <f>'canada_og2D 36US3'!#REF!</f>
        <v>#REF!</v>
      </c>
      <c r="F37" s="75" t="e">
        <f>'canada_og2D 36US3'!#REF!</f>
        <v>#REF!</v>
      </c>
      <c r="G37" s="75" t="e">
        <f>'canada_og2D 36US3'!#REF!</f>
        <v>#REF!</v>
      </c>
      <c r="H37" s="75">
        <f>'canada_og2D 36US3'!AX11</f>
        <v>348998.50566433481</v>
      </c>
      <c r="I37" s="89"/>
      <c r="J37" s="89"/>
      <c r="K37" s="89"/>
      <c r="L37" s="89"/>
      <c r="M37" s="89"/>
      <c r="N37" s="89"/>
      <c r="O37" s="89"/>
      <c r="P37" s="89"/>
    </row>
    <row r="38" spans="1:16" x14ac:dyDescent="0.25">
      <c r="A38" s="26" t="s">
        <v>279</v>
      </c>
      <c r="B38" s="26"/>
      <c r="C38" s="26"/>
      <c r="D38" s="26"/>
      <c r="E38" s="24">
        <f>'canada_afdust 36'!AZ18</f>
        <v>954252.4816650853</v>
      </c>
      <c r="F38" s="24">
        <f>'canada_afdust 36'!BA18</f>
        <v>178736.04704553296</v>
      </c>
      <c r="G38" s="2"/>
      <c r="H38" s="2"/>
      <c r="I38" s="89"/>
      <c r="J38" s="89"/>
      <c r="K38" s="89"/>
      <c r="L38" s="89"/>
      <c r="M38" s="89"/>
      <c r="N38" s="89"/>
      <c r="O38" s="89"/>
      <c r="P38" s="89"/>
    </row>
    <row r="39" spans="1:16" x14ac:dyDescent="0.25">
      <c r="A39" s="89" t="s">
        <v>280</v>
      </c>
      <c r="B39" s="75">
        <f>'canmex_area 36'!S50</f>
        <v>2190352.621838694</v>
      </c>
      <c r="C39" s="75">
        <f>'canmex_area 36'!AM50</f>
        <v>6251.0655406225651</v>
      </c>
      <c r="D39" s="75">
        <f>'canmex_area 36'!AR50</f>
        <v>360889.20459003444</v>
      </c>
      <c r="E39" s="75">
        <f>'canmex_area 36'!BD50</f>
        <v>193113.25751711993</v>
      </c>
      <c r="F39" s="75">
        <f>'canmex_area 36'!BE50</f>
        <v>139672.38445898017</v>
      </c>
      <c r="G39" s="75">
        <f>'canmex_area 36'!BS50</f>
        <v>15098.213404010807</v>
      </c>
      <c r="H39" s="75">
        <f>'canmex_area 36'!BY50</f>
        <v>761902.97888752341</v>
      </c>
      <c r="I39" s="89"/>
      <c r="J39" s="89"/>
      <c r="K39" s="89"/>
      <c r="L39" s="89"/>
      <c r="M39" s="89"/>
      <c r="N39" s="89"/>
      <c r="O39" s="89"/>
      <c r="P39" s="89"/>
    </row>
    <row r="40" spans="1:16" x14ac:dyDescent="0.25">
      <c r="A40" s="89" t="s">
        <v>281</v>
      </c>
      <c r="B40" s="75">
        <f>'canada_onroad 36'!S50</f>
        <v>1809991.6828811255</v>
      </c>
      <c r="C40" s="75">
        <f>'canada_onroad 36'!AL50</f>
        <v>7510.7074555648414</v>
      </c>
      <c r="D40" s="75">
        <f>'canada_onroad 36'!AQ50</f>
        <v>387112.63904643198</v>
      </c>
      <c r="E40" s="75">
        <f>'canada_onroad 36'!BC50</f>
        <v>26976.030235092891</v>
      </c>
      <c r="F40" s="75">
        <f>'canada_onroad 36'!BD50</f>
        <v>14447.224913535147</v>
      </c>
      <c r="G40" s="75">
        <f>'canada_onroad 36'!BR50</f>
        <v>1020.954490251041</v>
      </c>
      <c r="H40" s="75">
        <f>'canada_onroad 36'!BX50</f>
        <v>126879.33806972319</v>
      </c>
      <c r="I40" s="89"/>
      <c r="J40" s="89"/>
      <c r="K40" s="89"/>
      <c r="L40" s="89"/>
      <c r="M40" s="89"/>
      <c r="N40" s="89"/>
      <c r="O40" s="89"/>
      <c r="P40" s="89"/>
    </row>
    <row r="41" spans="1:16" x14ac:dyDescent="0.25">
      <c r="A41" s="89" t="s">
        <v>282</v>
      </c>
      <c r="B41" s="75">
        <f>'canmex_point 36US3'!V50</f>
        <v>1294013.5734114186</v>
      </c>
      <c r="C41" s="75">
        <f>'canmex_point 36US3'!AO50</f>
        <v>21602.84927032769</v>
      </c>
      <c r="D41" s="75">
        <f>'canmex_point 36US3'!AT50</f>
        <v>684250.89213535399</v>
      </c>
      <c r="E41" s="75">
        <f>'canmex_point 36US3'!BF50</f>
        <v>134574.55144398235</v>
      </c>
      <c r="F41" s="75">
        <f>'canmex_point 36US3'!BG50</f>
        <v>51430.488209226271</v>
      </c>
      <c r="G41" s="75">
        <f>'canmex_point 36US3'!BU50</f>
        <v>579241.98024510057</v>
      </c>
      <c r="H41" s="75">
        <f>'canmex_point 36US3'!CA50</f>
        <v>206537.73698540524</v>
      </c>
      <c r="I41" s="89"/>
      <c r="J41" s="89"/>
      <c r="K41" s="89"/>
      <c r="L41" s="89"/>
      <c r="M41" s="89"/>
      <c r="N41" s="89"/>
      <c r="O41" s="89"/>
      <c r="P41" s="89"/>
    </row>
    <row r="42" spans="1:16" x14ac:dyDescent="0.25">
      <c r="A42" s="89" t="s">
        <v>283</v>
      </c>
      <c r="B42" s="75"/>
      <c r="C42" s="75"/>
      <c r="D42" s="75"/>
      <c r="E42" s="75">
        <f>'canada_ptdust 36US3'!AZ17</f>
        <v>5830.5108733466486</v>
      </c>
      <c r="F42" s="75">
        <f>'canada_ptdust 36US3'!BA17</f>
        <v>661.50613588647479</v>
      </c>
      <c r="G42" s="75"/>
      <c r="H42" s="75"/>
      <c r="I42" s="89"/>
      <c r="J42" s="89"/>
      <c r="K42" s="89"/>
      <c r="L42" s="89"/>
      <c r="M42" s="89"/>
      <c r="N42" s="89"/>
      <c r="O42" s="89"/>
      <c r="P42" s="89"/>
    </row>
    <row r="43" spans="1:16" x14ac:dyDescent="0.25">
      <c r="A43" s="89" t="s">
        <v>255</v>
      </c>
      <c r="B43" s="75">
        <f>'ptfire_othna 36'!AB61</f>
        <v>7054973.8861288782</v>
      </c>
      <c r="C43" s="75">
        <f>'ptfire_othna 36'!AV61</f>
        <v>66254.676778781199</v>
      </c>
      <c r="D43" s="75">
        <f>'ptfire_othna 36'!BA61</f>
        <v>76306.76368894105</v>
      </c>
      <c r="E43" s="75">
        <f>'ptfire_othna 36'!BM61</f>
        <v>1570924.0404246761</v>
      </c>
      <c r="F43" s="75">
        <f>'ptfire_othna 36'!BN61</f>
        <v>877385.90332386468</v>
      </c>
      <c r="G43" s="75">
        <f>'ptfire_othna 36'!CB61</f>
        <v>37099.126640282586</v>
      </c>
      <c r="H43" s="75">
        <f>'ptfire_othna 36'!CH61</f>
        <v>1717654.9057388499</v>
      </c>
      <c r="I43" s="89"/>
      <c r="J43" s="75"/>
      <c r="K43" s="75"/>
      <c r="L43" s="75"/>
      <c r="M43" s="75"/>
      <c r="N43" s="75"/>
      <c r="O43" s="75"/>
      <c r="P43" s="75"/>
    </row>
    <row r="44" spans="1:16" x14ac:dyDescent="0.25">
      <c r="A44" s="89" t="s">
        <v>256</v>
      </c>
      <c r="B44" s="75">
        <f>'cmv_c1c2 36'!U64+'cmv_c3 36'!U64</f>
        <v>14271.498339198704</v>
      </c>
      <c r="C44" s="75">
        <f>'cmv_c1c2 36'!AO64+'cmv_c3 36'!AO64</f>
        <v>40.095223335350425</v>
      </c>
      <c r="D44" s="75">
        <f>'cmv_c1c2 36'!AS64+'cmv_c3 36'!AS64</f>
        <v>106394.86938742021</v>
      </c>
      <c r="E44" s="75">
        <f>'cmv_c1c2 36'!BE64+'cmv_c3 36'!BE64</f>
        <v>2227.2825623521799</v>
      </c>
      <c r="F44" s="75">
        <f>'cmv_c1c2 36'!BF64+'cmv_c3 36'!BF64</f>
        <v>2083.1933557279513</v>
      </c>
      <c r="G44" s="75">
        <f>'cmv_c1c2 36'!BT64+'cmv_c3 36'!BT64</f>
        <v>3302.0073587440247</v>
      </c>
      <c r="H44" s="75">
        <f>'cmv_c1c2 36'!BZ64+'cmv_c3 36'!BZ64</f>
        <v>5885.6579981463492</v>
      </c>
      <c r="I44" s="89"/>
      <c r="J44" s="75"/>
      <c r="K44" s="75"/>
      <c r="L44" s="75"/>
      <c r="M44" s="75"/>
      <c r="N44" s="75"/>
      <c r="O44" s="75"/>
      <c r="P44" s="75"/>
    </row>
    <row r="45" spans="1:16" x14ac:dyDescent="0.25">
      <c r="A45" s="2" t="s">
        <v>257</v>
      </c>
      <c r="B45" s="1" t="e">
        <f>SUM(B36:B44)</f>
        <v>#REF!</v>
      </c>
      <c r="C45" s="1" t="e">
        <f t="shared" ref="C45:H45" si="2">SUM(C36:C44)</f>
        <v>#REF!</v>
      </c>
      <c r="D45" s="1" t="e">
        <f t="shared" si="2"/>
        <v>#REF!</v>
      </c>
      <c r="E45" s="1" t="e">
        <f t="shared" si="2"/>
        <v>#REF!</v>
      </c>
      <c r="F45" s="1" t="e">
        <f t="shared" si="2"/>
        <v>#REF!</v>
      </c>
      <c r="G45" s="1" t="e">
        <f t="shared" si="2"/>
        <v>#REF!</v>
      </c>
      <c r="H45" s="1" t="e">
        <f t="shared" si="2"/>
        <v>#REF!</v>
      </c>
      <c r="I45" s="89"/>
      <c r="J45" s="89"/>
      <c r="K45" s="89"/>
      <c r="L45" s="89"/>
      <c r="M45" s="89"/>
      <c r="N45" s="89"/>
      <c r="O45" s="89"/>
      <c r="P45" s="89"/>
    </row>
    <row r="46" spans="1:16" x14ac:dyDescent="0.25">
      <c r="A46" s="89" t="s">
        <v>284</v>
      </c>
      <c r="B46" s="75">
        <f>'canmex_area 36'!S51</f>
        <v>1595275.1971086087</v>
      </c>
      <c r="C46" s="75">
        <f>'canmex_area 36'!AM51</f>
        <v>29577.202330264598</v>
      </c>
      <c r="D46" s="75">
        <f>'canmex_area 36'!AR51</f>
        <v>208801.14153603328</v>
      </c>
      <c r="E46" s="75">
        <f>'canmex_area 36'!BD51</f>
        <v>275600.29225273698</v>
      </c>
      <c r="F46" s="75">
        <f>'canmex_area 36'!BE51</f>
        <v>203997.33021242236</v>
      </c>
      <c r="G46" s="75">
        <f>'canmex_area 36'!BS51</f>
        <v>31997.137656708474</v>
      </c>
      <c r="H46" s="75">
        <f>'canmex_area 36'!BY51</f>
        <v>1592397.0082121354</v>
      </c>
      <c r="I46" s="89"/>
      <c r="J46" s="89"/>
      <c r="K46" s="89"/>
      <c r="L46" s="89"/>
      <c r="M46" s="89"/>
      <c r="N46" s="89"/>
      <c r="O46" s="89"/>
      <c r="P46" s="89"/>
    </row>
    <row r="47" spans="1:16" x14ac:dyDescent="0.25">
      <c r="A47" s="89" t="s">
        <v>285</v>
      </c>
      <c r="B47" s="75">
        <f>'mexico_onroad 36US3'!Z38</f>
        <v>5456782.5525548803</v>
      </c>
      <c r="C47" s="75">
        <f>'mexico_onroad 36US3'!AN38</f>
        <v>10678.772924065723</v>
      </c>
      <c r="D47" s="75">
        <f>'mexico_onroad 36US3'!AS38</f>
        <v>1316601.4984903634</v>
      </c>
      <c r="E47" s="75">
        <f>'mexico_onroad 36US3'!BC38</f>
        <v>83268.036460688731</v>
      </c>
      <c r="F47" s="75">
        <f>'mexico_onroad 36US3'!BD38</f>
        <v>63960.892175199544</v>
      </c>
      <c r="G47" s="75">
        <f>'mexico_onroad 36US3'!BR38</f>
        <v>28088.23513881227</v>
      </c>
      <c r="H47" s="75">
        <f>'mexico_onroad 36US3'!BW38</f>
        <v>501967.67626155633</v>
      </c>
      <c r="I47" s="89"/>
      <c r="J47" s="89"/>
      <c r="K47" s="89"/>
      <c r="L47" s="89"/>
      <c r="M47" s="89"/>
      <c r="N47" s="89"/>
      <c r="O47" s="89"/>
      <c r="P47" s="89"/>
    </row>
    <row r="48" spans="1:16" x14ac:dyDescent="0.25">
      <c r="A48" s="89" t="s">
        <v>286</v>
      </c>
      <c r="B48" s="75">
        <f>'canmex_point 36US3'!V51</f>
        <v>371184.49956271111</v>
      </c>
      <c r="C48" s="75">
        <f>'canmex_point 36US3'!AO51</f>
        <v>3224.8042524383231</v>
      </c>
      <c r="D48" s="75">
        <f>'canmex_point 36US3'!AT51</f>
        <v>478267.27915776143</v>
      </c>
      <c r="E48" s="75">
        <f>'canmex_point 36US3'!BF51</f>
        <v>231067.15696700974</v>
      </c>
      <c r="F48" s="75">
        <f>'canmex_point 36US3'!BG51</f>
        <v>146655.41603997271</v>
      </c>
      <c r="G48" s="75">
        <f>'canmex_point 36US3'!BU51</f>
        <v>1507211.1850080471</v>
      </c>
      <c r="H48" s="75">
        <f>'canmex_point 36US3'!CA51</f>
        <v>111013.99493586701</v>
      </c>
      <c r="I48" s="89"/>
      <c r="J48" s="89"/>
      <c r="K48" s="89"/>
      <c r="L48" s="89"/>
      <c r="M48" s="89"/>
      <c r="N48" s="89"/>
      <c r="O48" s="89"/>
      <c r="P48" s="89"/>
    </row>
    <row r="49" spans="1:22" x14ac:dyDescent="0.25">
      <c r="A49" s="89" t="s">
        <v>262</v>
      </c>
      <c r="B49" s="75">
        <f>'ptfire_othna 36'!AB62</f>
        <v>5120700.8046027124</v>
      </c>
      <c r="C49" s="75">
        <f>'ptfire_othna 36'!AV62</f>
        <v>59155.734213256117</v>
      </c>
      <c r="D49" s="75">
        <f>'ptfire_othna 36'!BA62</f>
        <v>252235.98625546857</v>
      </c>
      <c r="E49" s="75">
        <f>'ptfire_othna 36'!BM62</f>
        <v>710121.80690333841</v>
      </c>
      <c r="F49" s="75">
        <f>'ptfire_othna 36'!BN62</f>
        <v>560621.94032664143</v>
      </c>
      <c r="G49" s="75">
        <f>'ptfire_othna 36'!CB62</f>
        <v>33780.816527791518</v>
      </c>
      <c r="H49" s="75">
        <f>'ptfire_othna 36'!CH62</f>
        <v>1366729.2350116514</v>
      </c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</row>
    <row r="50" spans="1:22" x14ac:dyDescent="0.25">
      <c r="A50" s="89" t="s">
        <v>263</v>
      </c>
      <c r="B50" s="75">
        <f>'cmv_c1c2 36'!U65+'cmv_c3 36'!U65</f>
        <v>28061.733597369399</v>
      </c>
      <c r="C50" s="75">
        <f>'cmv_c1c2 36'!AO65+'cmv_c3 36'!AO65</f>
        <v>260.93456446563334</v>
      </c>
      <c r="D50" s="75">
        <f>'cmv_c1c2 36'!AS65+'cmv_c3 36'!AS65</f>
        <v>272724.21405305678</v>
      </c>
      <c r="E50" s="75">
        <f>'cmv_c1c2 36'!BE65+'cmv_c3 36'!BE65</f>
        <v>14711.211077667456</v>
      </c>
      <c r="F50" s="75">
        <f>'cmv_c1c2 36'!BF65+'cmv_c3 36'!BF65</f>
        <v>13557.303755261692</v>
      </c>
      <c r="G50" s="75">
        <f>'cmv_c1c2 36'!BT65+'cmv_c3 36'!BT65</f>
        <v>37953.886154693631</v>
      </c>
      <c r="H50" s="75">
        <f>'cmv_c1c2 36'!BZ65+'cmv_c3 36'!BZ65</f>
        <v>12998.704547543824</v>
      </c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</row>
    <row r="51" spans="1:22" x14ac:dyDescent="0.25">
      <c r="A51" s="2" t="s">
        <v>264</v>
      </c>
      <c r="B51" s="1">
        <f>SUM(B46:B50)</f>
        <v>12572004.787426284</v>
      </c>
      <c r="C51" s="1">
        <f t="shared" ref="C51:H51" si="3">SUM(C46:C50)</f>
        <v>102897.44828449038</v>
      </c>
      <c r="D51" s="1">
        <f t="shared" si="3"/>
        <v>2528630.1194926831</v>
      </c>
      <c r="E51" s="1">
        <f t="shared" si="3"/>
        <v>1314768.5036614414</v>
      </c>
      <c r="F51" s="1">
        <f t="shared" si="3"/>
        <v>988792.88250949769</v>
      </c>
      <c r="G51" s="1">
        <f t="shared" si="3"/>
        <v>1639031.2604860531</v>
      </c>
      <c r="H51" s="1">
        <f t="shared" si="3"/>
        <v>3585106.6189687541</v>
      </c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</row>
    <row r="52" spans="1:22" x14ac:dyDescent="0.25">
      <c r="A52" s="89" t="s">
        <v>265</v>
      </c>
      <c r="B52" s="75">
        <f>'cmv_c1c2 36'!U59+'cmv_c3 36'!U59</f>
        <v>39346.746011050411</v>
      </c>
      <c r="C52" s="75">
        <f>'cmv_c1c2 36'!AO59+'cmv_c3 36'!AO59</f>
        <v>147.05902822657941</v>
      </c>
      <c r="D52" s="75">
        <f>'cmv_c1c2 36'!AS59+'cmv_c3 36'!AS59</f>
        <v>318647.19075076259</v>
      </c>
      <c r="E52" s="75">
        <f>'cmv_c1c2 36'!BE59+'cmv_c3 36'!BE59</f>
        <v>8269.0286777734109</v>
      </c>
      <c r="F52" s="75">
        <f>'cmv_c1c2 36'!BF59+'cmv_c3 36'!BF59</f>
        <v>7640.6028817034794</v>
      </c>
      <c r="G52" s="75">
        <f>'cmv_c1c2 36'!BT59+'cmv_c3 36'!BT59</f>
        <v>17676.313332089871</v>
      </c>
      <c r="H52" s="75">
        <f>'cmv_c1c2 36'!BZ59+'cmv_c3 36'!BZ59</f>
        <v>18572.930309549807</v>
      </c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</row>
    <row r="53" spans="1:22" x14ac:dyDescent="0.25">
      <c r="A53" s="89" t="s">
        <v>266</v>
      </c>
      <c r="B53" s="75">
        <f>'cmv_c1c2 36'!U60+'cmv_c3 36'!U60</f>
        <v>47928.671465246807</v>
      </c>
      <c r="C53" s="75">
        <f>'cmv_c1c2 36'!AO60+'cmv_c3 36'!AO60</f>
        <v>463.54506750001383</v>
      </c>
      <c r="D53" s="75">
        <f>'cmv_c1c2 36'!AS60+'cmv_c3 36'!AS60</f>
        <v>483391.916450558</v>
      </c>
      <c r="E53" s="75">
        <f>'cmv_c1c2 36'!BE60+'cmv_c3 36'!BE60</f>
        <v>26158.417452515489</v>
      </c>
      <c r="F53" s="75">
        <f>'cmv_c1c2 36'!BF60+'cmv_c3 36'!BF60</f>
        <v>24084.231004988265</v>
      </c>
      <c r="G53" s="75">
        <f>'cmv_c1c2 36'!BT60+'cmv_c3 36'!BT60</f>
        <v>69194.456652612207</v>
      </c>
      <c r="H53" s="75">
        <f>'cmv_c1c2 36'!BZ60+'cmv_c3 36'!BZ60</f>
        <v>21952.988003880091</v>
      </c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</row>
    <row r="54" spans="1:22" x14ac:dyDescent="0.25">
      <c r="A54" s="89" t="s">
        <v>267</v>
      </c>
      <c r="B54" s="75">
        <f>pt_oilgas!B59</f>
        <v>28551.213713000001</v>
      </c>
      <c r="C54" s="75">
        <f>pt_oilgas!C59</f>
        <v>4.772868398</v>
      </c>
      <c r="D54" s="75">
        <f>pt_oilgas!D59</f>
        <v>34660.468887000003</v>
      </c>
      <c r="E54" s="75">
        <f>pt_oilgas!E59</f>
        <v>422.40688848000002</v>
      </c>
      <c r="F54" s="75">
        <f>pt_oilgas!F59</f>
        <v>416.01459789</v>
      </c>
      <c r="G54" s="75">
        <f>pt_oilgas!G59</f>
        <v>321.10899089999998</v>
      </c>
      <c r="H54" s="75">
        <f>pt_oilgas!H59</f>
        <v>31406.000272000001</v>
      </c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</row>
    <row r="55" spans="1:22" x14ac:dyDescent="0.25">
      <c r="A55" s="2" t="s">
        <v>268</v>
      </c>
      <c r="B55" s="1" t="e">
        <f t="shared" ref="B55:H55" si="4">B53+B52+B51+B45+B54</f>
        <v>#REF!</v>
      </c>
      <c r="C55" s="1" t="e">
        <f t="shared" si="4"/>
        <v>#REF!</v>
      </c>
      <c r="D55" s="1" t="e">
        <f t="shared" si="4"/>
        <v>#REF!</v>
      </c>
      <c r="E55" s="1" t="e">
        <f t="shared" si="4"/>
        <v>#REF!</v>
      </c>
      <c r="F55" s="1" t="e">
        <f t="shared" si="4"/>
        <v>#REF!</v>
      </c>
      <c r="G55" s="1" t="e">
        <f t="shared" si="4"/>
        <v>#REF!</v>
      </c>
      <c r="H55" s="1" t="e">
        <f t="shared" si="4"/>
        <v>#REF!</v>
      </c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</row>
    <row r="58" spans="1:22" x14ac:dyDescent="0.25">
      <c r="A58" s="89"/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</row>
    <row r="59" spans="1:22" x14ac:dyDescent="0.25">
      <c r="A59" s="26"/>
      <c r="B59" s="75"/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</row>
    <row r="60" spans="1:22" x14ac:dyDescent="0.25">
      <c r="A60" s="26"/>
      <c r="B60" s="75"/>
      <c r="C60" s="75"/>
      <c r="D60" s="75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</row>
    <row r="61" spans="1:22" x14ac:dyDescent="0.25">
      <c r="A61" s="26"/>
      <c r="B61" s="75"/>
      <c r="C61" s="75"/>
      <c r="D61" s="75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</row>
    <row r="62" spans="1:22" x14ac:dyDescent="0.25">
      <c r="A62" s="26"/>
      <c r="B62" s="75"/>
      <c r="C62" s="75"/>
      <c r="D62" s="75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</row>
    <row r="63" spans="1:22" x14ac:dyDescent="0.25">
      <c r="A63" s="26"/>
      <c r="B63" s="75"/>
      <c r="C63" s="75"/>
      <c r="D63" s="75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</row>
    <row r="64" spans="1:22" x14ac:dyDescent="0.25">
      <c r="A64" s="26"/>
      <c r="B64" s="75"/>
      <c r="C64" s="75"/>
      <c r="D64" s="75"/>
      <c r="E64" s="75"/>
      <c r="F64" s="75"/>
      <c r="G64" s="75"/>
      <c r="H64" s="75"/>
      <c r="I64" s="75"/>
      <c r="J64" s="75"/>
      <c r="K64" s="75"/>
      <c r="L64" s="75"/>
      <c r="M64" s="89"/>
      <c r="N64" s="75"/>
      <c r="O64" s="75"/>
      <c r="P64" s="75"/>
      <c r="Q64" s="75"/>
      <c r="R64" s="75"/>
      <c r="S64" s="75"/>
      <c r="T64" s="75"/>
      <c r="U64" s="75"/>
      <c r="V64" s="75"/>
    </row>
    <row r="65" spans="1:22" x14ac:dyDescent="0.25">
      <c r="A65" s="26"/>
      <c r="B65" s="75"/>
      <c r="C65" s="75"/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</row>
    <row r="66" spans="1:22" x14ac:dyDescent="0.25">
      <c r="A66" s="26"/>
      <c r="B66" s="75"/>
      <c r="C66" s="75"/>
      <c r="D66" s="75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</row>
    <row r="67" spans="1:22" x14ac:dyDescent="0.25">
      <c r="A67" s="26"/>
      <c r="B67" s="75"/>
      <c r="C67" s="75"/>
      <c r="D67" s="75"/>
      <c r="E67" s="75"/>
      <c r="F67" s="75"/>
      <c r="G67" s="75"/>
      <c r="H67" s="75"/>
      <c r="I67" s="75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</row>
    <row r="68" spans="1:22" x14ac:dyDescent="0.25">
      <c r="A68" s="26"/>
      <c r="B68" s="75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</row>
    <row r="69" spans="1:22" x14ac:dyDescent="0.25">
      <c r="A69" s="26"/>
      <c r="B69" s="75"/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</row>
    <row r="70" spans="1:22" x14ac:dyDescent="0.25">
      <c r="A70" s="89"/>
      <c r="B70" s="75"/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</row>
    <row r="71" spans="1:22" x14ac:dyDescent="0.25">
      <c r="A71" s="89"/>
      <c r="B71" s="75"/>
      <c r="C71" s="75"/>
      <c r="D71" s="75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</row>
    <row r="72" spans="1:22" x14ac:dyDescent="0.25">
      <c r="A72" s="26"/>
      <c r="B72" s="75"/>
      <c r="C72" s="75"/>
      <c r="D72" s="75"/>
      <c r="E72" s="75"/>
      <c r="F72" s="75"/>
      <c r="G72" s="75"/>
      <c r="H72" s="7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/>
      <c r="V72" s="75"/>
    </row>
    <row r="73" spans="1:22" x14ac:dyDescent="0.25">
      <c r="A73" s="26"/>
      <c r="B73" s="75"/>
      <c r="C73" s="75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</row>
  </sheetData>
  <sortState xmlns:xlrd2="http://schemas.microsoft.com/office/spreadsheetml/2017/richdata2" ref="A14:V23">
    <sortCondition ref="A14:A23"/>
  </sortState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A429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20" sqref="B20"/>
    </sheetView>
  </sheetViews>
  <sheetFormatPr defaultRowHeight="15" x14ac:dyDescent="0.25"/>
  <cols>
    <col min="1" max="1" width="25.42578125" customWidth="1"/>
    <col min="2" max="3" width="9.28515625" bestFit="1" customWidth="1"/>
    <col min="4" max="4" width="10.42578125" customWidth="1"/>
    <col min="5" max="5" width="10.28515625" bestFit="1" customWidth="1"/>
    <col min="6" max="6" width="10.42578125" style="21" customWidth="1"/>
    <col min="7" max="8" width="9.28515625" bestFit="1" customWidth="1"/>
    <col min="9" max="9" width="9.28515625" style="21" customWidth="1"/>
    <col min="10" max="10" width="9.42578125" bestFit="1" customWidth="1"/>
    <col min="11" max="11" width="10.42578125" bestFit="1" customWidth="1"/>
    <col min="12" max="12" width="9.42578125" bestFit="1" customWidth="1"/>
    <col min="13" max="15" width="9.28515625" bestFit="1" customWidth="1"/>
    <col min="16" max="16" width="9.42578125" bestFit="1" customWidth="1"/>
    <col min="17" max="21" width="9.28515625" bestFit="1" customWidth="1"/>
  </cols>
  <sheetData>
    <row r="1" spans="1:21" x14ac:dyDescent="0.25">
      <c r="A1" s="35" t="s">
        <v>287</v>
      </c>
      <c r="B1" s="89">
        <v>43.65</v>
      </c>
      <c r="C1" s="89">
        <v>78.111800000000002</v>
      </c>
      <c r="D1" s="89">
        <v>70.91</v>
      </c>
      <c r="E1" s="89">
        <v>28</v>
      </c>
      <c r="F1" s="89">
        <v>30.026</v>
      </c>
      <c r="G1" s="89">
        <v>36.46</v>
      </c>
      <c r="H1" s="24">
        <v>46</v>
      </c>
      <c r="I1" s="50">
        <v>128.1705</v>
      </c>
      <c r="J1" s="24">
        <v>17</v>
      </c>
      <c r="K1" s="24">
        <v>46</v>
      </c>
      <c r="L1" s="24">
        <v>46</v>
      </c>
      <c r="M1" s="24">
        <v>1</v>
      </c>
      <c r="N1" s="24">
        <v>1</v>
      </c>
      <c r="O1" s="24">
        <v>1</v>
      </c>
      <c r="P1" s="24">
        <v>1</v>
      </c>
      <c r="Q1" s="24">
        <v>1</v>
      </c>
      <c r="R1" s="24">
        <v>1</v>
      </c>
      <c r="S1" s="24">
        <v>1</v>
      </c>
      <c r="T1" s="24">
        <v>64</v>
      </c>
      <c r="U1" s="24">
        <v>98</v>
      </c>
    </row>
    <row r="2" spans="1:21" x14ac:dyDescent="0.25">
      <c r="A2" s="89" t="s">
        <v>288</v>
      </c>
      <c r="B2" s="89" t="s">
        <v>44</v>
      </c>
      <c r="C2" s="89" t="s">
        <v>46</v>
      </c>
      <c r="D2" s="89" t="s">
        <v>52</v>
      </c>
      <c r="E2" s="89" t="s">
        <v>54</v>
      </c>
      <c r="F2" s="89" t="s">
        <v>66</v>
      </c>
      <c r="G2" s="89" t="s">
        <v>68</v>
      </c>
      <c r="H2" s="89" t="s">
        <v>70</v>
      </c>
      <c r="I2" s="89" t="s">
        <v>80</v>
      </c>
      <c r="J2" s="89" t="s">
        <v>82</v>
      </c>
      <c r="K2" s="89" t="s">
        <v>86</v>
      </c>
      <c r="L2" s="89" t="s">
        <v>88</v>
      </c>
      <c r="M2" s="75" t="s">
        <v>102</v>
      </c>
      <c r="N2" s="75" t="s">
        <v>104</v>
      </c>
      <c r="O2" s="75" t="s">
        <v>106</v>
      </c>
      <c r="P2" s="89" t="s">
        <v>112</v>
      </c>
      <c r="Q2" s="75" t="s">
        <v>132</v>
      </c>
      <c r="R2" s="75" t="s">
        <v>134</v>
      </c>
      <c r="S2" s="75" t="s">
        <v>136</v>
      </c>
      <c r="T2" s="89" t="s">
        <v>140</v>
      </c>
      <c r="U2" s="89" t="s">
        <v>144</v>
      </c>
    </row>
    <row r="3" spans="1:21" x14ac:dyDescent="0.25">
      <c r="A3" s="89" t="s">
        <v>289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75">
        <f>afdust!AI62</f>
        <v>1461.2824691531098</v>
      </c>
      <c r="N3" s="75">
        <f>afdust!AJ62</f>
        <v>6578.1194805110354</v>
      </c>
      <c r="O3" s="75">
        <f>afdust!AK62</f>
        <v>36165.774495165293</v>
      </c>
      <c r="P3" s="75">
        <f>afdust!AN62</f>
        <v>5291580.8978139069</v>
      </c>
      <c r="Q3" s="75">
        <f>afdust!AW62</f>
        <v>140808.11480573693</v>
      </c>
      <c r="R3" s="75">
        <f>afdust!AX62</f>
        <v>8353.1263449707985</v>
      </c>
      <c r="S3" s="75">
        <f>afdust!AY62</f>
        <v>3121.8988377314499</v>
      </c>
      <c r="T3" s="75"/>
      <c r="U3" s="75"/>
    </row>
    <row r="4" spans="1:21" x14ac:dyDescent="0.25">
      <c r="A4" s="89" t="s">
        <v>228</v>
      </c>
      <c r="B4" s="75">
        <f>livestock!M62</f>
        <v>1859.567809433275</v>
      </c>
      <c r="C4" s="75">
        <f>livestock!O62</f>
        <v>473.07688580151813</v>
      </c>
      <c r="D4" s="75"/>
      <c r="E4" s="75"/>
      <c r="F4" s="75">
        <f>livestock!W62</f>
        <v>0</v>
      </c>
      <c r="G4" s="75"/>
      <c r="H4" s="75"/>
      <c r="I4" s="75">
        <f>livestock!AG62</f>
        <v>0</v>
      </c>
      <c r="J4" s="75">
        <f>livestock!AH62</f>
        <v>2590178.3603471001</v>
      </c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</row>
    <row r="5" spans="1:21" s="74" customFormat="1" x14ac:dyDescent="0.25">
      <c r="A5" s="89" t="s">
        <v>227</v>
      </c>
      <c r="B5" s="75"/>
      <c r="C5" s="75"/>
      <c r="D5" s="75"/>
      <c r="E5" s="75"/>
      <c r="F5" s="75"/>
      <c r="G5" s="75"/>
      <c r="H5" s="75"/>
      <c r="I5" s="75"/>
      <c r="J5" s="75">
        <f>fertilizer!F62</f>
        <v>1675347.4730261902</v>
      </c>
      <c r="K5" s="75"/>
      <c r="L5" s="75"/>
      <c r="M5" s="75"/>
      <c r="N5" s="75"/>
      <c r="O5" s="75"/>
      <c r="P5" s="75"/>
      <c r="Q5" s="75"/>
      <c r="R5" s="75"/>
      <c r="S5" s="75"/>
      <c r="T5" s="75"/>
      <c r="U5" s="75"/>
    </row>
    <row r="6" spans="1:21" s="74" customFormat="1" x14ac:dyDescent="0.25">
      <c r="A6" s="89" t="s">
        <v>224</v>
      </c>
      <c r="B6" s="75">
        <f>airports!X62</f>
        <v>420.84229845722399</v>
      </c>
      <c r="C6" s="75">
        <f>airports!Z62</f>
        <v>614.13057329181458</v>
      </c>
      <c r="D6" s="75"/>
      <c r="E6" s="75">
        <f>airports!AC62</f>
        <v>369934.31386627757</v>
      </c>
      <c r="F6" s="75">
        <f>airports!AK62</f>
        <v>4448.0745347323918</v>
      </c>
      <c r="G6" s="89"/>
      <c r="H6" s="75">
        <f>airports!AN62</f>
        <v>935.10238902760568</v>
      </c>
      <c r="I6" s="75">
        <f>airports!AV62</f>
        <v>469.56997710587365</v>
      </c>
      <c r="J6" s="89"/>
      <c r="K6" s="75">
        <f>airports!AX62</f>
        <v>105199.03228231274</v>
      </c>
      <c r="L6" s="75">
        <f>airports!AY62</f>
        <v>10753.679563355163</v>
      </c>
      <c r="M6" s="75">
        <f>airports!BG62</f>
        <v>8.3854239843918085E-2</v>
      </c>
      <c r="N6" s="75">
        <f>airports!BH62</f>
        <v>570.26756161801836</v>
      </c>
      <c r="O6" s="75">
        <f>airports!BI62</f>
        <v>8.1630880257076405E-2</v>
      </c>
      <c r="P6" s="75">
        <f>airports!BN62</f>
        <v>1020.7283075887125</v>
      </c>
      <c r="Q6" s="75">
        <f>airports!BX62</f>
        <v>0.12413094897486815</v>
      </c>
      <c r="R6" s="75">
        <f>airports!BY62</f>
        <v>551.0762573380797</v>
      </c>
      <c r="S6" s="75">
        <f>airports!BZ62</f>
        <v>2.0762183894825815E-3</v>
      </c>
      <c r="T6" s="75">
        <f>airports!CA62</f>
        <v>11956.725616654398</v>
      </c>
      <c r="U6" s="75">
        <f>airports!CC62</f>
        <v>0</v>
      </c>
    </row>
    <row r="7" spans="1:21" s="21" customFormat="1" x14ac:dyDescent="0.25">
      <c r="A7" s="89" t="s">
        <v>236</v>
      </c>
      <c r="B7" s="75">
        <f>ptagfire!T61</f>
        <v>2353.9411109872726</v>
      </c>
      <c r="C7" s="75">
        <f>ptagfire!V61</f>
        <v>1934.508787136549</v>
      </c>
      <c r="D7" s="75"/>
      <c r="E7" s="75">
        <f>ptagfire!Y61</f>
        <v>874061.26065425447</v>
      </c>
      <c r="F7" s="75">
        <f>ptagfire!AG61</f>
        <v>7502.2858281368499</v>
      </c>
      <c r="G7" s="89"/>
      <c r="H7" s="75">
        <f>ptagfire!AK61</f>
        <v>0</v>
      </c>
      <c r="I7" s="75">
        <f>ptagfire!AS61</f>
        <v>0</v>
      </c>
      <c r="J7" s="75">
        <f>ptagfire!AT61</f>
        <v>9946.9110282051388</v>
      </c>
      <c r="K7" s="75">
        <f>ptagfire!AW61</f>
        <v>33524.438171489739</v>
      </c>
      <c r="L7" s="75">
        <f>ptagfire!AX61</f>
        <v>3724.9388010309431</v>
      </c>
      <c r="M7" s="75">
        <f>ptagfire!BF61</f>
        <v>6671.2988414052152</v>
      </c>
      <c r="N7" s="75">
        <f>ptagfire!BG61</f>
        <v>8166.3110263679237</v>
      </c>
      <c r="O7" s="75">
        <f>ptagfire!BH61</f>
        <v>8.353908773712071</v>
      </c>
      <c r="P7" s="75">
        <f>ptagfire!BM61</f>
        <v>44855.668999691035</v>
      </c>
      <c r="Q7" s="75">
        <f>ptagfire!BW61</f>
        <v>51.974245902626144</v>
      </c>
      <c r="R7" s="75">
        <f>ptagfire!BX61</f>
        <v>1229.0529394373777</v>
      </c>
      <c r="S7" s="75">
        <f>ptagfire!BY61</f>
        <v>0.8196403612140839</v>
      </c>
      <c r="T7" s="75">
        <f>ptagfire!BZ61</f>
        <v>12031.546798536172</v>
      </c>
      <c r="U7" s="75">
        <f>ptagfire!CB61</f>
        <v>0</v>
      </c>
    </row>
    <row r="8" spans="1:21" x14ac:dyDescent="0.25">
      <c r="A8" s="99" t="s">
        <v>290</v>
      </c>
      <c r="B8" s="83">
        <v>171103.6</v>
      </c>
      <c r="C8" s="83"/>
      <c r="D8" s="83"/>
      <c r="E8" s="83">
        <v>4908972</v>
      </c>
      <c r="F8" s="83">
        <v>736098</v>
      </c>
      <c r="G8" s="83"/>
      <c r="H8" s="83"/>
      <c r="I8" s="83"/>
      <c r="J8" s="83"/>
      <c r="K8" s="83">
        <v>1815218</v>
      </c>
      <c r="L8" s="75"/>
      <c r="M8" s="75"/>
      <c r="N8" s="75"/>
      <c r="O8" s="75"/>
      <c r="P8" s="75"/>
      <c r="Q8" s="75"/>
      <c r="R8" s="75"/>
      <c r="S8" s="75"/>
      <c r="T8" s="75"/>
      <c r="U8" s="75"/>
    </row>
    <row r="9" spans="1:21" s="21" customFormat="1" x14ac:dyDescent="0.25">
      <c r="A9" s="89" t="s">
        <v>225</v>
      </c>
      <c r="B9" s="75">
        <f>'cmv_c1c2 12'!P61</f>
        <v>116.7181580991884</v>
      </c>
      <c r="C9" s="75">
        <f>'cmv_c1c2 12'!R61</f>
        <v>14.624316162766158</v>
      </c>
      <c r="D9" s="75"/>
      <c r="E9" s="75">
        <f>'cmv_c1c2 12'!U61</f>
        <v>28552.766188149446</v>
      </c>
      <c r="F9" s="75">
        <f>'cmv_c1c2 12'!AC61</f>
        <v>131.85176210876952</v>
      </c>
      <c r="G9" s="75"/>
      <c r="H9" s="75">
        <f>'cmv_c1c2 12'!AF61</f>
        <v>1521.5477466944531</v>
      </c>
      <c r="I9" s="75">
        <f>'cmv_c1c2 12'!AN61</f>
        <v>13.156700194585472</v>
      </c>
      <c r="J9" s="75">
        <f>'cmv_c1c2 12'!AO61</f>
        <v>96.075844181221896</v>
      </c>
      <c r="K9" s="75">
        <f>'cmv_c1c2 12'!AQ61</f>
        <v>171173.98996722227</v>
      </c>
      <c r="L9" s="75">
        <f>'cmv_c1c2 12'!AR61</f>
        <v>17497.789595523205</v>
      </c>
      <c r="M9" s="75">
        <f>'cmv_c1c2 12'!AZ61</f>
        <v>18.767575929681353</v>
      </c>
      <c r="N9" s="75">
        <f>'cmv_c1c2 12'!BA61</f>
        <v>2316.3179097748498</v>
      </c>
      <c r="O9" s="75">
        <f>'cmv_c1c2 12'!BB61</f>
        <v>17.190574890993545</v>
      </c>
      <c r="P9" s="75">
        <f>'cmv_c1c2 12'!BG61</f>
        <v>159.31707304058125</v>
      </c>
      <c r="Q9" s="75">
        <f>'cmv_c1c2 12'!BQ61</f>
        <v>14.829612052400538</v>
      </c>
      <c r="R9" s="75">
        <f>'cmv_c1c2 12'!BR61</f>
        <v>262.89084698038397</v>
      </c>
      <c r="S9" s="75">
        <f>'cmv_c1c2 12'!BS61</f>
        <v>0.46468197181181276</v>
      </c>
      <c r="T9" s="75">
        <f>'cmv_c1c2 12'!BT61</f>
        <v>822.44532041950231</v>
      </c>
      <c r="U9" s="75">
        <f>'cmv_c1c2 12'!BV61</f>
        <v>0</v>
      </c>
    </row>
    <row r="10" spans="1:21" s="21" customFormat="1" x14ac:dyDescent="0.25">
      <c r="A10" s="89" t="s">
        <v>226</v>
      </c>
      <c r="B10" s="75">
        <f>'cmv_c3 12'!P61</f>
        <v>575.88022217878552</v>
      </c>
      <c r="C10" s="75">
        <f>'cmv_c3 12'!R61</f>
        <v>72.155901153691673</v>
      </c>
      <c r="D10" s="75"/>
      <c r="E10" s="75">
        <f>'cmv_c3 12'!U61</f>
        <v>80849.903261153464</v>
      </c>
      <c r="F10" s="75">
        <f>'cmv_c3 12'!AC61</f>
        <v>650.55075366200481</v>
      </c>
      <c r="G10" s="89"/>
      <c r="H10" s="75">
        <f>'cmv_c3 12'!AF61</f>
        <v>5732.1445049625072</v>
      </c>
      <c r="I10" s="75">
        <f>'cmv_c3 12'!AN61</f>
        <v>119.09972540196229</v>
      </c>
      <c r="J10" s="75">
        <f>'cmv_c3 12'!AO61</f>
        <v>462.54414425022742</v>
      </c>
      <c r="K10" s="75">
        <f>'cmv_c3 12'!AQ61</f>
        <v>644863.23886980349</v>
      </c>
      <c r="L10" s="75">
        <f>'cmv_c3 12'!AR61</f>
        <v>65919.572295921651</v>
      </c>
      <c r="M10" s="75">
        <f>'cmv_c3 12'!AZ61</f>
        <v>24.214858070305336</v>
      </c>
      <c r="N10" s="75">
        <f>'cmv_c3 12'!BA61</f>
        <v>4236.2628364757966</v>
      </c>
      <c r="O10" s="75">
        <f>'cmv_c3 12'!BB61</f>
        <v>35.904059833631401</v>
      </c>
      <c r="P10" s="75">
        <f>'cmv_c3 12'!BG61</f>
        <v>2089.7649157090327</v>
      </c>
      <c r="Q10" s="75">
        <f>'cmv_c3 12'!BQ61</f>
        <v>79.020119706744353</v>
      </c>
      <c r="R10" s="75">
        <f>'cmv_c3 12'!BR61</f>
        <v>2463.9113738255105</v>
      </c>
      <c r="S10" s="75">
        <f>'cmv_c3 12'!BS61</f>
        <v>3.094827713311616</v>
      </c>
      <c r="T10" s="75">
        <f>'cmv_c3 12'!BT61</f>
        <v>65539.699182941433</v>
      </c>
      <c r="U10" s="75">
        <f>'cmv_c3 12'!BV61</f>
        <v>0</v>
      </c>
    </row>
    <row r="11" spans="1:21" x14ac:dyDescent="0.25">
      <c r="A11" s="89" t="s">
        <v>229</v>
      </c>
      <c r="B11" s="75">
        <f>nonpt!Y62</f>
        <v>14906.837893323087</v>
      </c>
      <c r="C11" s="75">
        <f>nonpt!AA62</f>
        <v>3357.2705066370404</v>
      </c>
      <c r="D11" s="75"/>
      <c r="E11" s="75">
        <f>nonpt!AD62</f>
        <v>804567.81225888338</v>
      </c>
      <c r="F11" s="75">
        <f>nonpt!AL62</f>
        <v>5356.9499096579184</v>
      </c>
      <c r="G11" s="75">
        <f>nonpt!AO62</f>
        <v>291.3045955267612</v>
      </c>
      <c r="H11" s="75">
        <f>nonpt!AP62</f>
        <v>0</v>
      </c>
      <c r="I11" s="75">
        <f>nonpt!AX62</f>
        <v>451.13724987015252</v>
      </c>
      <c r="J11" s="75">
        <f>nonpt!AY62</f>
        <v>69079.324547009805</v>
      </c>
      <c r="K11" s="75">
        <f>nonpt!BB62</f>
        <v>648483.97775694984</v>
      </c>
      <c r="L11" s="75">
        <f>nonpt!BC62</f>
        <v>72053.781265576879</v>
      </c>
      <c r="M11" s="75">
        <f>nonpt!BK62</f>
        <v>3054.0275999521555</v>
      </c>
      <c r="N11" s="75">
        <f>nonpt!BL62</f>
        <v>15652.943059157022</v>
      </c>
      <c r="O11" s="75">
        <f>nonpt!BM62</f>
        <v>312.38291892859718</v>
      </c>
      <c r="P11" s="75">
        <f>nonpt!BR62</f>
        <v>66773.156725465742</v>
      </c>
      <c r="Q11" s="75">
        <f>nonpt!CB62</f>
        <v>25960.814628239445</v>
      </c>
      <c r="R11" s="75">
        <f>nonpt!CC62</f>
        <v>15859.386000604254</v>
      </c>
      <c r="S11" s="75">
        <f>nonpt!CD62</f>
        <v>51.754995633890047</v>
      </c>
      <c r="T11" s="75">
        <f>nonpt!CE62</f>
        <v>74391.285615023939</v>
      </c>
      <c r="U11" s="75">
        <f>nonpt!CG62</f>
        <v>1106.987611719949</v>
      </c>
    </row>
    <row r="12" spans="1:21" s="89" customFormat="1" x14ac:dyDescent="0.25">
      <c r="A12" s="99" t="s">
        <v>234</v>
      </c>
      <c r="B12" s="75">
        <f>openburn!Y62</f>
        <v>0</v>
      </c>
      <c r="C12" s="75">
        <f>openburn!AA62</f>
        <v>4625.6882831433495</v>
      </c>
      <c r="D12" s="75"/>
      <c r="E12" s="75">
        <f>openburn!AD62</f>
        <v>1394785.2744769398</v>
      </c>
      <c r="F12" s="75">
        <f>openburn!AL62</f>
        <v>2218.199868256168</v>
      </c>
      <c r="G12" s="75">
        <f>openburn!AO62</f>
        <v>1224.7307740258657</v>
      </c>
      <c r="H12" s="75">
        <f>openburn!AP62</f>
        <v>0</v>
      </c>
      <c r="I12" s="75">
        <f>openburn!AX62</f>
        <v>56.650078497693293</v>
      </c>
      <c r="J12" s="75">
        <f>openburn!AY62</f>
        <v>79166.938801788201</v>
      </c>
      <c r="K12" s="75">
        <f>openburn!BB62</f>
        <v>41080.094075750407</v>
      </c>
      <c r="L12" s="75">
        <f>openburn!BC62</f>
        <v>4564.4521669191427</v>
      </c>
      <c r="M12" s="75">
        <f>openburn!BK62</f>
        <v>19206.954383040909</v>
      </c>
      <c r="N12" s="75">
        <f>openburn!BL62</f>
        <v>23128.124196347784</v>
      </c>
      <c r="O12" s="75">
        <f>openburn!BM62</f>
        <v>21.218459542372251</v>
      </c>
      <c r="P12" s="75">
        <f>openburn!BR62</f>
        <v>19745.330306038541</v>
      </c>
      <c r="Q12" s="75">
        <f>openburn!CB62</f>
        <v>31.827707544347554</v>
      </c>
      <c r="R12" s="75">
        <f>openburn!CC62</f>
        <v>3491.7104741950575</v>
      </c>
      <c r="S12" s="75">
        <f>openburn!CD62</f>
        <v>2.1218457370709367</v>
      </c>
      <c r="T12" s="75">
        <f>openburn!CE62</f>
        <v>13867.142587405902</v>
      </c>
      <c r="U12" s="75">
        <f>openburn!CG62</f>
        <v>0</v>
      </c>
    </row>
    <row r="13" spans="1:21" s="21" customFormat="1" x14ac:dyDescent="0.25">
      <c r="A13" s="89" t="s">
        <v>230</v>
      </c>
      <c r="B13" s="75">
        <f>nonroad!V62</f>
        <v>2873.0752345231031</v>
      </c>
      <c r="C13" s="75">
        <f>nonroad!W62</f>
        <v>25536.327842177649</v>
      </c>
      <c r="D13" s="75"/>
      <c r="E13" s="75">
        <f>nonroad!Z62</f>
        <v>11070834.933875874</v>
      </c>
      <c r="F13" s="75">
        <f>nonroad!AG62</f>
        <v>19847.541792548884</v>
      </c>
      <c r="G13" s="89"/>
      <c r="H13" s="75">
        <f>nonroad!AH62</f>
        <v>6148.6533034659833</v>
      </c>
      <c r="I13" s="75">
        <f>nonroad!AN62</f>
        <v>1410.517358095575</v>
      </c>
      <c r="J13" s="75">
        <f>nonroad!AO62</f>
        <v>1998.2820765012607</v>
      </c>
      <c r="K13" s="75">
        <f>nonroad!AR62</f>
        <v>691723.51129663165</v>
      </c>
      <c r="L13" s="75">
        <f>nonroad!AS62</f>
        <v>70709.514676837309</v>
      </c>
      <c r="M13" s="75">
        <f>nonroad!AY62</f>
        <v>128.11096635041346</v>
      </c>
      <c r="N13" s="75">
        <f>nonroad!AZ62</f>
        <v>20181.283150603209</v>
      </c>
      <c r="O13" s="75">
        <f>nonroad!BA62</f>
        <v>126.69112126578352</v>
      </c>
      <c r="P13" s="75">
        <f>nonroad!BE62</f>
        <v>4705.4732753592643</v>
      </c>
      <c r="Q13" s="75">
        <f>nonroad!BN62</f>
        <v>151.39372878530821</v>
      </c>
      <c r="R13" s="75">
        <f>nonroad!BO62</f>
        <v>1926.7823964622396</v>
      </c>
      <c r="S13" s="75">
        <f>nonroad!BP62</f>
        <v>3.1986653495516286</v>
      </c>
      <c r="T13" s="75">
        <f>nonroad!BQ62</f>
        <v>914.28132242927006</v>
      </c>
      <c r="U13" s="75">
        <f>nonroad!BS62</f>
        <v>0</v>
      </c>
    </row>
    <row r="14" spans="1:21" s="21" customFormat="1" x14ac:dyDescent="0.25">
      <c r="A14" s="89" t="s">
        <v>233</v>
      </c>
      <c r="B14" s="75">
        <f>'onroad all'!H62</f>
        <v>1857.9329291758693</v>
      </c>
      <c r="C14" s="75">
        <f>'onroad all'!J62</f>
        <v>17171.558313655412</v>
      </c>
      <c r="D14" s="75"/>
      <c r="E14" s="75">
        <f>'onroad all'!P62</f>
        <v>13332341.319553811</v>
      </c>
      <c r="F14" s="75">
        <f>'onroad all'!AE62</f>
        <v>10319.460864092494</v>
      </c>
      <c r="G14" s="75"/>
      <c r="H14" s="75">
        <f>'onroad all'!AH62</f>
        <v>16528.354855051584</v>
      </c>
      <c r="I14" s="75">
        <f>'onroad all'!AQ62</f>
        <v>1323.8275438067292</v>
      </c>
      <c r="J14" s="75">
        <f>'onroad all'!AS62</f>
        <v>185022.11445560001</v>
      </c>
      <c r="K14" s="75">
        <f>'onroad all'!AV62</f>
        <v>1806689.4246190386</v>
      </c>
      <c r="L14" s="75">
        <f>'onroad all'!AW62</f>
        <v>242826.52322185374</v>
      </c>
      <c r="M14" s="75">
        <f>'onroad all'!BF62</f>
        <v>70.977857528031905</v>
      </c>
      <c r="N14" s="75">
        <f>'onroad all'!BG62</f>
        <v>25856.952887337771</v>
      </c>
      <c r="O14" s="75">
        <f>'onroad all'!BH62</f>
        <v>3669.2734491614333</v>
      </c>
      <c r="P14" s="75">
        <f>'onroad all'!BM62</f>
        <v>118776.06703922748</v>
      </c>
      <c r="Q14" s="75">
        <f>'onroad all'!BX62</f>
        <v>130.29290552329974</v>
      </c>
      <c r="R14" s="75">
        <f>'onroad all'!BY62</f>
        <v>2636.1017418122983</v>
      </c>
      <c r="S14" s="75">
        <f>'onroad all'!BZ62</f>
        <v>22.086677096701781</v>
      </c>
      <c r="T14" s="75">
        <f>'onroad all'!CC62</f>
        <v>8748.6248783565952</v>
      </c>
      <c r="U14" s="75"/>
    </row>
    <row r="15" spans="1:21" s="21" customFormat="1" x14ac:dyDescent="0.25">
      <c r="A15" s="89" t="s">
        <v>231</v>
      </c>
      <c r="B15" s="75">
        <f>np_oilgas!Y61</f>
        <v>20.781038011680483</v>
      </c>
      <c r="C15" s="75">
        <f>np_oilgas!AA61</f>
        <v>35871.797153724132</v>
      </c>
      <c r="D15" s="75">
        <f>np_oilgas!AD61</f>
        <v>0.9251383327066437</v>
      </c>
      <c r="E15" s="75">
        <f>np_oilgas!AE61</f>
        <v>700011.32849210838</v>
      </c>
      <c r="F15" s="75">
        <f>np_oilgas!AM61</f>
        <v>50848.942317803274</v>
      </c>
      <c r="G15" s="89"/>
      <c r="H15" s="75">
        <f>np_oilgas!AP61</f>
        <v>0</v>
      </c>
      <c r="I15" s="75">
        <f>np_oilgas!AX61</f>
        <v>111.79457664072349</v>
      </c>
      <c r="J15" s="75">
        <f>np_oilgas!AY61</f>
        <v>3822.5366450029205</v>
      </c>
      <c r="K15" s="75">
        <f>np_oilgas!BB61</f>
        <v>608579.98373253911</v>
      </c>
      <c r="L15" s="75">
        <f>np_oilgas!BC61</f>
        <v>67620.012673691148</v>
      </c>
      <c r="M15" s="75">
        <f>np_oilgas!BK61</f>
        <v>236.22434647537679</v>
      </c>
      <c r="N15" s="75">
        <f>np_oilgas!BL61</f>
        <v>572.18781874405374</v>
      </c>
      <c r="O15" s="75">
        <f>np_oilgas!BM61</f>
        <v>133.8604692579041</v>
      </c>
      <c r="P15" s="75">
        <f>np_oilgas!BR61</f>
        <v>118.58960895283731</v>
      </c>
      <c r="Q15" s="75">
        <f>np_oilgas!CB61</f>
        <v>208.66482814273019</v>
      </c>
      <c r="R15" s="75">
        <f>np_oilgas!CC61</f>
        <v>1724.3466162947984</v>
      </c>
      <c r="S15" s="75">
        <f>np_oilgas!CD61</f>
        <v>0</v>
      </c>
      <c r="T15" s="75">
        <f>np_oilgas!CE61</f>
        <v>280037.64904329745</v>
      </c>
      <c r="U15" s="75">
        <f>np_oilgas!CG61</f>
        <v>0</v>
      </c>
    </row>
    <row r="16" spans="1:21" x14ac:dyDescent="0.25">
      <c r="A16" s="89" t="s">
        <v>291</v>
      </c>
      <c r="B16" s="75"/>
      <c r="C16" s="75"/>
      <c r="D16" s="75"/>
      <c r="E16" s="75"/>
      <c r="F16" s="75"/>
      <c r="G16" s="75"/>
      <c r="H16" s="75"/>
      <c r="I16" s="75"/>
      <c r="J16" s="75"/>
      <c r="K16" s="75"/>
      <c r="L16" s="75"/>
      <c r="M16" s="75">
        <f>'canada_afdust 12'!AI18</f>
        <v>239.85193099368979</v>
      </c>
      <c r="N16" s="75">
        <f>'canada_afdust 12'!AJ18</f>
        <v>211.82396120395089</v>
      </c>
      <c r="O16" s="75">
        <f>'canada_afdust 12'!AK18</f>
        <v>8266.2567873296375</v>
      </c>
      <c r="P16" s="75">
        <f>'canada_afdust 12'!AN18</f>
        <v>791984.53492483357</v>
      </c>
      <c r="Q16" s="75">
        <f>'canada_afdust 12'!AW18</f>
        <v>30907.71572831682</v>
      </c>
      <c r="R16" s="75">
        <f>'canada_afdust 12'!AX18</f>
        <v>1116.2770399996991</v>
      </c>
      <c r="S16" s="75">
        <f>'canada_afdust 12'!AY18</f>
        <v>714.21097730731083</v>
      </c>
      <c r="T16" s="75"/>
      <c r="U16" s="75"/>
    </row>
    <row r="17" spans="1:21" s="74" customFormat="1" x14ac:dyDescent="0.25">
      <c r="A17" s="72" t="s">
        <v>292</v>
      </c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5"/>
      <c r="M17" s="75">
        <f>'canada_ptdust 12US1'!AI17</f>
        <v>1.1097398599623112</v>
      </c>
      <c r="N17" s="75">
        <f>'canada_ptdust 12US1'!AJ17</f>
        <v>5.3284185848384373</v>
      </c>
      <c r="O17" s="75">
        <f>'canada_ptdust 12US1'!AK17</f>
        <v>21.297569622392718</v>
      </c>
      <c r="P17" s="75">
        <f>'canada_ptdust 12US1'!AN17</f>
        <v>3470.4074671950834</v>
      </c>
      <c r="Q17" s="75">
        <f>'canada_ptdust 12US1'!AW17</f>
        <v>86.20810635725995</v>
      </c>
      <c r="R17" s="75">
        <f>'canada_ptdust 12US1'!AX17</f>
        <v>3.2959466765079708</v>
      </c>
      <c r="S17" s="75">
        <f>'canada_ptdust 12US1'!AY17</f>
        <v>1.8666066334900491</v>
      </c>
      <c r="T17" s="75"/>
      <c r="U17" s="75"/>
    </row>
    <row r="18" spans="1:21" x14ac:dyDescent="0.25">
      <c r="A18" s="89" t="s">
        <v>293</v>
      </c>
      <c r="B18" s="75">
        <f>'canmex_area 12'!O49</f>
        <v>6763.3306364322589</v>
      </c>
      <c r="C18" s="75">
        <f>'canmex_area 12'!Q49</f>
        <v>14466.58771170257</v>
      </c>
      <c r="D18" s="75"/>
      <c r="E18" s="75">
        <f>'canmex_area 12'!S49</f>
        <v>2158953.7696916685</v>
      </c>
      <c r="F18" s="75">
        <f>'canmex_area 12'!AA49</f>
        <v>15409.280459362966</v>
      </c>
      <c r="G18" s="89"/>
      <c r="H18" s="75">
        <f>'canmex_area 12'!AD49</f>
        <v>2270.7021630174158</v>
      </c>
      <c r="I18" s="75">
        <f>'canmex_area 12'!AL49</f>
        <v>3057.9168674966986</v>
      </c>
      <c r="J18" s="75">
        <f>'canmex_area 12'!AM49</f>
        <v>32176.15817492874</v>
      </c>
      <c r="K18" s="75">
        <f>'canmex_area 12'!AP49</f>
        <v>333763.71957607288</v>
      </c>
      <c r="L18" s="75">
        <f>'canmex_area 12'!AQ49</f>
        <v>34816.09127668068</v>
      </c>
      <c r="M18" s="75">
        <f>'canmex_area 12'!AY49</f>
        <v>719.88769869572559</v>
      </c>
      <c r="N18" s="75">
        <f>'canmex_area 12'!AZ49</f>
        <v>17787.307964179035</v>
      </c>
      <c r="O18" s="75">
        <f>'canmex_area 12'!BA49</f>
        <v>1087.856707484493</v>
      </c>
      <c r="P18" s="75">
        <f>'canmex_area 12'!BF49</f>
        <v>72121.583250250202</v>
      </c>
      <c r="Q18" s="75">
        <f>'canmex_area 12'!BP49</f>
        <v>1612.4329591467827</v>
      </c>
      <c r="R18" s="75">
        <f>'canmex_area 12'!BQ49</f>
        <v>4568.3486017179293</v>
      </c>
      <c r="S18" s="75">
        <f>'canmex_area 12'!BR49</f>
        <v>39.538180657319216</v>
      </c>
      <c r="T18" s="75">
        <f>'canmex_area 12'!BS49</f>
        <v>36002.494664011494</v>
      </c>
      <c r="U18" s="75">
        <f>'canmex_area 12'!BU49</f>
        <v>0.49137057670179046</v>
      </c>
    </row>
    <row r="19" spans="1:21" s="89" customFormat="1" x14ac:dyDescent="0.25">
      <c r="A19" s="89" t="s">
        <v>294</v>
      </c>
      <c r="B19" s="75">
        <f>'canmex_ag 12'!O46</f>
        <v>162.22033869961962</v>
      </c>
      <c r="C19" s="75">
        <f>'canmex_ag 12'!Q46</f>
        <v>159.42214112031868</v>
      </c>
      <c r="E19" s="75"/>
      <c r="F19" s="75">
        <f>'canmex_ag 12'!Y46</f>
        <v>0</v>
      </c>
      <c r="H19" s="75"/>
      <c r="I19" s="75">
        <f>'canmex_ag 12'!AI46</f>
        <v>0</v>
      </c>
      <c r="J19" s="75">
        <f>'canmex_ag 12'!AJ46</f>
        <v>643521.74860034452</v>
      </c>
      <c r="K19" s="75"/>
      <c r="L19" s="75"/>
      <c r="M19" s="75">
        <f>'canmex_ag 12'!AS46</f>
        <v>22.514621188136896</v>
      </c>
      <c r="N19" s="75">
        <f>'canmex_ag 12'!AT46</f>
        <v>42.283760637038732</v>
      </c>
      <c r="O19" s="75">
        <f>'canmex_ag 12'!AU46</f>
        <v>744.24875569985988</v>
      </c>
      <c r="P19" s="75">
        <f>'canmex_ag 12'!AZ46</f>
        <v>47304.315537784387</v>
      </c>
      <c r="Q19" s="75">
        <f>'canmex_ag 12'!BJ46</f>
        <v>2846.7369159625605</v>
      </c>
      <c r="R19" s="75">
        <f>'canmex_ag 12'!BK46</f>
        <v>79.064513759376311</v>
      </c>
      <c r="S19" s="75">
        <f>'canmex_ag 12'!BL46</f>
        <v>69.878087517224046</v>
      </c>
      <c r="T19" s="75"/>
    </row>
    <row r="20" spans="1:21" x14ac:dyDescent="0.25">
      <c r="A20" s="89" t="s">
        <v>295</v>
      </c>
      <c r="B20" s="75">
        <f>'canada_onroad 12'!O49</f>
        <v>329.36810510308169</v>
      </c>
      <c r="C20" s="75">
        <f>'canada_onroad 12'!Q49</f>
        <v>5246.7549493965889</v>
      </c>
      <c r="D20" s="75"/>
      <c r="E20" s="75">
        <f>'canada_onroad 12'!S49</f>
        <v>1715236.5486483434</v>
      </c>
      <c r="F20" s="75">
        <f>'canada_onroad 12'!Z49</f>
        <v>2997.2499548202763</v>
      </c>
      <c r="G20" s="89"/>
      <c r="H20" s="75">
        <f>'canada_onroad 12'!AC49</f>
        <v>2857.6076629143713</v>
      </c>
      <c r="I20" s="75">
        <f>'canada_onroad 12'!AK49</f>
        <v>39.721947522244619</v>
      </c>
      <c r="J20" s="75">
        <f>'canada_onroad 12'!AL49</f>
        <v>7135.1392025148261</v>
      </c>
      <c r="K20" s="75">
        <f>'canada_onroad 12'!AO49</f>
        <v>321489.27374062903</v>
      </c>
      <c r="L20" s="75">
        <f>'canada_onroad 12'!AP49</f>
        <v>32863.625669025671</v>
      </c>
      <c r="M20" s="75">
        <f>'canada_onroad 12'!AX49</f>
        <v>9.2075948416812281</v>
      </c>
      <c r="N20" s="75">
        <f>'canada_onroad 12'!AY49</f>
        <v>7468.7724889089995</v>
      </c>
      <c r="O20" s="75">
        <f>'canada_onroad 12'!AZ49</f>
        <v>158.72305280990258</v>
      </c>
      <c r="P20" s="75">
        <f>'canada_onroad 12'!BE49</f>
        <v>11935.105115094006</v>
      </c>
      <c r="Q20" s="75">
        <f>'canada_onroad 12'!BO49</f>
        <v>124.10899553010796</v>
      </c>
      <c r="R20" s="75">
        <f>'canada_onroad 12'!BP49</f>
        <v>105.56578801942979</v>
      </c>
      <c r="S20" s="75">
        <f>'canada_onroad 12'!BQ49</f>
        <v>4.8069482899046045</v>
      </c>
      <c r="T20" s="75">
        <f>'canada_onroad 12'!BR49</f>
        <v>954.99840764803446</v>
      </c>
      <c r="U20" s="75">
        <f>'canada_onroad 12'!BT49</f>
        <v>0</v>
      </c>
    </row>
    <row r="21" spans="1:21" s="21" customFormat="1" x14ac:dyDescent="0.25">
      <c r="A21" s="89" t="s">
        <v>296</v>
      </c>
      <c r="B21" s="75">
        <f>'mexico_onroad 12US1'!V36</f>
        <v>319.05524094388903</v>
      </c>
      <c r="C21" s="75">
        <f>'mexico_onroad 12US1'!W36</f>
        <v>3376.1093425342879</v>
      </c>
      <c r="D21" s="75"/>
      <c r="E21" s="75">
        <f>'mexico_onroad 12US1'!Z36</f>
        <v>1594935.9864080036</v>
      </c>
      <c r="F21" s="75">
        <f>'mexico_onroad 12US1'!AG36</f>
        <v>1437.773491278657</v>
      </c>
      <c r="G21" s="89"/>
      <c r="H21" s="75">
        <f>'mexico_onroad 12US1'!AH36</f>
        <v>3112.2148072517548</v>
      </c>
      <c r="I21" s="75">
        <f>'mexico_onroad 12US1'!AM36</f>
        <v>200.28647542659169</v>
      </c>
      <c r="J21" s="75">
        <f>'mexico_onroad 12US1'!AN36</f>
        <v>2886.5110727514198</v>
      </c>
      <c r="K21" s="75">
        <f>'mexico_onroad 12US1'!AQ36</f>
        <v>323019.66475730512</v>
      </c>
      <c r="L21" s="75">
        <f>'mexico_onroad 12US1'!AR36</f>
        <v>62895.137065470735</v>
      </c>
      <c r="M21" s="75">
        <f>'mexico_onroad 12US1'!AX36</f>
        <v>7.2583556256992967</v>
      </c>
      <c r="N21" s="75">
        <f>'mexico_onroad 12US1'!AY36</f>
        <v>4402.3663490783647</v>
      </c>
      <c r="O21" s="75">
        <f>'mexico_onroad 12US1'!AZ36</f>
        <v>81.716024219518758</v>
      </c>
      <c r="P21" s="75">
        <f>'mexico_onroad 12US1'!BE36</f>
        <v>4640.6396976664028</v>
      </c>
      <c r="Q21" s="75">
        <f>'mexico_onroad 12US1'!BO36</f>
        <v>46.932930341824381</v>
      </c>
      <c r="R21" s="75">
        <f>'mexico_onroad 12US1'!BP36</f>
        <v>3569.4890946451615</v>
      </c>
      <c r="S21" s="75">
        <f>'mexico_onroad 12US1'!BQ36</f>
        <v>2.3534086610822844</v>
      </c>
      <c r="T21" s="75">
        <f>'mexico_onroad 12US1'!BR36</f>
        <v>6664.6259502652256</v>
      </c>
      <c r="U21" s="75">
        <f>'mexico_onroad 12US1'!BS36</f>
        <v>0</v>
      </c>
    </row>
    <row r="22" spans="1:21" x14ac:dyDescent="0.25">
      <c r="A22" s="89" t="s">
        <v>297</v>
      </c>
      <c r="B22" s="75">
        <f>'canmex_point 12US1'!R49</f>
        <v>120.49339057280275</v>
      </c>
      <c r="C22" s="75">
        <f>'canmex_point 12US1'!T49</f>
        <v>3194.0775781299599</v>
      </c>
      <c r="D22" s="75"/>
      <c r="E22" s="75">
        <f>'canmex_point 12US1'!V49</f>
        <v>1192695.0212570827</v>
      </c>
      <c r="F22" s="75">
        <f>'canmex_point 12US1'!AC49</f>
        <v>7848.7348375425281</v>
      </c>
      <c r="G22" s="89"/>
      <c r="H22" s="75">
        <f>'canmex_point 12US1'!AF49</f>
        <v>51.527028804800779</v>
      </c>
      <c r="I22" s="75">
        <f>'canmex_point 12US1'!AN49</f>
        <v>36.890624597936998</v>
      </c>
      <c r="J22" s="75">
        <f>'canmex_point 12US1'!AO49</f>
        <v>19998.81341932615</v>
      </c>
      <c r="K22" s="75">
        <f>'canmex_point 12US1'!AR49</f>
        <v>648701.49787440069</v>
      </c>
      <c r="L22" s="75">
        <f>'canmex_point 12US1'!AS49</f>
        <v>72028.018269131833</v>
      </c>
      <c r="M22" s="75">
        <f>'canmex_point 12US1'!BA49</f>
        <v>939.81835319901779</v>
      </c>
      <c r="N22" s="75">
        <f>'canmex_point 12US1'!BB49</f>
        <v>3446.7662306314542</v>
      </c>
      <c r="O22" s="75">
        <f>'canmex_point 12US1'!BC49</f>
        <v>1626.9937825088116</v>
      </c>
      <c r="P22" s="75">
        <f>'canmex_point 12US1'!BH49</f>
        <v>106824.87281830894</v>
      </c>
      <c r="Q22" s="75">
        <f>'canmex_point 12US1'!BR49</f>
        <v>5195.6652656920969</v>
      </c>
      <c r="R22" s="75">
        <f>'canmex_point 12US1'!BS49</f>
        <v>10394.446888645834</v>
      </c>
      <c r="S22" s="75">
        <f>'canmex_point 12US1'!BT49</f>
        <v>575.63452764365138</v>
      </c>
      <c r="T22" s="75">
        <f>'canmex_point 12US1'!BU49</f>
        <v>781234.75375274045</v>
      </c>
      <c r="U22" s="75">
        <f>'canmex_point 12US1'!BW49</f>
        <v>8710.0882651354023</v>
      </c>
    </row>
    <row r="23" spans="1:21" s="74" customFormat="1" x14ac:dyDescent="0.25">
      <c r="A23" s="6" t="s">
        <v>298</v>
      </c>
      <c r="B23" s="75">
        <f>'canada_og2D 12US1'!Q10</f>
        <v>0</v>
      </c>
      <c r="C23" s="75">
        <f>'canada_og2D 12US1'!S10</f>
        <v>876.88166000664239</v>
      </c>
      <c r="D23" s="89"/>
      <c r="E23" s="75"/>
      <c r="F23" s="75">
        <f>'canada_og2D 12US1'!AA10</f>
        <v>0</v>
      </c>
      <c r="G23" s="89"/>
      <c r="H23" s="75"/>
      <c r="I23" s="75">
        <f>'canada_og2D 12US1'!AK10</f>
        <v>0</v>
      </c>
      <c r="J23" s="75">
        <f>'canada_og2D 12US1'!AL10</f>
        <v>8.0751147781323098</v>
      </c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5"/>
    </row>
    <row r="24" spans="1:21" s="21" customFormat="1" x14ac:dyDescent="0.25">
      <c r="A24" s="89" t="s">
        <v>237</v>
      </c>
      <c r="B24" s="75">
        <f>ptegu!AA61</f>
        <v>40.31103164835563</v>
      </c>
      <c r="C24" s="75">
        <f>ptegu!AB61</f>
        <v>883.48247567621013</v>
      </c>
      <c r="D24" s="75">
        <f>ptegu!AE61</f>
        <v>171.72473210796815</v>
      </c>
      <c r="E24" s="75">
        <f>ptegu!AF61</f>
        <v>466857.19320685364</v>
      </c>
      <c r="F24" s="75">
        <f>ptegu!AN61</f>
        <v>8252.5749095705487</v>
      </c>
      <c r="G24" s="75">
        <f>ptegu!AQ61</f>
        <v>4755.1344190586269</v>
      </c>
      <c r="H24" s="75">
        <f>ptegu!AR61</f>
        <v>0</v>
      </c>
      <c r="I24" s="75">
        <f>ptegu!AZ61</f>
        <v>3.7343608577775305</v>
      </c>
      <c r="J24" s="75">
        <f>ptegu!BA61</f>
        <v>17923.038707526535</v>
      </c>
      <c r="K24" s="75">
        <f>ptegu!BD61</f>
        <v>766035.57748081279</v>
      </c>
      <c r="L24" s="75">
        <f>ptegu!BE61</f>
        <v>85115.070703503399</v>
      </c>
      <c r="M24" s="75">
        <f>ptegu!BM61</f>
        <v>1154.575400814052</v>
      </c>
      <c r="N24" s="75">
        <f>ptegu!BN61</f>
        <v>4914.8466976288282</v>
      </c>
      <c r="O24" s="75">
        <f>ptegu!BO61</f>
        <v>2090.6808597035833</v>
      </c>
      <c r="P24" s="75">
        <f>ptegu!BT61</f>
        <v>15275.213820653005</v>
      </c>
      <c r="Q24" s="75">
        <f>ptegu!CD61</f>
        <v>5792.4129888228808</v>
      </c>
      <c r="R24" s="75">
        <f>ptegu!CE61</f>
        <v>9561.4738690299291</v>
      </c>
      <c r="S24" s="75">
        <f>ptegu!CF61</f>
        <v>248.38538397631191</v>
      </c>
      <c r="T24" s="75">
        <f>ptegu!CG61</f>
        <v>879719.16489720007</v>
      </c>
      <c r="U24" s="75">
        <f>ptegu!CI61</f>
        <v>19704.677994269547</v>
      </c>
    </row>
    <row r="25" spans="1:21" x14ac:dyDescent="0.25">
      <c r="A25" s="89" t="s">
        <v>239</v>
      </c>
      <c r="B25" s="75">
        <f>'ptfire-wild'!X61</f>
        <v>9904.6471108137048</v>
      </c>
      <c r="C25" s="75">
        <f>'ptfire-wild'!Z61</f>
        <v>15731.960692132334</v>
      </c>
      <c r="D25" s="75"/>
      <c r="E25" s="75">
        <f>'ptfire-wild'!AC61</f>
        <v>6856625.1094892472</v>
      </c>
      <c r="F25" s="75">
        <f>'ptfire-wild'!AK61</f>
        <v>97891.214295044614</v>
      </c>
      <c r="G25" s="75"/>
      <c r="H25" s="75">
        <f>'ptfire-wild'!AO61</f>
        <v>0</v>
      </c>
      <c r="I25" s="75">
        <f>'ptfire-wild'!AW61</f>
        <v>18453.439796167393</v>
      </c>
      <c r="J25" s="75">
        <f>'ptfire-wild'!AX61</f>
        <v>70503.019829425568</v>
      </c>
      <c r="K25" s="75">
        <f>'ptfire-wild'!BA61</f>
        <v>63865.211874997891</v>
      </c>
      <c r="L25" s="75">
        <f>'ptfire-wild'!BB61</f>
        <v>7096.1346982590221</v>
      </c>
      <c r="M25" s="75">
        <f>'ptfire-wild'!BJ61</f>
        <v>5338.1842242455332</v>
      </c>
      <c r="N25" s="75">
        <f>'ptfire-wild'!BK61</f>
        <v>66213.83101382578</v>
      </c>
      <c r="O25" s="75">
        <f>'ptfire-wild'!BL61</f>
        <v>10.620517958795089</v>
      </c>
      <c r="P25" s="75">
        <f>'ptfire-wild'!BQ61</f>
        <v>502387.28244976251</v>
      </c>
      <c r="Q25" s="75">
        <f>'ptfire-wild'!CA61</f>
        <v>52.593761477301108</v>
      </c>
      <c r="R25" s="75">
        <f>'ptfire-wild'!CB61</f>
        <v>4809.3580892678619</v>
      </c>
      <c r="S25" s="75">
        <f>'ptfire-wild'!CC61</f>
        <v>3.543760222852808</v>
      </c>
      <c r="T25" s="75">
        <f>'ptfire-wild'!CD61</f>
        <v>68088.322914234683</v>
      </c>
      <c r="U25" s="75">
        <f>'ptfire-wild'!CF61</f>
        <v>0</v>
      </c>
    </row>
    <row r="26" spans="1:21" s="74" customFormat="1" x14ac:dyDescent="0.25">
      <c r="A26" s="89" t="s">
        <v>238</v>
      </c>
      <c r="B26" s="75">
        <f>'ptfire-rx'!X61</f>
        <v>8879.1574344621822</v>
      </c>
      <c r="C26" s="75">
        <f>'ptfire-rx'!Z61</f>
        <v>21016.619116215195</v>
      </c>
      <c r="D26" s="75"/>
      <c r="E26" s="75">
        <f>'ptfire-rx'!AC61</f>
        <v>7655140.012714806</v>
      </c>
      <c r="F26" s="75">
        <f>'ptfire-rx'!AK61</f>
        <v>126603.62811611083</v>
      </c>
      <c r="G26" s="75"/>
      <c r="H26" s="75">
        <f>'ptfire-rx'!AO61</f>
        <v>0</v>
      </c>
      <c r="I26" s="75">
        <f>'ptfire-rx'!AW61</f>
        <v>18169.601691808417</v>
      </c>
      <c r="J26" s="75">
        <f>'ptfire-rx'!AX61</f>
        <v>67408.726040943671</v>
      </c>
      <c r="K26" s="75">
        <f>'ptfire-rx'!BA61</f>
        <v>116182.41218057512</v>
      </c>
      <c r="L26" s="75">
        <f>'ptfire-rx'!BB61</f>
        <v>12909.160690250059</v>
      </c>
      <c r="M26" s="75">
        <f>'ptfire-rx'!BJ61</f>
        <v>8347.055041329224</v>
      </c>
      <c r="N26" s="75">
        <f>'ptfire-rx'!BK61</f>
        <v>50353.734313793619</v>
      </c>
      <c r="O26" s="75">
        <f>'ptfire-rx'!BL61</f>
        <v>30.887860225643745</v>
      </c>
      <c r="P26" s="75">
        <f>'ptfire-rx'!BQ61</f>
        <v>142527.91595387112</v>
      </c>
      <c r="Q26" s="75">
        <f>'ptfire-rx'!CA61</f>
        <v>244.45417453750582</v>
      </c>
      <c r="R26" s="75">
        <f>'ptfire-rx'!CB61</f>
        <v>5367.1168618816355</v>
      </c>
      <c r="S26" s="75">
        <f>'ptfire-rx'!CC61</f>
        <v>5.1342271276811138</v>
      </c>
      <c r="T26" s="75">
        <f>'ptfire-rx'!CD61</f>
        <v>77356.491546411329</v>
      </c>
      <c r="U26" s="75">
        <f>'ptfire-rx'!CF61</f>
        <v>0</v>
      </c>
    </row>
    <row r="27" spans="1:21" s="21" customFormat="1" x14ac:dyDescent="0.25">
      <c r="A27" s="89" t="s">
        <v>299</v>
      </c>
      <c r="B27" s="75">
        <f>'ptfire_othna 12'!W60</f>
        <v>4049.3594988109076</v>
      </c>
      <c r="C27" s="75">
        <f>'ptfire_othna 12'!Y60</f>
        <v>6925.5502553470606</v>
      </c>
      <c r="D27" s="75"/>
      <c r="E27" s="75">
        <f>'ptfire_othna 12'!AB60</f>
        <v>2957446.2021368043</v>
      </c>
      <c r="F27" s="75">
        <f>'ptfire_othna 12'!AI60</f>
        <v>48342.979332481613</v>
      </c>
      <c r="G27" s="75"/>
      <c r="H27" s="75">
        <f>'ptfire_othna 12'!AM60</f>
        <v>0</v>
      </c>
      <c r="I27" s="75">
        <f>'ptfire_othna 12'!AU60</f>
        <v>7511.2254794298033</v>
      </c>
      <c r="J27" s="75">
        <f>'ptfire_othna 12'!AV60</f>
        <v>29796.739560378832</v>
      </c>
      <c r="K27" s="75">
        <f>'ptfire_othna 12'!AY60</f>
        <v>40227.855978573229</v>
      </c>
      <c r="L27" s="75">
        <f>'ptfire_othna 12'!AZ60</f>
        <v>4469.7663892710061</v>
      </c>
      <c r="M27" s="75">
        <f>'ptfire_othna 12'!BH60</f>
        <v>1204.6368610060765</v>
      </c>
      <c r="N27" s="75">
        <f>'ptfire_othna 12'!BI60</f>
        <v>12496.469617490342</v>
      </c>
      <c r="O27" s="75">
        <f>'ptfire_othna 12'!BJ60</f>
        <v>72.831789397190093</v>
      </c>
      <c r="P27" s="75">
        <f>'ptfire_othna 12'!BO60</f>
        <v>267232.59290937387</v>
      </c>
      <c r="Q27" s="75">
        <f>'ptfire_othna 12'!BY60</f>
        <v>252.68636662129512</v>
      </c>
      <c r="R27" s="75">
        <f>'ptfire_othna 12'!BZ60</f>
        <v>859.34179667741216</v>
      </c>
      <c r="S27" s="75">
        <f>'ptfire_othna 12'!CA60</f>
        <v>8.2053548445719215</v>
      </c>
      <c r="T27" s="75">
        <f>'ptfire_othna 12'!CB60</f>
        <v>16531.406414643974</v>
      </c>
      <c r="U27" s="75">
        <f>'ptfire_othna 12'!CD60</f>
        <v>0</v>
      </c>
    </row>
    <row r="28" spans="1:21" x14ac:dyDescent="0.25">
      <c r="A28" s="89" t="s">
        <v>240</v>
      </c>
      <c r="B28" s="75">
        <f>ptnonipm!Z62</f>
        <v>1914.5569895527965</v>
      </c>
      <c r="C28" s="75">
        <f>ptnonipm!AB62</f>
        <v>21465.369175228036</v>
      </c>
      <c r="D28" s="75">
        <f>ptnonipm!AE62</f>
        <v>1708.9800504823756</v>
      </c>
      <c r="E28" s="75">
        <f>ptnonipm!AF62</f>
        <v>1204134.3847364848</v>
      </c>
      <c r="F28" s="75">
        <f>ptnonipm!AN62</f>
        <v>11486.708781773239</v>
      </c>
      <c r="G28" s="75">
        <f>ptnonipm!AQ62</f>
        <v>11477.461264239446</v>
      </c>
      <c r="H28" s="75">
        <f>ptnonipm!AR62</f>
        <v>0</v>
      </c>
      <c r="I28" s="75">
        <f>ptnonipm!AZ62</f>
        <v>730.16513055896587</v>
      </c>
      <c r="J28" s="75">
        <f>ptnonipm!BA62</f>
        <v>60950.245812401408</v>
      </c>
      <c r="K28" s="75">
        <f>ptnonipm!BD62</f>
        <v>691602.92206462508</v>
      </c>
      <c r="L28" s="75">
        <f>ptnonipm!BE62</f>
        <v>76844.726005432138</v>
      </c>
      <c r="M28" s="75">
        <f>ptnonipm!BM62</f>
        <v>5512.2144774165035</v>
      </c>
      <c r="N28" s="75">
        <f>ptnonipm!BN62</f>
        <v>7656.9634114388637</v>
      </c>
      <c r="O28" s="75">
        <f>ptnonipm!BO62</f>
        <v>4373.2590838849228</v>
      </c>
      <c r="P28" s="75">
        <f>ptnonipm!BT62</f>
        <v>121204.36714062368</v>
      </c>
      <c r="Q28" s="75">
        <f>ptnonipm!CD62</f>
        <v>10358.598078398954</v>
      </c>
      <c r="R28" s="75">
        <f>ptnonipm!CE62</f>
        <v>28922.457697636379</v>
      </c>
      <c r="S28" s="75">
        <f>ptnonipm!CF62</f>
        <v>1853.8419846602499</v>
      </c>
      <c r="T28" s="75">
        <f>ptnonipm!CG62</f>
        <v>434436.00055164564</v>
      </c>
      <c r="U28" s="75">
        <f>ptnonipm!CI62</f>
        <v>971.48122105388984</v>
      </c>
    </row>
    <row r="29" spans="1:21" x14ac:dyDescent="0.25">
      <c r="A29" s="89" t="s">
        <v>235</v>
      </c>
      <c r="B29" s="75">
        <f>pt_oilgas!Z61</f>
        <v>65.513315710677446</v>
      </c>
      <c r="C29" s="75">
        <f>pt_oilgas!AB61</f>
        <v>2274.3496249033692</v>
      </c>
      <c r="D29" s="75">
        <f>pt_oilgas!AE61</f>
        <v>1.8820214994302802E-2</v>
      </c>
      <c r="E29" s="75">
        <f>pt_oilgas!AF61</f>
        <v>209451.64339742041</v>
      </c>
      <c r="F29" s="75">
        <f>pt_oilgas!AN61</f>
        <v>10488.082857808948</v>
      </c>
      <c r="G29" s="75">
        <f>pt_oilgas!AQ61</f>
        <v>7.1393928366732027</v>
      </c>
      <c r="H29" s="75">
        <f>pt_oilgas!AR61</f>
        <v>0</v>
      </c>
      <c r="I29" s="75">
        <f>pt_oilgas!AZ61</f>
        <v>56.303796293805043</v>
      </c>
      <c r="J29" s="75">
        <f>pt_oilgas!BA61</f>
        <v>9328.9672799020173</v>
      </c>
      <c r="K29" s="75">
        <f>pt_oilgas!BD61</f>
        <v>325571.21166159672</v>
      </c>
      <c r="L29" s="75">
        <f>pt_oilgas!BE61</f>
        <v>36174.641823264297</v>
      </c>
      <c r="M29" s="75">
        <f>pt_oilgas!BM61</f>
        <v>337.74932658295</v>
      </c>
      <c r="N29" s="75">
        <f>pt_oilgas!BN61</f>
        <v>1094.9808783233134</v>
      </c>
      <c r="O29" s="75">
        <f>pt_oilgas!BO61</f>
        <v>192.10258630737891</v>
      </c>
      <c r="P29" s="75">
        <f>pt_oilgas!BT61</f>
        <v>674.4612056204943</v>
      </c>
      <c r="Q29" s="75">
        <f>pt_oilgas!CD61</f>
        <v>317.52934903902121</v>
      </c>
      <c r="R29" s="75">
        <f>pt_oilgas!CE61</f>
        <v>1218.7368465981317</v>
      </c>
      <c r="S29" s="75">
        <f>pt_oilgas!CF61</f>
        <v>109.12982352685142</v>
      </c>
      <c r="T29" s="75">
        <f>pt_oilgas!CG61</f>
        <v>32435.756980893522</v>
      </c>
      <c r="U29" s="75">
        <f>pt_oilgas!CI61</f>
        <v>5.1758014663174513E-2</v>
      </c>
    </row>
    <row r="30" spans="1:21" x14ac:dyDescent="0.25">
      <c r="A30" s="89" t="s">
        <v>241</v>
      </c>
      <c r="B30" s="75">
        <f>rail!W60</f>
        <v>68.756467207574161</v>
      </c>
      <c r="C30" s="75">
        <f>rail!Y60</f>
        <v>422.7467450256521</v>
      </c>
      <c r="D30" s="75"/>
      <c r="E30" s="75">
        <f>rail!AB60</f>
        <v>96147.240101736214</v>
      </c>
      <c r="F30" s="75">
        <f>rail!AJ60</f>
        <v>4189.8905055740124</v>
      </c>
      <c r="G30" s="75"/>
      <c r="H30" s="75">
        <f>rail!AM60</f>
        <v>3652.835055082182</v>
      </c>
      <c r="I30" s="75">
        <f>rail!AU60</f>
        <v>51.293217724138209</v>
      </c>
      <c r="J30" s="75">
        <f>rail!AV60</f>
        <v>303.12902417302723</v>
      </c>
      <c r="K30" s="75">
        <f>rail!AY60</f>
        <v>410943.83888292708</v>
      </c>
      <c r="L30" s="75">
        <f>rail!AZ60</f>
        <v>42007.59686201781</v>
      </c>
      <c r="M30" s="75">
        <f>rail!BH60</f>
        <v>43.042876120374608</v>
      </c>
      <c r="N30" s="75">
        <f>rail!BI60</f>
        <v>5312.4101175579535</v>
      </c>
      <c r="O30" s="75">
        <f>rail!BJ60</f>
        <v>39.426090662216218</v>
      </c>
      <c r="P30" s="75">
        <f>rail!BO60</f>
        <v>354.45582699414837</v>
      </c>
      <c r="Q30" s="75">
        <f>rail!BY60</f>
        <v>34.011254321794091</v>
      </c>
      <c r="R30" s="75">
        <f>rail!BZ60</f>
        <v>602.93286614214469</v>
      </c>
      <c r="S30" s="75">
        <f>rail!CA60</f>
        <v>1.0657350862690804</v>
      </c>
      <c r="T30" s="75">
        <f>rail!CB60</f>
        <v>341.26600725808242</v>
      </c>
      <c r="U30" s="75">
        <f>rail!CD60</f>
        <v>0</v>
      </c>
    </row>
    <row r="31" spans="1:21" x14ac:dyDescent="0.25">
      <c r="A31" s="89" t="s">
        <v>242</v>
      </c>
      <c r="B31" s="75">
        <f>rwc!W62</f>
        <v>22049.799496325177</v>
      </c>
      <c r="C31" s="75">
        <f>rwc!Y62</f>
        <v>13302.921487668747</v>
      </c>
      <c r="D31" s="75"/>
      <c r="E31" s="75">
        <f>rwc!AB62</f>
        <v>2943114.3840554077</v>
      </c>
      <c r="F31" s="75">
        <f>rwc!AJ62</f>
        <v>35898.884203653659</v>
      </c>
      <c r="G31" s="89"/>
      <c r="H31" s="75">
        <f>rwc!AM62</f>
        <v>0</v>
      </c>
      <c r="I31" s="75">
        <f>rwc!AU62</f>
        <v>6945.1097907968087</v>
      </c>
      <c r="J31" s="75">
        <f>rwc!AV62</f>
        <v>22585.897594071725</v>
      </c>
      <c r="K31" s="75">
        <f>rwc!AY62</f>
        <v>40112.701918107705</v>
      </c>
      <c r="L31" s="75">
        <f>rwc!AZ62</f>
        <v>4456.9672558676448</v>
      </c>
      <c r="M31" s="75">
        <f>rwc!BH62</f>
        <v>1330.1442741096394</v>
      </c>
      <c r="N31" s="75">
        <f>rwc!BI62</f>
        <v>25028.866028653982</v>
      </c>
      <c r="O31" s="75">
        <f>rwc!BJ62</f>
        <v>40.375377066369445</v>
      </c>
      <c r="P31" s="75">
        <f>rwc!BO62</f>
        <v>1395.1860227656962</v>
      </c>
      <c r="Q31" s="75">
        <f>rwc!BY62</f>
        <v>152.52920002776435</v>
      </c>
      <c r="R31" s="75">
        <f>rwc!BZ62</f>
        <v>1839.3227022168267</v>
      </c>
      <c r="S31" s="75">
        <f>rwc!CA62</f>
        <v>0</v>
      </c>
      <c r="T31" s="75">
        <f>rwc!CB62</f>
        <v>11887.369987788086</v>
      </c>
      <c r="U31" s="75">
        <f>rwc!CD62</f>
        <v>0</v>
      </c>
    </row>
    <row r="32" spans="1:21" s="74" customFormat="1" x14ac:dyDescent="0.25">
      <c r="A32" s="89" t="s">
        <v>232</v>
      </c>
      <c r="B32" s="75">
        <f>np_solvents!U62</f>
        <v>99.488389329020038</v>
      </c>
      <c r="C32" s="75">
        <f>np_solvents!W62</f>
        <v>336.38994062902879</v>
      </c>
      <c r="D32" s="89"/>
      <c r="E32" s="75"/>
      <c r="F32" s="75">
        <f>np_solvents!AF62</f>
        <v>10.485704333052105</v>
      </c>
      <c r="G32" s="75"/>
      <c r="H32" s="75"/>
      <c r="I32" s="75">
        <f>np_solvents!AP62</f>
        <v>8116.8409600262166</v>
      </c>
      <c r="J32" s="75"/>
      <c r="K32" s="75"/>
      <c r="L32" s="75"/>
      <c r="M32" s="75"/>
      <c r="N32" s="75"/>
      <c r="O32" s="75"/>
      <c r="P32" s="75"/>
      <c r="Q32" s="75"/>
      <c r="R32" s="75"/>
      <c r="S32" s="75"/>
      <c r="T32" s="75"/>
      <c r="U32" s="75"/>
    </row>
    <row r="33" spans="1:21" x14ac:dyDescent="0.25">
      <c r="A33" s="75" t="s">
        <v>300</v>
      </c>
      <c r="B33" s="75"/>
      <c r="C33" s="75"/>
      <c r="D33" s="25">
        <v>78812</v>
      </c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  <c r="S33" s="75"/>
      <c r="T33" s="75"/>
      <c r="U33" s="75"/>
    </row>
    <row r="34" spans="1:21" x14ac:dyDescent="0.25">
      <c r="A34" s="26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6"/>
      <c r="U34" s="26"/>
    </row>
    <row r="35" spans="1:21" x14ac:dyDescent="0.25">
      <c r="A35" s="75"/>
      <c r="B35" s="75"/>
      <c r="C35" s="75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75"/>
      <c r="T35" s="75"/>
      <c r="U35" s="75"/>
    </row>
    <row r="36" spans="1:21" x14ac:dyDescent="0.25">
      <c r="A36" s="27" t="s">
        <v>301</v>
      </c>
      <c r="B36" s="75">
        <f t="shared" ref="B36:U36" si="0">SUM(B3:B33)</f>
        <v>250855.23413980156</v>
      </c>
      <c r="C36" s="75">
        <f t="shared" si="0"/>
        <v>199350.36145859992</v>
      </c>
      <c r="D36" s="75">
        <f t="shared" si="0"/>
        <v>80693.648741138051</v>
      </c>
      <c r="E36" s="75">
        <f t="shared" si="0"/>
        <v>62615648.408471309</v>
      </c>
      <c r="F36" s="75">
        <f t="shared" si="0"/>
        <v>1208279.3450803533</v>
      </c>
      <c r="G36" s="75">
        <f t="shared" si="0"/>
        <v>17755.770445687376</v>
      </c>
      <c r="H36" s="75">
        <f t="shared" si="0"/>
        <v>42810.689516272658</v>
      </c>
      <c r="I36" s="75">
        <f t="shared" si="0"/>
        <v>67328.283348320096</v>
      </c>
      <c r="J36" s="75">
        <f t="shared" si="0"/>
        <v>5599646.7703492939</v>
      </c>
      <c r="K36" s="75">
        <f t="shared" si="0"/>
        <v>10648051.578762358</v>
      </c>
      <c r="L36" s="75">
        <f t="shared" si="0"/>
        <v>1027347.2009688835</v>
      </c>
      <c r="M36" s="75">
        <f t="shared" si="0"/>
        <v>56079.193528173302</v>
      </c>
      <c r="N36" s="75">
        <f t="shared" si="0"/>
        <v>313695.52117887384</v>
      </c>
      <c r="O36" s="75">
        <f t="shared" si="0"/>
        <v>59328.007932580695</v>
      </c>
      <c r="P36" s="75">
        <f t="shared" si="0"/>
        <v>7639157.928205777</v>
      </c>
      <c r="Q36" s="75">
        <f t="shared" si="0"/>
        <v>225461.67278717677</v>
      </c>
      <c r="R36" s="75">
        <f t="shared" si="0"/>
        <v>111515.61359483506</v>
      </c>
      <c r="S36" s="75">
        <f t="shared" si="0"/>
        <v>6843.0372539681612</v>
      </c>
      <c r="T36" s="75">
        <f t="shared" si="0"/>
        <v>2813962.0524398056</v>
      </c>
      <c r="U36" s="75">
        <f t="shared" si="0"/>
        <v>30493.778220770153</v>
      </c>
    </row>
    <row r="37" spans="1:21" x14ac:dyDescent="0.25">
      <c r="A37" s="27" t="s">
        <v>302</v>
      </c>
      <c r="B37" s="75">
        <f t="shared" ref="B37:U37" si="1">SUM(B3:B31)-B8-B18-B20-B22</f>
        <v>72438.95361836438</v>
      </c>
      <c r="C37" s="75">
        <f t="shared" si="1"/>
        <v>176106.5512787418</v>
      </c>
      <c r="D37" s="75">
        <f t="shared" si="1"/>
        <v>1881.6487411380447</v>
      </c>
      <c r="E37" s="75">
        <f t="shared" si="1"/>
        <v>52639791.068874218</v>
      </c>
      <c r="F37" s="75">
        <f t="shared" si="1"/>
        <v>445915.59412429453</v>
      </c>
      <c r="G37" s="75">
        <f t="shared" si="1"/>
        <v>17755.770445687376</v>
      </c>
      <c r="H37" s="75">
        <f t="shared" si="1"/>
        <v>37630.852661536075</v>
      </c>
      <c r="I37" s="75">
        <f t="shared" si="1"/>
        <v>56076.912948676996</v>
      </c>
      <c r="J37" s="75">
        <f t="shared" si="1"/>
        <v>5540336.6595525248</v>
      </c>
      <c r="K37" s="75">
        <f t="shared" si="1"/>
        <v>7528879.0875712549</v>
      </c>
      <c r="L37" s="75">
        <f t="shared" si="1"/>
        <v>887639.46575404517</v>
      </c>
      <c r="M37" s="75">
        <f t="shared" si="1"/>
        <v>54410.27988143688</v>
      </c>
      <c r="N37" s="75">
        <f t="shared" si="1"/>
        <v>284992.67449515435</v>
      </c>
      <c r="O37" s="75">
        <f t="shared" si="1"/>
        <v>56454.434389777489</v>
      </c>
      <c r="P37" s="75">
        <f t="shared" si="1"/>
        <v>7448276.3670221232</v>
      </c>
      <c r="Q37" s="75">
        <f t="shared" si="1"/>
        <v>218529.46556680778</v>
      </c>
      <c r="R37" s="75">
        <f t="shared" si="1"/>
        <v>96447.252316451864</v>
      </c>
      <c r="S37" s="75">
        <f t="shared" si="1"/>
        <v>6223.0575973772857</v>
      </c>
      <c r="T37" s="75">
        <f t="shared" si="1"/>
        <v>1995769.8056154056</v>
      </c>
      <c r="U37" s="75">
        <f t="shared" si="1"/>
        <v>21783.198585058046</v>
      </c>
    </row>
    <row r="38" spans="1:21" s="96" customFormat="1" x14ac:dyDescent="0.25">
      <c r="A38" s="95" t="s">
        <v>303</v>
      </c>
      <c r="B38" s="95">
        <v>318728</v>
      </c>
      <c r="C38" s="95">
        <v>183838</v>
      </c>
      <c r="D38" s="95">
        <v>79065</v>
      </c>
      <c r="E38" s="95">
        <v>46301950</v>
      </c>
      <c r="F38" s="95">
        <v>972391</v>
      </c>
      <c r="G38" s="95">
        <v>1988</v>
      </c>
      <c r="H38" s="95">
        <v>50592</v>
      </c>
      <c r="I38" s="95">
        <v>16484</v>
      </c>
      <c r="J38" s="95">
        <v>4547255</v>
      </c>
      <c r="K38" s="95">
        <v>8615623</v>
      </c>
      <c r="L38" s="95">
        <v>905963</v>
      </c>
      <c r="M38" s="95">
        <v>23565</v>
      </c>
      <c r="N38" s="95">
        <v>207469</v>
      </c>
      <c r="O38" s="95">
        <v>49297</v>
      </c>
      <c r="P38" s="95">
        <v>6464365</v>
      </c>
      <c r="Q38" s="95">
        <v>195758</v>
      </c>
      <c r="R38" s="95">
        <v>38959</v>
      </c>
      <c r="S38" s="95">
        <v>4177</v>
      </c>
      <c r="T38" s="95">
        <v>258784</v>
      </c>
      <c r="U38" s="95">
        <v>1743</v>
      </c>
    </row>
    <row r="39" spans="1:21" s="21" customFormat="1" x14ac:dyDescent="0.25">
      <c r="A39" s="24" t="s">
        <v>304</v>
      </c>
      <c r="B39" s="75">
        <f t="shared" ref="B39:U39" si="2">B10</f>
        <v>575.88022217878552</v>
      </c>
      <c r="C39" s="75">
        <f t="shared" si="2"/>
        <v>72.155901153691673</v>
      </c>
      <c r="D39" s="75">
        <f t="shared" si="2"/>
        <v>0</v>
      </c>
      <c r="E39" s="75">
        <f t="shared" si="2"/>
        <v>80849.903261153464</v>
      </c>
      <c r="F39" s="75">
        <f t="shared" si="2"/>
        <v>650.55075366200481</v>
      </c>
      <c r="G39" s="75">
        <f t="shared" si="2"/>
        <v>0</v>
      </c>
      <c r="H39" s="75">
        <f t="shared" si="2"/>
        <v>5732.1445049625072</v>
      </c>
      <c r="I39" s="75">
        <f t="shared" si="2"/>
        <v>119.09972540196229</v>
      </c>
      <c r="J39" s="75">
        <f t="shared" si="2"/>
        <v>462.54414425022742</v>
      </c>
      <c r="K39" s="75">
        <f t="shared" si="2"/>
        <v>644863.23886980349</v>
      </c>
      <c r="L39" s="75">
        <f t="shared" si="2"/>
        <v>65919.572295921651</v>
      </c>
      <c r="M39" s="75">
        <f t="shared" si="2"/>
        <v>24.214858070305336</v>
      </c>
      <c r="N39" s="75">
        <f t="shared" si="2"/>
        <v>4236.2628364757966</v>
      </c>
      <c r="O39" s="75">
        <f t="shared" si="2"/>
        <v>35.904059833631401</v>
      </c>
      <c r="P39" s="75">
        <f t="shared" si="2"/>
        <v>2089.7649157090327</v>
      </c>
      <c r="Q39" s="75">
        <f t="shared" si="2"/>
        <v>79.020119706744353</v>
      </c>
      <c r="R39" s="75">
        <f t="shared" si="2"/>
        <v>2463.9113738255105</v>
      </c>
      <c r="S39" s="75">
        <f t="shared" si="2"/>
        <v>3.094827713311616</v>
      </c>
      <c r="T39" s="75">
        <f t="shared" si="2"/>
        <v>65539.699182941433</v>
      </c>
      <c r="U39" s="75">
        <f t="shared" si="2"/>
        <v>0</v>
      </c>
    </row>
    <row r="40" spans="1:21" s="74" customFormat="1" x14ac:dyDescent="0.25">
      <c r="A40" s="24" t="s">
        <v>305</v>
      </c>
      <c r="B40" s="75">
        <f t="shared" ref="B40:U40" si="3">B9</f>
        <v>116.7181580991884</v>
      </c>
      <c r="C40" s="75">
        <f t="shared" si="3"/>
        <v>14.624316162766158</v>
      </c>
      <c r="D40" s="75">
        <f t="shared" si="3"/>
        <v>0</v>
      </c>
      <c r="E40" s="75">
        <f t="shared" si="3"/>
        <v>28552.766188149446</v>
      </c>
      <c r="F40" s="75">
        <f t="shared" si="3"/>
        <v>131.85176210876952</v>
      </c>
      <c r="G40" s="75">
        <f t="shared" si="3"/>
        <v>0</v>
      </c>
      <c r="H40" s="75">
        <f t="shared" si="3"/>
        <v>1521.5477466944531</v>
      </c>
      <c r="I40" s="75">
        <f t="shared" si="3"/>
        <v>13.156700194585472</v>
      </c>
      <c r="J40" s="75">
        <f t="shared" si="3"/>
        <v>96.075844181221896</v>
      </c>
      <c r="K40" s="75">
        <f t="shared" si="3"/>
        <v>171173.98996722227</v>
      </c>
      <c r="L40" s="75">
        <f t="shared" si="3"/>
        <v>17497.789595523205</v>
      </c>
      <c r="M40" s="75">
        <f t="shared" si="3"/>
        <v>18.767575929681353</v>
      </c>
      <c r="N40" s="75">
        <f t="shared" si="3"/>
        <v>2316.3179097748498</v>
      </c>
      <c r="O40" s="75">
        <f t="shared" si="3"/>
        <v>17.190574890993545</v>
      </c>
      <c r="P40" s="75">
        <f t="shared" si="3"/>
        <v>159.31707304058125</v>
      </c>
      <c r="Q40" s="75">
        <f t="shared" si="3"/>
        <v>14.829612052400538</v>
      </c>
      <c r="R40" s="75">
        <f t="shared" si="3"/>
        <v>262.89084698038397</v>
      </c>
      <c r="S40" s="75">
        <f t="shared" si="3"/>
        <v>0.46468197181181276</v>
      </c>
      <c r="T40" s="75">
        <f t="shared" si="3"/>
        <v>822.44532041950231</v>
      </c>
      <c r="U40" s="75">
        <f t="shared" si="3"/>
        <v>0</v>
      </c>
    </row>
    <row r="41" spans="1:21" s="74" customFormat="1" x14ac:dyDescent="0.25">
      <c r="A41" s="24" t="s">
        <v>306</v>
      </c>
      <c r="B41" s="75">
        <f t="shared" ref="B41:U41" si="4">B7</f>
        <v>2353.9411109872726</v>
      </c>
      <c r="C41" s="75">
        <f t="shared" si="4"/>
        <v>1934.508787136549</v>
      </c>
      <c r="D41" s="75">
        <f t="shared" si="4"/>
        <v>0</v>
      </c>
      <c r="E41" s="75">
        <f t="shared" si="4"/>
        <v>874061.26065425447</v>
      </c>
      <c r="F41" s="75">
        <f t="shared" si="4"/>
        <v>7502.2858281368499</v>
      </c>
      <c r="G41" s="75">
        <f t="shared" si="4"/>
        <v>0</v>
      </c>
      <c r="H41" s="75">
        <f t="shared" si="4"/>
        <v>0</v>
      </c>
      <c r="I41" s="75">
        <f t="shared" si="4"/>
        <v>0</v>
      </c>
      <c r="J41" s="75">
        <f t="shared" si="4"/>
        <v>9946.9110282051388</v>
      </c>
      <c r="K41" s="75">
        <f t="shared" si="4"/>
        <v>33524.438171489739</v>
      </c>
      <c r="L41" s="75">
        <f t="shared" si="4"/>
        <v>3724.9388010309431</v>
      </c>
      <c r="M41" s="75">
        <f t="shared" si="4"/>
        <v>6671.2988414052152</v>
      </c>
      <c r="N41" s="75">
        <f t="shared" si="4"/>
        <v>8166.3110263679237</v>
      </c>
      <c r="O41" s="75">
        <f t="shared" si="4"/>
        <v>8.353908773712071</v>
      </c>
      <c r="P41" s="75">
        <f t="shared" si="4"/>
        <v>44855.668999691035</v>
      </c>
      <c r="Q41" s="75">
        <f t="shared" si="4"/>
        <v>51.974245902626144</v>
      </c>
      <c r="R41" s="75">
        <f t="shared" si="4"/>
        <v>1229.0529394373777</v>
      </c>
      <c r="S41" s="75">
        <f t="shared" si="4"/>
        <v>0.8196403612140839</v>
      </c>
      <c r="T41" s="75">
        <f t="shared" si="4"/>
        <v>12031.546798536172</v>
      </c>
      <c r="U41" s="75">
        <f t="shared" si="4"/>
        <v>0</v>
      </c>
    </row>
    <row r="42" spans="1:21" s="21" customFormat="1" x14ac:dyDescent="0.25">
      <c r="A42" s="25" t="s">
        <v>307</v>
      </c>
      <c r="B42" s="75">
        <f>B24</f>
        <v>40.31103164835563</v>
      </c>
      <c r="C42" s="75">
        <f t="shared" ref="C42:U42" si="5">C24</f>
        <v>883.48247567621013</v>
      </c>
      <c r="D42" s="75">
        <f t="shared" si="5"/>
        <v>171.72473210796815</v>
      </c>
      <c r="E42" s="75">
        <f t="shared" si="5"/>
        <v>466857.19320685364</v>
      </c>
      <c r="F42" s="75">
        <f t="shared" si="5"/>
        <v>8252.5749095705487</v>
      </c>
      <c r="G42" s="75">
        <f t="shared" si="5"/>
        <v>4755.1344190586269</v>
      </c>
      <c r="H42" s="75">
        <f t="shared" si="5"/>
        <v>0</v>
      </c>
      <c r="I42" s="75">
        <f t="shared" si="5"/>
        <v>3.7343608577775305</v>
      </c>
      <c r="J42" s="75">
        <f t="shared" si="5"/>
        <v>17923.038707526535</v>
      </c>
      <c r="K42" s="75">
        <f t="shared" si="5"/>
        <v>766035.57748081279</v>
      </c>
      <c r="L42" s="75">
        <f t="shared" si="5"/>
        <v>85115.070703503399</v>
      </c>
      <c r="M42" s="75">
        <f t="shared" si="5"/>
        <v>1154.575400814052</v>
      </c>
      <c r="N42" s="75">
        <f t="shared" si="5"/>
        <v>4914.8466976288282</v>
      </c>
      <c r="O42" s="75">
        <f t="shared" si="5"/>
        <v>2090.6808597035833</v>
      </c>
      <c r="P42" s="75">
        <f t="shared" si="5"/>
        <v>15275.213820653005</v>
      </c>
      <c r="Q42" s="75">
        <f t="shared" si="5"/>
        <v>5792.4129888228808</v>
      </c>
      <c r="R42" s="75">
        <f t="shared" si="5"/>
        <v>9561.4738690299291</v>
      </c>
      <c r="S42" s="75">
        <f t="shared" si="5"/>
        <v>248.38538397631191</v>
      </c>
      <c r="T42" s="75">
        <f t="shared" si="5"/>
        <v>879719.16489720007</v>
      </c>
      <c r="U42" s="75">
        <f t="shared" si="5"/>
        <v>19704.677994269547</v>
      </c>
    </row>
    <row r="43" spans="1:21" x14ac:dyDescent="0.25">
      <c r="A43" s="73" t="s">
        <v>308</v>
      </c>
      <c r="B43" s="75">
        <f>B28</f>
        <v>1914.5569895527965</v>
      </c>
      <c r="C43" s="75">
        <f t="shared" ref="C43:U44" si="6">C28</f>
        <v>21465.369175228036</v>
      </c>
      <c r="D43" s="75">
        <f t="shared" si="6"/>
        <v>1708.9800504823756</v>
      </c>
      <c r="E43" s="75">
        <f t="shared" si="6"/>
        <v>1204134.3847364848</v>
      </c>
      <c r="F43" s="75">
        <f t="shared" si="6"/>
        <v>11486.708781773239</v>
      </c>
      <c r="G43" s="75">
        <f t="shared" si="6"/>
        <v>11477.461264239446</v>
      </c>
      <c r="H43" s="75">
        <f t="shared" si="6"/>
        <v>0</v>
      </c>
      <c r="I43" s="75">
        <f t="shared" si="6"/>
        <v>730.16513055896587</v>
      </c>
      <c r="J43" s="75">
        <f t="shared" si="6"/>
        <v>60950.245812401408</v>
      </c>
      <c r="K43" s="75">
        <f t="shared" si="6"/>
        <v>691602.92206462508</v>
      </c>
      <c r="L43" s="75">
        <f t="shared" si="6"/>
        <v>76844.726005432138</v>
      </c>
      <c r="M43" s="75">
        <f t="shared" si="6"/>
        <v>5512.2144774165035</v>
      </c>
      <c r="N43" s="75">
        <f t="shared" si="6"/>
        <v>7656.9634114388637</v>
      </c>
      <c r="O43" s="75">
        <f t="shared" si="6"/>
        <v>4373.2590838849228</v>
      </c>
      <c r="P43" s="75">
        <f t="shared" si="6"/>
        <v>121204.36714062368</v>
      </c>
      <c r="Q43" s="75">
        <f t="shared" si="6"/>
        <v>10358.598078398954</v>
      </c>
      <c r="R43" s="75">
        <f t="shared" si="6"/>
        <v>28922.457697636379</v>
      </c>
      <c r="S43" s="75">
        <f t="shared" si="6"/>
        <v>1853.8419846602499</v>
      </c>
      <c r="T43" s="75">
        <f t="shared" si="6"/>
        <v>434436.00055164564</v>
      </c>
      <c r="U43" s="75">
        <f t="shared" si="6"/>
        <v>971.48122105388984</v>
      </c>
    </row>
    <row r="44" spans="1:21" s="21" customFormat="1" x14ac:dyDescent="0.25">
      <c r="A44" s="24" t="s">
        <v>309</v>
      </c>
      <c r="B44" s="75">
        <f>B29</f>
        <v>65.513315710677446</v>
      </c>
      <c r="C44" s="75">
        <f t="shared" si="6"/>
        <v>2274.3496249033692</v>
      </c>
      <c r="D44" s="75">
        <f t="shared" si="6"/>
        <v>1.8820214994302802E-2</v>
      </c>
      <c r="E44" s="75">
        <f t="shared" si="6"/>
        <v>209451.64339742041</v>
      </c>
      <c r="F44" s="75">
        <f t="shared" si="6"/>
        <v>10488.082857808948</v>
      </c>
      <c r="G44" s="75">
        <f t="shared" si="6"/>
        <v>7.1393928366732027</v>
      </c>
      <c r="H44" s="75">
        <f t="shared" si="6"/>
        <v>0</v>
      </c>
      <c r="I44" s="75">
        <f t="shared" si="6"/>
        <v>56.303796293805043</v>
      </c>
      <c r="J44" s="75">
        <f t="shared" si="6"/>
        <v>9328.9672799020173</v>
      </c>
      <c r="K44" s="75">
        <f t="shared" si="6"/>
        <v>325571.21166159672</v>
      </c>
      <c r="L44" s="75">
        <f t="shared" si="6"/>
        <v>36174.641823264297</v>
      </c>
      <c r="M44" s="75">
        <f t="shared" si="6"/>
        <v>337.74932658295</v>
      </c>
      <c r="N44" s="75">
        <f t="shared" si="6"/>
        <v>1094.9808783233134</v>
      </c>
      <c r="O44" s="75">
        <f t="shared" si="6"/>
        <v>192.10258630737891</v>
      </c>
      <c r="P44" s="75">
        <f t="shared" si="6"/>
        <v>674.4612056204943</v>
      </c>
      <c r="Q44" s="75">
        <f t="shared" si="6"/>
        <v>317.52934903902121</v>
      </c>
      <c r="R44" s="75">
        <f t="shared" si="6"/>
        <v>1218.7368465981317</v>
      </c>
      <c r="S44" s="75">
        <f t="shared" si="6"/>
        <v>109.12982352685142</v>
      </c>
      <c r="T44" s="75">
        <f t="shared" si="6"/>
        <v>32435.756980893522</v>
      </c>
      <c r="U44" s="75">
        <f t="shared" si="6"/>
        <v>5.1758014663174513E-2</v>
      </c>
    </row>
    <row r="45" spans="1:21" x14ac:dyDescent="0.25">
      <c r="A45" s="24" t="s">
        <v>310</v>
      </c>
      <c r="B45" s="75">
        <f t="shared" ref="B45:U45" si="7">B22</f>
        <v>120.49339057280275</v>
      </c>
      <c r="C45" s="75">
        <f t="shared" si="7"/>
        <v>3194.0775781299599</v>
      </c>
      <c r="D45" s="75">
        <f t="shared" si="7"/>
        <v>0</v>
      </c>
      <c r="E45" s="75">
        <f t="shared" si="7"/>
        <v>1192695.0212570827</v>
      </c>
      <c r="F45" s="75">
        <f t="shared" si="7"/>
        <v>7848.7348375425281</v>
      </c>
      <c r="G45" s="75">
        <f t="shared" si="7"/>
        <v>0</v>
      </c>
      <c r="H45" s="75">
        <f t="shared" si="7"/>
        <v>51.527028804800779</v>
      </c>
      <c r="I45" s="75">
        <f t="shared" si="7"/>
        <v>36.890624597936998</v>
      </c>
      <c r="J45" s="75">
        <f t="shared" si="7"/>
        <v>19998.81341932615</v>
      </c>
      <c r="K45" s="75">
        <f t="shared" si="7"/>
        <v>648701.49787440069</v>
      </c>
      <c r="L45" s="75">
        <f t="shared" si="7"/>
        <v>72028.018269131833</v>
      </c>
      <c r="M45" s="75">
        <f t="shared" si="7"/>
        <v>939.81835319901779</v>
      </c>
      <c r="N45" s="75">
        <f t="shared" si="7"/>
        <v>3446.7662306314542</v>
      </c>
      <c r="O45" s="75">
        <f t="shared" si="7"/>
        <v>1626.9937825088116</v>
      </c>
      <c r="P45" s="75">
        <f t="shared" si="7"/>
        <v>106824.87281830894</v>
      </c>
      <c r="Q45" s="75">
        <f t="shared" si="7"/>
        <v>5195.6652656920969</v>
      </c>
      <c r="R45" s="75">
        <f t="shared" si="7"/>
        <v>10394.446888645834</v>
      </c>
      <c r="S45" s="75">
        <f t="shared" si="7"/>
        <v>575.63452764365138</v>
      </c>
      <c r="T45" s="75">
        <f t="shared" si="7"/>
        <v>781234.75375274045</v>
      </c>
      <c r="U45" s="75">
        <f t="shared" si="7"/>
        <v>8710.0882651354023</v>
      </c>
    </row>
    <row r="46" spans="1:21" x14ac:dyDescent="0.25">
      <c r="A46" s="75" t="s">
        <v>311</v>
      </c>
      <c r="B46" s="75">
        <f>B25+B27+B26</f>
        <v>22833.164044086792</v>
      </c>
      <c r="C46" s="75">
        <f t="shared" ref="C46:U46" si="8">C25+C27+C26</f>
        <v>43674.130063694589</v>
      </c>
      <c r="D46" s="75">
        <f t="shared" si="8"/>
        <v>0</v>
      </c>
      <c r="E46" s="75">
        <f t="shared" si="8"/>
        <v>17469211.324340858</v>
      </c>
      <c r="F46" s="75">
        <f t="shared" si="8"/>
        <v>272837.82174363709</v>
      </c>
      <c r="G46" s="75">
        <f t="shared" si="8"/>
        <v>0</v>
      </c>
      <c r="H46" s="75">
        <f t="shared" si="8"/>
        <v>0</v>
      </c>
      <c r="I46" s="75">
        <f t="shared" si="8"/>
        <v>44134.266967405609</v>
      </c>
      <c r="J46" s="75">
        <f t="shared" si="8"/>
        <v>167708.48543074809</v>
      </c>
      <c r="K46" s="75">
        <f t="shared" si="8"/>
        <v>220275.48003414623</v>
      </c>
      <c r="L46" s="75">
        <f t="shared" si="8"/>
        <v>24475.061777780087</v>
      </c>
      <c r="M46" s="75">
        <f t="shared" si="8"/>
        <v>14889.876126580833</v>
      </c>
      <c r="N46" s="75">
        <f t="shared" si="8"/>
        <v>129064.03494510974</v>
      </c>
      <c r="O46" s="75">
        <f t="shared" si="8"/>
        <v>114.34016758162893</v>
      </c>
      <c r="P46" s="75">
        <f t="shared" si="8"/>
        <v>912147.79131300747</v>
      </c>
      <c r="Q46" s="75">
        <f t="shared" si="8"/>
        <v>549.73430263610203</v>
      </c>
      <c r="R46" s="75">
        <f t="shared" si="8"/>
        <v>11035.81674782691</v>
      </c>
      <c r="S46" s="75">
        <f t="shared" si="8"/>
        <v>16.883342195105843</v>
      </c>
      <c r="T46" s="75">
        <f t="shared" si="8"/>
        <v>161976.22087528999</v>
      </c>
      <c r="U46" s="75">
        <f t="shared" si="8"/>
        <v>0</v>
      </c>
    </row>
    <row r="47" spans="1:21" x14ac:dyDescent="0.25">
      <c r="A47" s="27"/>
      <c r="B47" s="75"/>
      <c r="C47" s="75"/>
      <c r="D47" s="75"/>
      <c r="E47" s="75"/>
      <c r="F47" s="75"/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</row>
    <row r="48" spans="1:21" s="96" customFormat="1" x14ac:dyDescent="0.25">
      <c r="A48" s="97" t="s">
        <v>312</v>
      </c>
      <c r="B48" s="95">
        <f>SUM(B38:B46)</f>
        <v>346748.57826283667</v>
      </c>
      <c r="C48" s="95">
        <f t="shared" ref="C48:U48" si="9">SUM(C38:C46)</f>
        <v>257350.69792208521</v>
      </c>
      <c r="D48" s="95">
        <f t="shared" si="9"/>
        <v>80945.72360280533</v>
      </c>
      <c r="E48" s="95">
        <f t="shared" si="9"/>
        <v>67827763.497042269</v>
      </c>
      <c r="F48" s="95">
        <f t="shared" si="9"/>
        <v>1291589.6114742397</v>
      </c>
      <c r="G48" s="95">
        <f t="shared" si="9"/>
        <v>18227.735076134748</v>
      </c>
      <c r="H48" s="95">
        <f t="shared" si="9"/>
        <v>57897.219280461752</v>
      </c>
      <c r="I48" s="95">
        <f t="shared" si="9"/>
        <v>61577.617305310639</v>
      </c>
      <c r="J48" s="95">
        <f t="shared" si="9"/>
        <v>4833670.0816665404</v>
      </c>
      <c r="K48" s="95">
        <f t="shared" si="9"/>
        <v>12117371.356124096</v>
      </c>
      <c r="L48" s="95">
        <f t="shared" si="9"/>
        <v>1287742.8192715875</v>
      </c>
      <c r="M48" s="95">
        <f t="shared" si="9"/>
        <v>53113.51495999856</v>
      </c>
      <c r="N48" s="95">
        <f t="shared" si="9"/>
        <v>368365.48393575073</v>
      </c>
      <c r="O48" s="95">
        <f t="shared" si="9"/>
        <v>57755.825023484664</v>
      </c>
      <c r="P48" s="95">
        <f t="shared" si="9"/>
        <v>7667596.457286655</v>
      </c>
      <c r="Q48" s="95">
        <f t="shared" si="9"/>
        <v>218117.76396225081</v>
      </c>
      <c r="R48" s="95">
        <f t="shared" si="9"/>
        <v>104047.78720998045</v>
      </c>
      <c r="S48" s="95">
        <f t="shared" si="9"/>
        <v>6985.2542120485086</v>
      </c>
      <c r="T48" s="95">
        <f t="shared" si="9"/>
        <v>2626979.588359667</v>
      </c>
      <c r="U48" s="95">
        <f t="shared" si="9"/>
        <v>31129.299238473504</v>
      </c>
    </row>
    <row r="49" spans="1:27" s="96" customFormat="1" x14ac:dyDescent="0.25">
      <c r="A49" s="95" t="s">
        <v>313</v>
      </c>
      <c r="B49" s="98">
        <f t="shared" ref="B49:U49" si="10">(B48-B36)/B48</f>
        <v>0.27655007153438887</v>
      </c>
      <c r="C49" s="98">
        <f t="shared" si="10"/>
        <v>0.22537470048379396</v>
      </c>
      <c r="D49" s="98">
        <f t="shared" si="10"/>
        <v>3.1141220369366482E-3</v>
      </c>
      <c r="E49" s="98">
        <f t="shared" si="10"/>
        <v>7.6843387130083415E-2</v>
      </c>
      <c r="F49" s="98">
        <f t="shared" si="10"/>
        <v>6.4502118671266512E-2</v>
      </c>
      <c r="G49" s="98">
        <f t="shared" si="10"/>
        <v>2.5892664583725859E-2</v>
      </c>
      <c r="H49" s="98">
        <f t="shared" si="10"/>
        <v>0.26057434107686517</v>
      </c>
      <c r="I49" s="98">
        <f t="shared" si="10"/>
        <v>-9.3388901595474721E-2</v>
      </c>
      <c r="J49" s="98">
        <f t="shared" si="10"/>
        <v>-0.15846689487311102</v>
      </c>
      <c r="K49" s="98">
        <f t="shared" si="10"/>
        <v>0.12125730359985594</v>
      </c>
      <c r="L49" s="98">
        <f t="shared" si="10"/>
        <v>0.20221088745810054</v>
      </c>
      <c r="M49" s="98">
        <f t="shared" si="10"/>
        <v>-5.5836609013888219E-2</v>
      </c>
      <c r="N49" s="98">
        <f t="shared" si="10"/>
        <v>0.14841228383496505</v>
      </c>
      <c r="O49" s="98">
        <f t="shared" si="10"/>
        <v>-2.7221200778566493E-2</v>
      </c>
      <c r="P49" s="98">
        <f t="shared" si="10"/>
        <v>3.7089235511152084E-3</v>
      </c>
      <c r="Q49" s="98">
        <f t="shared" si="10"/>
        <v>-3.3669466858265364E-2</v>
      </c>
      <c r="R49" s="98">
        <f t="shared" si="10"/>
        <v>-7.1773043762897795E-2</v>
      </c>
      <c r="S49" s="98">
        <f t="shared" si="10"/>
        <v>2.0359596624993932E-2</v>
      </c>
      <c r="T49" s="98">
        <f t="shared" si="10"/>
        <v>-7.1177737698713439E-2</v>
      </c>
      <c r="U49" s="98">
        <f t="shared" si="10"/>
        <v>2.0415525991600049E-2</v>
      </c>
    </row>
    <row r="50" spans="1:27" s="96" customFormat="1" x14ac:dyDescent="0.25">
      <c r="B50" s="95">
        <f t="shared" ref="B50:U50" si="11">+B48-B36</f>
        <v>95893.344123035116</v>
      </c>
      <c r="C50" s="95">
        <f t="shared" si="11"/>
        <v>58000.336463485291</v>
      </c>
      <c r="D50" s="95">
        <f t="shared" si="11"/>
        <v>252.07486166727904</v>
      </c>
      <c r="E50" s="95">
        <f t="shared" si="11"/>
        <v>5212115.0885709599</v>
      </c>
      <c r="F50" s="95">
        <f t="shared" si="11"/>
        <v>83310.266393886413</v>
      </c>
      <c r="G50" s="95">
        <f t="shared" si="11"/>
        <v>471.96463044737175</v>
      </c>
      <c r="H50" s="95">
        <f t="shared" si="11"/>
        <v>15086.529764189094</v>
      </c>
      <c r="I50" s="95">
        <f t="shared" si="11"/>
        <v>-5750.6660430094562</v>
      </c>
      <c r="J50" s="95">
        <f t="shared" si="11"/>
        <v>-765976.68868275359</v>
      </c>
      <c r="K50" s="95">
        <f t="shared" si="11"/>
        <v>1469319.7773617376</v>
      </c>
      <c r="L50" s="95">
        <f t="shared" si="11"/>
        <v>260395.61830270407</v>
      </c>
      <c r="M50" s="95">
        <f t="shared" si="11"/>
        <v>-2965.6785681747424</v>
      </c>
      <c r="N50" s="95">
        <f t="shared" si="11"/>
        <v>54669.962756876892</v>
      </c>
      <c r="O50" s="95">
        <f t="shared" si="11"/>
        <v>-1572.1829090960309</v>
      </c>
      <c r="P50" s="95">
        <f t="shared" si="11"/>
        <v>28438.529080878012</v>
      </c>
      <c r="Q50" s="95">
        <f t="shared" si="11"/>
        <v>-7343.9088249259512</v>
      </c>
      <c r="R50" s="95">
        <f t="shared" si="11"/>
        <v>-7467.8263848546048</v>
      </c>
      <c r="S50" s="95">
        <f t="shared" si="11"/>
        <v>142.21695808034747</v>
      </c>
      <c r="T50" s="95">
        <f t="shared" si="11"/>
        <v>-186982.4640801386</v>
      </c>
      <c r="U50" s="95">
        <f t="shared" si="11"/>
        <v>635.52101770335139</v>
      </c>
    </row>
    <row r="52" spans="1:27" s="74" customFormat="1" x14ac:dyDescent="0.25">
      <c r="A52" s="89" t="s">
        <v>314</v>
      </c>
      <c r="B52" s="75">
        <v>29593</v>
      </c>
      <c r="C52" s="75">
        <v>112610</v>
      </c>
      <c r="D52" s="75">
        <v>78813</v>
      </c>
      <c r="E52" s="75">
        <v>33246420</v>
      </c>
      <c r="F52" s="75">
        <v>117123</v>
      </c>
      <c r="G52" s="75">
        <v>1516</v>
      </c>
      <c r="H52" s="75">
        <v>35515</v>
      </c>
      <c r="I52" s="75">
        <v>15295</v>
      </c>
      <c r="J52" s="75">
        <v>3615766</v>
      </c>
      <c r="K52" s="75">
        <v>5292344</v>
      </c>
      <c r="L52" s="75">
        <v>641253</v>
      </c>
      <c r="M52" s="75">
        <v>25202</v>
      </c>
      <c r="N52" s="75">
        <v>127828</v>
      </c>
      <c r="O52" s="75">
        <v>50830</v>
      </c>
      <c r="P52" s="75">
        <v>6434598</v>
      </c>
      <c r="Q52" s="75">
        <v>202951</v>
      </c>
      <c r="R52" s="75">
        <v>44595</v>
      </c>
      <c r="S52" s="75">
        <v>4035</v>
      </c>
      <c r="T52" s="75">
        <v>433902</v>
      </c>
      <c r="U52" s="75">
        <v>1107</v>
      </c>
      <c r="V52" s="89"/>
      <c r="W52" s="89"/>
      <c r="X52" s="89"/>
      <c r="Y52" s="89"/>
      <c r="Z52" s="89"/>
      <c r="AA52" s="89"/>
    </row>
    <row r="53" spans="1:27" s="74" customFormat="1" x14ac:dyDescent="0.25">
      <c r="A53" s="94" t="s">
        <v>315</v>
      </c>
      <c r="B53" s="75">
        <f t="shared" ref="B53:I53" si="12">B52+SUM(B39:B46)+B31+B8</f>
        <v>250766.97775916185</v>
      </c>
      <c r="C53" s="75">
        <f t="shared" si="12"/>
        <v>199425.61940975394</v>
      </c>
      <c r="D53" s="75">
        <f t="shared" si="12"/>
        <v>80693.723602805345</v>
      </c>
      <c r="E53" s="75">
        <f t="shared" si="12"/>
        <v>62624319.881097659</v>
      </c>
      <c r="F53" s="75">
        <f t="shared" si="12"/>
        <v>1208318.4956778935</v>
      </c>
      <c r="G53" s="75">
        <f t="shared" si="12"/>
        <v>17755.735076134748</v>
      </c>
      <c r="H53" s="75">
        <f t="shared" si="12"/>
        <v>42820.219280461759</v>
      </c>
      <c r="I53" s="75">
        <f t="shared" si="12"/>
        <v>67333.727096107454</v>
      </c>
      <c r="J53" s="92">
        <f>J52+SUM(J39:J46)+J31+J8+J5</f>
        <v>5600114.4522868032</v>
      </c>
      <c r="K53" s="75">
        <f t="shared" ref="K53:U53" si="13">K52+SUM(K39:K46)+K31+K8</f>
        <v>10649423.058042206</v>
      </c>
      <c r="L53" s="75">
        <f t="shared" si="13"/>
        <v>1027489.7865274552</v>
      </c>
      <c r="M53" s="75">
        <f t="shared" si="13"/>
        <v>56080.6592341082</v>
      </c>
      <c r="N53" s="75">
        <f t="shared" si="13"/>
        <v>313753.34996440477</v>
      </c>
      <c r="O53" s="75">
        <f t="shared" si="13"/>
        <v>59329.200400551032</v>
      </c>
      <c r="P53" s="75">
        <f t="shared" si="13"/>
        <v>7639224.64330942</v>
      </c>
      <c r="Q53" s="75">
        <f t="shared" si="13"/>
        <v>225463.29316227857</v>
      </c>
      <c r="R53" s="75">
        <f t="shared" si="13"/>
        <v>111523.10991219728</v>
      </c>
      <c r="S53" s="75">
        <f t="shared" si="13"/>
        <v>6843.2542120485077</v>
      </c>
      <c r="T53" s="75">
        <f t="shared" si="13"/>
        <v>2813984.9583474551</v>
      </c>
      <c r="U53" s="75">
        <f t="shared" si="13"/>
        <v>30493.299238473504</v>
      </c>
      <c r="V53" s="89"/>
      <c r="W53" s="89"/>
      <c r="X53" s="89"/>
      <c r="Y53" s="89"/>
      <c r="Z53" s="89"/>
      <c r="AA53" s="89"/>
    </row>
    <row r="54" spans="1:27" s="74" customFormat="1" x14ac:dyDescent="0.25">
      <c r="A54" s="89" t="s">
        <v>313</v>
      </c>
      <c r="B54" s="23">
        <f>(B53-B36)/B53</f>
        <v>-3.5194578420317505E-4</v>
      </c>
      <c r="C54" s="23">
        <f t="shared" ref="C54:U54" si="14">(C53-C36)/C53</f>
        <v>3.7737353594170889E-4</v>
      </c>
      <c r="D54" s="23">
        <f t="shared" si="14"/>
        <v>9.2772602317966361E-7</v>
      </c>
      <c r="E54" s="23">
        <f t="shared" si="14"/>
        <v>1.3846813255321582E-4</v>
      </c>
      <c r="F54" s="23">
        <f t="shared" si="14"/>
        <v>3.240089238080534E-5</v>
      </c>
      <c r="G54" s="23">
        <f t="shared" si="14"/>
        <v>-1.9920072290216438E-6</v>
      </c>
      <c r="H54" s="23">
        <f t="shared" si="14"/>
        <v>2.2255290489484736E-4</v>
      </c>
      <c r="I54" s="23">
        <f t="shared" si="14"/>
        <v>8.084726662446565E-5</v>
      </c>
      <c r="J54" s="23">
        <f t="shared" si="14"/>
        <v>8.3512924868569204E-5</v>
      </c>
      <c r="K54" s="23">
        <f t="shared" si="14"/>
        <v>1.2878437379873882E-4</v>
      </c>
      <c r="L54" s="23">
        <f t="shared" si="14"/>
        <v>1.3877077946791477E-4</v>
      </c>
      <c r="M54" s="23">
        <f t="shared" si="14"/>
        <v>2.6135675915984481E-5</v>
      </c>
      <c r="N54" s="23">
        <f t="shared" si="14"/>
        <v>1.8431288634047235E-4</v>
      </c>
      <c r="O54" s="23">
        <f t="shared" si="14"/>
        <v>2.0099174812508428E-5</v>
      </c>
      <c r="P54" s="23">
        <f t="shared" si="14"/>
        <v>8.7332297134952561E-6</v>
      </c>
      <c r="Q54" s="23">
        <f t="shared" si="14"/>
        <v>7.1868687761848988E-6</v>
      </c>
      <c r="R54" s="23">
        <f t="shared" si="14"/>
        <v>6.721761407232568E-5</v>
      </c>
      <c r="S54" s="23">
        <f t="shared" si="14"/>
        <v>3.1703934067592104E-5</v>
      </c>
      <c r="T54" s="23">
        <f t="shared" si="14"/>
        <v>8.1400249072399515E-6</v>
      </c>
      <c r="U54" s="23">
        <f t="shared" si="14"/>
        <v>-1.5707788550616271E-5</v>
      </c>
      <c r="V54" s="89"/>
      <c r="W54" s="89"/>
      <c r="X54" s="89"/>
      <c r="Y54" s="89"/>
      <c r="Z54" s="89"/>
      <c r="AA54" s="89"/>
    </row>
    <row r="55" spans="1:27" x14ac:dyDescent="0.25">
      <c r="A55" s="89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89"/>
      <c r="W55" s="89"/>
      <c r="X55" s="89"/>
      <c r="Y55" s="89"/>
      <c r="Z55" s="89"/>
      <c r="AA55" s="89"/>
    </row>
    <row r="56" spans="1:27" s="89" customFormat="1" x14ac:dyDescent="0.25">
      <c r="A56" s="89" t="s">
        <v>316</v>
      </c>
      <c r="B56" s="75">
        <v>222746</v>
      </c>
      <c r="C56" s="75">
        <v>125913</v>
      </c>
      <c r="D56" s="75">
        <v>78813</v>
      </c>
      <c r="E56" s="75">
        <v>41098507</v>
      </c>
      <c r="F56" s="75">
        <v>889120</v>
      </c>
      <c r="G56" s="75">
        <v>1516</v>
      </c>
      <c r="H56" s="75">
        <v>35515</v>
      </c>
      <c r="I56" s="75">
        <v>22240</v>
      </c>
      <c r="J56" s="75">
        <v>5313700</v>
      </c>
      <c r="K56" s="75">
        <v>7147674</v>
      </c>
      <c r="L56" s="75">
        <v>645710</v>
      </c>
      <c r="M56" s="75">
        <v>26532</v>
      </c>
      <c r="N56" s="75">
        <v>152856</v>
      </c>
      <c r="O56" s="75">
        <v>50871</v>
      </c>
      <c r="P56" s="75">
        <v>6435993</v>
      </c>
      <c r="Q56" s="75">
        <v>203103</v>
      </c>
      <c r="R56" s="75">
        <v>46435</v>
      </c>
      <c r="S56" s="75">
        <v>4035</v>
      </c>
      <c r="T56" s="75">
        <v>445789</v>
      </c>
      <c r="U56" s="75">
        <v>1107</v>
      </c>
    </row>
    <row r="57" spans="1:27" s="89" customFormat="1" x14ac:dyDescent="0.25">
      <c r="A57" s="94" t="s">
        <v>317</v>
      </c>
      <c r="B57" s="75">
        <f>B56+SUM(B39:B46)</f>
        <v>250766.57826283667</v>
      </c>
      <c r="C57" s="75">
        <f t="shared" ref="C57:U57" si="15">C56+SUM(C39:C46)</f>
        <v>199425.69792208518</v>
      </c>
      <c r="D57" s="75">
        <f t="shared" si="15"/>
        <v>80693.723602805345</v>
      </c>
      <c r="E57" s="75">
        <f t="shared" si="15"/>
        <v>62624320.497042254</v>
      </c>
      <c r="F57" s="75">
        <f t="shared" si="15"/>
        <v>1208318.61147424</v>
      </c>
      <c r="G57" s="75">
        <f t="shared" si="15"/>
        <v>17755.735076134748</v>
      </c>
      <c r="H57" s="75">
        <f t="shared" si="15"/>
        <v>42820.219280461759</v>
      </c>
      <c r="I57" s="75">
        <f t="shared" si="15"/>
        <v>67333.617305310647</v>
      </c>
      <c r="J57" s="75">
        <f t="shared" si="15"/>
        <v>5600115.0816665404</v>
      </c>
      <c r="K57" s="75">
        <f t="shared" si="15"/>
        <v>10649422.356124097</v>
      </c>
      <c r="L57" s="75">
        <f t="shared" si="15"/>
        <v>1027489.8192715875</v>
      </c>
      <c r="M57" s="75">
        <f t="shared" si="15"/>
        <v>56080.51495999856</v>
      </c>
      <c r="N57" s="75">
        <f t="shared" si="15"/>
        <v>313752.48393575079</v>
      </c>
      <c r="O57" s="75">
        <f t="shared" si="15"/>
        <v>59329.825023484664</v>
      </c>
      <c r="P57" s="75">
        <f t="shared" si="15"/>
        <v>7639224.457286654</v>
      </c>
      <c r="Q57" s="75">
        <f t="shared" si="15"/>
        <v>225462.76396225081</v>
      </c>
      <c r="R57" s="75">
        <f t="shared" si="15"/>
        <v>111523.78720998045</v>
      </c>
      <c r="S57" s="75">
        <f t="shared" si="15"/>
        <v>6843.2542120485077</v>
      </c>
      <c r="T57" s="75">
        <f t="shared" si="15"/>
        <v>2813984.588359667</v>
      </c>
      <c r="U57" s="75">
        <f t="shared" si="15"/>
        <v>30493.299238473504</v>
      </c>
    </row>
    <row r="58" spans="1:27" s="89" customFormat="1" x14ac:dyDescent="0.25">
      <c r="A58" s="89" t="s">
        <v>313</v>
      </c>
      <c r="B58" s="23">
        <f>(B57-B36)/B57</f>
        <v>-3.5353944524441576E-4</v>
      </c>
      <c r="C58" s="23">
        <f t="shared" ref="C58:U58" si="16">(C57-C36)/C57</f>
        <v>3.7776707951999252E-4</v>
      </c>
      <c r="D58" s="23">
        <f t="shared" si="16"/>
        <v>9.2772602317966361E-7</v>
      </c>
      <c r="E58" s="23">
        <f t="shared" si="16"/>
        <v>1.3847796674064586E-4</v>
      </c>
      <c r="F58" s="23">
        <f t="shared" si="16"/>
        <v>3.2496721902461049E-5</v>
      </c>
      <c r="G58" s="23">
        <f t="shared" si="16"/>
        <v>-1.9920072290216438E-6</v>
      </c>
      <c r="H58" s="23">
        <f t="shared" si="16"/>
        <v>2.2255290489484736E-4</v>
      </c>
      <c r="I58" s="23">
        <f t="shared" si="16"/>
        <v>7.9216848938403823E-5</v>
      </c>
      <c r="J58" s="23">
        <f t="shared" si="16"/>
        <v>8.3625302412007274E-5</v>
      </c>
      <c r="K58" s="23">
        <f t="shared" si="16"/>
        <v>1.287184709085317E-4</v>
      </c>
      <c r="L58" s="23">
        <f t="shared" si="16"/>
        <v>1.388026431300054E-4</v>
      </c>
      <c r="M58" s="23">
        <f t="shared" si="16"/>
        <v>2.3563118601891649E-5</v>
      </c>
      <c r="N58" s="23">
        <f t="shared" si="16"/>
        <v>1.8155316624876442E-4</v>
      </c>
      <c r="O58" s="23">
        <f t="shared" si="16"/>
        <v>3.0626938529648632E-5</v>
      </c>
      <c r="P58" s="23">
        <f t="shared" si="16"/>
        <v>8.7088789246952912E-6</v>
      </c>
      <c r="Q58" s="23">
        <f t="shared" si="16"/>
        <v>4.8397130190043321E-6</v>
      </c>
      <c r="R58" s="23">
        <f t="shared" si="16"/>
        <v>7.3290329802068357E-5</v>
      </c>
      <c r="S58" s="23">
        <f t="shared" si="16"/>
        <v>3.1703934067592104E-5</v>
      </c>
      <c r="T58" s="23">
        <f t="shared" si="16"/>
        <v>8.0085441670947604E-6</v>
      </c>
      <c r="U58" s="23">
        <f t="shared" si="16"/>
        <v>-1.5707788550616271E-5</v>
      </c>
    </row>
    <row r="59" spans="1:27" x14ac:dyDescent="0.25">
      <c r="A59" s="89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  <c r="AA59" s="49"/>
    </row>
    <row r="60" spans="1:27" x14ac:dyDescent="0.25">
      <c r="A60" s="89"/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  <c r="AA60" s="49"/>
    </row>
    <row r="61" spans="1:27" x14ac:dyDescent="0.25">
      <c r="A61" s="89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  <c r="AA61" s="49"/>
    </row>
    <row r="62" spans="1:27" x14ac:dyDescent="0.25">
      <c r="A62" s="89"/>
      <c r="B62" s="49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  <c r="AA62" s="49"/>
    </row>
    <row r="63" spans="1:27" x14ac:dyDescent="0.25">
      <c r="A63" s="89"/>
      <c r="B63" s="49"/>
      <c r="C63" s="49"/>
      <c r="D63" s="89"/>
      <c r="E63" s="49"/>
      <c r="F63" s="49"/>
      <c r="G63" s="89"/>
      <c r="H63" s="49"/>
      <c r="I63" s="89"/>
      <c r="J63" s="89"/>
      <c r="K63" s="49"/>
      <c r="L63" s="49"/>
      <c r="M63" s="89"/>
      <c r="N63" s="89"/>
      <c r="O63" s="89"/>
      <c r="P63" s="89"/>
      <c r="Q63" s="89"/>
      <c r="R63" s="89"/>
      <c r="S63" s="89"/>
      <c r="T63" s="89"/>
      <c r="U63" s="89"/>
      <c r="V63" s="49"/>
      <c r="W63" s="89"/>
      <c r="X63" s="89"/>
      <c r="Y63" s="89"/>
      <c r="Z63" s="89"/>
      <c r="AA63" s="89"/>
    </row>
    <row r="64" spans="1:27" x14ac:dyDescent="0.25">
      <c r="A64" s="89"/>
      <c r="B64" s="49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  <c r="AA64" s="49"/>
    </row>
    <row r="65" spans="1:27" x14ac:dyDescent="0.25">
      <c r="A65" s="89"/>
      <c r="B65" s="49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  <c r="AA65" s="49"/>
    </row>
    <row r="66" spans="1:27" x14ac:dyDescent="0.25">
      <c r="A66" s="89"/>
      <c r="B66" s="49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</row>
    <row r="67" spans="1:27" x14ac:dyDescent="0.25">
      <c r="A67" s="89"/>
      <c r="B67" s="49"/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  <c r="AA67" s="49"/>
    </row>
    <row r="68" spans="1:27" x14ac:dyDescent="0.25">
      <c r="A68" s="89"/>
      <c r="B68" s="49"/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  <c r="AA68" s="49"/>
    </row>
    <row r="69" spans="1:27" x14ac:dyDescent="0.25">
      <c r="A69" s="89"/>
      <c r="B69" s="49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  <c r="AA69" s="49"/>
    </row>
    <row r="70" spans="1:27" x14ac:dyDescent="0.25">
      <c r="A70" s="89"/>
      <c r="B70" s="49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  <c r="AA70" s="49"/>
    </row>
    <row r="71" spans="1:27" x14ac:dyDescent="0.25">
      <c r="A71" s="89"/>
      <c r="B71" s="49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</row>
    <row r="72" spans="1:27" x14ac:dyDescent="0.25">
      <c r="A72" s="89"/>
      <c r="B72" s="49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  <c r="AA72" s="49"/>
    </row>
    <row r="73" spans="1:27" x14ac:dyDescent="0.25">
      <c r="A73" s="89"/>
      <c r="B73" s="49"/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</row>
    <row r="74" spans="1:27" x14ac:dyDescent="0.25">
      <c r="A74" s="89"/>
      <c r="B74" s="49"/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  <c r="AA74" s="49"/>
    </row>
    <row r="75" spans="1:27" x14ac:dyDescent="0.25">
      <c r="A75" s="89"/>
      <c r="B75" s="49"/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  <c r="AA75" s="49"/>
    </row>
    <row r="76" spans="1:27" x14ac:dyDescent="0.25">
      <c r="A76" s="89"/>
      <c r="B76" s="49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  <c r="AA76" s="49"/>
    </row>
    <row r="77" spans="1:27" x14ac:dyDescent="0.25">
      <c r="A77" s="89"/>
      <c r="B77" s="49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  <c r="AA77" s="49"/>
    </row>
    <row r="78" spans="1:27" x14ac:dyDescent="0.25">
      <c r="A78" s="89"/>
      <c r="B78" s="49"/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  <c r="AA78" s="49"/>
    </row>
    <row r="79" spans="1:27" x14ac:dyDescent="0.25">
      <c r="A79" s="89"/>
      <c r="B79" s="49"/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</row>
    <row r="80" spans="1:27" x14ac:dyDescent="0.25">
      <c r="A80" s="89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  <c r="AA80" s="49"/>
    </row>
    <row r="81" spans="1:27" x14ac:dyDescent="0.25">
      <c r="A81" s="89"/>
      <c r="B81" s="49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  <c r="AA81" s="49"/>
    </row>
    <row r="82" spans="1:27" x14ac:dyDescent="0.25">
      <c r="A82" s="89"/>
      <c r="B82" s="49"/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  <c r="AA82" s="49"/>
    </row>
    <row r="83" spans="1:27" x14ac:dyDescent="0.25">
      <c r="A83" s="89"/>
      <c r="B83" s="49"/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  <c r="AA83" s="49"/>
    </row>
    <row r="84" spans="1:27" x14ac:dyDescent="0.25">
      <c r="A84" s="89"/>
      <c r="B84" s="49"/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  <c r="AA84" s="49"/>
    </row>
    <row r="85" spans="1:27" x14ac:dyDescent="0.25">
      <c r="A85" s="89"/>
      <c r="B85" s="49"/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  <c r="AA85" s="49"/>
    </row>
    <row r="86" spans="1:27" x14ac:dyDescent="0.25">
      <c r="A86" s="89"/>
      <c r="B86" s="49"/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  <c r="AA86" s="49"/>
    </row>
    <row r="87" spans="1:27" x14ac:dyDescent="0.25">
      <c r="A87" s="89"/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  <c r="AA87" s="49"/>
    </row>
    <row r="88" spans="1:27" x14ac:dyDescent="0.25">
      <c r="A88" s="89"/>
      <c r="B88" s="49"/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  <c r="AA88" s="49"/>
    </row>
    <row r="89" spans="1:27" x14ac:dyDescent="0.25">
      <c r="A89" s="89"/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  <c r="AA89" s="49"/>
    </row>
    <row r="90" spans="1:27" x14ac:dyDescent="0.25">
      <c r="A90" s="89"/>
      <c r="B90" s="49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  <c r="AA90" s="49"/>
    </row>
    <row r="91" spans="1:27" x14ac:dyDescent="0.25">
      <c r="A91" s="89"/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  <c r="AA91" s="49"/>
    </row>
    <row r="92" spans="1:27" x14ac:dyDescent="0.25">
      <c r="A92" s="89"/>
      <c r="B92" s="49"/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  <c r="AA92" s="49"/>
    </row>
    <row r="93" spans="1:27" x14ac:dyDescent="0.25">
      <c r="A93" s="89"/>
      <c r="B93" s="49"/>
      <c r="C93" s="49"/>
      <c r="D93" s="49"/>
      <c r="E93" s="49"/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  <c r="AA93" s="49"/>
    </row>
    <row r="94" spans="1:27" x14ac:dyDescent="0.25">
      <c r="A94" s="89"/>
      <c r="B94" s="49"/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  <c r="AA94" s="49"/>
    </row>
    <row r="95" spans="1:27" x14ac:dyDescent="0.25">
      <c r="A95" s="89"/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  <c r="AA95" s="49"/>
    </row>
    <row r="96" spans="1:27" x14ac:dyDescent="0.25">
      <c r="A96" s="89"/>
      <c r="B96" s="49"/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49"/>
    </row>
    <row r="97" spans="1:27" x14ac:dyDescent="0.25">
      <c r="A97" s="89"/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  <c r="AA97" s="49"/>
    </row>
    <row r="98" spans="1:27" x14ac:dyDescent="0.25">
      <c r="A98" s="89"/>
      <c r="B98" s="49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  <c r="AA98" s="49"/>
    </row>
    <row r="99" spans="1:27" x14ac:dyDescent="0.25">
      <c r="A99" s="89"/>
      <c r="B99" s="49"/>
      <c r="C99" s="49"/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  <c r="AA99" s="49"/>
    </row>
    <row r="100" spans="1:27" x14ac:dyDescent="0.25">
      <c r="A100" s="89"/>
      <c r="B100" s="49"/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  <c r="AA100" s="49"/>
    </row>
    <row r="101" spans="1:27" x14ac:dyDescent="0.25">
      <c r="A101" s="89"/>
      <c r="B101" s="49"/>
      <c r="C101" s="49"/>
      <c r="D101" s="49"/>
      <c r="E101" s="49"/>
      <c r="F101" s="49"/>
      <c r="G101" s="49"/>
      <c r="H101" s="49"/>
      <c r="I101" s="49"/>
      <c r="J101" s="4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49"/>
      <c r="Z101" s="49"/>
      <c r="AA101" s="49"/>
    </row>
    <row r="102" spans="1:27" x14ac:dyDescent="0.25">
      <c r="A102" s="89"/>
      <c r="B102" s="49"/>
      <c r="C102" s="49"/>
      <c r="D102" s="49"/>
      <c r="E102" s="49"/>
      <c r="F102" s="49"/>
      <c r="G102" s="49"/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49"/>
      <c r="Z102" s="49"/>
      <c r="AA102" s="49"/>
    </row>
    <row r="103" spans="1:27" x14ac:dyDescent="0.25">
      <c r="A103" s="89"/>
      <c r="B103" s="49"/>
      <c r="C103" s="49"/>
      <c r="D103" s="49"/>
      <c r="E103" s="49"/>
      <c r="F103" s="49"/>
      <c r="G103" s="49"/>
      <c r="H103" s="49"/>
      <c r="I103" s="49"/>
      <c r="J103" s="4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49"/>
      <c r="Z103" s="49"/>
      <c r="AA103" s="49"/>
    </row>
    <row r="104" spans="1:27" x14ac:dyDescent="0.25">
      <c r="A104" s="89"/>
      <c r="B104" s="49"/>
      <c r="C104" s="49"/>
      <c r="D104" s="49"/>
      <c r="E104" s="49"/>
      <c r="F104" s="49"/>
      <c r="G104" s="49"/>
      <c r="H104" s="49"/>
      <c r="I104" s="49"/>
      <c r="J104" s="49"/>
      <c r="K104" s="49"/>
      <c r="L104" s="49"/>
      <c r="M104" s="49"/>
      <c r="N104" s="49"/>
      <c r="O104" s="49"/>
      <c r="P104" s="49"/>
      <c r="Q104" s="49"/>
      <c r="R104" s="49"/>
      <c r="S104" s="49"/>
      <c r="T104" s="49"/>
      <c r="U104" s="49"/>
      <c r="V104" s="49"/>
      <c r="W104" s="49"/>
      <c r="X104" s="49"/>
      <c r="Y104" s="49"/>
      <c r="Z104" s="49"/>
      <c r="AA104" s="49"/>
    </row>
    <row r="105" spans="1:27" x14ac:dyDescent="0.25">
      <c r="A105" s="89"/>
      <c r="B105" s="49"/>
      <c r="C105" s="49"/>
      <c r="D105" s="49"/>
      <c r="E105" s="49"/>
      <c r="F105" s="49"/>
      <c r="G105" s="49"/>
      <c r="H105" s="49"/>
      <c r="I105" s="49"/>
      <c r="J105" s="49"/>
      <c r="K105" s="49"/>
      <c r="L105" s="49"/>
      <c r="M105" s="49"/>
      <c r="N105" s="49"/>
      <c r="O105" s="49"/>
      <c r="P105" s="49"/>
      <c r="Q105" s="49"/>
      <c r="R105" s="49"/>
      <c r="S105" s="49"/>
      <c r="T105" s="49"/>
      <c r="U105" s="49"/>
      <c r="V105" s="49"/>
      <c r="W105" s="49"/>
      <c r="X105" s="49"/>
      <c r="Y105" s="49"/>
      <c r="Z105" s="49"/>
      <c r="AA105" s="49"/>
    </row>
    <row r="106" spans="1:27" x14ac:dyDescent="0.25">
      <c r="A106" s="89"/>
      <c r="B106" s="49"/>
      <c r="C106" s="49"/>
      <c r="D106" s="49"/>
      <c r="E106" s="49"/>
      <c r="F106" s="49"/>
      <c r="G106" s="49"/>
      <c r="H106" s="49"/>
      <c r="I106" s="49"/>
      <c r="J106" s="49"/>
      <c r="K106" s="49"/>
      <c r="L106" s="49"/>
      <c r="M106" s="49"/>
      <c r="N106" s="49"/>
      <c r="O106" s="49"/>
      <c r="P106" s="49"/>
      <c r="Q106" s="49"/>
      <c r="R106" s="49"/>
      <c r="S106" s="49"/>
      <c r="T106" s="49"/>
      <c r="U106" s="49"/>
      <c r="V106" s="49"/>
      <c r="W106" s="49"/>
      <c r="X106" s="49"/>
      <c r="Y106" s="49"/>
      <c r="Z106" s="49"/>
      <c r="AA106" s="49"/>
    </row>
    <row r="107" spans="1:27" x14ac:dyDescent="0.25">
      <c r="A107" s="89"/>
      <c r="B107" s="49"/>
      <c r="C107" s="49"/>
      <c r="D107" s="49"/>
      <c r="E107" s="49"/>
      <c r="F107" s="49"/>
      <c r="G107" s="49"/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49"/>
      <c r="Y107" s="49"/>
      <c r="Z107" s="49"/>
      <c r="AA107" s="49"/>
    </row>
    <row r="108" spans="1:27" x14ac:dyDescent="0.25">
      <c r="A108" s="89"/>
      <c r="B108" s="49"/>
      <c r="C108" s="49"/>
      <c r="D108" s="49"/>
      <c r="E108" s="49"/>
      <c r="F108" s="49"/>
      <c r="G108" s="49"/>
      <c r="H108" s="49"/>
      <c r="I108" s="49"/>
      <c r="J108" s="49"/>
      <c r="K108" s="49"/>
      <c r="L108" s="49"/>
      <c r="M108" s="49"/>
      <c r="N108" s="49"/>
      <c r="O108" s="49"/>
      <c r="P108" s="49"/>
      <c r="Q108" s="49"/>
      <c r="R108" s="49"/>
      <c r="S108" s="49"/>
      <c r="T108" s="49"/>
      <c r="U108" s="49"/>
      <c r="V108" s="49"/>
      <c r="W108" s="49"/>
      <c r="X108" s="49"/>
      <c r="Y108" s="49"/>
      <c r="Z108" s="49"/>
      <c r="AA108" s="49"/>
    </row>
    <row r="109" spans="1:27" x14ac:dyDescent="0.25">
      <c r="A109" s="89"/>
      <c r="B109" s="49"/>
      <c r="C109" s="49"/>
      <c r="D109" s="49"/>
      <c r="E109" s="49"/>
      <c r="F109" s="49"/>
      <c r="G109" s="49"/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  <c r="AA109" s="49"/>
    </row>
    <row r="110" spans="1:27" x14ac:dyDescent="0.25">
      <c r="A110" s="89"/>
      <c r="B110" s="49"/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49"/>
      <c r="Z110" s="49"/>
      <c r="AA110" s="49"/>
    </row>
    <row r="111" spans="1:27" x14ac:dyDescent="0.25">
      <c r="A111" s="89"/>
      <c r="B111" s="49"/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49"/>
      <c r="Z111" s="49"/>
      <c r="AA111" s="49"/>
    </row>
    <row r="112" spans="1:27" x14ac:dyDescent="0.25">
      <c r="A112" s="89"/>
      <c r="B112" s="49"/>
      <c r="C112" s="49"/>
      <c r="D112" s="49"/>
      <c r="E112" s="49"/>
      <c r="F112" s="49"/>
      <c r="G112" s="49"/>
      <c r="H112" s="49"/>
      <c r="I112" s="49"/>
      <c r="J112" s="4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49"/>
      <c r="Z112" s="49"/>
      <c r="AA112" s="49"/>
    </row>
    <row r="113" spans="1:27" x14ac:dyDescent="0.25">
      <c r="A113" s="89"/>
      <c r="B113" s="49"/>
      <c r="C113" s="49"/>
      <c r="D113" s="49"/>
      <c r="E113" s="49"/>
      <c r="F113" s="49"/>
      <c r="G113" s="49"/>
      <c r="H113" s="49"/>
      <c r="I113" s="49"/>
      <c r="J113" s="49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49"/>
      <c r="Z113" s="49"/>
      <c r="AA113" s="49"/>
    </row>
    <row r="114" spans="1:27" x14ac:dyDescent="0.25">
      <c r="A114" s="89"/>
      <c r="B114" s="49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49"/>
      <c r="Z114" s="49"/>
      <c r="AA114" s="49"/>
    </row>
    <row r="115" spans="1:27" x14ac:dyDescent="0.25">
      <c r="A115" s="89"/>
      <c r="B115" s="49"/>
      <c r="C115" s="49"/>
      <c r="D115" s="49"/>
      <c r="E115" s="49"/>
      <c r="F115" s="49"/>
      <c r="G115" s="49"/>
      <c r="H115" s="49"/>
      <c r="I115" s="49"/>
      <c r="J115" s="49"/>
      <c r="K115" s="49"/>
      <c r="L115" s="49"/>
      <c r="M115" s="49"/>
      <c r="N115" s="49"/>
      <c r="O115" s="49"/>
      <c r="P115" s="49"/>
      <c r="Q115" s="49"/>
      <c r="R115" s="49"/>
      <c r="S115" s="49"/>
      <c r="T115" s="49"/>
      <c r="U115" s="49"/>
      <c r="V115" s="49"/>
      <c r="W115" s="49"/>
      <c r="X115" s="49"/>
      <c r="Y115" s="49"/>
      <c r="Z115" s="49"/>
      <c r="AA115" s="49"/>
    </row>
    <row r="116" spans="1:27" x14ac:dyDescent="0.25">
      <c r="A116" s="89"/>
      <c r="B116" s="49"/>
      <c r="C116" s="49"/>
      <c r="D116" s="49"/>
      <c r="E116" s="49"/>
      <c r="F116" s="49"/>
      <c r="G116" s="49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49"/>
      <c r="Y116" s="49"/>
      <c r="Z116" s="49"/>
      <c r="AA116" s="49"/>
    </row>
    <row r="117" spans="1:27" x14ac:dyDescent="0.25">
      <c r="A117" s="89"/>
      <c r="B117" s="49"/>
      <c r="C117" s="49"/>
      <c r="D117" s="49"/>
      <c r="E117" s="49"/>
      <c r="F117" s="49"/>
      <c r="G117" s="49"/>
      <c r="H117" s="49"/>
      <c r="I117" s="49"/>
      <c r="J117" s="49"/>
      <c r="K117" s="49"/>
      <c r="L117" s="49"/>
      <c r="M117" s="49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49"/>
      <c r="Y117" s="49"/>
      <c r="Z117" s="49"/>
      <c r="AA117" s="49"/>
    </row>
    <row r="118" spans="1:27" x14ac:dyDescent="0.25">
      <c r="A118" s="89"/>
      <c r="B118" s="49"/>
      <c r="C118" s="49"/>
      <c r="D118" s="49"/>
      <c r="E118" s="49"/>
      <c r="F118" s="49"/>
      <c r="G118" s="49"/>
      <c r="H118" s="49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49"/>
      <c r="Y118" s="49"/>
      <c r="Z118" s="49"/>
      <c r="AA118" s="49"/>
    </row>
    <row r="119" spans="1:27" x14ac:dyDescent="0.25">
      <c r="A119" s="89"/>
      <c r="B119" s="49"/>
      <c r="C119" s="49"/>
      <c r="D119" s="49"/>
      <c r="E119" s="49"/>
      <c r="F119" s="49"/>
      <c r="G119" s="49"/>
      <c r="H119" s="49"/>
      <c r="I119" s="49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49"/>
      <c r="Y119" s="49"/>
      <c r="Z119" s="49"/>
      <c r="AA119" s="49"/>
    </row>
    <row r="120" spans="1:27" x14ac:dyDescent="0.25">
      <c r="A120" s="89"/>
      <c r="B120" s="49"/>
      <c r="C120" s="49"/>
      <c r="D120" s="49"/>
      <c r="E120" s="49"/>
      <c r="F120" s="49"/>
      <c r="G120" s="49"/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  <c r="Y120" s="49"/>
      <c r="Z120" s="49"/>
      <c r="AA120" s="49"/>
    </row>
    <row r="121" spans="1:27" x14ac:dyDescent="0.25">
      <c r="A121" s="89"/>
      <c r="B121" s="49"/>
      <c r="C121" s="49"/>
      <c r="D121" s="49"/>
      <c r="E121" s="49"/>
      <c r="F121" s="49"/>
      <c r="G121" s="49"/>
      <c r="H121" s="49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/>
      <c r="Z121" s="49"/>
      <c r="AA121" s="49"/>
    </row>
    <row r="122" spans="1:27" x14ac:dyDescent="0.25">
      <c r="A122" s="89"/>
      <c r="B122" s="49"/>
      <c r="C122" s="49"/>
      <c r="D122" s="49"/>
      <c r="E122" s="49"/>
      <c r="F122" s="49"/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  <c r="AA122" s="49"/>
    </row>
    <row r="123" spans="1:27" x14ac:dyDescent="0.25">
      <c r="A123" s="89"/>
      <c r="B123" s="49"/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  <c r="AA123" s="49"/>
    </row>
    <row r="124" spans="1:27" x14ac:dyDescent="0.25">
      <c r="A124" s="89"/>
      <c r="B124" s="49"/>
      <c r="C124" s="49"/>
      <c r="D124" s="49"/>
      <c r="E124" s="49"/>
      <c r="F124" s="49"/>
      <c r="G124" s="49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  <c r="Z124" s="49"/>
      <c r="AA124" s="49"/>
    </row>
    <row r="125" spans="1:27" x14ac:dyDescent="0.25">
      <c r="A125" s="89"/>
      <c r="B125" s="49"/>
      <c r="C125" s="49"/>
      <c r="D125" s="49"/>
      <c r="E125" s="49"/>
      <c r="F125" s="49"/>
      <c r="G125" s="49"/>
      <c r="H125" s="49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  <c r="Z125" s="49"/>
      <c r="AA125" s="49"/>
    </row>
    <row r="126" spans="1:27" x14ac:dyDescent="0.25">
      <c r="A126" s="89"/>
      <c r="B126" s="49"/>
      <c r="C126" s="49"/>
      <c r="D126" s="49"/>
      <c r="E126" s="49"/>
      <c r="F126" s="49"/>
      <c r="G126" s="49"/>
      <c r="H126" s="49"/>
      <c r="I126" s="49"/>
      <c r="J126" s="49"/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49"/>
      <c r="Y126" s="49"/>
      <c r="Z126" s="49"/>
      <c r="AA126" s="49"/>
    </row>
    <row r="127" spans="1:27" x14ac:dyDescent="0.25">
      <c r="A127" s="89"/>
      <c r="B127" s="49"/>
      <c r="C127" s="49"/>
      <c r="D127" s="49"/>
      <c r="E127" s="49"/>
      <c r="F127" s="49"/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  <c r="AA127" s="49"/>
    </row>
    <row r="128" spans="1:27" x14ac:dyDescent="0.25">
      <c r="A128" s="89"/>
      <c r="B128" s="49"/>
      <c r="C128" s="49"/>
      <c r="D128" s="49"/>
      <c r="E128" s="49"/>
      <c r="F128" s="49"/>
      <c r="G128" s="49"/>
      <c r="H128" s="49"/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49"/>
      <c r="Z128" s="49"/>
      <c r="AA128" s="49"/>
    </row>
    <row r="129" spans="1:27" x14ac:dyDescent="0.25">
      <c r="A129" s="89"/>
      <c r="B129" s="49"/>
      <c r="C129" s="49"/>
      <c r="D129" s="49"/>
      <c r="E129" s="49"/>
      <c r="F129" s="49"/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  <c r="AA129" s="49"/>
    </row>
    <row r="130" spans="1:27" x14ac:dyDescent="0.25">
      <c r="A130" s="89"/>
      <c r="B130" s="49"/>
      <c r="C130" s="49"/>
      <c r="D130" s="49"/>
      <c r="E130" s="49"/>
      <c r="F130" s="49"/>
      <c r="G130" s="49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  <c r="Z130" s="49"/>
      <c r="AA130" s="49"/>
    </row>
    <row r="131" spans="1:27" x14ac:dyDescent="0.25">
      <c r="A131" s="89"/>
      <c r="B131" s="49"/>
      <c r="C131" s="49"/>
      <c r="D131" s="49"/>
      <c r="E131" s="49"/>
      <c r="F131" s="49"/>
      <c r="G131" s="49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  <c r="Z131" s="49"/>
      <c r="AA131" s="49"/>
    </row>
    <row r="132" spans="1:27" x14ac:dyDescent="0.25">
      <c r="A132" s="89"/>
      <c r="B132" s="49"/>
      <c r="C132" s="49"/>
      <c r="D132" s="49"/>
      <c r="E132" s="49"/>
      <c r="F132" s="49"/>
      <c r="G132" s="49"/>
      <c r="H132" s="49"/>
      <c r="I132" s="49"/>
      <c r="J132" s="49"/>
      <c r="K132" s="49"/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49"/>
      <c r="Z132" s="49"/>
      <c r="AA132" s="49"/>
    </row>
    <row r="133" spans="1:27" x14ac:dyDescent="0.25">
      <c r="A133" s="89"/>
      <c r="B133" s="49"/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49"/>
      <c r="Z133" s="49"/>
      <c r="AA133" s="49"/>
    </row>
    <row r="134" spans="1:27" x14ac:dyDescent="0.25">
      <c r="A134" s="89"/>
      <c r="B134" s="49"/>
      <c r="C134" s="49"/>
      <c r="D134" s="49"/>
      <c r="E134" s="49"/>
      <c r="F134" s="49"/>
      <c r="G134" s="49"/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  <c r="Z134" s="49"/>
      <c r="AA134" s="49"/>
    </row>
    <row r="135" spans="1:27" x14ac:dyDescent="0.25">
      <c r="A135" s="89"/>
      <c r="B135" s="49"/>
      <c r="C135" s="49"/>
      <c r="D135" s="49"/>
      <c r="E135" s="49"/>
      <c r="F135" s="49"/>
      <c r="G135" s="49"/>
      <c r="H135" s="49"/>
      <c r="I135" s="49"/>
      <c r="J135" s="4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49"/>
      <c r="Z135" s="49"/>
      <c r="AA135" s="49"/>
    </row>
    <row r="136" spans="1:27" x14ac:dyDescent="0.25">
      <c r="A136" s="89"/>
      <c r="B136" s="49"/>
      <c r="C136" s="49"/>
      <c r="D136" s="49"/>
      <c r="E136" s="49"/>
      <c r="F136" s="49"/>
      <c r="G136" s="49"/>
      <c r="H136" s="49"/>
      <c r="I136" s="49"/>
      <c r="J136" s="4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49"/>
      <c r="Z136" s="49"/>
      <c r="AA136" s="49"/>
    </row>
    <row r="137" spans="1:27" x14ac:dyDescent="0.25">
      <c r="A137" s="89"/>
      <c r="B137" s="49"/>
      <c r="C137" s="49"/>
      <c r="D137" s="49"/>
      <c r="E137" s="49"/>
      <c r="F137" s="49"/>
      <c r="G137" s="49"/>
      <c r="H137" s="49"/>
      <c r="I137" s="49"/>
      <c r="J137" s="49"/>
      <c r="K137" s="49"/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  <c r="Y137" s="49"/>
      <c r="Z137" s="49"/>
      <c r="AA137" s="49"/>
    </row>
    <row r="138" spans="1:27" x14ac:dyDescent="0.25">
      <c r="A138" s="89"/>
      <c r="B138" s="49"/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49"/>
      <c r="AA138" s="49"/>
    </row>
    <row r="139" spans="1:27" x14ac:dyDescent="0.25">
      <c r="A139" s="89"/>
      <c r="B139" s="49"/>
      <c r="C139" s="49"/>
      <c r="D139" s="49"/>
      <c r="E139" s="49"/>
      <c r="F139" s="49"/>
      <c r="G139" s="49"/>
      <c r="H139" s="49"/>
      <c r="I139" s="49"/>
      <c r="J139" s="49"/>
      <c r="K139" s="49"/>
      <c r="L139" s="49"/>
      <c r="M139" s="49"/>
      <c r="N139" s="49"/>
      <c r="O139" s="49"/>
      <c r="P139" s="49"/>
      <c r="Q139" s="49"/>
      <c r="R139" s="49"/>
      <c r="S139" s="49"/>
      <c r="T139" s="49"/>
      <c r="U139" s="49"/>
      <c r="V139" s="49"/>
      <c r="W139" s="49"/>
      <c r="X139" s="49"/>
      <c r="Y139" s="49"/>
      <c r="Z139" s="49"/>
      <c r="AA139" s="49"/>
    </row>
    <row r="140" spans="1:27" x14ac:dyDescent="0.25">
      <c r="A140" s="89"/>
      <c r="B140" s="49"/>
      <c r="C140" s="49"/>
      <c r="D140" s="49"/>
      <c r="E140" s="49"/>
      <c r="F140" s="49"/>
      <c r="G140" s="49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49"/>
      <c r="AA140" s="49"/>
    </row>
    <row r="141" spans="1:27" x14ac:dyDescent="0.25">
      <c r="A141" s="89"/>
      <c r="B141" s="49"/>
      <c r="C141" s="49"/>
      <c r="D141" s="49"/>
      <c r="E141" s="49"/>
      <c r="F141" s="49"/>
      <c r="G141" s="49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49"/>
      <c r="AA141" s="49"/>
    </row>
    <row r="142" spans="1:27" x14ac:dyDescent="0.25">
      <c r="A142" s="89"/>
      <c r="B142" s="49"/>
      <c r="C142" s="49"/>
      <c r="D142" s="49"/>
      <c r="E142" s="49"/>
      <c r="F142" s="49"/>
      <c r="G142" s="49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  <c r="Z142" s="49"/>
      <c r="AA142" s="49"/>
    </row>
    <row r="143" spans="1:27" x14ac:dyDescent="0.25">
      <c r="A143" s="89"/>
      <c r="B143" s="49"/>
      <c r="C143" s="49"/>
      <c r="D143" s="49"/>
      <c r="E143" s="49"/>
      <c r="F143" s="49"/>
      <c r="G143" s="49"/>
      <c r="H143" s="49"/>
      <c r="I143" s="49"/>
      <c r="J143" s="49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49"/>
      <c r="Z143" s="49"/>
      <c r="AA143" s="49"/>
    </row>
    <row r="144" spans="1:27" x14ac:dyDescent="0.25">
      <c r="A144" s="89"/>
      <c r="B144" s="49"/>
      <c r="C144" s="49"/>
      <c r="D144" s="49"/>
      <c r="E144" s="49"/>
      <c r="F144" s="49"/>
      <c r="G144" s="49"/>
      <c r="H144" s="49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  <c r="Z144" s="49"/>
      <c r="AA144" s="49"/>
    </row>
    <row r="145" spans="1:27" x14ac:dyDescent="0.25">
      <c r="A145" s="89"/>
      <c r="B145" s="49"/>
      <c r="C145" s="49"/>
      <c r="D145" s="49"/>
      <c r="E145" s="49"/>
      <c r="F145" s="49"/>
      <c r="G145" s="49"/>
      <c r="H145" s="49"/>
      <c r="I145" s="49"/>
      <c r="J145" s="49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49"/>
      <c r="Z145" s="49"/>
      <c r="AA145" s="49"/>
    </row>
    <row r="146" spans="1:27" x14ac:dyDescent="0.25">
      <c r="A146" s="89"/>
      <c r="B146" s="49"/>
      <c r="C146" s="49"/>
      <c r="D146" s="49"/>
      <c r="E146" s="49"/>
      <c r="F146" s="49"/>
      <c r="G146" s="49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49"/>
      <c r="AA146" s="49"/>
    </row>
    <row r="147" spans="1:27" x14ac:dyDescent="0.25">
      <c r="A147" s="89"/>
      <c r="B147" s="49"/>
      <c r="C147" s="49"/>
      <c r="D147" s="49"/>
      <c r="E147" s="49"/>
      <c r="F147" s="49"/>
      <c r="G147" s="49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  <c r="Z147" s="49"/>
      <c r="AA147" s="49"/>
    </row>
    <row r="148" spans="1:27" x14ac:dyDescent="0.25">
      <c r="A148" s="89"/>
      <c r="B148" s="49"/>
      <c r="C148" s="49"/>
      <c r="D148" s="49"/>
      <c r="E148" s="49"/>
      <c r="F148" s="49"/>
      <c r="G148" s="49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  <c r="AA148" s="49"/>
    </row>
    <row r="149" spans="1:27" x14ac:dyDescent="0.25">
      <c r="A149" s="89"/>
      <c r="B149" s="49"/>
      <c r="C149" s="49"/>
      <c r="D149" s="49"/>
      <c r="E149" s="49"/>
      <c r="F149" s="49"/>
      <c r="G149" s="49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  <c r="Z149" s="49"/>
      <c r="AA149" s="49"/>
    </row>
    <row r="150" spans="1:27" x14ac:dyDescent="0.25">
      <c r="A150" s="89"/>
      <c r="B150" s="49"/>
      <c r="C150" s="49"/>
      <c r="D150" s="49"/>
      <c r="E150" s="49"/>
      <c r="F150" s="49"/>
      <c r="G150" s="49"/>
      <c r="H150" s="49"/>
      <c r="I150" s="49"/>
      <c r="J150" s="49"/>
      <c r="K150" s="49"/>
      <c r="L150" s="49"/>
      <c r="M150" s="49"/>
      <c r="N150" s="49"/>
      <c r="O150" s="49"/>
      <c r="P150" s="49"/>
      <c r="Q150" s="49"/>
      <c r="R150" s="49"/>
      <c r="S150" s="49"/>
      <c r="T150" s="49"/>
      <c r="U150" s="49"/>
      <c r="V150" s="49"/>
      <c r="W150" s="49"/>
      <c r="X150" s="49"/>
      <c r="Y150" s="49"/>
      <c r="Z150" s="49"/>
      <c r="AA150" s="49"/>
    </row>
    <row r="151" spans="1:27" x14ac:dyDescent="0.25">
      <c r="A151" s="89"/>
      <c r="B151" s="49"/>
      <c r="C151" s="49"/>
      <c r="D151" s="49"/>
      <c r="E151" s="49"/>
      <c r="F151" s="49"/>
      <c r="G151" s="49"/>
      <c r="H151" s="49"/>
      <c r="I151" s="49"/>
      <c r="J151" s="49"/>
      <c r="K151" s="49"/>
      <c r="L151" s="49"/>
      <c r="M151" s="49"/>
      <c r="N151" s="49"/>
      <c r="O151" s="49"/>
      <c r="P151" s="49"/>
      <c r="Q151" s="49"/>
      <c r="R151" s="49"/>
      <c r="S151" s="49"/>
      <c r="T151" s="49"/>
      <c r="U151" s="49"/>
      <c r="V151" s="49"/>
      <c r="W151" s="49"/>
      <c r="X151" s="49"/>
      <c r="Y151" s="49"/>
      <c r="Z151" s="49"/>
      <c r="AA151" s="49"/>
    </row>
    <row r="152" spans="1:27" x14ac:dyDescent="0.25">
      <c r="A152" s="89"/>
      <c r="B152" s="49"/>
      <c r="C152" s="49"/>
      <c r="D152" s="49"/>
      <c r="E152" s="49"/>
      <c r="F152" s="49"/>
      <c r="G152" s="49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49"/>
      <c r="AA152" s="49"/>
    </row>
    <row r="153" spans="1:27" x14ac:dyDescent="0.25">
      <c r="A153" s="89"/>
      <c r="B153" s="49"/>
      <c r="C153" s="49"/>
      <c r="D153" s="49"/>
      <c r="E153" s="49"/>
      <c r="F153" s="49"/>
      <c r="G153" s="49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49"/>
      <c r="AA153" s="49"/>
    </row>
    <row r="154" spans="1:27" x14ac:dyDescent="0.25">
      <c r="A154" s="89"/>
      <c r="B154" s="49"/>
      <c r="C154" s="49"/>
      <c r="D154" s="49"/>
      <c r="E154" s="49"/>
      <c r="F154" s="49"/>
      <c r="G154" s="49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49"/>
      <c r="AA154" s="49"/>
    </row>
    <row r="155" spans="1:27" x14ac:dyDescent="0.25">
      <c r="A155" s="89"/>
      <c r="B155" s="49"/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49"/>
      <c r="AA155" s="49"/>
    </row>
    <row r="156" spans="1:27" x14ac:dyDescent="0.25">
      <c r="A156" s="89"/>
      <c r="B156" s="49"/>
      <c r="C156" s="49"/>
      <c r="D156" s="49"/>
      <c r="E156" s="49"/>
      <c r="F156" s="49"/>
      <c r="G156" s="49"/>
      <c r="H156" s="49"/>
      <c r="I156" s="49"/>
      <c r="J156" s="4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49"/>
      <c r="Z156" s="49"/>
      <c r="AA156" s="49"/>
    </row>
    <row r="157" spans="1:27" x14ac:dyDescent="0.25">
      <c r="A157" s="89"/>
      <c r="B157" s="49"/>
      <c r="C157" s="49"/>
      <c r="D157" s="49"/>
      <c r="E157" s="49"/>
      <c r="F157" s="49"/>
      <c r="G157" s="49"/>
      <c r="H157" s="49"/>
      <c r="I157" s="49"/>
      <c r="J157" s="4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49"/>
      <c r="Z157" s="49"/>
      <c r="AA157" s="49"/>
    </row>
    <row r="158" spans="1:27" x14ac:dyDescent="0.25">
      <c r="A158" s="89"/>
      <c r="B158" s="49"/>
      <c r="C158" s="49"/>
      <c r="D158" s="49"/>
      <c r="E158" s="49"/>
      <c r="F158" s="49"/>
      <c r="G158" s="49"/>
      <c r="H158" s="49"/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49"/>
      <c r="Z158" s="49"/>
      <c r="AA158" s="49"/>
    </row>
    <row r="159" spans="1:27" x14ac:dyDescent="0.25">
      <c r="A159" s="89"/>
      <c r="B159" s="49"/>
      <c r="C159" s="49"/>
      <c r="D159" s="49"/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49"/>
      <c r="AA159" s="49"/>
    </row>
    <row r="160" spans="1:27" x14ac:dyDescent="0.25">
      <c r="A160" s="89"/>
      <c r="B160" s="49"/>
      <c r="C160" s="49"/>
      <c r="D160" s="49"/>
      <c r="E160" s="49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49"/>
      <c r="AA160" s="49"/>
    </row>
    <row r="161" spans="1:27" x14ac:dyDescent="0.25">
      <c r="A161" s="89"/>
      <c r="B161" s="49"/>
      <c r="C161" s="49"/>
      <c r="D161" s="49"/>
      <c r="E161" s="49"/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49"/>
      <c r="AA161" s="49"/>
    </row>
    <row r="162" spans="1:27" x14ac:dyDescent="0.25">
      <c r="A162" s="89"/>
      <c r="B162" s="49"/>
      <c r="C162" s="49"/>
      <c r="D162" s="49"/>
      <c r="E162" s="49"/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9"/>
      <c r="AA162" s="49"/>
    </row>
    <row r="163" spans="1:27" x14ac:dyDescent="0.25">
      <c r="A163" s="89"/>
      <c r="B163" s="49"/>
      <c r="C163" s="49"/>
      <c r="D163" s="49"/>
      <c r="E163" s="49"/>
      <c r="F163" s="49"/>
      <c r="G163" s="49"/>
      <c r="H163" s="49"/>
      <c r="I163" s="49"/>
      <c r="J163" s="49"/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9"/>
      <c r="W163" s="49"/>
      <c r="X163" s="49"/>
      <c r="Y163" s="49"/>
      <c r="Z163" s="49"/>
      <c r="AA163" s="49"/>
    </row>
    <row r="164" spans="1:27" x14ac:dyDescent="0.25">
      <c r="A164" s="89"/>
      <c r="B164" s="49"/>
      <c r="C164" s="49"/>
      <c r="D164" s="49"/>
      <c r="E164" s="49"/>
      <c r="F164" s="49"/>
      <c r="G164" s="49"/>
      <c r="H164" s="49"/>
      <c r="I164" s="49"/>
      <c r="J164" s="49"/>
      <c r="K164" s="49"/>
      <c r="L164" s="49"/>
      <c r="M164" s="49"/>
      <c r="N164" s="49"/>
      <c r="O164" s="49"/>
      <c r="P164" s="49"/>
      <c r="Q164" s="49"/>
      <c r="R164" s="49"/>
      <c r="S164" s="49"/>
      <c r="T164" s="49"/>
      <c r="U164" s="49"/>
      <c r="V164" s="49"/>
      <c r="W164" s="49"/>
      <c r="X164" s="49"/>
      <c r="Y164" s="49"/>
      <c r="Z164" s="49"/>
      <c r="AA164" s="49"/>
    </row>
    <row r="165" spans="1:27" x14ac:dyDescent="0.25">
      <c r="A165" s="89"/>
      <c r="B165" s="49"/>
      <c r="C165" s="49"/>
      <c r="D165" s="49"/>
      <c r="E165" s="49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9"/>
      <c r="AA165" s="49"/>
    </row>
    <row r="166" spans="1:27" x14ac:dyDescent="0.25">
      <c r="A166" s="89"/>
      <c r="B166" s="49"/>
      <c r="C166" s="49"/>
      <c r="D166" s="49"/>
      <c r="E166" s="49"/>
      <c r="F166" s="49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  <c r="AA166" s="49"/>
    </row>
    <row r="167" spans="1:27" x14ac:dyDescent="0.25">
      <c r="A167" s="89"/>
      <c r="B167" s="49"/>
      <c r="C167" s="49"/>
      <c r="D167" s="49"/>
      <c r="E167" s="49"/>
      <c r="F167" s="49"/>
      <c r="G167" s="49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49"/>
      <c r="AA167" s="49"/>
    </row>
    <row r="168" spans="1:27" x14ac:dyDescent="0.25">
      <c r="A168" s="89"/>
      <c r="B168" s="49"/>
      <c r="C168" s="49"/>
      <c r="D168" s="49"/>
      <c r="E168" s="49"/>
      <c r="F168" s="49"/>
      <c r="G168" s="49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49"/>
      <c r="AA168" s="49"/>
    </row>
    <row r="169" spans="1:27" x14ac:dyDescent="0.25">
      <c r="A169" s="89"/>
      <c r="B169" s="49"/>
      <c r="C169" s="49"/>
      <c r="D169" s="49"/>
      <c r="E169" s="49"/>
      <c r="F169" s="49"/>
      <c r="G169" s="49"/>
      <c r="H169" s="49"/>
      <c r="I169" s="49"/>
      <c r="J169" s="49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49"/>
      <c r="Z169" s="49"/>
      <c r="AA169" s="49"/>
    </row>
    <row r="170" spans="1:27" x14ac:dyDescent="0.25">
      <c r="A170" s="89"/>
      <c r="B170" s="49"/>
      <c r="C170" s="49"/>
      <c r="D170" s="49"/>
      <c r="E170" s="49"/>
      <c r="F170" s="49"/>
      <c r="G170" s="49"/>
      <c r="H170" s="49"/>
      <c r="I170" s="49"/>
      <c r="J170" s="49"/>
      <c r="K170" s="49"/>
      <c r="L170" s="49"/>
      <c r="M170" s="49"/>
      <c r="N170" s="49"/>
      <c r="O170" s="49"/>
      <c r="P170" s="49"/>
      <c r="Q170" s="49"/>
      <c r="R170" s="49"/>
      <c r="S170" s="49"/>
      <c r="T170" s="49"/>
      <c r="U170" s="49"/>
      <c r="V170" s="49"/>
      <c r="W170" s="49"/>
      <c r="X170" s="49"/>
      <c r="Y170" s="49"/>
      <c r="Z170" s="49"/>
      <c r="AA170" s="49"/>
    </row>
    <row r="171" spans="1:27" x14ac:dyDescent="0.25">
      <c r="A171" s="89"/>
      <c r="B171" s="49"/>
      <c r="C171" s="49"/>
      <c r="D171" s="49"/>
      <c r="E171" s="49"/>
      <c r="F171" s="49"/>
      <c r="G171" s="49"/>
      <c r="H171" s="49"/>
      <c r="I171" s="49"/>
      <c r="J171" s="49"/>
      <c r="K171" s="49"/>
      <c r="L171" s="49"/>
      <c r="M171" s="49"/>
      <c r="N171" s="49"/>
      <c r="O171" s="49"/>
      <c r="P171" s="49"/>
      <c r="Q171" s="49"/>
      <c r="R171" s="49"/>
      <c r="S171" s="49"/>
      <c r="T171" s="49"/>
      <c r="U171" s="49"/>
      <c r="V171" s="49"/>
      <c r="W171" s="49"/>
      <c r="X171" s="49"/>
      <c r="Y171" s="49"/>
      <c r="Z171" s="49"/>
      <c r="AA171" s="49"/>
    </row>
    <row r="172" spans="1:27" x14ac:dyDescent="0.25">
      <c r="A172" s="89"/>
      <c r="B172" s="49"/>
      <c r="C172" s="49"/>
      <c r="D172" s="49"/>
      <c r="E172" s="49"/>
      <c r="F172" s="49"/>
      <c r="G172" s="49"/>
      <c r="H172" s="49"/>
      <c r="I172" s="49"/>
      <c r="J172" s="49"/>
      <c r="K172" s="49"/>
      <c r="L172" s="49"/>
      <c r="M172" s="49"/>
      <c r="N172" s="49"/>
      <c r="O172" s="49"/>
      <c r="P172" s="49"/>
      <c r="Q172" s="49"/>
      <c r="R172" s="49"/>
      <c r="S172" s="49"/>
      <c r="T172" s="49"/>
      <c r="U172" s="49"/>
      <c r="V172" s="49"/>
      <c r="W172" s="49"/>
      <c r="X172" s="49"/>
      <c r="Y172" s="49"/>
      <c r="Z172" s="49"/>
      <c r="AA172" s="49"/>
    </row>
    <row r="173" spans="1:27" x14ac:dyDescent="0.25">
      <c r="A173" s="89"/>
      <c r="B173" s="49"/>
      <c r="C173" s="49"/>
      <c r="D173" s="49"/>
      <c r="E173" s="49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49"/>
      <c r="AA173" s="49"/>
    </row>
    <row r="174" spans="1:27" x14ac:dyDescent="0.25">
      <c r="A174" s="89"/>
      <c r="B174" s="49"/>
      <c r="C174" s="49"/>
      <c r="D174" s="49"/>
      <c r="E174" s="49"/>
      <c r="F174" s="49"/>
      <c r="G174" s="49"/>
      <c r="H174" s="49"/>
      <c r="I174" s="49"/>
      <c r="J174" s="49"/>
      <c r="K174" s="49"/>
      <c r="L174" s="49"/>
      <c r="M174" s="49"/>
      <c r="N174" s="49"/>
      <c r="O174" s="49"/>
      <c r="P174" s="49"/>
      <c r="Q174" s="49"/>
      <c r="R174" s="49"/>
      <c r="S174" s="49"/>
      <c r="T174" s="49"/>
      <c r="U174" s="49"/>
      <c r="V174" s="49"/>
      <c r="W174" s="49"/>
      <c r="X174" s="49"/>
      <c r="Y174" s="49"/>
      <c r="Z174" s="49"/>
      <c r="AA174" s="49"/>
    </row>
    <row r="175" spans="1:27" x14ac:dyDescent="0.25">
      <c r="A175" s="89"/>
      <c r="B175" s="49"/>
      <c r="C175" s="49"/>
      <c r="D175" s="49"/>
      <c r="E175" s="49"/>
      <c r="F175" s="49"/>
      <c r="G175" s="49"/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  <c r="Z175" s="49"/>
      <c r="AA175" s="49"/>
    </row>
    <row r="176" spans="1:27" x14ac:dyDescent="0.25">
      <c r="A176" s="89"/>
      <c r="B176" s="49"/>
      <c r="C176" s="49"/>
      <c r="D176" s="49"/>
      <c r="E176" s="49"/>
      <c r="F176" s="49"/>
      <c r="G176" s="49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  <c r="Z176" s="49"/>
      <c r="AA176" s="49"/>
    </row>
    <row r="177" spans="1:27" x14ac:dyDescent="0.25">
      <c r="A177" s="89"/>
      <c r="B177" s="49"/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49"/>
      <c r="AA177" s="49"/>
    </row>
    <row r="178" spans="1:27" x14ac:dyDescent="0.25">
      <c r="A178" s="89"/>
      <c r="B178" s="49"/>
      <c r="C178" s="49"/>
      <c r="D178" s="49"/>
      <c r="E178" s="49"/>
      <c r="F178" s="49"/>
      <c r="G178" s="49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49"/>
      <c r="AA178" s="49"/>
    </row>
    <row r="179" spans="1:27" x14ac:dyDescent="0.25">
      <c r="A179" s="89"/>
      <c r="B179" s="49"/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  <c r="Z179" s="49"/>
      <c r="AA179" s="49"/>
    </row>
    <row r="180" spans="1:27" x14ac:dyDescent="0.25">
      <c r="A180" s="89"/>
      <c r="B180" s="49"/>
      <c r="C180" s="49"/>
      <c r="D180" s="49"/>
      <c r="E180" s="49"/>
      <c r="F180" s="49"/>
      <c r="G180" s="49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  <c r="Z180" s="49"/>
      <c r="AA180" s="49"/>
    </row>
    <row r="181" spans="1:27" x14ac:dyDescent="0.25">
      <c r="A181" s="89"/>
      <c r="B181" s="49"/>
      <c r="C181" s="49"/>
      <c r="D181" s="49"/>
      <c r="E181" s="49"/>
      <c r="F181" s="49"/>
      <c r="G181" s="49"/>
      <c r="H181" s="49"/>
      <c r="I181" s="49"/>
      <c r="J181" s="49"/>
      <c r="K181" s="49"/>
      <c r="L181" s="49"/>
      <c r="M181" s="49"/>
      <c r="N181" s="49"/>
      <c r="O181" s="49"/>
      <c r="P181" s="49"/>
      <c r="Q181" s="49"/>
      <c r="R181" s="49"/>
      <c r="S181" s="49"/>
      <c r="T181" s="49"/>
      <c r="U181" s="49"/>
      <c r="V181" s="49"/>
      <c r="W181" s="49"/>
      <c r="X181" s="49"/>
      <c r="Y181" s="49"/>
      <c r="Z181" s="49"/>
      <c r="AA181" s="49"/>
    </row>
    <row r="182" spans="1:27" x14ac:dyDescent="0.25">
      <c r="A182" s="89"/>
      <c r="B182" s="49"/>
      <c r="C182" s="49"/>
      <c r="D182" s="49"/>
      <c r="E182" s="49"/>
      <c r="F182" s="49"/>
      <c r="G182" s="49"/>
      <c r="H182" s="49"/>
      <c r="I182" s="49"/>
      <c r="J182" s="49"/>
      <c r="K182" s="49"/>
      <c r="L182" s="49"/>
      <c r="M182" s="49"/>
      <c r="N182" s="49"/>
      <c r="O182" s="49"/>
      <c r="P182" s="49"/>
      <c r="Q182" s="49"/>
      <c r="R182" s="49"/>
      <c r="S182" s="49"/>
      <c r="T182" s="49"/>
      <c r="U182" s="49"/>
      <c r="V182" s="49"/>
      <c r="W182" s="49"/>
      <c r="X182" s="49"/>
      <c r="Y182" s="49"/>
      <c r="Z182" s="49"/>
      <c r="AA182" s="49"/>
    </row>
    <row r="183" spans="1:27" x14ac:dyDescent="0.25">
      <c r="A183" s="89"/>
      <c r="B183" s="49"/>
      <c r="C183" s="49"/>
      <c r="D183" s="49"/>
      <c r="E183" s="49"/>
      <c r="F183" s="49"/>
      <c r="G183" s="49"/>
      <c r="H183" s="49"/>
      <c r="I183" s="49"/>
      <c r="J183" s="49"/>
      <c r="K183" s="49"/>
      <c r="L183" s="49"/>
      <c r="M183" s="49"/>
      <c r="N183" s="49"/>
      <c r="O183" s="49"/>
      <c r="P183" s="49"/>
      <c r="Q183" s="49"/>
      <c r="R183" s="49"/>
      <c r="S183" s="49"/>
      <c r="T183" s="49"/>
      <c r="U183" s="49"/>
      <c r="V183" s="49"/>
      <c r="W183" s="49"/>
      <c r="X183" s="49"/>
      <c r="Y183" s="49"/>
      <c r="Z183" s="49"/>
      <c r="AA183" s="49"/>
    </row>
    <row r="184" spans="1:27" x14ac:dyDescent="0.25">
      <c r="A184" s="89"/>
      <c r="B184" s="49"/>
      <c r="C184" s="49"/>
      <c r="D184" s="49"/>
      <c r="E184" s="49"/>
      <c r="F184" s="49"/>
      <c r="G184" s="49"/>
      <c r="H184" s="49"/>
      <c r="I184" s="49"/>
      <c r="J184" s="49"/>
      <c r="K184" s="49"/>
      <c r="L184" s="49"/>
      <c r="M184" s="49"/>
      <c r="N184" s="49"/>
      <c r="O184" s="49"/>
      <c r="P184" s="49"/>
      <c r="Q184" s="49"/>
      <c r="R184" s="49"/>
      <c r="S184" s="49"/>
      <c r="T184" s="49"/>
      <c r="U184" s="49"/>
      <c r="V184" s="49"/>
      <c r="W184" s="49"/>
      <c r="X184" s="49"/>
      <c r="Y184" s="49"/>
      <c r="Z184" s="49"/>
      <c r="AA184" s="49"/>
    </row>
    <row r="185" spans="1:27" x14ac:dyDescent="0.25">
      <c r="A185" s="89"/>
      <c r="B185" s="49"/>
      <c r="C185" s="49"/>
      <c r="D185" s="49"/>
      <c r="E185" s="49"/>
      <c r="F185" s="49"/>
      <c r="G185" s="49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49"/>
      <c r="AA185" s="49"/>
    </row>
    <row r="186" spans="1:27" x14ac:dyDescent="0.25">
      <c r="A186" s="89"/>
      <c r="B186" s="49"/>
      <c r="C186" s="49"/>
      <c r="D186" s="49"/>
      <c r="E186" s="49"/>
      <c r="F186" s="49"/>
      <c r="G186" s="49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49"/>
      <c r="AA186" s="49"/>
    </row>
    <row r="187" spans="1:27" x14ac:dyDescent="0.25">
      <c r="A187" s="89"/>
      <c r="B187" s="49"/>
      <c r="C187" s="49"/>
      <c r="D187" s="49"/>
      <c r="E187" s="49"/>
      <c r="F187" s="49"/>
      <c r="G187" s="49"/>
      <c r="H187" s="49"/>
      <c r="I187" s="49"/>
      <c r="J187" s="49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49"/>
      <c r="Z187" s="49"/>
      <c r="AA187" s="49"/>
    </row>
    <row r="188" spans="1:27" x14ac:dyDescent="0.25">
      <c r="A188" s="89"/>
      <c r="B188" s="49"/>
      <c r="C188" s="49"/>
      <c r="D188" s="49"/>
      <c r="E188" s="49"/>
      <c r="F188" s="49"/>
      <c r="G188" s="49"/>
      <c r="H188" s="49"/>
      <c r="I188" s="49"/>
      <c r="J188" s="49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49"/>
      <c r="Z188" s="49"/>
      <c r="AA188" s="49"/>
    </row>
    <row r="189" spans="1:27" x14ac:dyDescent="0.25">
      <c r="A189" s="89"/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  <c r="Z189" s="49"/>
      <c r="AA189" s="49"/>
    </row>
    <row r="190" spans="1:27" x14ac:dyDescent="0.25">
      <c r="A190" s="89"/>
      <c r="B190" s="49"/>
      <c r="C190" s="49"/>
      <c r="D190" s="49"/>
      <c r="E190" s="49"/>
      <c r="F190" s="49"/>
      <c r="G190" s="49"/>
      <c r="H190" s="49"/>
      <c r="I190" s="49"/>
      <c r="J190" s="49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49"/>
      <c r="Z190" s="49"/>
      <c r="AA190" s="49"/>
    </row>
    <row r="191" spans="1:27" x14ac:dyDescent="0.25">
      <c r="A191" s="89"/>
      <c r="B191" s="49"/>
      <c r="C191" s="49"/>
      <c r="D191" s="49"/>
      <c r="E191" s="49"/>
      <c r="F191" s="49"/>
      <c r="G191" s="49"/>
      <c r="H191" s="49"/>
      <c r="I191" s="49"/>
      <c r="J191" s="49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49"/>
      <c r="Z191" s="49"/>
      <c r="AA191" s="49"/>
    </row>
    <row r="192" spans="1:27" x14ac:dyDescent="0.25">
      <c r="A192" s="89"/>
      <c r="B192" s="49"/>
      <c r="C192" s="49"/>
      <c r="D192" s="49"/>
      <c r="E192" s="49"/>
      <c r="F192" s="49"/>
      <c r="G192" s="49"/>
      <c r="H192" s="49"/>
      <c r="I192" s="49"/>
      <c r="J192" s="49"/>
      <c r="K192" s="49"/>
      <c r="L192" s="49"/>
      <c r="M192" s="49"/>
      <c r="N192" s="49"/>
      <c r="O192" s="49"/>
      <c r="P192" s="49"/>
      <c r="Q192" s="49"/>
      <c r="R192" s="49"/>
      <c r="S192" s="49"/>
      <c r="T192" s="49"/>
      <c r="U192" s="49"/>
      <c r="V192" s="49"/>
      <c r="W192" s="49"/>
      <c r="X192" s="49"/>
      <c r="Y192" s="49"/>
      <c r="Z192" s="49"/>
      <c r="AA192" s="49"/>
    </row>
    <row r="193" spans="1:27" x14ac:dyDescent="0.25">
      <c r="A193" s="89"/>
      <c r="B193" s="49"/>
      <c r="C193" s="49"/>
      <c r="D193" s="49"/>
      <c r="E193" s="49"/>
      <c r="F193" s="49"/>
      <c r="G193" s="49"/>
      <c r="H193" s="49"/>
      <c r="I193" s="49"/>
      <c r="J193" s="49"/>
      <c r="K193" s="49"/>
      <c r="L193" s="49"/>
      <c r="M193" s="49"/>
      <c r="N193" s="49"/>
      <c r="O193" s="49"/>
      <c r="P193" s="49"/>
      <c r="Q193" s="49"/>
      <c r="R193" s="49"/>
      <c r="S193" s="49"/>
      <c r="T193" s="49"/>
      <c r="U193" s="49"/>
      <c r="V193" s="49"/>
      <c r="W193" s="49"/>
      <c r="X193" s="49"/>
      <c r="Y193" s="49"/>
      <c r="Z193" s="49"/>
      <c r="AA193" s="49"/>
    </row>
    <row r="194" spans="1:27" x14ac:dyDescent="0.25">
      <c r="A194" s="8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  <c r="Z194" s="49"/>
      <c r="AA194" s="49"/>
    </row>
    <row r="195" spans="1:27" x14ac:dyDescent="0.25">
      <c r="A195" s="89"/>
      <c r="B195" s="49"/>
      <c r="C195" s="49"/>
      <c r="D195" s="49"/>
      <c r="E195" s="49"/>
      <c r="F195" s="49"/>
      <c r="G195" s="49"/>
      <c r="H195" s="49"/>
      <c r="I195" s="49"/>
      <c r="J195" s="49"/>
      <c r="K195" s="49"/>
      <c r="L195" s="49"/>
      <c r="M195" s="49"/>
      <c r="N195" s="49"/>
      <c r="O195" s="49"/>
      <c r="P195" s="49"/>
      <c r="Q195" s="49"/>
      <c r="R195" s="49"/>
      <c r="S195" s="49"/>
      <c r="T195" s="49"/>
      <c r="U195" s="49"/>
      <c r="V195" s="49"/>
      <c r="W195" s="49"/>
      <c r="X195" s="49"/>
      <c r="Y195" s="49"/>
      <c r="Z195" s="49"/>
      <c r="AA195" s="49"/>
    </row>
    <row r="196" spans="1:27" x14ac:dyDescent="0.25">
      <c r="A196" s="89"/>
      <c r="B196" s="49"/>
      <c r="C196" s="49"/>
      <c r="D196" s="49"/>
      <c r="E196" s="49"/>
      <c r="F196" s="49"/>
      <c r="G196" s="49"/>
      <c r="H196" s="49"/>
      <c r="I196" s="49"/>
      <c r="J196" s="49"/>
      <c r="K196" s="49"/>
      <c r="L196" s="49"/>
      <c r="M196" s="49"/>
      <c r="N196" s="49"/>
      <c r="O196" s="49"/>
      <c r="P196" s="49"/>
      <c r="Q196" s="49"/>
      <c r="R196" s="49"/>
      <c r="S196" s="49"/>
      <c r="T196" s="49"/>
      <c r="U196" s="49"/>
      <c r="V196" s="49"/>
      <c r="W196" s="49"/>
      <c r="X196" s="49"/>
      <c r="Y196" s="49"/>
      <c r="Z196" s="49"/>
      <c r="AA196" s="49"/>
    </row>
    <row r="197" spans="1:27" x14ac:dyDescent="0.25">
      <c r="A197" s="89"/>
      <c r="B197" s="49"/>
      <c r="C197" s="49"/>
      <c r="D197" s="49"/>
      <c r="E197" s="49"/>
      <c r="F197" s="49"/>
      <c r="G197" s="49"/>
      <c r="H197" s="49"/>
      <c r="I197" s="49"/>
      <c r="J197" s="49"/>
      <c r="K197" s="49"/>
      <c r="L197" s="49"/>
      <c r="M197" s="49"/>
      <c r="N197" s="49"/>
      <c r="O197" s="49"/>
      <c r="P197" s="49"/>
      <c r="Q197" s="49"/>
      <c r="R197" s="49"/>
      <c r="S197" s="49"/>
      <c r="T197" s="49"/>
      <c r="U197" s="49"/>
      <c r="V197" s="49"/>
      <c r="W197" s="49"/>
      <c r="X197" s="49"/>
      <c r="Y197" s="49"/>
      <c r="Z197" s="49"/>
      <c r="AA197" s="49"/>
    </row>
    <row r="198" spans="1:27" x14ac:dyDescent="0.25">
      <c r="A198" s="89"/>
      <c r="B198" s="49"/>
      <c r="C198" s="49"/>
      <c r="D198" s="49"/>
      <c r="E198" s="49"/>
      <c r="F198" s="49"/>
      <c r="G198" s="49"/>
      <c r="H198" s="49"/>
      <c r="I198" s="49"/>
      <c r="J198" s="49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49"/>
      <c r="Z198" s="49"/>
      <c r="AA198" s="49"/>
    </row>
    <row r="199" spans="1:27" x14ac:dyDescent="0.25">
      <c r="A199" s="89"/>
      <c r="B199" s="49"/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49"/>
      <c r="Z199" s="49"/>
      <c r="AA199" s="49"/>
    </row>
    <row r="200" spans="1:27" x14ac:dyDescent="0.25">
      <c r="A200" s="89"/>
      <c r="B200" s="49"/>
      <c r="C200" s="49"/>
      <c r="D200" s="49"/>
      <c r="E200" s="49"/>
      <c r="F200" s="49"/>
      <c r="G200" s="49"/>
      <c r="H200" s="49"/>
      <c r="I200" s="49"/>
      <c r="J200" s="49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49"/>
      <c r="Z200" s="49"/>
      <c r="AA200" s="49"/>
    </row>
    <row r="201" spans="1:27" x14ac:dyDescent="0.25">
      <c r="A201" s="89"/>
      <c r="B201" s="49"/>
      <c r="C201" s="49"/>
      <c r="D201" s="49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49"/>
      <c r="Z201" s="49"/>
      <c r="AA201" s="49"/>
    </row>
    <row r="202" spans="1:27" x14ac:dyDescent="0.25">
      <c r="A202" s="89"/>
      <c r="B202" s="49"/>
      <c r="C202" s="49"/>
      <c r="D202" s="49"/>
      <c r="E202" s="49"/>
      <c r="F202" s="49"/>
      <c r="G202" s="49"/>
      <c r="H202" s="49"/>
      <c r="I202" s="49"/>
      <c r="J202" s="49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49"/>
      <c r="Z202" s="49"/>
      <c r="AA202" s="49"/>
    </row>
    <row r="203" spans="1:27" x14ac:dyDescent="0.25">
      <c r="A203" s="89"/>
      <c r="B203" s="49"/>
      <c r="C203" s="49"/>
      <c r="D203" s="49"/>
      <c r="E203" s="49"/>
      <c r="F203" s="49"/>
      <c r="G203" s="49"/>
      <c r="H203" s="49"/>
      <c r="I203" s="49"/>
      <c r="J203" s="49"/>
      <c r="K203" s="49"/>
      <c r="L203" s="49"/>
      <c r="M203" s="49"/>
      <c r="N203" s="49"/>
      <c r="O203" s="49"/>
      <c r="P203" s="49"/>
      <c r="Q203" s="49"/>
      <c r="R203" s="49"/>
      <c r="S203" s="49"/>
      <c r="T203" s="49"/>
      <c r="U203" s="49"/>
      <c r="V203" s="49"/>
      <c r="W203" s="49"/>
      <c r="X203" s="49"/>
      <c r="Y203" s="49"/>
      <c r="Z203" s="49"/>
      <c r="AA203" s="49"/>
    </row>
    <row r="204" spans="1:27" x14ac:dyDescent="0.25">
      <c r="A204" s="89"/>
      <c r="B204" s="49"/>
      <c r="C204" s="49"/>
      <c r="D204" s="49"/>
      <c r="E204" s="49"/>
      <c r="F204" s="49"/>
      <c r="G204" s="49"/>
      <c r="H204" s="49"/>
      <c r="I204" s="49"/>
      <c r="J204" s="49"/>
      <c r="K204" s="49"/>
      <c r="L204" s="49"/>
      <c r="M204" s="49"/>
      <c r="N204" s="49"/>
      <c r="O204" s="49"/>
      <c r="P204" s="49"/>
      <c r="Q204" s="49"/>
      <c r="R204" s="49"/>
      <c r="S204" s="49"/>
      <c r="T204" s="49"/>
      <c r="U204" s="49"/>
      <c r="V204" s="49"/>
      <c r="W204" s="49"/>
      <c r="X204" s="49"/>
      <c r="Y204" s="49"/>
      <c r="Z204" s="49"/>
      <c r="AA204" s="49"/>
    </row>
    <row r="205" spans="1:27" x14ac:dyDescent="0.25">
      <c r="A205" s="89"/>
      <c r="B205" s="49"/>
      <c r="C205" s="49"/>
      <c r="D205" s="49"/>
      <c r="E205" s="49"/>
      <c r="F205" s="49"/>
      <c r="G205" s="49"/>
      <c r="H205" s="49"/>
      <c r="I205" s="49"/>
      <c r="J205" s="49"/>
      <c r="K205" s="49"/>
      <c r="L205" s="49"/>
      <c r="M205" s="49"/>
      <c r="N205" s="49"/>
      <c r="O205" s="49"/>
      <c r="P205" s="49"/>
      <c r="Q205" s="49"/>
      <c r="R205" s="49"/>
      <c r="S205" s="49"/>
      <c r="T205" s="49"/>
      <c r="U205" s="49"/>
      <c r="V205" s="49"/>
      <c r="W205" s="49"/>
      <c r="X205" s="49"/>
      <c r="Y205" s="49"/>
      <c r="Z205" s="49"/>
      <c r="AA205" s="49"/>
    </row>
    <row r="206" spans="1:27" x14ac:dyDescent="0.25">
      <c r="A206" s="89"/>
      <c r="B206" s="49"/>
      <c r="C206" s="49"/>
      <c r="D206" s="49"/>
      <c r="E206" s="49"/>
      <c r="F206" s="49"/>
      <c r="G206" s="49"/>
      <c r="H206" s="49"/>
      <c r="I206" s="49"/>
      <c r="J206" s="49"/>
      <c r="K206" s="49"/>
      <c r="L206" s="49"/>
      <c r="M206" s="49"/>
      <c r="N206" s="49"/>
      <c r="O206" s="49"/>
      <c r="P206" s="49"/>
      <c r="Q206" s="49"/>
      <c r="R206" s="49"/>
      <c r="S206" s="49"/>
      <c r="T206" s="49"/>
      <c r="U206" s="49"/>
      <c r="V206" s="49"/>
      <c r="W206" s="49"/>
      <c r="X206" s="49"/>
      <c r="Y206" s="49"/>
      <c r="Z206" s="49"/>
      <c r="AA206" s="49"/>
    </row>
    <row r="207" spans="1:27" x14ac:dyDescent="0.25">
      <c r="A207" s="89"/>
      <c r="B207" s="49"/>
      <c r="C207" s="49"/>
      <c r="D207" s="49"/>
      <c r="E207" s="49"/>
      <c r="F207" s="49"/>
      <c r="G207" s="49"/>
      <c r="H207" s="49"/>
      <c r="I207" s="49"/>
      <c r="J207" s="49"/>
      <c r="K207" s="49"/>
      <c r="L207" s="49"/>
      <c r="M207" s="49"/>
      <c r="N207" s="49"/>
      <c r="O207" s="49"/>
      <c r="P207" s="49"/>
      <c r="Q207" s="49"/>
      <c r="R207" s="49"/>
      <c r="S207" s="49"/>
      <c r="T207" s="49"/>
      <c r="U207" s="49"/>
      <c r="V207" s="49"/>
      <c r="W207" s="49"/>
      <c r="X207" s="49"/>
      <c r="Y207" s="49"/>
      <c r="Z207" s="49"/>
      <c r="AA207" s="49"/>
    </row>
    <row r="208" spans="1:27" x14ac:dyDescent="0.25">
      <c r="A208" s="89"/>
      <c r="B208" s="49"/>
      <c r="C208" s="49"/>
      <c r="D208" s="49"/>
      <c r="E208" s="49"/>
      <c r="F208" s="49"/>
      <c r="G208" s="49"/>
      <c r="H208" s="49"/>
      <c r="I208" s="49"/>
      <c r="J208" s="49"/>
      <c r="K208" s="49"/>
      <c r="L208" s="49"/>
      <c r="M208" s="49"/>
      <c r="N208" s="49"/>
      <c r="O208" s="49"/>
      <c r="P208" s="49"/>
      <c r="Q208" s="49"/>
      <c r="R208" s="49"/>
      <c r="S208" s="49"/>
      <c r="T208" s="49"/>
      <c r="U208" s="49"/>
      <c r="V208" s="49"/>
      <c r="W208" s="49"/>
      <c r="X208" s="49"/>
      <c r="Y208" s="49"/>
      <c r="Z208" s="49"/>
      <c r="AA208" s="49"/>
    </row>
    <row r="209" spans="1:27" x14ac:dyDescent="0.25">
      <c r="A209" s="89"/>
      <c r="B209" s="49"/>
      <c r="C209" s="49"/>
      <c r="D209" s="49"/>
      <c r="E209" s="49"/>
      <c r="F209" s="49"/>
      <c r="G209" s="49"/>
      <c r="H209" s="49"/>
      <c r="I209" s="49"/>
      <c r="J209" s="49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49"/>
      <c r="Z209" s="49"/>
      <c r="AA209" s="49"/>
    </row>
    <row r="210" spans="1:27" x14ac:dyDescent="0.25">
      <c r="A210" s="89"/>
      <c r="B210" s="49"/>
      <c r="C210" s="49"/>
      <c r="D210" s="49"/>
      <c r="E210" s="49"/>
      <c r="F210" s="49"/>
      <c r="G210" s="49"/>
      <c r="H210" s="49"/>
      <c r="I210" s="49"/>
      <c r="J210" s="49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49"/>
      <c r="Z210" s="49"/>
      <c r="AA210" s="49"/>
    </row>
    <row r="211" spans="1:27" x14ac:dyDescent="0.25">
      <c r="A211" s="89"/>
      <c r="B211" s="49"/>
      <c r="C211" s="49"/>
      <c r="D211" s="49"/>
      <c r="E211" s="49"/>
      <c r="F211" s="49"/>
      <c r="G211" s="49"/>
      <c r="H211" s="49"/>
      <c r="I211" s="49"/>
      <c r="J211" s="4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49"/>
      <c r="Z211" s="49"/>
      <c r="AA211" s="49"/>
    </row>
    <row r="212" spans="1:27" x14ac:dyDescent="0.25">
      <c r="A212" s="89"/>
      <c r="B212" s="49"/>
      <c r="C212" s="49"/>
      <c r="D212" s="49"/>
      <c r="E212" s="49"/>
      <c r="F212" s="49"/>
      <c r="G212" s="49"/>
      <c r="H212" s="49"/>
      <c r="I212" s="49"/>
      <c r="J212" s="4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49"/>
      <c r="Z212" s="49"/>
      <c r="AA212" s="49"/>
    </row>
    <row r="213" spans="1:27" x14ac:dyDescent="0.25">
      <c r="A213" s="89"/>
      <c r="B213" s="49"/>
      <c r="C213" s="49"/>
      <c r="D213" s="49"/>
      <c r="E213" s="49"/>
      <c r="F213" s="49"/>
      <c r="G213" s="49"/>
      <c r="H213" s="49"/>
      <c r="I213" s="49"/>
      <c r="J213" s="4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  <c r="AA213" s="49"/>
    </row>
    <row r="214" spans="1:27" x14ac:dyDescent="0.25">
      <c r="A214" s="89"/>
      <c r="B214" s="49"/>
      <c r="C214" s="49"/>
      <c r="D214" s="49"/>
      <c r="E214" s="49"/>
      <c r="F214" s="49"/>
      <c r="G214" s="49"/>
      <c r="H214" s="49"/>
      <c r="I214" s="49"/>
      <c r="J214" s="49"/>
      <c r="K214" s="49"/>
      <c r="L214" s="49"/>
      <c r="M214" s="49"/>
      <c r="N214" s="49"/>
      <c r="O214" s="49"/>
      <c r="P214" s="49"/>
      <c r="Q214" s="49"/>
      <c r="R214" s="49"/>
      <c r="S214" s="49"/>
      <c r="T214" s="49"/>
      <c r="U214" s="49"/>
      <c r="V214" s="49"/>
      <c r="W214" s="49"/>
      <c r="X214" s="49"/>
      <c r="Y214" s="49"/>
      <c r="Z214" s="49"/>
      <c r="AA214" s="49"/>
    </row>
    <row r="215" spans="1:27" x14ac:dyDescent="0.25">
      <c r="A215" s="89"/>
      <c r="B215" s="49"/>
      <c r="C215" s="49"/>
      <c r="D215" s="49"/>
      <c r="E215" s="49"/>
      <c r="F215" s="49"/>
      <c r="G215" s="49"/>
      <c r="H215" s="49"/>
      <c r="I215" s="49"/>
      <c r="J215" s="49"/>
      <c r="K215" s="49"/>
      <c r="L215" s="49"/>
      <c r="M215" s="49"/>
      <c r="N215" s="49"/>
      <c r="O215" s="49"/>
      <c r="P215" s="49"/>
      <c r="Q215" s="49"/>
      <c r="R215" s="49"/>
      <c r="S215" s="49"/>
      <c r="T215" s="49"/>
      <c r="U215" s="49"/>
      <c r="V215" s="49"/>
      <c r="W215" s="49"/>
      <c r="X215" s="49"/>
      <c r="Y215" s="49"/>
      <c r="Z215" s="49"/>
      <c r="AA215" s="49"/>
    </row>
    <row r="216" spans="1:27" x14ac:dyDescent="0.25">
      <c r="A216" s="89"/>
      <c r="B216" s="49"/>
      <c r="C216" s="49"/>
      <c r="D216" s="49"/>
      <c r="E216" s="49"/>
      <c r="F216" s="49"/>
      <c r="G216" s="49"/>
      <c r="H216" s="49"/>
      <c r="I216" s="49"/>
      <c r="J216" s="49"/>
      <c r="K216" s="49"/>
      <c r="L216" s="49"/>
      <c r="M216" s="49"/>
      <c r="N216" s="49"/>
      <c r="O216" s="49"/>
      <c r="P216" s="49"/>
      <c r="Q216" s="49"/>
      <c r="R216" s="49"/>
      <c r="S216" s="49"/>
      <c r="T216" s="49"/>
      <c r="U216" s="49"/>
      <c r="V216" s="49"/>
      <c r="W216" s="49"/>
      <c r="X216" s="49"/>
      <c r="Y216" s="49"/>
      <c r="Z216" s="49"/>
      <c r="AA216" s="49"/>
    </row>
    <row r="217" spans="1:27" x14ac:dyDescent="0.25">
      <c r="A217" s="89"/>
      <c r="B217" s="49"/>
      <c r="C217" s="49"/>
      <c r="D217" s="49"/>
      <c r="E217" s="49"/>
      <c r="F217" s="49"/>
      <c r="G217" s="49"/>
      <c r="H217" s="49"/>
      <c r="I217" s="49"/>
      <c r="J217" s="49"/>
      <c r="K217" s="49"/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  <c r="W217" s="49"/>
      <c r="X217" s="49"/>
      <c r="Y217" s="49"/>
      <c r="Z217" s="49"/>
      <c r="AA217" s="49"/>
    </row>
    <row r="218" spans="1:27" x14ac:dyDescent="0.25">
      <c r="A218" s="89"/>
      <c r="B218" s="49"/>
      <c r="C218" s="49"/>
      <c r="D218" s="49"/>
      <c r="E218" s="49"/>
      <c r="F218" s="49"/>
      <c r="G218" s="49"/>
      <c r="H218" s="49"/>
      <c r="I218" s="49"/>
      <c r="J218" s="49"/>
      <c r="K218" s="49"/>
      <c r="L218" s="49"/>
      <c r="M218" s="49"/>
      <c r="N218" s="49"/>
      <c r="O218" s="49"/>
      <c r="P218" s="49"/>
      <c r="Q218" s="49"/>
      <c r="R218" s="49"/>
      <c r="S218" s="49"/>
      <c r="T218" s="49"/>
      <c r="U218" s="49"/>
      <c r="V218" s="49"/>
      <c r="W218" s="49"/>
      <c r="X218" s="49"/>
      <c r="Y218" s="49"/>
      <c r="Z218" s="49"/>
      <c r="AA218" s="49"/>
    </row>
    <row r="219" spans="1:27" x14ac:dyDescent="0.25">
      <c r="A219" s="89"/>
      <c r="B219" s="49"/>
      <c r="C219" s="49"/>
      <c r="D219" s="49"/>
      <c r="E219" s="49"/>
      <c r="F219" s="49"/>
      <c r="G219" s="49"/>
      <c r="H219" s="49"/>
      <c r="I219" s="49"/>
      <c r="J219" s="49"/>
      <c r="K219" s="49"/>
      <c r="L219" s="49"/>
      <c r="M219" s="49"/>
      <c r="N219" s="49"/>
      <c r="O219" s="49"/>
      <c r="P219" s="49"/>
      <c r="Q219" s="49"/>
      <c r="R219" s="49"/>
      <c r="S219" s="49"/>
      <c r="T219" s="49"/>
      <c r="U219" s="49"/>
      <c r="V219" s="49"/>
      <c r="W219" s="49"/>
      <c r="X219" s="49"/>
      <c r="Y219" s="49"/>
      <c r="Z219" s="49"/>
      <c r="AA219" s="49"/>
    </row>
    <row r="220" spans="1:27" x14ac:dyDescent="0.25">
      <c r="A220" s="89"/>
      <c r="B220" s="49"/>
      <c r="C220" s="49"/>
      <c r="D220" s="49"/>
      <c r="E220" s="49"/>
      <c r="F220" s="49"/>
      <c r="G220" s="49"/>
      <c r="H220" s="49"/>
      <c r="I220" s="49"/>
      <c r="J220" s="49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49"/>
      <c r="Z220" s="49"/>
      <c r="AA220" s="49"/>
    </row>
    <row r="221" spans="1:27" x14ac:dyDescent="0.25">
      <c r="A221" s="89"/>
      <c r="B221" s="49"/>
      <c r="C221" s="49"/>
      <c r="D221" s="49"/>
      <c r="E221" s="49"/>
      <c r="F221" s="49"/>
      <c r="G221" s="49"/>
      <c r="H221" s="49"/>
      <c r="I221" s="49"/>
      <c r="J221" s="49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49"/>
      <c r="Z221" s="49"/>
      <c r="AA221" s="49"/>
    </row>
    <row r="222" spans="1:27" x14ac:dyDescent="0.25">
      <c r="A222" s="89"/>
      <c r="B222" s="49"/>
      <c r="C222" s="49"/>
      <c r="D222" s="49"/>
      <c r="E222" s="49"/>
      <c r="F222" s="49"/>
      <c r="G222" s="49"/>
      <c r="H222" s="49"/>
      <c r="I222" s="49"/>
      <c r="J222" s="49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49"/>
      <c r="Z222" s="49"/>
      <c r="AA222" s="49"/>
    </row>
    <row r="223" spans="1:27" x14ac:dyDescent="0.25">
      <c r="A223" s="89"/>
      <c r="B223" s="49"/>
      <c r="C223" s="49"/>
      <c r="D223" s="49"/>
      <c r="E223" s="49"/>
      <c r="F223" s="49"/>
      <c r="G223" s="49"/>
      <c r="H223" s="49"/>
      <c r="I223" s="49"/>
      <c r="J223" s="49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49"/>
      <c r="Z223" s="49"/>
      <c r="AA223" s="49"/>
    </row>
    <row r="224" spans="1:27" x14ac:dyDescent="0.25">
      <c r="A224" s="89"/>
      <c r="B224" s="49"/>
      <c r="C224" s="49"/>
      <c r="D224" s="49"/>
      <c r="E224" s="49"/>
      <c r="F224" s="49"/>
      <c r="G224" s="49"/>
      <c r="H224" s="49"/>
      <c r="I224" s="49"/>
      <c r="J224" s="49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49"/>
      <c r="Z224" s="49"/>
      <c r="AA224" s="49"/>
    </row>
    <row r="225" spans="1:27" x14ac:dyDescent="0.25">
      <c r="A225" s="89"/>
      <c r="B225" s="49"/>
      <c r="C225" s="49"/>
      <c r="D225" s="49"/>
      <c r="E225" s="49"/>
      <c r="F225" s="49"/>
      <c r="G225" s="49"/>
      <c r="H225" s="49"/>
      <c r="I225" s="49"/>
      <c r="J225" s="49"/>
      <c r="K225" s="49"/>
      <c r="L225" s="49"/>
      <c r="M225" s="49"/>
      <c r="N225" s="49"/>
      <c r="O225" s="49"/>
      <c r="P225" s="49"/>
      <c r="Q225" s="49"/>
      <c r="R225" s="49"/>
      <c r="S225" s="49"/>
      <c r="T225" s="49"/>
      <c r="U225" s="49"/>
      <c r="V225" s="49"/>
      <c r="W225" s="49"/>
      <c r="X225" s="49"/>
      <c r="Y225" s="49"/>
      <c r="Z225" s="49"/>
      <c r="AA225" s="49"/>
    </row>
    <row r="226" spans="1:27" x14ac:dyDescent="0.25">
      <c r="A226" s="89"/>
      <c r="B226" s="49"/>
      <c r="C226" s="49"/>
      <c r="D226" s="49"/>
      <c r="E226" s="49"/>
      <c r="F226" s="49"/>
      <c r="G226" s="49"/>
      <c r="H226" s="49"/>
      <c r="I226" s="49"/>
      <c r="J226" s="49"/>
      <c r="K226" s="49"/>
      <c r="L226" s="49"/>
      <c r="M226" s="49"/>
      <c r="N226" s="49"/>
      <c r="O226" s="49"/>
      <c r="P226" s="49"/>
      <c r="Q226" s="49"/>
      <c r="R226" s="49"/>
      <c r="S226" s="49"/>
      <c r="T226" s="49"/>
      <c r="U226" s="49"/>
      <c r="V226" s="49"/>
      <c r="W226" s="49"/>
      <c r="X226" s="49"/>
      <c r="Y226" s="49"/>
      <c r="Z226" s="49"/>
      <c r="AA226" s="49"/>
    </row>
    <row r="227" spans="1:27" x14ac:dyDescent="0.25">
      <c r="A227" s="89"/>
      <c r="B227" s="49"/>
      <c r="C227" s="49"/>
      <c r="D227" s="49"/>
      <c r="E227" s="49"/>
      <c r="F227" s="49"/>
      <c r="G227" s="49"/>
      <c r="H227" s="49"/>
      <c r="I227" s="49"/>
      <c r="J227" s="49"/>
      <c r="K227" s="49"/>
      <c r="L227" s="49"/>
      <c r="M227" s="49"/>
      <c r="N227" s="49"/>
      <c r="O227" s="49"/>
      <c r="P227" s="49"/>
      <c r="Q227" s="49"/>
      <c r="R227" s="49"/>
      <c r="S227" s="49"/>
      <c r="T227" s="49"/>
      <c r="U227" s="49"/>
      <c r="V227" s="49"/>
      <c r="W227" s="49"/>
      <c r="X227" s="49"/>
      <c r="Y227" s="49"/>
      <c r="Z227" s="49"/>
      <c r="AA227" s="49"/>
    </row>
    <row r="228" spans="1:27" x14ac:dyDescent="0.25">
      <c r="A228" s="89"/>
      <c r="B228" s="49"/>
      <c r="C228" s="49"/>
      <c r="D228" s="49"/>
      <c r="E228" s="49"/>
      <c r="F228" s="49"/>
      <c r="G228" s="49"/>
      <c r="H228" s="49"/>
      <c r="I228" s="49"/>
      <c r="J228" s="49"/>
      <c r="K228" s="49"/>
      <c r="L228" s="49"/>
      <c r="M228" s="49"/>
      <c r="N228" s="49"/>
      <c r="O228" s="49"/>
      <c r="P228" s="49"/>
      <c r="Q228" s="49"/>
      <c r="R228" s="49"/>
      <c r="S228" s="49"/>
      <c r="T228" s="49"/>
      <c r="U228" s="49"/>
      <c r="V228" s="49"/>
      <c r="W228" s="49"/>
      <c r="X228" s="49"/>
      <c r="Y228" s="49"/>
      <c r="Z228" s="49"/>
      <c r="AA228" s="49"/>
    </row>
    <row r="229" spans="1:27" x14ac:dyDescent="0.25">
      <c r="A229" s="89"/>
      <c r="B229" s="49"/>
      <c r="C229" s="49"/>
      <c r="D229" s="49"/>
      <c r="E229" s="49"/>
      <c r="F229" s="49"/>
      <c r="G229" s="49"/>
      <c r="H229" s="49"/>
      <c r="I229" s="49"/>
      <c r="J229" s="49"/>
      <c r="K229" s="49"/>
      <c r="L229" s="49"/>
      <c r="M229" s="49"/>
      <c r="N229" s="49"/>
      <c r="O229" s="49"/>
      <c r="P229" s="49"/>
      <c r="Q229" s="49"/>
      <c r="R229" s="49"/>
      <c r="S229" s="49"/>
      <c r="T229" s="49"/>
      <c r="U229" s="49"/>
      <c r="V229" s="49"/>
      <c r="W229" s="49"/>
      <c r="X229" s="49"/>
      <c r="Y229" s="49"/>
      <c r="Z229" s="49"/>
      <c r="AA229" s="49"/>
    </row>
    <row r="230" spans="1:27" x14ac:dyDescent="0.25">
      <c r="A230" s="89"/>
      <c r="B230" s="49"/>
      <c r="C230" s="49"/>
      <c r="D230" s="49"/>
      <c r="E230" s="49"/>
      <c r="F230" s="49"/>
      <c r="G230" s="49"/>
      <c r="H230" s="49"/>
      <c r="I230" s="49"/>
      <c r="J230" s="49"/>
      <c r="K230" s="49"/>
      <c r="L230" s="49"/>
      <c r="M230" s="49"/>
      <c r="N230" s="49"/>
      <c r="O230" s="49"/>
      <c r="P230" s="49"/>
      <c r="Q230" s="49"/>
      <c r="R230" s="49"/>
      <c r="S230" s="49"/>
      <c r="T230" s="49"/>
      <c r="U230" s="49"/>
      <c r="V230" s="49"/>
      <c r="W230" s="49"/>
      <c r="X230" s="49"/>
      <c r="Y230" s="49"/>
      <c r="Z230" s="49"/>
      <c r="AA230" s="49"/>
    </row>
    <row r="231" spans="1:27" x14ac:dyDescent="0.25">
      <c r="A231" s="89"/>
      <c r="B231" s="49"/>
      <c r="C231" s="49"/>
      <c r="D231" s="49"/>
      <c r="E231" s="49"/>
      <c r="F231" s="49"/>
      <c r="G231" s="49"/>
      <c r="H231" s="49"/>
      <c r="I231" s="49"/>
      <c r="J231" s="49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49"/>
      <c r="Z231" s="49"/>
      <c r="AA231" s="49"/>
    </row>
    <row r="232" spans="1:27" x14ac:dyDescent="0.25">
      <c r="A232" s="89"/>
      <c r="B232" s="49"/>
      <c r="C232" s="49"/>
      <c r="D232" s="49"/>
      <c r="E232" s="49"/>
      <c r="F232" s="49"/>
      <c r="G232" s="49"/>
      <c r="H232" s="49"/>
      <c r="I232" s="49"/>
      <c r="J232" s="49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49"/>
      <c r="Z232" s="49"/>
      <c r="AA232" s="49"/>
    </row>
    <row r="233" spans="1:27" x14ac:dyDescent="0.25">
      <c r="A233" s="89"/>
      <c r="B233" s="49"/>
      <c r="C233" s="49"/>
      <c r="D233" s="49"/>
      <c r="E233" s="49"/>
      <c r="F233" s="49"/>
      <c r="G233" s="49"/>
      <c r="H233" s="49"/>
      <c r="I233" s="49"/>
      <c r="J233" s="4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49"/>
      <c r="Z233" s="49"/>
      <c r="AA233" s="49"/>
    </row>
    <row r="234" spans="1:27" x14ac:dyDescent="0.25">
      <c r="A234" s="89"/>
      <c r="B234" s="49"/>
      <c r="C234" s="49"/>
      <c r="D234" s="49"/>
      <c r="E234" s="49"/>
      <c r="F234" s="49"/>
      <c r="G234" s="49"/>
      <c r="H234" s="49"/>
      <c r="I234" s="49"/>
      <c r="J234" s="4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49"/>
      <c r="Z234" s="49"/>
      <c r="AA234" s="49"/>
    </row>
    <row r="235" spans="1:27" x14ac:dyDescent="0.25">
      <c r="A235" s="89"/>
      <c r="B235" s="49"/>
      <c r="C235" s="49"/>
      <c r="D235" s="49"/>
      <c r="E235" s="49"/>
      <c r="F235" s="49"/>
      <c r="G235" s="49"/>
      <c r="H235" s="49"/>
      <c r="I235" s="49"/>
      <c r="J235" s="4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49"/>
      <c r="Z235" s="49"/>
      <c r="AA235" s="49"/>
    </row>
    <row r="236" spans="1:27" x14ac:dyDescent="0.25">
      <c r="A236" s="89"/>
      <c r="B236" s="49"/>
      <c r="C236" s="49"/>
      <c r="D236" s="49"/>
      <c r="E236" s="49"/>
      <c r="F236" s="49"/>
      <c r="G236" s="49"/>
      <c r="H236" s="49"/>
      <c r="I236" s="49"/>
      <c r="J236" s="49"/>
      <c r="K236" s="49"/>
      <c r="L236" s="49"/>
      <c r="M236" s="49"/>
      <c r="N236" s="49"/>
      <c r="O236" s="49"/>
      <c r="P236" s="49"/>
      <c r="Q236" s="49"/>
      <c r="R236" s="49"/>
      <c r="S236" s="49"/>
      <c r="T236" s="49"/>
      <c r="U236" s="49"/>
      <c r="V236" s="49"/>
      <c r="W236" s="49"/>
      <c r="X236" s="49"/>
      <c r="Y236" s="49"/>
      <c r="Z236" s="49"/>
      <c r="AA236" s="49"/>
    </row>
    <row r="237" spans="1:27" x14ac:dyDescent="0.25">
      <c r="A237" s="89"/>
      <c r="B237" s="49"/>
      <c r="C237" s="49"/>
      <c r="D237" s="49"/>
      <c r="E237" s="49"/>
      <c r="F237" s="49"/>
      <c r="G237" s="49"/>
      <c r="H237" s="49"/>
      <c r="I237" s="49"/>
      <c r="J237" s="49"/>
      <c r="K237" s="49"/>
      <c r="L237" s="49"/>
      <c r="M237" s="49"/>
      <c r="N237" s="49"/>
      <c r="O237" s="49"/>
      <c r="P237" s="49"/>
      <c r="Q237" s="49"/>
      <c r="R237" s="49"/>
      <c r="S237" s="49"/>
      <c r="T237" s="49"/>
      <c r="U237" s="49"/>
      <c r="V237" s="49"/>
      <c r="W237" s="49"/>
      <c r="X237" s="49"/>
      <c r="Y237" s="49"/>
      <c r="Z237" s="49"/>
      <c r="AA237" s="49"/>
    </row>
    <row r="238" spans="1:27" x14ac:dyDescent="0.25">
      <c r="A238" s="89"/>
      <c r="B238" s="49"/>
      <c r="C238" s="49"/>
      <c r="D238" s="49"/>
      <c r="E238" s="49"/>
      <c r="F238" s="49"/>
      <c r="G238" s="49"/>
      <c r="H238" s="49"/>
      <c r="I238" s="49"/>
      <c r="J238" s="49"/>
      <c r="K238" s="49"/>
      <c r="L238" s="49"/>
      <c r="M238" s="49"/>
      <c r="N238" s="49"/>
      <c r="O238" s="49"/>
      <c r="P238" s="49"/>
      <c r="Q238" s="49"/>
      <c r="R238" s="49"/>
      <c r="S238" s="49"/>
      <c r="T238" s="49"/>
      <c r="U238" s="49"/>
      <c r="V238" s="49"/>
      <c r="W238" s="49"/>
      <c r="X238" s="49"/>
      <c r="Y238" s="49"/>
      <c r="Z238" s="49"/>
      <c r="AA238" s="49"/>
    </row>
    <row r="239" spans="1:27" x14ac:dyDescent="0.25">
      <c r="A239" s="89"/>
      <c r="B239" s="49"/>
      <c r="C239" s="49"/>
      <c r="D239" s="49"/>
      <c r="E239" s="49"/>
      <c r="F239" s="49"/>
      <c r="G239" s="49"/>
      <c r="H239" s="49"/>
      <c r="I239" s="49"/>
      <c r="J239" s="49"/>
      <c r="K239" s="49"/>
      <c r="L239" s="49"/>
      <c r="M239" s="49"/>
      <c r="N239" s="49"/>
      <c r="O239" s="49"/>
      <c r="P239" s="49"/>
      <c r="Q239" s="49"/>
      <c r="R239" s="49"/>
      <c r="S239" s="49"/>
      <c r="T239" s="49"/>
      <c r="U239" s="49"/>
      <c r="V239" s="49"/>
      <c r="W239" s="49"/>
      <c r="X239" s="49"/>
      <c r="Y239" s="49"/>
      <c r="Z239" s="49"/>
      <c r="AA239" s="49"/>
    </row>
    <row r="240" spans="1:27" x14ac:dyDescent="0.25">
      <c r="A240" s="89"/>
      <c r="B240" s="49"/>
      <c r="C240" s="49"/>
      <c r="D240" s="49"/>
      <c r="E240" s="49"/>
      <c r="F240" s="49"/>
      <c r="G240" s="49"/>
      <c r="H240" s="49"/>
      <c r="I240" s="49"/>
      <c r="J240" s="49"/>
      <c r="K240" s="49"/>
      <c r="L240" s="49"/>
      <c r="M240" s="49"/>
      <c r="N240" s="49"/>
      <c r="O240" s="49"/>
      <c r="P240" s="49"/>
      <c r="Q240" s="49"/>
      <c r="R240" s="49"/>
      <c r="S240" s="49"/>
      <c r="T240" s="49"/>
      <c r="U240" s="49"/>
      <c r="V240" s="49"/>
      <c r="W240" s="49"/>
      <c r="X240" s="49"/>
      <c r="Y240" s="49"/>
      <c r="Z240" s="49"/>
      <c r="AA240" s="49"/>
    </row>
    <row r="241" spans="1:27" x14ac:dyDescent="0.25">
      <c r="A241" s="89"/>
      <c r="B241" s="49"/>
      <c r="C241" s="49"/>
      <c r="D241" s="49"/>
      <c r="E241" s="49"/>
      <c r="F241" s="49"/>
      <c r="G241" s="49"/>
      <c r="H241" s="49"/>
      <c r="I241" s="49"/>
      <c r="J241" s="49"/>
      <c r="K241" s="49"/>
      <c r="L241" s="49"/>
      <c r="M241" s="49"/>
      <c r="N241" s="49"/>
      <c r="O241" s="49"/>
      <c r="P241" s="49"/>
      <c r="Q241" s="49"/>
      <c r="R241" s="49"/>
      <c r="S241" s="49"/>
      <c r="T241" s="49"/>
      <c r="U241" s="49"/>
      <c r="V241" s="49"/>
      <c r="W241" s="49"/>
      <c r="X241" s="49"/>
      <c r="Y241" s="49"/>
      <c r="Z241" s="49"/>
      <c r="AA241" s="49"/>
    </row>
    <row r="242" spans="1:27" x14ac:dyDescent="0.25">
      <c r="A242" s="89"/>
      <c r="B242" s="49"/>
      <c r="C242" s="49"/>
      <c r="D242" s="49"/>
      <c r="E242" s="49"/>
      <c r="F242" s="49"/>
      <c r="G242" s="49"/>
      <c r="H242" s="49"/>
      <c r="I242" s="49"/>
      <c r="J242" s="49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49"/>
      <c r="Z242" s="49"/>
      <c r="AA242" s="49"/>
    </row>
    <row r="243" spans="1:27" x14ac:dyDescent="0.25">
      <c r="A243" s="89"/>
      <c r="B243" s="49"/>
      <c r="C243" s="49"/>
      <c r="D243" s="49"/>
      <c r="E243" s="49"/>
      <c r="F243" s="49"/>
      <c r="G243" s="49"/>
      <c r="H243" s="49"/>
      <c r="I243" s="49"/>
      <c r="J243" s="49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49"/>
      <c r="Z243" s="49"/>
      <c r="AA243" s="49"/>
    </row>
    <row r="244" spans="1:27" x14ac:dyDescent="0.25">
      <c r="A244" s="89"/>
      <c r="B244" s="49"/>
      <c r="C244" s="49"/>
      <c r="D244" s="49"/>
      <c r="E244" s="49"/>
      <c r="F244" s="49"/>
      <c r="G244" s="49"/>
      <c r="H244" s="49"/>
      <c r="I244" s="49"/>
      <c r="J244" s="49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49"/>
      <c r="Z244" s="49"/>
      <c r="AA244" s="49"/>
    </row>
    <row r="245" spans="1:27" x14ac:dyDescent="0.25">
      <c r="A245" s="89"/>
      <c r="B245" s="49"/>
      <c r="C245" s="49"/>
      <c r="D245" s="49"/>
      <c r="E245" s="49"/>
      <c r="F245" s="49"/>
      <c r="G245" s="49"/>
      <c r="H245" s="49"/>
      <c r="I245" s="49"/>
      <c r="J245" s="49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49"/>
      <c r="Z245" s="49"/>
      <c r="AA245" s="49"/>
    </row>
    <row r="246" spans="1:27" x14ac:dyDescent="0.25">
      <c r="A246" s="89"/>
      <c r="B246" s="49"/>
      <c r="C246" s="49"/>
      <c r="D246" s="49"/>
      <c r="E246" s="49"/>
      <c r="F246" s="49"/>
      <c r="G246" s="49"/>
      <c r="H246" s="49"/>
      <c r="I246" s="49"/>
      <c r="J246" s="49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49"/>
      <c r="Z246" s="49"/>
      <c r="AA246" s="49"/>
    </row>
    <row r="247" spans="1:27" x14ac:dyDescent="0.25">
      <c r="A247" s="89"/>
      <c r="B247" s="49"/>
      <c r="C247" s="49"/>
      <c r="D247" s="49"/>
      <c r="E247" s="49"/>
      <c r="F247" s="49"/>
      <c r="G247" s="49"/>
      <c r="H247" s="49"/>
      <c r="I247" s="49"/>
      <c r="J247" s="49"/>
      <c r="K247" s="49"/>
      <c r="L247" s="49"/>
      <c r="M247" s="49"/>
      <c r="N247" s="49"/>
      <c r="O247" s="49"/>
      <c r="P247" s="49"/>
      <c r="Q247" s="49"/>
      <c r="R247" s="49"/>
      <c r="S247" s="49"/>
      <c r="T247" s="49"/>
      <c r="U247" s="49"/>
      <c r="V247" s="49"/>
      <c r="W247" s="49"/>
      <c r="X247" s="49"/>
      <c r="Y247" s="49"/>
      <c r="Z247" s="49"/>
      <c r="AA247" s="49"/>
    </row>
    <row r="248" spans="1:27" x14ac:dyDescent="0.25">
      <c r="A248" s="89"/>
      <c r="B248" s="49"/>
      <c r="C248" s="49"/>
      <c r="D248" s="49"/>
      <c r="E248" s="49"/>
      <c r="F248" s="49"/>
      <c r="G248" s="49"/>
      <c r="H248" s="49"/>
      <c r="I248" s="49"/>
      <c r="J248" s="49"/>
      <c r="K248" s="49"/>
      <c r="L248" s="49"/>
      <c r="M248" s="49"/>
      <c r="N248" s="49"/>
      <c r="O248" s="49"/>
      <c r="P248" s="49"/>
      <c r="Q248" s="49"/>
      <c r="R248" s="49"/>
      <c r="S248" s="49"/>
      <c r="T248" s="49"/>
      <c r="U248" s="49"/>
      <c r="V248" s="49"/>
      <c r="W248" s="49"/>
      <c r="X248" s="49"/>
      <c r="Y248" s="49"/>
      <c r="Z248" s="49"/>
      <c r="AA248" s="49"/>
    </row>
    <row r="249" spans="1:27" x14ac:dyDescent="0.25">
      <c r="A249" s="89"/>
      <c r="B249" s="49"/>
      <c r="C249" s="49"/>
      <c r="D249" s="49"/>
      <c r="E249" s="49"/>
      <c r="F249" s="49"/>
      <c r="G249" s="49"/>
      <c r="H249" s="49"/>
      <c r="I249" s="49"/>
      <c r="J249" s="49"/>
      <c r="K249" s="49"/>
      <c r="L249" s="49"/>
      <c r="M249" s="49"/>
      <c r="N249" s="49"/>
      <c r="O249" s="49"/>
      <c r="P249" s="49"/>
      <c r="Q249" s="49"/>
      <c r="R249" s="49"/>
      <c r="S249" s="49"/>
      <c r="T249" s="49"/>
      <c r="U249" s="49"/>
      <c r="V249" s="49"/>
      <c r="W249" s="49"/>
      <c r="X249" s="49"/>
      <c r="Y249" s="49"/>
      <c r="Z249" s="49"/>
      <c r="AA249" s="49"/>
    </row>
    <row r="250" spans="1:27" x14ac:dyDescent="0.25">
      <c r="A250" s="89"/>
      <c r="B250" s="49"/>
      <c r="C250" s="49"/>
      <c r="D250" s="49"/>
      <c r="E250" s="49"/>
      <c r="F250" s="49"/>
      <c r="G250" s="49"/>
      <c r="H250" s="49"/>
      <c r="I250" s="49"/>
      <c r="J250" s="49"/>
      <c r="K250" s="49"/>
      <c r="L250" s="49"/>
      <c r="M250" s="49"/>
      <c r="N250" s="49"/>
      <c r="O250" s="49"/>
      <c r="P250" s="49"/>
      <c r="Q250" s="49"/>
      <c r="R250" s="49"/>
      <c r="S250" s="49"/>
      <c r="T250" s="49"/>
      <c r="U250" s="49"/>
      <c r="V250" s="49"/>
      <c r="W250" s="49"/>
      <c r="X250" s="49"/>
      <c r="Y250" s="49"/>
      <c r="Z250" s="49"/>
      <c r="AA250" s="49"/>
    </row>
    <row r="251" spans="1:27" x14ac:dyDescent="0.25">
      <c r="A251" s="89"/>
      <c r="B251" s="49"/>
      <c r="C251" s="49"/>
      <c r="D251" s="49"/>
      <c r="E251" s="49"/>
      <c r="F251" s="49"/>
      <c r="G251" s="49"/>
      <c r="H251" s="49"/>
      <c r="I251" s="49"/>
      <c r="J251" s="49"/>
      <c r="K251" s="49"/>
      <c r="L251" s="49"/>
      <c r="M251" s="49"/>
      <c r="N251" s="49"/>
      <c r="O251" s="49"/>
      <c r="P251" s="49"/>
      <c r="Q251" s="49"/>
      <c r="R251" s="49"/>
      <c r="S251" s="49"/>
      <c r="T251" s="49"/>
      <c r="U251" s="49"/>
      <c r="V251" s="49"/>
      <c r="W251" s="49"/>
      <c r="X251" s="49"/>
      <c r="Y251" s="49"/>
      <c r="Z251" s="49"/>
      <c r="AA251" s="49"/>
    </row>
    <row r="252" spans="1:27" x14ac:dyDescent="0.25">
      <c r="A252" s="89"/>
      <c r="B252" s="49"/>
      <c r="C252" s="49"/>
      <c r="D252" s="49"/>
      <c r="E252" s="49"/>
      <c r="F252" s="49"/>
      <c r="G252" s="49"/>
      <c r="H252" s="49"/>
      <c r="I252" s="49"/>
      <c r="J252" s="49"/>
      <c r="K252" s="49"/>
      <c r="L252" s="49"/>
      <c r="M252" s="49"/>
      <c r="N252" s="49"/>
      <c r="O252" s="49"/>
      <c r="P252" s="49"/>
      <c r="Q252" s="49"/>
      <c r="R252" s="49"/>
      <c r="S252" s="49"/>
      <c r="T252" s="49"/>
      <c r="U252" s="49"/>
      <c r="V252" s="49"/>
      <c r="W252" s="49"/>
      <c r="X252" s="49"/>
      <c r="Y252" s="49"/>
      <c r="Z252" s="49"/>
      <c r="AA252" s="49"/>
    </row>
    <row r="253" spans="1:27" x14ac:dyDescent="0.25">
      <c r="A253" s="89"/>
      <c r="B253" s="49"/>
      <c r="C253" s="49"/>
      <c r="D253" s="49"/>
      <c r="E253" s="49"/>
      <c r="F253" s="49"/>
      <c r="G253" s="49"/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49"/>
      <c r="Z253" s="49"/>
      <c r="AA253" s="49"/>
    </row>
    <row r="254" spans="1:27" x14ac:dyDescent="0.25">
      <c r="A254" s="89"/>
      <c r="B254" s="49"/>
      <c r="C254" s="49"/>
      <c r="D254" s="49"/>
      <c r="E254" s="49"/>
      <c r="F254" s="49"/>
      <c r="G254" s="49"/>
      <c r="H254" s="49"/>
      <c r="I254" s="49"/>
      <c r="J254" s="49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49"/>
      <c r="Z254" s="49"/>
      <c r="AA254" s="49"/>
    </row>
    <row r="255" spans="1:27" x14ac:dyDescent="0.25">
      <c r="A255" s="89"/>
      <c r="B255" s="49"/>
      <c r="C255" s="49"/>
      <c r="D255" s="49"/>
      <c r="E255" s="49"/>
      <c r="F255" s="49"/>
      <c r="G255" s="49"/>
      <c r="H255" s="49"/>
      <c r="I255" s="49"/>
      <c r="J255" s="49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49"/>
      <c r="Z255" s="49"/>
      <c r="AA255" s="49"/>
    </row>
    <row r="256" spans="1:27" x14ac:dyDescent="0.25">
      <c r="A256" s="89"/>
      <c r="B256" s="49"/>
      <c r="C256" s="49"/>
      <c r="D256" s="49"/>
      <c r="E256" s="49"/>
      <c r="F256" s="49"/>
      <c r="G256" s="49"/>
      <c r="H256" s="49"/>
      <c r="I256" s="49"/>
      <c r="J256" s="49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49"/>
      <c r="Z256" s="49"/>
      <c r="AA256" s="49"/>
    </row>
    <row r="257" spans="1:27" x14ac:dyDescent="0.25">
      <c r="A257" s="89"/>
      <c r="B257" s="49"/>
      <c r="C257" s="49"/>
      <c r="D257" s="49"/>
      <c r="E257" s="49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49"/>
      <c r="Z257" s="49"/>
      <c r="AA257" s="49"/>
    </row>
    <row r="258" spans="1:27" x14ac:dyDescent="0.25">
      <c r="A258" s="89"/>
      <c r="B258" s="49"/>
      <c r="C258" s="49"/>
      <c r="D258" s="49"/>
      <c r="E258" s="49"/>
      <c r="F258" s="49"/>
      <c r="G258" s="49"/>
      <c r="H258" s="49"/>
      <c r="I258" s="49"/>
      <c r="J258" s="49"/>
      <c r="K258" s="49"/>
      <c r="L258" s="49"/>
      <c r="M258" s="49"/>
      <c r="N258" s="49"/>
      <c r="O258" s="49"/>
      <c r="P258" s="49"/>
      <c r="Q258" s="49"/>
      <c r="R258" s="49"/>
      <c r="S258" s="49"/>
      <c r="T258" s="49"/>
      <c r="U258" s="49"/>
      <c r="V258" s="49"/>
      <c r="W258" s="49"/>
      <c r="X258" s="49"/>
      <c r="Y258" s="49"/>
      <c r="Z258" s="49"/>
      <c r="AA258" s="49"/>
    </row>
    <row r="259" spans="1:27" x14ac:dyDescent="0.25">
      <c r="A259" s="89"/>
      <c r="B259" s="49"/>
      <c r="C259" s="49"/>
      <c r="D259" s="49"/>
      <c r="E259" s="49"/>
      <c r="F259" s="49"/>
      <c r="G259" s="49"/>
      <c r="H259" s="49"/>
      <c r="I259" s="49"/>
      <c r="J259" s="49"/>
      <c r="K259" s="49"/>
      <c r="L259" s="49"/>
      <c r="M259" s="49"/>
      <c r="N259" s="49"/>
      <c r="O259" s="49"/>
      <c r="P259" s="49"/>
      <c r="Q259" s="49"/>
      <c r="R259" s="49"/>
      <c r="S259" s="49"/>
      <c r="T259" s="49"/>
      <c r="U259" s="49"/>
      <c r="V259" s="49"/>
      <c r="W259" s="49"/>
      <c r="X259" s="49"/>
      <c r="Y259" s="49"/>
      <c r="Z259" s="49"/>
      <c r="AA259" s="49"/>
    </row>
    <row r="260" spans="1:27" x14ac:dyDescent="0.25">
      <c r="A260" s="89"/>
      <c r="B260" s="49"/>
      <c r="C260" s="49"/>
      <c r="D260" s="49"/>
      <c r="E260" s="49"/>
      <c r="F260" s="49"/>
      <c r="G260" s="49"/>
      <c r="H260" s="49"/>
      <c r="I260" s="49"/>
      <c r="J260" s="49"/>
      <c r="K260" s="49"/>
      <c r="L260" s="49"/>
      <c r="M260" s="49"/>
      <c r="N260" s="49"/>
      <c r="O260" s="49"/>
      <c r="P260" s="49"/>
      <c r="Q260" s="49"/>
      <c r="R260" s="49"/>
      <c r="S260" s="49"/>
      <c r="T260" s="49"/>
      <c r="U260" s="49"/>
      <c r="V260" s="49"/>
      <c r="W260" s="49"/>
      <c r="X260" s="49"/>
      <c r="Y260" s="49"/>
      <c r="Z260" s="49"/>
      <c r="AA260" s="49"/>
    </row>
    <row r="261" spans="1:27" x14ac:dyDescent="0.25">
      <c r="A261" s="89"/>
      <c r="B261" s="49"/>
      <c r="C261" s="49"/>
      <c r="D261" s="49"/>
      <c r="E261" s="49"/>
      <c r="F261" s="49"/>
      <c r="G261" s="49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  <c r="AA261" s="49"/>
    </row>
    <row r="262" spans="1:27" x14ac:dyDescent="0.25">
      <c r="A262" s="89"/>
      <c r="B262" s="49"/>
      <c r="C262" s="49"/>
      <c r="D262" s="49"/>
      <c r="E262" s="49"/>
      <c r="F262" s="49"/>
      <c r="G262" s="49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49"/>
      <c r="Y262" s="49"/>
      <c r="Z262" s="49"/>
      <c r="AA262" s="49"/>
    </row>
    <row r="263" spans="1:27" x14ac:dyDescent="0.25">
      <c r="A263" s="89"/>
      <c r="B263" s="49"/>
      <c r="C263" s="49"/>
      <c r="D263" s="49"/>
      <c r="E263" s="49"/>
      <c r="F263" s="49"/>
      <c r="G263" s="49"/>
      <c r="H263" s="49"/>
      <c r="I263" s="49"/>
      <c r="J263" s="49"/>
      <c r="K263" s="49"/>
      <c r="L263" s="49"/>
      <c r="M263" s="49"/>
      <c r="N263" s="49"/>
      <c r="O263" s="49"/>
      <c r="P263" s="49"/>
      <c r="Q263" s="49"/>
      <c r="R263" s="49"/>
      <c r="S263" s="49"/>
      <c r="T263" s="49"/>
      <c r="U263" s="49"/>
      <c r="V263" s="49"/>
      <c r="W263" s="49"/>
      <c r="X263" s="49"/>
      <c r="Y263" s="49"/>
      <c r="Z263" s="49"/>
      <c r="AA263" s="49"/>
    </row>
    <row r="264" spans="1:27" x14ac:dyDescent="0.25">
      <c r="A264" s="89"/>
      <c r="B264" s="49"/>
      <c r="C264" s="49"/>
      <c r="D264" s="49"/>
      <c r="E264" s="49"/>
      <c r="F264" s="49"/>
      <c r="G264" s="49"/>
      <c r="H264" s="49"/>
      <c r="I264" s="49"/>
      <c r="J264" s="49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49"/>
      <c r="Z264" s="49"/>
      <c r="AA264" s="49"/>
    </row>
    <row r="265" spans="1:27" x14ac:dyDescent="0.25">
      <c r="A265" s="89"/>
      <c r="B265" s="49"/>
      <c r="C265" s="49"/>
      <c r="D265" s="49"/>
      <c r="E265" s="49"/>
      <c r="F265" s="49"/>
      <c r="G265" s="49"/>
      <c r="H265" s="49"/>
      <c r="I265" s="49"/>
      <c r="J265" s="49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49"/>
      <c r="Z265" s="49"/>
      <c r="AA265" s="49"/>
    </row>
    <row r="266" spans="1:27" x14ac:dyDescent="0.25">
      <c r="A266" s="89"/>
      <c r="B266" s="49"/>
      <c r="C266" s="49"/>
      <c r="D266" s="49"/>
      <c r="E266" s="49"/>
      <c r="F266" s="49"/>
      <c r="G266" s="49"/>
      <c r="H266" s="49"/>
      <c r="I266" s="49"/>
      <c r="J266" s="49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49"/>
      <c r="Z266" s="49"/>
      <c r="AA266" s="49"/>
    </row>
    <row r="267" spans="1:27" x14ac:dyDescent="0.25">
      <c r="A267" s="89"/>
      <c r="B267" s="49"/>
      <c r="C267" s="49"/>
      <c r="D267" s="49"/>
      <c r="E267" s="49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  <c r="AA267" s="49"/>
    </row>
    <row r="268" spans="1:27" x14ac:dyDescent="0.25">
      <c r="A268" s="89"/>
      <c r="B268" s="49"/>
      <c r="C268" s="49"/>
      <c r="D268" s="49"/>
      <c r="E268" s="49"/>
      <c r="F268" s="49"/>
      <c r="G268" s="49"/>
      <c r="H268" s="49"/>
      <c r="I268" s="49"/>
      <c r="J268" s="49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49"/>
      <c r="Z268" s="49"/>
      <c r="AA268" s="49"/>
    </row>
    <row r="269" spans="1:27" x14ac:dyDescent="0.25">
      <c r="A269" s="89"/>
      <c r="B269" s="49"/>
      <c r="C269" s="49"/>
      <c r="D269" s="49"/>
      <c r="E269" s="49"/>
      <c r="F269" s="49"/>
      <c r="G269" s="49"/>
      <c r="H269" s="49"/>
      <c r="I269" s="49"/>
      <c r="J269" s="49"/>
      <c r="K269" s="49"/>
      <c r="L269" s="49"/>
      <c r="M269" s="49"/>
      <c r="N269" s="49"/>
      <c r="O269" s="49"/>
      <c r="P269" s="49"/>
      <c r="Q269" s="49"/>
      <c r="R269" s="49"/>
      <c r="S269" s="49"/>
      <c r="T269" s="49"/>
      <c r="U269" s="49"/>
      <c r="V269" s="49"/>
      <c r="W269" s="49"/>
      <c r="X269" s="49"/>
      <c r="Y269" s="49"/>
      <c r="Z269" s="49"/>
      <c r="AA269" s="49"/>
    </row>
    <row r="270" spans="1:27" x14ac:dyDescent="0.25">
      <c r="A270" s="89"/>
      <c r="B270" s="49"/>
      <c r="C270" s="49"/>
      <c r="D270" s="49"/>
      <c r="E270" s="49"/>
      <c r="F270" s="49"/>
      <c r="G270" s="49"/>
      <c r="H270" s="49"/>
      <c r="I270" s="49"/>
      <c r="J270" s="49"/>
      <c r="K270" s="49"/>
      <c r="L270" s="49"/>
      <c r="M270" s="49"/>
      <c r="N270" s="49"/>
      <c r="O270" s="49"/>
      <c r="P270" s="49"/>
      <c r="Q270" s="49"/>
      <c r="R270" s="49"/>
      <c r="S270" s="49"/>
      <c r="T270" s="49"/>
      <c r="U270" s="49"/>
      <c r="V270" s="49"/>
      <c r="W270" s="49"/>
      <c r="X270" s="49"/>
      <c r="Y270" s="49"/>
      <c r="Z270" s="49"/>
      <c r="AA270" s="49"/>
    </row>
    <row r="271" spans="1:27" x14ac:dyDescent="0.25">
      <c r="A271" s="89"/>
      <c r="B271" s="49"/>
      <c r="C271" s="49"/>
      <c r="D271" s="49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  <c r="AA271" s="49"/>
    </row>
    <row r="272" spans="1:27" x14ac:dyDescent="0.25">
      <c r="A272" s="89"/>
      <c r="B272" s="49"/>
      <c r="C272" s="49"/>
      <c r="D272" s="49"/>
      <c r="E272" s="49"/>
      <c r="F272" s="49"/>
      <c r="G272" s="49"/>
      <c r="H272" s="49"/>
      <c r="I272" s="49"/>
      <c r="J272" s="49"/>
      <c r="K272" s="49"/>
      <c r="L272" s="49"/>
      <c r="M272" s="49"/>
      <c r="N272" s="49"/>
      <c r="O272" s="49"/>
      <c r="P272" s="49"/>
      <c r="Q272" s="49"/>
      <c r="R272" s="49"/>
      <c r="S272" s="49"/>
      <c r="T272" s="49"/>
      <c r="U272" s="49"/>
      <c r="V272" s="49"/>
      <c r="W272" s="49"/>
      <c r="X272" s="49"/>
      <c r="Y272" s="49"/>
      <c r="Z272" s="49"/>
      <c r="AA272" s="49"/>
    </row>
    <row r="273" spans="1:27" x14ac:dyDescent="0.25">
      <c r="A273" s="89"/>
      <c r="B273" s="49"/>
      <c r="C273" s="49"/>
      <c r="D273" s="49"/>
      <c r="E273" s="49"/>
      <c r="F273" s="49"/>
      <c r="G273" s="49"/>
      <c r="H273" s="49"/>
      <c r="I273" s="49"/>
      <c r="J273" s="49"/>
      <c r="K273" s="49"/>
      <c r="L273" s="49"/>
      <c r="M273" s="49"/>
      <c r="N273" s="49"/>
      <c r="O273" s="49"/>
      <c r="P273" s="49"/>
      <c r="Q273" s="49"/>
      <c r="R273" s="49"/>
      <c r="S273" s="49"/>
      <c r="T273" s="49"/>
      <c r="U273" s="49"/>
      <c r="V273" s="49"/>
      <c r="W273" s="49"/>
      <c r="X273" s="49"/>
      <c r="Y273" s="49"/>
      <c r="Z273" s="49"/>
      <c r="AA273" s="49"/>
    </row>
    <row r="274" spans="1:27" x14ac:dyDescent="0.25">
      <c r="A274" s="89"/>
      <c r="B274" s="49"/>
      <c r="C274" s="49"/>
      <c r="D274" s="49"/>
      <c r="E274" s="49"/>
      <c r="F274" s="49"/>
      <c r="G274" s="49"/>
      <c r="H274" s="49"/>
      <c r="I274" s="49"/>
      <c r="J274" s="49"/>
      <c r="K274" s="49"/>
      <c r="L274" s="49"/>
      <c r="M274" s="49"/>
      <c r="N274" s="49"/>
      <c r="O274" s="49"/>
      <c r="P274" s="49"/>
      <c r="Q274" s="49"/>
      <c r="R274" s="49"/>
      <c r="S274" s="49"/>
      <c r="T274" s="49"/>
      <c r="U274" s="49"/>
      <c r="V274" s="49"/>
      <c r="W274" s="49"/>
      <c r="X274" s="49"/>
      <c r="Y274" s="49"/>
      <c r="Z274" s="49"/>
      <c r="AA274" s="49"/>
    </row>
    <row r="275" spans="1:27" x14ac:dyDescent="0.25">
      <c r="A275" s="89"/>
      <c r="B275" s="49"/>
      <c r="C275" s="49"/>
      <c r="D275" s="49"/>
      <c r="E275" s="49"/>
      <c r="F275" s="49"/>
      <c r="G275" s="49"/>
      <c r="H275" s="49"/>
      <c r="I275" s="49"/>
      <c r="J275" s="49"/>
      <c r="K275" s="49"/>
      <c r="L275" s="49"/>
      <c r="M275" s="49"/>
      <c r="N275" s="49"/>
      <c r="O275" s="49"/>
      <c r="P275" s="49"/>
      <c r="Q275" s="49"/>
      <c r="R275" s="49"/>
      <c r="S275" s="49"/>
      <c r="T275" s="49"/>
      <c r="U275" s="49"/>
      <c r="V275" s="49"/>
      <c r="W275" s="49"/>
      <c r="X275" s="49"/>
      <c r="Y275" s="49"/>
      <c r="Z275" s="49"/>
      <c r="AA275" s="49"/>
    </row>
    <row r="276" spans="1:27" x14ac:dyDescent="0.25">
      <c r="A276" s="89"/>
      <c r="B276" s="49"/>
      <c r="C276" s="49"/>
      <c r="D276" s="49"/>
      <c r="E276" s="49"/>
      <c r="F276" s="49"/>
      <c r="G276" s="49"/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49"/>
      <c r="Y276" s="49"/>
      <c r="Z276" s="49"/>
      <c r="AA276" s="49"/>
    </row>
    <row r="277" spans="1:27" x14ac:dyDescent="0.25">
      <c r="A277" s="89"/>
      <c r="B277" s="49"/>
      <c r="C277" s="49"/>
      <c r="D277" s="49"/>
      <c r="E277" s="49"/>
      <c r="F277" s="49"/>
      <c r="G277" s="49"/>
      <c r="H277" s="49"/>
      <c r="I277" s="49"/>
      <c r="J277" s="49"/>
      <c r="K277" s="49"/>
      <c r="L277" s="49"/>
      <c r="M277" s="49"/>
      <c r="N277" s="49"/>
      <c r="O277" s="49"/>
      <c r="P277" s="49"/>
      <c r="Q277" s="49"/>
      <c r="R277" s="49"/>
      <c r="S277" s="49"/>
      <c r="T277" s="49"/>
      <c r="U277" s="49"/>
      <c r="V277" s="49"/>
      <c r="W277" s="49"/>
      <c r="X277" s="49"/>
      <c r="Y277" s="49"/>
      <c r="Z277" s="49"/>
      <c r="AA277" s="49"/>
    </row>
    <row r="278" spans="1:27" x14ac:dyDescent="0.25">
      <c r="A278" s="89"/>
      <c r="B278" s="49"/>
      <c r="C278" s="49"/>
      <c r="D278" s="49"/>
      <c r="E278" s="49"/>
      <c r="F278" s="49"/>
      <c r="G278" s="49"/>
      <c r="H278" s="49"/>
      <c r="I278" s="49"/>
      <c r="J278" s="49"/>
      <c r="K278" s="49"/>
      <c r="L278" s="49"/>
      <c r="M278" s="49"/>
      <c r="N278" s="49"/>
      <c r="O278" s="49"/>
      <c r="P278" s="49"/>
      <c r="Q278" s="49"/>
      <c r="R278" s="49"/>
      <c r="S278" s="49"/>
      <c r="T278" s="49"/>
      <c r="U278" s="49"/>
      <c r="V278" s="49"/>
      <c r="W278" s="49"/>
      <c r="X278" s="49"/>
      <c r="Y278" s="49"/>
      <c r="Z278" s="49"/>
      <c r="AA278" s="49"/>
    </row>
    <row r="279" spans="1:27" x14ac:dyDescent="0.25">
      <c r="A279" s="89"/>
      <c r="B279" s="49"/>
      <c r="C279" s="49"/>
      <c r="D279" s="49"/>
      <c r="E279" s="49"/>
      <c r="F279" s="49"/>
      <c r="G279" s="49"/>
      <c r="H279" s="49"/>
      <c r="I279" s="49"/>
      <c r="J279" s="49"/>
      <c r="K279" s="49"/>
      <c r="L279" s="49"/>
      <c r="M279" s="49"/>
      <c r="N279" s="49"/>
      <c r="O279" s="49"/>
      <c r="P279" s="49"/>
      <c r="Q279" s="49"/>
      <c r="R279" s="49"/>
      <c r="S279" s="49"/>
      <c r="T279" s="49"/>
      <c r="U279" s="49"/>
      <c r="V279" s="49"/>
      <c r="W279" s="49"/>
      <c r="X279" s="49"/>
      <c r="Y279" s="49"/>
      <c r="Z279" s="49"/>
      <c r="AA279" s="49"/>
    </row>
    <row r="280" spans="1:27" x14ac:dyDescent="0.25">
      <c r="A280" s="89"/>
      <c r="B280" s="49"/>
      <c r="C280" s="49"/>
      <c r="D280" s="49"/>
      <c r="E280" s="49"/>
      <c r="F280" s="49"/>
      <c r="G280" s="49"/>
      <c r="H280" s="49"/>
      <c r="I280" s="49"/>
      <c r="J280" s="49"/>
      <c r="K280" s="49"/>
      <c r="L280" s="49"/>
      <c r="M280" s="49"/>
      <c r="N280" s="49"/>
      <c r="O280" s="49"/>
      <c r="P280" s="49"/>
      <c r="Q280" s="49"/>
      <c r="R280" s="49"/>
      <c r="S280" s="49"/>
      <c r="T280" s="49"/>
      <c r="U280" s="49"/>
      <c r="V280" s="49"/>
      <c r="W280" s="49"/>
      <c r="X280" s="49"/>
      <c r="Y280" s="49"/>
      <c r="Z280" s="49"/>
      <c r="AA280" s="49"/>
    </row>
    <row r="281" spans="1:27" x14ac:dyDescent="0.25">
      <c r="A281" s="89"/>
      <c r="B281" s="49"/>
      <c r="C281" s="49"/>
      <c r="D281" s="49"/>
      <c r="E281" s="49"/>
      <c r="F281" s="49"/>
      <c r="G281" s="49"/>
      <c r="H281" s="49"/>
      <c r="I281" s="49"/>
      <c r="J281" s="49"/>
      <c r="K281" s="49"/>
      <c r="L281" s="49"/>
      <c r="M281" s="49"/>
      <c r="N281" s="49"/>
      <c r="O281" s="49"/>
      <c r="P281" s="49"/>
      <c r="Q281" s="49"/>
      <c r="R281" s="49"/>
      <c r="S281" s="49"/>
      <c r="T281" s="49"/>
      <c r="U281" s="49"/>
      <c r="V281" s="49"/>
      <c r="W281" s="49"/>
      <c r="X281" s="49"/>
      <c r="Y281" s="49"/>
      <c r="Z281" s="49"/>
      <c r="AA281" s="49"/>
    </row>
    <row r="282" spans="1:27" x14ac:dyDescent="0.25">
      <c r="A282" s="89"/>
      <c r="B282" s="49"/>
      <c r="C282" s="49"/>
      <c r="D282" s="49"/>
      <c r="E282" s="49"/>
      <c r="F282" s="49"/>
      <c r="G282" s="49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  <c r="AA282" s="49"/>
    </row>
    <row r="283" spans="1:27" x14ac:dyDescent="0.25">
      <c r="A283" s="89"/>
      <c r="B283" s="49"/>
      <c r="C283" s="49"/>
      <c r="D283" s="49"/>
      <c r="E283" s="49"/>
      <c r="F283" s="49"/>
      <c r="G283" s="49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  <c r="AA283" s="49"/>
    </row>
    <row r="284" spans="1:27" x14ac:dyDescent="0.25">
      <c r="A284" s="89"/>
      <c r="B284" s="49"/>
      <c r="C284" s="49"/>
      <c r="D284" s="49"/>
      <c r="E284" s="49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  <c r="AA284" s="49"/>
    </row>
    <row r="285" spans="1:27" x14ac:dyDescent="0.25">
      <c r="A285" s="89"/>
      <c r="B285" s="49"/>
      <c r="C285" s="49"/>
      <c r="D285" s="49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AA285" s="49"/>
    </row>
    <row r="286" spans="1:27" x14ac:dyDescent="0.25">
      <c r="A286" s="89"/>
      <c r="B286" s="49"/>
      <c r="C286" s="49"/>
      <c r="D286" s="49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AA286" s="49"/>
    </row>
    <row r="287" spans="1:27" x14ac:dyDescent="0.25">
      <c r="A287" s="89"/>
      <c r="B287" s="49"/>
      <c r="C287" s="49"/>
      <c r="D287" s="49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AA287" s="49"/>
    </row>
    <row r="288" spans="1:27" x14ac:dyDescent="0.25">
      <c r="A288" s="89"/>
      <c r="B288" s="49"/>
      <c r="C288" s="49"/>
      <c r="D288" s="49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AA288" s="49"/>
    </row>
    <row r="289" spans="1:27" x14ac:dyDescent="0.25">
      <c r="A289" s="89"/>
      <c r="B289" s="49"/>
      <c r="C289" s="49"/>
      <c r="D289" s="49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AA289" s="49"/>
    </row>
    <row r="290" spans="1:27" x14ac:dyDescent="0.25">
      <c r="A290" s="89"/>
      <c r="B290" s="49"/>
      <c r="C290" s="49"/>
      <c r="D290" s="49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AA290" s="49"/>
    </row>
    <row r="291" spans="1:27" x14ac:dyDescent="0.25">
      <c r="A291" s="89"/>
      <c r="B291" s="49"/>
      <c r="C291" s="49"/>
      <c r="D291" s="49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AA291" s="49"/>
    </row>
    <row r="292" spans="1:27" x14ac:dyDescent="0.25">
      <c r="A292" s="89"/>
      <c r="B292" s="49"/>
      <c r="C292" s="49"/>
      <c r="D292" s="49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AA292" s="49"/>
    </row>
    <row r="293" spans="1:27" x14ac:dyDescent="0.25">
      <c r="A293" s="89"/>
      <c r="B293" s="49"/>
      <c r="C293" s="49"/>
      <c r="D293" s="49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AA293" s="49"/>
    </row>
    <row r="294" spans="1:27" x14ac:dyDescent="0.25">
      <c r="A294" s="89"/>
      <c r="B294" s="49"/>
      <c r="C294" s="49"/>
      <c r="D294" s="49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AA294" s="49"/>
    </row>
    <row r="295" spans="1:27" x14ac:dyDescent="0.25">
      <c r="A295" s="89"/>
      <c r="B295" s="49"/>
      <c r="C295" s="49"/>
      <c r="D295" s="49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AA295" s="49"/>
    </row>
    <row r="296" spans="1:27" x14ac:dyDescent="0.25">
      <c r="A296" s="89"/>
      <c r="B296" s="49"/>
      <c r="C296" s="49"/>
      <c r="D296" s="49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AA296" s="49"/>
    </row>
    <row r="297" spans="1:27" x14ac:dyDescent="0.25">
      <c r="A297" s="89"/>
      <c r="B297" s="49"/>
      <c r="C297" s="49"/>
      <c r="D297" s="49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AA297" s="49"/>
    </row>
    <row r="298" spans="1:27" x14ac:dyDescent="0.25">
      <c r="A298" s="89"/>
      <c r="B298" s="49"/>
      <c r="C298" s="49"/>
      <c r="D298" s="49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AA298" s="49"/>
    </row>
    <row r="299" spans="1:27" x14ac:dyDescent="0.25">
      <c r="A299" s="89"/>
      <c r="B299" s="49"/>
      <c r="C299" s="49"/>
      <c r="D299" s="49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AA299" s="49"/>
    </row>
    <row r="300" spans="1:27" x14ac:dyDescent="0.25">
      <c r="A300" s="89"/>
      <c r="B300" s="49"/>
      <c r="C300" s="49"/>
      <c r="D300" s="49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AA300" s="49"/>
    </row>
    <row r="301" spans="1:27" x14ac:dyDescent="0.25">
      <c r="A301" s="89"/>
      <c r="B301" s="49"/>
      <c r="C301" s="49"/>
      <c r="D301" s="49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AA301" s="49"/>
    </row>
    <row r="302" spans="1:27" x14ac:dyDescent="0.25">
      <c r="A302" s="89"/>
      <c r="B302" s="49"/>
      <c r="C302" s="49"/>
      <c r="D302" s="49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AA302" s="49"/>
    </row>
    <row r="303" spans="1:27" x14ac:dyDescent="0.25">
      <c r="A303" s="89"/>
      <c r="B303" s="49"/>
      <c r="C303" s="49"/>
      <c r="D303" s="49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AA303" s="49"/>
    </row>
    <row r="304" spans="1:27" x14ac:dyDescent="0.25">
      <c r="A304" s="89"/>
      <c r="B304" s="49"/>
      <c r="C304" s="49"/>
      <c r="D304" s="49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AA304" s="49"/>
    </row>
    <row r="305" spans="1:27" x14ac:dyDescent="0.25">
      <c r="A305" s="89"/>
      <c r="B305" s="49"/>
      <c r="C305" s="49"/>
      <c r="D305" s="49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AA305" s="49"/>
    </row>
    <row r="306" spans="1:27" x14ac:dyDescent="0.25">
      <c r="A306" s="89"/>
      <c r="B306" s="49"/>
      <c r="C306" s="49"/>
      <c r="D306" s="49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AA306" s="49"/>
    </row>
    <row r="307" spans="1:27" x14ac:dyDescent="0.25">
      <c r="A307" s="89"/>
      <c r="B307" s="49"/>
      <c r="C307" s="49"/>
      <c r="D307" s="49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AA307" s="49"/>
    </row>
    <row r="308" spans="1:27" x14ac:dyDescent="0.25">
      <c r="A308" s="89"/>
      <c r="B308" s="49"/>
      <c r="C308" s="49"/>
      <c r="D308" s="49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AA308" s="49"/>
    </row>
    <row r="309" spans="1:27" x14ac:dyDescent="0.25">
      <c r="A309" s="89"/>
      <c r="B309" s="49"/>
      <c r="C309" s="49"/>
      <c r="D309" s="49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AA309" s="49"/>
    </row>
    <row r="310" spans="1:27" x14ac:dyDescent="0.25">
      <c r="A310" s="89"/>
      <c r="B310" s="49"/>
      <c r="C310" s="49"/>
      <c r="D310" s="49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AA310" s="49"/>
    </row>
    <row r="311" spans="1:27" x14ac:dyDescent="0.25">
      <c r="A311" s="89"/>
      <c r="B311" s="49"/>
      <c r="C311" s="49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AA311" s="49"/>
    </row>
    <row r="312" spans="1:27" x14ac:dyDescent="0.25">
      <c r="A312" s="89"/>
      <c r="B312" s="49"/>
      <c r="C312" s="49"/>
      <c r="D312" s="49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AA312" s="49"/>
    </row>
    <row r="313" spans="1:27" x14ac:dyDescent="0.25">
      <c r="A313" s="89"/>
      <c r="B313" s="49"/>
      <c r="C313" s="49"/>
      <c r="D313" s="49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AA313" s="49"/>
    </row>
    <row r="314" spans="1:27" x14ac:dyDescent="0.25">
      <c r="A314" s="89"/>
      <c r="B314" s="49"/>
      <c r="C314" s="49"/>
      <c r="D314" s="49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AA314" s="49"/>
    </row>
    <row r="315" spans="1:27" x14ac:dyDescent="0.25">
      <c r="A315" s="89"/>
      <c r="B315" s="49"/>
      <c r="C315" s="49"/>
      <c r="D315" s="49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AA315" s="49"/>
    </row>
    <row r="316" spans="1:27" x14ac:dyDescent="0.25">
      <c r="A316" s="89"/>
      <c r="B316" s="49"/>
      <c r="C316" s="49"/>
      <c r="D316" s="49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AA316" s="49"/>
    </row>
    <row r="317" spans="1:27" x14ac:dyDescent="0.25">
      <c r="A317" s="89"/>
      <c r="B317" s="49"/>
      <c r="C317" s="49"/>
      <c r="D317" s="49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AA317" s="49"/>
    </row>
    <row r="318" spans="1:27" x14ac:dyDescent="0.25">
      <c r="A318" s="89"/>
      <c r="B318" s="49"/>
      <c r="C318" s="49"/>
      <c r="D318" s="49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AA318" s="49"/>
    </row>
    <row r="319" spans="1:27" x14ac:dyDescent="0.25">
      <c r="A319" s="89"/>
      <c r="B319" s="49"/>
      <c r="C319" s="49"/>
      <c r="D319" s="49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AA319" s="49"/>
    </row>
    <row r="320" spans="1:27" x14ac:dyDescent="0.25">
      <c r="A320" s="89"/>
      <c r="B320" s="49"/>
      <c r="C320" s="49"/>
      <c r="D320" s="49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AA320" s="49"/>
    </row>
    <row r="321" spans="1:27" x14ac:dyDescent="0.25">
      <c r="A321" s="89"/>
      <c r="B321" s="49"/>
      <c r="C321" s="49"/>
      <c r="D321" s="49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AA321" s="49"/>
    </row>
    <row r="322" spans="1:27" x14ac:dyDescent="0.25">
      <c r="A322" s="89"/>
      <c r="B322" s="49"/>
      <c r="C322" s="49"/>
      <c r="D322" s="49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AA322" s="49"/>
    </row>
    <row r="323" spans="1:27" x14ac:dyDescent="0.25">
      <c r="A323" s="89"/>
      <c r="B323" s="49"/>
      <c r="C323" s="49"/>
      <c r="D323" s="49"/>
      <c r="E323" s="49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  <c r="AA323" s="49"/>
    </row>
    <row r="324" spans="1:27" x14ac:dyDescent="0.25">
      <c r="A324" s="89"/>
      <c r="B324" s="49"/>
      <c r="C324" s="49"/>
      <c r="D324" s="49"/>
      <c r="E324" s="49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  <c r="AA324" s="49"/>
    </row>
    <row r="325" spans="1:27" x14ac:dyDescent="0.25">
      <c r="A325" s="89"/>
      <c r="B325" s="49"/>
      <c r="C325" s="49"/>
      <c r="D325" s="49"/>
      <c r="E325" s="49"/>
      <c r="F325" s="49"/>
      <c r="G325" s="49"/>
      <c r="H325" s="49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49"/>
      <c r="U325" s="49"/>
      <c r="V325" s="49"/>
      <c r="W325" s="49"/>
      <c r="X325" s="49"/>
      <c r="Y325" s="49"/>
      <c r="Z325" s="49"/>
      <c r="AA325" s="49"/>
    </row>
    <row r="326" spans="1:27" x14ac:dyDescent="0.25">
      <c r="A326" s="89"/>
      <c r="B326" s="49"/>
      <c r="C326" s="49"/>
      <c r="D326" s="49"/>
      <c r="E326" s="49"/>
      <c r="F326" s="49"/>
      <c r="G326" s="49"/>
      <c r="H326" s="49"/>
      <c r="I326" s="49"/>
      <c r="J326" s="49"/>
      <c r="K326" s="49"/>
      <c r="L326" s="49"/>
      <c r="M326" s="49"/>
      <c r="N326" s="49"/>
      <c r="O326" s="49"/>
      <c r="P326" s="49"/>
      <c r="Q326" s="49"/>
      <c r="R326" s="49"/>
      <c r="S326" s="49"/>
      <c r="T326" s="49"/>
      <c r="U326" s="49"/>
      <c r="V326" s="49"/>
      <c r="W326" s="49"/>
      <c r="X326" s="49"/>
      <c r="Y326" s="49"/>
      <c r="Z326" s="49"/>
      <c r="AA326" s="49"/>
    </row>
    <row r="327" spans="1:27" x14ac:dyDescent="0.25">
      <c r="A327" s="89"/>
      <c r="B327" s="49"/>
      <c r="C327" s="49"/>
      <c r="D327" s="49"/>
      <c r="E327" s="49"/>
      <c r="F327" s="49"/>
      <c r="G327" s="49"/>
      <c r="H327" s="49"/>
      <c r="I327" s="49"/>
      <c r="J327" s="49"/>
      <c r="K327" s="49"/>
      <c r="L327" s="49"/>
      <c r="M327" s="49"/>
      <c r="N327" s="49"/>
      <c r="O327" s="49"/>
      <c r="P327" s="49"/>
      <c r="Q327" s="49"/>
      <c r="R327" s="49"/>
      <c r="S327" s="49"/>
      <c r="T327" s="49"/>
      <c r="U327" s="49"/>
      <c r="V327" s="49"/>
      <c r="W327" s="49"/>
      <c r="X327" s="49"/>
      <c r="Y327" s="49"/>
      <c r="Z327" s="49"/>
      <c r="AA327" s="49"/>
    </row>
    <row r="328" spans="1:27" x14ac:dyDescent="0.25">
      <c r="A328" s="89"/>
      <c r="B328" s="49"/>
      <c r="C328" s="49"/>
      <c r="D328" s="49"/>
      <c r="E328" s="49"/>
      <c r="F328" s="49"/>
      <c r="G328" s="49"/>
      <c r="H328" s="49"/>
      <c r="I328" s="49"/>
      <c r="J328" s="49"/>
      <c r="K328" s="49"/>
      <c r="L328" s="49"/>
      <c r="M328" s="49"/>
      <c r="N328" s="49"/>
      <c r="O328" s="49"/>
      <c r="P328" s="49"/>
      <c r="Q328" s="49"/>
      <c r="R328" s="49"/>
      <c r="S328" s="49"/>
      <c r="T328" s="49"/>
      <c r="U328" s="49"/>
      <c r="V328" s="49"/>
      <c r="W328" s="49"/>
      <c r="X328" s="49"/>
      <c r="Y328" s="49"/>
      <c r="Z328" s="49"/>
      <c r="AA328" s="49"/>
    </row>
    <row r="329" spans="1:27" x14ac:dyDescent="0.25">
      <c r="A329" s="89"/>
      <c r="B329" s="49"/>
      <c r="C329" s="49"/>
      <c r="D329" s="49"/>
      <c r="E329" s="49"/>
      <c r="F329" s="49"/>
      <c r="G329" s="49"/>
      <c r="H329" s="49"/>
      <c r="I329" s="49"/>
      <c r="J329" s="49"/>
      <c r="K329" s="49"/>
      <c r="L329" s="49"/>
      <c r="M329" s="49"/>
      <c r="N329" s="49"/>
      <c r="O329" s="49"/>
      <c r="P329" s="49"/>
      <c r="Q329" s="49"/>
      <c r="R329" s="49"/>
      <c r="S329" s="49"/>
      <c r="T329" s="49"/>
      <c r="U329" s="49"/>
      <c r="V329" s="49"/>
      <c r="W329" s="49"/>
      <c r="X329" s="49"/>
      <c r="Y329" s="49"/>
      <c r="Z329" s="49"/>
      <c r="AA329" s="49"/>
    </row>
    <row r="330" spans="1:27" x14ac:dyDescent="0.25">
      <c r="A330" s="89"/>
      <c r="B330" s="49"/>
      <c r="C330" s="49"/>
      <c r="D330" s="49"/>
      <c r="E330" s="49"/>
      <c r="F330" s="49"/>
      <c r="G330" s="49"/>
      <c r="H330" s="49"/>
      <c r="I330" s="49"/>
      <c r="J330" s="49"/>
      <c r="K330" s="49"/>
      <c r="L330" s="49"/>
      <c r="M330" s="49"/>
      <c r="N330" s="49"/>
      <c r="O330" s="49"/>
      <c r="P330" s="49"/>
      <c r="Q330" s="49"/>
      <c r="R330" s="49"/>
      <c r="S330" s="49"/>
      <c r="T330" s="49"/>
      <c r="U330" s="49"/>
      <c r="V330" s="49"/>
      <c r="W330" s="49"/>
      <c r="X330" s="49"/>
      <c r="Y330" s="49"/>
      <c r="Z330" s="49"/>
      <c r="AA330" s="49"/>
    </row>
    <row r="331" spans="1:27" x14ac:dyDescent="0.25">
      <c r="A331" s="89"/>
      <c r="B331" s="49"/>
      <c r="C331" s="49"/>
      <c r="D331" s="49"/>
      <c r="E331" s="49"/>
      <c r="F331" s="49"/>
      <c r="G331" s="49"/>
      <c r="H331" s="49"/>
      <c r="I331" s="49"/>
      <c r="J331" s="49"/>
      <c r="K331" s="49"/>
      <c r="L331" s="49"/>
      <c r="M331" s="49"/>
      <c r="N331" s="49"/>
      <c r="O331" s="49"/>
      <c r="P331" s="49"/>
      <c r="Q331" s="49"/>
      <c r="R331" s="49"/>
      <c r="S331" s="49"/>
      <c r="T331" s="49"/>
      <c r="U331" s="49"/>
      <c r="V331" s="49"/>
      <c r="W331" s="49"/>
      <c r="X331" s="49"/>
      <c r="Y331" s="49"/>
      <c r="Z331" s="49"/>
      <c r="AA331" s="49"/>
    </row>
    <row r="332" spans="1:27" x14ac:dyDescent="0.25">
      <c r="A332" s="89"/>
      <c r="B332" s="49"/>
      <c r="C332" s="49"/>
      <c r="D332" s="49"/>
      <c r="E332" s="49"/>
      <c r="F332" s="49"/>
      <c r="G332" s="49"/>
      <c r="H332" s="49"/>
      <c r="I332" s="49"/>
      <c r="J332" s="49"/>
      <c r="K332" s="49"/>
      <c r="L332" s="49"/>
      <c r="M332" s="49"/>
      <c r="N332" s="49"/>
      <c r="O332" s="49"/>
      <c r="P332" s="49"/>
      <c r="Q332" s="49"/>
      <c r="R332" s="49"/>
      <c r="S332" s="49"/>
      <c r="T332" s="49"/>
      <c r="U332" s="49"/>
      <c r="V332" s="49"/>
      <c r="W332" s="49"/>
      <c r="X332" s="49"/>
      <c r="Y332" s="49"/>
      <c r="Z332" s="49"/>
      <c r="AA332" s="49"/>
    </row>
    <row r="333" spans="1:27" x14ac:dyDescent="0.25">
      <c r="A333" s="89"/>
      <c r="B333" s="49"/>
      <c r="C333" s="49"/>
      <c r="D333" s="49"/>
      <c r="E333" s="49"/>
      <c r="F333" s="49"/>
      <c r="G333" s="49"/>
      <c r="H333" s="49"/>
      <c r="I333" s="49"/>
      <c r="J333" s="49"/>
      <c r="K333" s="49"/>
      <c r="L333" s="49"/>
      <c r="M333" s="49"/>
      <c r="N333" s="49"/>
      <c r="O333" s="49"/>
      <c r="P333" s="49"/>
      <c r="Q333" s="49"/>
      <c r="R333" s="49"/>
      <c r="S333" s="49"/>
      <c r="T333" s="49"/>
      <c r="U333" s="49"/>
      <c r="V333" s="49"/>
      <c r="W333" s="49"/>
      <c r="X333" s="49"/>
      <c r="Y333" s="49"/>
      <c r="Z333" s="49"/>
      <c r="AA333" s="49"/>
    </row>
    <row r="334" spans="1:27" x14ac:dyDescent="0.25">
      <c r="A334" s="89"/>
      <c r="B334" s="49"/>
      <c r="C334" s="49"/>
      <c r="D334" s="49"/>
      <c r="E334" s="49"/>
      <c r="F334" s="49"/>
      <c r="G334" s="49"/>
      <c r="H334" s="49"/>
      <c r="I334" s="49"/>
      <c r="J334" s="49"/>
      <c r="K334" s="49"/>
      <c r="L334" s="49"/>
      <c r="M334" s="49"/>
      <c r="N334" s="49"/>
      <c r="O334" s="49"/>
      <c r="P334" s="49"/>
      <c r="Q334" s="49"/>
      <c r="R334" s="49"/>
      <c r="S334" s="49"/>
      <c r="T334" s="49"/>
      <c r="U334" s="49"/>
      <c r="V334" s="49"/>
      <c r="W334" s="49"/>
      <c r="X334" s="49"/>
      <c r="Y334" s="49"/>
      <c r="Z334" s="49"/>
      <c r="AA334" s="49"/>
    </row>
    <row r="335" spans="1:27" x14ac:dyDescent="0.25">
      <c r="A335" s="89"/>
      <c r="B335" s="49"/>
      <c r="C335" s="49"/>
      <c r="D335" s="49"/>
      <c r="E335" s="49"/>
      <c r="F335" s="49"/>
      <c r="G335" s="49"/>
      <c r="H335" s="49"/>
      <c r="I335" s="49"/>
      <c r="J335" s="49"/>
      <c r="K335" s="49"/>
      <c r="L335" s="49"/>
      <c r="M335" s="49"/>
      <c r="N335" s="49"/>
      <c r="O335" s="49"/>
      <c r="P335" s="49"/>
      <c r="Q335" s="49"/>
      <c r="R335" s="49"/>
      <c r="S335" s="49"/>
      <c r="T335" s="49"/>
      <c r="U335" s="49"/>
      <c r="V335" s="49"/>
      <c r="W335" s="49"/>
      <c r="X335" s="49"/>
      <c r="Y335" s="49"/>
      <c r="Z335" s="49"/>
      <c r="AA335" s="49"/>
    </row>
    <row r="336" spans="1:27" x14ac:dyDescent="0.25">
      <c r="A336" s="89"/>
      <c r="B336" s="49"/>
      <c r="C336" s="49"/>
      <c r="D336" s="49"/>
      <c r="E336" s="49"/>
      <c r="F336" s="49"/>
      <c r="G336" s="49"/>
      <c r="H336" s="49"/>
      <c r="I336" s="49"/>
      <c r="J336" s="49"/>
      <c r="K336" s="49"/>
      <c r="L336" s="49"/>
      <c r="M336" s="49"/>
      <c r="N336" s="49"/>
      <c r="O336" s="49"/>
      <c r="P336" s="49"/>
      <c r="Q336" s="49"/>
      <c r="R336" s="49"/>
      <c r="S336" s="49"/>
      <c r="T336" s="49"/>
      <c r="U336" s="49"/>
      <c r="V336" s="49"/>
      <c r="W336" s="49"/>
      <c r="X336" s="49"/>
      <c r="Y336" s="49"/>
      <c r="Z336" s="49"/>
      <c r="AA336" s="49"/>
    </row>
    <row r="337" spans="1:27" x14ac:dyDescent="0.25">
      <c r="A337" s="89"/>
      <c r="B337" s="49"/>
      <c r="C337" s="49"/>
      <c r="D337" s="49"/>
      <c r="E337" s="49"/>
      <c r="F337" s="49"/>
      <c r="G337" s="49"/>
      <c r="H337" s="49"/>
      <c r="I337" s="49"/>
      <c r="J337" s="49"/>
      <c r="K337" s="49"/>
      <c r="L337" s="49"/>
      <c r="M337" s="49"/>
      <c r="N337" s="49"/>
      <c r="O337" s="49"/>
      <c r="P337" s="49"/>
      <c r="Q337" s="49"/>
      <c r="R337" s="49"/>
      <c r="S337" s="49"/>
      <c r="T337" s="49"/>
      <c r="U337" s="49"/>
      <c r="V337" s="49"/>
      <c r="W337" s="49"/>
      <c r="X337" s="49"/>
      <c r="Y337" s="49"/>
      <c r="Z337" s="49"/>
      <c r="AA337" s="49"/>
    </row>
    <row r="338" spans="1:27" x14ac:dyDescent="0.25">
      <c r="A338" s="89"/>
      <c r="B338" s="49"/>
      <c r="C338" s="49"/>
      <c r="D338" s="49"/>
      <c r="E338" s="49"/>
      <c r="F338" s="49"/>
      <c r="G338" s="49"/>
      <c r="H338" s="49"/>
      <c r="I338" s="49"/>
      <c r="J338" s="49"/>
      <c r="K338" s="49"/>
      <c r="L338" s="49"/>
      <c r="M338" s="49"/>
      <c r="N338" s="49"/>
      <c r="O338" s="49"/>
      <c r="P338" s="49"/>
      <c r="Q338" s="49"/>
      <c r="R338" s="49"/>
      <c r="S338" s="49"/>
      <c r="T338" s="49"/>
      <c r="U338" s="49"/>
      <c r="V338" s="49"/>
      <c r="W338" s="49"/>
      <c r="X338" s="49"/>
      <c r="Y338" s="49"/>
      <c r="Z338" s="49"/>
      <c r="AA338" s="49"/>
    </row>
    <row r="339" spans="1:27" x14ac:dyDescent="0.25">
      <c r="A339" s="89"/>
      <c r="B339" s="49"/>
      <c r="C339" s="49"/>
      <c r="D339" s="49"/>
      <c r="E339" s="49"/>
      <c r="F339" s="49"/>
      <c r="G339" s="49"/>
      <c r="H339" s="49"/>
      <c r="I339" s="49"/>
      <c r="J339" s="49"/>
      <c r="K339" s="49"/>
      <c r="L339" s="49"/>
      <c r="M339" s="49"/>
      <c r="N339" s="49"/>
      <c r="O339" s="49"/>
      <c r="P339" s="49"/>
      <c r="Q339" s="49"/>
      <c r="R339" s="49"/>
      <c r="S339" s="49"/>
      <c r="T339" s="49"/>
      <c r="U339" s="49"/>
      <c r="V339" s="49"/>
      <c r="W339" s="49"/>
      <c r="X339" s="49"/>
      <c r="Y339" s="49"/>
      <c r="Z339" s="49"/>
      <c r="AA339" s="49"/>
    </row>
    <row r="340" spans="1:27" x14ac:dyDescent="0.25">
      <c r="A340" s="89"/>
      <c r="B340" s="49"/>
      <c r="C340" s="49"/>
      <c r="D340" s="49"/>
      <c r="E340" s="49"/>
      <c r="F340" s="49"/>
      <c r="G340" s="49"/>
      <c r="H340" s="49"/>
      <c r="I340" s="49"/>
      <c r="J340" s="49"/>
      <c r="K340" s="49"/>
      <c r="L340" s="49"/>
      <c r="M340" s="49"/>
      <c r="N340" s="49"/>
      <c r="O340" s="49"/>
      <c r="P340" s="49"/>
      <c r="Q340" s="49"/>
      <c r="R340" s="49"/>
      <c r="S340" s="49"/>
      <c r="T340" s="49"/>
      <c r="U340" s="49"/>
      <c r="V340" s="49"/>
      <c r="W340" s="49"/>
      <c r="X340" s="49"/>
      <c r="Y340" s="49"/>
      <c r="Z340" s="49"/>
      <c r="AA340" s="49"/>
    </row>
    <row r="341" spans="1:27" x14ac:dyDescent="0.25">
      <c r="A341" s="89"/>
      <c r="B341" s="49"/>
      <c r="C341" s="49"/>
      <c r="D341" s="49"/>
      <c r="E341" s="49"/>
      <c r="F341" s="49"/>
      <c r="G341" s="49"/>
      <c r="H341" s="49"/>
      <c r="I341" s="49"/>
      <c r="J341" s="49"/>
      <c r="K341" s="49"/>
      <c r="L341" s="49"/>
      <c r="M341" s="49"/>
      <c r="N341" s="49"/>
      <c r="O341" s="49"/>
      <c r="P341" s="49"/>
      <c r="Q341" s="49"/>
      <c r="R341" s="49"/>
      <c r="S341" s="49"/>
      <c r="T341" s="49"/>
      <c r="U341" s="49"/>
      <c r="V341" s="49"/>
      <c r="W341" s="49"/>
      <c r="X341" s="49"/>
      <c r="Y341" s="49"/>
      <c r="Z341" s="49"/>
      <c r="AA341" s="49"/>
    </row>
    <row r="342" spans="1:27" x14ac:dyDescent="0.25">
      <c r="A342" s="89"/>
      <c r="B342" s="49"/>
      <c r="C342" s="49"/>
      <c r="D342" s="49"/>
      <c r="E342" s="49"/>
      <c r="F342" s="49"/>
      <c r="G342" s="49"/>
      <c r="H342" s="49"/>
      <c r="I342" s="49"/>
      <c r="J342" s="49"/>
      <c r="K342" s="49"/>
      <c r="L342" s="49"/>
      <c r="M342" s="49"/>
      <c r="N342" s="49"/>
      <c r="O342" s="49"/>
      <c r="P342" s="49"/>
      <c r="Q342" s="49"/>
      <c r="R342" s="49"/>
      <c r="S342" s="49"/>
      <c r="T342" s="49"/>
      <c r="U342" s="49"/>
      <c r="V342" s="49"/>
      <c r="W342" s="49"/>
      <c r="X342" s="49"/>
      <c r="Y342" s="49"/>
      <c r="Z342" s="49"/>
      <c r="AA342" s="49"/>
    </row>
    <row r="343" spans="1:27" x14ac:dyDescent="0.25">
      <c r="A343" s="89"/>
      <c r="B343" s="49"/>
      <c r="C343" s="49"/>
      <c r="D343" s="49"/>
      <c r="E343" s="49"/>
      <c r="F343" s="49"/>
      <c r="G343" s="49"/>
      <c r="H343" s="49"/>
      <c r="I343" s="49"/>
      <c r="J343" s="49"/>
      <c r="K343" s="49"/>
      <c r="L343" s="49"/>
      <c r="M343" s="49"/>
      <c r="N343" s="49"/>
      <c r="O343" s="49"/>
      <c r="P343" s="49"/>
      <c r="Q343" s="49"/>
      <c r="R343" s="49"/>
      <c r="S343" s="49"/>
      <c r="T343" s="49"/>
      <c r="U343" s="49"/>
      <c r="V343" s="49"/>
      <c r="W343" s="49"/>
      <c r="X343" s="49"/>
      <c r="Y343" s="49"/>
      <c r="Z343" s="49"/>
      <c r="AA343" s="49"/>
    </row>
    <row r="344" spans="1:27" x14ac:dyDescent="0.25">
      <c r="A344" s="89"/>
      <c r="B344" s="49"/>
      <c r="C344" s="49"/>
      <c r="D344" s="49"/>
      <c r="E344" s="49"/>
      <c r="F344" s="49"/>
      <c r="G344" s="49"/>
      <c r="H344" s="49"/>
      <c r="I344" s="49"/>
      <c r="J344" s="49"/>
      <c r="K344" s="49"/>
      <c r="L344" s="49"/>
      <c r="M344" s="49"/>
      <c r="N344" s="49"/>
      <c r="O344" s="49"/>
      <c r="P344" s="49"/>
      <c r="Q344" s="49"/>
      <c r="R344" s="49"/>
      <c r="S344" s="49"/>
      <c r="T344" s="49"/>
      <c r="U344" s="49"/>
      <c r="V344" s="49"/>
      <c r="W344" s="49"/>
      <c r="X344" s="49"/>
      <c r="Y344" s="49"/>
      <c r="Z344" s="49"/>
      <c r="AA344" s="49"/>
    </row>
    <row r="345" spans="1:27" x14ac:dyDescent="0.25">
      <c r="A345" s="89"/>
      <c r="B345" s="49"/>
      <c r="C345" s="49"/>
      <c r="D345" s="49"/>
      <c r="E345" s="49"/>
      <c r="F345" s="49"/>
      <c r="G345" s="49"/>
      <c r="H345" s="49"/>
      <c r="I345" s="49"/>
      <c r="J345" s="49"/>
      <c r="K345" s="49"/>
      <c r="L345" s="49"/>
      <c r="M345" s="49"/>
      <c r="N345" s="49"/>
      <c r="O345" s="49"/>
      <c r="P345" s="49"/>
      <c r="Q345" s="49"/>
      <c r="R345" s="49"/>
      <c r="S345" s="49"/>
      <c r="T345" s="49"/>
      <c r="U345" s="49"/>
      <c r="V345" s="49"/>
      <c r="W345" s="49"/>
      <c r="X345" s="49"/>
      <c r="Y345" s="49"/>
      <c r="Z345" s="49"/>
      <c r="AA345" s="49"/>
    </row>
    <row r="346" spans="1:27" x14ac:dyDescent="0.25">
      <c r="A346" s="89"/>
      <c r="B346" s="49"/>
      <c r="C346" s="49"/>
      <c r="D346" s="49"/>
      <c r="E346" s="49"/>
      <c r="F346" s="49"/>
      <c r="G346" s="49"/>
      <c r="H346" s="49"/>
      <c r="I346" s="49"/>
      <c r="J346" s="49"/>
      <c r="K346" s="49"/>
      <c r="L346" s="49"/>
      <c r="M346" s="49"/>
      <c r="N346" s="49"/>
      <c r="O346" s="49"/>
      <c r="P346" s="49"/>
      <c r="Q346" s="49"/>
      <c r="R346" s="49"/>
      <c r="S346" s="49"/>
      <c r="T346" s="49"/>
      <c r="U346" s="49"/>
      <c r="V346" s="49"/>
      <c r="W346" s="49"/>
      <c r="X346" s="49"/>
      <c r="Y346" s="49"/>
      <c r="Z346" s="49"/>
      <c r="AA346" s="49"/>
    </row>
    <row r="347" spans="1:27" x14ac:dyDescent="0.25">
      <c r="A347" s="89"/>
      <c r="B347" s="49"/>
      <c r="C347" s="49"/>
      <c r="D347" s="49"/>
      <c r="E347" s="49"/>
      <c r="F347" s="49"/>
      <c r="G347" s="49"/>
      <c r="H347" s="49"/>
      <c r="I347" s="49"/>
      <c r="J347" s="49"/>
      <c r="K347" s="49"/>
      <c r="L347" s="49"/>
      <c r="M347" s="49"/>
      <c r="N347" s="49"/>
      <c r="O347" s="49"/>
      <c r="P347" s="49"/>
      <c r="Q347" s="49"/>
      <c r="R347" s="49"/>
      <c r="S347" s="49"/>
      <c r="T347" s="49"/>
      <c r="U347" s="49"/>
      <c r="V347" s="49"/>
      <c r="W347" s="49"/>
      <c r="X347" s="49"/>
      <c r="Y347" s="49"/>
      <c r="Z347" s="49"/>
      <c r="AA347" s="49"/>
    </row>
    <row r="348" spans="1:27" x14ac:dyDescent="0.25">
      <c r="A348" s="89"/>
      <c r="B348" s="49"/>
      <c r="C348" s="49"/>
      <c r="D348" s="49"/>
      <c r="E348" s="49"/>
      <c r="F348" s="49"/>
      <c r="G348" s="49"/>
      <c r="H348" s="49"/>
      <c r="I348" s="49"/>
      <c r="J348" s="49"/>
      <c r="K348" s="49"/>
      <c r="L348" s="49"/>
      <c r="M348" s="49"/>
      <c r="N348" s="49"/>
      <c r="O348" s="49"/>
      <c r="P348" s="49"/>
      <c r="Q348" s="49"/>
      <c r="R348" s="49"/>
      <c r="S348" s="49"/>
      <c r="T348" s="49"/>
      <c r="U348" s="49"/>
      <c r="V348" s="49"/>
      <c r="W348" s="49"/>
      <c r="X348" s="49"/>
      <c r="Y348" s="49"/>
      <c r="Z348" s="49"/>
      <c r="AA348" s="49"/>
    </row>
    <row r="349" spans="1:27" x14ac:dyDescent="0.25">
      <c r="A349" s="89"/>
      <c r="B349" s="49"/>
      <c r="C349" s="49"/>
      <c r="D349" s="49"/>
      <c r="E349" s="49"/>
      <c r="F349" s="49"/>
      <c r="G349" s="49"/>
      <c r="H349" s="49"/>
      <c r="I349" s="49"/>
      <c r="J349" s="49"/>
      <c r="K349" s="49"/>
      <c r="L349" s="49"/>
      <c r="M349" s="49"/>
      <c r="N349" s="49"/>
      <c r="O349" s="49"/>
      <c r="P349" s="49"/>
      <c r="Q349" s="49"/>
      <c r="R349" s="49"/>
      <c r="S349" s="49"/>
      <c r="T349" s="49"/>
      <c r="U349" s="49"/>
      <c r="V349" s="49"/>
      <c r="W349" s="49"/>
      <c r="X349" s="49"/>
      <c r="Y349" s="49"/>
      <c r="Z349" s="49"/>
      <c r="AA349" s="49"/>
    </row>
    <row r="350" spans="1:27" x14ac:dyDescent="0.25">
      <c r="A350" s="89"/>
      <c r="B350" s="49"/>
      <c r="C350" s="49"/>
      <c r="D350" s="49"/>
      <c r="E350" s="49"/>
      <c r="F350" s="49"/>
      <c r="G350" s="49"/>
      <c r="H350" s="49"/>
      <c r="I350" s="49"/>
      <c r="J350" s="49"/>
      <c r="K350" s="49"/>
      <c r="L350" s="49"/>
      <c r="M350" s="49"/>
      <c r="N350" s="49"/>
      <c r="O350" s="49"/>
      <c r="P350" s="49"/>
      <c r="Q350" s="49"/>
      <c r="R350" s="49"/>
      <c r="S350" s="49"/>
      <c r="T350" s="49"/>
      <c r="U350" s="49"/>
      <c r="V350" s="49"/>
      <c r="W350" s="49"/>
      <c r="X350" s="49"/>
      <c r="Y350" s="49"/>
      <c r="Z350" s="49"/>
      <c r="AA350" s="49"/>
    </row>
    <row r="351" spans="1:27" x14ac:dyDescent="0.25">
      <c r="A351" s="89"/>
      <c r="B351" s="49"/>
      <c r="C351" s="49"/>
      <c r="D351" s="49"/>
      <c r="E351" s="49"/>
      <c r="F351" s="49"/>
      <c r="G351" s="49"/>
      <c r="H351" s="49"/>
      <c r="I351" s="49"/>
      <c r="J351" s="49"/>
      <c r="K351" s="49"/>
      <c r="L351" s="49"/>
      <c r="M351" s="49"/>
      <c r="N351" s="49"/>
      <c r="O351" s="49"/>
      <c r="P351" s="49"/>
      <c r="Q351" s="49"/>
      <c r="R351" s="49"/>
      <c r="S351" s="49"/>
      <c r="T351" s="49"/>
      <c r="U351" s="49"/>
      <c r="V351" s="49"/>
      <c r="W351" s="49"/>
      <c r="X351" s="49"/>
      <c r="Y351" s="49"/>
      <c r="Z351" s="49"/>
      <c r="AA351" s="49"/>
    </row>
    <row r="352" spans="1:27" x14ac:dyDescent="0.25">
      <c r="A352" s="89"/>
      <c r="B352" s="49"/>
      <c r="C352" s="49"/>
      <c r="D352" s="49"/>
      <c r="E352" s="49"/>
      <c r="F352" s="49"/>
      <c r="G352" s="49"/>
      <c r="H352" s="49"/>
      <c r="I352" s="49"/>
      <c r="J352" s="49"/>
      <c r="K352" s="49"/>
      <c r="L352" s="49"/>
      <c r="M352" s="49"/>
      <c r="N352" s="49"/>
      <c r="O352" s="49"/>
      <c r="P352" s="49"/>
      <c r="Q352" s="49"/>
      <c r="R352" s="49"/>
      <c r="S352" s="49"/>
      <c r="T352" s="49"/>
      <c r="U352" s="49"/>
      <c r="V352" s="49"/>
      <c r="W352" s="49"/>
      <c r="X352" s="49"/>
      <c r="Y352" s="49"/>
      <c r="Z352" s="49"/>
      <c r="AA352" s="49"/>
    </row>
    <row r="353" spans="1:27" x14ac:dyDescent="0.25">
      <c r="A353" s="89"/>
      <c r="B353" s="49"/>
      <c r="C353" s="49"/>
      <c r="D353" s="49"/>
      <c r="E353" s="49"/>
      <c r="F353" s="49"/>
      <c r="G353" s="49"/>
      <c r="H353" s="49"/>
      <c r="I353" s="49"/>
      <c r="J353" s="49"/>
      <c r="K353" s="49"/>
      <c r="L353" s="49"/>
      <c r="M353" s="49"/>
      <c r="N353" s="49"/>
      <c r="O353" s="49"/>
      <c r="P353" s="49"/>
      <c r="Q353" s="49"/>
      <c r="R353" s="49"/>
      <c r="S353" s="49"/>
      <c r="T353" s="49"/>
      <c r="U353" s="49"/>
      <c r="V353" s="49"/>
      <c r="W353" s="49"/>
      <c r="X353" s="49"/>
      <c r="Y353" s="49"/>
      <c r="Z353" s="49"/>
      <c r="AA353" s="49"/>
    </row>
    <row r="354" spans="1:27" x14ac:dyDescent="0.25">
      <c r="A354" s="89"/>
      <c r="B354" s="49"/>
      <c r="C354" s="49"/>
      <c r="D354" s="49"/>
      <c r="E354" s="49"/>
      <c r="F354" s="49"/>
      <c r="G354" s="49"/>
      <c r="H354" s="49"/>
      <c r="I354" s="49"/>
      <c r="J354" s="49"/>
      <c r="K354" s="49"/>
      <c r="L354" s="49"/>
      <c r="M354" s="49"/>
      <c r="N354" s="49"/>
      <c r="O354" s="49"/>
      <c r="P354" s="49"/>
      <c r="Q354" s="49"/>
      <c r="R354" s="49"/>
      <c r="S354" s="49"/>
      <c r="T354" s="49"/>
      <c r="U354" s="49"/>
      <c r="V354" s="49"/>
      <c r="W354" s="49"/>
      <c r="X354" s="49"/>
      <c r="Y354" s="49"/>
      <c r="Z354" s="49"/>
      <c r="AA354" s="49"/>
    </row>
    <row r="355" spans="1:27" x14ac:dyDescent="0.25">
      <c r="A355" s="89"/>
      <c r="B355" s="49"/>
      <c r="C355" s="49"/>
      <c r="D355" s="49"/>
      <c r="E355" s="49"/>
      <c r="F355" s="49"/>
      <c r="G355" s="49"/>
      <c r="H355" s="49"/>
      <c r="I355" s="49"/>
      <c r="J355" s="49"/>
      <c r="K355" s="49"/>
      <c r="L355" s="49"/>
      <c r="M355" s="49"/>
      <c r="N355" s="49"/>
      <c r="O355" s="49"/>
      <c r="P355" s="49"/>
      <c r="Q355" s="49"/>
      <c r="R355" s="49"/>
      <c r="S355" s="49"/>
      <c r="T355" s="49"/>
      <c r="U355" s="49"/>
      <c r="V355" s="49"/>
      <c r="W355" s="49"/>
      <c r="X355" s="49"/>
      <c r="Y355" s="49"/>
      <c r="Z355" s="49"/>
      <c r="AA355" s="49"/>
    </row>
    <row r="356" spans="1:27" x14ac:dyDescent="0.25">
      <c r="A356" s="89"/>
      <c r="B356" s="49"/>
      <c r="C356" s="49"/>
      <c r="D356" s="49"/>
      <c r="E356" s="49"/>
      <c r="F356" s="49"/>
      <c r="G356" s="49"/>
      <c r="H356" s="49"/>
      <c r="I356" s="49"/>
      <c r="J356" s="49"/>
      <c r="K356" s="49"/>
      <c r="L356" s="49"/>
      <c r="M356" s="49"/>
      <c r="N356" s="49"/>
      <c r="O356" s="49"/>
      <c r="P356" s="49"/>
      <c r="Q356" s="49"/>
      <c r="R356" s="49"/>
      <c r="S356" s="49"/>
      <c r="T356" s="49"/>
      <c r="U356" s="49"/>
      <c r="V356" s="49"/>
      <c r="W356" s="49"/>
      <c r="X356" s="49"/>
      <c r="Y356" s="49"/>
      <c r="Z356" s="49"/>
      <c r="AA356" s="49"/>
    </row>
    <row r="357" spans="1:27" x14ac:dyDescent="0.25">
      <c r="A357" s="89"/>
      <c r="B357" s="49"/>
      <c r="C357" s="49"/>
      <c r="D357" s="49"/>
      <c r="E357" s="49"/>
      <c r="F357" s="49"/>
      <c r="G357" s="49"/>
      <c r="H357" s="49"/>
      <c r="I357" s="49"/>
      <c r="J357" s="49"/>
      <c r="K357" s="49"/>
      <c r="L357" s="49"/>
      <c r="M357" s="49"/>
      <c r="N357" s="49"/>
      <c r="O357" s="49"/>
      <c r="P357" s="49"/>
      <c r="Q357" s="49"/>
      <c r="R357" s="49"/>
      <c r="S357" s="49"/>
      <c r="T357" s="49"/>
      <c r="U357" s="49"/>
      <c r="V357" s="49"/>
      <c r="W357" s="49"/>
      <c r="X357" s="49"/>
      <c r="Y357" s="49"/>
      <c r="Z357" s="49"/>
      <c r="AA357" s="49"/>
    </row>
    <row r="358" spans="1:27" x14ac:dyDescent="0.25">
      <c r="A358" s="89"/>
      <c r="B358" s="49"/>
      <c r="C358" s="49"/>
      <c r="D358" s="49"/>
      <c r="E358" s="49"/>
      <c r="F358" s="49"/>
      <c r="G358" s="49"/>
      <c r="H358" s="49"/>
      <c r="I358" s="49"/>
      <c r="J358" s="49"/>
      <c r="K358" s="49"/>
      <c r="L358" s="49"/>
      <c r="M358" s="49"/>
      <c r="N358" s="49"/>
      <c r="O358" s="49"/>
      <c r="P358" s="49"/>
      <c r="Q358" s="49"/>
      <c r="R358" s="49"/>
      <c r="S358" s="49"/>
      <c r="T358" s="49"/>
      <c r="U358" s="49"/>
      <c r="V358" s="49"/>
      <c r="W358" s="49"/>
      <c r="X358" s="49"/>
      <c r="Y358" s="49"/>
      <c r="Z358" s="49"/>
      <c r="AA358" s="49"/>
    </row>
    <row r="359" spans="1:27" x14ac:dyDescent="0.25">
      <c r="A359" s="89"/>
      <c r="B359" s="49"/>
      <c r="C359" s="49"/>
      <c r="D359" s="49"/>
      <c r="E359" s="49"/>
      <c r="F359" s="49"/>
      <c r="G359" s="49"/>
      <c r="H359" s="49"/>
      <c r="I359" s="49"/>
      <c r="J359" s="49"/>
      <c r="K359" s="49"/>
      <c r="L359" s="49"/>
      <c r="M359" s="49"/>
      <c r="N359" s="49"/>
      <c r="O359" s="49"/>
      <c r="P359" s="49"/>
      <c r="Q359" s="49"/>
      <c r="R359" s="49"/>
      <c r="S359" s="49"/>
      <c r="T359" s="49"/>
      <c r="U359" s="49"/>
      <c r="V359" s="49"/>
      <c r="W359" s="49"/>
      <c r="X359" s="49"/>
      <c r="Y359" s="49"/>
      <c r="Z359" s="49"/>
      <c r="AA359" s="49"/>
    </row>
    <row r="360" spans="1:27" x14ac:dyDescent="0.25">
      <c r="A360" s="89"/>
      <c r="B360" s="49"/>
      <c r="C360" s="49"/>
      <c r="D360" s="49"/>
      <c r="E360" s="49"/>
      <c r="F360" s="49"/>
      <c r="G360" s="49"/>
      <c r="H360" s="49"/>
      <c r="I360" s="49"/>
      <c r="J360" s="49"/>
      <c r="K360" s="49"/>
      <c r="L360" s="49"/>
      <c r="M360" s="49"/>
      <c r="N360" s="49"/>
      <c r="O360" s="49"/>
      <c r="P360" s="49"/>
      <c r="Q360" s="49"/>
      <c r="R360" s="49"/>
      <c r="S360" s="49"/>
      <c r="T360" s="49"/>
      <c r="U360" s="49"/>
      <c r="V360" s="49"/>
      <c r="W360" s="49"/>
      <c r="X360" s="49"/>
      <c r="Y360" s="49"/>
      <c r="Z360" s="49"/>
      <c r="AA360" s="49"/>
    </row>
    <row r="361" spans="1:27" x14ac:dyDescent="0.25">
      <c r="A361" s="89"/>
      <c r="B361" s="49"/>
      <c r="C361" s="49"/>
      <c r="D361" s="49"/>
      <c r="E361" s="49"/>
      <c r="F361" s="49"/>
      <c r="G361" s="49"/>
      <c r="H361" s="49"/>
      <c r="I361" s="49"/>
      <c r="J361" s="49"/>
      <c r="K361" s="49"/>
      <c r="L361" s="49"/>
      <c r="M361" s="49"/>
      <c r="N361" s="49"/>
      <c r="O361" s="49"/>
      <c r="P361" s="49"/>
      <c r="Q361" s="49"/>
      <c r="R361" s="49"/>
      <c r="S361" s="49"/>
      <c r="T361" s="49"/>
      <c r="U361" s="49"/>
      <c r="V361" s="49"/>
      <c r="W361" s="49"/>
      <c r="X361" s="49"/>
      <c r="Y361" s="49"/>
      <c r="Z361" s="49"/>
      <c r="AA361" s="49"/>
    </row>
    <row r="362" spans="1:27" x14ac:dyDescent="0.25">
      <c r="A362" s="89"/>
      <c r="B362" s="49"/>
      <c r="C362" s="49"/>
      <c r="D362" s="49"/>
      <c r="E362" s="49"/>
      <c r="F362" s="49"/>
      <c r="G362" s="49"/>
      <c r="H362" s="49"/>
      <c r="I362" s="49"/>
      <c r="J362" s="49"/>
      <c r="K362" s="49"/>
      <c r="L362" s="49"/>
      <c r="M362" s="49"/>
      <c r="N362" s="49"/>
      <c r="O362" s="49"/>
      <c r="P362" s="49"/>
      <c r="Q362" s="49"/>
      <c r="R362" s="49"/>
      <c r="S362" s="49"/>
      <c r="T362" s="49"/>
      <c r="U362" s="49"/>
      <c r="V362" s="49"/>
      <c r="W362" s="49"/>
      <c r="X362" s="49"/>
      <c r="Y362" s="49"/>
      <c r="Z362" s="49"/>
      <c r="AA362" s="49"/>
    </row>
    <row r="363" spans="1:27" x14ac:dyDescent="0.25">
      <c r="A363" s="89"/>
      <c r="B363" s="49"/>
      <c r="C363" s="49"/>
      <c r="D363" s="49"/>
      <c r="E363" s="49"/>
      <c r="F363" s="49"/>
      <c r="G363" s="49"/>
      <c r="H363" s="49"/>
      <c r="I363" s="49"/>
      <c r="J363" s="49"/>
      <c r="K363" s="49"/>
      <c r="L363" s="49"/>
      <c r="M363" s="49"/>
      <c r="N363" s="49"/>
      <c r="O363" s="49"/>
      <c r="P363" s="49"/>
      <c r="Q363" s="49"/>
      <c r="R363" s="49"/>
      <c r="S363" s="49"/>
      <c r="T363" s="49"/>
      <c r="U363" s="49"/>
      <c r="V363" s="49"/>
      <c r="W363" s="49"/>
      <c r="X363" s="49"/>
      <c r="Y363" s="49"/>
      <c r="Z363" s="49"/>
      <c r="AA363" s="49"/>
    </row>
    <row r="364" spans="1:27" x14ac:dyDescent="0.25">
      <c r="A364" s="89"/>
      <c r="B364" s="49"/>
      <c r="C364" s="49"/>
      <c r="D364" s="49"/>
      <c r="E364" s="49"/>
      <c r="F364" s="49"/>
      <c r="G364" s="49"/>
      <c r="H364" s="49"/>
      <c r="I364" s="49"/>
      <c r="J364" s="49"/>
      <c r="K364" s="49"/>
      <c r="L364" s="49"/>
      <c r="M364" s="49"/>
      <c r="N364" s="49"/>
      <c r="O364" s="49"/>
      <c r="P364" s="49"/>
      <c r="Q364" s="49"/>
      <c r="R364" s="49"/>
      <c r="S364" s="49"/>
      <c r="T364" s="49"/>
      <c r="U364" s="49"/>
      <c r="V364" s="49"/>
      <c r="W364" s="49"/>
      <c r="X364" s="49"/>
      <c r="Y364" s="49"/>
      <c r="Z364" s="49"/>
      <c r="AA364" s="49"/>
    </row>
    <row r="365" spans="1:27" x14ac:dyDescent="0.25">
      <c r="A365" s="89"/>
      <c r="B365" s="49"/>
      <c r="C365" s="49"/>
      <c r="D365" s="49"/>
      <c r="E365" s="49"/>
      <c r="F365" s="49"/>
      <c r="G365" s="49"/>
      <c r="H365" s="49"/>
      <c r="I365" s="49"/>
      <c r="J365" s="49"/>
      <c r="K365" s="49"/>
      <c r="L365" s="49"/>
      <c r="M365" s="49"/>
      <c r="N365" s="49"/>
      <c r="O365" s="49"/>
      <c r="P365" s="49"/>
      <c r="Q365" s="49"/>
      <c r="R365" s="49"/>
      <c r="S365" s="49"/>
      <c r="T365" s="49"/>
      <c r="U365" s="49"/>
      <c r="V365" s="49"/>
      <c r="W365" s="49"/>
      <c r="X365" s="49"/>
      <c r="Y365" s="49"/>
      <c r="Z365" s="49"/>
      <c r="AA365" s="49"/>
    </row>
    <row r="366" spans="1:27" x14ac:dyDescent="0.25">
      <c r="A366" s="89"/>
      <c r="B366" s="49"/>
      <c r="C366" s="49"/>
      <c r="D366" s="49"/>
      <c r="E366" s="49"/>
      <c r="F366" s="49"/>
      <c r="G366" s="49"/>
      <c r="H366" s="49"/>
      <c r="I366" s="49"/>
      <c r="J366" s="49"/>
      <c r="K366" s="49"/>
      <c r="L366" s="49"/>
      <c r="M366" s="49"/>
      <c r="N366" s="49"/>
      <c r="O366" s="49"/>
      <c r="P366" s="49"/>
      <c r="Q366" s="49"/>
      <c r="R366" s="49"/>
      <c r="S366" s="49"/>
      <c r="T366" s="49"/>
      <c r="U366" s="49"/>
      <c r="V366" s="49"/>
      <c r="W366" s="49"/>
      <c r="X366" s="49"/>
      <c r="Y366" s="49"/>
      <c r="Z366" s="49"/>
      <c r="AA366" s="49"/>
    </row>
    <row r="367" spans="1:27" x14ac:dyDescent="0.25">
      <c r="A367" s="89"/>
      <c r="B367" s="49"/>
      <c r="C367" s="49"/>
      <c r="D367" s="49"/>
      <c r="E367" s="49"/>
      <c r="F367" s="49"/>
      <c r="G367" s="49"/>
      <c r="H367" s="49"/>
      <c r="I367" s="49"/>
      <c r="J367" s="49"/>
      <c r="K367" s="49"/>
      <c r="L367" s="49"/>
      <c r="M367" s="49"/>
      <c r="N367" s="49"/>
      <c r="O367" s="49"/>
      <c r="P367" s="49"/>
      <c r="Q367" s="49"/>
      <c r="R367" s="49"/>
      <c r="S367" s="49"/>
      <c r="T367" s="49"/>
      <c r="U367" s="49"/>
      <c r="V367" s="49"/>
      <c r="W367" s="49"/>
      <c r="X367" s="49"/>
      <c r="Y367" s="49"/>
      <c r="Z367" s="49"/>
      <c r="AA367" s="49"/>
    </row>
    <row r="368" spans="1:27" x14ac:dyDescent="0.25">
      <c r="A368" s="89"/>
      <c r="B368" s="49"/>
      <c r="C368" s="49"/>
      <c r="D368" s="49"/>
      <c r="E368" s="49"/>
      <c r="F368" s="49"/>
      <c r="G368" s="49"/>
      <c r="H368" s="49"/>
      <c r="I368" s="49"/>
      <c r="J368" s="49"/>
      <c r="K368" s="49"/>
      <c r="L368" s="49"/>
      <c r="M368" s="49"/>
      <c r="N368" s="49"/>
      <c r="O368" s="49"/>
      <c r="P368" s="49"/>
      <c r="Q368" s="49"/>
      <c r="R368" s="49"/>
      <c r="S368" s="49"/>
      <c r="T368" s="49"/>
      <c r="U368" s="49"/>
      <c r="V368" s="49"/>
      <c r="W368" s="49"/>
      <c r="X368" s="49"/>
      <c r="Y368" s="49"/>
      <c r="Z368" s="49"/>
      <c r="AA368" s="49"/>
    </row>
    <row r="369" spans="1:27" x14ac:dyDescent="0.25">
      <c r="A369" s="89"/>
      <c r="B369" s="49"/>
      <c r="C369" s="49"/>
      <c r="D369" s="49"/>
      <c r="E369" s="49"/>
      <c r="F369" s="49"/>
      <c r="G369" s="49"/>
      <c r="H369" s="49"/>
      <c r="I369" s="49"/>
      <c r="J369" s="49"/>
      <c r="K369" s="49"/>
      <c r="L369" s="49"/>
      <c r="M369" s="49"/>
      <c r="N369" s="49"/>
      <c r="O369" s="49"/>
      <c r="P369" s="49"/>
      <c r="Q369" s="49"/>
      <c r="R369" s="49"/>
      <c r="S369" s="49"/>
      <c r="T369" s="49"/>
      <c r="U369" s="49"/>
      <c r="V369" s="49"/>
      <c r="W369" s="49"/>
      <c r="X369" s="49"/>
      <c r="Y369" s="49"/>
      <c r="Z369" s="49"/>
      <c r="AA369" s="49"/>
    </row>
    <row r="370" spans="1:27" x14ac:dyDescent="0.25">
      <c r="A370" s="89"/>
      <c r="B370" s="49"/>
      <c r="C370" s="49"/>
      <c r="D370" s="49"/>
      <c r="E370" s="49"/>
      <c r="F370" s="49"/>
      <c r="G370" s="49"/>
      <c r="H370" s="49"/>
      <c r="I370" s="49"/>
      <c r="J370" s="49"/>
      <c r="K370" s="49"/>
      <c r="L370" s="49"/>
      <c r="M370" s="49"/>
      <c r="N370" s="49"/>
      <c r="O370" s="49"/>
      <c r="P370" s="49"/>
      <c r="Q370" s="49"/>
      <c r="R370" s="49"/>
      <c r="S370" s="49"/>
      <c r="T370" s="49"/>
      <c r="U370" s="49"/>
      <c r="V370" s="49"/>
      <c r="W370" s="49"/>
      <c r="X370" s="49"/>
      <c r="Y370" s="49"/>
      <c r="Z370" s="49"/>
      <c r="AA370" s="49"/>
    </row>
    <row r="371" spans="1:27" x14ac:dyDescent="0.25">
      <c r="A371" s="89"/>
      <c r="B371" s="49"/>
      <c r="C371" s="49"/>
      <c r="D371" s="49"/>
      <c r="E371" s="49"/>
      <c r="F371" s="49"/>
      <c r="G371" s="49"/>
      <c r="H371" s="49"/>
      <c r="I371" s="49"/>
      <c r="J371" s="49"/>
      <c r="K371" s="49"/>
      <c r="L371" s="49"/>
      <c r="M371" s="49"/>
      <c r="N371" s="49"/>
      <c r="O371" s="49"/>
      <c r="P371" s="49"/>
      <c r="Q371" s="49"/>
      <c r="R371" s="49"/>
      <c r="S371" s="49"/>
      <c r="T371" s="49"/>
      <c r="U371" s="49"/>
      <c r="V371" s="49"/>
      <c r="W371" s="49"/>
      <c r="X371" s="49"/>
      <c r="Y371" s="49"/>
      <c r="Z371" s="49"/>
      <c r="AA371" s="49"/>
    </row>
    <row r="372" spans="1:27" x14ac:dyDescent="0.25">
      <c r="A372" s="89"/>
      <c r="B372" s="49"/>
      <c r="C372" s="49"/>
      <c r="D372" s="49"/>
      <c r="E372" s="49"/>
      <c r="F372" s="49"/>
      <c r="G372" s="49"/>
      <c r="H372" s="49"/>
      <c r="I372" s="49"/>
      <c r="J372" s="49"/>
      <c r="K372" s="49"/>
      <c r="L372" s="49"/>
      <c r="M372" s="49"/>
      <c r="N372" s="49"/>
      <c r="O372" s="49"/>
      <c r="P372" s="49"/>
      <c r="Q372" s="49"/>
      <c r="R372" s="49"/>
      <c r="S372" s="49"/>
      <c r="T372" s="49"/>
      <c r="U372" s="49"/>
      <c r="V372" s="49"/>
      <c r="W372" s="49"/>
      <c r="X372" s="49"/>
      <c r="Y372" s="49"/>
      <c r="Z372" s="49"/>
      <c r="AA372" s="49"/>
    </row>
    <row r="373" spans="1:27" x14ac:dyDescent="0.25">
      <c r="A373" s="89"/>
      <c r="B373" s="49"/>
      <c r="C373" s="49"/>
      <c r="D373" s="49"/>
      <c r="E373" s="49"/>
      <c r="F373" s="49"/>
      <c r="G373" s="49"/>
      <c r="H373" s="49"/>
      <c r="I373" s="49"/>
      <c r="J373" s="49"/>
      <c r="K373" s="49"/>
      <c r="L373" s="49"/>
      <c r="M373" s="49"/>
      <c r="N373" s="49"/>
      <c r="O373" s="49"/>
      <c r="P373" s="49"/>
      <c r="Q373" s="49"/>
      <c r="R373" s="49"/>
      <c r="S373" s="49"/>
      <c r="T373" s="49"/>
      <c r="U373" s="49"/>
      <c r="V373" s="49"/>
      <c r="W373" s="49"/>
      <c r="X373" s="49"/>
      <c r="Y373" s="49"/>
      <c r="Z373" s="49"/>
      <c r="AA373" s="49"/>
    </row>
    <row r="374" spans="1:27" x14ac:dyDescent="0.25">
      <c r="A374" s="89"/>
      <c r="B374" s="49"/>
      <c r="C374" s="49"/>
      <c r="D374" s="49"/>
      <c r="E374" s="49"/>
      <c r="F374" s="49"/>
      <c r="G374" s="49"/>
      <c r="H374" s="49"/>
      <c r="I374" s="49"/>
      <c r="J374" s="49"/>
      <c r="K374" s="49"/>
      <c r="L374" s="49"/>
      <c r="M374" s="49"/>
      <c r="N374" s="49"/>
      <c r="O374" s="49"/>
      <c r="P374" s="49"/>
      <c r="Q374" s="49"/>
      <c r="R374" s="49"/>
      <c r="S374" s="49"/>
      <c r="T374" s="49"/>
      <c r="U374" s="49"/>
      <c r="V374" s="49"/>
      <c r="W374" s="49"/>
      <c r="X374" s="49"/>
      <c r="Y374" s="49"/>
      <c r="Z374" s="49"/>
      <c r="AA374" s="49"/>
    </row>
    <row r="375" spans="1:27" x14ac:dyDescent="0.25">
      <c r="A375" s="89"/>
      <c r="B375" s="49"/>
      <c r="C375" s="49"/>
      <c r="D375" s="49"/>
      <c r="E375" s="49"/>
      <c r="F375" s="49"/>
      <c r="G375" s="49"/>
      <c r="H375" s="49"/>
      <c r="I375" s="49"/>
      <c r="J375" s="49"/>
      <c r="K375" s="49"/>
      <c r="L375" s="49"/>
      <c r="M375" s="49"/>
      <c r="N375" s="49"/>
      <c r="O375" s="49"/>
      <c r="P375" s="49"/>
      <c r="Q375" s="49"/>
      <c r="R375" s="49"/>
      <c r="S375" s="49"/>
      <c r="T375" s="49"/>
      <c r="U375" s="49"/>
      <c r="V375" s="49"/>
      <c r="W375" s="49"/>
      <c r="X375" s="49"/>
      <c r="Y375" s="49"/>
      <c r="Z375" s="49"/>
      <c r="AA375" s="49"/>
    </row>
    <row r="376" spans="1:27" x14ac:dyDescent="0.25">
      <c r="A376" s="89"/>
      <c r="B376" s="49"/>
      <c r="C376" s="49"/>
      <c r="D376" s="49"/>
      <c r="E376" s="49"/>
      <c r="F376" s="49"/>
      <c r="G376" s="49"/>
      <c r="H376" s="49"/>
      <c r="I376" s="49"/>
      <c r="J376" s="49"/>
      <c r="K376" s="49"/>
      <c r="L376" s="49"/>
      <c r="M376" s="49"/>
      <c r="N376" s="49"/>
      <c r="O376" s="49"/>
      <c r="P376" s="49"/>
      <c r="Q376" s="49"/>
      <c r="R376" s="49"/>
      <c r="S376" s="49"/>
      <c r="T376" s="49"/>
      <c r="U376" s="49"/>
      <c r="V376" s="49"/>
      <c r="W376" s="49"/>
      <c r="X376" s="49"/>
      <c r="Y376" s="49"/>
      <c r="Z376" s="49"/>
      <c r="AA376" s="49"/>
    </row>
    <row r="377" spans="1:27" x14ac:dyDescent="0.25">
      <c r="A377" s="89"/>
      <c r="B377" s="49"/>
      <c r="C377" s="49"/>
      <c r="D377" s="49"/>
      <c r="E377" s="49"/>
      <c r="F377" s="49"/>
      <c r="G377" s="49"/>
      <c r="H377" s="49"/>
      <c r="I377" s="49"/>
      <c r="J377" s="49"/>
      <c r="K377" s="49"/>
      <c r="L377" s="49"/>
      <c r="M377" s="49"/>
      <c r="N377" s="49"/>
      <c r="O377" s="49"/>
      <c r="P377" s="49"/>
      <c r="Q377" s="49"/>
      <c r="R377" s="49"/>
      <c r="S377" s="49"/>
      <c r="T377" s="49"/>
      <c r="U377" s="49"/>
      <c r="V377" s="49"/>
      <c r="W377" s="49"/>
      <c r="X377" s="49"/>
      <c r="Y377" s="49"/>
      <c r="Z377" s="49"/>
      <c r="AA377" s="49"/>
    </row>
    <row r="378" spans="1:27" x14ac:dyDescent="0.25">
      <c r="A378" s="89"/>
      <c r="B378" s="49"/>
      <c r="C378" s="49"/>
      <c r="D378" s="49"/>
      <c r="E378" s="49"/>
      <c r="F378" s="49"/>
      <c r="G378" s="49"/>
      <c r="H378" s="49"/>
      <c r="I378" s="49"/>
      <c r="J378" s="49"/>
      <c r="K378" s="49"/>
      <c r="L378" s="49"/>
      <c r="M378" s="49"/>
      <c r="N378" s="49"/>
      <c r="O378" s="49"/>
      <c r="P378" s="49"/>
      <c r="Q378" s="49"/>
      <c r="R378" s="49"/>
      <c r="S378" s="49"/>
      <c r="T378" s="49"/>
      <c r="U378" s="49"/>
      <c r="V378" s="49"/>
      <c r="W378" s="49"/>
      <c r="X378" s="49"/>
      <c r="Y378" s="49"/>
      <c r="Z378" s="49"/>
      <c r="AA378" s="49"/>
    </row>
    <row r="379" spans="1:27" x14ac:dyDescent="0.25">
      <c r="A379" s="89"/>
      <c r="B379" s="49"/>
      <c r="C379" s="49"/>
      <c r="D379" s="49"/>
      <c r="E379" s="49"/>
      <c r="F379" s="49"/>
      <c r="G379" s="49"/>
      <c r="H379" s="49"/>
      <c r="I379" s="49"/>
      <c r="J379" s="49"/>
      <c r="K379" s="49"/>
      <c r="L379" s="49"/>
      <c r="M379" s="49"/>
      <c r="N379" s="49"/>
      <c r="O379" s="49"/>
      <c r="P379" s="49"/>
      <c r="Q379" s="49"/>
      <c r="R379" s="49"/>
      <c r="S379" s="49"/>
      <c r="T379" s="49"/>
      <c r="U379" s="49"/>
      <c r="V379" s="49"/>
      <c r="W379" s="49"/>
      <c r="X379" s="49"/>
      <c r="Y379" s="49"/>
      <c r="Z379" s="49"/>
      <c r="AA379" s="49"/>
    </row>
    <row r="380" spans="1:27" x14ac:dyDescent="0.25">
      <c r="A380" s="89"/>
      <c r="B380" s="49"/>
      <c r="C380" s="49"/>
      <c r="D380" s="49"/>
      <c r="E380" s="49"/>
      <c r="F380" s="49"/>
      <c r="G380" s="49"/>
      <c r="H380" s="49"/>
      <c r="I380" s="49"/>
      <c r="J380" s="49"/>
      <c r="K380" s="49"/>
      <c r="L380" s="49"/>
      <c r="M380" s="49"/>
      <c r="N380" s="49"/>
      <c r="O380" s="49"/>
      <c r="P380" s="49"/>
      <c r="Q380" s="49"/>
      <c r="R380" s="49"/>
      <c r="S380" s="49"/>
      <c r="T380" s="49"/>
      <c r="U380" s="49"/>
      <c r="V380" s="49"/>
      <c r="W380" s="49"/>
      <c r="X380" s="49"/>
      <c r="Y380" s="49"/>
      <c r="Z380" s="49"/>
      <c r="AA380" s="49"/>
    </row>
    <row r="381" spans="1:27" x14ac:dyDescent="0.25">
      <c r="A381" s="89"/>
      <c r="B381" s="49"/>
      <c r="C381" s="49"/>
      <c r="D381" s="49"/>
      <c r="E381" s="49"/>
      <c r="F381" s="49"/>
      <c r="G381" s="49"/>
      <c r="H381" s="49"/>
      <c r="I381" s="49"/>
      <c r="J381" s="49"/>
      <c r="K381" s="49"/>
      <c r="L381" s="49"/>
      <c r="M381" s="49"/>
      <c r="N381" s="49"/>
      <c r="O381" s="49"/>
      <c r="P381" s="49"/>
      <c r="Q381" s="49"/>
      <c r="R381" s="49"/>
      <c r="S381" s="49"/>
      <c r="T381" s="49"/>
      <c r="U381" s="49"/>
      <c r="V381" s="49"/>
      <c r="W381" s="49"/>
      <c r="X381" s="49"/>
      <c r="Y381" s="49"/>
      <c r="Z381" s="49"/>
      <c r="AA381" s="49"/>
    </row>
    <row r="382" spans="1:27" x14ac:dyDescent="0.25">
      <c r="A382" s="89"/>
      <c r="B382" s="49"/>
      <c r="C382" s="49"/>
      <c r="D382" s="49"/>
      <c r="E382" s="49"/>
      <c r="F382" s="49"/>
      <c r="G382" s="49"/>
      <c r="H382" s="49"/>
      <c r="I382" s="49"/>
      <c r="J382" s="49"/>
      <c r="K382" s="49"/>
      <c r="L382" s="49"/>
      <c r="M382" s="49"/>
      <c r="N382" s="49"/>
      <c r="O382" s="49"/>
      <c r="P382" s="49"/>
      <c r="Q382" s="49"/>
      <c r="R382" s="49"/>
      <c r="S382" s="49"/>
      <c r="T382" s="49"/>
      <c r="U382" s="49"/>
      <c r="V382" s="49"/>
      <c r="W382" s="49"/>
      <c r="X382" s="49"/>
      <c r="Y382" s="49"/>
      <c r="Z382" s="49"/>
      <c r="AA382" s="49"/>
    </row>
    <row r="383" spans="1:27" x14ac:dyDescent="0.25">
      <c r="A383" s="89"/>
      <c r="B383" s="49"/>
      <c r="C383" s="49"/>
      <c r="D383" s="49"/>
      <c r="E383" s="49"/>
      <c r="F383" s="49"/>
      <c r="G383" s="49"/>
      <c r="H383" s="49"/>
      <c r="I383" s="49"/>
      <c r="J383" s="49"/>
      <c r="K383" s="49"/>
      <c r="L383" s="49"/>
      <c r="M383" s="49"/>
      <c r="N383" s="49"/>
      <c r="O383" s="49"/>
      <c r="P383" s="49"/>
      <c r="Q383" s="49"/>
      <c r="R383" s="49"/>
      <c r="S383" s="49"/>
      <c r="T383" s="49"/>
      <c r="U383" s="49"/>
      <c r="V383" s="49"/>
      <c r="W383" s="49"/>
      <c r="X383" s="49"/>
      <c r="Y383" s="49"/>
      <c r="Z383" s="49"/>
      <c r="AA383" s="49"/>
    </row>
    <row r="384" spans="1:27" x14ac:dyDescent="0.25">
      <c r="A384" s="89"/>
      <c r="B384" s="49"/>
      <c r="C384" s="49"/>
      <c r="D384" s="49"/>
      <c r="E384" s="49"/>
      <c r="F384" s="49"/>
      <c r="G384" s="49"/>
      <c r="H384" s="49"/>
      <c r="I384" s="49"/>
      <c r="J384" s="49"/>
      <c r="K384" s="49"/>
      <c r="L384" s="49"/>
      <c r="M384" s="49"/>
      <c r="N384" s="49"/>
      <c r="O384" s="49"/>
      <c r="P384" s="49"/>
      <c r="Q384" s="49"/>
      <c r="R384" s="49"/>
      <c r="S384" s="49"/>
      <c r="T384" s="49"/>
      <c r="U384" s="49"/>
      <c r="V384" s="49"/>
      <c r="W384" s="49"/>
      <c r="X384" s="49"/>
      <c r="Y384" s="49"/>
      <c r="Z384" s="49"/>
      <c r="AA384" s="49"/>
    </row>
    <row r="385" spans="1:27" x14ac:dyDescent="0.25">
      <c r="A385" s="89"/>
      <c r="B385" s="49"/>
      <c r="C385" s="49"/>
      <c r="D385" s="49"/>
      <c r="E385" s="49"/>
      <c r="F385" s="49"/>
      <c r="G385" s="49"/>
      <c r="H385" s="49"/>
      <c r="I385" s="49"/>
      <c r="J385" s="49"/>
      <c r="K385" s="49"/>
      <c r="L385" s="49"/>
      <c r="M385" s="49"/>
      <c r="N385" s="49"/>
      <c r="O385" s="49"/>
      <c r="P385" s="49"/>
      <c r="Q385" s="49"/>
      <c r="R385" s="49"/>
      <c r="S385" s="49"/>
      <c r="T385" s="49"/>
      <c r="U385" s="49"/>
      <c r="V385" s="49"/>
      <c r="W385" s="49"/>
      <c r="X385" s="49"/>
      <c r="Y385" s="49"/>
      <c r="Z385" s="49"/>
      <c r="AA385" s="49"/>
    </row>
    <row r="386" spans="1:27" x14ac:dyDescent="0.25">
      <c r="A386" s="89"/>
      <c r="B386" s="49"/>
      <c r="C386" s="49"/>
      <c r="D386" s="49"/>
      <c r="E386" s="49"/>
      <c r="F386" s="49"/>
      <c r="G386" s="49"/>
      <c r="H386" s="49"/>
      <c r="I386" s="49"/>
      <c r="J386" s="49"/>
      <c r="K386" s="49"/>
      <c r="L386" s="49"/>
      <c r="M386" s="49"/>
      <c r="N386" s="49"/>
      <c r="O386" s="49"/>
      <c r="P386" s="49"/>
      <c r="Q386" s="49"/>
      <c r="R386" s="49"/>
      <c r="S386" s="49"/>
      <c r="T386" s="49"/>
      <c r="U386" s="49"/>
      <c r="V386" s="49"/>
      <c r="W386" s="49"/>
      <c r="X386" s="49"/>
      <c r="Y386" s="49"/>
      <c r="Z386" s="49"/>
      <c r="AA386" s="49"/>
    </row>
    <row r="387" spans="1:27" x14ac:dyDescent="0.25">
      <c r="A387" s="89"/>
      <c r="B387" s="49"/>
      <c r="C387" s="49"/>
      <c r="D387" s="49"/>
      <c r="E387" s="49"/>
      <c r="F387" s="49"/>
      <c r="G387" s="49"/>
      <c r="H387" s="49"/>
      <c r="I387" s="49"/>
      <c r="J387" s="49"/>
      <c r="K387" s="49"/>
      <c r="L387" s="49"/>
      <c r="M387" s="49"/>
      <c r="N387" s="49"/>
      <c r="O387" s="49"/>
      <c r="P387" s="49"/>
      <c r="Q387" s="49"/>
      <c r="R387" s="49"/>
      <c r="S387" s="49"/>
      <c r="T387" s="49"/>
      <c r="U387" s="49"/>
      <c r="V387" s="49"/>
      <c r="W387" s="49"/>
      <c r="X387" s="49"/>
      <c r="Y387" s="49"/>
      <c r="Z387" s="49"/>
      <c r="AA387" s="49"/>
    </row>
    <row r="388" spans="1:27" x14ac:dyDescent="0.25">
      <c r="A388" s="89"/>
      <c r="B388" s="49"/>
      <c r="C388" s="49"/>
      <c r="D388" s="49"/>
      <c r="E388" s="49"/>
      <c r="F388" s="49"/>
      <c r="G388" s="49"/>
      <c r="H388" s="49"/>
      <c r="I388" s="49"/>
      <c r="J388" s="49"/>
      <c r="K388" s="49"/>
      <c r="L388" s="49"/>
      <c r="M388" s="49"/>
      <c r="N388" s="49"/>
      <c r="O388" s="49"/>
      <c r="P388" s="49"/>
      <c r="Q388" s="49"/>
      <c r="R388" s="49"/>
      <c r="S388" s="49"/>
      <c r="T388" s="49"/>
      <c r="U388" s="49"/>
      <c r="V388" s="49"/>
      <c r="W388" s="49"/>
      <c r="X388" s="49"/>
      <c r="Y388" s="49"/>
      <c r="Z388" s="49"/>
      <c r="AA388" s="49"/>
    </row>
    <row r="389" spans="1:27" x14ac:dyDescent="0.25">
      <c r="A389" s="89"/>
      <c r="B389" s="49"/>
      <c r="C389" s="49"/>
      <c r="D389" s="49"/>
      <c r="E389" s="49"/>
      <c r="F389" s="49"/>
      <c r="G389" s="49"/>
      <c r="H389" s="49"/>
      <c r="I389" s="49"/>
      <c r="J389" s="49"/>
      <c r="K389" s="49"/>
      <c r="L389" s="49"/>
      <c r="M389" s="49"/>
      <c r="N389" s="49"/>
      <c r="O389" s="49"/>
      <c r="P389" s="49"/>
      <c r="Q389" s="49"/>
      <c r="R389" s="49"/>
      <c r="S389" s="49"/>
      <c r="T389" s="49"/>
      <c r="U389" s="49"/>
      <c r="V389" s="49"/>
      <c r="W389" s="49"/>
      <c r="X389" s="49"/>
      <c r="Y389" s="49"/>
      <c r="Z389" s="49"/>
      <c r="AA389" s="49"/>
    </row>
    <row r="390" spans="1:27" x14ac:dyDescent="0.25">
      <c r="A390" s="89"/>
      <c r="B390" s="49"/>
      <c r="C390" s="49"/>
      <c r="D390" s="49"/>
      <c r="E390" s="49"/>
      <c r="F390" s="49"/>
      <c r="G390" s="49"/>
      <c r="H390" s="49"/>
      <c r="I390" s="49"/>
      <c r="J390" s="49"/>
      <c r="K390" s="49"/>
      <c r="L390" s="49"/>
      <c r="M390" s="49"/>
      <c r="N390" s="49"/>
      <c r="O390" s="49"/>
      <c r="P390" s="49"/>
      <c r="Q390" s="49"/>
      <c r="R390" s="49"/>
      <c r="S390" s="49"/>
      <c r="T390" s="49"/>
      <c r="U390" s="49"/>
      <c r="V390" s="49"/>
      <c r="W390" s="49"/>
      <c r="X390" s="49"/>
      <c r="Y390" s="49"/>
      <c r="Z390" s="49"/>
      <c r="AA390" s="49"/>
    </row>
    <row r="391" spans="1:27" x14ac:dyDescent="0.25">
      <c r="A391" s="89"/>
      <c r="B391" s="49"/>
      <c r="C391" s="49"/>
      <c r="D391" s="49"/>
      <c r="E391" s="49"/>
      <c r="F391" s="49"/>
      <c r="G391" s="49"/>
      <c r="H391" s="49"/>
      <c r="I391" s="49"/>
      <c r="J391" s="49"/>
      <c r="K391" s="49"/>
      <c r="L391" s="49"/>
      <c r="M391" s="49"/>
      <c r="N391" s="49"/>
      <c r="O391" s="49"/>
      <c r="P391" s="49"/>
      <c r="Q391" s="49"/>
      <c r="R391" s="49"/>
      <c r="S391" s="49"/>
      <c r="T391" s="49"/>
      <c r="U391" s="49"/>
      <c r="V391" s="49"/>
      <c r="W391" s="49"/>
      <c r="X391" s="49"/>
      <c r="Y391" s="49"/>
      <c r="Z391" s="49"/>
      <c r="AA391" s="49"/>
    </row>
    <row r="392" spans="1:27" x14ac:dyDescent="0.25">
      <c r="A392" s="89"/>
      <c r="B392" s="49"/>
      <c r="C392" s="49"/>
      <c r="D392" s="49"/>
      <c r="E392" s="49"/>
      <c r="F392" s="49"/>
      <c r="G392" s="49"/>
      <c r="H392" s="49"/>
      <c r="I392" s="49"/>
      <c r="J392" s="49"/>
      <c r="K392" s="49"/>
      <c r="L392" s="49"/>
      <c r="M392" s="49"/>
      <c r="N392" s="49"/>
      <c r="O392" s="49"/>
      <c r="P392" s="49"/>
      <c r="Q392" s="49"/>
      <c r="R392" s="49"/>
      <c r="S392" s="49"/>
      <c r="T392" s="49"/>
      <c r="U392" s="49"/>
      <c r="V392" s="49"/>
      <c r="W392" s="49"/>
      <c r="X392" s="49"/>
      <c r="Y392" s="49"/>
      <c r="Z392" s="49"/>
      <c r="AA392" s="49"/>
    </row>
    <row r="393" spans="1:27" x14ac:dyDescent="0.25">
      <c r="A393" s="89"/>
      <c r="B393" s="49"/>
      <c r="C393" s="49"/>
      <c r="D393" s="49"/>
      <c r="E393" s="49"/>
      <c r="F393" s="49"/>
      <c r="G393" s="49"/>
      <c r="H393" s="49"/>
      <c r="I393" s="49"/>
      <c r="J393" s="49"/>
      <c r="K393" s="49"/>
      <c r="L393" s="49"/>
      <c r="M393" s="49"/>
      <c r="N393" s="49"/>
      <c r="O393" s="49"/>
      <c r="P393" s="49"/>
      <c r="Q393" s="49"/>
      <c r="R393" s="49"/>
      <c r="S393" s="49"/>
      <c r="T393" s="49"/>
      <c r="U393" s="49"/>
      <c r="V393" s="49"/>
      <c r="W393" s="49"/>
      <c r="X393" s="49"/>
      <c r="Y393" s="49"/>
      <c r="Z393" s="49"/>
      <c r="AA393" s="49"/>
    </row>
    <row r="394" spans="1:27" x14ac:dyDescent="0.25">
      <c r="A394" s="89"/>
      <c r="B394" s="49"/>
      <c r="C394" s="49"/>
      <c r="D394" s="49"/>
      <c r="E394" s="49"/>
      <c r="F394" s="49"/>
      <c r="G394" s="49"/>
      <c r="H394" s="49"/>
      <c r="I394" s="49"/>
      <c r="J394" s="49"/>
      <c r="K394" s="49"/>
      <c r="L394" s="49"/>
      <c r="M394" s="49"/>
      <c r="N394" s="49"/>
      <c r="O394" s="49"/>
      <c r="P394" s="49"/>
      <c r="Q394" s="49"/>
      <c r="R394" s="49"/>
      <c r="S394" s="49"/>
      <c r="T394" s="49"/>
      <c r="U394" s="49"/>
      <c r="V394" s="49"/>
      <c r="W394" s="49"/>
      <c r="X394" s="49"/>
      <c r="Y394" s="49"/>
      <c r="Z394" s="49"/>
      <c r="AA394" s="49"/>
    </row>
    <row r="395" spans="1:27" x14ac:dyDescent="0.25">
      <c r="A395" s="89"/>
      <c r="B395" s="49"/>
      <c r="C395" s="49"/>
      <c r="D395" s="49"/>
      <c r="E395" s="49"/>
      <c r="F395" s="49"/>
      <c r="G395" s="49"/>
      <c r="H395" s="49"/>
      <c r="I395" s="49"/>
      <c r="J395" s="49"/>
      <c r="K395" s="49"/>
      <c r="L395" s="49"/>
      <c r="M395" s="49"/>
      <c r="N395" s="49"/>
      <c r="O395" s="49"/>
      <c r="P395" s="49"/>
      <c r="Q395" s="49"/>
      <c r="R395" s="49"/>
      <c r="S395" s="49"/>
      <c r="T395" s="49"/>
      <c r="U395" s="49"/>
      <c r="V395" s="49"/>
      <c r="W395" s="49"/>
      <c r="X395" s="49"/>
      <c r="Y395" s="49"/>
      <c r="Z395" s="49"/>
      <c r="AA395" s="49"/>
    </row>
    <row r="396" spans="1:27" x14ac:dyDescent="0.25">
      <c r="A396" s="89"/>
      <c r="B396" s="49"/>
      <c r="C396" s="49"/>
      <c r="D396" s="49"/>
      <c r="E396" s="49"/>
      <c r="F396" s="49"/>
      <c r="G396" s="49"/>
      <c r="H396" s="49"/>
      <c r="I396" s="49"/>
      <c r="J396" s="49"/>
      <c r="K396" s="49"/>
      <c r="L396" s="49"/>
      <c r="M396" s="49"/>
      <c r="N396" s="49"/>
      <c r="O396" s="49"/>
      <c r="P396" s="49"/>
      <c r="Q396" s="49"/>
      <c r="R396" s="49"/>
      <c r="S396" s="49"/>
      <c r="T396" s="49"/>
      <c r="U396" s="49"/>
      <c r="V396" s="49"/>
      <c r="W396" s="49"/>
      <c r="X396" s="49"/>
      <c r="Y396" s="49"/>
      <c r="Z396" s="49"/>
      <c r="AA396" s="49"/>
    </row>
    <row r="397" spans="1:27" x14ac:dyDescent="0.25">
      <c r="A397" s="89"/>
      <c r="B397" s="49"/>
      <c r="C397" s="49"/>
      <c r="D397" s="49"/>
      <c r="E397" s="49"/>
      <c r="F397" s="49"/>
      <c r="G397" s="49"/>
      <c r="H397" s="49"/>
      <c r="I397" s="49"/>
      <c r="J397" s="49"/>
      <c r="K397" s="49"/>
      <c r="L397" s="49"/>
      <c r="M397" s="49"/>
      <c r="N397" s="49"/>
      <c r="O397" s="49"/>
      <c r="P397" s="49"/>
      <c r="Q397" s="49"/>
      <c r="R397" s="49"/>
      <c r="S397" s="49"/>
      <c r="T397" s="49"/>
      <c r="U397" s="49"/>
      <c r="V397" s="49"/>
      <c r="W397" s="49"/>
      <c r="X397" s="49"/>
      <c r="Y397" s="49"/>
      <c r="Z397" s="49"/>
      <c r="AA397" s="49"/>
    </row>
    <row r="398" spans="1:27" x14ac:dyDescent="0.25">
      <c r="A398" s="89"/>
      <c r="B398" s="49"/>
      <c r="C398" s="49"/>
      <c r="D398" s="49"/>
      <c r="E398" s="49"/>
      <c r="F398" s="49"/>
      <c r="G398" s="49"/>
      <c r="H398" s="49"/>
      <c r="I398" s="49"/>
      <c r="J398" s="49"/>
      <c r="K398" s="49"/>
      <c r="L398" s="49"/>
      <c r="M398" s="49"/>
      <c r="N398" s="49"/>
      <c r="O398" s="49"/>
      <c r="P398" s="49"/>
      <c r="Q398" s="49"/>
      <c r="R398" s="49"/>
      <c r="S398" s="49"/>
      <c r="T398" s="49"/>
      <c r="U398" s="49"/>
      <c r="V398" s="49"/>
      <c r="W398" s="49"/>
      <c r="X398" s="49"/>
      <c r="Y398" s="49"/>
      <c r="Z398" s="49"/>
      <c r="AA398" s="49"/>
    </row>
    <row r="399" spans="1:27" x14ac:dyDescent="0.25">
      <c r="A399" s="89"/>
      <c r="B399" s="49"/>
      <c r="C399" s="49"/>
      <c r="D399" s="49"/>
      <c r="E399" s="49"/>
      <c r="F399" s="49"/>
      <c r="G399" s="49"/>
      <c r="H399" s="49"/>
      <c r="I399" s="49"/>
      <c r="J399" s="49"/>
      <c r="K399" s="49"/>
      <c r="L399" s="49"/>
      <c r="M399" s="49"/>
      <c r="N399" s="49"/>
      <c r="O399" s="49"/>
      <c r="P399" s="49"/>
      <c r="Q399" s="49"/>
      <c r="R399" s="49"/>
      <c r="S399" s="49"/>
      <c r="T399" s="49"/>
      <c r="U399" s="49"/>
      <c r="V399" s="49"/>
      <c r="W399" s="49"/>
      <c r="X399" s="49"/>
      <c r="Y399" s="49"/>
      <c r="Z399" s="49"/>
      <c r="AA399" s="49"/>
    </row>
    <row r="400" spans="1:27" x14ac:dyDescent="0.25">
      <c r="A400" s="89"/>
      <c r="B400" s="49"/>
      <c r="C400" s="49"/>
      <c r="D400" s="49"/>
      <c r="E400" s="49"/>
      <c r="F400" s="49"/>
      <c r="G400" s="49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/>
      <c r="V400" s="49"/>
      <c r="W400" s="49"/>
      <c r="X400" s="49"/>
      <c r="Y400" s="49"/>
      <c r="Z400" s="49"/>
      <c r="AA400" s="49"/>
    </row>
    <row r="401" spans="1:27" x14ac:dyDescent="0.25">
      <c r="A401" s="89"/>
      <c r="B401" s="49"/>
      <c r="C401" s="49"/>
      <c r="D401" s="49"/>
      <c r="E401" s="49"/>
      <c r="F401" s="49"/>
      <c r="G401" s="49"/>
      <c r="H401" s="49"/>
      <c r="I401" s="49"/>
      <c r="J401" s="49"/>
      <c r="K401" s="49"/>
      <c r="L401" s="49"/>
      <c r="M401" s="49"/>
      <c r="N401" s="49"/>
      <c r="O401" s="49"/>
      <c r="P401" s="49"/>
      <c r="Q401" s="49"/>
      <c r="R401" s="49"/>
      <c r="S401" s="49"/>
      <c r="T401" s="49"/>
      <c r="U401" s="49"/>
      <c r="V401" s="49"/>
      <c r="W401" s="49"/>
      <c r="X401" s="49"/>
      <c r="Y401" s="49"/>
      <c r="Z401" s="49"/>
      <c r="AA401" s="49"/>
    </row>
    <row r="402" spans="1:27" x14ac:dyDescent="0.25">
      <c r="A402" s="89"/>
      <c r="B402" s="49"/>
      <c r="C402" s="49"/>
      <c r="D402" s="49"/>
      <c r="E402" s="49"/>
      <c r="F402" s="49"/>
      <c r="G402" s="49"/>
      <c r="H402" s="49"/>
      <c r="I402" s="49"/>
      <c r="J402" s="49"/>
      <c r="K402" s="49"/>
      <c r="L402" s="49"/>
      <c r="M402" s="49"/>
      <c r="N402" s="49"/>
      <c r="O402" s="49"/>
      <c r="P402" s="49"/>
      <c r="Q402" s="49"/>
      <c r="R402" s="49"/>
      <c r="S402" s="49"/>
      <c r="T402" s="49"/>
      <c r="U402" s="49"/>
      <c r="V402" s="49"/>
      <c r="W402" s="49"/>
      <c r="X402" s="49"/>
      <c r="Y402" s="49"/>
      <c r="Z402" s="49"/>
      <c r="AA402" s="49"/>
    </row>
    <row r="403" spans="1:27" x14ac:dyDescent="0.25">
      <c r="A403" s="89"/>
      <c r="B403" s="49"/>
      <c r="C403" s="49"/>
      <c r="D403" s="49"/>
      <c r="E403" s="49"/>
      <c r="F403" s="49"/>
      <c r="G403" s="49"/>
      <c r="H403" s="49"/>
      <c r="I403" s="49"/>
      <c r="J403" s="49"/>
      <c r="K403" s="49"/>
      <c r="L403" s="49"/>
      <c r="M403" s="49"/>
      <c r="N403" s="49"/>
      <c r="O403" s="49"/>
      <c r="P403" s="49"/>
      <c r="Q403" s="49"/>
      <c r="R403" s="49"/>
      <c r="S403" s="49"/>
      <c r="T403" s="49"/>
      <c r="U403" s="49"/>
      <c r="V403" s="49"/>
      <c r="W403" s="49"/>
      <c r="X403" s="49"/>
      <c r="Y403" s="49"/>
      <c r="Z403" s="49"/>
      <c r="AA403" s="49"/>
    </row>
    <row r="404" spans="1:27" x14ac:dyDescent="0.25">
      <c r="A404" s="89"/>
      <c r="B404" s="49"/>
      <c r="C404" s="49"/>
      <c r="D404" s="49"/>
      <c r="E404" s="49"/>
      <c r="F404" s="49"/>
      <c r="G404" s="49"/>
      <c r="H404" s="49"/>
      <c r="I404" s="49"/>
      <c r="J404" s="49"/>
      <c r="K404" s="49"/>
      <c r="L404" s="49"/>
      <c r="M404" s="49"/>
      <c r="N404" s="49"/>
      <c r="O404" s="49"/>
      <c r="P404" s="49"/>
      <c r="Q404" s="49"/>
      <c r="R404" s="49"/>
      <c r="S404" s="49"/>
      <c r="T404" s="49"/>
      <c r="U404" s="49"/>
      <c r="V404" s="49"/>
      <c r="W404" s="49"/>
      <c r="X404" s="49"/>
      <c r="Y404" s="49"/>
      <c r="Z404" s="49"/>
      <c r="AA404" s="49"/>
    </row>
    <row r="405" spans="1:27" x14ac:dyDescent="0.25">
      <c r="A405" s="89"/>
      <c r="B405" s="49"/>
      <c r="C405" s="49"/>
      <c r="D405" s="49"/>
      <c r="E405" s="49"/>
      <c r="F405" s="49"/>
      <c r="G405" s="49"/>
      <c r="H405" s="49"/>
      <c r="I405" s="49"/>
      <c r="J405" s="49"/>
      <c r="K405" s="49"/>
      <c r="L405" s="49"/>
      <c r="M405" s="49"/>
      <c r="N405" s="49"/>
      <c r="O405" s="49"/>
      <c r="P405" s="49"/>
      <c r="Q405" s="49"/>
      <c r="R405" s="49"/>
      <c r="S405" s="49"/>
      <c r="T405" s="49"/>
      <c r="U405" s="49"/>
      <c r="V405" s="49"/>
      <c r="W405" s="49"/>
      <c r="X405" s="49"/>
      <c r="Y405" s="49"/>
      <c r="Z405" s="49"/>
      <c r="AA405" s="49"/>
    </row>
    <row r="406" spans="1:27" x14ac:dyDescent="0.25">
      <c r="A406" s="89"/>
      <c r="B406" s="49"/>
      <c r="C406" s="49"/>
      <c r="D406" s="49"/>
      <c r="E406" s="49"/>
      <c r="F406" s="49"/>
      <c r="G406" s="49"/>
      <c r="H406" s="49"/>
      <c r="I406" s="49"/>
      <c r="J406" s="49"/>
      <c r="K406" s="49"/>
      <c r="L406" s="49"/>
      <c r="M406" s="49"/>
      <c r="N406" s="49"/>
      <c r="O406" s="49"/>
      <c r="P406" s="49"/>
      <c r="Q406" s="49"/>
      <c r="R406" s="49"/>
      <c r="S406" s="49"/>
      <c r="T406" s="49"/>
      <c r="U406" s="49"/>
      <c r="V406" s="49"/>
      <c r="W406" s="49"/>
      <c r="X406" s="49"/>
      <c r="Y406" s="49"/>
      <c r="Z406" s="49"/>
      <c r="AA406" s="49"/>
    </row>
    <row r="407" spans="1:27" x14ac:dyDescent="0.25">
      <c r="A407" s="89"/>
      <c r="B407" s="49"/>
      <c r="C407" s="49"/>
      <c r="D407" s="49"/>
      <c r="E407" s="49"/>
      <c r="F407" s="49"/>
      <c r="G407" s="49"/>
      <c r="H407" s="49"/>
      <c r="I407" s="49"/>
      <c r="J407" s="49"/>
      <c r="K407" s="49"/>
      <c r="L407" s="49"/>
      <c r="M407" s="49"/>
      <c r="N407" s="49"/>
      <c r="O407" s="49"/>
      <c r="P407" s="49"/>
      <c r="Q407" s="49"/>
      <c r="R407" s="49"/>
      <c r="S407" s="49"/>
      <c r="T407" s="49"/>
      <c r="U407" s="49"/>
      <c r="V407" s="49"/>
      <c r="W407" s="49"/>
      <c r="X407" s="49"/>
      <c r="Y407" s="49"/>
      <c r="Z407" s="49"/>
      <c r="AA407" s="49"/>
    </row>
    <row r="408" spans="1:27" x14ac:dyDescent="0.25">
      <c r="A408" s="89"/>
      <c r="B408" s="49"/>
      <c r="C408" s="49"/>
      <c r="D408" s="49"/>
      <c r="E408" s="49"/>
      <c r="F408" s="49"/>
      <c r="G408" s="49"/>
      <c r="H408" s="49"/>
      <c r="I408" s="49"/>
      <c r="J408" s="49"/>
      <c r="K408" s="49"/>
      <c r="L408" s="49"/>
      <c r="M408" s="49"/>
      <c r="N408" s="49"/>
      <c r="O408" s="49"/>
      <c r="P408" s="49"/>
      <c r="Q408" s="49"/>
      <c r="R408" s="49"/>
      <c r="S408" s="49"/>
      <c r="T408" s="49"/>
      <c r="U408" s="49"/>
      <c r="V408" s="49"/>
      <c r="W408" s="49"/>
      <c r="X408" s="49"/>
      <c r="Y408" s="49"/>
      <c r="Z408" s="49"/>
      <c r="AA408" s="49"/>
    </row>
    <row r="409" spans="1:27" x14ac:dyDescent="0.25">
      <c r="A409" s="89"/>
      <c r="B409" s="49"/>
      <c r="C409" s="49"/>
      <c r="D409" s="49"/>
      <c r="E409" s="49"/>
      <c r="F409" s="49"/>
      <c r="G409" s="49"/>
      <c r="H409" s="49"/>
      <c r="I409" s="49"/>
      <c r="J409" s="49"/>
      <c r="K409" s="49"/>
      <c r="L409" s="49"/>
      <c r="M409" s="49"/>
      <c r="N409" s="49"/>
      <c r="O409" s="49"/>
      <c r="P409" s="49"/>
      <c r="Q409" s="49"/>
      <c r="R409" s="49"/>
      <c r="S409" s="49"/>
      <c r="T409" s="49"/>
      <c r="U409" s="49"/>
      <c r="V409" s="49"/>
      <c r="W409" s="49"/>
      <c r="X409" s="49"/>
      <c r="Y409" s="49"/>
      <c r="Z409" s="49"/>
      <c r="AA409" s="49"/>
    </row>
    <row r="410" spans="1:27" x14ac:dyDescent="0.25">
      <c r="A410" s="89"/>
      <c r="B410" s="49"/>
      <c r="C410" s="49"/>
      <c r="D410" s="49"/>
      <c r="E410" s="49"/>
      <c r="F410" s="49"/>
      <c r="G410" s="49"/>
      <c r="H410" s="49"/>
      <c r="I410" s="49"/>
      <c r="J410" s="49"/>
      <c r="K410" s="49"/>
      <c r="L410" s="49"/>
      <c r="M410" s="49"/>
      <c r="N410" s="49"/>
      <c r="O410" s="49"/>
      <c r="P410" s="49"/>
      <c r="Q410" s="49"/>
      <c r="R410" s="49"/>
      <c r="S410" s="49"/>
      <c r="T410" s="49"/>
      <c r="U410" s="49"/>
      <c r="V410" s="49"/>
      <c r="W410" s="49"/>
      <c r="X410" s="49"/>
      <c r="Y410" s="49"/>
      <c r="Z410" s="49"/>
      <c r="AA410" s="49"/>
    </row>
    <row r="411" spans="1:27" x14ac:dyDescent="0.25">
      <c r="A411" s="89"/>
      <c r="B411" s="49"/>
      <c r="C411" s="49"/>
      <c r="D411" s="49"/>
      <c r="E411" s="49"/>
      <c r="F411" s="49"/>
      <c r="G411" s="49"/>
      <c r="H411" s="49"/>
      <c r="I411" s="49"/>
      <c r="J411" s="49"/>
      <c r="K411" s="49"/>
      <c r="L411" s="49"/>
      <c r="M411" s="49"/>
      <c r="N411" s="49"/>
      <c r="O411" s="49"/>
      <c r="P411" s="49"/>
      <c r="Q411" s="49"/>
      <c r="R411" s="49"/>
      <c r="S411" s="49"/>
      <c r="T411" s="49"/>
      <c r="U411" s="49"/>
      <c r="V411" s="49"/>
      <c r="W411" s="49"/>
      <c r="X411" s="49"/>
      <c r="Y411" s="49"/>
      <c r="Z411" s="49"/>
      <c r="AA411" s="49"/>
    </row>
    <row r="412" spans="1:27" x14ac:dyDescent="0.25">
      <c r="A412" s="89"/>
      <c r="B412" s="49"/>
      <c r="C412" s="49"/>
      <c r="D412" s="49"/>
      <c r="E412" s="49"/>
      <c r="F412" s="49"/>
      <c r="G412" s="49"/>
      <c r="H412" s="49"/>
      <c r="I412" s="49"/>
      <c r="J412" s="49"/>
      <c r="K412" s="49"/>
      <c r="L412" s="49"/>
      <c r="M412" s="49"/>
      <c r="N412" s="49"/>
      <c r="O412" s="49"/>
      <c r="P412" s="49"/>
      <c r="Q412" s="49"/>
      <c r="R412" s="49"/>
      <c r="S412" s="49"/>
      <c r="T412" s="49"/>
      <c r="U412" s="49"/>
      <c r="V412" s="49"/>
      <c r="W412" s="49"/>
      <c r="X412" s="49"/>
      <c r="Y412" s="49"/>
      <c r="Z412" s="49"/>
      <c r="AA412" s="49"/>
    </row>
    <row r="413" spans="1:27" x14ac:dyDescent="0.25">
      <c r="A413" s="89"/>
      <c r="B413" s="49"/>
      <c r="C413" s="49"/>
      <c r="D413" s="49"/>
      <c r="E413" s="49"/>
      <c r="F413" s="49"/>
      <c r="G413" s="49"/>
      <c r="H413" s="49"/>
      <c r="I413" s="49"/>
      <c r="J413" s="49"/>
      <c r="K413" s="49"/>
      <c r="L413" s="49"/>
      <c r="M413" s="49"/>
      <c r="N413" s="49"/>
      <c r="O413" s="49"/>
      <c r="P413" s="49"/>
      <c r="Q413" s="49"/>
      <c r="R413" s="49"/>
      <c r="S413" s="49"/>
      <c r="T413" s="49"/>
      <c r="U413" s="49"/>
      <c r="V413" s="49"/>
      <c r="W413" s="49"/>
      <c r="X413" s="49"/>
      <c r="Y413" s="49"/>
      <c r="Z413" s="49"/>
      <c r="AA413" s="49"/>
    </row>
    <row r="414" spans="1:27" x14ac:dyDescent="0.25">
      <c r="A414" s="89"/>
      <c r="B414" s="49"/>
      <c r="C414" s="49"/>
      <c r="D414" s="49"/>
      <c r="E414" s="49"/>
      <c r="F414" s="49"/>
      <c r="G414" s="49"/>
      <c r="H414" s="49"/>
      <c r="I414" s="49"/>
      <c r="J414" s="49"/>
      <c r="K414" s="49"/>
      <c r="L414" s="49"/>
      <c r="M414" s="49"/>
      <c r="N414" s="49"/>
      <c r="O414" s="49"/>
      <c r="P414" s="49"/>
      <c r="Q414" s="49"/>
      <c r="R414" s="49"/>
      <c r="S414" s="49"/>
      <c r="T414" s="49"/>
      <c r="U414" s="49"/>
      <c r="V414" s="49"/>
      <c r="W414" s="49"/>
      <c r="X414" s="49"/>
      <c r="Y414" s="49"/>
      <c r="Z414" s="49"/>
      <c r="AA414" s="49"/>
    </row>
    <row r="415" spans="1:27" x14ac:dyDescent="0.25">
      <c r="A415" s="89"/>
      <c r="B415" s="49"/>
      <c r="C415" s="49"/>
      <c r="D415" s="49"/>
      <c r="E415" s="49"/>
      <c r="F415" s="49"/>
      <c r="G415" s="49"/>
      <c r="H415" s="49"/>
      <c r="I415" s="49"/>
      <c r="J415" s="49"/>
      <c r="K415" s="49"/>
      <c r="L415" s="49"/>
      <c r="M415" s="49"/>
      <c r="N415" s="49"/>
      <c r="O415" s="49"/>
      <c r="P415" s="49"/>
      <c r="Q415" s="49"/>
      <c r="R415" s="49"/>
      <c r="S415" s="49"/>
      <c r="T415" s="49"/>
      <c r="U415" s="49"/>
      <c r="V415" s="49"/>
      <c r="W415" s="49"/>
      <c r="X415" s="49"/>
      <c r="Y415" s="49"/>
      <c r="Z415" s="49"/>
      <c r="AA415" s="49"/>
    </row>
    <row r="416" spans="1:27" x14ac:dyDescent="0.25">
      <c r="A416" s="89"/>
      <c r="B416" s="49"/>
      <c r="C416" s="49"/>
      <c r="D416" s="49"/>
      <c r="E416" s="49"/>
      <c r="F416" s="49"/>
      <c r="G416" s="49"/>
      <c r="H416" s="49"/>
      <c r="I416" s="49"/>
      <c r="J416" s="49"/>
      <c r="K416" s="49"/>
      <c r="L416" s="49"/>
      <c r="M416" s="49"/>
      <c r="N416" s="49"/>
      <c r="O416" s="49"/>
      <c r="P416" s="49"/>
      <c r="Q416" s="49"/>
      <c r="R416" s="49"/>
      <c r="S416" s="49"/>
      <c r="T416" s="49"/>
      <c r="U416" s="49"/>
      <c r="V416" s="49"/>
      <c r="W416" s="49"/>
      <c r="X416" s="49"/>
      <c r="Y416" s="49"/>
      <c r="Z416" s="49"/>
      <c r="AA416" s="49"/>
    </row>
    <row r="417" spans="1:27" x14ac:dyDescent="0.25">
      <c r="A417" s="89"/>
      <c r="B417" s="49"/>
      <c r="C417" s="49"/>
      <c r="D417" s="49"/>
      <c r="E417" s="49"/>
      <c r="F417" s="49"/>
      <c r="G417" s="49"/>
      <c r="H417" s="49"/>
      <c r="I417" s="49"/>
      <c r="J417" s="49"/>
      <c r="K417" s="49"/>
      <c r="L417" s="49"/>
      <c r="M417" s="49"/>
      <c r="N417" s="49"/>
      <c r="O417" s="49"/>
      <c r="P417" s="49"/>
      <c r="Q417" s="49"/>
      <c r="R417" s="49"/>
      <c r="S417" s="49"/>
      <c r="T417" s="49"/>
      <c r="U417" s="49"/>
      <c r="V417" s="49"/>
      <c r="W417" s="49"/>
      <c r="X417" s="49"/>
      <c r="Y417" s="49"/>
      <c r="Z417" s="49"/>
      <c r="AA417" s="49"/>
    </row>
    <row r="418" spans="1:27" x14ac:dyDescent="0.25">
      <c r="A418" s="89"/>
      <c r="B418" s="49"/>
      <c r="C418" s="49"/>
      <c r="D418" s="49"/>
      <c r="E418" s="49"/>
      <c r="F418" s="49"/>
      <c r="G418" s="49"/>
      <c r="H418" s="49"/>
      <c r="I418" s="49"/>
      <c r="J418" s="49"/>
      <c r="K418" s="49"/>
      <c r="L418" s="49"/>
      <c r="M418" s="49"/>
      <c r="N418" s="49"/>
      <c r="O418" s="49"/>
      <c r="P418" s="49"/>
      <c r="Q418" s="49"/>
      <c r="R418" s="49"/>
      <c r="S418" s="49"/>
      <c r="T418" s="49"/>
      <c r="U418" s="49"/>
      <c r="V418" s="49"/>
      <c r="W418" s="49"/>
      <c r="X418" s="49"/>
      <c r="Y418" s="49"/>
      <c r="Z418" s="49"/>
      <c r="AA418" s="49"/>
    </row>
    <row r="419" spans="1:27" x14ac:dyDescent="0.25">
      <c r="A419" s="89"/>
      <c r="B419" s="49"/>
      <c r="C419" s="49"/>
      <c r="D419" s="49"/>
      <c r="E419" s="49"/>
      <c r="F419" s="49"/>
      <c r="G419" s="49"/>
      <c r="H419" s="49"/>
      <c r="I419" s="49"/>
      <c r="J419" s="49"/>
      <c r="K419" s="49"/>
      <c r="L419" s="49"/>
      <c r="M419" s="49"/>
      <c r="N419" s="49"/>
      <c r="O419" s="49"/>
      <c r="P419" s="49"/>
      <c r="Q419" s="49"/>
      <c r="R419" s="49"/>
      <c r="S419" s="49"/>
      <c r="T419" s="49"/>
      <c r="U419" s="49"/>
      <c r="V419" s="49"/>
      <c r="W419" s="49"/>
      <c r="X419" s="49"/>
      <c r="Y419" s="49"/>
      <c r="Z419" s="49"/>
      <c r="AA419" s="49"/>
    </row>
    <row r="420" spans="1:27" x14ac:dyDescent="0.25">
      <c r="A420" s="89"/>
      <c r="B420" s="49"/>
      <c r="C420" s="49"/>
      <c r="D420" s="49"/>
      <c r="E420" s="49"/>
      <c r="F420" s="49"/>
      <c r="G420" s="49"/>
      <c r="H420" s="49"/>
      <c r="I420" s="49"/>
      <c r="J420" s="49"/>
      <c r="K420" s="49"/>
      <c r="L420" s="49"/>
      <c r="M420" s="49"/>
      <c r="N420" s="49"/>
      <c r="O420" s="49"/>
      <c r="P420" s="49"/>
      <c r="Q420" s="49"/>
      <c r="R420" s="49"/>
      <c r="S420" s="49"/>
      <c r="T420" s="49"/>
      <c r="U420" s="49"/>
      <c r="V420" s="49"/>
      <c r="W420" s="49"/>
      <c r="X420" s="49"/>
      <c r="Y420" s="49"/>
      <c r="Z420" s="49"/>
      <c r="AA420" s="49"/>
    </row>
    <row r="421" spans="1:27" x14ac:dyDescent="0.25">
      <c r="A421" s="89"/>
      <c r="B421" s="49"/>
      <c r="C421" s="49"/>
      <c r="D421" s="49"/>
      <c r="E421" s="49"/>
      <c r="F421" s="49"/>
      <c r="G421" s="49"/>
      <c r="H421" s="49"/>
      <c r="I421" s="49"/>
      <c r="J421" s="49"/>
      <c r="K421" s="49"/>
      <c r="L421" s="49"/>
      <c r="M421" s="49"/>
      <c r="N421" s="49"/>
      <c r="O421" s="49"/>
      <c r="P421" s="49"/>
      <c r="Q421" s="49"/>
      <c r="R421" s="49"/>
      <c r="S421" s="49"/>
      <c r="T421" s="49"/>
      <c r="U421" s="49"/>
      <c r="V421" s="49"/>
      <c r="W421" s="49"/>
      <c r="X421" s="49"/>
      <c r="Y421" s="49"/>
      <c r="Z421" s="49"/>
      <c r="AA421" s="49"/>
    </row>
    <row r="422" spans="1:27" x14ac:dyDescent="0.25">
      <c r="A422" s="89"/>
      <c r="B422" s="49"/>
      <c r="C422" s="49"/>
      <c r="D422" s="49"/>
      <c r="E422" s="49"/>
      <c r="F422" s="49"/>
      <c r="G422" s="49"/>
      <c r="H422" s="49"/>
      <c r="I422" s="49"/>
      <c r="J422" s="49"/>
      <c r="K422" s="49"/>
      <c r="L422" s="49"/>
      <c r="M422" s="49"/>
      <c r="N422" s="49"/>
      <c r="O422" s="49"/>
      <c r="P422" s="49"/>
      <c r="Q422" s="49"/>
      <c r="R422" s="49"/>
      <c r="S422" s="49"/>
      <c r="T422" s="49"/>
      <c r="U422" s="49"/>
      <c r="V422" s="49"/>
      <c r="W422" s="49"/>
      <c r="X422" s="49"/>
      <c r="Y422" s="49"/>
      <c r="Z422" s="49"/>
      <c r="AA422" s="49"/>
    </row>
    <row r="423" spans="1:27" x14ac:dyDescent="0.25">
      <c r="A423" s="89"/>
      <c r="B423" s="49"/>
      <c r="C423" s="49"/>
      <c r="D423" s="49"/>
      <c r="E423" s="49"/>
      <c r="F423" s="49"/>
      <c r="G423" s="49"/>
      <c r="H423" s="49"/>
      <c r="I423" s="49"/>
      <c r="J423" s="49"/>
      <c r="K423" s="49"/>
      <c r="L423" s="49"/>
      <c r="M423" s="49"/>
      <c r="N423" s="49"/>
      <c r="O423" s="49"/>
      <c r="P423" s="49"/>
      <c r="Q423" s="49"/>
      <c r="R423" s="49"/>
      <c r="S423" s="49"/>
      <c r="T423" s="49"/>
      <c r="U423" s="49"/>
      <c r="V423" s="49"/>
      <c r="W423" s="49"/>
      <c r="X423" s="49"/>
      <c r="Y423" s="49"/>
      <c r="Z423" s="49"/>
      <c r="AA423" s="49"/>
    </row>
    <row r="424" spans="1:27" x14ac:dyDescent="0.25">
      <c r="A424" s="89"/>
      <c r="B424" s="49"/>
      <c r="C424" s="49"/>
      <c r="D424" s="49"/>
      <c r="E424" s="49"/>
      <c r="F424" s="49"/>
      <c r="G424" s="49"/>
      <c r="H424" s="49"/>
      <c r="I424" s="49"/>
      <c r="J424" s="49"/>
      <c r="K424" s="49"/>
      <c r="L424" s="49"/>
      <c r="M424" s="49"/>
      <c r="N424" s="49"/>
      <c r="O424" s="49"/>
      <c r="P424" s="49"/>
      <c r="Q424" s="49"/>
      <c r="R424" s="49"/>
      <c r="S424" s="49"/>
      <c r="T424" s="49"/>
      <c r="U424" s="49"/>
      <c r="V424" s="49"/>
      <c r="W424" s="49"/>
      <c r="X424" s="49"/>
      <c r="Y424" s="49"/>
      <c r="Z424" s="49"/>
      <c r="AA424" s="49"/>
    </row>
    <row r="425" spans="1:27" x14ac:dyDescent="0.25">
      <c r="A425" s="89"/>
      <c r="B425" s="49"/>
      <c r="C425" s="49"/>
      <c r="D425" s="49"/>
      <c r="E425" s="49"/>
      <c r="F425" s="49"/>
      <c r="G425" s="49"/>
      <c r="H425" s="49"/>
      <c r="I425" s="49"/>
      <c r="J425" s="49"/>
      <c r="K425" s="49"/>
      <c r="L425" s="49"/>
      <c r="M425" s="49"/>
      <c r="N425" s="49"/>
      <c r="O425" s="49"/>
      <c r="P425" s="49"/>
      <c r="Q425" s="49"/>
      <c r="R425" s="49"/>
      <c r="S425" s="49"/>
      <c r="T425" s="49"/>
      <c r="U425" s="49"/>
      <c r="V425" s="49"/>
      <c r="W425" s="49"/>
      <c r="X425" s="49"/>
      <c r="Y425" s="49"/>
      <c r="Z425" s="49"/>
      <c r="AA425" s="49"/>
    </row>
    <row r="426" spans="1:27" x14ac:dyDescent="0.25">
      <c r="A426" s="89"/>
      <c r="B426" s="49"/>
      <c r="C426" s="49"/>
      <c r="D426" s="49"/>
      <c r="E426" s="49"/>
      <c r="F426" s="49"/>
      <c r="G426" s="49"/>
      <c r="H426" s="49"/>
      <c r="I426" s="49"/>
      <c r="J426" s="49"/>
      <c r="K426" s="49"/>
      <c r="L426" s="49"/>
      <c r="M426" s="49"/>
      <c r="N426" s="49"/>
      <c r="O426" s="49"/>
      <c r="P426" s="49"/>
      <c r="Q426" s="49"/>
      <c r="R426" s="49"/>
      <c r="S426" s="49"/>
      <c r="T426" s="49"/>
      <c r="U426" s="49"/>
      <c r="V426" s="49"/>
      <c r="W426" s="49"/>
      <c r="X426" s="49"/>
      <c r="Y426" s="49"/>
      <c r="Z426" s="49"/>
      <c r="AA426" s="49"/>
    </row>
    <row r="427" spans="1:27" x14ac:dyDescent="0.25">
      <c r="A427" s="89"/>
      <c r="B427" s="49"/>
      <c r="C427" s="49"/>
      <c r="D427" s="49"/>
      <c r="E427" s="49"/>
      <c r="F427" s="49"/>
      <c r="G427" s="49"/>
      <c r="H427" s="49"/>
      <c r="I427" s="49"/>
      <c r="J427" s="49"/>
      <c r="K427" s="49"/>
      <c r="L427" s="49"/>
      <c r="M427" s="49"/>
      <c r="N427" s="49"/>
      <c r="O427" s="49"/>
      <c r="P427" s="49"/>
      <c r="Q427" s="49"/>
      <c r="R427" s="49"/>
      <c r="S427" s="49"/>
      <c r="T427" s="49"/>
      <c r="U427" s="49"/>
      <c r="V427" s="49"/>
      <c r="W427" s="49"/>
      <c r="X427" s="49"/>
      <c r="Y427" s="49"/>
      <c r="Z427" s="49"/>
      <c r="AA427" s="49"/>
    </row>
    <row r="428" spans="1:27" x14ac:dyDescent="0.25">
      <c r="A428" s="89"/>
      <c r="B428" s="49"/>
      <c r="C428" s="49"/>
      <c r="D428" s="49"/>
      <c r="E428" s="49"/>
      <c r="F428" s="49"/>
      <c r="G428" s="49"/>
      <c r="H428" s="49"/>
      <c r="I428" s="49"/>
      <c r="J428" s="49"/>
      <c r="K428" s="49"/>
      <c r="L428" s="49"/>
      <c r="M428" s="49"/>
      <c r="N428" s="49"/>
      <c r="O428" s="49"/>
      <c r="P428" s="49"/>
      <c r="Q428" s="49"/>
      <c r="R428" s="49"/>
      <c r="S428" s="49"/>
      <c r="T428" s="49"/>
      <c r="U428" s="49"/>
      <c r="V428" s="49"/>
      <c r="W428" s="49"/>
      <c r="X428" s="49"/>
      <c r="Y428" s="49"/>
      <c r="Z428" s="49"/>
      <c r="AA428" s="49"/>
    </row>
    <row r="429" spans="1:27" x14ac:dyDescent="0.25">
      <c r="A429" s="89"/>
      <c r="B429" s="49"/>
      <c r="C429" s="49"/>
      <c r="D429" s="49"/>
      <c r="E429" s="49"/>
      <c r="F429" s="49"/>
      <c r="G429" s="49"/>
      <c r="H429" s="49"/>
      <c r="I429" s="49"/>
      <c r="J429" s="49"/>
      <c r="K429" s="89"/>
      <c r="L429" s="89"/>
      <c r="M429" s="89"/>
      <c r="N429" s="89"/>
      <c r="O429" s="89"/>
      <c r="P429" s="89"/>
      <c r="Q429" s="89"/>
      <c r="R429" s="89"/>
      <c r="S429" s="89"/>
      <c r="T429" s="89"/>
      <c r="U429" s="89"/>
      <c r="V429" s="89"/>
      <c r="W429" s="89"/>
      <c r="X429" s="89"/>
      <c r="Y429" s="89"/>
      <c r="Z429" s="89"/>
      <c r="AA429" s="89"/>
    </row>
  </sheetData>
  <sortState xmlns:xlrd2="http://schemas.microsoft.com/office/spreadsheetml/2017/richdata2" columnSort="1" ref="D63:BH428">
    <sortCondition ref="D63:BH63"/>
  </sortState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A427"/>
  <sheetViews>
    <sheetView zoomScale="85" zoomScaleNormal="85" workbookViewId="0">
      <pane xSplit="1" ySplit="2" topLeftCell="B21" activePane="bottomRight" state="frozen"/>
      <selection pane="topRight" activeCell="B1" sqref="B1"/>
      <selection pane="bottomLeft" activeCell="A3" sqref="A3"/>
      <selection pane="bottomRight" activeCell="F40" sqref="F40"/>
    </sheetView>
  </sheetViews>
  <sheetFormatPr defaultColWidth="9.140625" defaultRowHeight="15" x14ac:dyDescent="0.25"/>
  <cols>
    <col min="1" max="1" width="25.42578125" style="21" customWidth="1"/>
    <col min="2" max="3" width="9.7109375" style="21" bestFit="1" customWidth="1"/>
    <col min="4" max="4" width="10.42578125" style="21" customWidth="1"/>
    <col min="5" max="5" width="10.28515625" style="21" bestFit="1" customWidth="1"/>
    <col min="6" max="6" width="10.42578125" style="21" customWidth="1"/>
    <col min="7" max="8" width="9.28515625" style="21" bestFit="1" customWidth="1"/>
    <col min="9" max="9" width="9.28515625" style="21" customWidth="1"/>
    <col min="10" max="10" width="9.42578125" style="21" bestFit="1" customWidth="1"/>
    <col min="11" max="11" width="10.42578125" style="21" bestFit="1" customWidth="1"/>
    <col min="12" max="12" width="9.42578125" style="21" bestFit="1" customWidth="1"/>
    <col min="13" max="15" width="9.28515625" style="21" bestFit="1" customWidth="1"/>
    <col min="16" max="16" width="9.42578125" style="21" bestFit="1" customWidth="1"/>
    <col min="17" max="21" width="9.28515625" style="21" bestFit="1" customWidth="1"/>
    <col min="22" max="16384" width="9.140625" style="21"/>
  </cols>
  <sheetData>
    <row r="1" spans="1:21" x14ac:dyDescent="0.25">
      <c r="A1" s="35" t="s">
        <v>287</v>
      </c>
      <c r="B1" s="89">
        <v>43.65</v>
      </c>
      <c r="C1" s="89">
        <v>78.111800000000002</v>
      </c>
      <c r="D1" s="89">
        <v>70.91</v>
      </c>
      <c r="E1" s="89">
        <v>28</v>
      </c>
      <c r="F1" s="89">
        <v>30.026</v>
      </c>
      <c r="G1" s="89">
        <v>36.46</v>
      </c>
      <c r="H1" s="24">
        <v>46</v>
      </c>
      <c r="I1" s="50">
        <v>128.1705</v>
      </c>
      <c r="J1" s="24">
        <v>17</v>
      </c>
      <c r="K1" s="24">
        <v>46</v>
      </c>
      <c r="L1" s="24">
        <v>46</v>
      </c>
      <c r="M1" s="24">
        <v>1</v>
      </c>
      <c r="N1" s="24">
        <v>1</v>
      </c>
      <c r="O1" s="24">
        <v>1</v>
      </c>
      <c r="P1" s="24">
        <v>1</v>
      </c>
      <c r="Q1" s="24">
        <v>1</v>
      </c>
      <c r="R1" s="24">
        <v>1</v>
      </c>
      <c r="S1" s="24">
        <v>1</v>
      </c>
      <c r="T1" s="24">
        <v>64</v>
      </c>
      <c r="U1" s="24">
        <v>98</v>
      </c>
    </row>
    <row r="2" spans="1:21" x14ac:dyDescent="0.25">
      <c r="A2" s="89" t="s">
        <v>288</v>
      </c>
      <c r="B2" s="89" t="s">
        <v>44</v>
      </c>
      <c r="C2" s="89" t="s">
        <v>46</v>
      </c>
      <c r="D2" s="89" t="s">
        <v>52</v>
      </c>
      <c r="E2" s="89" t="s">
        <v>54</v>
      </c>
      <c r="F2" s="89" t="s">
        <v>66</v>
      </c>
      <c r="G2" s="89" t="s">
        <v>68</v>
      </c>
      <c r="H2" s="89" t="s">
        <v>70</v>
      </c>
      <c r="I2" s="89" t="s">
        <v>80</v>
      </c>
      <c r="J2" s="89" t="s">
        <v>82</v>
      </c>
      <c r="K2" s="89" t="s">
        <v>86</v>
      </c>
      <c r="L2" s="89" t="s">
        <v>88</v>
      </c>
      <c r="M2" s="75" t="s">
        <v>102</v>
      </c>
      <c r="N2" s="75" t="s">
        <v>104</v>
      </c>
      <c r="O2" s="75" t="s">
        <v>106</v>
      </c>
      <c r="P2" s="89" t="s">
        <v>112</v>
      </c>
      <c r="Q2" s="75" t="s">
        <v>132</v>
      </c>
      <c r="R2" s="75" t="s">
        <v>134</v>
      </c>
      <c r="S2" s="75" t="s">
        <v>136</v>
      </c>
      <c r="T2" s="89" t="s">
        <v>140</v>
      </c>
      <c r="U2" s="89" t="s">
        <v>144</v>
      </c>
    </row>
    <row r="3" spans="1:21" x14ac:dyDescent="0.25">
      <c r="A3" s="89" t="s">
        <v>289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75">
        <f>afdust!AI64</f>
        <v>1461.3463533218389</v>
      </c>
      <c r="N3" s="75">
        <f>afdust!AJ64</f>
        <v>6578.1751750461599</v>
      </c>
      <c r="O3" s="75">
        <f>afdust!AK64</f>
        <v>36167.815677880528</v>
      </c>
      <c r="P3" s="75">
        <f>afdust!AN64</f>
        <v>5292010.8179773381</v>
      </c>
      <c r="Q3" s="75">
        <f>afdust!AW64</f>
        <v>140815.31496270443</v>
      </c>
      <c r="R3" s="75">
        <f>afdust!AX64</f>
        <v>8353.4817612400766</v>
      </c>
      <c r="S3" s="75">
        <f>afdust!AY64</f>
        <v>3122.0707422523369</v>
      </c>
      <c r="T3" s="75"/>
      <c r="U3" s="75"/>
    </row>
    <row r="4" spans="1:21" x14ac:dyDescent="0.25">
      <c r="A4" s="89" t="s">
        <v>228</v>
      </c>
      <c r="B4" s="75">
        <f>livestock!M61</f>
        <v>1859.567809433275</v>
      </c>
      <c r="C4" s="75">
        <f>livestock!O61</f>
        <v>473.07688580151813</v>
      </c>
      <c r="D4" s="75"/>
      <c r="E4" s="75"/>
      <c r="F4" s="75">
        <f>livestock!W61</f>
        <v>0</v>
      </c>
      <c r="G4" s="75"/>
      <c r="H4" s="75"/>
      <c r="I4" s="75">
        <f>livestock!AG61</f>
        <v>0</v>
      </c>
      <c r="J4" s="75">
        <f>livestock!AH61</f>
        <v>2590178.3603471001</v>
      </c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</row>
    <row r="5" spans="1:21" s="74" customFormat="1" x14ac:dyDescent="0.25">
      <c r="A5" s="89" t="s">
        <v>227</v>
      </c>
      <c r="B5" s="75"/>
      <c r="C5" s="75"/>
      <c r="D5" s="75"/>
      <c r="E5" s="75"/>
      <c r="F5" s="75"/>
      <c r="G5" s="75"/>
      <c r="H5" s="75"/>
      <c r="I5" s="75"/>
      <c r="J5" s="75">
        <f>fertilizer!F61</f>
        <v>1675347.4730261902</v>
      </c>
      <c r="K5" s="75"/>
      <c r="L5" s="75"/>
      <c r="M5" s="75"/>
      <c r="N5" s="75"/>
      <c r="O5" s="75"/>
      <c r="P5" s="75"/>
      <c r="Q5" s="75"/>
      <c r="R5" s="75"/>
      <c r="S5" s="75"/>
      <c r="T5" s="75"/>
      <c r="U5" s="75"/>
    </row>
    <row r="6" spans="1:21" s="74" customFormat="1" x14ac:dyDescent="0.25">
      <c r="A6" s="89" t="s">
        <v>224</v>
      </c>
      <c r="B6" s="75">
        <f>airports!X61</f>
        <v>422.00494252781044</v>
      </c>
      <c r="C6" s="75">
        <f>airports!Z61</f>
        <v>615.82665508399953</v>
      </c>
      <c r="D6" s="75"/>
      <c r="E6" s="75">
        <f>airports!AC61</f>
        <v>370553.7762630324</v>
      </c>
      <c r="F6" s="75">
        <f>airports!AK61</f>
        <v>4460.3179592439501</v>
      </c>
      <c r="G6" s="89"/>
      <c r="H6" s="75">
        <f>airports!AN61</f>
        <v>936.01173332562644</v>
      </c>
      <c r="I6" s="75">
        <f>airports!AV61</f>
        <v>470.8633130081389</v>
      </c>
      <c r="J6" s="89"/>
      <c r="K6" s="75">
        <f>airports!AX61</f>
        <v>105301.33341760929</v>
      </c>
      <c r="L6" s="75">
        <f>airports!AY61</f>
        <v>10764.137014190219</v>
      </c>
      <c r="M6" s="75">
        <f>airports!BG61</f>
        <v>8.4048195108830978E-2</v>
      </c>
      <c r="N6" s="75">
        <f>airports!BH61</f>
        <v>571.98438461112335</v>
      </c>
      <c r="O6" s="75">
        <f>airports!BI61</f>
        <v>8.1816791247668177E-2</v>
      </c>
      <c r="P6" s="75">
        <f>airports!BN61</f>
        <v>1022.7842415272146</v>
      </c>
      <c r="Q6" s="75">
        <f>airports!BX61</f>
        <v>0.12438323916154452</v>
      </c>
      <c r="R6" s="75">
        <f>airports!BY61</f>
        <v>552.74919537166716</v>
      </c>
      <c r="S6" s="75">
        <f>airports!BZ61</f>
        <v>2.0810207019105868E-3</v>
      </c>
      <c r="T6" s="75">
        <f>airports!CA61</f>
        <v>11971.813264899023</v>
      </c>
      <c r="U6" s="75">
        <f>airports!CC61</f>
        <v>0</v>
      </c>
    </row>
    <row r="7" spans="1:21" x14ac:dyDescent="0.25">
      <c r="A7" s="89" t="s">
        <v>236</v>
      </c>
      <c r="B7" s="75">
        <f>ptagfire!T61</f>
        <v>2353.9411109872726</v>
      </c>
      <c r="C7" s="75">
        <f>ptagfire!V61</f>
        <v>1934.508787136549</v>
      </c>
      <c r="D7" s="75"/>
      <c r="E7" s="75">
        <f>ptagfire!Y61</f>
        <v>874061.26065425447</v>
      </c>
      <c r="F7" s="75">
        <f>ptagfire!AG61</f>
        <v>7502.2858281368499</v>
      </c>
      <c r="G7" s="89"/>
      <c r="H7" s="75">
        <f>ptagfire!AK61</f>
        <v>0</v>
      </c>
      <c r="I7" s="75">
        <f>ptagfire!AS61</f>
        <v>0</v>
      </c>
      <c r="J7" s="75">
        <f>ptagfire!AT61</f>
        <v>9946.9110282051388</v>
      </c>
      <c r="K7" s="75">
        <f>ptagfire!AW61</f>
        <v>33524.438171489739</v>
      </c>
      <c r="L7" s="75">
        <f>ptagfire!AX61</f>
        <v>3724.9388010309431</v>
      </c>
      <c r="M7" s="75">
        <f>ptagfire!BF61</f>
        <v>6671.2988414052152</v>
      </c>
      <c r="N7" s="75">
        <f>ptagfire!BG61</f>
        <v>8166.3110263679237</v>
      </c>
      <c r="O7" s="75">
        <f>ptagfire!BH61</f>
        <v>8.353908773712071</v>
      </c>
      <c r="P7" s="75">
        <f>ptagfire!BM61</f>
        <v>44855.668999691035</v>
      </c>
      <c r="Q7" s="75">
        <f>ptagfire!BW61</f>
        <v>51.974245902626144</v>
      </c>
      <c r="R7" s="75">
        <f>ptagfire!BX61</f>
        <v>1229.0529394373777</v>
      </c>
      <c r="S7" s="75">
        <f>ptagfire!BY61</f>
        <v>0.8196403612140839</v>
      </c>
      <c r="T7" s="75">
        <f>ptagfire!BZ61</f>
        <v>12031.546798536172</v>
      </c>
      <c r="U7" s="75">
        <f>ptagfire!CB61</f>
        <v>0</v>
      </c>
    </row>
    <row r="8" spans="1:21" x14ac:dyDescent="0.25">
      <c r="A8" s="72" t="s">
        <v>318</v>
      </c>
      <c r="B8" s="83">
        <v>303190.11045328109</v>
      </c>
      <c r="C8" s="83"/>
      <c r="D8" s="83"/>
      <c r="E8" s="83">
        <v>8755112.5696813781</v>
      </c>
      <c r="F8" s="83">
        <v>1251352.0853840732</v>
      </c>
      <c r="G8" s="75"/>
      <c r="H8" s="75"/>
      <c r="I8" s="75"/>
      <c r="J8" s="75"/>
      <c r="K8" s="75">
        <v>2400775.2851085505</v>
      </c>
      <c r="L8" s="75"/>
      <c r="M8" s="75"/>
      <c r="N8" s="75"/>
      <c r="O8" s="75"/>
      <c r="P8" s="75"/>
      <c r="Q8" s="75"/>
      <c r="R8" s="75"/>
      <c r="S8" s="75"/>
      <c r="T8" s="75"/>
      <c r="U8" s="75"/>
    </row>
    <row r="9" spans="1:21" x14ac:dyDescent="0.25">
      <c r="A9" s="89" t="s">
        <v>225</v>
      </c>
      <c r="B9" s="75">
        <f>'cmv_c1c2 12'!P61</f>
        <v>116.7181580991884</v>
      </c>
      <c r="C9" s="75">
        <f>'cmv_c1c2 12'!R61</f>
        <v>14.624316162766158</v>
      </c>
      <c r="D9" s="75"/>
      <c r="E9" s="75">
        <f>'cmv_c1c2 12'!U61</f>
        <v>28552.766188149446</v>
      </c>
      <c r="F9" s="75">
        <f>'cmv_c1c2 12'!AC61</f>
        <v>131.85176210876952</v>
      </c>
      <c r="G9" s="75"/>
      <c r="H9" s="75">
        <f>'cmv_c1c2 12'!AF61</f>
        <v>1521.5477466944531</v>
      </c>
      <c r="I9" s="75">
        <f>'cmv_c1c2 12'!AN61</f>
        <v>13.156700194585472</v>
      </c>
      <c r="J9" s="75">
        <f>'cmv_c1c2 12'!AO61</f>
        <v>96.075844181221896</v>
      </c>
      <c r="K9" s="75">
        <f>'cmv_c1c2 12'!AQ61</f>
        <v>171173.98996722227</v>
      </c>
      <c r="L9" s="75">
        <f>'cmv_c1c2 12'!AR61</f>
        <v>17497.789595523205</v>
      </c>
      <c r="M9" s="75">
        <f>'cmv_c1c2 12'!AZ61</f>
        <v>18.767575929681353</v>
      </c>
      <c r="N9" s="75">
        <f>'cmv_c1c2 12'!BA61</f>
        <v>2316.3179097748498</v>
      </c>
      <c r="O9" s="75">
        <f>'cmv_c1c2 12'!BB61</f>
        <v>17.190574890993545</v>
      </c>
      <c r="P9" s="75">
        <f>'cmv_c1c2 12'!BG61</f>
        <v>159.31707304058125</v>
      </c>
      <c r="Q9" s="75">
        <f>'cmv_c1c2 12'!BQ61</f>
        <v>14.829612052400538</v>
      </c>
      <c r="R9" s="75">
        <f>'cmv_c1c2 12'!BR61</f>
        <v>262.89084698038397</v>
      </c>
      <c r="S9" s="75">
        <f>'cmv_c1c2 12'!BS61</f>
        <v>0.46468197181181276</v>
      </c>
      <c r="T9" s="75">
        <f>'cmv_c1c2 12'!BT61</f>
        <v>822.44532041950231</v>
      </c>
      <c r="U9" s="75">
        <f>'cmv_c1c2 12'!BV61</f>
        <v>0</v>
      </c>
    </row>
    <row r="10" spans="1:21" x14ac:dyDescent="0.25">
      <c r="A10" s="89" t="s">
        <v>319</v>
      </c>
      <c r="B10" s="75">
        <f>'cmv_c3 36'!P61</f>
        <v>852.91684654644723</v>
      </c>
      <c r="C10" s="75">
        <f>'cmv_c3 36'!R61</f>
        <v>106.86785115397379</v>
      </c>
      <c r="D10" s="75"/>
      <c r="E10" s="75">
        <f>'cmv_c3 36'!U61</f>
        <v>127496.13396213367</v>
      </c>
      <c r="F10" s="75">
        <f>'cmv_c3 36'!AC61</f>
        <v>963.51271006368449</v>
      </c>
      <c r="G10" s="89"/>
      <c r="H10" s="75">
        <f>'cmv_c3 36'!AF61</f>
        <v>9494.4426309131486</v>
      </c>
      <c r="I10" s="75">
        <f>'cmv_c3 36'!AN61</f>
        <v>218.69801546510934</v>
      </c>
      <c r="J10" s="75">
        <f>'cmv_c3 36'!AO61</f>
        <v>904.73005538458528</v>
      </c>
      <c r="K10" s="75">
        <f>'cmv_c3 36'!AQ61</f>
        <v>1068123.0844003693</v>
      </c>
      <c r="L10" s="75">
        <f>'cmv_c3 36'!AR61</f>
        <v>109186.38188021426</v>
      </c>
      <c r="M10" s="75">
        <f>'cmv_c3 36'!AZ61</f>
        <v>25.669791415334192</v>
      </c>
      <c r="N10" s="75">
        <f>'cmv_c3 36'!BA61</f>
        <v>6017.7919689913169</v>
      </c>
      <c r="O10" s="75">
        <f>'cmv_c3 36'!BB61</f>
        <v>54.858113057064244</v>
      </c>
      <c r="P10" s="75">
        <f>'cmv_c3 36'!BG61</f>
        <v>4087.5476553211215</v>
      </c>
      <c r="Q10" s="75">
        <f>'cmv_c3 36'!BQ61</f>
        <v>157.0644048275135</v>
      </c>
      <c r="R10" s="75">
        <f>'cmv_c3 36'!BR61</f>
        <v>5212.3845706422471</v>
      </c>
      <c r="S10" s="75">
        <f>'cmv_c3 36'!BS61</f>
        <v>6.3347177980546272</v>
      </c>
      <c r="T10" s="75">
        <f>'cmv_c3 36'!BT61</f>
        <v>132197.34478212288</v>
      </c>
      <c r="U10" s="75">
        <f>'cmv_c3 36'!BV61</f>
        <v>0</v>
      </c>
    </row>
    <row r="11" spans="1:21" x14ac:dyDescent="0.25">
      <c r="A11" s="89" t="s">
        <v>229</v>
      </c>
      <c r="B11" s="75">
        <f>nonpt!Y61</f>
        <v>14907.899456004838</v>
      </c>
      <c r="C11" s="75">
        <f>nonpt!AA61</f>
        <v>3361.0019139358751</v>
      </c>
      <c r="D11" s="75"/>
      <c r="E11" s="75">
        <f>nonpt!AD61</f>
        <v>805950.68029246863</v>
      </c>
      <c r="F11" s="75">
        <f>nonpt!AL61</f>
        <v>5358.6409076899263</v>
      </c>
      <c r="G11" s="75">
        <f>nonpt!AO61</f>
        <v>291.35827799991245</v>
      </c>
      <c r="H11" s="75">
        <f>nonpt!AP61</f>
        <v>0</v>
      </c>
      <c r="I11" s="75">
        <f>nonpt!AX61</f>
        <v>451.30034054900858</v>
      </c>
      <c r="J11" s="75">
        <f>nonpt!AY61</f>
        <v>69088.589732360095</v>
      </c>
      <c r="K11" s="75">
        <f>nonpt!BB61</f>
        <v>648993.94195138291</v>
      </c>
      <c r="L11" s="75">
        <f>nonpt!BC61</f>
        <v>72110.443970578621</v>
      </c>
      <c r="M11" s="75">
        <f>nonpt!BK61</f>
        <v>3055.4407470197325</v>
      </c>
      <c r="N11" s="75">
        <f>nonpt!BL61</f>
        <v>15659.893098825227</v>
      </c>
      <c r="O11" s="75">
        <f>nonpt!BM61</f>
        <v>318.48072037549059</v>
      </c>
      <c r="P11" s="75">
        <f>nonpt!BR61</f>
        <v>66816.636881864935</v>
      </c>
      <c r="Q11" s="75">
        <f>nonpt!CB61</f>
        <v>25989.934323464786</v>
      </c>
      <c r="R11" s="75">
        <f>nonpt!CC61</f>
        <v>15870.787249693691</v>
      </c>
      <c r="S11" s="75">
        <f>nonpt!CD61</f>
        <v>52.449347260312436</v>
      </c>
      <c r="T11" s="75">
        <f>nonpt!CE61</f>
        <v>74427.713138586609</v>
      </c>
      <c r="U11" s="75">
        <f>nonpt!CG61</f>
        <v>1107.4502550627421</v>
      </c>
    </row>
    <row r="12" spans="1:21" s="89" customFormat="1" x14ac:dyDescent="0.25">
      <c r="A12" s="99" t="s">
        <v>234</v>
      </c>
      <c r="B12" s="75">
        <f>openburn!Y61</f>
        <v>0</v>
      </c>
      <c r="C12" s="75">
        <f>openburn!AA61</f>
        <v>4627.6526816269798</v>
      </c>
      <c r="E12" s="75">
        <f>openburn!AD61</f>
        <v>1395832.5316519747</v>
      </c>
      <c r="F12" s="75">
        <f>openburn!AL61</f>
        <v>2219.0893318316525</v>
      </c>
      <c r="G12" s="75">
        <f>openburn!AO61</f>
        <v>1228.6829727789898</v>
      </c>
      <c r="H12" s="75">
        <f>openburn!AP61</f>
        <v>0</v>
      </c>
      <c r="I12" s="75">
        <f>openburn!AX61</f>
        <v>56.672884583995661</v>
      </c>
      <c r="J12" s="75">
        <f>openburn!AY61</f>
        <v>79191.476246641236</v>
      </c>
      <c r="K12" s="75">
        <f>openburn!BB61</f>
        <v>41130.13394585628</v>
      </c>
      <c r="L12" s="75">
        <f>openburn!BC61</f>
        <v>4570.0121233613236</v>
      </c>
      <c r="M12" s="75">
        <f>openburn!BK61</f>
        <v>19221.854811171885</v>
      </c>
      <c r="N12" s="75">
        <f>openburn!BL61</f>
        <v>23146.066578056587</v>
      </c>
      <c r="O12" s="75">
        <f>openburn!BM61</f>
        <v>21.234920300651986</v>
      </c>
      <c r="P12" s="75">
        <f>openburn!BR61</f>
        <v>19749.483419944747</v>
      </c>
      <c r="Q12" s="75">
        <f>openburn!CB61</f>
        <v>31.852399108251277</v>
      </c>
      <c r="R12" s="75">
        <f>openburn!CC61</f>
        <v>3494.4192641689879</v>
      </c>
      <c r="S12" s="75">
        <f>openburn!CD61</f>
        <v>2.1234918088754751</v>
      </c>
      <c r="T12" s="75">
        <f>openburn!CE61</f>
        <v>13879.358859680246</v>
      </c>
      <c r="U12" s="75">
        <f>openburn!CG61</f>
        <v>0</v>
      </c>
    </row>
    <row r="13" spans="1:21" x14ac:dyDescent="0.25">
      <c r="A13" s="89" t="s">
        <v>230</v>
      </c>
      <c r="B13" s="75">
        <f>nonroad!V61</f>
        <v>2873.8442815138965</v>
      </c>
      <c r="C13" s="75">
        <f>nonroad!W61</f>
        <v>25551.310224597739</v>
      </c>
      <c r="D13" s="75"/>
      <c r="E13" s="75">
        <f>nonroad!Z61</f>
        <v>11074943.409709491</v>
      </c>
      <c r="F13" s="75">
        <f>nonroad!AG61</f>
        <v>19852.520735613165</v>
      </c>
      <c r="G13" s="89"/>
      <c r="H13" s="75">
        <f>nonroad!AH61</f>
        <v>6149.6972641707562</v>
      </c>
      <c r="I13" s="75">
        <f>nonroad!AN61</f>
        <v>1411.6816474812206</v>
      </c>
      <c r="J13" s="75">
        <f>nonroad!AO61</f>
        <v>1998.853395308902</v>
      </c>
      <c r="K13" s="75">
        <f>nonroad!AR61</f>
        <v>691840.95664455334</v>
      </c>
      <c r="L13" s="75">
        <f>nonroad!AS61</f>
        <v>70721.520169449737</v>
      </c>
      <c r="M13" s="75">
        <f>nonroad!AY61</f>
        <v>128.12615538019571</v>
      </c>
      <c r="N13" s="75">
        <f>nonroad!AZ61</f>
        <v>20185.399624417922</v>
      </c>
      <c r="O13" s="75">
        <f>nonroad!BA61</f>
        <v>126.70731145254366</v>
      </c>
      <c r="P13" s="75">
        <f>nonroad!BE61</f>
        <v>4707.1914479620964</v>
      </c>
      <c r="Q13" s="75">
        <f>nonroad!BN61</f>
        <v>151.42819407081228</v>
      </c>
      <c r="R13" s="75">
        <f>nonroad!BO61</f>
        <v>1927.021149988389</v>
      </c>
      <c r="S13" s="75">
        <f>nonroad!BP61</f>
        <v>3.1990456112662735</v>
      </c>
      <c r="T13" s="75">
        <f>nonroad!BQ61</f>
        <v>914.46350167408571</v>
      </c>
      <c r="U13" s="75">
        <f>nonroad!BS61</f>
        <v>0</v>
      </c>
    </row>
    <row r="14" spans="1:21" x14ac:dyDescent="0.25">
      <c r="A14" s="89" t="s">
        <v>320</v>
      </c>
      <c r="B14" s="75">
        <f>'onroad all'!H64</f>
        <v>1858.5454293952694</v>
      </c>
      <c r="C14" s="75">
        <f>'onroad all'!J64</f>
        <v>17178.986855113715</v>
      </c>
      <c r="D14" s="75"/>
      <c r="E14" s="75">
        <f>'onroad all'!P64</f>
        <v>13336030.986753011</v>
      </c>
      <c r="F14" s="75">
        <f>'onroad all'!AE64</f>
        <v>10321.958510679395</v>
      </c>
      <c r="G14" s="75"/>
      <c r="H14" s="75">
        <f>'onroad all'!AH64</f>
        <v>16531.002515706085</v>
      </c>
      <c r="I14" s="75">
        <f>'onroad all'!AQ64</f>
        <v>1324.2304299114692</v>
      </c>
      <c r="J14" s="75">
        <f>'onroad all'!AS64</f>
        <v>185044.54849280001</v>
      </c>
      <c r="K14" s="75">
        <f>'onroad all'!AV64</f>
        <v>1806989.6491324385</v>
      </c>
      <c r="L14" s="75">
        <f>'onroad all'!AW64</f>
        <v>242854.60881056474</v>
      </c>
      <c r="M14" s="75">
        <f>'onroad all'!BF64</f>
        <v>70.991776712978904</v>
      </c>
      <c r="N14" s="75">
        <f>'onroad all'!BG64</f>
        <v>25861.790030135871</v>
      </c>
      <c r="O14" s="75">
        <f>'onroad all'!BH64</f>
        <v>3669.6328453007859</v>
      </c>
      <c r="P14" s="75">
        <f>'onroad all'!BM64</f>
        <v>118790.17517448831</v>
      </c>
      <c r="Q14" s="75">
        <f>'onroad all'!BX64</f>
        <v>130.31844357566686</v>
      </c>
      <c r="R14" s="75">
        <f>'onroad all'!BY64</f>
        <v>2636.3170286629215</v>
      </c>
      <c r="S14" s="75">
        <f>'onroad all'!BZ64</f>
        <v>22.089410218221676</v>
      </c>
      <c r="T14" s="75">
        <f>'onroad all'!CC64</f>
        <v>8749.3011628580443</v>
      </c>
      <c r="U14" s="75"/>
    </row>
    <row r="15" spans="1:21" x14ac:dyDescent="0.25">
      <c r="A15" s="89" t="s">
        <v>231</v>
      </c>
      <c r="B15" s="75">
        <f>np_oilgas!Y61</f>
        <v>20.781038011680483</v>
      </c>
      <c r="C15" s="75">
        <f>np_oilgas!AA61</f>
        <v>35871.797153724132</v>
      </c>
      <c r="D15" s="75">
        <f>np_oilgas!AD61</f>
        <v>0.9251383327066437</v>
      </c>
      <c r="E15" s="75">
        <f>np_oilgas!AE61</f>
        <v>700011.32849210838</v>
      </c>
      <c r="F15" s="75">
        <f>np_oilgas!AM61</f>
        <v>50848.942317803274</v>
      </c>
      <c r="G15" s="89"/>
      <c r="H15" s="75">
        <f>np_oilgas!AP61</f>
        <v>0</v>
      </c>
      <c r="I15" s="75">
        <f>np_oilgas!AX61</f>
        <v>111.79457664072349</v>
      </c>
      <c r="J15" s="75">
        <f>np_oilgas!AY61</f>
        <v>3822.5366450029205</v>
      </c>
      <c r="K15" s="75">
        <f>np_oilgas!BB61</f>
        <v>608579.98373253911</v>
      </c>
      <c r="L15" s="75">
        <f>np_oilgas!BC61</f>
        <v>67620.012673691148</v>
      </c>
      <c r="M15" s="75">
        <f>np_oilgas!BK61</f>
        <v>236.22434647537679</v>
      </c>
      <c r="N15" s="75">
        <f>np_oilgas!BL61</f>
        <v>572.18781874405374</v>
      </c>
      <c r="O15" s="75">
        <f>np_oilgas!BM61</f>
        <v>133.8604692579041</v>
      </c>
      <c r="P15" s="75">
        <f>np_oilgas!BR61</f>
        <v>118.58960895283731</v>
      </c>
      <c r="Q15" s="75">
        <f>np_oilgas!CB61</f>
        <v>208.66482814273019</v>
      </c>
      <c r="R15" s="75">
        <f>np_oilgas!CC61</f>
        <v>1724.3466162947984</v>
      </c>
      <c r="S15" s="75">
        <f>np_oilgas!CD61</f>
        <v>0</v>
      </c>
      <c r="T15" s="75">
        <f>np_oilgas!CE61</f>
        <v>280037.64904329745</v>
      </c>
      <c r="U15" s="75">
        <f>np_oilgas!CG61</f>
        <v>0</v>
      </c>
    </row>
    <row r="16" spans="1:21" x14ac:dyDescent="0.25">
      <c r="A16" s="89" t="s">
        <v>291</v>
      </c>
      <c r="B16" s="75"/>
      <c r="C16" s="75"/>
      <c r="D16" s="75"/>
      <c r="E16" s="75"/>
      <c r="F16" s="75"/>
      <c r="G16" s="75"/>
      <c r="H16" s="75"/>
      <c r="I16" s="75"/>
      <c r="J16" s="75"/>
      <c r="K16" s="75"/>
      <c r="L16" s="75"/>
      <c r="M16" s="75">
        <f>'canada_afdust 36'!AI18</f>
        <v>233.84771610561029</v>
      </c>
      <c r="N16" s="75">
        <f>'canada_afdust 36'!AJ18</f>
        <v>203.24987364786909</v>
      </c>
      <c r="O16" s="75">
        <f>'canada_afdust 36'!AK18</f>
        <v>8061.7952387615105</v>
      </c>
      <c r="P16" s="75">
        <f>'canada_afdust 36'!AN18</f>
        <v>775516.43461955257</v>
      </c>
      <c r="Q16" s="75">
        <f>'canada_afdust 36'!AW18</f>
        <v>30121.606474789907</v>
      </c>
      <c r="R16" s="75">
        <f>'canada_afdust 36'!AX18</f>
        <v>1092.5631611958493</v>
      </c>
      <c r="S16" s="75">
        <f>'canada_afdust 36'!AY18</f>
        <v>696.52536138913263</v>
      </c>
      <c r="T16" s="75"/>
      <c r="U16" s="75"/>
    </row>
    <row r="17" spans="1:21" s="74" customFormat="1" x14ac:dyDescent="0.25">
      <c r="A17" s="72" t="s">
        <v>292</v>
      </c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5"/>
      <c r="M17" s="75">
        <f>'canada_ptdust 36US3'!AI17</f>
        <v>1.4396027911748732</v>
      </c>
      <c r="N17" s="75">
        <f>'canada_ptdust 36US3'!AJ17</f>
        <v>6.9122559942966069</v>
      </c>
      <c r="O17" s="75">
        <f>'canada_ptdust 36US3'!AK17</f>
        <v>27.62813308531981</v>
      </c>
      <c r="P17" s="75">
        <f>'canada_ptdust 36US3'!AN17</f>
        <v>5169.0047374601745</v>
      </c>
      <c r="Q17" s="75">
        <f>'canada_ptdust 36US3'!AW17</f>
        <v>111.83288922505862</v>
      </c>
      <c r="R17" s="75">
        <f>'canada_ptdust 36US3'!AX17</f>
        <v>4.2756450377359752</v>
      </c>
      <c r="S17" s="75">
        <f>'canada_ptdust 36US3'!AY17</f>
        <v>2.4214430836820808</v>
      </c>
      <c r="T17" s="75"/>
      <c r="U17" s="75"/>
    </row>
    <row r="18" spans="1:21" x14ac:dyDescent="0.25">
      <c r="A18" s="89" t="s">
        <v>293</v>
      </c>
      <c r="B18" s="75">
        <f>'canmex_area 36'!O49</f>
        <v>22741.654158913119</v>
      </c>
      <c r="C18" s="75">
        <f>'canmex_area 36'!Q49</f>
        <v>36115.635611342994</v>
      </c>
      <c r="D18" s="75"/>
      <c r="E18" s="75">
        <f>'canmex_area 36'!S49</f>
        <v>3785627.8189473017</v>
      </c>
      <c r="F18" s="75">
        <f>'canmex_area 36'!AA49</f>
        <v>44316.615407172918</v>
      </c>
      <c r="G18" s="89"/>
      <c r="H18" s="75">
        <f>'canmex_area 36'!AD49</f>
        <v>3334.9503733437418</v>
      </c>
      <c r="I18" s="75">
        <f>'canmex_area 36'!AL49</f>
        <v>8610.7872052963849</v>
      </c>
      <c r="J18" s="75">
        <f>'canmex_area 36'!AM49</f>
        <v>35828.267870887154</v>
      </c>
      <c r="K18" s="75">
        <f>'canmex_area 36'!AP49</f>
        <v>512721.37283315323</v>
      </c>
      <c r="L18" s="75">
        <f>'canmex_area 36'!AQ49</f>
        <v>53634.022919570729</v>
      </c>
      <c r="M18" s="75">
        <f>'canmex_area 36'!AY49</f>
        <v>1187.3104422966278</v>
      </c>
      <c r="N18" s="75">
        <f>'canmex_area 36'!AZ49</f>
        <v>32651.263729413939</v>
      </c>
      <c r="O18" s="75">
        <f>'canmex_area 36'!BA49</f>
        <v>1430.0253610249949</v>
      </c>
      <c r="P18" s="75">
        <f>'canmex_area 36'!BF49</f>
        <v>125043.8350984547</v>
      </c>
      <c r="Q18" s="75">
        <f>'canmex_area 36'!BP49</f>
        <v>2819.8363744422677</v>
      </c>
      <c r="R18" s="75">
        <f>'canmex_area 36'!BQ49</f>
        <v>7986.1469199043977</v>
      </c>
      <c r="S18" s="75">
        <f>'canmex_area 36'!BR49</f>
        <v>68.174870235598547</v>
      </c>
      <c r="T18" s="75">
        <f>'canmex_area 36'!BS49</f>
        <v>47095.351060719295</v>
      </c>
      <c r="U18" s="75">
        <f>'canmex_area 36'!BU49</f>
        <v>0.49675317930755197</v>
      </c>
    </row>
    <row r="19" spans="1:21" s="89" customFormat="1" x14ac:dyDescent="0.25">
      <c r="A19" s="89" t="s">
        <v>294</v>
      </c>
      <c r="B19" s="75">
        <f>'canmex_ag 36'!O46</f>
        <v>164.34726001254924</v>
      </c>
      <c r="C19" s="75">
        <f>'canmex_ag 36'!Q46</f>
        <v>161.75284073060439</v>
      </c>
      <c r="E19" s="75"/>
      <c r="F19" s="75">
        <f>'canmex_ag 36'!Y46</f>
        <v>0</v>
      </c>
      <c r="H19" s="75"/>
      <c r="I19" s="75">
        <f>'canmex_ag 36'!AI46</f>
        <v>0</v>
      </c>
      <c r="J19" s="75">
        <f>'canmex_ag 36'!AJ46</f>
        <v>1129000.2847765244</v>
      </c>
      <c r="K19" s="75"/>
      <c r="L19" s="75"/>
      <c r="M19" s="75">
        <f>'canmex_ag 36'!AS46</f>
        <v>56.464788694189025</v>
      </c>
      <c r="N19" s="75">
        <f>'canmex_ag 36'!AT46</f>
        <v>87.579846596156557</v>
      </c>
      <c r="O19" s="75">
        <f>'canmex_ag 36'!AU46</f>
        <v>2067.718266806964</v>
      </c>
      <c r="P19" s="75">
        <f>'canmex_ag 36'!AZ46</f>
        <v>133300.0182160176</v>
      </c>
      <c r="Q19" s="75">
        <f>'canmex_ag 36'!BJ46</f>
        <v>8436.1231137609993</v>
      </c>
      <c r="R19" s="75">
        <f>'canmex_ag 36'!BK46</f>
        <v>140.68575507482353</v>
      </c>
      <c r="S19" s="75">
        <f>'canmex_ag 36'!BL46</f>
        <v>188.93947899768349</v>
      </c>
      <c r="T19" s="75"/>
      <c r="U19" s="75"/>
    </row>
    <row r="20" spans="1:21" x14ac:dyDescent="0.25">
      <c r="A20" s="89" t="s">
        <v>321</v>
      </c>
      <c r="B20" s="75">
        <f>'canada_onroad 36'!O49</f>
        <v>350.63144602849644</v>
      </c>
      <c r="C20" s="75">
        <f>'canada_onroad 36'!Q49</f>
        <v>5538.293197837279</v>
      </c>
      <c r="D20" s="75"/>
      <c r="E20" s="75">
        <f>'canada_onroad 36'!S49</f>
        <v>1809991.6828811255</v>
      </c>
      <c r="F20" s="75">
        <f>'canada_onroad 36'!Z49</f>
        <v>3184.2541542786616</v>
      </c>
      <c r="G20" s="89"/>
      <c r="H20" s="75">
        <f>'canada_onroad 36'!AC49</f>
        <v>3096.8909695534749</v>
      </c>
      <c r="I20" s="75">
        <f>'canada_onroad 36'!AK49</f>
        <v>41.928665955226485</v>
      </c>
      <c r="J20" s="75">
        <f>'canada_onroad 36'!AL49</f>
        <v>7510.7074555648414</v>
      </c>
      <c r="K20" s="75">
        <f>'canada_onroad 36'!AO49</f>
        <v>348401.11209860671</v>
      </c>
      <c r="L20" s="75">
        <f>'canada_onroad 36'!AP49</f>
        <v>35614.635978271806</v>
      </c>
      <c r="M20" s="75">
        <f>'canada_onroad 36'!AX49</f>
        <v>9.7624247724220385</v>
      </c>
      <c r="N20" s="75">
        <f>'canada_onroad 36'!AY49</f>
        <v>8052.5367315626445</v>
      </c>
      <c r="O20" s="75">
        <f>'canada_onroad 36'!AZ49</f>
        <v>166.10279028040446</v>
      </c>
      <c r="P20" s="75">
        <f>'canada_onroad 36'!BE49</f>
        <v>12528.805321557744</v>
      </c>
      <c r="Q20" s="75">
        <f>'canada_onroad 36'!BO49</f>
        <v>129.91358967357485</v>
      </c>
      <c r="R20" s="75">
        <f>'canada_onroad 36'!BP49</f>
        <v>111.82041293212501</v>
      </c>
      <c r="S20" s="75">
        <f>'canada_onroad 36'!BQ49</f>
        <v>5.0251198634357408</v>
      </c>
      <c r="T20" s="75">
        <f>'canada_onroad 36'!BR49</f>
        <v>1020.954490251041</v>
      </c>
      <c r="U20" s="75">
        <f>'canada_onroad 36'!BT49</f>
        <v>0</v>
      </c>
    </row>
    <row r="21" spans="1:21" x14ac:dyDescent="0.25">
      <c r="A21" s="89" t="s">
        <v>322</v>
      </c>
      <c r="B21" s="75">
        <f>'mexico_onroad 36US3'!V36</f>
        <v>1123.1878757103518</v>
      </c>
      <c r="C21" s="75">
        <f>'mexico_onroad 36US3'!W36</f>
        <v>11742.583031848169</v>
      </c>
      <c r="D21" s="75"/>
      <c r="E21" s="75">
        <f>'mexico_onroad 36US3'!Z36</f>
        <v>5456782.5525548803</v>
      </c>
      <c r="F21" s="75">
        <f>'mexico_onroad 36US3'!AG36</f>
        <v>5182.8315435062605</v>
      </c>
      <c r="G21" s="89"/>
      <c r="H21" s="75">
        <f>'mexico_onroad 36US3'!AH36</f>
        <v>10532.812528467828</v>
      </c>
      <c r="I21" s="75">
        <f>'mexico_onroad 36US3'!AM36</f>
        <v>706.56258422322594</v>
      </c>
      <c r="J21" s="75">
        <f>'mexico_onroad 36US3'!AN36</f>
        <v>10678.772924065723</v>
      </c>
      <c r="K21" s="75">
        <f>'mexico_onroad 36US3'!AQ36</f>
        <v>1092470.5533008226</v>
      </c>
      <c r="L21" s="75">
        <f>'mexico_onroad 36US3'!AR36</f>
        <v>213598.13266107309</v>
      </c>
      <c r="M21" s="75">
        <f>'mexico_onroad 36US3'!AX36</f>
        <v>26.778054788175982</v>
      </c>
      <c r="N21" s="75">
        <f>'mexico_onroad 36US3'!AY36</f>
        <v>16261.499216075432</v>
      </c>
      <c r="O21" s="75">
        <f>'mexico_onroad 36US3'!AZ36</f>
        <v>301.17581026207739</v>
      </c>
      <c r="P21" s="75">
        <f>'mexico_onroad 36US3'!BE36</f>
        <v>19307.144285489183</v>
      </c>
      <c r="Q21" s="75">
        <f>'mexico_onroad 36US3'!BO36</f>
        <v>173.22400894316297</v>
      </c>
      <c r="R21" s="75">
        <f>'mexico_onroad 36US3'!BP36</f>
        <v>38221.999599986702</v>
      </c>
      <c r="S21" s="75">
        <f>'mexico_onroad 36US3'!BQ36</f>
        <v>8.682164726854424</v>
      </c>
      <c r="T21" s="75">
        <f>'mexico_onroad 36US3'!BR36</f>
        <v>28088.23513881227</v>
      </c>
      <c r="U21" s="75">
        <f>'mexico_onroad 36US3'!BS36</f>
        <v>0</v>
      </c>
    </row>
    <row r="22" spans="1:21" x14ac:dyDescent="0.25">
      <c r="A22" s="89" t="s">
        <v>323</v>
      </c>
      <c r="B22" s="75">
        <f>'canmex_point 36US3'!R49</f>
        <v>383.0055493872747</v>
      </c>
      <c r="C22" s="75">
        <f>'canmex_point 36US3'!T49</f>
        <v>5200.6377138766538</v>
      </c>
      <c r="D22" s="75"/>
      <c r="E22" s="75">
        <f>'canmex_point 36US3'!V49</f>
        <v>1665198.0729741296</v>
      </c>
      <c r="F22" s="75">
        <f>'canmex_point 36US3'!AC49</f>
        <v>14817.549357955459</v>
      </c>
      <c r="G22" s="89"/>
      <c r="H22" s="75">
        <f>'canmex_point 36US3'!AF49</f>
        <v>53.077464481402103</v>
      </c>
      <c r="I22" s="75">
        <f>'canmex_point 36US3'!AN49</f>
        <v>81.204709116450857</v>
      </c>
      <c r="J22" s="75">
        <f>'canmex_point 36US3'!AO49</f>
        <v>24827.65352276601</v>
      </c>
      <c r="K22" s="75">
        <f>'canmex_point 36US3'!AR49</f>
        <v>1046265.7788438856</v>
      </c>
      <c r="L22" s="75">
        <f>'canmex_point 36US3'!AS49</f>
        <v>116199.31498474862</v>
      </c>
      <c r="M22" s="75">
        <f>'canmex_point 36US3'!BA49</f>
        <v>1875.5729962839846</v>
      </c>
      <c r="N22" s="75">
        <f>'canmex_point 36US3'!BB49</f>
        <v>7383.5351770221941</v>
      </c>
      <c r="O22" s="75">
        <f>'canmex_point 36US3'!BC49</f>
        <v>2353.4381663756722</v>
      </c>
      <c r="P22" s="75">
        <f>'canmex_point 36US3'!BH49</f>
        <v>167555.80416179285</v>
      </c>
      <c r="Q22" s="75">
        <f>'canmex_point 36US3'!BR49</f>
        <v>12741.481677283396</v>
      </c>
      <c r="R22" s="75">
        <f>'canmex_point 36US3'!BS49</f>
        <v>24807.238753920545</v>
      </c>
      <c r="S22" s="75">
        <f>'canmex_point 36US3'!BT49</f>
        <v>1150.2615958255624</v>
      </c>
      <c r="T22" s="75">
        <f>'canmex_point 36US3'!BU49</f>
        <v>2086453.1652531479</v>
      </c>
      <c r="U22" s="75">
        <f>'canmex_point 36US3'!BW49</f>
        <v>18805.980256470935</v>
      </c>
    </row>
    <row r="23" spans="1:21" s="74" customFormat="1" x14ac:dyDescent="0.25">
      <c r="A23" s="6" t="s">
        <v>324</v>
      </c>
      <c r="B23" s="75">
        <f>'canada_og2D 36US3'!Q10</f>
        <v>0</v>
      </c>
      <c r="C23" s="75">
        <f>'canada_og2D 36US3'!S10</f>
        <v>1038.4597646186919</v>
      </c>
      <c r="D23" s="89"/>
      <c r="E23" s="75"/>
      <c r="F23" s="75">
        <f>'canada_og2D 36US3'!AA10</f>
        <v>0</v>
      </c>
      <c r="G23" s="89"/>
      <c r="H23" s="75"/>
      <c r="I23" s="75">
        <f>'canada_og2D 36US3'!AK10</f>
        <v>0</v>
      </c>
      <c r="J23" s="75">
        <f>'canada_og2D 36US3'!AL10</f>
        <v>8.0751147781323098</v>
      </c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5"/>
    </row>
    <row r="24" spans="1:21" x14ac:dyDescent="0.25">
      <c r="A24" s="89" t="s">
        <v>237</v>
      </c>
      <c r="B24" s="75">
        <f>ptegu!AA61</f>
        <v>40.31103164835563</v>
      </c>
      <c r="C24" s="75">
        <f>ptegu!AB61</f>
        <v>883.48247567621013</v>
      </c>
      <c r="D24" s="75">
        <f>ptegu!AE61</f>
        <v>171.72473210796815</v>
      </c>
      <c r="E24" s="75">
        <f>ptegu!AF61</f>
        <v>466857.19320685364</v>
      </c>
      <c r="F24" s="75">
        <f>ptegu!AN61</f>
        <v>8252.5749095705487</v>
      </c>
      <c r="G24" s="75">
        <f>ptegu!AQ61</f>
        <v>4755.1344190586269</v>
      </c>
      <c r="H24" s="75">
        <f>ptegu!AR61</f>
        <v>0</v>
      </c>
      <c r="I24" s="75">
        <f>ptegu!AZ61</f>
        <v>3.7343608577775305</v>
      </c>
      <c r="J24" s="75">
        <f>ptegu!BA61</f>
        <v>17923.038707526535</v>
      </c>
      <c r="K24" s="75">
        <f>ptegu!BD61</f>
        <v>766035.57748081279</v>
      </c>
      <c r="L24" s="75">
        <f>ptegu!BE61</f>
        <v>85115.070703503399</v>
      </c>
      <c r="M24" s="75">
        <f>ptegu!BM61</f>
        <v>1154.575400814052</v>
      </c>
      <c r="N24" s="75">
        <f>ptegu!BN61</f>
        <v>4914.8466976288282</v>
      </c>
      <c r="O24" s="75">
        <f>ptegu!BO61</f>
        <v>2090.6808597035833</v>
      </c>
      <c r="P24" s="75">
        <f>ptegu!BT61</f>
        <v>15275.213820653005</v>
      </c>
      <c r="Q24" s="75">
        <f>ptegu!CD61</f>
        <v>5792.4129888228808</v>
      </c>
      <c r="R24" s="75">
        <f>ptegu!CE61</f>
        <v>9561.4738690299291</v>
      </c>
      <c r="S24" s="75">
        <f>ptegu!CF61</f>
        <v>248.38538397631191</v>
      </c>
      <c r="T24" s="75">
        <f>ptegu!CG61</f>
        <v>879719.16489720007</v>
      </c>
      <c r="U24" s="75">
        <f>ptegu!CI61</f>
        <v>19704.677994269547</v>
      </c>
    </row>
    <row r="25" spans="1:21" x14ac:dyDescent="0.25">
      <c r="A25" s="89" t="s">
        <v>239</v>
      </c>
      <c r="B25" s="75">
        <f>'ptfire-wild'!X61</f>
        <v>9904.6471108137048</v>
      </c>
      <c r="C25" s="75">
        <f>'ptfire-wild'!Z61</f>
        <v>15731.960692132334</v>
      </c>
      <c r="D25" s="75"/>
      <c r="E25" s="75">
        <f>'ptfire-wild'!AC61</f>
        <v>6856625.1094892472</v>
      </c>
      <c r="F25" s="75">
        <f>'ptfire-wild'!AK61</f>
        <v>97891.214295044614</v>
      </c>
      <c r="G25" s="75"/>
      <c r="H25" s="75">
        <f>'ptfire-wild'!AO61</f>
        <v>0</v>
      </c>
      <c r="I25" s="75">
        <f>'ptfire-wild'!AW61</f>
        <v>18453.439796167393</v>
      </c>
      <c r="J25" s="75">
        <f>'ptfire-wild'!AX61</f>
        <v>70503.019829425568</v>
      </c>
      <c r="K25" s="75">
        <f>'ptfire-wild'!BA61</f>
        <v>63865.211874997891</v>
      </c>
      <c r="L25" s="75">
        <f>'ptfire-wild'!BB61</f>
        <v>7096.1346982590221</v>
      </c>
      <c r="M25" s="75">
        <f>'ptfire-wild'!BJ61</f>
        <v>5338.1842242455332</v>
      </c>
      <c r="N25" s="75">
        <f>'ptfire-wild'!BK61</f>
        <v>66213.83101382578</v>
      </c>
      <c r="O25" s="75">
        <f>'ptfire-wild'!BL61</f>
        <v>10.620517958795089</v>
      </c>
      <c r="P25" s="75">
        <f>'ptfire-wild'!BQ61</f>
        <v>502387.28244976251</v>
      </c>
      <c r="Q25" s="75">
        <f>'ptfire-wild'!CA61</f>
        <v>52.593761477301108</v>
      </c>
      <c r="R25" s="75">
        <f>'ptfire-wild'!CB61</f>
        <v>4809.3580892678619</v>
      </c>
      <c r="S25" s="75">
        <f>'ptfire-wild'!CC61</f>
        <v>3.543760222852808</v>
      </c>
      <c r="T25" s="75">
        <f>'ptfire-wild'!CD61</f>
        <v>68088.322914234683</v>
      </c>
      <c r="U25" s="75">
        <f>'ptfire-wild'!CF61</f>
        <v>0</v>
      </c>
    </row>
    <row r="26" spans="1:21" s="74" customFormat="1" x14ac:dyDescent="0.25">
      <c r="A26" s="89" t="s">
        <v>238</v>
      </c>
      <c r="B26" s="75">
        <f>'ptfire-rx'!X61</f>
        <v>8879.1574344621822</v>
      </c>
      <c r="C26" s="75">
        <f>'ptfire-rx'!Z61</f>
        <v>21016.619116215195</v>
      </c>
      <c r="D26" s="75"/>
      <c r="E26" s="75">
        <f>'ptfire-rx'!AC61</f>
        <v>7655140.012714806</v>
      </c>
      <c r="F26" s="75">
        <f>'ptfire-rx'!AK61</f>
        <v>126603.62811611083</v>
      </c>
      <c r="G26" s="75"/>
      <c r="H26" s="75">
        <f>'ptfire-rx'!AO61</f>
        <v>0</v>
      </c>
      <c r="I26" s="75">
        <f>'ptfire-rx'!AW61</f>
        <v>18169.601691808417</v>
      </c>
      <c r="J26" s="75">
        <f>'ptfire-rx'!AX61</f>
        <v>67408.726040943671</v>
      </c>
      <c r="K26" s="75">
        <f>'ptfire-rx'!BA61</f>
        <v>116182.41218057512</v>
      </c>
      <c r="L26" s="75">
        <f>'ptfire-rx'!BB61</f>
        <v>12909.160690250059</v>
      </c>
      <c r="M26" s="75">
        <f>'ptfire-rx'!BJ61</f>
        <v>8347.055041329224</v>
      </c>
      <c r="N26" s="75">
        <f>'ptfire-rx'!BK61</f>
        <v>50353.734313793619</v>
      </c>
      <c r="O26" s="75">
        <f>'ptfire-rx'!BL61</f>
        <v>30.887860225643745</v>
      </c>
      <c r="P26" s="75">
        <f>'ptfire-rx'!BQ61</f>
        <v>142527.91595387112</v>
      </c>
      <c r="Q26" s="75">
        <f>'ptfire-rx'!CA61</f>
        <v>244.45417453750582</v>
      </c>
      <c r="R26" s="75">
        <f>'ptfire-rx'!CB61</f>
        <v>5367.1168618816355</v>
      </c>
      <c r="S26" s="75">
        <f>'ptfire-rx'!CC61</f>
        <v>5.1342271276811138</v>
      </c>
      <c r="T26" s="75">
        <f>'ptfire-rx'!CD61</f>
        <v>77356.491546411329</v>
      </c>
      <c r="U26" s="75">
        <f>'ptfire-rx'!CF61</f>
        <v>0</v>
      </c>
    </row>
    <row r="27" spans="1:21" x14ac:dyDescent="0.25">
      <c r="A27" s="89" t="s">
        <v>325</v>
      </c>
      <c r="B27" s="75">
        <f>'ptfire_othna 36'!W60</f>
        <v>23485.939437938541</v>
      </c>
      <c r="C27" s="75">
        <f>'ptfire_othna 36'!Y60</f>
        <v>45774.634559719314</v>
      </c>
      <c r="D27" s="75"/>
      <c r="E27" s="75">
        <f>'ptfire_othna 36'!AB60</f>
        <v>13672284.685143756</v>
      </c>
      <c r="F27" s="75">
        <f>'ptfire_othna 36'!AI60</f>
        <v>241639.26767513587</v>
      </c>
      <c r="G27" s="75"/>
      <c r="H27" s="75">
        <f>'ptfire_othna 36'!AM60</f>
        <v>0</v>
      </c>
      <c r="I27" s="75">
        <f>'ptfire_othna 36'!AU60</f>
        <v>27907.092177947685</v>
      </c>
      <c r="J27" s="75">
        <f>'ptfire_othna 36'!AV60</f>
        <v>139480.23970635689</v>
      </c>
      <c r="K27" s="75">
        <f>'ptfire_othna 36'!AY60</f>
        <v>368035.22128769185</v>
      </c>
      <c r="L27" s="75">
        <f>'ptfire_othna 36'!AZ60</f>
        <v>40892.802168052127</v>
      </c>
      <c r="M27" s="75">
        <f>'ptfire_othna 36'!BH60</f>
        <v>8738.5105397773223</v>
      </c>
      <c r="N27" s="75">
        <f>'ptfire_othna 36'!BI60</f>
        <v>56461.938653192468</v>
      </c>
      <c r="O27" s="75">
        <f>'ptfire_othna 36'!BJ60</f>
        <v>293.15326259682553</v>
      </c>
      <c r="P27" s="75">
        <f>'ptfire_othna 36'!BO60</f>
        <v>883585.64810240327</v>
      </c>
      <c r="Q27" s="75">
        <f>'ptfire_othna 36'!BY60</f>
        <v>1002.4602359013758</v>
      </c>
      <c r="R27" s="75">
        <f>'ptfire_othna 36'!BZ60</f>
        <v>3541.6040067037093</v>
      </c>
      <c r="S27" s="75">
        <f>'ptfire_othna 36'!CA60</f>
        <v>28.095096942321746</v>
      </c>
      <c r="T27" s="75">
        <f>'ptfire_othna 36'!CB60</f>
        <v>78690.195285875845</v>
      </c>
      <c r="U27" s="75">
        <f>'ptfire_othna 36'!CD60</f>
        <v>0</v>
      </c>
    </row>
    <row r="28" spans="1:21" x14ac:dyDescent="0.25">
      <c r="A28" s="89" t="s">
        <v>240</v>
      </c>
      <c r="B28" s="75">
        <f>ptnonipm!Z61</f>
        <v>1914.5569896617003</v>
      </c>
      <c r="C28" s="75">
        <f>ptnonipm!AB61</f>
        <v>21465.732078473957</v>
      </c>
      <c r="D28" s="75">
        <f>ptnonipm!AE61</f>
        <v>1708.9800504823756</v>
      </c>
      <c r="E28" s="75">
        <f>ptnonipm!AF61</f>
        <v>1204140.9848774043</v>
      </c>
      <c r="F28" s="75">
        <f>ptnonipm!AN61</f>
        <v>11486.72341289856</v>
      </c>
      <c r="G28" s="75">
        <f>ptnonipm!AQ61</f>
        <v>11477.461264239446</v>
      </c>
      <c r="H28" s="75">
        <f>ptnonipm!AR61</f>
        <v>0</v>
      </c>
      <c r="I28" s="75">
        <f>ptnonipm!AZ61</f>
        <v>730.16513066633161</v>
      </c>
      <c r="J28" s="75">
        <f>ptnonipm!BA61</f>
        <v>60950.245812401408</v>
      </c>
      <c r="K28" s="75">
        <f>ptnonipm!BD61</f>
        <v>691688.90111674787</v>
      </c>
      <c r="L28" s="75">
        <f>ptnonipm!BE61</f>
        <v>76854.279233671143</v>
      </c>
      <c r="M28" s="75">
        <f>ptnonipm!BM61</f>
        <v>5512.2271125967591</v>
      </c>
      <c r="N28" s="75">
        <f>ptnonipm!BN61</f>
        <v>7658.364485751159</v>
      </c>
      <c r="O28" s="75">
        <f>ptnonipm!BO61</f>
        <v>4373.3937170744048</v>
      </c>
      <c r="P28" s="75">
        <f>ptnonipm!BT61</f>
        <v>121233.32712871872</v>
      </c>
      <c r="Q28" s="75">
        <f>ptnonipm!CD61</f>
        <v>10359.464139125266</v>
      </c>
      <c r="R28" s="75">
        <f>ptnonipm!CE61</f>
        <v>28922.487595772924</v>
      </c>
      <c r="S28" s="75">
        <f>ptnonipm!CF61</f>
        <v>1853.8528877913643</v>
      </c>
      <c r="T28" s="75">
        <f>ptnonipm!CG61</f>
        <v>434436.06455172325</v>
      </c>
      <c r="U28" s="75">
        <f>ptnonipm!CI61</f>
        <v>971.48140705830792</v>
      </c>
    </row>
    <row r="29" spans="1:21" x14ac:dyDescent="0.25">
      <c r="A29" s="89" t="s">
        <v>235</v>
      </c>
      <c r="B29" s="75">
        <f>pt_oilgas!Z61</f>
        <v>65.513315710677446</v>
      </c>
      <c r="C29" s="75">
        <f>pt_oilgas!AB61</f>
        <v>2274.3496249033692</v>
      </c>
      <c r="D29" s="75">
        <f>pt_oilgas!AE61</f>
        <v>1.8820214994302802E-2</v>
      </c>
      <c r="E29" s="75">
        <f>pt_oilgas!AF61</f>
        <v>209451.64339742041</v>
      </c>
      <c r="F29" s="75">
        <f>pt_oilgas!AN61</f>
        <v>10488.082857808948</v>
      </c>
      <c r="G29" s="75">
        <f>pt_oilgas!AQ61</f>
        <v>7.1393928366732027</v>
      </c>
      <c r="H29" s="75">
        <f>pt_oilgas!AR61</f>
        <v>0</v>
      </c>
      <c r="I29" s="75">
        <f>pt_oilgas!AZ61</f>
        <v>56.303796293805043</v>
      </c>
      <c r="J29" s="75">
        <f>pt_oilgas!BA61</f>
        <v>9328.9672799020173</v>
      </c>
      <c r="K29" s="75">
        <f>pt_oilgas!BD61</f>
        <v>325571.21166159672</v>
      </c>
      <c r="L29" s="75">
        <f>pt_oilgas!BE61</f>
        <v>36174.641823264297</v>
      </c>
      <c r="M29" s="75">
        <f>pt_oilgas!BM61</f>
        <v>337.74932658295</v>
      </c>
      <c r="N29" s="75">
        <f>pt_oilgas!BN61</f>
        <v>1094.9808783233134</v>
      </c>
      <c r="O29" s="75">
        <f>pt_oilgas!BO61</f>
        <v>192.10258630737891</v>
      </c>
      <c r="P29" s="75">
        <f>pt_oilgas!BT61</f>
        <v>674.4612056204943</v>
      </c>
      <c r="Q29" s="75">
        <f>pt_oilgas!CD61</f>
        <v>317.52934903902121</v>
      </c>
      <c r="R29" s="75">
        <f>pt_oilgas!CE61</f>
        <v>1218.7368465981317</v>
      </c>
      <c r="S29" s="75">
        <f>pt_oilgas!CF61</f>
        <v>109.12982352685142</v>
      </c>
      <c r="T29" s="75">
        <f>pt_oilgas!CG61</f>
        <v>32435.756980893522</v>
      </c>
      <c r="U29" s="75">
        <f>pt_oilgas!CI61</f>
        <v>5.1758014663174513E-2</v>
      </c>
    </row>
    <row r="30" spans="1:21" x14ac:dyDescent="0.25">
      <c r="A30" s="89" t="s">
        <v>241</v>
      </c>
      <c r="B30" s="75">
        <f>rail!W60</f>
        <v>68.756467207574161</v>
      </c>
      <c r="C30" s="75">
        <f>rail!Y60</f>
        <v>422.7467450256521</v>
      </c>
      <c r="D30" s="75"/>
      <c r="E30" s="75">
        <f>rail!AB60</f>
        <v>96147.240101736214</v>
      </c>
      <c r="F30" s="75">
        <f>rail!AJ60</f>
        <v>4189.8905055740124</v>
      </c>
      <c r="G30" s="75"/>
      <c r="H30" s="75">
        <f>rail!AM60</f>
        <v>3652.835055082182</v>
      </c>
      <c r="I30" s="75">
        <f>rail!AU60</f>
        <v>51.293217724138209</v>
      </c>
      <c r="J30" s="75">
        <f>rail!AV60</f>
        <v>303.12902417302723</v>
      </c>
      <c r="K30" s="75">
        <f>rail!AY60</f>
        <v>410943.83888292708</v>
      </c>
      <c r="L30" s="75">
        <f>rail!AZ60</f>
        <v>42007.59686201781</v>
      </c>
      <c r="M30" s="75">
        <f>rail!BH60</f>
        <v>43.042876120374608</v>
      </c>
      <c r="N30" s="75">
        <f>rail!BI60</f>
        <v>5312.4101175579535</v>
      </c>
      <c r="O30" s="75">
        <f>rail!BJ60</f>
        <v>39.426090662216218</v>
      </c>
      <c r="P30" s="75">
        <f>rail!BO60</f>
        <v>354.45582699414837</v>
      </c>
      <c r="Q30" s="75">
        <f>rail!BY60</f>
        <v>34.011254321794091</v>
      </c>
      <c r="R30" s="75">
        <f>rail!BZ60</f>
        <v>602.93286614214469</v>
      </c>
      <c r="S30" s="75">
        <f>rail!CA60</f>
        <v>1.0657350862690804</v>
      </c>
      <c r="T30" s="75">
        <f>rail!CB60</f>
        <v>341.26600725808242</v>
      </c>
      <c r="U30" s="75">
        <f>rail!CD60</f>
        <v>0</v>
      </c>
    </row>
    <row r="31" spans="1:21" x14ac:dyDescent="0.25">
      <c r="A31" s="89" t="s">
        <v>242</v>
      </c>
      <c r="B31" s="75">
        <f>rwc!W61</f>
        <v>22072.198287591877</v>
      </c>
      <c r="C31" s="75">
        <f>rwc!Y61</f>
        <v>13315.92728812068</v>
      </c>
      <c r="D31" s="75"/>
      <c r="E31" s="75">
        <f>rwc!AB61</f>
        <v>2957633.1428183853</v>
      </c>
      <c r="F31" s="75">
        <f>rwc!AJ61</f>
        <v>35938.444908276113</v>
      </c>
      <c r="G31" s="89"/>
      <c r="H31" s="75">
        <f>rwc!AM61</f>
        <v>0</v>
      </c>
      <c r="I31" s="75">
        <f>rwc!AU61</f>
        <v>6952.8181875102791</v>
      </c>
      <c r="J31" s="75">
        <f>rwc!AV61</f>
        <v>22602.530153714135</v>
      </c>
      <c r="K31" s="75">
        <f>rwc!AY61</f>
        <v>40557.507743129499</v>
      </c>
      <c r="L31" s="75">
        <f>rwc!AZ61</f>
        <v>4506.3900911229675</v>
      </c>
      <c r="M31" s="75">
        <f>rwc!BH61</f>
        <v>1343.7946664054775</v>
      </c>
      <c r="N31" s="75">
        <f>rwc!BI61</f>
        <v>25285.720741409372</v>
      </c>
      <c r="O31" s="75">
        <f>rwc!BJ61</f>
        <v>40.78972295595095</v>
      </c>
      <c r="P31" s="75">
        <f>rwc!BO61</f>
        <v>1395.1860227656962</v>
      </c>
      <c r="Q31" s="75">
        <f>rwc!BY61</f>
        <v>154.09450574530817</v>
      </c>
      <c r="R31" s="75">
        <f>rwc!BZ61</f>
        <v>1858.1984623061137</v>
      </c>
      <c r="S31" s="75">
        <f>rwc!CA61</f>
        <v>0</v>
      </c>
      <c r="T31" s="75">
        <f>rwc!CB61</f>
        <v>11967.534863719853</v>
      </c>
      <c r="U31" s="75">
        <f>rwc!CD61</f>
        <v>0</v>
      </c>
    </row>
    <row r="32" spans="1:21" s="74" customFormat="1" x14ac:dyDescent="0.25">
      <c r="A32" s="89" t="s">
        <v>232</v>
      </c>
      <c r="B32" s="75">
        <f>np_solvents!U61</f>
        <v>99.504220483099246</v>
      </c>
      <c r="C32" s="75">
        <f>np_solvents!W61</f>
        <v>336.572700550761</v>
      </c>
      <c r="D32" s="89"/>
      <c r="E32" s="75"/>
      <c r="F32" s="75">
        <f>np_solvents!AF61</f>
        <v>10.487320969316443</v>
      </c>
      <c r="G32" s="75"/>
      <c r="H32" s="75"/>
      <c r="I32" s="75">
        <f>np_solvents!AP61</f>
        <v>8121.2119113616436</v>
      </c>
      <c r="J32" s="75"/>
      <c r="K32" s="75"/>
      <c r="L32" s="75"/>
      <c r="M32" s="75"/>
      <c r="N32" s="75"/>
      <c r="O32" s="75"/>
      <c r="P32" s="75"/>
      <c r="Q32" s="75"/>
      <c r="R32" s="75"/>
      <c r="S32" s="75"/>
      <c r="T32" s="75"/>
      <c r="U32" s="75"/>
    </row>
    <row r="33" spans="1:21" x14ac:dyDescent="0.25">
      <c r="A33" s="75" t="s">
        <v>326</v>
      </c>
      <c r="B33" s="75"/>
      <c r="C33" s="75"/>
      <c r="D33" s="25">
        <v>188232</v>
      </c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  <c r="S33" s="75"/>
      <c r="T33" s="75"/>
      <c r="U33" s="75"/>
    </row>
    <row r="34" spans="1:21" x14ac:dyDescent="0.25">
      <c r="A34" s="26"/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</row>
    <row r="35" spans="1:21" x14ac:dyDescent="0.25">
      <c r="A35" s="75"/>
      <c r="B35" s="75"/>
      <c r="C35" s="75"/>
      <c r="D35" s="89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75"/>
      <c r="T35" s="75"/>
      <c r="U35" s="75"/>
    </row>
    <row r="36" spans="1:21" x14ac:dyDescent="0.25">
      <c r="A36" s="27" t="s">
        <v>301</v>
      </c>
      <c r="B36" s="75">
        <f t="shared" ref="B36:U36" si="0">SUM(B3:B33)</f>
        <v>419749.74011137022</v>
      </c>
      <c r="C36" s="75">
        <f t="shared" si="0"/>
        <v>270755.04076540907</v>
      </c>
      <c r="D36" s="75">
        <f t="shared" si="0"/>
        <v>190113.64874113805</v>
      </c>
      <c r="E36" s="75">
        <f t="shared" si="0"/>
        <v>83304425.582755059</v>
      </c>
      <c r="F36" s="75">
        <f t="shared" si="0"/>
        <v>1957012.7699115458</v>
      </c>
      <c r="G36" s="75">
        <f t="shared" si="0"/>
        <v>17759.776326913649</v>
      </c>
      <c r="H36" s="75">
        <f t="shared" si="0"/>
        <v>55303.26828173871</v>
      </c>
      <c r="I36" s="75">
        <f t="shared" si="0"/>
        <v>93944.541342763012</v>
      </c>
      <c r="J36" s="75">
        <f t="shared" si="0"/>
        <v>6211973.2130322047</v>
      </c>
      <c r="K36" s="75">
        <f t="shared" si="0"/>
        <v>13359171.495776957</v>
      </c>
      <c r="L36" s="75">
        <f t="shared" si="0"/>
        <v>1323652.0278524093</v>
      </c>
      <c r="M36" s="75">
        <f t="shared" si="0"/>
        <v>65096.119660631222</v>
      </c>
      <c r="N36" s="75">
        <f t="shared" si="0"/>
        <v>391018.32134676608</v>
      </c>
      <c r="O36" s="75">
        <f t="shared" si="0"/>
        <v>61997.154742162667</v>
      </c>
      <c r="P36" s="75">
        <f t="shared" si="0"/>
        <v>8458172.7494312432</v>
      </c>
      <c r="Q36" s="75">
        <f t="shared" si="0"/>
        <v>240042.54433417719</v>
      </c>
      <c r="R36" s="75">
        <f t="shared" si="0"/>
        <v>169510.08946823515</v>
      </c>
      <c r="S36" s="75">
        <f t="shared" si="0"/>
        <v>7578.790107098398</v>
      </c>
      <c r="T36" s="75">
        <f t="shared" si="0"/>
        <v>4280724.1388623212</v>
      </c>
      <c r="U36" s="75">
        <f t="shared" si="0"/>
        <v>40590.138424055498</v>
      </c>
    </row>
    <row r="37" spans="1:21" x14ac:dyDescent="0.25">
      <c r="A37" s="24" t="s">
        <v>327</v>
      </c>
      <c r="B37" s="75">
        <v>470101</v>
      </c>
      <c r="C37" s="75">
        <v>254779</v>
      </c>
      <c r="D37" s="75">
        <v>188785</v>
      </c>
      <c r="E37" s="75">
        <v>55435750</v>
      </c>
      <c r="F37" s="75">
        <v>1412382</v>
      </c>
      <c r="G37" s="75">
        <v>1988</v>
      </c>
      <c r="H37" s="75">
        <v>60330</v>
      </c>
      <c r="I37" s="75">
        <v>22933</v>
      </c>
      <c r="J37" s="75">
        <v>5020769</v>
      </c>
      <c r="K37" s="75">
        <v>10279006</v>
      </c>
      <c r="L37" s="75">
        <v>1066773</v>
      </c>
      <c r="M37" s="75">
        <v>24163</v>
      </c>
      <c r="N37" s="75">
        <v>237920</v>
      </c>
      <c r="O37" s="75">
        <v>51420</v>
      </c>
      <c r="P37" s="75">
        <v>6649458</v>
      </c>
      <c r="Q37" s="75">
        <v>203463</v>
      </c>
      <c r="R37" s="75">
        <v>66226</v>
      </c>
      <c r="S37" s="75">
        <v>4351</v>
      </c>
      <c r="T37" s="75">
        <v>291449</v>
      </c>
      <c r="U37" s="75">
        <v>1746</v>
      </c>
    </row>
    <row r="38" spans="1:21" s="74" customFormat="1" x14ac:dyDescent="0.25">
      <c r="A38" s="24" t="s">
        <v>305</v>
      </c>
      <c r="B38" s="75">
        <f t="shared" ref="B38:U38" si="1">B9</f>
        <v>116.7181580991884</v>
      </c>
      <c r="C38" s="75">
        <f t="shared" si="1"/>
        <v>14.624316162766158</v>
      </c>
      <c r="D38" s="75">
        <f t="shared" si="1"/>
        <v>0</v>
      </c>
      <c r="E38" s="75">
        <f t="shared" si="1"/>
        <v>28552.766188149446</v>
      </c>
      <c r="F38" s="75">
        <f t="shared" si="1"/>
        <v>131.85176210876952</v>
      </c>
      <c r="G38" s="75">
        <f t="shared" si="1"/>
        <v>0</v>
      </c>
      <c r="H38" s="75">
        <f t="shared" si="1"/>
        <v>1521.5477466944531</v>
      </c>
      <c r="I38" s="75">
        <f t="shared" si="1"/>
        <v>13.156700194585472</v>
      </c>
      <c r="J38" s="75">
        <f t="shared" si="1"/>
        <v>96.075844181221896</v>
      </c>
      <c r="K38" s="75">
        <f t="shared" si="1"/>
        <v>171173.98996722227</v>
      </c>
      <c r="L38" s="75">
        <f t="shared" si="1"/>
        <v>17497.789595523205</v>
      </c>
      <c r="M38" s="75">
        <f t="shared" si="1"/>
        <v>18.767575929681353</v>
      </c>
      <c r="N38" s="75">
        <f t="shared" si="1"/>
        <v>2316.3179097748498</v>
      </c>
      <c r="O38" s="75">
        <f t="shared" si="1"/>
        <v>17.190574890993545</v>
      </c>
      <c r="P38" s="75">
        <f t="shared" si="1"/>
        <v>159.31707304058125</v>
      </c>
      <c r="Q38" s="75">
        <f t="shared" si="1"/>
        <v>14.829612052400538</v>
      </c>
      <c r="R38" s="75">
        <f t="shared" si="1"/>
        <v>262.89084698038397</v>
      </c>
      <c r="S38" s="75">
        <f t="shared" si="1"/>
        <v>0.46468197181181276</v>
      </c>
      <c r="T38" s="75">
        <f t="shared" si="1"/>
        <v>822.44532041950231</v>
      </c>
      <c r="U38" s="75">
        <f t="shared" si="1"/>
        <v>0</v>
      </c>
    </row>
    <row r="39" spans="1:21" x14ac:dyDescent="0.25">
      <c r="A39" s="24" t="s">
        <v>304</v>
      </c>
      <c r="B39" s="75">
        <f t="shared" ref="B39:U39" si="2">B10</f>
        <v>852.91684654644723</v>
      </c>
      <c r="C39" s="75">
        <f t="shared" si="2"/>
        <v>106.86785115397379</v>
      </c>
      <c r="D39" s="75">
        <f t="shared" si="2"/>
        <v>0</v>
      </c>
      <c r="E39" s="75">
        <f t="shared" si="2"/>
        <v>127496.13396213367</v>
      </c>
      <c r="F39" s="75">
        <f t="shared" si="2"/>
        <v>963.51271006368449</v>
      </c>
      <c r="G39" s="75">
        <f t="shared" si="2"/>
        <v>0</v>
      </c>
      <c r="H39" s="75">
        <f t="shared" si="2"/>
        <v>9494.4426309131486</v>
      </c>
      <c r="I39" s="75">
        <f t="shared" si="2"/>
        <v>218.69801546510934</v>
      </c>
      <c r="J39" s="75">
        <f t="shared" si="2"/>
        <v>904.73005538458528</v>
      </c>
      <c r="K39" s="75">
        <f t="shared" si="2"/>
        <v>1068123.0844003693</v>
      </c>
      <c r="L39" s="75">
        <f t="shared" si="2"/>
        <v>109186.38188021426</v>
      </c>
      <c r="M39" s="75">
        <f t="shared" si="2"/>
        <v>25.669791415334192</v>
      </c>
      <c r="N39" s="75">
        <f t="shared" si="2"/>
        <v>6017.7919689913169</v>
      </c>
      <c r="O39" s="75">
        <f t="shared" si="2"/>
        <v>54.858113057064244</v>
      </c>
      <c r="P39" s="75">
        <f t="shared" si="2"/>
        <v>4087.5476553211215</v>
      </c>
      <c r="Q39" s="75">
        <f t="shared" si="2"/>
        <v>157.0644048275135</v>
      </c>
      <c r="R39" s="75">
        <f t="shared" si="2"/>
        <v>5212.3845706422471</v>
      </c>
      <c r="S39" s="75">
        <f t="shared" si="2"/>
        <v>6.3347177980546272</v>
      </c>
      <c r="T39" s="75">
        <f t="shared" si="2"/>
        <v>132197.34478212288</v>
      </c>
      <c r="U39" s="75">
        <f t="shared" si="2"/>
        <v>0</v>
      </c>
    </row>
    <row r="40" spans="1:21" s="74" customFormat="1" x14ac:dyDescent="0.25">
      <c r="A40" s="24" t="s">
        <v>306</v>
      </c>
      <c r="B40" s="75">
        <f t="shared" ref="B40:U40" si="3">B7</f>
        <v>2353.9411109872726</v>
      </c>
      <c r="C40" s="75">
        <f t="shared" si="3"/>
        <v>1934.508787136549</v>
      </c>
      <c r="D40" s="75">
        <f t="shared" si="3"/>
        <v>0</v>
      </c>
      <c r="E40" s="75">
        <f t="shared" si="3"/>
        <v>874061.26065425447</v>
      </c>
      <c r="F40" s="75">
        <f t="shared" si="3"/>
        <v>7502.2858281368499</v>
      </c>
      <c r="G40" s="75">
        <f t="shared" si="3"/>
        <v>0</v>
      </c>
      <c r="H40" s="75">
        <f t="shared" si="3"/>
        <v>0</v>
      </c>
      <c r="I40" s="75">
        <f t="shared" si="3"/>
        <v>0</v>
      </c>
      <c r="J40" s="75">
        <f t="shared" si="3"/>
        <v>9946.9110282051388</v>
      </c>
      <c r="K40" s="75">
        <f t="shared" si="3"/>
        <v>33524.438171489739</v>
      </c>
      <c r="L40" s="75">
        <f t="shared" si="3"/>
        <v>3724.9388010309431</v>
      </c>
      <c r="M40" s="75">
        <f t="shared" si="3"/>
        <v>6671.2988414052152</v>
      </c>
      <c r="N40" s="75">
        <f t="shared" si="3"/>
        <v>8166.3110263679237</v>
      </c>
      <c r="O40" s="75">
        <f t="shared" si="3"/>
        <v>8.353908773712071</v>
      </c>
      <c r="P40" s="75">
        <f t="shared" si="3"/>
        <v>44855.668999691035</v>
      </c>
      <c r="Q40" s="75">
        <f t="shared" si="3"/>
        <v>51.974245902626144</v>
      </c>
      <c r="R40" s="75">
        <f t="shared" si="3"/>
        <v>1229.0529394373777</v>
      </c>
      <c r="S40" s="75">
        <f t="shared" si="3"/>
        <v>0.8196403612140839</v>
      </c>
      <c r="T40" s="75">
        <f t="shared" si="3"/>
        <v>12031.546798536172</v>
      </c>
      <c r="U40" s="75">
        <f t="shared" si="3"/>
        <v>0</v>
      </c>
    </row>
    <row r="41" spans="1:21" x14ac:dyDescent="0.25">
      <c r="A41" s="25" t="s">
        <v>307</v>
      </c>
      <c r="B41" s="75">
        <f t="shared" ref="B41:U41" si="4">B24</f>
        <v>40.31103164835563</v>
      </c>
      <c r="C41" s="75">
        <f t="shared" si="4"/>
        <v>883.48247567621013</v>
      </c>
      <c r="D41" s="75">
        <f t="shared" si="4"/>
        <v>171.72473210796815</v>
      </c>
      <c r="E41" s="75">
        <f t="shared" si="4"/>
        <v>466857.19320685364</v>
      </c>
      <c r="F41" s="75">
        <f t="shared" si="4"/>
        <v>8252.5749095705487</v>
      </c>
      <c r="G41" s="75">
        <f t="shared" si="4"/>
        <v>4755.1344190586269</v>
      </c>
      <c r="H41" s="75">
        <f t="shared" si="4"/>
        <v>0</v>
      </c>
      <c r="I41" s="75">
        <f t="shared" si="4"/>
        <v>3.7343608577775305</v>
      </c>
      <c r="J41" s="75">
        <f t="shared" si="4"/>
        <v>17923.038707526535</v>
      </c>
      <c r="K41" s="75">
        <f t="shared" si="4"/>
        <v>766035.57748081279</v>
      </c>
      <c r="L41" s="75">
        <f t="shared" si="4"/>
        <v>85115.070703503399</v>
      </c>
      <c r="M41" s="75">
        <f t="shared" si="4"/>
        <v>1154.575400814052</v>
      </c>
      <c r="N41" s="75">
        <f t="shared" si="4"/>
        <v>4914.8466976288282</v>
      </c>
      <c r="O41" s="75">
        <f t="shared" si="4"/>
        <v>2090.6808597035833</v>
      </c>
      <c r="P41" s="75">
        <f t="shared" si="4"/>
        <v>15275.213820653005</v>
      </c>
      <c r="Q41" s="75">
        <f t="shared" si="4"/>
        <v>5792.4129888228808</v>
      </c>
      <c r="R41" s="75">
        <f t="shared" si="4"/>
        <v>9561.4738690299291</v>
      </c>
      <c r="S41" s="75">
        <f t="shared" si="4"/>
        <v>248.38538397631191</v>
      </c>
      <c r="T41" s="75">
        <f t="shared" si="4"/>
        <v>879719.16489720007</v>
      </c>
      <c r="U41" s="75">
        <f t="shared" si="4"/>
        <v>19704.677994269547</v>
      </c>
    </row>
    <row r="42" spans="1:21" x14ac:dyDescent="0.25">
      <c r="A42" s="73" t="s">
        <v>308</v>
      </c>
      <c r="B42" s="75">
        <f>B28</f>
        <v>1914.5569896617003</v>
      </c>
      <c r="C42" s="75">
        <f t="shared" ref="C42:U42" si="5">C28</f>
        <v>21465.732078473957</v>
      </c>
      <c r="D42" s="75">
        <f t="shared" si="5"/>
        <v>1708.9800504823756</v>
      </c>
      <c r="E42" s="75">
        <f t="shared" si="5"/>
        <v>1204140.9848774043</v>
      </c>
      <c r="F42" s="75">
        <f t="shared" si="5"/>
        <v>11486.72341289856</v>
      </c>
      <c r="G42" s="75">
        <f t="shared" si="5"/>
        <v>11477.461264239446</v>
      </c>
      <c r="H42" s="75">
        <f t="shared" si="5"/>
        <v>0</v>
      </c>
      <c r="I42" s="75">
        <f t="shared" si="5"/>
        <v>730.16513066633161</v>
      </c>
      <c r="J42" s="75">
        <f t="shared" si="5"/>
        <v>60950.245812401408</v>
      </c>
      <c r="K42" s="75">
        <f t="shared" si="5"/>
        <v>691688.90111674787</v>
      </c>
      <c r="L42" s="75">
        <f t="shared" si="5"/>
        <v>76854.279233671143</v>
      </c>
      <c r="M42" s="75">
        <f t="shared" si="5"/>
        <v>5512.2271125967591</v>
      </c>
      <c r="N42" s="75">
        <f t="shared" si="5"/>
        <v>7658.364485751159</v>
      </c>
      <c r="O42" s="75">
        <f t="shared" si="5"/>
        <v>4373.3937170744048</v>
      </c>
      <c r="P42" s="75">
        <f t="shared" si="5"/>
        <v>121233.32712871872</v>
      </c>
      <c r="Q42" s="75">
        <f t="shared" si="5"/>
        <v>10359.464139125266</v>
      </c>
      <c r="R42" s="75">
        <f t="shared" si="5"/>
        <v>28922.487595772924</v>
      </c>
      <c r="S42" s="75">
        <f t="shared" si="5"/>
        <v>1853.8528877913643</v>
      </c>
      <c r="T42" s="75">
        <f t="shared" si="5"/>
        <v>434436.06455172325</v>
      </c>
      <c r="U42" s="75">
        <f t="shared" si="5"/>
        <v>971.48140705830792</v>
      </c>
    </row>
    <row r="43" spans="1:21" x14ac:dyDescent="0.25">
      <c r="A43" s="24" t="s">
        <v>309</v>
      </c>
      <c r="B43" s="75">
        <f>B29</f>
        <v>65.513315710677446</v>
      </c>
      <c r="C43" s="75">
        <f t="shared" ref="C43:U43" si="6">C29</f>
        <v>2274.3496249033692</v>
      </c>
      <c r="D43" s="75">
        <f t="shared" si="6"/>
        <v>1.8820214994302802E-2</v>
      </c>
      <c r="E43" s="75">
        <f t="shared" si="6"/>
        <v>209451.64339742041</v>
      </c>
      <c r="F43" s="75">
        <f t="shared" si="6"/>
        <v>10488.082857808948</v>
      </c>
      <c r="G43" s="75">
        <f t="shared" si="6"/>
        <v>7.1393928366732027</v>
      </c>
      <c r="H43" s="75">
        <f t="shared" si="6"/>
        <v>0</v>
      </c>
      <c r="I43" s="75">
        <f t="shared" si="6"/>
        <v>56.303796293805043</v>
      </c>
      <c r="J43" s="75">
        <f t="shared" si="6"/>
        <v>9328.9672799020173</v>
      </c>
      <c r="K43" s="75">
        <f t="shared" si="6"/>
        <v>325571.21166159672</v>
      </c>
      <c r="L43" s="75">
        <f t="shared" si="6"/>
        <v>36174.641823264297</v>
      </c>
      <c r="M43" s="75">
        <f t="shared" si="6"/>
        <v>337.74932658295</v>
      </c>
      <c r="N43" s="75">
        <f t="shared" si="6"/>
        <v>1094.9808783233134</v>
      </c>
      <c r="O43" s="75">
        <f t="shared" si="6"/>
        <v>192.10258630737891</v>
      </c>
      <c r="P43" s="75">
        <f t="shared" si="6"/>
        <v>674.4612056204943</v>
      </c>
      <c r="Q43" s="75">
        <f t="shared" si="6"/>
        <v>317.52934903902121</v>
      </c>
      <c r="R43" s="75">
        <f t="shared" si="6"/>
        <v>1218.7368465981317</v>
      </c>
      <c r="S43" s="75">
        <f t="shared" si="6"/>
        <v>109.12982352685142</v>
      </c>
      <c r="T43" s="75">
        <f t="shared" si="6"/>
        <v>32435.756980893522</v>
      </c>
      <c r="U43" s="75">
        <f t="shared" si="6"/>
        <v>5.1758014663174513E-2</v>
      </c>
    </row>
    <row r="44" spans="1:21" x14ac:dyDescent="0.25">
      <c r="A44" s="24" t="s">
        <v>310</v>
      </c>
      <c r="B44" s="75">
        <f t="shared" ref="B44:U44" si="7">B22</f>
        <v>383.0055493872747</v>
      </c>
      <c r="C44" s="75">
        <f t="shared" si="7"/>
        <v>5200.6377138766538</v>
      </c>
      <c r="D44" s="75">
        <f t="shared" si="7"/>
        <v>0</v>
      </c>
      <c r="E44" s="75">
        <f t="shared" si="7"/>
        <v>1665198.0729741296</v>
      </c>
      <c r="F44" s="75">
        <f t="shared" si="7"/>
        <v>14817.549357955459</v>
      </c>
      <c r="G44" s="75">
        <f t="shared" si="7"/>
        <v>0</v>
      </c>
      <c r="H44" s="75">
        <f t="shared" si="7"/>
        <v>53.077464481402103</v>
      </c>
      <c r="I44" s="75">
        <f t="shared" si="7"/>
        <v>81.204709116450857</v>
      </c>
      <c r="J44" s="75">
        <f t="shared" si="7"/>
        <v>24827.65352276601</v>
      </c>
      <c r="K44" s="75">
        <f t="shared" si="7"/>
        <v>1046265.7788438856</v>
      </c>
      <c r="L44" s="75">
        <f t="shared" si="7"/>
        <v>116199.31498474862</v>
      </c>
      <c r="M44" s="75">
        <f t="shared" si="7"/>
        <v>1875.5729962839846</v>
      </c>
      <c r="N44" s="75">
        <f t="shared" si="7"/>
        <v>7383.5351770221941</v>
      </c>
      <c r="O44" s="75">
        <f t="shared" si="7"/>
        <v>2353.4381663756722</v>
      </c>
      <c r="P44" s="75">
        <f t="shared" si="7"/>
        <v>167555.80416179285</v>
      </c>
      <c r="Q44" s="75">
        <f t="shared" si="7"/>
        <v>12741.481677283396</v>
      </c>
      <c r="R44" s="75">
        <f t="shared" si="7"/>
        <v>24807.238753920545</v>
      </c>
      <c r="S44" s="75">
        <f t="shared" si="7"/>
        <v>1150.2615958255624</v>
      </c>
      <c r="T44" s="75">
        <f t="shared" si="7"/>
        <v>2086453.1652531479</v>
      </c>
      <c r="U44" s="75">
        <f t="shared" si="7"/>
        <v>18805.980256470935</v>
      </c>
    </row>
    <row r="45" spans="1:21" x14ac:dyDescent="0.25">
      <c r="A45" s="75" t="s">
        <v>311</v>
      </c>
      <c r="B45" s="75">
        <f>B25+B27+B26</f>
        <v>42269.74398321443</v>
      </c>
      <c r="C45" s="75">
        <f t="shared" ref="C45:U45" si="8">C25+C27+C26</f>
        <v>82523.214368066838</v>
      </c>
      <c r="D45" s="75">
        <f t="shared" si="8"/>
        <v>0</v>
      </c>
      <c r="E45" s="75">
        <f t="shared" si="8"/>
        <v>28184049.807347808</v>
      </c>
      <c r="F45" s="75">
        <f t="shared" si="8"/>
        <v>466134.11008629133</v>
      </c>
      <c r="G45" s="75">
        <f t="shared" si="8"/>
        <v>0</v>
      </c>
      <c r="H45" s="75">
        <f t="shared" si="8"/>
        <v>0</v>
      </c>
      <c r="I45" s="75">
        <f t="shared" si="8"/>
        <v>64530.133665923495</v>
      </c>
      <c r="J45" s="75">
        <f t="shared" si="8"/>
        <v>277391.98557672615</v>
      </c>
      <c r="K45" s="75">
        <f t="shared" si="8"/>
        <v>548082.84534326487</v>
      </c>
      <c r="L45" s="75">
        <f t="shared" si="8"/>
        <v>60898.09755656121</v>
      </c>
      <c r="M45" s="75">
        <f t="shared" si="8"/>
        <v>22423.749805352079</v>
      </c>
      <c r="N45" s="75">
        <f t="shared" si="8"/>
        <v>173029.50398081186</v>
      </c>
      <c r="O45" s="75">
        <f t="shared" si="8"/>
        <v>334.66164078126434</v>
      </c>
      <c r="P45" s="75">
        <f t="shared" si="8"/>
        <v>1528500.8465060368</v>
      </c>
      <c r="Q45" s="75">
        <f t="shared" si="8"/>
        <v>1299.5081719161828</v>
      </c>
      <c r="R45" s="75">
        <f t="shared" si="8"/>
        <v>13718.078957853208</v>
      </c>
      <c r="S45" s="75">
        <f t="shared" si="8"/>
        <v>36.773084292855664</v>
      </c>
      <c r="T45" s="75">
        <f t="shared" si="8"/>
        <v>224135.00974652186</v>
      </c>
      <c r="U45" s="75">
        <f t="shared" si="8"/>
        <v>0</v>
      </c>
    </row>
    <row r="46" spans="1:21" x14ac:dyDescent="0.25">
      <c r="A46" s="27"/>
      <c r="B46" s="75"/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</row>
    <row r="47" spans="1:21" x14ac:dyDescent="0.25">
      <c r="A47" s="93" t="s">
        <v>312</v>
      </c>
      <c r="B47" s="75">
        <f>SUM(B37:B45)</f>
        <v>518097.70698525535</v>
      </c>
      <c r="C47" s="75">
        <f t="shared" ref="C47:U47" si="9">SUM(C37:C45)</f>
        <v>369182.41721545032</v>
      </c>
      <c r="D47" s="75">
        <f t="shared" si="9"/>
        <v>190665.72360280534</v>
      </c>
      <c r="E47" s="75">
        <f t="shared" si="9"/>
        <v>88195557.862608165</v>
      </c>
      <c r="F47" s="75">
        <f t="shared" si="9"/>
        <v>1932158.6909248342</v>
      </c>
      <c r="G47" s="75">
        <f t="shared" si="9"/>
        <v>18227.735076134748</v>
      </c>
      <c r="H47" s="75">
        <f t="shared" si="9"/>
        <v>71399.067842089004</v>
      </c>
      <c r="I47" s="75">
        <f t="shared" si="9"/>
        <v>88566.396378517558</v>
      </c>
      <c r="J47" s="75">
        <f t="shared" si="9"/>
        <v>5422138.6078270925</v>
      </c>
      <c r="K47" s="75">
        <f t="shared" si="9"/>
        <v>14929471.826985387</v>
      </c>
      <c r="L47" s="75">
        <f t="shared" si="9"/>
        <v>1572423.5145785171</v>
      </c>
      <c r="M47" s="75">
        <f t="shared" si="9"/>
        <v>62182.61085038005</v>
      </c>
      <c r="N47" s="75">
        <f t="shared" si="9"/>
        <v>448501.65212467144</v>
      </c>
      <c r="O47" s="75">
        <f t="shared" si="9"/>
        <v>60844.679566964078</v>
      </c>
      <c r="P47" s="75">
        <f t="shared" si="9"/>
        <v>8531800.1865508743</v>
      </c>
      <c r="Q47" s="75">
        <f t="shared" si="9"/>
        <v>234197.26458896926</v>
      </c>
      <c r="R47" s="75">
        <f t="shared" si="9"/>
        <v>151158.34438023472</v>
      </c>
      <c r="S47" s="75">
        <f t="shared" si="9"/>
        <v>7757.0218155440252</v>
      </c>
      <c r="T47" s="75">
        <f t="shared" si="9"/>
        <v>4093679.4983305652</v>
      </c>
      <c r="U47" s="75">
        <f t="shared" si="9"/>
        <v>41228.191415813453</v>
      </c>
    </row>
    <row r="48" spans="1:21" x14ac:dyDescent="0.25">
      <c r="A48" s="75" t="s">
        <v>313</v>
      </c>
      <c r="B48" s="23">
        <f t="shared" ref="B48:U48" si="10">(B47-B36)/B47</f>
        <v>0.18982513442524082</v>
      </c>
      <c r="C48" s="23">
        <f t="shared" si="10"/>
        <v>0.26660905790808626</v>
      </c>
      <c r="D48" s="23">
        <f t="shared" si="10"/>
        <v>2.8955118478315245E-3</v>
      </c>
      <c r="E48" s="23">
        <f t="shared" si="10"/>
        <v>5.5457807608321447E-2</v>
      </c>
      <c r="F48" s="23">
        <f t="shared" si="10"/>
        <v>-1.2863373543513178E-2</v>
      </c>
      <c r="G48" s="23">
        <f t="shared" si="10"/>
        <v>2.5672896125958598E-2</v>
      </c>
      <c r="H48" s="23">
        <f t="shared" si="10"/>
        <v>0.22543430953396829</v>
      </c>
      <c r="I48" s="23">
        <f t="shared" si="10"/>
        <v>-6.0724441595886844E-2</v>
      </c>
      <c r="J48" s="23">
        <f t="shared" si="10"/>
        <v>-0.14566846448096174</v>
      </c>
      <c r="K48" s="23">
        <f t="shared" si="10"/>
        <v>0.10518123811788666</v>
      </c>
      <c r="L48" s="23">
        <f t="shared" si="10"/>
        <v>0.15820895860412654</v>
      </c>
      <c r="M48" s="23">
        <f t="shared" si="10"/>
        <v>-4.6854076572331087E-2</v>
      </c>
      <c r="N48" s="23">
        <f t="shared" si="10"/>
        <v>0.12816748947432313</v>
      </c>
      <c r="O48" s="23">
        <f t="shared" si="10"/>
        <v>-1.8941264600304208E-2</v>
      </c>
      <c r="P48" s="23">
        <f t="shared" si="10"/>
        <v>8.6297657598327134E-3</v>
      </c>
      <c r="Q48" s="23">
        <f t="shared" si="10"/>
        <v>-2.4958787437021322E-2</v>
      </c>
      <c r="R48" s="23">
        <f t="shared" si="10"/>
        <v>-0.12140742321070358</v>
      </c>
      <c r="S48" s="23">
        <f t="shared" si="10"/>
        <v>2.2976821863318071E-2</v>
      </c>
      <c r="T48" s="23">
        <f t="shared" si="10"/>
        <v>-4.5691080752177662E-2</v>
      </c>
      <c r="U48" s="23">
        <f t="shared" si="10"/>
        <v>1.5476133437985932E-2</v>
      </c>
    </row>
    <row r="49" spans="1:27" x14ac:dyDescent="0.25">
      <c r="A49" s="26"/>
      <c r="B49" s="75">
        <f t="shared" ref="B49:U49" si="11">+B47-B36</f>
        <v>98347.966873885132</v>
      </c>
      <c r="C49" s="75">
        <f t="shared" si="11"/>
        <v>98427.376450041251</v>
      </c>
      <c r="D49" s="75">
        <f t="shared" si="11"/>
        <v>552.07486166729359</v>
      </c>
      <c r="E49" s="75">
        <f t="shared" si="11"/>
        <v>4891132.2798531055</v>
      </c>
      <c r="F49" s="75">
        <f t="shared" si="11"/>
        <v>-24854.078986711567</v>
      </c>
      <c r="G49" s="75">
        <f t="shared" si="11"/>
        <v>467.95874922109942</v>
      </c>
      <c r="H49" s="75">
        <f t="shared" si="11"/>
        <v>16095.799560350293</v>
      </c>
      <c r="I49" s="75">
        <f t="shared" si="11"/>
        <v>-5378.1449642454536</v>
      </c>
      <c r="J49" s="75">
        <f t="shared" si="11"/>
        <v>-789834.60520511214</v>
      </c>
      <c r="K49" s="75">
        <f t="shared" si="11"/>
        <v>1570300.3312084302</v>
      </c>
      <c r="L49" s="75">
        <f t="shared" si="11"/>
        <v>248771.48672610777</v>
      </c>
      <c r="M49" s="75">
        <f t="shared" si="11"/>
        <v>-2913.5088102511727</v>
      </c>
      <c r="N49" s="75">
        <f t="shared" si="11"/>
        <v>57483.330777905358</v>
      </c>
      <c r="O49" s="75">
        <f t="shared" si="11"/>
        <v>-1152.4751751985896</v>
      </c>
      <c r="P49" s="75">
        <f t="shared" si="11"/>
        <v>73627.437119631097</v>
      </c>
      <c r="Q49" s="75">
        <f t="shared" si="11"/>
        <v>-5845.2797452079249</v>
      </c>
      <c r="R49" s="75">
        <f t="shared" si="11"/>
        <v>-18351.745088000433</v>
      </c>
      <c r="S49" s="75">
        <f t="shared" si="11"/>
        <v>178.23170844562719</v>
      </c>
      <c r="T49" s="75">
        <f t="shared" si="11"/>
        <v>-187044.64053175598</v>
      </c>
      <c r="U49" s="75">
        <f t="shared" si="11"/>
        <v>638.05299175795517</v>
      </c>
      <c r="V49" s="89"/>
      <c r="W49" s="89"/>
      <c r="X49" s="89"/>
      <c r="Y49" s="89"/>
      <c r="Z49" s="89"/>
      <c r="AA49" s="89"/>
    </row>
    <row r="51" spans="1:27" x14ac:dyDescent="0.25">
      <c r="A51" s="6" t="s">
        <v>314</v>
      </c>
      <c r="B51" s="75">
        <v>46931</v>
      </c>
      <c r="C51" s="75">
        <v>143061</v>
      </c>
      <c r="D51" s="75">
        <v>188233</v>
      </c>
      <c r="E51" s="75">
        <v>38833743</v>
      </c>
      <c r="F51" s="75">
        <v>149955</v>
      </c>
      <c r="G51" s="75">
        <v>1520</v>
      </c>
      <c r="H51" s="75">
        <v>44237</v>
      </c>
      <c r="I51" s="75">
        <v>21360</v>
      </c>
      <c r="J51" s="75">
        <v>4112703</v>
      </c>
      <c r="K51" s="75">
        <v>6267750</v>
      </c>
      <c r="L51" s="75">
        <v>813535</v>
      </c>
      <c r="M51" s="75">
        <v>25733</v>
      </c>
      <c r="N51" s="75">
        <v>155167</v>
      </c>
      <c r="O51" s="75">
        <v>52532</v>
      </c>
      <c r="P51" s="75">
        <v>6574457</v>
      </c>
      <c r="Q51" s="75">
        <v>209154</v>
      </c>
      <c r="R51" s="75">
        <v>82722</v>
      </c>
      <c r="S51" s="75">
        <v>4173</v>
      </c>
      <c r="T51" s="75">
        <v>466533</v>
      </c>
      <c r="U51" s="75">
        <v>1108</v>
      </c>
      <c r="V51" s="89"/>
      <c r="W51" s="89"/>
      <c r="X51" s="89"/>
      <c r="Y51" s="89"/>
      <c r="Z51" s="89"/>
      <c r="AA51" s="89"/>
    </row>
    <row r="52" spans="1:27" x14ac:dyDescent="0.25">
      <c r="A52" s="94" t="s">
        <v>315</v>
      </c>
      <c r="B52" s="75">
        <f t="shared" ref="B52:I52" si="12">B51+SUM(B38:B45)+B31+B8</f>
        <v>420190.0157261283</v>
      </c>
      <c r="C52" s="75">
        <f t="shared" si="12"/>
        <v>270780.34450357099</v>
      </c>
      <c r="D52" s="75">
        <f t="shared" si="12"/>
        <v>190113.72360280534</v>
      </c>
      <c r="E52" s="75">
        <f t="shared" si="12"/>
        <v>83306296.575107917</v>
      </c>
      <c r="F52" s="75">
        <f t="shared" si="12"/>
        <v>1957022.2212171834</v>
      </c>
      <c r="G52" s="75">
        <f t="shared" si="12"/>
        <v>17759.735076134748</v>
      </c>
      <c r="H52" s="75">
        <f t="shared" si="12"/>
        <v>55306.067842089004</v>
      </c>
      <c r="I52" s="75">
        <f t="shared" si="12"/>
        <v>93946.214566027833</v>
      </c>
      <c r="J52" s="92">
        <f>J51+SUM(J38:J45)+J31+J8+J5</f>
        <v>6212022.6110069975</v>
      </c>
      <c r="K52" s="75">
        <f t="shared" ref="K52:U52" si="13">K51+SUM(K38:K45)+K31+K8</f>
        <v>13359548.619837068</v>
      </c>
      <c r="L52" s="75">
        <f t="shared" si="13"/>
        <v>1323691.9046696401</v>
      </c>
      <c r="M52" s="75">
        <f t="shared" si="13"/>
        <v>65096.405516785533</v>
      </c>
      <c r="N52" s="75">
        <f t="shared" si="13"/>
        <v>391034.37286608084</v>
      </c>
      <c r="O52" s="75">
        <f t="shared" si="13"/>
        <v>61997.469289920024</v>
      </c>
      <c r="P52" s="75">
        <f t="shared" si="13"/>
        <v>8458194.3725736402</v>
      </c>
      <c r="Q52" s="75">
        <f t="shared" si="13"/>
        <v>240042.3590947146</v>
      </c>
      <c r="R52" s="75">
        <f t="shared" si="13"/>
        <v>169512.54284254089</v>
      </c>
      <c r="S52" s="75">
        <f t="shared" si="13"/>
        <v>7579.021815544027</v>
      </c>
      <c r="T52" s="75">
        <f t="shared" si="13"/>
        <v>4280731.0331942849</v>
      </c>
      <c r="U52" s="75">
        <f t="shared" si="13"/>
        <v>40590.191415813453</v>
      </c>
      <c r="V52" s="89"/>
      <c r="W52" s="89"/>
      <c r="X52" s="89"/>
      <c r="Y52" s="89"/>
      <c r="Z52" s="89"/>
      <c r="AA52" s="89"/>
    </row>
    <row r="53" spans="1:27" x14ac:dyDescent="0.25">
      <c r="A53" s="6" t="s">
        <v>313</v>
      </c>
      <c r="B53" s="23">
        <f>(B52-B36)/B52</f>
        <v>1.0478012286827953E-3</v>
      </c>
      <c r="C53" s="23">
        <f t="shared" ref="C53:U53" si="14">(C52-C36)/C52</f>
        <v>9.3447470156342164E-5</v>
      </c>
      <c r="D53" s="23">
        <f t="shared" si="14"/>
        <v>3.9377308420929213E-7</v>
      </c>
      <c r="E53" s="23">
        <f t="shared" si="14"/>
        <v>2.2459194920174161E-5</v>
      </c>
      <c r="F53" s="23">
        <f t="shared" si="14"/>
        <v>4.8294319477494021E-6</v>
      </c>
      <c r="G53" s="23">
        <f t="shared" si="14"/>
        <v>-2.3227136398001775E-6</v>
      </c>
      <c r="H53" s="23">
        <f t="shared" si="14"/>
        <v>5.0619406866648667E-5</v>
      </c>
      <c r="I53" s="23">
        <f t="shared" si="14"/>
        <v>1.7810438372107112E-5</v>
      </c>
      <c r="J53" s="23">
        <f t="shared" si="14"/>
        <v>7.951995330046016E-6</v>
      </c>
      <c r="K53" s="23">
        <f t="shared" si="14"/>
        <v>2.8228802547351314E-5</v>
      </c>
      <c r="L53" s="23">
        <f t="shared" si="14"/>
        <v>3.0125452222045533E-5</v>
      </c>
      <c r="M53" s="23">
        <f t="shared" si="14"/>
        <v>4.3912740195315391E-6</v>
      </c>
      <c r="N53" s="23">
        <f t="shared" si="14"/>
        <v>4.1048870453789266E-5</v>
      </c>
      <c r="O53" s="23">
        <f t="shared" si="14"/>
        <v>5.0735580171066131E-6</v>
      </c>
      <c r="P53" s="23">
        <f t="shared" si="14"/>
        <v>2.556472628146963E-6</v>
      </c>
      <c r="Q53" s="23">
        <f t="shared" si="14"/>
        <v>-7.7169489288467049E-7</v>
      </c>
      <c r="R53" s="23">
        <f t="shared" si="14"/>
        <v>1.4473113697662611E-5</v>
      </c>
      <c r="S53" s="23">
        <f t="shared" si="14"/>
        <v>3.0572341823029596E-5</v>
      </c>
      <c r="T53" s="23">
        <f t="shared" si="14"/>
        <v>1.6105501397475756E-6</v>
      </c>
      <c r="U53" s="23">
        <f t="shared" si="14"/>
        <v>1.305531117414843E-6</v>
      </c>
      <c r="V53" s="89"/>
      <c r="W53" s="89"/>
      <c r="X53" s="89"/>
      <c r="Y53" s="89"/>
      <c r="Z53" s="89"/>
      <c r="AA53" s="89"/>
    </row>
    <row r="54" spans="1:27" x14ac:dyDescent="0.25">
      <c r="A54" s="89"/>
      <c r="B54" s="49"/>
      <c r="C54" s="49"/>
      <c r="D54" s="49"/>
      <c r="E54" s="49"/>
      <c r="F54" s="49"/>
      <c r="G54" s="49"/>
      <c r="H54" s="49"/>
      <c r="I54" s="49"/>
      <c r="J54" s="49" t="s">
        <v>328</v>
      </c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89"/>
      <c r="W54" s="89"/>
      <c r="X54" s="89"/>
      <c r="Y54" s="89"/>
      <c r="Z54" s="89"/>
      <c r="AA54" s="89"/>
    </row>
    <row r="55" spans="1:27" x14ac:dyDescent="0.25">
      <c r="A55" s="89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89"/>
      <c r="W55" s="89"/>
      <c r="X55" s="89"/>
      <c r="Y55" s="89"/>
      <c r="Z55" s="89"/>
      <c r="AA55" s="89"/>
    </row>
    <row r="57" spans="1:27" x14ac:dyDescent="0.25">
      <c r="A57" s="89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  <c r="AA57" s="49"/>
    </row>
    <row r="58" spans="1:27" x14ac:dyDescent="0.25">
      <c r="A58" s="89"/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  <c r="AA58" s="49"/>
    </row>
    <row r="59" spans="1:27" x14ac:dyDescent="0.25">
      <c r="A59" s="89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  <c r="AA59" s="49"/>
    </row>
    <row r="60" spans="1:27" x14ac:dyDescent="0.25">
      <c r="A60" s="89"/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  <c r="AA60" s="49"/>
    </row>
    <row r="61" spans="1:27" x14ac:dyDescent="0.25">
      <c r="A61" s="89"/>
      <c r="B61" s="49"/>
      <c r="C61" s="49"/>
      <c r="D61" s="89"/>
      <c r="E61" s="49"/>
      <c r="F61" s="49"/>
      <c r="G61" s="89"/>
      <c r="H61" s="49"/>
      <c r="I61" s="89"/>
      <c r="J61" s="89"/>
      <c r="K61" s="49"/>
      <c r="L61" s="49"/>
      <c r="M61" s="89"/>
      <c r="N61" s="89"/>
      <c r="O61" s="89"/>
      <c r="P61" s="89"/>
      <c r="Q61" s="89"/>
      <c r="R61" s="89"/>
      <c r="S61" s="89"/>
      <c r="T61" s="89"/>
      <c r="U61" s="89"/>
      <c r="V61" s="49"/>
      <c r="W61" s="89"/>
      <c r="X61" s="89"/>
      <c r="Y61" s="89"/>
      <c r="Z61" s="89"/>
      <c r="AA61" s="89"/>
    </row>
    <row r="62" spans="1:27" x14ac:dyDescent="0.25">
      <c r="A62" s="89"/>
      <c r="B62" s="49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  <c r="AA62" s="49"/>
    </row>
    <row r="63" spans="1:27" x14ac:dyDescent="0.25">
      <c r="A63" s="89"/>
      <c r="B63" s="49"/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  <c r="AA63" s="49"/>
    </row>
    <row r="64" spans="1:27" x14ac:dyDescent="0.25">
      <c r="A64" s="89"/>
      <c r="B64" s="49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  <c r="AA64" s="49"/>
    </row>
    <row r="65" spans="1:27" x14ac:dyDescent="0.25">
      <c r="A65" s="89"/>
      <c r="B65" s="49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  <c r="AA65" s="49"/>
    </row>
    <row r="66" spans="1:27" x14ac:dyDescent="0.25">
      <c r="A66" s="89"/>
      <c r="B66" s="49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</row>
    <row r="67" spans="1:27" x14ac:dyDescent="0.25">
      <c r="A67" s="89"/>
      <c r="B67" s="49"/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  <c r="AA67" s="49"/>
    </row>
    <row r="68" spans="1:27" x14ac:dyDescent="0.25">
      <c r="A68" s="89"/>
      <c r="B68" s="49"/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  <c r="AA68" s="49"/>
    </row>
    <row r="69" spans="1:27" x14ac:dyDescent="0.25">
      <c r="A69" s="89"/>
      <c r="B69" s="49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  <c r="AA69" s="49"/>
    </row>
    <row r="70" spans="1:27" x14ac:dyDescent="0.25">
      <c r="A70" s="89"/>
      <c r="B70" s="49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  <c r="AA70" s="49"/>
    </row>
    <row r="71" spans="1:27" x14ac:dyDescent="0.25">
      <c r="A71" s="89"/>
      <c r="B71" s="49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</row>
    <row r="72" spans="1:27" x14ac:dyDescent="0.25">
      <c r="A72" s="89"/>
      <c r="B72" s="49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  <c r="AA72" s="49"/>
    </row>
    <row r="73" spans="1:27" x14ac:dyDescent="0.25">
      <c r="A73" s="89"/>
      <c r="B73" s="49"/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</row>
    <row r="74" spans="1:27" x14ac:dyDescent="0.25">
      <c r="A74" s="89"/>
      <c r="B74" s="49"/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  <c r="AA74" s="49"/>
    </row>
    <row r="75" spans="1:27" x14ac:dyDescent="0.25">
      <c r="A75" s="89"/>
      <c r="B75" s="49"/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  <c r="AA75" s="49"/>
    </row>
    <row r="76" spans="1:27" x14ac:dyDescent="0.25">
      <c r="A76" s="89"/>
      <c r="B76" s="49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  <c r="AA76" s="49"/>
    </row>
    <row r="77" spans="1:27" x14ac:dyDescent="0.25">
      <c r="A77" s="89"/>
      <c r="B77" s="49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  <c r="AA77" s="49"/>
    </row>
    <row r="78" spans="1:27" x14ac:dyDescent="0.25">
      <c r="A78" s="89"/>
      <c r="B78" s="49"/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  <c r="AA78" s="49"/>
    </row>
    <row r="79" spans="1:27" x14ac:dyDescent="0.25">
      <c r="A79" s="89"/>
      <c r="B79" s="49"/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</row>
    <row r="80" spans="1:27" x14ac:dyDescent="0.25">
      <c r="A80" s="89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  <c r="AA80" s="49"/>
    </row>
    <row r="81" spans="2:27" x14ac:dyDescent="0.25">
      <c r="B81" s="49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  <c r="AA81" s="49"/>
    </row>
    <row r="82" spans="2:27" x14ac:dyDescent="0.25">
      <c r="B82" s="49"/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  <c r="AA82" s="49"/>
    </row>
    <row r="83" spans="2:27" x14ac:dyDescent="0.25">
      <c r="B83" s="49"/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  <c r="AA83" s="49"/>
    </row>
    <row r="84" spans="2:27" x14ac:dyDescent="0.25">
      <c r="B84" s="49"/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  <c r="AA84" s="49"/>
    </row>
    <row r="85" spans="2:27" x14ac:dyDescent="0.25">
      <c r="B85" s="49"/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  <c r="AA85" s="49"/>
    </row>
    <row r="86" spans="2:27" x14ac:dyDescent="0.25">
      <c r="B86" s="49"/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  <c r="AA86" s="49"/>
    </row>
    <row r="87" spans="2:27" x14ac:dyDescent="0.25"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  <c r="AA87" s="49"/>
    </row>
    <row r="88" spans="2:27" x14ac:dyDescent="0.25">
      <c r="B88" s="49"/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  <c r="AA88" s="49"/>
    </row>
    <row r="89" spans="2:27" x14ac:dyDescent="0.25"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  <c r="AA89" s="49"/>
    </row>
    <row r="90" spans="2:27" x14ac:dyDescent="0.25">
      <c r="B90" s="49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  <c r="AA90" s="49"/>
    </row>
    <row r="91" spans="2:27" x14ac:dyDescent="0.25"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  <c r="AA91" s="49"/>
    </row>
    <row r="92" spans="2:27" x14ac:dyDescent="0.25">
      <c r="B92" s="49"/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  <c r="AA92" s="49"/>
    </row>
    <row r="93" spans="2:27" x14ac:dyDescent="0.25">
      <c r="B93" s="49"/>
      <c r="C93" s="49"/>
      <c r="D93" s="49"/>
      <c r="E93" s="49"/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  <c r="AA93" s="49"/>
    </row>
    <row r="94" spans="2:27" x14ac:dyDescent="0.25">
      <c r="B94" s="49"/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  <c r="AA94" s="49"/>
    </row>
    <row r="95" spans="2:27" x14ac:dyDescent="0.25"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  <c r="AA95" s="49"/>
    </row>
    <row r="96" spans="2:27" x14ac:dyDescent="0.25">
      <c r="B96" s="49"/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49"/>
    </row>
    <row r="97" spans="2:27" x14ac:dyDescent="0.25"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  <c r="AA97" s="49"/>
    </row>
    <row r="98" spans="2:27" x14ac:dyDescent="0.25">
      <c r="B98" s="49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  <c r="AA98" s="49"/>
    </row>
    <row r="99" spans="2:27" x14ac:dyDescent="0.25">
      <c r="B99" s="49"/>
      <c r="C99" s="49"/>
      <c r="D99" s="49"/>
      <c r="E99" s="49"/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  <c r="AA99" s="49"/>
    </row>
    <row r="100" spans="2:27" x14ac:dyDescent="0.25">
      <c r="B100" s="49"/>
      <c r="C100" s="49"/>
      <c r="D100" s="49"/>
      <c r="E100" s="49"/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  <c r="AA100" s="49"/>
    </row>
    <row r="101" spans="2:27" x14ac:dyDescent="0.25">
      <c r="B101" s="49"/>
      <c r="C101" s="49"/>
      <c r="D101" s="49"/>
      <c r="E101" s="49"/>
      <c r="F101" s="49"/>
      <c r="G101" s="49"/>
      <c r="H101" s="49"/>
      <c r="I101" s="49"/>
      <c r="J101" s="4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49"/>
      <c r="Z101" s="49"/>
      <c r="AA101" s="49"/>
    </row>
    <row r="102" spans="2:27" x14ac:dyDescent="0.25">
      <c r="B102" s="49"/>
      <c r="C102" s="49"/>
      <c r="D102" s="49"/>
      <c r="E102" s="49"/>
      <c r="F102" s="49"/>
      <c r="G102" s="49"/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49"/>
      <c r="Z102" s="49"/>
      <c r="AA102" s="49"/>
    </row>
    <row r="103" spans="2:27" x14ac:dyDescent="0.25">
      <c r="B103" s="49"/>
      <c r="C103" s="49"/>
      <c r="D103" s="49"/>
      <c r="E103" s="49"/>
      <c r="F103" s="49"/>
      <c r="G103" s="49"/>
      <c r="H103" s="49"/>
      <c r="I103" s="49"/>
      <c r="J103" s="4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49"/>
      <c r="Z103" s="49"/>
      <c r="AA103" s="49"/>
    </row>
    <row r="104" spans="2:27" x14ac:dyDescent="0.25">
      <c r="B104" s="49"/>
      <c r="C104" s="49"/>
      <c r="D104" s="49"/>
      <c r="E104" s="49"/>
      <c r="F104" s="49"/>
      <c r="G104" s="49"/>
      <c r="H104" s="49"/>
      <c r="I104" s="49"/>
      <c r="J104" s="49"/>
      <c r="K104" s="49"/>
      <c r="L104" s="49"/>
      <c r="M104" s="49"/>
      <c r="N104" s="49"/>
      <c r="O104" s="49"/>
      <c r="P104" s="49"/>
      <c r="Q104" s="49"/>
      <c r="R104" s="49"/>
      <c r="S104" s="49"/>
      <c r="T104" s="49"/>
      <c r="U104" s="49"/>
      <c r="V104" s="49"/>
      <c r="W104" s="49"/>
      <c r="X104" s="49"/>
      <c r="Y104" s="49"/>
      <c r="Z104" s="49"/>
      <c r="AA104" s="49"/>
    </row>
    <row r="105" spans="2:27" x14ac:dyDescent="0.25">
      <c r="B105" s="49"/>
      <c r="C105" s="49"/>
      <c r="D105" s="49"/>
      <c r="E105" s="49"/>
      <c r="F105" s="49"/>
      <c r="G105" s="49"/>
      <c r="H105" s="49"/>
      <c r="I105" s="49"/>
      <c r="J105" s="49"/>
      <c r="K105" s="49"/>
      <c r="L105" s="49"/>
      <c r="M105" s="49"/>
      <c r="N105" s="49"/>
      <c r="O105" s="49"/>
      <c r="P105" s="49"/>
      <c r="Q105" s="49"/>
      <c r="R105" s="49"/>
      <c r="S105" s="49"/>
      <c r="T105" s="49"/>
      <c r="U105" s="49"/>
      <c r="V105" s="49"/>
      <c r="W105" s="49"/>
      <c r="X105" s="49"/>
      <c r="Y105" s="49"/>
      <c r="Z105" s="49"/>
      <c r="AA105" s="49"/>
    </row>
    <row r="106" spans="2:27" x14ac:dyDescent="0.25">
      <c r="B106" s="49"/>
      <c r="C106" s="49"/>
      <c r="D106" s="49"/>
      <c r="E106" s="49"/>
      <c r="F106" s="49"/>
      <c r="G106" s="49"/>
      <c r="H106" s="49"/>
      <c r="I106" s="49"/>
      <c r="J106" s="49"/>
      <c r="K106" s="49"/>
      <c r="L106" s="49"/>
      <c r="M106" s="49"/>
      <c r="N106" s="49"/>
      <c r="O106" s="49"/>
      <c r="P106" s="49"/>
      <c r="Q106" s="49"/>
      <c r="R106" s="49"/>
      <c r="S106" s="49"/>
      <c r="T106" s="49"/>
      <c r="U106" s="49"/>
      <c r="V106" s="49"/>
      <c r="W106" s="49"/>
      <c r="X106" s="49"/>
      <c r="Y106" s="49"/>
      <c r="Z106" s="49"/>
      <c r="AA106" s="49"/>
    </row>
    <row r="107" spans="2:27" x14ac:dyDescent="0.25">
      <c r="B107" s="49"/>
      <c r="C107" s="49"/>
      <c r="D107" s="49"/>
      <c r="E107" s="49"/>
      <c r="F107" s="49"/>
      <c r="G107" s="49"/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49"/>
      <c r="Y107" s="49"/>
      <c r="Z107" s="49"/>
      <c r="AA107" s="49"/>
    </row>
    <row r="108" spans="2:27" x14ac:dyDescent="0.25">
      <c r="B108" s="49"/>
      <c r="C108" s="49"/>
      <c r="D108" s="49"/>
      <c r="E108" s="49"/>
      <c r="F108" s="49"/>
      <c r="G108" s="49"/>
      <c r="H108" s="49"/>
      <c r="I108" s="49"/>
      <c r="J108" s="49"/>
      <c r="K108" s="49"/>
      <c r="L108" s="49"/>
      <c r="M108" s="49"/>
      <c r="N108" s="49"/>
      <c r="O108" s="49"/>
      <c r="P108" s="49"/>
      <c r="Q108" s="49"/>
      <c r="R108" s="49"/>
      <c r="S108" s="49"/>
      <c r="T108" s="49"/>
      <c r="U108" s="49"/>
      <c r="V108" s="49"/>
      <c r="W108" s="49"/>
      <c r="X108" s="49"/>
      <c r="Y108" s="49"/>
      <c r="Z108" s="49"/>
      <c r="AA108" s="49"/>
    </row>
    <row r="109" spans="2:27" x14ac:dyDescent="0.25">
      <c r="B109" s="49"/>
      <c r="C109" s="49"/>
      <c r="D109" s="49"/>
      <c r="E109" s="49"/>
      <c r="F109" s="49"/>
      <c r="G109" s="49"/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  <c r="AA109" s="49"/>
    </row>
    <row r="110" spans="2:27" x14ac:dyDescent="0.25">
      <c r="B110" s="49"/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49"/>
      <c r="Z110" s="49"/>
      <c r="AA110" s="49"/>
    </row>
    <row r="111" spans="2:27" x14ac:dyDescent="0.25">
      <c r="B111" s="49"/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49"/>
      <c r="Z111" s="49"/>
      <c r="AA111" s="49"/>
    </row>
    <row r="112" spans="2:27" x14ac:dyDescent="0.25">
      <c r="B112" s="49"/>
      <c r="C112" s="49"/>
      <c r="D112" s="49"/>
      <c r="E112" s="49"/>
      <c r="F112" s="49"/>
      <c r="G112" s="49"/>
      <c r="H112" s="49"/>
      <c r="I112" s="49"/>
      <c r="J112" s="49"/>
      <c r="K112" s="49"/>
      <c r="L112" s="49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49"/>
      <c r="Z112" s="49"/>
      <c r="AA112" s="49"/>
    </row>
    <row r="113" spans="2:27" x14ac:dyDescent="0.25">
      <c r="B113" s="49"/>
      <c r="C113" s="49"/>
      <c r="D113" s="49"/>
      <c r="E113" s="49"/>
      <c r="F113" s="49"/>
      <c r="G113" s="49"/>
      <c r="H113" s="49"/>
      <c r="I113" s="49"/>
      <c r="J113" s="49"/>
      <c r="K113" s="49"/>
      <c r="L113" s="49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49"/>
      <c r="Z113" s="49"/>
      <c r="AA113" s="49"/>
    </row>
    <row r="114" spans="2:27" x14ac:dyDescent="0.25">
      <c r="B114" s="49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49"/>
      <c r="Z114" s="49"/>
      <c r="AA114" s="49"/>
    </row>
    <row r="115" spans="2:27" x14ac:dyDescent="0.25">
      <c r="B115" s="49"/>
      <c r="C115" s="49"/>
      <c r="D115" s="49"/>
      <c r="E115" s="49"/>
      <c r="F115" s="49"/>
      <c r="G115" s="49"/>
      <c r="H115" s="49"/>
      <c r="I115" s="49"/>
      <c r="J115" s="49"/>
      <c r="K115" s="49"/>
      <c r="L115" s="49"/>
      <c r="M115" s="49"/>
      <c r="N115" s="49"/>
      <c r="O115" s="49"/>
      <c r="P115" s="49"/>
      <c r="Q115" s="49"/>
      <c r="R115" s="49"/>
      <c r="S115" s="49"/>
      <c r="T115" s="49"/>
      <c r="U115" s="49"/>
      <c r="V115" s="49"/>
      <c r="W115" s="49"/>
      <c r="X115" s="49"/>
      <c r="Y115" s="49"/>
      <c r="Z115" s="49"/>
      <c r="AA115" s="49"/>
    </row>
    <row r="116" spans="2:27" x14ac:dyDescent="0.25">
      <c r="B116" s="49"/>
      <c r="C116" s="49"/>
      <c r="D116" s="49"/>
      <c r="E116" s="49"/>
      <c r="F116" s="49"/>
      <c r="G116" s="49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49"/>
      <c r="Y116" s="49"/>
      <c r="Z116" s="49"/>
      <c r="AA116" s="49"/>
    </row>
    <row r="117" spans="2:27" x14ac:dyDescent="0.25">
      <c r="B117" s="49"/>
      <c r="C117" s="49"/>
      <c r="D117" s="49"/>
      <c r="E117" s="49"/>
      <c r="F117" s="49"/>
      <c r="G117" s="49"/>
      <c r="H117" s="49"/>
      <c r="I117" s="49"/>
      <c r="J117" s="49"/>
      <c r="K117" s="49"/>
      <c r="L117" s="49"/>
      <c r="M117" s="49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49"/>
      <c r="Y117" s="49"/>
      <c r="Z117" s="49"/>
      <c r="AA117" s="49"/>
    </row>
    <row r="118" spans="2:27" x14ac:dyDescent="0.25">
      <c r="B118" s="49"/>
      <c r="C118" s="49"/>
      <c r="D118" s="49"/>
      <c r="E118" s="49"/>
      <c r="F118" s="49"/>
      <c r="G118" s="49"/>
      <c r="H118" s="49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49"/>
      <c r="Y118" s="49"/>
      <c r="Z118" s="49"/>
      <c r="AA118" s="49"/>
    </row>
    <row r="119" spans="2:27" x14ac:dyDescent="0.25">
      <c r="B119" s="49"/>
      <c r="C119" s="49"/>
      <c r="D119" s="49"/>
      <c r="E119" s="49"/>
      <c r="F119" s="49"/>
      <c r="G119" s="49"/>
      <c r="H119" s="49"/>
      <c r="I119" s="49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49"/>
      <c r="Y119" s="49"/>
      <c r="Z119" s="49"/>
      <c r="AA119" s="49"/>
    </row>
    <row r="120" spans="2:27" x14ac:dyDescent="0.25">
      <c r="B120" s="49"/>
      <c r="C120" s="49"/>
      <c r="D120" s="49"/>
      <c r="E120" s="49"/>
      <c r="F120" s="49"/>
      <c r="G120" s="49"/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  <c r="Y120" s="49"/>
      <c r="Z120" s="49"/>
      <c r="AA120" s="49"/>
    </row>
    <row r="121" spans="2:27" x14ac:dyDescent="0.25">
      <c r="B121" s="49"/>
      <c r="C121" s="49"/>
      <c r="D121" s="49"/>
      <c r="E121" s="49"/>
      <c r="F121" s="49"/>
      <c r="G121" s="49"/>
      <c r="H121" s="49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/>
      <c r="Z121" s="49"/>
      <c r="AA121" s="49"/>
    </row>
    <row r="122" spans="2:27" x14ac:dyDescent="0.25">
      <c r="B122" s="49"/>
      <c r="C122" s="49"/>
      <c r="D122" s="49"/>
      <c r="E122" s="49"/>
      <c r="F122" s="49"/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  <c r="AA122" s="49"/>
    </row>
    <row r="123" spans="2:27" x14ac:dyDescent="0.25">
      <c r="B123" s="49"/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  <c r="AA123" s="49"/>
    </row>
    <row r="124" spans="2:27" x14ac:dyDescent="0.25">
      <c r="B124" s="49"/>
      <c r="C124" s="49"/>
      <c r="D124" s="49"/>
      <c r="E124" s="49"/>
      <c r="F124" s="49"/>
      <c r="G124" s="49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  <c r="Z124" s="49"/>
      <c r="AA124" s="49"/>
    </row>
    <row r="125" spans="2:27" x14ac:dyDescent="0.25">
      <c r="B125" s="49"/>
      <c r="C125" s="49"/>
      <c r="D125" s="49"/>
      <c r="E125" s="49"/>
      <c r="F125" s="49"/>
      <c r="G125" s="49"/>
      <c r="H125" s="49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  <c r="Z125" s="49"/>
      <c r="AA125" s="49"/>
    </row>
    <row r="126" spans="2:27" x14ac:dyDescent="0.25">
      <c r="B126" s="49"/>
      <c r="C126" s="49"/>
      <c r="D126" s="49"/>
      <c r="E126" s="49"/>
      <c r="F126" s="49"/>
      <c r="G126" s="49"/>
      <c r="H126" s="49"/>
      <c r="I126" s="49"/>
      <c r="J126" s="49"/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49"/>
      <c r="Y126" s="49"/>
      <c r="Z126" s="49"/>
      <c r="AA126" s="49"/>
    </row>
    <row r="127" spans="2:27" x14ac:dyDescent="0.25">
      <c r="B127" s="49"/>
      <c r="C127" s="49"/>
      <c r="D127" s="49"/>
      <c r="E127" s="49"/>
      <c r="F127" s="49"/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  <c r="AA127" s="49"/>
    </row>
    <row r="128" spans="2:27" x14ac:dyDescent="0.25">
      <c r="B128" s="49"/>
      <c r="C128" s="49"/>
      <c r="D128" s="49"/>
      <c r="E128" s="49"/>
      <c r="F128" s="49"/>
      <c r="G128" s="49"/>
      <c r="H128" s="49"/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49"/>
      <c r="Z128" s="49"/>
      <c r="AA128" s="49"/>
    </row>
    <row r="129" spans="2:27" x14ac:dyDescent="0.25">
      <c r="B129" s="49"/>
      <c r="C129" s="49"/>
      <c r="D129" s="49"/>
      <c r="E129" s="49"/>
      <c r="F129" s="49"/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  <c r="AA129" s="49"/>
    </row>
    <row r="130" spans="2:27" x14ac:dyDescent="0.25">
      <c r="B130" s="49"/>
      <c r="C130" s="49"/>
      <c r="D130" s="49"/>
      <c r="E130" s="49"/>
      <c r="F130" s="49"/>
      <c r="G130" s="49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  <c r="Z130" s="49"/>
      <c r="AA130" s="49"/>
    </row>
    <row r="131" spans="2:27" x14ac:dyDescent="0.25">
      <c r="B131" s="49"/>
      <c r="C131" s="49"/>
      <c r="D131" s="49"/>
      <c r="E131" s="49"/>
      <c r="F131" s="49"/>
      <c r="G131" s="49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  <c r="Z131" s="49"/>
      <c r="AA131" s="49"/>
    </row>
    <row r="132" spans="2:27" x14ac:dyDescent="0.25">
      <c r="B132" s="49"/>
      <c r="C132" s="49"/>
      <c r="D132" s="49"/>
      <c r="E132" s="49"/>
      <c r="F132" s="49"/>
      <c r="G132" s="49"/>
      <c r="H132" s="49"/>
      <c r="I132" s="49"/>
      <c r="J132" s="49"/>
      <c r="K132" s="49"/>
      <c r="L132" s="49"/>
      <c r="M132" s="49"/>
      <c r="N132" s="49"/>
      <c r="O132" s="49"/>
      <c r="P132" s="49"/>
      <c r="Q132" s="49"/>
      <c r="R132" s="49"/>
      <c r="S132" s="49"/>
      <c r="T132" s="49"/>
      <c r="U132" s="49"/>
      <c r="V132" s="49"/>
      <c r="W132" s="49"/>
      <c r="X132" s="49"/>
      <c r="Y132" s="49"/>
      <c r="Z132" s="49"/>
      <c r="AA132" s="49"/>
    </row>
    <row r="133" spans="2:27" x14ac:dyDescent="0.25">
      <c r="B133" s="49"/>
      <c r="C133" s="49"/>
      <c r="D133" s="49"/>
      <c r="E133" s="49"/>
      <c r="F133" s="49"/>
      <c r="G133" s="49"/>
      <c r="H133" s="49"/>
      <c r="I133" s="49"/>
      <c r="J133" s="49"/>
      <c r="K133" s="49"/>
      <c r="L133" s="49"/>
      <c r="M133" s="49"/>
      <c r="N133" s="49"/>
      <c r="O133" s="49"/>
      <c r="P133" s="49"/>
      <c r="Q133" s="49"/>
      <c r="R133" s="49"/>
      <c r="S133" s="49"/>
      <c r="T133" s="49"/>
      <c r="U133" s="49"/>
      <c r="V133" s="49"/>
      <c r="W133" s="49"/>
      <c r="X133" s="49"/>
      <c r="Y133" s="49"/>
      <c r="Z133" s="49"/>
      <c r="AA133" s="49"/>
    </row>
    <row r="134" spans="2:27" x14ac:dyDescent="0.25">
      <c r="B134" s="49"/>
      <c r="C134" s="49"/>
      <c r="D134" s="49"/>
      <c r="E134" s="49"/>
      <c r="F134" s="49"/>
      <c r="G134" s="49"/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  <c r="Z134" s="49"/>
      <c r="AA134" s="49"/>
    </row>
    <row r="135" spans="2:27" x14ac:dyDescent="0.25">
      <c r="B135" s="49"/>
      <c r="C135" s="49"/>
      <c r="D135" s="49"/>
      <c r="E135" s="49"/>
      <c r="F135" s="49"/>
      <c r="G135" s="49"/>
      <c r="H135" s="49"/>
      <c r="I135" s="49"/>
      <c r="J135" s="49"/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49"/>
      <c r="Z135" s="49"/>
      <c r="AA135" s="49"/>
    </row>
    <row r="136" spans="2:27" x14ac:dyDescent="0.25">
      <c r="B136" s="49"/>
      <c r="C136" s="49"/>
      <c r="D136" s="49"/>
      <c r="E136" s="49"/>
      <c r="F136" s="49"/>
      <c r="G136" s="49"/>
      <c r="H136" s="49"/>
      <c r="I136" s="49"/>
      <c r="J136" s="49"/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49"/>
      <c r="Z136" s="49"/>
      <c r="AA136" s="49"/>
    </row>
    <row r="137" spans="2:27" x14ac:dyDescent="0.25">
      <c r="B137" s="49"/>
      <c r="C137" s="49"/>
      <c r="D137" s="49"/>
      <c r="E137" s="49"/>
      <c r="F137" s="49"/>
      <c r="G137" s="49"/>
      <c r="H137" s="49"/>
      <c r="I137" s="49"/>
      <c r="J137" s="49"/>
      <c r="K137" s="49"/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  <c r="Y137" s="49"/>
      <c r="Z137" s="49"/>
      <c r="AA137" s="49"/>
    </row>
    <row r="138" spans="2:27" x14ac:dyDescent="0.25">
      <c r="B138" s="49"/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49"/>
      <c r="AA138" s="49"/>
    </row>
    <row r="139" spans="2:27" x14ac:dyDescent="0.25">
      <c r="B139" s="49"/>
      <c r="C139" s="49"/>
      <c r="D139" s="49"/>
      <c r="E139" s="49"/>
      <c r="F139" s="49"/>
      <c r="G139" s="49"/>
      <c r="H139" s="49"/>
      <c r="I139" s="49"/>
      <c r="J139" s="49"/>
      <c r="K139" s="49"/>
      <c r="L139" s="49"/>
      <c r="M139" s="49"/>
      <c r="N139" s="49"/>
      <c r="O139" s="49"/>
      <c r="P139" s="49"/>
      <c r="Q139" s="49"/>
      <c r="R139" s="49"/>
      <c r="S139" s="49"/>
      <c r="T139" s="49"/>
      <c r="U139" s="49"/>
      <c r="V139" s="49"/>
      <c r="W139" s="49"/>
      <c r="X139" s="49"/>
      <c r="Y139" s="49"/>
      <c r="Z139" s="49"/>
      <c r="AA139" s="49"/>
    </row>
    <row r="140" spans="2:27" x14ac:dyDescent="0.25">
      <c r="B140" s="49"/>
      <c r="C140" s="49"/>
      <c r="D140" s="49"/>
      <c r="E140" s="49"/>
      <c r="F140" s="49"/>
      <c r="G140" s="49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49"/>
      <c r="AA140" s="49"/>
    </row>
    <row r="141" spans="2:27" x14ac:dyDescent="0.25">
      <c r="B141" s="49"/>
      <c r="C141" s="49"/>
      <c r="D141" s="49"/>
      <c r="E141" s="49"/>
      <c r="F141" s="49"/>
      <c r="G141" s="49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49"/>
      <c r="AA141" s="49"/>
    </row>
    <row r="142" spans="2:27" x14ac:dyDescent="0.25">
      <c r="B142" s="49"/>
      <c r="C142" s="49"/>
      <c r="D142" s="49"/>
      <c r="E142" s="49"/>
      <c r="F142" s="49"/>
      <c r="G142" s="49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  <c r="Z142" s="49"/>
      <c r="AA142" s="49"/>
    </row>
    <row r="143" spans="2:27" x14ac:dyDescent="0.25">
      <c r="B143" s="49"/>
      <c r="C143" s="49"/>
      <c r="D143" s="49"/>
      <c r="E143" s="49"/>
      <c r="F143" s="49"/>
      <c r="G143" s="49"/>
      <c r="H143" s="49"/>
      <c r="I143" s="49"/>
      <c r="J143" s="49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49"/>
      <c r="Z143" s="49"/>
      <c r="AA143" s="49"/>
    </row>
    <row r="144" spans="2:27" x14ac:dyDescent="0.25">
      <c r="B144" s="49"/>
      <c r="C144" s="49"/>
      <c r="D144" s="49"/>
      <c r="E144" s="49"/>
      <c r="F144" s="49"/>
      <c r="G144" s="49"/>
      <c r="H144" s="49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  <c r="Z144" s="49"/>
      <c r="AA144" s="49"/>
    </row>
    <row r="145" spans="2:27" x14ac:dyDescent="0.25">
      <c r="B145" s="49"/>
      <c r="C145" s="49"/>
      <c r="D145" s="49"/>
      <c r="E145" s="49"/>
      <c r="F145" s="49"/>
      <c r="G145" s="49"/>
      <c r="H145" s="49"/>
      <c r="I145" s="49"/>
      <c r="J145" s="49"/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49"/>
      <c r="Z145" s="49"/>
      <c r="AA145" s="49"/>
    </row>
    <row r="146" spans="2:27" x14ac:dyDescent="0.25">
      <c r="B146" s="49"/>
      <c r="C146" s="49"/>
      <c r="D146" s="49"/>
      <c r="E146" s="49"/>
      <c r="F146" s="49"/>
      <c r="G146" s="49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49"/>
      <c r="AA146" s="49"/>
    </row>
    <row r="147" spans="2:27" x14ac:dyDescent="0.25">
      <c r="B147" s="49"/>
      <c r="C147" s="49"/>
      <c r="D147" s="49"/>
      <c r="E147" s="49"/>
      <c r="F147" s="49"/>
      <c r="G147" s="49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  <c r="Z147" s="49"/>
      <c r="AA147" s="49"/>
    </row>
    <row r="148" spans="2:27" x14ac:dyDescent="0.25">
      <c r="B148" s="49"/>
      <c r="C148" s="49"/>
      <c r="D148" s="49"/>
      <c r="E148" s="49"/>
      <c r="F148" s="49"/>
      <c r="G148" s="49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  <c r="AA148" s="49"/>
    </row>
    <row r="149" spans="2:27" x14ac:dyDescent="0.25">
      <c r="B149" s="49"/>
      <c r="C149" s="49"/>
      <c r="D149" s="49"/>
      <c r="E149" s="49"/>
      <c r="F149" s="49"/>
      <c r="G149" s="49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  <c r="Z149" s="49"/>
      <c r="AA149" s="49"/>
    </row>
    <row r="150" spans="2:27" x14ac:dyDescent="0.25">
      <c r="B150" s="49"/>
      <c r="C150" s="49"/>
      <c r="D150" s="49"/>
      <c r="E150" s="49"/>
      <c r="F150" s="49"/>
      <c r="G150" s="49"/>
      <c r="H150" s="49"/>
      <c r="I150" s="49"/>
      <c r="J150" s="49"/>
      <c r="K150" s="49"/>
      <c r="L150" s="49"/>
      <c r="M150" s="49"/>
      <c r="N150" s="49"/>
      <c r="O150" s="49"/>
      <c r="P150" s="49"/>
      <c r="Q150" s="49"/>
      <c r="R150" s="49"/>
      <c r="S150" s="49"/>
      <c r="T150" s="49"/>
      <c r="U150" s="49"/>
      <c r="V150" s="49"/>
      <c r="W150" s="49"/>
      <c r="X150" s="49"/>
      <c r="Y150" s="49"/>
      <c r="Z150" s="49"/>
      <c r="AA150" s="49"/>
    </row>
    <row r="151" spans="2:27" x14ac:dyDescent="0.25">
      <c r="B151" s="49"/>
      <c r="C151" s="49"/>
      <c r="D151" s="49"/>
      <c r="E151" s="49"/>
      <c r="F151" s="49"/>
      <c r="G151" s="49"/>
      <c r="H151" s="49"/>
      <c r="I151" s="49"/>
      <c r="J151" s="49"/>
      <c r="K151" s="49"/>
      <c r="L151" s="49"/>
      <c r="M151" s="49"/>
      <c r="N151" s="49"/>
      <c r="O151" s="49"/>
      <c r="P151" s="49"/>
      <c r="Q151" s="49"/>
      <c r="R151" s="49"/>
      <c r="S151" s="49"/>
      <c r="T151" s="49"/>
      <c r="U151" s="49"/>
      <c r="V151" s="49"/>
      <c r="W151" s="49"/>
      <c r="X151" s="49"/>
      <c r="Y151" s="49"/>
      <c r="Z151" s="49"/>
      <c r="AA151" s="49"/>
    </row>
    <row r="152" spans="2:27" x14ac:dyDescent="0.25">
      <c r="B152" s="49"/>
      <c r="C152" s="49"/>
      <c r="D152" s="49"/>
      <c r="E152" s="49"/>
      <c r="F152" s="49"/>
      <c r="G152" s="49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49"/>
      <c r="AA152" s="49"/>
    </row>
    <row r="153" spans="2:27" x14ac:dyDescent="0.25">
      <c r="B153" s="49"/>
      <c r="C153" s="49"/>
      <c r="D153" s="49"/>
      <c r="E153" s="49"/>
      <c r="F153" s="49"/>
      <c r="G153" s="49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49"/>
      <c r="AA153" s="49"/>
    </row>
    <row r="154" spans="2:27" x14ac:dyDescent="0.25">
      <c r="B154" s="49"/>
      <c r="C154" s="49"/>
      <c r="D154" s="49"/>
      <c r="E154" s="49"/>
      <c r="F154" s="49"/>
      <c r="G154" s="49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49"/>
      <c r="AA154" s="49"/>
    </row>
    <row r="155" spans="2:27" x14ac:dyDescent="0.25">
      <c r="B155" s="49"/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49"/>
      <c r="AA155" s="49"/>
    </row>
    <row r="156" spans="2:27" x14ac:dyDescent="0.25">
      <c r="B156" s="49"/>
      <c r="C156" s="49"/>
      <c r="D156" s="49"/>
      <c r="E156" s="49"/>
      <c r="F156" s="49"/>
      <c r="G156" s="49"/>
      <c r="H156" s="49"/>
      <c r="I156" s="49"/>
      <c r="J156" s="49"/>
      <c r="K156" s="49"/>
      <c r="L156" s="49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49"/>
      <c r="Z156" s="49"/>
      <c r="AA156" s="49"/>
    </row>
    <row r="157" spans="2:27" x14ac:dyDescent="0.25">
      <c r="B157" s="49"/>
      <c r="C157" s="49"/>
      <c r="D157" s="49"/>
      <c r="E157" s="49"/>
      <c r="F157" s="49"/>
      <c r="G157" s="49"/>
      <c r="H157" s="49"/>
      <c r="I157" s="49"/>
      <c r="J157" s="4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49"/>
      <c r="Z157" s="49"/>
      <c r="AA157" s="49"/>
    </row>
    <row r="158" spans="2:27" x14ac:dyDescent="0.25">
      <c r="B158" s="49"/>
      <c r="C158" s="49"/>
      <c r="D158" s="49"/>
      <c r="E158" s="49"/>
      <c r="F158" s="49"/>
      <c r="G158" s="49"/>
      <c r="H158" s="49"/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49"/>
      <c r="Z158" s="49"/>
      <c r="AA158" s="49"/>
    </row>
    <row r="159" spans="2:27" x14ac:dyDescent="0.25">
      <c r="B159" s="49"/>
      <c r="C159" s="49"/>
      <c r="D159" s="49"/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49"/>
      <c r="AA159" s="49"/>
    </row>
    <row r="160" spans="2:27" x14ac:dyDescent="0.25">
      <c r="B160" s="49"/>
      <c r="C160" s="49"/>
      <c r="D160" s="49"/>
      <c r="E160" s="49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49"/>
      <c r="AA160" s="49"/>
    </row>
    <row r="161" spans="2:27" x14ac:dyDescent="0.25">
      <c r="B161" s="49"/>
      <c r="C161" s="49"/>
      <c r="D161" s="49"/>
      <c r="E161" s="49"/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49"/>
      <c r="AA161" s="49"/>
    </row>
    <row r="162" spans="2:27" x14ac:dyDescent="0.25">
      <c r="B162" s="49"/>
      <c r="C162" s="49"/>
      <c r="D162" s="49"/>
      <c r="E162" s="49"/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9"/>
      <c r="AA162" s="49"/>
    </row>
    <row r="163" spans="2:27" x14ac:dyDescent="0.25">
      <c r="B163" s="49"/>
      <c r="C163" s="49"/>
      <c r="D163" s="49"/>
      <c r="E163" s="49"/>
      <c r="F163" s="49"/>
      <c r="G163" s="49"/>
      <c r="H163" s="49"/>
      <c r="I163" s="49"/>
      <c r="J163" s="49"/>
      <c r="K163" s="49"/>
      <c r="L163" s="49"/>
      <c r="M163" s="49"/>
      <c r="N163" s="49"/>
      <c r="O163" s="49"/>
      <c r="P163" s="49"/>
      <c r="Q163" s="49"/>
      <c r="R163" s="49"/>
      <c r="S163" s="49"/>
      <c r="T163" s="49"/>
      <c r="U163" s="49"/>
      <c r="V163" s="49"/>
      <c r="W163" s="49"/>
      <c r="X163" s="49"/>
      <c r="Y163" s="49"/>
      <c r="Z163" s="49"/>
      <c r="AA163" s="49"/>
    </row>
    <row r="164" spans="2:27" x14ac:dyDescent="0.25">
      <c r="B164" s="49"/>
      <c r="C164" s="49"/>
      <c r="D164" s="49"/>
      <c r="E164" s="49"/>
      <c r="F164" s="49"/>
      <c r="G164" s="49"/>
      <c r="H164" s="49"/>
      <c r="I164" s="49"/>
      <c r="J164" s="49"/>
      <c r="K164" s="49"/>
      <c r="L164" s="49"/>
      <c r="M164" s="49"/>
      <c r="N164" s="49"/>
      <c r="O164" s="49"/>
      <c r="P164" s="49"/>
      <c r="Q164" s="49"/>
      <c r="R164" s="49"/>
      <c r="S164" s="49"/>
      <c r="T164" s="49"/>
      <c r="U164" s="49"/>
      <c r="V164" s="49"/>
      <c r="W164" s="49"/>
      <c r="X164" s="49"/>
      <c r="Y164" s="49"/>
      <c r="Z164" s="49"/>
      <c r="AA164" s="49"/>
    </row>
    <row r="165" spans="2:27" x14ac:dyDescent="0.25">
      <c r="B165" s="49"/>
      <c r="C165" s="49"/>
      <c r="D165" s="49"/>
      <c r="E165" s="49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9"/>
      <c r="AA165" s="49"/>
    </row>
    <row r="166" spans="2:27" x14ac:dyDescent="0.25">
      <c r="B166" s="49"/>
      <c r="C166" s="49"/>
      <c r="D166" s="49"/>
      <c r="E166" s="49"/>
      <c r="F166" s="49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  <c r="AA166" s="49"/>
    </row>
    <row r="167" spans="2:27" x14ac:dyDescent="0.25">
      <c r="B167" s="49"/>
      <c r="C167" s="49"/>
      <c r="D167" s="49"/>
      <c r="E167" s="49"/>
      <c r="F167" s="49"/>
      <c r="G167" s="49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49"/>
      <c r="AA167" s="49"/>
    </row>
    <row r="168" spans="2:27" x14ac:dyDescent="0.25">
      <c r="B168" s="49"/>
      <c r="C168" s="49"/>
      <c r="D168" s="49"/>
      <c r="E168" s="49"/>
      <c r="F168" s="49"/>
      <c r="G168" s="49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49"/>
      <c r="AA168" s="49"/>
    </row>
    <row r="169" spans="2:27" x14ac:dyDescent="0.25">
      <c r="B169" s="49"/>
      <c r="C169" s="49"/>
      <c r="D169" s="49"/>
      <c r="E169" s="49"/>
      <c r="F169" s="49"/>
      <c r="G169" s="49"/>
      <c r="H169" s="49"/>
      <c r="I169" s="49"/>
      <c r="J169" s="49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49"/>
      <c r="Z169" s="49"/>
      <c r="AA169" s="49"/>
    </row>
    <row r="170" spans="2:27" x14ac:dyDescent="0.25">
      <c r="B170" s="49"/>
      <c r="C170" s="49"/>
      <c r="D170" s="49"/>
      <c r="E170" s="49"/>
      <c r="F170" s="49"/>
      <c r="G170" s="49"/>
      <c r="H170" s="49"/>
      <c r="I170" s="49"/>
      <c r="J170" s="49"/>
      <c r="K170" s="49"/>
      <c r="L170" s="49"/>
      <c r="M170" s="49"/>
      <c r="N170" s="49"/>
      <c r="O170" s="49"/>
      <c r="P170" s="49"/>
      <c r="Q170" s="49"/>
      <c r="R170" s="49"/>
      <c r="S170" s="49"/>
      <c r="T170" s="49"/>
      <c r="U170" s="49"/>
      <c r="V170" s="49"/>
      <c r="W170" s="49"/>
      <c r="X170" s="49"/>
      <c r="Y170" s="49"/>
      <c r="Z170" s="49"/>
      <c r="AA170" s="49"/>
    </row>
    <row r="171" spans="2:27" x14ac:dyDescent="0.25">
      <c r="B171" s="49"/>
      <c r="C171" s="49"/>
      <c r="D171" s="49"/>
      <c r="E171" s="49"/>
      <c r="F171" s="49"/>
      <c r="G171" s="49"/>
      <c r="H171" s="49"/>
      <c r="I171" s="49"/>
      <c r="J171" s="49"/>
      <c r="K171" s="49"/>
      <c r="L171" s="49"/>
      <c r="M171" s="49"/>
      <c r="N171" s="49"/>
      <c r="O171" s="49"/>
      <c r="P171" s="49"/>
      <c r="Q171" s="49"/>
      <c r="R171" s="49"/>
      <c r="S171" s="49"/>
      <c r="T171" s="49"/>
      <c r="U171" s="49"/>
      <c r="V171" s="49"/>
      <c r="W171" s="49"/>
      <c r="X171" s="49"/>
      <c r="Y171" s="49"/>
      <c r="Z171" s="49"/>
      <c r="AA171" s="49"/>
    </row>
    <row r="172" spans="2:27" x14ac:dyDescent="0.25">
      <c r="B172" s="49"/>
      <c r="C172" s="49"/>
      <c r="D172" s="49"/>
      <c r="E172" s="49"/>
      <c r="F172" s="49"/>
      <c r="G172" s="49"/>
      <c r="H172" s="49"/>
      <c r="I172" s="49"/>
      <c r="J172" s="49"/>
      <c r="K172" s="49"/>
      <c r="L172" s="49"/>
      <c r="M172" s="49"/>
      <c r="N172" s="49"/>
      <c r="O172" s="49"/>
      <c r="P172" s="49"/>
      <c r="Q172" s="49"/>
      <c r="R172" s="49"/>
      <c r="S172" s="49"/>
      <c r="T172" s="49"/>
      <c r="U172" s="49"/>
      <c r="V172" s="49"/>
      <c r="W172" s="49"/>
      <c r="X172" s="49"/>
      <c r="Y172" s="49"/>
      <c r="Z172" s="49"/>
      <c r="AA172" s="49"/>
    </row>
    <row r="173" spans="2:27" x14ac:dyDescent="0.25">
      <c r="B173" s="49"/>
      <c r="C173" s="49"/>
      <c r="D173" s="49"/>
      <c r="E173" s="49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49"/>
      <c r="AA173" s="49"/>
    </row>
    <row r="174" spans="2:27" x14ac:dyDescent="0.25">
      <c r="B174" s="49"/>
      <c r="C174" s="49"/>
      <c r="D174" s="49"/>
      <c r="E174" s="49"/>
      <c r="F174" s="49"/>
      <c r="G174" s="49"/>
      <c r="H174" s="49"/>
      <c r="I174" s="49"/>
      <c r="J174" s="49"/>
      <c r="K174" s="49"/>
      <c r="L174" s="49"/>
      <c r="M174" s="49"/>
      <c r="N174" s="49"/>
      <c r="O174" s="49"/>
      <c r="P174" s="49"/>
      <c r="Q174" s="49"/>
      <c r="R174" s="49"/>
      <c r="S174" s="49"/>
      <c r="T174" s="49"/>
      <c r="U174" s="49"/>
      <c r="V174" s="49"/>
      <c r="W174" s="49"/>
      <c r="X174" s="49"/>
      <c r="Y174" s="49"/>
      <c r="Z174" s="49"/>
      <c r="AA174" s="49"/>
    </row>
    <row r="175" spans="2:27" x14ac:dyDescent="0.25">
      <c r="B175" s="49"/>
      <c r="C175" s="49"/>
      <c r="D175" s="49"/>
      <c r="E175" s="49"/>
      <c r="F175" s="49"/>
      <c r="G175" s="49"/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  <c r="Z175" s="49"/>
      <c r="AA175" s="49"/>
    </row>
    <row r="176" spans="2:27" x14ac:dyDescent="0.25">
      <c r="B176" s="49"/>
      <c r="C176" s="49"/>
      <c r="D176" s="49"/>
      <c r="E176" s="49"/>
      <c r="F176" s="49"/>
      <c r="G176" s="49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  <c r="Z176" s="49"/>
      <c r="AA176" s="49"/>
    </row>
    <row r="177" spans="2:27" x14ac:dyDescent="0.25">
      <c r="B177" s="49"/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49"/>
      <c r="AA177" s="49"/>
    </row>
    <row r="178" spans="2:27" x14ac:dyDescent="0.25">
      <c r="B178" s="49"/>
      <c r="C178" s="49"/>
      <c r="D178" s="49"/>
      <c r="E178" s="49"/>
      <c r="F178" s="49"/>
      <c r="G178" s="49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49"/>
      <c r="AA178" s="49"/>
    </row>
    <row r="179" spans="2:27" x14ac:dyDescent="0.25">
      <c r="B179" s="49"/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  <c r="Z179" s="49"/>
      <c r="AA179" s="49"/>
    </row>
    <row r="180" spans="2:27" x14ac:dyDescent="0.25">
      <c r="B180" s="49"/>
      <c r="C180" s="49"/>
      <c r="D180" s="49"/>
      <c r="E180" s="49"/>
      <c r="F180" s="49"/>
      <c r="G180" s="49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  <c r="Z180" s="49"/>
      <c r="AA180" s="49"/>
    </row>
    <row r="181" spans="2:27" x14ac:dyDescent="0.25">
      <c r="B181" s="49"/>
      <c r="C181" s="49"/>
      <c r="D181" s="49"/>
      <c r="E181" s="49"/>
      <c r="F181" s="49"/>
      <c r="G181" s="49"/>
      <c r="H181" s="49"/>
      <c r="I181" s="49"/>
      <c r="J181" s="49"/>
      <c r="K181" s="49"/>
      <c r="L181" s="49"/>
      <c r="M181" s="49"/>
      <c r="N181" s="49"/>
      <c r="O181" s="49"/>
      <c r="P181" s="49"/>
      <c r="Q181" s="49"/>
      <c r="R181" s="49"/>
      <c r="S181" s="49"/>
      <c r="T181" s="49"/>
      <c r="U181" s="49"/>
      <c r="V181" s="49"/>
      <c r="W181" s="49"/>
      <c r="X181" s="49"/>
      <c r="Y181" s="49"/>
      <c r="Z181" s="49"/>
      <c r="AA181" s="49"/>
    </row>
    <row r="182" spans="2:27" x14ac:dyDescent="0.25">
      <c r="B182" s="49"/>
      <c r="C182" s="49"/>
      <c r="D182" s="49"/>
      <c r="E182" s="49"/>
      <c r="F182" s="49"/>
      <c r="G182" s="49"/>
      <c r="H182" s="49"/>
      <c r="I182" s="49"/>
      <c r="J182" s="49"/>
      <c r="K182" s="49"/>
      <c r="L182" s="49"/>
      <c r="M182" s="49"/>
      <c r="N182" s="49"/>
      <c r="O182" s="49"/>
      <c r="P182" s="49"/>
      <c r="Q182" s="49"/>
      <c r="R182" s="49"/>
      <c r="S182" s="49"/>
      <c r="T182" s="49"/>
      <c r="U182" s="49"/>
      <c r="V182" s="49"/>
      <c r="W182" s="49"/>
      <c r="X182" s="49"/>
      <c r="Y182" s="49"/>
      <c r="Z182" s="49"/>
      <c r="AA182" s="49"/>
    </row>
    <row r="183" spans="2:27" x14ac:dyDescent="0.25">
      <c r="B183" s="49"/>
      <c r="C183" s="49"/>
      <c r="D183" s="49"/>
      <c r="E183" s="49"/>
      <c r="F183" s="49"/>
      <c r="G183" s="49"/>
      <c r="H183" s="49"/>
      <c r="I183" s="49"/>
      <c r="J183" s="49"/>
      <c r="K183" s="49"/>
      <c r="L183" s="49"/>
      <c r="M183" s="49"/>
      <c r="N183" s="49"/>
      <c r="O183" s="49"/>
      <c r="P183" s="49"/>
      <c r="Q183" s="49"/>
      <c r="R183" s="49"/>
      <c r="S183" s="49"/>
      <c r="T183" s="49"/>
      <c r="U183" s="49"/>
      <c r="V183" s="49"/>
      <c r="W183" s="49"/>
      <c r="X183" s="49"/>
      <c r="Y183" s="49"/>
      <c r="Z183" s="49"/>
      <c r="AA183" s="49"/>
    </row>
    <row r="184" spans="2:27" x14ac:dyDescent="0.25">
      <c r="B184" s="49"/>
      <c r="C184" s="49"/>
      <c r="D184" s="49"/>
      <c r="E184" s="49"/>
      <c r="F184" s="49"/>
      <c r="G184" s="49"/>
      <c r="H184" s="49"/>
      <c r="I184" s="49"/>
      <c r="J184" s="49"/>
      <c r="K184" s="49"/>
      <c r="L184" s="49"/>
      <c r="M184" s="49"/>
      <c r="N184" s="49"/>
      <c r="O184" s="49"/>
      <c r="P184" s="49"/>
      <c r="Q184" s="49"/>
      <c r="R184" s="49"/>
      <c r="S184" s="49"/>
      <c r="T184" s="49"/>
      <c r="U184" s="49"/>
      <c r="V184" s="49"/>
      <c r="W184" s="49"/>
      <c r="X184" s="49"/>
      <c r="Y184" s="49"/>
      <c r="Z184" s="49"/>
      <c r="AA184" s="49"/>
    </row>
    <row r="185" spans="2:27" x14ac:dyDescent="0.25">
      <c r="B185" s="49"/>
      <c r="C185" s="49"/>
      <c r="D185" s="49"/>
      <c r="E185" s="49"/>
      <c r="F185" s="49"/>
      <c r="G185" s="49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49"/>
      <c r="AA185" s="49"/>
    </row>
    <row r="186" spans="2:27" x14ac:dyDescent="0.25">
      <c r="B186" s="49"/>
      <c r="C186" s="49"/>
      <c r="D186" s="49"/>
      <c r="E186" s="49"/>
      <c r="F186" s="49"/>
      <c r="G186" s="49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49"/>
      <c r="AA186" s="49"/>
    </row>
    <row r="187" spans="2:27" x14ac:dyDescent="0.25">
      <c r="B187" s="49"/>
      <c r="C187" s="49"/>
      <c r="D187" s="49"/>
      <c r="E187" s="49"/>
      <c r="F187" s="49"/>
      <c r="G187" s="49"/>
      <c r="H187" s="49"/>
      <c r="I187" s="49"/>
      <c r="J187" s="49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49"/>
      <c r="Z187" s="49"/>
      <c r="AA187" s="49"/>
    </row>
    <row r="188" spans="2:27" x14ac:dyDescent="0.25">
      <c r="B188" s="49"/>
      <c r="C188" s="49"/>
      <c r="D188" s="49"/>
      <c r="E188" s="49"/>
      <c r="F188" s="49"/>
      <c r="G188" s="49"/>
      <c r="H188" s="49"/>
      <c r="I188" s="49"/>
      <c r="J188" s="49"/>
      <c r="K188" s="49"/>
      <c r="L188" s="49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49"/>
      <c r="Z188" s="49"/>
      <c r="AA188" s="49"/>
    </row>
    <row r="189" spans="2:27" x14ac:dyDescent="0.25"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  <c r="Z189" s="49"/>
      <c r="AA189" s="49"/>
    </row>
    <row r="190" spans="2:27" x14ac:dyDescent="0.25">
      <c r="B190" s="49"/>
      <c r="C190" s="49"/>
      <c r="D190" s="49"/>
      <c r="E190" s="49"/>
      <c r="F190" s="49"/>
      <c r="G190" s="49"/>
      <c r="H190" s="49"/>
      <c r="I190" s="49"/>
      <c r="J190" s="49"/>
      <c r="K190" s="49"/>
      <c r="L190" s="49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49"/>
      <c r="Z190" s="49"/>
      <c r="AA190" s="49"/>
    </row>
    <row r="191" spans="2:27" x14ac:dyDescent="0.25">
      <c r="B191" s="49"/>
      <c r="C191" s="49"/>
      <c r="D191" s="49"/>
      <c r="E191" s="49"/>
      <c r="F191" s="49"/>
      <c r="G191" s="49"/>
      <c r="H191" s="49"/>
      <c r="I191" s="49"/>
      <c r="J191" s="49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49"/>
      <c r="Z191" s="49"/>
      <c r="AA191" s="49"/>
    </row>
    <row r="192" spans="2:27" x14ac:dyDescent="0.25">
      <c r="B192" s="49"/>
      <c r="C192" s="49"/>
      <c r="D192" s="49"/>
      <c r="E192" s="49"/>
      <c r="F192" s="49"/>
      <c r="G192" s="49"/>
      <c r="H192" s="49"/>
      <c r="I192" s="49"/>
      <c r="J192" s="49"/>
      <c r="K192" s="49"/>
      <c r="L192" s="49"/>
      <c r="M192" s="49"/>
      <c r="N192" s="49"/>
      <c r="O192" s="49"/>
      <c r="P192" s="49"/>
      <c r="Q192" s="49"/>
      <c r="R192" s="49"/>
      <c r="S192" s="49"/>
      <c r="T192" s="49"/>
      <c r="U192" s="49"/>
      <c r="V192" s="49"/>
      <c r="W192" s="49"/>
      <c r="X192" s="49"/>
      <c r="Y192" s="49"/>
      <c r="Z192" s="49"/>
      <c r="AA192" s="49"/>
    </row>
    <row r="193" spans="2:27" x14ac:dyDescent="0.25">
      <c r="B193" s="49"/>
      <c r="C193" s="49"/>
      <c r="D193" s="49"/>
      <c r="E193" s="49"/>
      <c r="F193" s="49"/>
      <c r="G193" s="49"/>
      <c r="H193" s="49"/>
      <c r="I193" s="49"/>
      <c r="J193" s="49"/>
      <c r="K193" s="49"/>
      <c r="L193" s="49"/>
      <c r="M193" s="49"/>
      <c r="N193" s="49"/>
      <c r="O193" s="49"/>
      <c r="P193" s="49"/>
      <c r="Q193" s="49"/>
      <c r="R193" s="49"/>
      <c r="S193" s="49"/>
      <c r="T193" s="49"/>
      <c r="U193" s="49"/>
      <c r="V193" s="49"/>
      <c r="W193" s="49"/>
      <c r="X193" s="49"/>
      <c r="Y193" s="49"/>
      <c r="Z193" s="49"/>
      <c r="AA193" s="49"/>
    </row>
    <row r="194" spans="2:27" x14ac:dyDescent="0.25"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  <c r="Z194" s="49"/>
      <c r="AA194" s="49"/>
    </row>
    <row r="195" spans="2:27" x14ac:dyDescent="0.25">
      <c r="B195" s="49"/>
      <c r="C195" s="49"/>
      <c r="D195" s="49"/>
      <c r="E195" s="49"/>
      <c r="F195" s="49"/>
      <c r="G195" s="49"/>
      <c r="H195" s="49"/>
      <c r="I195" s="49"/>
      <c r="J195" s="49"/>
      <c r="K195" s="49"/>
      <c r="L195" s="49"/>
      <c r="M195" s="49"/>
      <c r="N195" s="49"/>
      <c r="O195" s="49"/>
      <c r="P195" s="49"/>
      <c r="Q195" s="49"/>
      <c r="R195" s="49"/>
      <c r="S195" s="49"/>
      <c r="T195" s="49"/>
      <c r="U195" s="49"/>
      <c r="V195" s="49"/>
      <c r="W195" s="49"/>
      <c r="X195" s="49"/>
      <c r="Y195" s="49"/>
      <c r="Z195" s="49"/>
      <c r="AA195" s="49"/>
    </row>
    <row r="196" spans="2:27" x14ac:dyDescent="0.25">
      <c r="B196" s="49"/>
      <c r="C196" s="49"/>
      <c r="D196" s="49"/>
      <c r="E196" s="49"/>
      <c r="F196" s="49"/>
      <c r="G196" s="49"/>
      <c r="H196" s="49"/>
      <c r="I196" s="49"/>
      <c r="J196" s="49"/>
      <c r="K196" s="49"/>
      <c r="L196" s="49"/>
      <c r="M196" s="49"/>
      <c r="N196" s="49"/>
      <c r="O196" s="49"/>
      <c r="P196" s="49"/>
      <c r="Q196" s="49"/>
      <c r="R196" s="49"/>
      <c r="S196" s="49"/>
      <c r="T196" s="49"/>
      <c r="U196" s="49"/>
      <c r="V196" s="49"/>
      <c r="W196" s="49"/>
      <c r="X196" s="49"/>
      <c r="Y196" s="49"/>
      <c r="Z196" s="49"/>
      <c r="AA196" s="49"/>
    </row>
    <row r="197" spans="2:27" x14ac:dyDescent="0.25">
      <c r="B197" s="49"/>
      <c r="C197" s="49"/>
      <c r="D197" s="49"/>
      <c r="E197" s="49"/>
      <c r="F197" s="49"/>
      <c r="G197" s="49"/>
      <c r="H197" s="49"/>
      <c r="I197" s="49"/>
      <c r="J197" s="49"/>
      <c r="K197" s="49"/>
      <c r="L197" s="49"/>
      <c r="M197" s="49"/>
      <c r="N197" s="49"/>
      <c r="O197" s="49"/>
      <c r="P197" s="49"/>
      <c r="Q197" s="49"/>
      <c r="R197" s="49"/>
      <c r="S197" s="49"/>
      <c r="T197" s="49"/>
      <c r="U197" s="49"/>
      <c r="V197" s="49"/>
      <c r="W197" s="49"/>
      <c r="X197" s="49"/>
      <c r="Y197" s="49"/>
      <c r="Z197" s="49"/>
      <c r="AA197" s="49"/>
    </row>
    <row r="198" spans="2:27" x14ac:dyDescent="0.25">
      <c r="B198" s="49"/>
      <c r="C198" s="49"/>
      <c r="D198" s="49"/>
      <c r="E198" s="49"/>
      <c r="F198" s="49"/>
      <c r="G198" s="49"/>
      <c r="H198" s="49"/>
      <c r="I198" s="49"/>
      <c r="J198" s="49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49"/>
      <c r="Z198" s="49"/>
      <c r="AA198" s="49"/>
    </row>
    <row r="199" spans="2:27" x14ac:dyDescent="0.25">
      <c r="B199" s="49"/>
      <c r="C199" s="49"/>
      <c r="D199" s="49"/>
      <c r="E199" s="49"/>
      <c r="F199" s="49"/>
      <c r="G199" s="49"/>
      <c r="H199" s="49"/>
      <c r="I199" s="49"/>
      <c r="J199" s="49"/>
      <c r="K199" s="49"/>
      <c r="L199" s="49"/>
      <c r="M199" s="49"/>
      <c r="N199" s="49"/>
      <c r="O199" s="49"/>
      <c r="P199" s="49"/>
      <c r="Q199" s="49"/>
      <c r="R199" s="49"/>
      <c r="S199" s="49"/>
      <c r="T199" s="49"/>
      <c r="U199" s="49"/>
      <c r="V199" s="49"/>
      <c r="W199" s="49"/>
      <c r="X199" s="49"/>
      <c r="Y199" s="49"/>
      <c r="Z199" s="49"/>
      <c r="AA199" s="49"/>
    </row>
    <row r="200" spans="2:27" x14ac:dyDescent="0.25">
      <c r="B200" s="49"/>
      <c r="C200" s="49"/>
      <c r="D200" s="49"/>
      <c r="E200" s="49"/>
      <c r="F200" s="49"/>
      <c r="G200" s="49"/>
      <c r="H200" s="49"/>
      <c r="I200" s="49"/>
      <c r="J200" s="49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49"/>
      <c r="Z200" s="49"/>
      <c r="AA200" s="49"/>
    </row>
    <row r="201" spans="2:27" x14ac:dyDescent="0.25">
      <c r="B201" s="49"/>
      <c r="C201" s="49"/>
      <c r="D201" s="49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49"/>
      <c r="Z201" s="49"/>
      <c r="AA201" s="49"/>
    </row>
    <row r="202" spans="2:27" x14ac:dyDescent="0.25">
      <c r="B202" s="49"/>
      <c r="C202" s="49"/>
      <c r="D202" s="49"/>
      <c r="E202" s="49"/>
      <c r="F202" s="49"/>
      <c r="G202" s="49"/>
      <c r="H202" s="49"/>
      <c r="I202" s="49"/>
      <c r="J202" s="49"/>
      <c r="K202" s="49"/>
      <c r="L202" s="49"/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49"/>
      <c r="Z202" s="49"/>
      <c r="AA202" s="49"/>
    </row>
    <row r="203" spans="2:27" x14ac:dyDescent="0.25">
      <c r="B203" s="49"/>
      <c r="C203" s="49"/>
      <c r="D203" s="49"/>
      <c r="E203" s="49"/>
      <c r="F203" s="49"/>
      <c r="G203" s="49"/>
      <c r="H203" s="49"/>
      <c r="I203" s="49"/>
      <c r="J203" s="49"/>
      <c r="K203" s="49"/>
      <c r="L203" s="49"/>
      <c r="M203" s="49"/>
      <c r="N203" s="49"/>
      <c r="O203" s="49"/>
      <c r="P203" s="49"/>
      <c r="Q203" s="49"/>
      <c r="R203" s="49"/>
      <c r="S203" s="49"/>
      <c r="T203" s="49"/>
      <c r="U203" s="49"/>
      <c r="V203" s="49"/>
      <c r="W203" s="49"/>
      <c r="X203" s="49"/>
      <c r="Y203" s="49"/>
      <c r="Z203" s="49"/>
      <c r="AA203" s="49"/>
    </row>
    <row r="204" spans="2:27" x14ac:dyDescent="0.25">
      <c r="B204" s="49"/>
      <c r="C204" s="49"/>
      <c r="D204" s="49"/>
      <c r="E204" s="49"/>
      <c r="F204" s="49"/>
      <c r="G204" s="49"/>
      <c r="H204" s="49"/>
      <c r="I204" s="49"/>
      <c r="J204" s="49"/>
      <c r="K204" s="49"/>
      <c r="L204" s="49"/>
      <c r="M204" s="49"/>
      <c r="N204" s="49"/>
      <c r="O204" s="49"/>
      <c r="P204" s="49"/>
      <c r="Q204" s="49"/>
      <c r="R204" s="49"/>
      <c r="S204" s="49"/>
      <c r="T204" s="49"/>
      <c r="U204" s="49"/>
      <c r="V204" s="49"/>
      <c r="W204" s="49"/>
      <c r="X204" s="49"/>
      <c r="Y204" s="49"/>
      <c r="Z204" s="49"/>
      <c r="AA204" s="49"/>
    </row>
    <row r="205" spans="2:27" x14ac:dyDescent="0.25">
      <c r="B205" s="49"/>
      <c r="C205" s="49"/>
      <c r="D205" s="49"/>
      <c r="E205" s="49"/>
      <c r="F205" s="49"/>
      <c r="G205" s="49"/>
      <c r="H205" s="49"/>
      <c r="I205" s="49"/>
      <c r="J205" s="49"/>
      <c r="K205" s="49"/>
      <c r="L205" s="49"/>
      <c r="M205" s="49"/>
      <c r="N205" s="49"/>
      <c r="O205" s="49"/>
      <c r="P205" s="49"/>
      <c r="Q205" s="49"/>
      <c r="R205" s="49"/>
      <c r="S205" s="49"/>
      <c r="T205" s="49"/>
      <c r="U205" s="49"/>
      <c r="V205" s="49"/>
      <c r="W205" s="49"/>
      <c r="X205" s="49"/>
      <c r="Y205" s="49"/>
      <c r="Z205" s="49"/>
      <c r="AA205" s="49"/>
    </row>
    <row r="206" spans="2:27" x14ac:dyDescent="0.25">
      <c r="B206" s="49"/>
      <c r="C206" s="49"/>
      <c r="D206" s="49"/>
      <c r="E206" s="49"/>
      <c r="F206" s="49"/>
      <c r="G206" s="49"/>
      <c r="H206" s="49"/>
      <c r="I206" s="49"/>
      <c r="J206" s="49"/>
      <c r="K206" s="49"/>
      <c r="L206" s="49"/>
      <c r="M206" s="49"/>
      <c r="N206" s="49"/>
      <c r="O206" s="49"/>
      <c r="P206" s="49"/>
      <c r="Q206" s="49"/>
      <c r="R206" s="49"/>
      <c r="S206" s="49"/>
      <c r="T206" s="49"/>
      <c r="U206" s="49"/>
      <c r="V206" s="49"/>
      <c r="W206" s="49"/>
      <c r="X206" s="49"/>
      <c r="Y206" s="49"/>
      <c r="Z206" s="49"/>
      <c r="AA206" s="49"/>
    </row>
    <row r="207" spans="2:27" x14ac:dyDescent="0.25">
      <c r="B207" s="49"/>
      <c r="C207" s="49"/>
      <c r="D207" s="49"/>
      <c r="E207" s="49"/>
      <c r="F207" s="49"/>
      <c r="G207" s="49"/>
      <c r="H207" s="49"/>
      <c r="I207" s="49"/>
      <c r="J207" s="49"/>
      <c r="K207" s="49"/>
      <c r="L207" s="49"/>
      <c r="M207" s="49"/>
      <c r="N207" s="49"/>
      <c r="O207" s="49"/>
      <c r="P207" s="49"/>
      <c r="Q207" s="49"/>
      <c r="R207" s="49"/>
      <c r="S207" s="49"/>
      <c r="T207" s="49"/>
      <c r="U207" s="49"/>
      <c r="V207" s="49"/>
      <c r="W207" s="49"/>
      <c r="X207" s="49"/>
      <c r="Y207" s="49"/>
      <c r="Z207" s="49"/>
      <c r="AA207" s="49"/>
    </row>
    <row r="208" spans="2:27" x14ac:dyDescent="0.25">
      <c r="B208" s="49"/>
      <c r="C208" s="49"/>
      <c r="D208" s="49"/>
      <c r="E208" s="49"/>
      <c r="F208" s="49"/>
      <c r="G208" s="49"/>
      <c r="H208" s="49"/>
      <c r="I208" s="49"/>
      <c r="J208" s="49"/>
      <c r="K208" s="49"/>
      <c r="L208" s="49"/>
      <c r="M208" s="49"/>
      <c r="N208" s="49"/>
      <c r="O208" s="49"/>
      <c r="P208" s="49"/>
      <c r="Q208" s="49"/>
      <c r="R208" s="49"/>
      <c r="S208" s="49"/>
      <c r="T208" s="49"/>
      <c r="U208" s="49"/>
      <c r="V208" s="49"/>
      <c r="W208" s="49"/>
      <c r="X208" s="49"/>
      <c r="Y208" s="49"/>
      <c r="Z208" s="49"/>
      <c r="AA208" s="49"/>
    </row>
    <row r="209" spans="2:27" x14ac:dyDescent="0.25">
      <c r="B209" s="49"/>
      <c r="C209" s="49"/>
      <c r="D209" s="49"/>
      <c r="E209" s="49"/>
      <c r="F209" s="49"/>
      <c r="G209" s="49"/>
      <c r="H209" s="49"/>
      <c r="I209" s="49"/>
      <c r="J209" s="49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49"/>
      <c r="Z209" s="49"/>
      <c r="AA209" s="49"/>
    </row>
    <row r="210" spans="2:27" x14ac:dyDescent="0.25">
      <c r="B210" s="49"/>
      <c r="C210" s="49"/>
      <c r="D210" s="49"/>
      <c r="E210" s="49"/>
      <c r="F210" s="49"/>
      <c r="G210" s="49"/>
      <c r="H210" s="49"/>
      <c r="I210" s="49"/>
      <c r="J210" s="49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49"/>
      <c r="Z210" s="49"/>
      <c r="AA210" s="49"/>
    </row>
    <row r="211" spans="2:27" x14ac:dyDescent="0.25">
      <c r="B211" s="49"/>
      <c r="C211" s="49"/>
      <c r="D211" s="49"/>
      <c r="E211" s="49"/>
      <c r="F211" s="49"/>
      <c r="G211" s="49"/>
      <c r="H211" s="49"/>
      <c r="I211" s="49"/>
      <c r="J211" s="4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49"/>
      <c r="Z211" s="49"/>
      <c r="AA211" s="49"/>
    </row>
    <row r="212" spans="2:27" x14ac:dyDescent="0.25">
      <c r="B212" s="49"/>
      <c r="C212" s="49"/>
      <c r="D212" s="49"/>
      <c r="E212" s="49"/>
      <c r="F212" s="49"/>
      <c r="G212" s="49"/>
      <c r="H212" s="49"/>
      <c r="I212" s="49"/>
      <c r="J212" s="4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49"/>
      <c r="Z212" s="49"/>
      <c r="AA212" s="49"/>
    </row>
    <row r="213" spans="2:27" x14ac:dyDescent="0.25">
      <c r="B213" s="49"/>
      <c r="C213" s="49"/>
      <c r="D213" s="49"/>
      <c r="E213" s="49"/>
      <c r="F213" s="49"/>
      <c r="G213" s="49"/>
      <c r="H213" s="49"/>
      <c r="I213" s="49"/>
      <c r="J213" s="4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  <c r="AA213" s="49"/>
    </row>
    <row r="214" spans="2:27" x14ac:dyDescent="0.25">
      <c r="B214" s="49"/>
      <c r="C214" s="49"/>
      <c r="D214" s="49"/>
      <c r="E214" s="49"/>
      <c r="F214" s="49"/>
      <c r="G214" s="49"/>
      <c r="H214" s="49"/>
      <c r="I214" s="49"/>
      <c r="J214" s="49"/>
      <c r="K214" s="49"/>
      <c r="L214" s="49"/>
      <c r="M214" s="49"/>
      <c r="N214" s="49"/>
      <c r="O214" s="49"/>
      <c r="P214" s="49"/>
      <c r="Q214" s="49"/>
      <c r="R214" s="49"/>
      <c r="S214" s="49"/>
      <c r="T214" s="49"/>
      <c r="U214" s="49"/>
      <c r="V214" s="49"/>
      <c r="W214" s="49"/>
      <c r="X214" s="49"/>
      <c r="Y214" s="49"/>
      <c r="Z214" s="49"/>
      <c r="AA214" s="49"/>
    </row>
    <row r="215" spans="2:27" x14ac:dyDescent="0.25">
      <c r="B215" s="49"/>
      <c r="C215" s="49"/>
      <c r="D215" s="49"/>
      <c r="E215" s="49"/>
      <c r="F215" s="49"/>
      <c r="G215" s="49"/>
      <c r="H215" s="49"/>
      <c r="I215" s="49"/>
      <c r="J215" s="49"/>
      <c r="K215" s="49"/>
      <c r="L215" s="49"/>
      <c r="M215" s="49"/>
      <c r="N215" s="49"/>
      <c r="O215" s="49"/>
      <c r="P215" s="49"/>
      <c r="Q215" s="49"/>
      <c r="R215" s="49"/>
      <c r="S215" s="49"/>
      <c r="T215" s="49"/>
      <c r="U215" s="49"/>
      <c r="V215" s="49"/>
      <c r="W215" s="49"/>
      <c r="X215" s="49"/>
      <c r="Y215" s="49"/>
      <c r="Z215" s="49"/>
      <c r="AA215" s="49"/>
    </row>
    <row r="216" spans="2:27" x14ac:dyDescent="0.25">
      <c r="B216" s="49"/>
      <c r="C216" s="49"/>
      <c r="D216" s="49"/>
      <c r="E216" s="49"/>
      <c r="F216" s="49"/>
      <c r="G216" s="49"/>
      <c r="H216" s="49"/>
      <c r="I216" s="49"/>
      <c r="J216" s="49"/>
      <c r="K216" s="49"/>
      <c r="L216" s="49"/>
      <c r="M216" s="49"/>
      <c r="N216" s="49"/>
      <c r="O216" s="49"/>
      <c r="P216" s="49"/>
      <c r="Q216" s="49"/>
      <c r="R216" s="49"/>
      <c r="S216" s="49"/>
      <c r="T216" s="49"/>
      <c r="U216" s="49"/>
      <c r="V216" s="49"/>
      <c r="W216" s="49"/>
      <c r="X216" s="49"/>
      <c r="Y216" s="49"/>
      <c r="Z216" s="49"/>
      <c r="AA216" s="49"/>
    </row>
    <row r="217" spans="2:27" x14ac:dyDescent="0.25">
      <c r="B217" s="49"/>
      <c r="C217" s="49"/>
      <c r="D217" s="49"/>
      <c r="E217" s="49"/>
      <c r="F217" s="49"/>
      <c r="G217" s="49"/>
      <c r="H217" s="49"/>
      <c r="I217" s="49"/>
      <c r="J217" s="49"/>
      <c r="K217" s="49"/>
      <c r="L217" s="49"/>
      <c r="M217" s="49"/>
      <c r="N217" s="49"/>
      <c r="O217" s="49"/>
      <c r="P217" s="49"/>
      <c r="Q217" s="49"/>
      <c r="R217" s="49"/>
      <c r="S217" s="49"/>
      <c r="T217" s="49"/>
      <c r="U217" s="49"/>
      <c r="V217" s="49"/>
      <c r="W217" s="49"/>
      <c r="X217" s="49"/>
      <c r="Y217" s="49"/>
      <c r="Z217" s="49"/>
      <c r="AA217" s="49"/>
    </row>
    <row r="218" spans="2:27" x14ac:dyDescent="0.25">
      <c r="B218" s="49"/>
      <c r="C218" s="49"/>
      <c r="D218" s="49"/>
      <c r="E218" s="49"/>
      <c r="F218" s="49"/>
      <c r="G218" s="49"/>
      <c r="H218" s="49"/>
      <c r="I218" s="49"/>
      <c r="J218" s="49"/>
      <c r="K218" s="49"/>
      <c r="L218" s="49"/>
      <c r="M218" s="49"/>
      <c r="N218" s="49"/>
      <c r="O218" s="49"/>
      <c r="P218" s="49"/>
      <c r="Q218" s="49"/>
      <c r="R218" s="49"/>
      <c r="S218" s="49"/>
      <c r="T218" s="49"/>
      <c r="U218" s="49"/>
      <c r="V218" s="49"/>
      <c r="W218" s="49"/>
      <c r="X218" s="49"/>
      <c r="Y218" s="49"/>
      <c r="Z218" s="49"/>
      <c r="AA218" s="49"/>
    </row>
    <row r="219" spans="2:27" x14ac:dyDescent="0.25">
      <c r="B219" s="49"/>
      <c r="C219" s="49"/>
      <c r="D219" s="49"/>
      <c r="E219" s="49"/>
      <c r="F219" s="49"/>
      <c r="G219" s="49"/>
      <c r="H219" s="49"/>
      <c r="I219" s="49"/>
      <c r="J219" s="49"/>
      <c r="K219" s="49"/>
      <c r="L219" s="49"/>
      <c r="M219" s="49"/>
      <c r="N219" s="49"/>
      <c r="O219" s="49"/>
      <c r="P219" s="49"/>
      <c r="Q219" s="49"/>
      <c r="R219" s="49"/>
      <c r="S219" s="49"/>
      <c r="T219" s="49"/>
      <c r="U219" s="49"/>
      <c r="V219" s="49"/>
      <c r="W219" s="49"/>
      <c r="X219" s="49"/>
      <c r="Y219" s="49"/>
      <c r="Z219" s="49"/>
      <c r="AA219" s="49"/>
    </row>
    <row r="220" spans="2:27" x14ac:dyDescent="0.25">
      <c r="B220" s="49"/>
      <c r="C220" s="49"/>
      <c r="D220" s="49"/>
      <c r="E220" s="49"/>
      <c r="F220" s="49"/>
      <c r="G220" s="49"/>
      <c r="H220" s="49"/>
      <c r="I220" s="49"/>
      <c r="J220" s="49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49"/>
      <c r="Z220" s="49"/>
      <c r="AA220" s="49"/>
    </row>
    <row r="221" spans="2:27" x14ac:dyDescent="0.25">
      <c r="B221" s="49"/>
      <c r="C221" s="49"/>
      <c r="D221" s="49"/>
      <c r="E221" s="49"/>
      <c r="F221" s="49"/>
      <c r="G221" s="49"/>
      <c r="H221" s="49"/>
      <c r="I221" s="49"/>
      <c r="J221" s="49"/>
      <c r="K221" s="49"/>
      <c r="L221" s="49"/>
      <c r="M221" s="49"/>
      <c r="N221" s="49"/>
      <c r="O221" s="49"/>
      <c r="P221" s="49"/>
      <c r="Q221" s="49"/>
      <c r="R221" s="49"/>
      <c r="S221" s="49"/>
      <c r="T221" s="49"/>
      <c r="U221" s="49"/>
      <c r="V221" s="49"/>
      <c r="W221" s="49"/>
      <c r="X221" s="49"/>
      <c r="Y221" s="49"/>
      <c r="Z221" s="49"/>
      <c r="AA221" s="49"/>
    </row>
    <row r="222" spans="2:27" x14ac:dyDescent="0.25">
      <c r="B222" s="49"/>
      <c r="C222" s="49"/>
      <c r="D222" s="49"/>
      <c r="E222" s="49"/>
      <c r="F222" s="49"/>
      <c r="G222" s="49"/>
      <c r="H222" s="49"/>
      <c r="I222" s="49"/>
      <c r="J222" s="49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49"/>
      <c r="Z222" s="49"/>
      <c r="AA222" s="49"/>
    </row>
    <row r="223" spans="2:27" x14ac:dyDescent="0.25">
      <c r="B223" s="49"/>
      <c r="C223" s="49"/>
      <c r="D223" s="49"/>
      <c r="E223" s="49"/>
      <c r="F223" s="49"/>
      <c r="G223" s="49"/>
      <c r="H223" s="49"/>
      <c r="I223" s="49"/>
      <c r="J223" s="49"/>
      <c r="K223" s="49"/>
      <c r="L223" s="49"/>
      <c r="M223" s="49"/>
      <c r="N223" s="49"/>
      <c r="O223" s="49"/>
      <c r="P223" s="49"/>
      <c r="Q223" s="49"/>
      <c r="R223" s="49"/>
      <c r="S223" s="49"/>
      <c r="T223" s="49"/>
      <c r="U223" s="49"/>
      <c r="V223" s="49"/>
      <c r="W223" s="49"/>
      <c r="X223" s="49"/>
      <c r="Y223" s="49"/>
      <c r="Z223" s="49"/>
      <c r="AA223" s="49"/>
    </row>
    <row r="224" spans="2:27" x14ac:dyDescent="0.25">
      <c r="B224" s="49"/>
      <c r="C224" s="49"/>
      <c r="D224" s="49"/>
      <c r="E224" s="49"/>
      <c r="F224" s="49"/>
      <c r="G224" s="49"/>
      <c r="H224" s="49"/>
      <c r="I224" s="49"/>
      <c r="J224" s="49"/>
      <c r="K224" s="49"/>
      <c r="L224" s="49"/>
      <c r="M224" s="49"/>
      <c r="N224" s="49"/>
      <c r="O224" s="49"/>
      <c r="P224" s="49"/>
      <c r="Q224" s="49"/>
      <c r="R224" s="49"/>
      <c r="S224" s="49"/>
      <c r="T224" s="49"/>
      <c r="U224" s="49"/>
      <c r="V224" s="49"/>
      <c r="W224" s="49"/>
      <c r="X224" s="49"/>
      <c r="Y224" s="49"/>
      <c r="Z224" s="49"/>
      <c r="AA224" s="49"/>
    </row>
    <row r="225" spans="2:27" x14ac:dyDescent="0.25">
      <c r="B225" s="49"/>
      <c r="C225" s="49"/>
      <c r="D225" s="49"/>
      <c r="E225" s="49"/>
      <c r="F225" s="49"/>
      <c r="G225" s="49"/>
      <c r="H225" s="49"/>
      <c r="I225" s="49"/>
      <c r="J225" s="49"/>
      <c r="K225" s="49"/>
      <c r="L225" s="49"/>
      <c r="M225" s="49"/>
      <c r="N225" s="49"/>
      <c r="O225" s="49"/>
      <c r="P225" s="49"/>
      <c r="Q225" s="49"/>
      <c r="R225" s="49"/>
      <c r="S225" s="49"/>
      <c r="T225" s="49"/>
      <c r="U225" s="49"/>
      <c r="V225" s="49"/>
      <c r="W225" s="49"/>
      <c r="X225" s="49"/>
      <c r="Y225" s="49"/>
      <c r="Z225" s="49"/>
      <c r="AA225" s="49"/>
    </row>
    <row r="226" spans="2:27" x14ac:dyDescent="0.25">
      <c r="B226" s="49"/>
      <c r="C226" s="49"/>
      <c r="D226" s="49"/>
      <c r="E226" s="49"/>
      <c r="F226" s="49"/>
      <c r="G226" s="49"/>
      <c r="H226" s="49"/>
      <c r="I226" s="49"/>
      <c r="J226" s="49"/>
      <c r="K226" s="49"/>
      <c r="L226" s="49"/>
      <c r="M226" s="49"/>
      <c r="N226" s="49"/>
      <c r="O226" s="49"/>
      <c r="P226" s="49"/>
      <c r="Q226" s="49"/>
      <c r="R226" s="49"/>
      <c r="S226" s="49"/>
      <c r="T226" s="49"/>
      <c r="U226" s="49"/>
      <c r="V226" s="49"/>
      <c r="W226" s="49"/>
      <c r="X226" s="49"/>
      <c r="Y226" s="49"/>
      <c r="Z226" s="49"/>
      <c r="AA226" s="49"/>
    </row>
    <row r="227" spans="2:27" x14ac:dyDescent="0.25">
      <c r="B227" s="49"/>
      <c r="C227" s="49"/>
      <c r="D227" s="49"/>
      <c r="E227" s="49"/>
      <c r="F227" s="49"/>
      <c r="G227" s="49"/>
      <c r="H227" s="49"/>
      <c r="I227" s="49"/>
      <c r="J227" s="49"/>
      <c r="K227" s="49"/>
      <c r="L227" s="49"/>
      <c r="M227" s="49"/>
      <c r="N227" s="49"/>
      <c r="O227" s="49"/>
      <c r="P227" s="49"/>
      <c r="Q227" s="49"/>
      <c r="R227" s="49"/>
      <c r="S227" s="49"/>
      <c r="T227" s="49"/>
      <c r="U227" s="49"/>
      <c r="V227" s="49"/>
      <c r="W227" s="49"/>
      <c r="X227" s="49"/>
      <c r="Y227" s="49"/>
      <c r="Z227" s="49"/>
      <c r="AA227" s="49"/>
    </row>
    <row r="228" spans="2:27" x14ac:dyDescent="0.25">
      <c r="B228" s="49"/>
      <c r="C228" s="49"/>
      <c r="D228" s="49"/>
      <c r="E228" s="49"/>
      <c r="F228" s="49"/>
      <c r="G228" s="49"/>
      <c r="H228" s="49"/>
      <c r="I228" s="49"/>
      <c r="J228" s="49"/>
      <c r="K228" s="49"/>
      <c r="L228" s="49"/>
      <c r="M228" s="49"/>
      <c r="N228" s="49"/>
      <c r="O228" s="49"/>
      <c r="P228" s="49"/>
      <c r="Q228" s="49"/>
      <c r="R228" s="49"/>
      <c r="S228" s="49"/>
      <c r="T228" s="49"/>
      <c r="U228" s="49"/>
      <c r="V228" s="49"/>
      <c r="W228" s="49"/>
      <c r="X228" s="49"/>
      <c r="Y228" s="49"/>
      <c r="Z228" s="49"/>
      <c r="AA228" s="49"/>
    </row>
    <row r="229" spans="2:27" x14ac:dyDescent="0.25">
      <c r="B229" s="49"/>
      <c r="C229" s="49"/>
      <c r="D229" s="49"/>
      <c r="E229" s="49"/>
      <c r="F229" s="49"/>
      <c r="G229" s="49"/>
      <c r="H229" s="49"/>
      <c r="I229" s="49"/>
      <c r="J229" s="49"/>
      <c r="K229" s="49"/>
      <c r="L229" s="49"/>
      <c r="M229" s="49"/>
      <c r="N229" s="49"/>
      <c r="O229" s="49"/>
      <c r="P229" s="49"/>
      <c r="Q229" s="49"/>
      <c r="R229" s="49"/>
      <c r="S229" s="49"/>
      <c r="T229" s="49"/>
      <c r="U229" s="49"/>
      <c r="V229" s="49"/>
      <c r="W229" s="49"/>
      <c r="X229" s="49"/>
      <c r="Y229" s="49"/>
      <c r="Z229" s="49"/>
      <c r="AA229" s="49"/>
    </row>
    <row r="230" spans="2:27" x14ac:dyDescent="0.25">
      <c r="B230" s="49"/>
      <c r="C230" s="49"/>
      <c r="D230" s="49"/>
      <c r="E230" s="49"/>
      <c r="F230" s="49"/>
      <c r="G230" s="49"/>
      <c r="H230" s="49"/>
      <c r="I230" s="49"/>
      <c r="J230" s="49"/>
      <c r="K230" s="49"/>
      <c r="L230" s="49"/>
      <c r="M230" s="49"/>
      <c r="N230" s="49"/>
      <c r="O230" s="49"/>
      <c r="P230" s="49"/>
      <c r="Q230" s="49"/>
      <c r="R230" s="49"/>
      <c r="S230" s="49"/>
      <c r="T230" s="49"/>
      <c r="U230" s="49"/>
      <c r="V230" s="49"/>
      <c r="W230" s="49"/>
      <c r="X230" s="49"/>
      <c r="Y230" s="49"/>
      <c r="Z230" s="49"/>
      <c r="AA230" s="49"/>
    </row>
    <row r="231" spans="2:27" x14ac:dyDescent="0.25">
      <c r="B231" s="49"/>
      <c r="C231" s="49"/>
      <c r="D231" s="49"/>
      <c r="E231" s="49"/>
      <c r="F231" s="49"/>
      <c r="G231" s="49"/>
      <c r="H231" s="49"/>
      <c r="I231" s="49"/>
      <c r="J231" s="49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49"/>
      <c r="Z231" s="49"/>
      <c r="AA231" s="49"/>
    </row>
    <row r="232" spans="2:27" x14ac:dyDescent="0.25">
      <c r="B232" s="49"/>
      <c r="C232" s="49"/>
      <c r="D232" s="49"/>
      <c r="E232" s="49"/>
      <c r="F232" s="49"/>
      <c r="G232" s="49"/>
      <c r="H232" s="49"/>
      <c r="I232" s="49"/>
      <c r="J232" s="49"/>
      <c r="K232" s="49"/>
      <c r="L232" s="49"/>
      <c r="M232" s="49"/>
      <c r="N232" s="49"/>
      <c r="O232" s="49"/>
      <c r="P232" s="49"/>
      <c r="Q232" s="49"/>
      <c r="R232" s="49"/>
      <c r="S232" s="49"/>
      <c r="T232" s="49"/>
      <c r="U232" s="49"/>
      <c r="V232" s="49"/>
      <c r="W232" s="49"/>
      <c r="X232" s="49"/>
      <c r="Y232" s="49"/>
      <c r="Z232" s="49"/>
      <c r="AA232" s="49"/>
    </row>
    <row r="233" spans="2:27" x14ac:dyDescent="0.25">
      <c r="B233" s="49"/>
      <c r="C233" s="49"/>
      <c r="D233" s="49"/>
      <c r="E233" s="49"/>
      <c r="F233" s="49"/>
      <c r="G233" s="49"/>
      <c r="H233" s="49"/>
      <c r="I233" s="49"/>
      <c r="J233" s="49"/>
      <c r="K233" s="49"/>
      <c r="L233" s="49"/>
      <c r="M233" s="49"/>
      <c r="N233" s="49"/>
      <c r="O233" s="49"/>
      <c r="P233" s="49"/>
      <c r="Q233" s="49"/>
      <c r="R233" s="49"/>
      <c r="S233" s="49"/>
      <c r="T233" s="49"/>
      <c r="U233" s="49"/>
      <c r="V233" s="49"/>
      <c r="W233" s="49"/>
      <c r="X233" s="49"/>
      <c r="Y233" s="49"/>
      <c r="Z233" s="49"/>
      <c r="AA233" s="49"/>
    </row>
    <row r="234" spans="2:27" x14ac:dyDescent="0.25">
      <c r="B234" s="49"/>
      <c r="C234" s="49"/>
      <c r="D234" s="49"/>
      <c r="E234" s="49"/>
      <c r="F234" s="49"/>
      <c r="G234" s="49"/>
      <c r="H234" s="49"/>
      <c r="I234" s="49"/>
      <c r="J234" s="49"/>
      <c r="K234" s="49"/>
      <c r="L234" s="49"/>
      <c r="M234" s="49"/>
      <c r="N234" s="49"/>
      <c r="O234" s="49"/>
      <c r="P234" s="49"/>
      <c r="Q234" s="49"/>
      <c r="R234" s="49"/>
      <c r="S234" s="49"/>
      <c r="T234" s="49"/>
      <c r="U234" s="49"/>
      <c r="V234" s="49"/>
      <c r="W234" s="49"/>
      <c r="X234" s="49"/>
      <c r="Y234" s="49"/>
      <c r="Z234" s="49"/>
      <c r="AA234" s="49"/>
    </row>
    <row r="235" spans="2:27" x14ac:dyDescent="0.25">
      <c r="B235" s="49"/>
      <c r="C235" s="49"/>
      <c r="D235" s="49"/>
      <c r="E235" s="49"/>
      <c r="F235" s="49"/>
      <c r="G235" s="49"/>
      <c r="H235" s="49"/>
      <c r="I235" s="49"/>
      <c r="J235" s="49"/>
      <c r="K235" s="49"/>
      <c r="L235" s="49"/>
      <c r="M235" s="49"/>
      <c r="N235" s="49"/>
      <c r="O235" s="49"/>
      <c r="P235" s="49"/>
      <c r="Q235" s="49"/>
      <c r="R235" s="49"/>
      <c r="S235" s="49"/>
      <c r="T235" s="49"/>
      <c r="U235" s="49"/>
      <c r="V235" s="49"/>
      <c r="W235" s="49"/>
      <c r="X235" s="49"/>
      <c r="Y235" s="49"/>
      <c r="Z235" s="49"/>
      <c r="AA235" s="49"/>
    </row>
    <row r="236" spans="2:27" x14ac:dyDescent="0.25">
      <c r="B236" s="49"/>
      <c r="C236" s="49"/>
      <c r="D236" s="49"/>
      <c r="E236" s="49"/>
      <c r="F236" s="49"/>
      <c r="G236" s="49"/>
      <c r="H236" s="49"/>
      <c r="I236" s="49"/>
      <c r="J236" s="49"/>
      <c r="K236" s="49"/>
      <c r="L236" s="49"/>
      <c r="M236" s="49"/>
      <c r="N236" s="49"/>
      <c r="O236" s="49"/>
      <c r="P236" s="49"/>
      <c r="Q236" s="49"/>
      <c r="R236" s="49"/>
      <c r="S236" s="49"/>
      <c r="T236" s="49"/>
      <c r="U236" s="49"/>
      <c r="V236" s="49"/>
      <c r="W236" s="49"/>
      <c r="X236" s="49"/>
      <c r="Y236" s="49"/>
      <c r="Z236" s="49"/>
      <c r="AA236" s="49"/>
    </row>
    <row r="237" spans="2:27" x14ac:dyDescent="0.25">
      <c r="B237" s="49"/>
      <c r="C237" s="49"/>
      <c r="D237" s="49"/>
      <c r="E237" s="49"/>
      <c r="F237" s="49"/>
      <c r="G237" s="49"/>
      <c r="H237" s="49"/>
      <c r="I237" s="49"/>
      <c r="J237" s="49"/>
      <c r="K237" s="49"/>
      <c r="L237" s="49"/>
      <c r="M237" s="49"/>
      <c r="N237" s="49"/>
      <c r="O237" s="49"/>
      <c r="P237" s="49"/>
      <c r="Q237" s="49"/>
      <c r="R237" s="49"/>
      <c r="S237" s="49"/>
      <c r="T237" s="49"/>
      <c r="U237" s="49"/>
      <c r="V237" s="49"/>
      <c r="W237" s="49"/>
      <c r="X237" s="49"/>
      <c r="Y237" s="49"/>
      <c r="Z237" s="49"/>
      <c r="AA237" s="49"/>
    </row>
    <row r="238" spans="2:27" x14ac:dyDescent="0.25">
      <c r="B238" s="49"/>
      <c r="C238" s="49"/>
      <c r="D238" s="49"/>
      <c r="E238" s="49"/>
      <c r="F238" s="49"/>
      <c r="G238" s="49"/>
      <c r="H238" s="49"/>
      <c r="I238" s="49"/>
      <c r="J238" s="49"/>
      <c r="K238" s="49"/>
      <c r="L238" s="49"/>
      <c r="M238" s="49"/>
      <c r="N238" s="49"/>
      <c r="O238" s="49"/>
      <c r="P238" s="49"/>
      <c r="Q238" s="49"/>
      <c r="R238" s="49"/>
      <c r="S238" s="49"/>
      <c r="T238" s="49"/>
      <c r="U238" s="49"/>
      <c r="V238" s="49"/>
      <c r="W238" s="49"/>
      <c r="X238" s="49"/>
      <c r="Y238" s="49"/>
      <c r="Z238" s="49"/>
      <c r="AA238" s="49"/>
    </row>
    <row r="239" spans="2:27" x14ac:dyDescent="0.25">
      <c r="B239" s="49"/>
      <c r="C239" s="49"/>
      <c r="D239" s="49"/>
      <c r="E239" s="49"/>
      <c r="F239" s="49"/>
      <c r="G239" s="49"/>
      <c r="H239" s="49"/>
      <c r="I239" s="49"/>
      <c r="J239" s="49"/>
      <c r="K239" s="49"/>
      <c r="L239" s="49"/>
      <c r="M239" s="49"/>
      <c r="N239" s="49"/>
      <c r="O239" s="49"/>
      <c r="P239" s="49"/>
      <c r="Q239" s="49"/>
      <c r="R239" s="49"/>
      <c r="S239" s="49"/>
      <c r="T239" s="49"/>
      <c r="U239" s="49"/>
      <c r="V239" s="49"/>
      <c r="W239" s="49"/>
      <c r="X239" s="49"/>
      <c r="Y239" s="49"/>
      <c r="Z239" s="49"/>
      <c r="AA239" s="49"/>
    </row>
    <row r="240" spans="2:27" x14ac:dyDescent="0.25">
      <c r="B240" s="49"/>
      <c r="C240" s="49"/>
      <c r="D240" s="49"/>
      <c r="E240" s="49"/>
      <c r="F240" s="49"/>
      <c r="G240" s="49"/>
      <c r="H240" s="49"/>
      <c r="I240" s="49"/>
      <c r="J240" s="49"/>
      <c r="K240" s="49"/>
      <c r="L240" s="49"/>
      <c r="M240" s="49"/>
      <c r="N240" s="49"/>
      <c r="O240" s="49"/>
      <c r="P240" s="49"/>
      <c r="Q240" s="49"/>
      <c r="R240" s="49"/>
      <c r="S240" s="49"/>
      <c r="T240" s="49"/>
      <c r="U240" s="49"/>
      <c r="V240" s="49"/>
      <c r="W240" s="49"/>
      <c r="X240" s="49"/>
      <c r="Y240" s="49"/>
      <c r="Z240" s="49"/>
      <c r="AA240" s="49"/>
    </row>
    <row r="241" spans="2:27" x14ac:dyDescent="0.25">
      <c r="B241" s="49"/>
      <c r="C241" s="49"/>
      <c r="D241" s="49"/>
      <c r="E241" s="49"/>
      <c r="F241" s="49"/>
      <c r="G241" s="49"/>
      <c r="H241" s="49"/>
      <c r="I241" s="49"/>
      <c r="J241" s="49"/>
      <c r="K241" s="49"/>
      <c r="L241" s="49"/>
      <c r="M241" s="49"/>
      <c r="N241" s="49"/>
      <c r="O241" s="49"/>
      <c r="P241" s="49"/>
      <c r="Q241" s="49"/>
      <c r="R241" s="49"/>
      <c r="S241" s="49"/>
      <c r="T241" s="49"/>
      <c r="U241" s="49"/>
      <c r="V241" s="49"/>
      <c r="W241" s="49"/>
      <c r="X241" s="49"/>
      <c r="Y241" s="49"/>
      <c r="Z241" s="49"/>
      <c r="AA241" s="49"/>
    </row>
    <row r="242" spans="2:27" x14ac:dyDescent="0.25">
      <c r="B242" s="49"/>
      <c r="C242" s="49"/>
      <c r="D242" s="49"/>
      <c r="E242" s="49"/>
      <c r="F242" s="49"/>
      <c r="G242" s="49"/>
      <c r="H242" s="49"/>
      <c r="I242" s="49"/>
      <c r="J242" s="49"/>
      <c r="K242" s="49"/>
      <c r="L242" s="49"/>
      <c r="M242" s="49"/>
      <c r="N242" s="49"/>
      <c r="O242" s="49"/>
      <c r="P242" s="49"/>
      <c r="Q242" s="49"/>
      <c r="R242" s="49"/>
      <c r="S242" s="49"/>
      <c r="T242" s="49"/>
      <c r="U242" s="49"/>
      <c r="V242" s="49"/>
      <c r="W242" s="49"/>
      <c r="X242" s="49"/>
      <c r="Y242" s="49"/>
      <c r="Z242" s="49"/>
      <c r="AA242" s="49"/>
    </row>
    <row r="243" spans="2:27" x14ac:dyDescent="0.25">
      <c r="B243" s="49"/>
      <c r="C243" s="49"/>
      <c r="D243" s="49"/>
      <c r="E243" s="49"/>
      <c r="F243" s="49"/>
      <c r="G243" s="49"/>
      <c r="H243" s="49"/>
      <c r="I243" s="49"/>
      <c r="J243" s="49"/>
      <c r="K243" s="49"/>
      <c r="L243" s="49"/>
      <c r="M243" s="49"/>
      <c r="N243" s="49"/>
      <c r="O243" s="49"/>
      <c r="P243" s="49"/>
      <c r="Q243" s="49"/>
      <c r="R243" s="49"/>
      <c r="S243" s="49"/>
      <c r="T243" s="49"/>
      <c r="U243" s="49"/>
      <c r="V243" s="49"/>
      <c r="W243" s="49"/>
      <c r="X243" s="49"/>
      <c r="Y243" s="49"/>
      <c r="Z243" s="49"/>
      <c r="AA243" s="49"/>
    </row>
    <row r="244" spans="2:27" x14ac:dyDescent="0.25">
      <c r="B244" s="49"/>
      <c r="C244" s="49"/>
      <c r="D244" s="49"/>
      <c r="E244" s="49"/>
      <c r="F244" s="49"/>
      <c r="G244" s="49"/>
      <c r="H244" s="49"/>
      <c r="I244" s="49"/>
      <c r="J244" s="49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49"/>
      <c r="Z244" s="49"/>
      <c r="AA244" s="49"/>
    </row>
    <row r="245" spans="2:27" x14ac:dyDescent="0.25">
      <c r="B245" s="49"/>
      <c r="C245" s="49"/>
      <c r="D245" s="49"/>
      <c r="E245" s="49"/>
      <c r="F245" s="49"/>
      <c r="G245" s="49"/>
      <c r="H245" s="49"/>
      <c r="I245" s="49"/>
      <c r="J245" s="49"/>
      <c r="K245" s="49"/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49"/>
      <c r="Z245" s="49"/>
      <c r="AA245" s="49"/>
    </row>
    <row r="246" spans="2:27" x14ac:dyDescent="0.25">
      <c r="B246" s="49"/>
      <c r="C246" s="49"/>
      <c r="D246" s="49"/>
      <c r="E246" s="49"/>
      <c r="F246" s="49"/>
      <c r="G246" s="49"/>
      <c r="H246" s="49"/>
      <c r="I246" s="49"/>
      <c r="J246" s="49"/>
      <c r="K246" s="49"/>
      <c r="L246" s="49"/>
      <c r="M246" s="49"/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49"/>
      <c r="Z246" s="49"/>
      <c r="AA246" s="49"/>
    </row>
    <row r="247" spans="2:27" x14ac:dyDescent="0.25">
      <c r="B247" s="49"/>
      <c r="C247" s="49"/>
      <c r="D247" s="49"/>
      <c r="E247" s="49"/>
      <c r="F247" s="49"/>
      <c r="G247" s="49"/>
      <c r="H247" s="49"/>
      <c r="I247" s="49"/>
      <c r="J247" s="49"/>
      <c r="K247" s="49"/>
      <c r="L247" s="49"/>
      <c r="M247" s="49"/>
      <c r="N247" s="49"/>
      <c r="O247" s="49"/>
      <c r="P247" s="49"/>
      <c r="Q247" s="49"/>
      <c r="R247" s="49"/>
      <c r="S247" s="49"/>
      <c r="T247" s="49"/>
      <c r="U247" s="49"/>
      <c r="V247" s="49"/>
      <c r="W247" s="49"/>
      <c r="X247" s="49"/>
      <c r="Y247" s="49"/>
      <c r="Z247" s="49"/>
      <c r="AA247" s="49"/>
    </row>
    <row r="248" spans="2:27" x14ac:dyDescent="0.25">
      <c r="B248" s="49"/>
      <c r="C248" s="49"/>
      <c r="D248" s="49"/>
      <c r="E248" s="49"/>
      <c r="F248" s="49"/>
      <c r="G248" s="49"/>
      <c r="H248" s="49"/>
      <c r="I248" s="49"/>
      <c r="J248" s="49"/>
      <c r="K248" s="49"/>
      <c r="L248" s="49"/>
      <c r="M248" s="49"/>
      <c r="N248" s="49"/>
      <c r="O248" s="49"/>
      <c r="P248" s="49"/>
      <c r="Q248" s="49"/>
      <c r="R248" s="49"/>
      <c r="S248" s="49"/>
      <c r="T248" s="49"/>
      <c r="U248" s="49"/>
      <c r="V248" s="49"/>
      <c r="W248" s="49"/>
      <c r="X248" s="49"/>
      <c r="Y248" s="49"/>
      <c r="Z248" s="49"/>
      <c r="AA248" s="49"/>
    </row>
    <row r="249" spans="2:27" x14ac:dyDescent="0.25">
      <c r="B249" s="49"/>
      <c r="C249" s="49"/>
      <c r="D249" s="49"/>
      <c r="E249" s="49"/>
      <c r="F249" s="49"/>
      <c r="G249" s="49"/>
      <c r="H249" s="49"/>
      <c r="I249" s="49"/>
      <c r="J249" s="49"/>
      <c r="K249" s="49"/>
      <c r="L249" s="49"/>
      <c r="M249" s="49"/>
      <c r="N249" s="49"/>
      <c r="O249" s="49"/>
      <c r="P249" s="49"/>
      <c r="Q249" s="49"/>
      <c r="R249" s="49"/>
      <c r="S249" s="49"/>
      <c r="T249" s="49"/>
      <c r="U249" s="49"/>
      <c r="V249" s="49"/>
      <c r="W249" s="49"/>
      <c r="X249" s="49"/>
      <c r="Y249" s="49"/>
      <c r="Z249" s="49"/>
      <c r="AA249" s="49"/>
    </row>
    <row r="250" spans="2:27" x14ac:dyDescent="0.25">
      <c r="B250" s="49"/>
      <c r="C250" s="49"/>
      <c r="D250" s="49"/>
      <c r="E250" s="49"/>
      <c r="F250" s="49"/>
      <c r="G250" s="49"/>
      <c r="H250" s="49"/>
      <c r="I250" s="49"/>
      <c r="J250" s="49"/>
      <c r="K250" s="49"/>
      <c r="L250" s="49"/>
      <c r="M250" s="49"/>
      <c r="N250" s="49"/>
      <c r="O250" s="49"/>
      <c r="P250" s="49"/>
      <c r="Q250" s="49"/>
      <c r="R250" s="49"/>
      <c r="S250" s="49"/>
      <c r="T250" s="49"/>
      <c r="U250" s="49"/>
      <c r="V250" s="49"/>
      <c r="W250" s="49"/>
      <c r="X250" s="49"/>
      <c r="Y250" s="49"/>
      <c r="Z250" s="49"/>
      <c r="AA250" s="49"/>
    </row>
    <row r="251" spans="2:27" x14ac:dyDescent="0.25">
      <c r="B251" s="49"/>
      <c r="C251" s="49"/>
      <c r="D251" s="49"/>
      <c r="E251" s="49"/>
      <c r="F251" s="49"/>
      <c r="G251" s="49"/>
      <c r="H251" s="49"/>
      <c r="I251" s="49"/>
      <c r="J251" s="49"/>
      <c r="K251" s="49"/>
      <c r="L251" s="49"/>
      <c r="M251" s="49"/>
      <c r="N251" s="49"/>
      <c r="O251" s="49"/>
      <c r="P251" s="49"/>
      <c r="Q251" s="49"/>
      <c r="R251" s="49"/>
      <c r="S251" s="49"/>
      <c r="T251" s="49"/>
      <c r="U251" s="49"/>
      <c r="V251" s="49"/>
      <c r="W251" s="49"/>
      <c r="X251" s="49"/>
      <c r="Y251" s="49"/>
      <c r="Z251" s="49"/>
      <c r="AA251" s="49"/>
    </row>
    <row r="252" spans="2:27" x14ac:dyDescent="0.25">
      <c r="B252" s="49"/>
      <c r="C252" s="49"/>
      <c r="D252" s="49"/>
      <c r="E252" s="49"/>
      <c r="F252" s="49"/>
      <c r="G252" s="49"/>
      <c r="H252" s="49"/>
      <c r="I252" s="49"/>
      <c r="J252" s="49"/>
      <c r="K252" s="49"/>
      <c r="L252" s="49"/>
      <c r="M252" s="49"/>
      <c r="N252" s="49"/>
      <c r="O252" s="49"/>
      <c r="P252" s="49"/>
      <c r="Q252" s="49"/>
      <c r="R252" s="49"/>
      <c r="S252" s="49"/>
      <c r="T252" s="49"/>
      <c r="U252" s="49"/>
      <c r="V252" s="49"/>
      <c r="W252" s="49"/>
      <c r="X252" s="49"/>
      <c r="Y252" s="49"/>
      <c r="Z252" s="49"/>
      <c r="AA252" s="49"/>
    </row>
    <row r="253" spans="2:27" x14ac:dyDescent="0.25">
      <c r="B253" s="49"/>
      <c r="C253" s="49"/>
      <c r="D253" s="49"/>
      <c r="E253" s="49"/>
      <c r="F253" s="49"/>
      <c r="G253" s="49"/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49"/>
      <c r="Z253" s="49"/>
      <c r="AA253" s="49"/>
    </row>
    <row r="254" spans="2:27" x14ac:dyDescent="0.25">
      <c r="B254" s="49"/>
      <c r="C254" s="49"/>
      <c r="D254" s="49"/>
      <c r="E254" s="49"/>
      <c r="F254" s="49"/>
      <c r="G254" s="49"/>
      <c r="H254" s="49"/>
      <c r="I254" s="49"/>
      <c r="J254" s="49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49"/>
      <c r="Z254" s="49"/>
      <c r="AA254" s="49"/>
    </row>
    <row r="255" spans="2:27" x14ac:dyDescent="0.25">
      <c r="B255" s="49"/>
      <c r="C255" s="49"/>
      <c r="D255" s="49"/>
      <c r="E255" s="49"/>
      <c r="F255" s="49"/>
      <c r="G255" s="49"/>
      <c r="H255" s="49"/>
      <c r="I255" s="49"/>
      <c r="J255" s="49"/>
      <c r="K255" s="49"/>
      <c r="L255" s="49"/>
      <c r="M255" s="49"/>
      <c r="N255" s="49"/>
      <c r="O255" s="49"/>
      <c r="P255" s="49"/>
      <c r="Q255" s="49"/>
      <c r="R255" s="49"/>
      <c r="S255" s="49"/>
      <c r="T255" s="49"/>
      <c r="U255" s="49"/>
      <c r="V255" s="49"/>
      <c r="W255" s="49"/>
      <c r="X255" s="49"/>
      <c r="Y255" s="49"/>
      <c r="Z255" s="49"/>
      <c r="AA255" s="49"/>
    </row>
    <row r="256" spans="2:27" x14ac:dyDescent="0.25">
      <c r="B256" s="49"/>
      <c r="C256" s="49"/>
      <c r="D256" s="49"/>
      <c r="E256" s="49"/>
      <c r="F256" s="49"/>
      <c r="G256" s="49"/>
      <c r="H256" s="49"/>
      <c r="I256" s="49"/>
      <c r="J256" s="49"/>
      <c r="K256" s="49"/>
      <c r="L256" s="49"/>
      <c r="M256" s="49"/>
      <c r="N256" s="49"/>
      <c r="O256" s="49"/>
      <c r="P256" s="49"/>
      <c r="Q256" s="49"/>
      <c r="R256" s="49"/>
      <c r="S256" s="49"/>
      <c r="T256" s="49"/>
      <c r="U256" s="49"/>
      <c r="V256" s="49"/>
      <c r="W256" s="49"/>
      <c r="X256" s="49"/>
      <c r="Y256" s="49"/>
      <c r="Z256" s="49"/>
      <c r="AA256" s="49"/>
    </row>
    <row r="257" spans="2:27" x14ac:dyDescent="0.25">
      <c r="B257" s="49"/>
      <c r="C257" s="49"/>
      <c r="D257" s="49"/>
      <c r="E257" s="49"/>
      <c r="F257" s="49"/>
      <c r="G257" s="49"/>
      <c r="H257" s="49"/>
      <c r="I257" s="49"/>
      <c r="J257" s="49"/>
      <c r="K257" s="49"/>
      <c r="L257" s="49"/>
      <c r="M257" s="49"/>
      <c r="N257" s="49"/>
      <c r="O257" s="49"/>
      <c r="P257" s="49"/>
      <c r="Q257" s="49"/>
      <c r="R257" s="49"/>
      <c r="S257" s="49"/>
      <c r="T257" s="49"/>
      <c r="U257" s="49"/>
      <c r="V257" s="49"/>
      <c r="W257" s="49"/>
      <c r="X257" s="49"/>
      <c r="Y257" s="49"/>
      <c r="Z257" s="49"/>
      <c r="AA257" s="49"/>
    </row>
    <row r="258" spans="2:27" x14ac:dyDescent="0.25">
      <c r="B258" s="49"/>
      <c r="C258" s="49"/>
      <c r="D258" s="49"/>
      <c r="E258" s="49"/>
      <c r="F258" s="49"/>
      <c r="G258" s="49"/>
      <c r="H258" s="49"/>
      <c r="I258" s="49"/>
      <c r="J258" s="49"/>
      <c r="K258" s="49"/>
      <c r="L258" s="49"/>
      <c r="M258" s="49"/>
      <c r="N258" s="49"/>
      <c r="O258" s="49"/>
      <c r="P258" s="49"/>
      <c r="Q258" s="49"/>
      <c r="R258" s="49"/>
      <c r="S258" s="49"/>
      <c r="T258" s="49"/>
      <c r="U258" s="49"/>
      <c r="V258" s="49"/>
      <c r="W258" s="49"/>
      <c r="X258" s="49"/>
      <c r="Y258" s="49"/>
      <c r="Z258" s="49"/>
      <c r="AA258" s="49"/>
    </row>
    <row r="259" spans="2:27" x14ac:dyDescent="0.25">
      <c r="B259" s="49"/>
      <c r="C259" s="49"/>
      <c r="D259" s="49"/>
      <c r="E259" s="49"/>
      <c r="F259" s="49"/>
      <c r="G259" s="49"/>
      <c r="H259" s="49"/>
      <c r="I259" s="49"/>
      <c r="J259" s="49"/>
      <c r="K259" s="49"/>
      <c r="L259" s="49"/>
      <c r="M259" s="49"/>
      <c r="N259" s="49"/>
      <c r="O259" s="49"/>
      <c r="P259" s="49"/>
      <c r="Q259" s="49"/>
      <c r="R259" s="49"/>
      <c r="S259" s="49"/>
      <c r="T259" s="49"/>
      <c r="U259" s="49"/>
      <c r="V259" s="49"/>
      <c r="W259" s="49"/>
      <c r="X259" s="49"/>
      <c r="Y259" s="49"/>
      <c r="Z259" s="49"/>
      <c r="AA259" s="49"/>
    </row>
    <row r="260" spans="2:27" x14ac:dyDescent="0.25">
      <c r="B260" s="49"/>
      <c r="C260" s="49"/>
      <c r="D260" s="49"/>
      <c r="E260" s="49"/>
      <c r="F260" s="49"/>
      <c r="G260" s="49"/>
      <c r="H260" s="49"/>
      <c r="I260" s="49"/>
      <c r="J260" s="49"/>
      <c r="K260" s="49"/>
      <c r="L260" s="49"/>
      <c r="M260" s="49"/>
      <c r="N260" s="49"/>
      <c r="O260" s="49"/>
      <c r="P260" s="49"/>
      <c r="Q260" s="49"/>
      <c r="R260" s="49"/>
      <c r="S260" s="49"/>
      <c r="T260" s="49"/>
      <c r="U260" s="49"/>
      <c r="V260" s="49"/>
      <c r="W260" s="49"/>
      <c r="X260" s="49"/>
      <c r="Y260" s="49"/>
      <c r="Z260" s="49"/>
      <c r="AA260" s="49"/>
    </row>
    <row r="261" spans="2:27" x14ac:dyDescent="0.25">
      <c r="B261" s="49"/>
      <c r="C261" s="49"/>
      <c r="D261" s="49"/>
      <c r="E261" s="49"/>
      <c r="F261" s="49"/>
      <c r="G261" s="49"/>
      <c r="H261" s="49"/>
      <c r="I261" s="49"/>
      <c r="J261" s="49"/>
      <c r="K261" s="49"/>
      <c r="L261" s="49"/>
      <c r="M261" s="49"/>
      <c r="N261" s="49"/>
      <c r="O261" s="49"/>
      <c r="P261" s="49"/>
      <c r="Q261" s="49"/>
      <c r="R261" s="49"/>
      <c r="S261" s="49"/>
      <c r="T261" s="49"/>
      <c r="U261" s="49"/>
      <c r="V261" s="49"/>
      <c r="W261" s="49"/>
      <c r="X261" s="49"/>
      <c r="Y261" s="49"/>
      <c r="Z261" s="49"/>
      <c r="AA261" s="49"/>
    </row>
    <row r="262" spans="2:27" x14ac:dyDescent="0.25">
      <c r="B262" s="49"/>
      <c r="C262" s="49"/>
      <c r="D262" s="49"/>
      <c r="E262" s="49"/>
      <c r="F262" s="49"/>
      <c r="G262" s="49"/>
      <c r="H262" s="49"/>
      <c r="I262" s="49"/>
      <c r="J262" s="49"/>
      <c r="K262" s="49"/>
      <c r="L262" s="49"/>
      <c r="M262" s="49"/>
      <c r="N262" s="49"/>
      <c r="O262" s="49"/>
      <c r="P262" s="49"/>
      <c r="Q262" s="49"/>
      <c r="R262" s="49"/>
      <c r="S262" s="49"/>
      <c r="T262" s="49"/>
      <c r="U262" s="49"/>
      <c r="V262" s="49"/>
      <c r="W262" s="49"/>
      <c r="X262" s="49"/>
      <c r="Y262" s="49"/>
      <c r="Z262" s="49"/>
      <c r="AA262" s="49"/>
    </row>
    <row r="263" spans="2:27" x14ac:dyDescent="0.25">
      <c r="B263" s="49"/>
      <c r="C263" s="49"/>
      <c r="D263" s="49"/>
      <c r="E263" s="49"/>
      <c r="F263" s="49"/>
      <c r="G263" s="49"/>
      <c r="H263" s="49"/>
      <c r="I263" s="49"/>
      <c r="J263" s="49"/>
      <c r="K263" s="49"/>
      <c r="L263" s="49"/>
      <c r="M263" s="49"/>
      <c r="N263" s="49"/>
      <c r="O263" s="49"/>
      <c r="P263" s="49"/>
      <c r="Q263" s="49"/>
      <c r="R263" s="49"/>
      <c r="S263" s="49"/>
      <c r="T263" s="49"/>
      <c r="U263" s="49"/>
      <c r="V263" s="49"/>
      <c r="W263" s="49"/>
      <c r="X263" s="49"/>
      <c r="Y263" s="49"/>
      <c r="Z263" s="49"/>
      <c r="AA263" s="49"/>
    </row>
    <row r="264" spans="2:27" x14ac:dyDescent="0.25">
      <c r="B264" s="49"/>
      <c r="C264" s="49"/>
      <c r="D264" s="49"/>
      <c r="E264" s="49"/>
      <c r="F264" s="49"/>
      <c r="G264" s="49"/>
      <c r="H264" s="49"/>
      <c r="I264" s="49"/>
      <c r="J264" s="49"/>
      <c r="K264" s="49"/>
      <c r="L264" s="49"/>
      <c r="M264" s="49"/>
      <c r="N264" s="49"/>
      <c r="O264" s="49"/>
      <c r="P264" s="49"/>
      <c r="Q264" s="49"/>
      <c r="R264" s="49"/>
      <c r="S264" s="49"/>
      <c r="T264" s="49"/>
      <c r="U264" s="49"/>
      <c r="V264" s="49"/>
      <c r="W264" s="49"/>
      <c r="X264" s="49"/>
      <c r="Y264" s="49"/>
      <c r="Z264" s="49"/>
      <c r="AA264" s="49"/>
    </row>
    <row r="265" spans="2:27" x14ac:dyDescent="0.25">
      <c r="B265" s="49"/>
      <c r="C265" s="49"/>
      <c r="D265" s="49"/>
      <c r="E265" s="49"/>
      <c r="F265" s="49"/>
      <c r="G265" s="49"/>
      <c r="H265" s="49"/>
      <c r="I265" s="49"/>
      <c r="J265" s="49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49"/>
      <c r="Z265" s="49"/>
      <c r="AA265" s="49"/>
    </row>
    <row r="266" spans="2:27" x14ac:dyDescent="0.25">
      <c r="B266" s="49"/>
      <c r="C266" s="49"/>
      <c r="D266" s="49"/>
      <c r="E266" s="49"/>
      <c r="F266" s="49"/>
      <c r="G266" s="49"/>
      <c r="H266" s="49"/>
      <c r="I266" s="49"/>
      <c r="J266" s="49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49"/>
      <c r="Z266" s="49"/>
      <c r="AA266" s="49"/>
    </row>
    <row r="267" spans="2:27" x14ac:dyDescent="0.25">
      <c r="B267" s="49"/>
      <c r="C267" s="49"/>
      <c r="D267" s="49"/>
      <c r="E267" s="49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  <c r="AA267" s="49"/>
    </row>
    <row r="268" spans="2:27" x14ac:dyDescent="0.25">
      <c r="B268" s="49"/>
      <c r="C268" s="49"/>
      <c r="D268" s="49"/>
      <c r="E268" s="49"/>
      <c r="F268" s="49"/>
      <c r="G268" s="49"/>
      <c r="H268" s="49"/>
      <c r="I268" s="49"/>
      <c r="J268" s="49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49"/>
      <c r="Z268" s="49"/>
      <c r="AA268" s="49"/>
    </row>
    <row r="269" spans="2:27" x14ac:dyDescent="0.25">
      <c r="B269" s="49"/>
      <c r="C269" s="49"/>
      <c r="D269" s="49"/>
      <c r="E269" s="49"/>
      <c r="F269" s="49"/>
      <c r="G269" s="49"/>
      <c r="H269" s="49"/>
      <c r="I269" s="49"/>
      <c r="J269" s="49"/>
      <c r="K269" s="49"/>
      <c r="L269" s="49"/>
      <c r="M269" s="49"/>
      <c r="N269" s="49"/>
      <c r="O269" s="49"/>
      <c r="P269" s="49"/>
      <c r="Q269" s="49"/>
      <c r="R269" s="49"/>
      <c r="S269" s="49"/>
      <c r="T269" s="49"/>
      <c r="U269" s="49"/>
      <c r="V269" s="49"/>
      <c r="W269" s="49"/>
      <c r="X269" s="49"/>
      <c r="Y269" s="49"/>
      <c r="Z269" s="49"/>
      <c r="AA269" s="49"/>
    </row>
    <row r="270" spans="2:27" x14ac:dyDescent="0.25">
      <c r="B270" s="49"/>
      <c r="C270" s="49"/>
      <c r="D270" s="49"/>
      <c r="E270" s="49"/>
      <c r="F270" s="49"/>
      <c r="G270" s="49"/>
      <c r="H270" s="49"/>
      <c r="I270" s="49"/>
      <c r="J270" s="49"/>
      <c r="K270" s="49"/>
      <c r="L270" s="49"/>
      <c r="M270" s="49"/>
      <c r="N270" s="49"/>
      <c r="O270" s="49"/>
      <c r="P270" s="49"/>
      <c r="Q270" s="49"/>
      <c r="R270" s="49"/>
      <c r="S270" s="49"/>
      <c r="T270" s="49"/>
      <c r="U270" s="49"/>
      <c r="V270" s="49"/>
      <c r="W270" s="49"/>
      <c r="X270" s="49"/>
      <c r="Y270" s="49"/>
      <c r="Z270" s="49"/>
      <c r="AA270" s="49"/>
    </row>
    <row r="271" spans="2:27" x14ac:dyDescent="0.25">
      <c r="B271" s="49"/>
      <c r="C271" s="49"/>
      <c r="D271" s="49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  <c r="AA271" s="49"/>
    </row>
    <row r="272" spans="2:27" x14ac:dyDescent="0.25">
      <c r="B272" s="49"/>
      <c r="C272" s="49"/>
      <c r="D272" s="49"/>
      <c r="E272" s="49"/>
      <c r="F272" s="49"/>
      <c r="G272" s="49"/>
      <c r="H272" s="49"/>
      <c r="I272" s="49"/>
      <c r="J272" s="49"/>
      <c r="K272" s="49"/>
      <c r="L272" s="49"/>
      <c r="M272" s="49"/>
      <c r="N272" s="49"/>
      <c r="O272" s="49"/>
      <c r="P272" s="49"/>
      <c r="Q272" s="49"/>
      <c r="R272" s="49"/>
      <c r="S272" s="49"/>
      <c r="T272" s="49"/>
      <c r="U272" s="49"/>
      <c r="V272" s="49"/>
      <c r="W272" s="49"/>
      <c r="X272" s="49"/>
      <c r="Y272" s="49"/>
      <c r="Z272" s="49"/>
      <c r="AA272" s="49"/>
    </row>
    <row r="273" spans="2:27" x14ac:dyDescent="0.25">
      <c r="B273" s="49"/>
      <c r="C273" s="49"/>
      <c r="D273" s="49"/>
      <c r="E273" s="49"/>
      <c r="F273" s="49"/>
      <c r="G273" s="49"/>
      <c r="H273" s="49"/>
      <c r="I273" s="49"/>
      <c r="J273" s="49"/>
      <c r="K273" s="49"/>
      <c r="L273" s="49"/>
      <c r="M273" s="49"/>
      <c r="N273" s="49"/>
      <c r="O273" s="49"/>
      <c r="P273" s="49"/>
      <c r="Q273" s="49"/>
      <c r="R273" s="49"/>
      <c r="S273" s="49"/>
      <c r="T273" s="49"/>
      <c r="U273" s="49"/>
      <c r="V273" s="49"/>
      <c r="W273" s="49"/>
      <c r="X273" s="49"/>
      <c r="Y273" s="49"/>
      <c r="Z273" s="49"/>
      <c r="AA273" s="49"/>
    </row>
    <row r="274" spans="2:27" x14ac:dyDescent="0.25">
      <c r="B274" s="49"/>
      <c r="C274" s="49"/>
      <c r="D274" s="49"/>
      <c r="E274" s="49"/>
      <c r="F274" s="49"/>
      <c r="G274" s="49"/>
      <c r="H274" s="49"/>
      <c r="I274" s="49"/>
      <c r="J274" s="49"/>
      <c r="K274" s="49"/>
      <c r="L274" s="49"/>
      <c r="M274" s="49"/>
      <c r="N274" s="49"/>
      <c r="O274" s="49"/>
      <c r="P274" s="49"/>
      <c r="Q274" s="49"/>
      <c r="R274" s="49"/>
      <c r="S274" s="49"/>
      <c r="T274" s="49"/>
      <c r="U274" s="49"/>
      <c r="V274" s="49"/>
      <c r="W274" s="49"/>
      <c r="X274" s="49"/>
      <c r="Y274" s="49"/>
      <c r="Z274" s="49"/>
      <c r="AA274" s="49"/>
    </row>
    <row r="275" spans="2:27" x14ac:dyDescent="0.25">
      <c r="B275" s="49"/>
      <c r="C275" s="49"/>
      <c r="D275" s="49"/>
      <c r="E275" s="49"/>
      <c r="F275" s="49"/>
      <c r="G275" s="49"/>
      <c r="H275" s="49"/>
      <c r="I275" s="49"/>
      <c r="J275" s="49"/>
      <c r="K275" s="49"/>
      <c r="L275" s="49"/>
      <c r="M275" s="49"/>
      <c r="N275" s="49"/>
      <c r="O275" s="49"/>
      <c r="P275" s="49"/>
      <c r="Q275" s="49"/>
      <c r="R275" s="49"/>
      <c r="S275" s="49"/>
      <c r="T275" s="49"/>
      <c r="U275" s="49"/>
      <c r="V275" s="49"/>
      <c r="W275" s="49"/>
      <c r="X275" s="49"/>
      <c r="Y275" s="49"/>
      <c r="Z275" s="49"/>
      <c r="AA275" s="49"/>
    </row>
    <row r="276" spans="2:27" x14ac:dyDescent="0.25">
      <c r="B276" s="49"/>
      <c r="C276" s="49"/>
      <c r="D276" s="49"/>
      <c r="E276" s="49"/>
      <c r="F276" s="49"/>
      <c r="G276" s="49"/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49"/>
      <c r="Y276" s="49"/>
      <c r="Z276" s="49"/>
      <c r="AA276" s="49"/>
    </row>
    <row r="277" spans="2:27" x14ac:dyDescent="0.25">
      <c r="B277" s="49"/>
      <c r="C277" s="49"/>
      <c r="D277" s="49"/>
      <c r="E277" s="49"/>
      <c r="F277" s="49"/>
      <c r="G277" s="49"/>
      <c r="H277" s="49"/>
      <c r="I277" s="49"/>
      <c r="J277" s="49"/>
      <c r="K277" s="49"/>
      <c r="L277" s="49"/>
      <c r="M277" s="49"/>
      <c r="N277" s="49"/>
      <c r="O277" s="49"/>
      <c r="P277" s="49"/>
      <c r="Q277" s="49"/>
      <c r="R277" s="49"/>
      <c r="S277" s="49"/>
      <c r="T277" s="49"/>
      <c r="U277" s="49"/>
      <c r="V277" s="49"/>
      <c r="W277" s="49"/>
      <c r="X277" s="49"/>
      <c r="Y277" s="49"/>
      <c r="Z277" s="49"/>
      <c r="AA277" s="49"/>
    </row>
    <row r="278" spans="2:27" x14ac:dyDescent="0.25">
      <c r="B278" s="49"/>
      <c r="C278" s="49"/>
      <c r="D278" s="49"/>
      <c r="E278" s="49"/>
      <c r="F278" s="49"/>
      <c r="G278" s="49"/>
      <c r="H278" s="49"/>
      <c r="I278" s="49"/>
      <c r="J278" s="49"/>
      <c r="K278" s="49"/>
      <c r="L278" s="49"/>
      <c r="M278" s="49"/>
      <c r="N278" s="49"/>
      <c r="O278" s="49"/>
      <c r="P278" s="49"/>
      <c r="Q278" s="49"/>
      <c r="R278" s="49"/>
      <c r="S278" s="49"/>
      <c r="T278" s="49"/>
      <c r="U278" s="49"/>
      <c r="V278" s="49"/>
      <c r="W278" s="49"/>
      <c r="X278" s="49"/>
      <c r="Y278" s="49"/>
      <c r="Z278" s="49"/>
      <c r="AA278" s="49"/>
    </row>
    <row r="279" spans="2:27" x14ac:dyDescent="0.25">
      <c r="B279" s="49"/>
      <c r="C279" s="49"/>
      <c r="D279" s="49"/>
      <c r="E279" s="49"/>
      <c r="F279" s="49"/>
      <c r="G279" s="49"/>
      <c r="H279" s="49"/>
      <c r="I279" s="49"/>
      <c r="J279" s="49"/>
      <c r="K279" s="49"/>
      <c r="L279" s="49"/>
      <c r="M279" s="49"/>
      <c r="N279" s="49"/>
      <c r="O279" s="49"/>
      <c r="P279" s="49"/>
      <c r="Q279" s="49"/>
      <c r="R279" s="49"/>
      <c r="S279" s="49"/>
      <c r="T279" s="49"/>
      <c r="U279" s="49"/>
      <c r="V279" s="49"/>
      <c r="W279" s="49"/>
      <c r="X279" s="49"/>
      <c r="Y279" s="49"/>
      <c r="Z279" s="49"/>
      <c r="AA279" s="49"/>
    </row>
    <row r="280" spans="2:27" x14ac:dyDescent="0.25">
      <c r="B280" s="49"/>
      <c r="C280" s="49"/>
      <c r="D280" s="49"/>
      <c r="E280" s="49"/>
      <c r="F280" s="49"/>
      <c r="G280" s="49"/>
      <c r="H280" s="49"/>
      <c r="I280" s="49"/>
      <c r="J280" s="49"/>
      <c r="K280" s="49"/>
      <c r="L280" s="49"/>
      <c r="M280" s="49"/>
      <c r="N280" s="49"/>
      <c r="O280" s="49"/>
      <c r="P280" s="49"/>
      <c r="Q280" s="49"/>
      <c r="R280" s="49"/>
      <c r="S280" s="49"/>
      <c r="T280" s="49"/>
      <c r="U280" s="49"/>
      <c r="V280" s="49"/>
      <c r="W280" s="49"/>
      <c r="X280" s="49"/>
      <c r="Y280" s="49"/>
      <c r="Z280" s="49"/>
      <c r="AA280" s="49"/>
    </row>
    <row r="281" spans="2:27" x14ac:dyDescent="0.25">
      <c r="B281" s="49"/>
      <c r="C281" s="49"/>
      <c r="D281" s="49"/>
      <c r="E281" s="49"/>
      <c r="F281" s="49"/>
      <c r="G281" s="49"/>
      <c r="H281" s="49"/>
      <c r="I281" s="49"/>
      <c r="J281" s="49"/>
      <c r="K281" s="49"/>
      <c r="L281" s="49"/>
      <c r="M281" s="49"/>
      <c r="N281" s="49"/>
      <c r="O281" s="49"/>
      <c r="P281" s="49"/>
      <c r="Q281" s="49"/>
      <c r="R281" s="49"/>
      <c r="S281" s="49"/>
      <c r="T281" s="49"/>
      <c r="U281" s="49"/>
      <c r="V281" s="49"/>
      <c r="W281" s="49"/>
      <c r="X281" s="49"/>
      <c r="Y281" s="49"/>
      <c r="Z281" s="49"/>
      <c r="AA281" s="49"/>
    </row>
    <row r="282" spans="2:27" x14ac:dyDescent="0.25">
      <c r="B282" s="49"/>
      <c r="C282" s="49"/>
      <c r="D282" s="49"/>
      <c r="E282" s="49"/>
      <c r="F282" s="49"/>
      <c r="G282" s="49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  <c r="AA282" s="49"/>
    </row>
    <row r="283" spans="2:27" x14ac:dyDescent="0.25">
      <c r="B283" s="49"/>
      <c r="C283" s="49"/>
      <c r="D283" s="49"/>
      <c r="E283" s="49"/>
      <c r="F283" s="49"/>
      <c r="G283" s="49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  <c r="AA283" s="49"/>
    </row>
    <row r="284" spans="2:27" x14ac:dyDescent="0.25">
      <c r="B284" s="49"/>
      <c r="C284" s="49"/>
      <c r="D284" s="49"/>
      <c r="E284" s="49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  <c r="AA284" s="49"/>
    </row>
    <row r="285" spans="2:27" x14ac:dyDescent="0.25">
      <c r="B285" s="49"/>
      <c r="C285" s="49"/>
      <c r="D285" s="49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AA285" s="49"/>
    </row>
    <row r="286" spans="2:27" x14ac:dyDescent="0.25">
      <c r="B286" s="49"/>
      <c r="C286" s="49"/>
      <c r="D286" s="49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AA286" s="49"/>
    </row>
    <row r="287" spans="2:27" x14ac:dyDescent="0.25">
      <c r="B287" s="49"/>
      <c r="C287" s="49"/>
      <c r="D287" s="49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AA287" s="49"/>
    </row>
    <row r="288" spans="2:27" x14ac:dyDescent="0.25">
      <c r="B288" s="49"/>
      <c r="C288" s="49"/>
      <c r="D288" s="49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AA288" s="49"/>
    </row>
    <row r="289" spans="2:27" x14ac:dyDescent="0.25">
      <c r="B289" s="49"/>
      <c r="C289" s="49"/>
      <c r="D289" s="49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AA289" s="49"/>
    </row>
    <row r="290" spans="2:27" x14ac:dyDescent="0.25">
      <c r="B290" s="49"/>
      <c r="C290" s="49"/>
      <c r="D290" s="49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AA290" s="49"/>
    </row>
    <row r="291" spans="2:27" x14ac:dyDescent="0.25">
      <c r="B291" s="49"/>
      <c r="C291" s="49"/>
      <c r="D291" s="49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AA291" s="49"/>
    </row>
    <row r="292" spans="2:27" x14ac:dyDescent="0.25">
      <c r="B292" s="49"/>
      <c r="C292" s="49"/>
      <c r="D292" s="49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AA292" s="49"/>
    </row>
    <row r="293" spans="2:27" x14ac:dyDescent="0.25">
      <c r="B293" s="49"/>
      <c r="C293" s="49"/>
      <c r="D293" s="49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AA293" s="49"/>
    </row>
    <row r="294" spans="2:27" x14ac:dyDescent="0.25">
      <c r="B294" s="49"/>
      <c r="C294" s="49"/>
      <c r="D294" s="49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AA294" s="49"/>
    </row>
    <row r="295" spans="2:27" x14ac:dyDescent="0.25">
      <c r="B295" s="49"/>
      <c r="C295" s="49"/>
      <c r="D295" s="49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AA295" s="49"/>
    </row>
    <row r="296" spans="2:27" x14ac:dyDescent="0.25">
      <c r="B296" s="49"/>
      <c r="C296" s="49"/>
      <c r="D296" s="49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AA296" s="49"/>
    </row>
    <row r="297" spans="2:27" x14ac:dyDescent="0.25">
      <c r="B297" s="49"/>
      <c r="C297" s="49"/>
      <c r="D297" s="49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AA297" s="49"/>
    </row>
    <row r="298" spans="2:27" x14ac:dyDescent="0.25">
      <c r="B298" s="49"/>
      <c r="C298" s="49"/>
      <c r="D298" s="49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AA298" s="49"/>
    </row>
    <row r="299" spans="2:27" x14ac:dyDescent="0.25">
      <c r="B299" s="49"/>
      <c r="C299" s="49"/>
      <c r="D299" s="49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AA299" s="49"/>
    </row>
    <row r="300" spans="2:27" x14ac:dyDescent="0.25">
      <c r="B300" s="49"/>
      <c r="C300" s="49"/>
      <c r="D300" s="49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AA300" s="49"/>
    </row>
    <row r="301" spans="2:27" x14ac:dyDescent="0.25">
      <c r="B301" s="49"/>
      <c r="C301" s="49"/>
      <c r="D301" s="49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AA301" s="49"/>
    </row>
    <row r="302" spans="2:27" x14ac:dyDescent="0.25">
      <c r="B302" s="49"/>
      <c r="C302" s="49"/>
      <c r="D302" s="49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AA302" s="49"/>
    </row>
    <row r="303" spans="2:27" x14ac:dyDescent="0.25">
      <c r="B303" s="49"/>
      <c r="C303" s="49"/>
      <c r="D303" s="49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AA303" s="49"/>
    </row>
    <row r="304" spans="2:27" x14ac:dyDescent="0.25">
      <c r="B304" s="49"/>
      <c r="C304" s="49"/>
      <c r="D304" s="49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AA304" s="49"/>
    </row>
    <row r="305" spans="2:27" x14ac:dyDescent="0.25">
      <c r="B305" s="49"/>
      <c r="C305" s="49"/>
      <c r="D305" s="49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AA305" s="49"/>
    </row>
    <row r="306" spans="2:27" x14ac:dyDescent="0.25">
      <c r="B306" s="49"/>
      <c r="C306" s="49"/>
      <c r="D306" s="49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AA306" s="49"/>
    </row>
    <row r="307" spans="2:27" x14ac:dyDescent="0.25">
      <c r="B307" s="49"/>
      <c r="C307" s="49"/>
      <c r="D307" s="49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AA307" s="49"/>
    </row>
    <row r="308" spans="2:27" x14ac:dyDescent="0.25">
      <c r="B308" s="49"/>
      <c r="C308" s="49"/>
      <c r="D308" s="49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AA308" s="49"/>
    </row>
    <row r="309" spans="2:27" x14ac:dyDescent="0.25">
      <c r="B309" s="49"/>
      <c r="C309" s="49"/>
      <c r="D309" s="49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AA309" s="49"/>
    </row>
    <row r="310" spans="2:27" x14ac:dyDescent="0.25">
      <c r="B310" s="49"/>
      <c r="C310" s="49"/>
      <c r="D310" s="49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AA310" s="49"/>
    </row>
    <row r="311" spans="2:27" x14ac:dyDescent="0.25">
      <c r="B311" s="49"/>
      <c r="C311" s="49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AA311" s="49"/>
    </row>
    <row r="312" spans="2:27" x14ac:dyDescent="0.25">
      <c r="B312" s="49"/>
      <c r="C312" s="49"/>
      <c r="D312" s="49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AA312" s="49"/>
    </row>
    <row r="313" spans="2:27" x14ac:dyDescent="0.25">
      <c r="B313" s="49"/>
      <c r="C313" s="49"/>
      <c r="D313" s="49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AA313" s="49"/>
    </row>
    <row r="314" spans="2:27" x14ac:dyDescent="0.25">
      <c r="B314" s="49"/>
      <c r="C314" s="49"/>
      <c r="D314" s="49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AA314" s="49"/>
    </row>
    <row r="315" spans="2:27" x14ac:dyDescent="0.25">
      <c r="B315" s="49"/>
      <c r="C315" s="49"/>
      <c r="D315" s="49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AA315" s="49"/>
    </row>
    <row r="316" spans="2:27" x14ac:dyDescent="0.25">
      <c r="B316" s="49"/>
      <c r="C316" s="49"/>
      <c r="D316" s="49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AA316" s="49"/>
    </row>
    <row r="317" spans="2:27" x14ac:dyDescent="0.25">
      <c r="B317" s="49"/>
      <c r="C317" s="49"/>
      <c r="D317" s="49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AA317" s="49"/>
    </row>
    <row r="318" spans="2:27" x14ac:dyDescent="0.25">
      <c r="B318" s="49"/>
      <c r="C318" s="49"/>
      <c r="D318" s="49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AA318" s="49"/>
    </row>
    <row r="319" spans="2:27" x14ac:dyDescent="0.25">
      <c r="B319" s="49"/>
      <c r="C319" s="49"/>
      <c r="D319" s="49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AA319" s="49"/>
    </row>
    <row r="320" spans="2:27" x14ac:dyDescent="0.25">
      <c r="B320" s="49"/>
      <c r="C320" s="49"/>
      <c r="D320" s="49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AA320" s="49"/>
    </row>
    <row r="321" spans="2:27" x14ac:dyDescent="0.25">
      <c r="B321" s="49"/>
      <c r="C321" s="49"/>
      <c r="D321" s="49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AA321" s="49"/>
    </row>
    <row r="322" spans="2:27" x14ac:dyDescent="0.25">
      <c r="B322" s="49"/>
      <c r="C322" s="49"/>
      <c r="D322" s="49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AA322" s="49"/>
    </row>
    <row r="323" spans="2:27" x14ac:dyDescent="0.25">
      <c r="B323" s="49"/>
      <c r="C323" s="49"/>
      <c r="D323" s="49"/>
      <c r="E323" s="49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  <c r="AA323" s="49"/>
    </row>
    <row r="324" spans="2:27" x14ac:dyDescent="0.25">
      <c r="B324" s="49"/>
      <c r="C324" s="49"/>
      <c r="D324" s="49"/>
      <c r="E324" s="49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  <c r="AA324" s="49"/>
    </row>
    <row r="325" spans="2:27" x14ac:dyDescent="0.25">
      <c r="B325" s="49"/>
      <c r="C325" s="49"/>
      <c r="D325" s="49"/>
      <c r="E325" s="49"/>
      <c r="F325" s="49"/>
      <c r="G325" s="49"/>
      <c r="H325" s="49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49"/>
      <c r="U325" s="49"/>
      <c r="V325" s="49"/>
      <c r="W325" s="49"/>
      <c r="X325" s="49"/>
      <c r="Y325" s="49"/>
      <c r="Z325" s="49"/>
      <c r="AA325" s="49"/>
    </row>
    <row r="326" spans="2:27" x14ac:dyDescent="0.25">
      <c r="B326" s="49"/>
      <c r="C326" s="49"/>
      <c r="D326" s="49"/>
      <c r="E326" s="49"/>
      <c r="F326" s="49"/>
      <c r="G326" s="49"/>
      <c r="H326" s="49"/>
      <c r="I326" s="49"/>
      <c r="J326" s="49"/>
      <c r="K326" s="49"/>
      <c r="L326" s="49"/>
      <c r="M326" s="49"/>
      <c r="N326" s="49"/>
      <c r="O326" s="49"/>
      <c r="P326" s="49"/>
      <c r="Q326" s="49"/>
      <c r="R326" s="49"/>
      <c r="S326" s="49"/>
      <c r="T326" s="49"/>
      <c r="U326" s="49"/>
      <c r="V326" s="49"/>
      <c r="W326" s="49"/>
      <c r="X326" s="49"/>
      <c r="Y326" s="49"/>
      <c r="Z326" s="49"/>
      <c r="AA326" s="49"/>
    </row>
    <row r="327" spans="2:27" x14ac:dyDescent="0.25">
      <c r="B327" s="49"/>
      <c r="C327" s="49"/>
      <c r="D327" s="49"/>
      <c r="E327" s="49"/>
      <c r="F327" s="49"/>
      <c r="G327" s="49"/>
      <c r="H327" s="49"/>
      <c r="I327" s="49"/>
      <c r="J327" s="49"/>
      <c r="K327" s="49"/>
      <c r="L327" s="49"/>
      <c r="M327" s="49"/>
      <c r="N327" s="49"/>
      <c r="O327" s="49"/>
      <c r="P327" s="49"/>
      <c r="Q327" s="49"/>
      <c r="R327" s="49"/>
      <c r="S327" s="49"/>
      <c r="T327" s="49"/>
      <c r="U327" s="49"/>
      <c r="V327" s="49"/>
      <c r="W327" s="49"/>
      <c r="X327" s="49"/>
      <c r="Y327" s="49"/>
      <c r="Z327" s="49"/>
      <c r="AA327" s="49"/>
    </row>
    <row r="328" spans="2:27" x14ac:dyDescent="0.25">
      <c r="B328" s="49"/>
      <c r="C328" s="49"/>
      <c r="D328" s="49"/>
      <c r="E328" s="49"/>
      <c r="F328" s="49"/>
      <c r="G328" s="49"/>
      <c r="H328" s="49"/>
      <c r="I328" s="49"/>
      <c r="J328" s="49"/>
      <c r="K328" s="49"/>
      <c r="L328" s="49"/>
      <c r="M328" s="49"/>
      <c r="N328" s="49"/>
      <c r="O328" s="49"/>
      <c r="P328" s="49"/>
      <c r="Q328" s="49"/>
      <c r="R328" s="49"/>
      <c r="S328" s="49"/>
      <c r="T328" s="49"/>
      <c r="U328" s="49"/>
      <c r="V328" s="49"/>
      <c r="W328" s="49"/>
      <c r="X328" s="49"/>
      <c r="Y328" s="49"/>
      <c r="Z328" s="49"/>
      <c r="AA328" s="49"/>
    </row>
    <row r="329" spans="2:27" x14ac:dyDescent="0.25">
      <c r="B329" s="49"/>
      <c r="C329" s="49"/>
      <c r="D329" s="49"/>
      <c r="E329" s="49"/>
      <c r="F329" s="49"/>
      <c r="G329" s="49"/>
      <c r="H329" s="49"/>
      <c r="I329" s="49"/>
      <c r="J329" s="49"/>
      <c r="K329" s="49"/>
      <c r="L329" s="49"/>
      <c r="M329" s="49"/>
      <c r="N329" s="49"/>
      <c r="O329" s="49"/>
      <c r="P329" s="49"/>
      <c r="Q329" s="49"/>
      <c r="R329" s="49"/>
      <c r="S329" s="49"/>
      <c r="T329" s="49"/>
      <c r="U329" s="49"/>
      <c r="V329" s="49"/>
      <c r="W329" s="49"/>
      <c r="X329" s="49"/>
      <c r="Y329" s="49"/>
      <c r="Z329" s="49"/>
      <c r="AA329" s="49"/>
    </row>
    <row r="330" spans="2:27" x14ac:dyDescent="0.25">
      <c r="B330" s="49"/>
      <c r="C330" s="49"/>
      <c r="D330" s="49"/>
      <c r="E330" s="49"/>
      <c r="F330" s="49"/>
      <c r="G330" s="49"/>
      <c r="H330" s="49"/>
      <c r="I330" s="49"/>
      <c r="J330" s="49"/>
      <c r="K330" s="49"/>
      <c r="L330" s="49"/>
      <c r="M330" s="49"/>
      <c r="N330" s="49"/>
      <c r="O330" s="49"/>
      <c r="P330" s="49"/>
      <c r="Q330" s="49"/>
      <c r="R330" s="49"/>
      <c r="S330" s="49"/>
      <c r="T330" s="49"/>
      <c r="U330" s="49"/>
      <c r="V330" s="49"/>
      <c r="W330" s="49"/>
      <c r="X330" s="49"/>
      <c r="Y330" s="49"/>
      <c r="Z330" s="49"/>
      <c r="AA330" s="49"/>
    </row>
    <row r="331" spans="2:27" x14ac:dyDescent="0.25">
      <c r="B331" s="49"/>
      <c r="C331" s="49"/>
      <c r="D331" s="49"/>
      <c r="E331" s="49"/>
      <c r="F331" s="49"/>
      <c r="G331" s="49"/>
      <c r="H331" s="49"/>
      <c r="I331" s="49"/>
      <c r="J331" s="49"/>
      <c r="K331" s="49"/>
      <c r="L331" s="49"/>
      <c r="M331" s="49"/>
      <c r="N331" s="49"/>
      <c r="O331" s="49"/>
      <c r="P331" s="49"/>
      <c r="Q331" s="49"/>
      <c r="R331" s="49"/>
      <c r="S331" s="49"/>
      <c r="T331" s="49"/>
      <c r="U331" s="49"/>
      <c r="V331" s="49"/>
      <c r="W331" s="49"/>
      <c r="X331" s="49"/>
      <c r="Y331" s="49"/>
      <c r="Z331" s="49"/>
      <c r="AA331" s="49"/>
    </row>
    <row r="332" spans="2:27" x14ac:dyDescent="0.25">
      <c r="B332" s="49"/>
      <c r="C332" s="49"/>
      <c r="D332" s="49"/>
      <c r="E332" s="49"/>
      <c r="F332" s="49"/>
      <c r="G332" s="49"/>
      <c r="H332" s="49"/>
      <c r="I332" s="49"/>
      <c r="J332" s="49"/>
      <c r="K332" s="49"/>
      <c r="L332" s="49"/>
      <c r="M332" s="49"/>
      <c r="N332" s="49"/>
      <c r="O332" s="49"/>
      <c r="P332" s="49"/>
      <c r="Q332" s="49"/>
      <c r="R332" s="49"/>
      <c r="S332" s="49"/>
      <c r="T332" s="49"/>
      <c r="U332" s="49"/>
      <c r="V332" s="49"/>
      <c r="W332" s="49"/>
      <c r="X332" s="49"/>
      <c r="Y332" s="49"/>
      <c r="Z332" s="49"/>
      <c r="AA332" s="49"/>
    </row>
    <row r="333" spans="2:27" x14ac:dyDescent="0.25">
      <c r="B333" s="49"/>
      <c r="C333" s="49"/>
      <c r="D333" s="49"/>
      <c r="E333" s="49"/>
      <c r="F333" s="49"/>
      <c r="G333" s="49"/>
      <c r="H333" s="49"/>
      <c r="I333" s="49"/>
      <c r="J333" s="49"/>
      <c r="K333" s="49"/>
      <c r="L333" s="49"/>
      <c r="M333" s="49"/>
      <c r="N333" s="49"/>
      <c r="O333" s="49"/>
      <c r="P333" s="49"/>
      <c r="Q333" s="49"/>
      <c r="R333" s="49"/>
      <c r="S333" s="49"/>
      <c r="T333" s="49"/>
      <c r="U333" s="49"/>
      <c r="V333" s="49"/>
      <c r="W333" s="49"/>
      <c r="X333" s="49"/>
      <c r="Y333" s="49"/>
      <c r="Z333" s="49"/>
      <c r="AA333" s="49"/>
    </row>
    <row r="334" spans="2:27" x14ac:dyDescent="0.25">
      <c r="B334" s="49"/>
      <c r="C334" s="49"/>
      <c r="D334" s="49"/>
      <c r="E334" s="49"/>
      <c r="F334" s="49"/>
      <c r="G334" s="49"/>
      <c r="H334" s="49"/>
      <c r="I334" s="49"/>
      <c r="J334" s="49"/>
      <c r="K334" s="49"/>
      <c r="L334" s="49"/>
      <c r="M334" s="49"/>
      <c r="N334" s="49"/>
      <c r="O334" s="49"/>
      <c r="P334" s="49"/>
      <c r="Q334" s="49"/>
      <c r="R334" s="49"/>
      <c r="S334" s="49"/>
      <c r="T334" s="49"/>
      <c r="U334" s="49"/>
      <c r="V334" s="49"/>
      <c r="W334" s="49"/>
      <c r="X334" s="49"/>
      <c r="Y334" s="49"/>
      <c r="Z334" s="49"/>
      <c r="AA334" s="49"/>
    </row>
    <row r="335" spans="2:27" x14ac:dyDescent="0.25">
      <c r="B335" s="49"/>
      <c r="C335" s="49"/>
      <c r="D335" s="49"/>
      <c r="E335" s="49"/>
      <c r="F335" s="49"/>
      <c r="G335" s="49"/>
      <c r="H335" s="49"/>
      <c r="I335" s="49"/>
      <c r="J335" s="49"/>
      <c r="K335" s="49"/>
      <c r="L335" s="49"/>
      <c r="M335" s="49"/>
      <c r="N335" s="49"/>
      <c r="O335" s="49"/>
      <c r="P335" s="49"/>
      <c r="Q335" s="49"/>
      <c r="R335" s="49"/>
      <c r="S335" s="49"/>
      <c r="T335" s="49"/>
      <c r="U335" s="49"/>
      <c r="V335" s="49"/>
      <c r="W335" s="49"/>
      <c r="X335" s="49"/>
      <c r="Y335" s="49"/>
      <c r="Z335" s="49"/>
      <c r="AA335" s="49"/>
    </row>
    <row r="336" spans="2:27" x14ac:dyDescent="0.25">
      <c r="B336" s="49"/>
      <c r="C336" s="49"/>
      <c r="D336" s="49"/>
      <c r="E336" s="49"/>
      <c r="F336" s="49"/>
      <c r="G336" s="49"/>
      <c r="H336" s="49"/>
      <c r="I336" s="49"/>
      <c r="J336" s="49"/>
      <c r="K336" s="49"/>
      <c r="L336" s="49"/>
      <c r="M336" s="49"/>
      <c r="N336" s="49"/>
      <c r="O336" s="49"/>
      <c r="P336" s="49"/>
      <c r="Q336" s="49"/>
      <c r="R336" s="49"/>
      <c r="S336" s="49"/>
      <c r="T336" s="49"/>
      <c r="U336" s="49"/>
      <c r="V336" s="49"/>
      <c r="W336" s="49"/>
      <c r="X336" s="49"/>
      <c r="Y336" s="49"/>
      <c r="Z336" s="49"/>
      <c r="AA336" s="49"/>
    </row>
    <row r="337" spans="2:27" x14ac:dyDescent="0.25">
      <c r="B337" s="49"/>
      <c r="C337" s="49"/>
      <c r="D337" s="49"/>
      <c r="E337" s="49"/>
      <c r="F337" s="49"/>
      <c r="G337" s="49"/>
      <c r="H337" s="49"/>
      <c r="I337" s="49"/>
      <c r="J337" s="49"/>
      <c r="K337" s="49"/>
      <c r="L337" s="49"/>
      <c r="M337" s="49"/>
      <c r="N337" s="49"/>
      <c r="O337" s="49"/>
      <c r="P337" s="49"/>
      <c r="Q337" s="49"/>
      <c r="R337" s="49"/>
      <c r="S337" s="49"/>
      <c r="T337" s="49"/>
      <c r="U337" s="49"/>
      <c r="V337" s="49"/>
      <c r="W337" s="49"/>
      <c r="X337" s="49"/>
      <c r="Y337" s="49"/>
      <c r="Z337" s="49"/>
      <c r="AA337" s="49"/>
    </row>
    <row r="338" spans="2:27" x14ac:dyDescent="0.25">
      <c r="B338" s="49"/>
      <c r="C338" s="49"/>
      <c r="D338" s="49"/>
      <c r="E338" s="49"/>
      <c r="F338" s="49"/>
      <c r="G338" s="49"/>
      <c r="H338" s="49"/>
      <c r="I338" s="49"/>
      <c r="J338" s="49"/>
      <c r="K338" s="49"/>
      <c r="L338" s="49"/>
      <c r="M338" s="49"/>
      <c r="N338" s="49"/>
      <c r="O338" s="49"/>
      <c r="P338" s="49"/>
      <c r="Q338" s="49"/>
      <c r="R338" s="49"/>
      <c r="S338" s="49"/>
      <c r="T338" s="49"/>
      <c r="U338" s="49"/>
      <c r="V338" s="49"/>
      <c r="W338" s="49"/>
      <c r="X338" s="49"/>
      <c r="Y338" s="49"/>
      <c r="Z338" s="49"/>
      <c r="AA338" s="49"/>
    </row>
    <row r="339" spans="2:27" x14ac:dyDescent="0.25">
      <c r="B339" s="49"/>
      <c r="C339" s="49"/>
      <c r="D339" s="49"/>
      <c r="E339" s="49"/>
      <c r="F339" s="49"/>
      <c r="G339" s="49"/>
      <c r="H339" s="49"/>
      <c r="I339" s="49"/>
      <c r="J339" s="49"/>
      <c r="K339" s="49"/>
      <c r="L339" s="49"/>
      <c r="M339" s="49"/>
      <c r="N339" s="49"/>
      <c r="O339" s="49"/>
      <c r="P339" s="49"/>
      <c r="Q339" s="49"/>
      <c r="R339" s="49"/>
      <c r="S339" s="49"/>
      <c r="T339" s="49"/>
      <c r="U339" s="49"/>
      <c r="V339" s="49"/>
      <c r="W339" s="49"/>
      <c r="X339" s="49"/>
      <c r="Y339" s="49"/>
      <c r="Z339" s="49"/>
      <c r="AA339" s="49"/>
    </row>
    <row r="340" spans="2:27" x14ac:dyDescent="0.25">
      <c r="B340" s="49"/>
      <c r="C340" s="49"/>
      <c r="D340" s="49"/>
      <c r="E340" s="49"/>
      <c r="F340" s="49"/>
      <c r="G340" s="49"/>
      <c r="H340" s="49"/>
      <c r="I340" s="49"/>
      <c r="J340" s="49"/>
      <c r="K340" s="49"/>
      <c r="L340" s="49"/>
      <c r="M340" s="49"/>
      <c r="N340" s="49"/>
      <c r="O340" s="49"/>
      <c r="P340" s="49"/>
      <c r="Q340" s="49"/>
      <c r="R340" s="49"/>
      <c r="S340" s="49"/>
      <c r="T340" s="49"/>
      <c r="U340" s="49"/>
      <c r="V340" s="49"/>
      <c r="W340" s="49"/>
      <c r="X340" s="49"/>
      <c r="Y340" s="49"/>
      <c r="Z340" s="49"/>
      <c r="AA340" s="49"/>
    </row>
    <row r="341" spans="2:27" x14ac:dyDescent="0.25">
      <c r="B341" s="49"/>
      <c r="C341" s="49"/>
      <c r="D341" s="49"/>
      <c r="E341" s="49"/>
      <c r="F341" s="49"/>
      <c r="G341" s="49"/>
      <c r="H341" s="49"/>
      <c r="I341" s="49"/>
      <c r="J341" s="49"/>
      <c r="K341" s="49"/>
      <c r="L341" s="49"/>
      <c r="M341" s="49"/>
      <c r="N341" s="49"/>
      <c r="O341" s="49"/>
      <c r="P341" s="49"/>
      <c r="Q341" s="49"/>
      <c r="R341" s="49"/>
      <c r="S341" s="49"/>
      <c r="T341" s="49"/>
      <c r="U341" s="49"/>
      <c r="V341" s="49"/>
      <c r="W341" s="49"/>
      <c r="X341" s="49"/>
      <c r="Y341" s="49"/>
      <c r="Z341" s="49"/>
      <c r="AA341" s="49"/>
    </row>
    <row r="342" spans="2:27" x14ac:dyDescent="0.25">
      <c r="B342" s="49"/>
      <c r="C342" s="49"/>
      <c r="D342" s="49"/>
      <c r="E342" s="49"/>
      <c r="F342" s="49"/>
      <c r="G342" s="49"/>
      <c r="H342" s="49"/>
      <c r="I342" s="49"/>
      <c r="J342" s="49"/>
      <c r="K342" s="49"/>
      <c r="L342" s="49"/>
      <c r="M342" s="49"/>
      <c r="N342" s="49"/>
      <c r="O342" s="49"/>
      <c r="P342" s="49"/>
      <c r="Q342" s="49"/>
      <c r="R342" s="49"/>
      <c r="S342" s="49"/>
      <c r="T342" s="49"/>
      <c r="U342" s="49"/>
      <c r="V342" s="49"/>
      <c r="W342" s="49"/>
      <c r="X342" s="49"/>
      <c r="Y342" s="49"/>
      <c r="Z342" s="49"/>
      <c r="AA342" s="49"/>
    </row>
    <row r="343" spans="2:27" x14ac:dyDescent="0.25">
      <c r="B343" s="49"/>
      <c r="C343" s="49"/>
      <c r="D343" s="49"/>
      <c r="E343" s="49"/>
      <c r="F343" s="49"/>
      <c r="G343" s="49"/>
      <c r="H343" s="49"/>
      <c r="I343" s="49"/>
      <c r="J343" s="49"/>
      <c r="K343" s="49"/>
      <c r="L343" s="49"/>
      <c r="M343" s="49"/>
      <c r="N343" s="49"/>
      <c r="O343" s="49"/>
      <c r="P343" s="49"/>
      <c r="Q343" s="49"/>
      <c r="R343" s="49"/>
      <c r="S343" s="49"/>
      <c r="T343" s="49"/>
      <c r="U343" s="49"/>
      <c r="V343" s="49"/>
      <c r="W343" s="49"/>
      <c r="X343" s="49"/>
      <c r="Y343" s="49"/>
      <c r="Z343" s="49"/>
      <c r="AA343" s="49"/>
    </row>
    <row r="344" spans="2:27" x14ac:dyDescent="0.25">
      <c r="B344" s="49"/>
      <c r="C344" s="49"/>
      <c r="D344" s="49"/>
      <c r="E344" s="49"/>
      <c r="F344" s="49"/>
      <c r="G344" s="49"/>
      <c r="H344" s="49"/>
      <c r="I344" s="49"/>
      <c r="J344" s="49"/>
      <c r="K344" s="49"/>
      <c r="L344" s="49"/>
      <c r="M344" s="49"/>
      <c r="N344" s="49"/>
      <c r="O344" s="49"/>
      <c r="P344" s="49"/>
      <c r="Q344" s="49"/>
      <c r="R344" s="49"/>
      <c r="S344" s="49"/>
      <c r="T344" s="49"/>
      <c r="U344" s="49"/>
      <c r="V344" s="49"/>
      <c r="W344" s="49"/>
      <c r="X344" s="49"/>
      <c r="Y344" s="49"/>
      <c r="Z344" s="49"/>
      <c r="AA344" s="49"/>
    </row>
    <row r="345" spans="2:27" x14ac:dyDescent="0.25">
      <c r="B345" s="49"/>
      <c r="C345" s="49"/>
      <c r="D345" s="49"/>
      <c r="E345" s="49"/>
      <c r="F345" s="49"/>
      <c r="G345" s="49"/>
      <c r="H345" s="49"/>
      <c r="I345" s="49"/>
      <c r="J345" s="49"/>
      <c r="K345" s="49"/>
      <c r="L345" s="49"/>
      <c r="M345" s="49"/>
      <c r="N345" s="49"/>
      <c r="O345" s="49"/>
      <c r="P345" s="49"/>
      <c r="Q345" s="49"/>
      <c r="R345" s="49"/>
      <c r="S345" s="49"/>
      <c r="T345" s="49"/>
      <c r="U345" s="49"/>
      <c r="V345" s="49"/>
      <c r="W345" s="49"/>
      <c r="X345" s="49"/>
      <c r="Y345" s="49"/>
      <c r="Z345" s="49"/>
      <c r="AA345" s="49"/>
    </row>
    <row r="346" spans="2:27" x14ac:dyDescent="0.25">
      <c r="B346" s="49"/>
      <c r="C346" s="49"/>
      <c r="D346" s="49"/>
      <c r="E346" s="49"/>
      <c r="F346" s="49"/>
      <c r="G346" s="49"/>
      <c r="H346" s="49"/>
      <c r="I346" s="49"/>
      <c r="J346" s="49"/>
      <c r="K346" s="49"/>
      <c r="L346" s="49"/>
      <c r="M346" s="49"/>
      <c r="N346" s="49"/>
      <c r="O346" s="49"/>
      <c r="P346" s="49"/>
      <c r="Q346" s="49"/>
      <c r="R346" s="49"/>
      <c r="S346" s="49"/>
      <c r="T346" s="49"/>
      <c r="U346" s="49"/>
      <c r="V346" s="49"/>
      <c r="W346" s="49"/>
      <c r="X346" s="49"/>
      <c r="Y346" s="49"/>
      <c r="Z346" s="49"/>
      <c r="AA346" s="49"/>
    </row>
    <row r="347" spans="2:27" x14ac:dyDescent="0.25">
      <c r="B347" s="49"/>
      <c r="C347" s="49"/>
      <c r="D347" s="49"/>
      <c r="E347" s="49"/>
      <c r="F347" s="49"/>
      <c r="G347" s="49"/>
      <c r="H347" s="49"/>
      <c r="I347" s="49"/>
      <c r="J347" s="49"/>
      <c r="K347" s="49"/>
      <c r="L347" s="49"/>
      <c r="M347" s="49"/>
      <c r="N347" s="49"/>
      <c r="O347" s="49"/>
      <c r="P347" s="49"/>
      <c r="Q347" s="49"/>
      <c r="R347" s="49"/>
      <c r="S347" s="49"/>
      <c r="T347" s="49"/>
      <c r="U347" s="49"/>
      <c r="V347" s="49"/>
      <c r="W347" s="49"/>
      <c r="X347" s="49"/>
      <c r="Y347" s="49"/>
      <c r="Z347" s="49"/>
      <c r="AA347" s="49"/>
    </row>
    <row r="348" spans="2:27" x14ac:dyDescent="0.25">
      <c r="B348" s="49"/>
      <c r="C348" s="49"/>
      <c r="D348" s="49"/>
      <c r="E348" s="49"/>
      <c r="F348" s="49"/>
      <c r="G348" s="49"/>
      <c r="H348" s="49"/>
      <c r="I348" s="49"/>
      <c r="J348" s="49"/>
      <c r="K348" s="49"/>
      <c r="L348" s="49"/>
      <c r="M348" s="49"/>
      <c r="N348" s="49"/>
      <c r="O348" s="49"/>
      <c r="P348" s="49"/>
      <c r="Q348" s="49"/>
      <c r="R348" s="49"/>
      <c r="S348" s="49"/>
      <c r="T348" s="49"/>
      <c r="U348" s="49"/>
      <c r="V348" s="49"/>
      <c r="W348" s="49"/>
      <c r="X348" s="49"/>
      <c r="Y348" s="49"/>
      <c r="Z348" s="49"/>
      <c r="AA348" s="49"/>
    </row>
    <row r="349" spans="2:27" x14ac:dyDescent="0.25">
      <c r="B349" s="49"/>
      <c r="C349" s="49"/>
      <c r="D349" s="49"/>
      <c r="E349" s="49"/>
      <c r="F349" s="49"/>
      <c r="G349" s="49"/>
      <c r="H349" s="49"/>
      <c r="I349" s="49"/>
      <c r="J349" s="49"/>
      <c r="K349" s="49"/>
      <c r="L349" s="49"/>
      <c r="M349" s="49"/>
      <c r="N349" s="49"/>
      <c r="O349" s="49"/>
      <c r="P349" s="49"/>
      <c r="Q349" s="49"/>
      <c r="R349" s="49"/>
      <c r="S349" s="49"/>
      <c r="T349" s="49"/>
      <c r="U349" s="49"/>
      <c r="V349" s="49"/>
      <c r="W349" s="49"/>
      <c r="X349" s="49"/>
      <c r="Y349" s="49"/>
      <c r="Z349" s="49"/>
      <c r="AA349" s="49"/>
    </row>
    <row r="350" spans="2:27" x14ac:dyDescent="0.25">
      <c r="B350" s="49"/>
      <c r="C350" s="49"/>
      <c r="D350" s="49"/>
      <c r="E350" s="49"/>
      <c r="F350" s="49"/>
      <c r="G350" s="49"/>
      <c r="H350" s="49"/>
      <c r="I350" s="49"/>
      <c r="J350" s="49"/>
      <c r="K350" s="49"/>
      <c r="L350" s="49"/>
      <c r="M350" s="49"/>
      <c r="N350" s="49"/>
      <c r="O350" s="49"/>
      <c r="P350" s="49"/>
      <c r="Q350" s="49"/>
      <c r="R350" s="49"/>
      <c r="S350" s="49"/>
      <c r="T350" s="49"/>
      <c r="U350" s="49"/>
      <c r="V350" s="49"/>
      <c r="W350" s="49"/>
      <c r="X350" s="49"/>
      <c r="Y350" s="49"/>
      <c r="Z350" s="49"/>
      <c r="AA350" s="49"/>
    </row>
    <row r="351" spans="2:27" x14ac:dyDescent="0.25">
      <c r="B351" s="49"/>
      <c r="C351" s="49"/>
      <c r="D351" s="49"/>
      <c r="E351" s="49"/>
      <c r="F351" s="49"/>
      <c r="G351" s="49"/>
      <c r="H351" s="49"/>
      <c r="I351" s="49"/>
      <c r="J351" s="49"/>
      <c r="K351" s="49"/>
      <c r="L351" s="49"/>
      <c r="M351" s="49"/>
      <c r="N351" s="49"/>
      <c r="O351" s="49"/>
      <c r="P351" s="49"/>
      <c r="Q351" s="49"/>
      <c r="R351" s="49"/>
      <c r="S351" s="49"/>
      <c r="T351" s="49"/>
      <c r="U351" s="49"/>
      <c r="V351" s="49"/>
      <c r="W351" s="49"/>
      <c r="X351" s="49"/>
      <c r="Y351" s="49"/>
      <c r="Z351" s="49"/>
      <c r="AA351" s="49"/>
    </row>
    <row r="352" spans="2:27" x14ac:dyDescent="0.25">
      <c r="B352" s="49"/>
      <c r="C352" s="49"/>
      <c r="D352" s="49"/>
      <c r="E352" s="49"/>
      <c r="F352" s="49"/>
      <c r="G352" s="49"/>
      <c r="H352" s="49"/>
      <c r="I352" s="49"/>
      <c r="J352" s="49"/>
      <c r="K352" s="49"/>
      <c r="L352" s="49"/>
      <c r="M352" s="49"/>
      <c r="N352" s="49"/>
      <c r="O352" s="49"/>
      <c r="P352" s="49"/>
      <c r="Q352" s="49"/>
      <c r="R352" s="49"/>
      <c r="S352" s="49"/>
      <c r="T352" s="49"/>
      <c r="U352" s="49"/>
      <c r="V352" s="49"/>
      <c r="W352" s="49"/>
      <c r="X352" s="49"/>
      <c r="Y352" s="49"/>
      <c r="Z352" s="49"/>
      <c r="AA352" s="49"/>
    </row>
    <row r="353" spans="2:27" x14ac:dyDescent="0.25">
      <c r="B353" s="49"/>
      <c r="C353" s="49"/>
      <c r="D353" s="49"/>
      <c r="E353" s="49"/>
      <c r="F353" s="49"/>
      <c r="G353" s="49"/>
      <c r="H353" s="49"/>
      <c r="I353" s="49"/>
      <c r="J353" s="49"/>
      <c r="K353" s="49"/>
      <c r="L353" s="49"/>
      <c r="M353" s="49"/>
      <c r="N353" s="49"/>
      <c r="O353" s="49"/>
      <c r="P353" s="49"/>
      <c r="Q353" s="49"/>
      <c r="R353" s="49"/>
      <c r="S353" s="49"/>
      <c r="T353" s="49"/>
      <c r="U353" s="49"/>
      <c r="V353" s="49"/>
      <c r="W353" s="49"/>
      <c r="X353" s="49"/>
      <c r="Y353" s="49"/>
      <c r="Z353" s="49"/>
      <c r="AA353" s="49"/>
    </row>
    <row r="354" spans="2:27" x14ac:dyDescent="0.25">
      <c r="B354" s="49"/>
      <c r="C354" s="49"/>
      <c r="D354" s="49"/>
      <c r="E354" s="49"/>
      <c r="F354" s="49"/>
      <c r="G354" s="49"/>
      <c r="H354" s="49"/>
      <c r="I354" s="49"/>
      <c r="J354" s="49"/>
      <c r="K354" s="49"/>
      <c r="L354" s="49"/>
      <c r="M354" s="49"/>
      <c r="N354" s="49"/>
      <c r="O354" s="49"/>
      <c r="P354" s="49"/>
      <c r="Q354" s="49"/>
      <c r="R354" s="49"/>
      <c r="S354" s="49"/>
      <c r="T354" s="49"/>
      <c r="U354" s="49"/>
      <c r="V354" s="49"/>
      <c r="W354" s="49"/>
      <c r="X354" s="49"/>
      <c r="Y354" s="49"/>
      <c r="Z354" s="49"/>
      <c r="AA354" s="49"/>
    </row>
    <row r="355" spans="2:27" x14ac:dyDescent="0.25">
      <c r="B355" s="49"/>
      <c r="C355" s="49"/>
      <c r="D355" s="49"/>
      <c r="E355" s="49"/>
      <c r="F355" s="49"/>
      <c r="G355" s="49"/>
      <c r="H355" s="49"/>
      <c r="I355" s="49"/>
      <c r="J355" s="49"/>
      <c r="K355" s="49"/>
      <c r="L355" s="49"/>
      <c r="M355" s="49"/>
      <c r="N355" s="49"/>
      <c r="O355" s="49"/>
      <c r="P355" s="49"/>
      <c r="Q355" s="49"/>
      <c r="R355" s="49"/>
      <c r="S355" s="49"/>
      <c r="T355" s="49"/>
      <c r="U355" s="49"/>
      <c r="V355" s="49"/>
      <c r="W355" s="49"/>
      <c r="X355" s="49"/>
      <c r="Y355" s="49"/>
      <c r="Z355" s="49"/>
      <c r="AA355" s="49"/>
    </row>
    <row r="356" spans="2:27" x14ac:dyDescent="0.25">
      <c r="B356" s="49"/>
      <c r="C356" s="49"/>
      <c r="D356" s="49"/>
      <c r="E356" s="49"/>
      <c r="F356" s="49"/>
      <c r="G356" s="49"/>
      <c r="H356" s="49"/>
      <c r="I356" s="49"/>
      <c r="J356" s="49"/>
      <c r="K356" s="49"/>
      <c r="L356" s="49"/>
      <c r="M356" s="49"/>
      <c r="N356" s="49"/>
      <c r="O356" s="49"/>
      <c r="P356" s="49"/>
      <c r="Q356" s="49"/>
      <c r="R356" s="49"/>
      <c r="S356" s="49"/>
      <c r="T356" s="49"/>
      <c r="U356" s="49"/>
      <c r="V356" s="49"/>
      <c r="W356" s="49"/>
      <c r="X356" s="49"/>
      <c r="Y356" s="49"/>
      <c r="Z356" s="49"/>
      <c r="AA356" s="49"/>
    </row>
    <row r="357" spans="2:27" x14ac:dyDescent="0.25">
      <c r="B357" s="49"/>
      <c r="C357" s="49"/>
      <c r="D357" s="49"/>
      <c r="E357" s="49"/>
      <c r="F357" s="49"/>
      <c r="G357" s="49"/>
      <c r="H357" s="49"/>
      <c r="I357" s="49"/>
      <c r="J357" s="49"/>
      <c r="K357" s="49"/>
      <c r="L357" s="49"/>
      <c r="M357" s="49"/>
      <c r="N357" s="49"/>
      <c r="O357" s="49"/>
      <c r="P357" s="49"/>
      <c r="Q357" s="49"/>
      <c r="R357" s="49"/>
      <c r="S357" s="49"/>
      <c r="T357" s="49"/>
      <c r="U357" s="49"/>
      <c r="V357" s="49"/>
      <c r="W357" s="49"/>
      <c r="X357" s="49"/>
      <c r="Y357" s="49"/>
      <c r="Z357" s="49"/>
      <c r="AA357" s="49"/>
    </row>
    <row r="358" spans="2:27" x14ac:dyDescent="0.25">
      <c r="B358" s="49"/>
      <c r="C358" s="49"/>
      <c r="D358" s="49"/>
      <c r="E358" s="49"/>
      <c r="F358" s="49"/>
      <c r="G358" s="49"/>
      <c r="H358" s="49"/>
      <c r="I358" s="49"/>
      <c r="J358" s="49"/>
      <c r="K358" s="49"/>
      <c r="L358" s="49"/>
      <c r="M358" s="49"/>
      <c r="N358" s="49"/>
      <c r="O358" s="49"/>
      <c r="P358" s="49"/>
      <c r="Q358" s="49"/>
      <c r="R358" s="49"/>
      <c r="S358" s="49"/>
      <c r="T358" s="49"/>
      <c r="U358" s="49"/>
      <c r="V358" s="49"/>
      <c r="W358" s="49"/>
      <c r="X358" s="49"/>
      <c r="Y358" s="49"/>
      <c r="Z358" s="49"/>
      <c r="AA358" s="49"/>
    </row>
    <row r="359" spans="2:27" x14ac:dyDescent="0.25">
      <c r="B359" s="49"/>
      <c r="C359" s="49"/>
      <c r="D359" s="49"/>
      <c r="E359" s="49"/>
      <c r="F359" s="49"/>
      <c r="G359" s="49"/>
      <c r="H359" s="49"/>
      <c r="I359" s="49"/>
      <c r="J359" s="49"/>
      <c r="K359" s="49"/>
      <c r="L359" s="49"/>
      <c r="M359" s="49"/>
      <c r="N359" s="49"/>
      <c r="O359" s="49"/>
      <c r="P359" s="49"/>
      <c r="Q359" s="49"/>
      <c r="R359" s="49"/>
      <c r="S359" s="49"/>
      <c r="T359" s="49"/>
      <c r="U359" s="49"/>
      <c r="V359" s="49"/>
      <c r="W359" s="49"/>
      <c r="X359" s="49"/>
      <c r="Y359" s="49"/>
      <c r="Z359" s="49"/>
      <c r="AA359" s="49"/>
    </row>
    <row r="360" spans="2:27" x14ac:dyDescent="0.25">
      <c r="B360" s="49"/>
      <c r="C360" s="49"/>
      <c r="D360" s="49"/>
      <c r="E360" s="49"/>
      <c r="F360" s="49"/>
      <c r="G360" s="49"/>
      <c r="H360" s="49"/>
      <c r="I360" s="49"/>
      <c r="J360" s="49"/>
      <c r="K360" s="49"/>
      <c r="L360" s="49"/>
      <c r="M360" s="49"/>
      <c r="N360" s="49"/>
      <c r="O360" s="49"/>
      <c r="P360" s="49"/>
      <c r="Q360" s="49"/>
      <c r="R360" s="49"/>
      <c r="S360" s="49"/>
      <c r="T360" s="49"/>
      <c r="U360" s="49"/>
      <c r="V360" s="49"/>
      <c r="W360" s="49"/>
      <c r="X360" s="49"/>
      <c r="Y360" s="49"/>
      <c r="Z360" s="49"/>
      <c r="AA360" s="49"/>
    </row>
    <row r="361" spans="2:27" x14ac:dyDescent="0.25">
      <c r="B361" s="49"/>
      <c r="C361" s="49"/>
      <c r="D361" s="49"/>
      <c r="E361" s="49"/>
      <c r="F361" s="49"/>
      <c r="G361" s="49"/>
      <c r="H361" s="49"/>
      <c r="I361" s="49"/>
      <c r="J361" s="49"/>
      <c r="K361" s="49"/>
      <c r="L361" s="49"/>
      <c r="M361" s="49"/>
      <c r="N361" s="49"/>
      <c r="O361" s="49"/>
      <c r="P361" s="49"/>
      <c r="Q361" s="49"/>
      <c r="R361" s="49"/>
      <c r="S361" s="49"/>
      <c r="T361" s="49"/>
      <c r="U361" s="49"/>
      <c r="V361" s="49"/>
      <c r="W361" s="49"/>
      <c r="X361" s="49"/>
      <c r="Y361" s="49"/>
      <c r="Z361" s="49"/>
      <c r="AA361" s="49"/>
    </row>
    <row r="362" spans="2:27" x14ac:dyDescent="0.25">
      <c r="B362" s="49"/>
      <c r="C362" s="49"/>
      <c r="D362" s="49"/>
      <c r="E362" s="49"/>
      <c r="F362" s="49"/>
      <c r="G362" s="49"/>
      <c r="H362" s="49"/>
      <c r="I362" s="49"/>
      <c r="J362" s="49"/>
      <c r="K362" s="49"/>
      <c r="L362" s="49"/>
      <c r="M362" s="49"/>
      <c r="N362" s="49"/>
      <c r="O362" s="49"/>
      <c r="P362" s="49"/>
      <c r="Q362" s="49"/>
      <c r="R362" s="49"/>
      <c r="S362" s="49"/>
      <c r="T362" s="49"/>
      <c r="U362" s="49"/>
      <c r="V362" s="49"/>
      <c r="W362" s="49"/>
      <c r="X362" s="49"/>
      <c r="Y362" s="49"/>
      <c r="Z362" s="49"/>
      <c r="AA362" s="49"/>
    </row>
    <row r="363" spans="2:27" x14ac:dyDescent="0.25">
      <c r="B363" s="49"/>
      <c r="C363" s="49"/>
      <c r="D363" s="49"/>
      <c r="E363" s="49"/>
      <c r="F363" s="49"/>
      <c r="G363" s="49"/>
      <c r="H363" s="49"/>
      <c r="I363" s="49"/>
      <c r="J363" s="49"/>
      <c r="K363" s="49"/>
      <c r="L363" s="49"/>
      <c r="M363" s="49"/>
      <c r="N363" s="49"/>
      <c r="O363" s="49"/>
      <c r="P363" s="49"/>
      <c r="Q363" s="49"/>
      <c r="R363" s="49"/>
      <c r="S363" s="49"/>
      <c r="T363" s="49"/>
      <c r="U363" s="49"/>
      <c r="V363" s="49"/>
      <c r="W363" s="49"/>
      <c r="X363" s="49"/>
      <c r="Y363" s="49"/>
      <c r="Z363" s="49"/>
      <c r="AA363" s="49"/>
    </row>
    <row r="364" spans="2:27" x14ac:dyDescent="0.25">
      <c r="B364" s="49"/>
      <c r="C364" s="49"/>
      <c r="D364" s="49"/>
      <c r="E364" s="49"/>
      <c r="F364" s="49"/>
      <c r="G364" s="49"/>
      <c r="H364" s="49"/>
      <c r="I364" s="49"/>
      <c r="J364" s="49"/>
      <c r="K364" s="49"/>
      <c r="L364" s="49"/>
      <c r="M364" s="49"/>
      <c r="N364" s="49"/>
      <c r="O364" s="49"/>
      <c r="P364" s="49"/>
      <c r="Q364" s="49"/>
      <c r="R364" s="49"/>
      <c r="S364" s="49"/>
      <c r="T364" s="49"/>
      <c r="U364" s="49"/>
      <c r="V364" s="49"/>
      <c r="W364" s="49"/>
      <c r="X364" s="49"/>
      <c r="Y364" s="49"/>
      <c r="Z364" s="49"/>
      <c r="AA364" s="49"/>
    </row>
    <row r="365" spans="2:27" x14ac:dyDescent="0.25">
      <c r="B365" s="49"/>
      <c r="C365" s="49"/>
      <c r="D365" s="49"/>
      <c r="E365" s="49"/>
      <c r="F365" s="49"/>
      <c r="G365" s="49"/>
      <c r="H365" s="49"/>
      <c r="I365" s="49"/>
      <c r="J365" s="49"/>
      <c r="K365" s="49"/>
      <c r="L365" s="49"/>
      <c r="M365" s="49"/>
      <c r="N365" s="49"/>
      <c r="O365" s="49"/>
      <c r="P365" s="49"/>
      <c r="Q365" s="49"/>
      <c r="R365" s="49"/>
      <c r="S365" s="49"/>
      <c r="T365" s="49"/>
      <c r="U365" s="49"/>
      <c r="V365" s="49"/>
      <c r="W365" s="49"/>
      <c r="X365" s="49"/>
      <c r="Y365" s="49"/>
      <c r="Z365" s="49"/>
      <c r="AA365" s="49"/>
    </row>
    <row r="366" spans="2:27" x14ac:dyDescent="0.25">
      <c r="B366" s="49"/>
      <c r="C366" s="49"/>
      <c r="D366" s="49"/>
      <c r="E366" s="49"/>
      <c r="F366" s="49"/>
      <c r="G366" s="49"/>
      <c r="H366" s="49"/>
      <c r="I366" s="49"/>
      <c r="J366" s="49"/>
      <c r="K366" s="49"/>
      <c r="L366" s="49"/>
      <c r="M366" s="49"/>
      <c r="N366" s="49"/>
      <c r="O366" s="49"/>
      <c r="P366" s="49"/>
      <c r="Q366" s="49"/>
      <c r="R366" s="49"/>
      <c r="S366" s="49"/>
      <c r="T366" s="49"/>
      <c r="U366" s="49"/>
      <c r="V366" s="49"/>
      <c r="W366" s="49"/>
      <c r="X366" s="49"/>
      <c r="Y366" s="49"/>
      <c r="Z366" s="49"/>
      <c r="AA366" s="49"/>
    </row>
    <row r="367" spans="2:27" x14ac:dyDescent="0.25">
      <c r="B367" s="49"/>
      <c r="C367" s="49"/>
      <c r="D367" s="49"/>
      <c r="E367" s="49"/>
      <c r="F367" s="49"/>
      <c r="G367" s="49"/>
      <c r="H367" s="49"/>
      <c r="I367" s="49"/>
      <c r="J367" s="49"/>
      <c r="K367" s="49"/>
      <c r="L367" s="49"/>
      <c r="M367" s="49"/>
      <c r="N367" s="49"/>
      <c r="O367" s="49"/>
      <c r="P367" s="49"/>
      <c r="Q367" s="49"/>
      <c r="R367" s="49"/>
      <c r="S367" s="49"/>
      <c r="T367" s="49"/>
      <c r="U367" s="49"/>
      <c r="V367" s="49"/>
      <c r="W367" s="49"/>
      <c r="X367" s="49"/>
      <c r="Y367" s="49"/>
      <c r="Z367" s="49"/>
      <c r="AA367" s="49"/>
    </row>
    <row r="368" spans="2:27" x14ac:dyDescent="0.25">
      <c r="B368" s="49"/>
      <c r="C368" s="49"/>
      <c r="D368" s="49"/>
      <c r="E368" s="49"/>
      <c r="F368" s="49"/>
      <c r="G368" s="49"/>
      <c r="H368" s="49"/>
      <c r="I368" s="49"/>
      <c r="J368" s="49"/>
      <c r="K368" s="49"/>
      <c r="L368" s="49"/>
      <c r="M368" s="49"/>
      <c r="N368" s="49"/>
      <c r="O368" s="49"/>
      <c r="P368" s="49"/>
      <c r="Q368" s="49"/>
      <c r="R368" s="49"/>
      <c r="S368" s="49"/>
      <c r="T368" s="49"/>
      <c r="U368" s="49"/>
      <c r="V368" s="49"/>
      <c r="W368" s="49"/>
      <c r="X368" s="49"/>
      <c r="Y368" s="49"/>
      <c r="Z368" s="49"/>
      <c r="AA368" s="49"/>
    </row>
    <row r="369" spans="2:27" x14ac:dyDescent="0.25">
      <c r="B369" s="49"/>
      <c r="C369" s="49"/>
      <c r="D369" s="49"/>
      <c r="E369" s="49"/>
      <c r="F369" s="49"/>
      <c r="G369" s="49"/>
      <c r="H369" s="49"/>
      <c r="I369" s="49"/>
      <c r="J369" s="49"/>
      <c r="K369" s="49"/>
      <c r="L369" s="49"/>
      <c r="M369" s="49"/>
      <c r="N369" s="49"/>
      <c r="O369" s="49"/>
      <c r="P369" s="49"/>
      <c r="Q369" s="49"/>
      <c r="R369" s="49"/>
      <c r="S369" s="49"/>
      <c r="T369" s="49"/>
      <c r="U369" s="49"/>
      <c r="V369" s="49"/>
      <c r="W369" s="49"/>
      <c r="X369" s="49"/>
      <c r="Y369" s="49"/>
      <c r="Z369" s="49"/>
      <c r="AA369" s="49"/>
    </row>
    <row r="370" spans="2:27" x14ac:dyDescent="0.25">
      <c r="B370" s="49"/>
      <c r="C370" s="49"/>
      <c r="D370" s="49"/>
      <c r="E370" s="49"/>
      <c r="F370" s="49"/>
      <c r="G370" s="49"/>
      <c r="H370" s="49"/>
      <c r="I370" s="49"/>
      <c r="J370" s="49"/>
      <c r="K370" s="49"/>
      <c r="L370" s="49"/>
      <c r="M370" s="49"/>
      <c r="N370" s="49"/>
      <c r="O370" s="49"/>
      <c r="P370" s="49"/>
      <c r="Q370" s="49"/>
      <c r="R370" s="49"/>
      <c r="S370" s="49"/>
      <c r="T370" s="49"/>
      <c r="U370" s="49"/>
      <c r="V370" s="49"/>
      <c r="W370" s="49"/>
      <c r="X370" s="49"/>
      <c r="Y370" s="49"/>
      <c r="Z370" s="49"/>
      <c r="AA370" s="49"/>
    </row>
    <row r="371" spans="2:27" x14ac:dyDescent="0.25">
      <c r="B371" s="49"/>
      <c r="C371" s="49"/>
      <c r="D371" s="49"/>
      <c r="E371" s="49"/>
      <c r="F371" s="49"/>
      <c r="G371" s="49"/>
      <c r="H371" s="49"/>
      <c r="I371" s="49"/>
      <c r="J371" s="49"/>
      <c r="K371" s="49"/>
      <c r="L371" s="49"/>
      <c r="M371" s="49"/>
      <c r="N371" s="49"/>
      <c r="O371" s="49"/>
      <c r="P371" s="49"/>
      <c r="Q371" s="49"/>
      <c r="R371" s="49"/>
      <c r="S371" s="49"/>
      <c r="T371" s="49"/>
      <c r="U371" s="49"/>
      <c r="V371" s="49"/>
      <c r="W371" s="49"/>
      <c r="X371" s="49"/>
      <c r="Y371" s="49"/>
      <c r="Z371" s="49"/>
      <c r="AA371" s="49"/>
    </row>
    <row r="372" spans="2:27" x14ac:dyDescent="0.25">
      <c r="B372" s="49"/>
      <c r="C372" s="49"/>
      <c r="D372" s="49"/>
      <c r="E372" s="49"/>
      <c r="F372" s="49"/>
      <c r="G372" s="49"/>
      <c r="H372" s="49"/>
      <c r="I372" s="49"/>
      <c r="J372" s="49"/>
      <c r="K372" s="49"/>
      <c r="L372" s="49"/>
      <c r="M372" s="49"/>
      <c r="N372" s="49"/>
      <c r="O372" s="49"/>
      <c r="P372" s="49"/>
      <c r="Q372" s="49"/>
      <c r="R372" s="49"/>
      <c r="S372" s="49"/>
      <c r="T372" s="49"/>
      <c r="U372" s="49"/>
      <c r="V372" s="49"/>
      <c r="W372" s="49"/>
      <c r="X372" s="49"/>
      <c r="Y372" s="49"/>
      <c r="Z372" s="49"/>
      <c r="AA372" s="49"/>
    </row>
    <row r="373" spans="2:27" x14ac:dyDescent="0.25">
      <c r="B373" s="49"/>
      <c r="C373" s="49"/>
      <c r="D373" s="49"/>
      <c r="E373" s="49"/>
      <c r="F373" s="49"/>
      <c r="G373" s="49"/>
      <c r="H373" s="49"/>
      <c r="I373" s="49"/>
      <c r="J373" s="49"/>
      <c r="K373" s="49"/>
      <c r="L373" s="49"/>
      <c r="M373" s="49"/>
      <c r="N373" s="49"/>
      <c r="O373" s="49"/>
      <c r="P373" s="49"/>
      <c r="Q373" s="49"/>
      <c r="R373" s="49"/>
      <c r="S373" s="49"/>
      <c r="T373" s="49"/>
      <c r="U373" s="49"/>
      <c r="V373" s="49"/>
      <c r="W373" s="49"/>
      <c r="X373" s="49"/>
      <c r="Y373" s="49"/>
      <c r="Z373" s="49"/>
      <c r="AA373" s="49"/>
    </row>
    <row r="374" spans="2:27" x14ac:dyDescent="0.25">
      <c r="B374" s="49"/>
      <c r="C374" s="49"/>
      <c r="D374" s="49"/>
      <c r="E374" s="49"/>
      <c r="F374" s="49"/>
      <c r="G374" s="49"/>
      <c r="H374" s="49"/>
      <c r="I374" s="49"/>
      <c r="J374" s="49"/>
      <c r="K374" s="49"/>
      <c r="L374" s="49"/>
      <c r="M374" s="49"/>
      <c r="N374" s="49"/>
      <c r="O374" s="49"/>
      <c r="P374" s="49"/>
      <c r="Q374" s="49"/>
      <c r="R374" s="49"/>
      <c r="S374" s="49"/>
      <c r="T374" s="49"/>
      <c r="U374" s="49"/>
      <c r="V374" s="49"/>
      <c r="W374" s="49"/>
      <c r="X374" s="49"/>
      <c r="Y374" s="49"/>
      <c r="Z374" s="49"/>
      <c r="AA374" s="49"/>
    </row>
    <row r="375" spans="2:27" x14ac:dyDescent="0.25">
      <c r="B375" s="49"/>
      <c r="C375" s="49"/>
      <c r="D375" s="49"/>
      <c r="E375" s="49"/>
      <c r="F375" s="49"/>
      <c r="G375" s="49"/>
      <c r="H375" s="49"/>
      <c r="I375" s="49"/>
      <c r="J375" s="49"/>
      <c r="K375" s="49"/>
      <c r="L375" s="49"/>
      <c r="M375" s="49"/>
      <c r="N375" s="49"/>
      <c r="O375" s="49"/>
      <c r="P375" s="49"/>
      <c r="Q375" s="49"/>
      <c r="R375" s="49"/>
      <c r="S375" s="49"/>
      <c r="T375" s="49"/>
      <c r="U375" s="49"/>
      <c r="V375" s="49"/>
      <c r="W375" s="49"/>
      <c r="X375" s="49"/>
      <c r="Y375" s="49"/>
      <c r="Z375" s="49"/>
      <c r="AA375" s="49"/>
    </row>
    <row r="376" spans="2:27" x14ac:dyDescent="0.25">
      <c r="B376" s="49"/>
      <c r="C376" s="49"/>
      <c r="D376" s="49"/>
      <c r="E376" s="49"/>
      <c r="F376" s="49"/>
      <c r="G376" s="49"/>
      <c r="H376" s="49"/>
      <c r="I376" s="49"/>
      <c r="J376" s="49"/>
      <c r="K376" s="49"/>
      <c r="L376" s="49"/>
      <c r="M376" s="49"/>
      <c r="N376" s="49"/>
      <c r="O376" s="49"/>
      <c r="P376" s="49"/>
      <c r="Q376" s="49"/>
      <c r="R376" s="49"/>
      <c r="S376" s="49"/>
      <c r="T376" s="49"/>
      <c r="U376" s="49"/>
      <c r="V376" s="49"/>
      <c r="W376" s="49"/>
      <c r="X376" s="49"/>
      <c r="Y376" s="49"/>
      <c r="Z376" s="49"/>
      <c r="AA376" s="49"/>
    </row>
    <row r="377" spans="2:27" x14ac:dyDescent="0.25">
      <c r="B377" s="49"/>
      <c r="C377" s="49"/>
      <c r="D377" s="49"/>
      <c r="E377" s="49"/>
      <c r="F377" s="49"/>
      <c r="G377" s="49"/>
      <c r="H377" s="49"/>
      <c r="I377" s="49"/>
      <c r="J377" s="49"/>
      <c r="K377" s="49"/>
      <c r="L377" s="49"/>
      <c r="M377" s="49"/>
      <c r="N377" s="49"/>
      <c r="O377" s="49"/>
      <c r="P377" s="49"/>
      <c r="Q377" s="49"/>
      <c r="R377" s="49"/>
      <c r="S377" s="49"/>
      <c r="T377" s="49"/>
      <c r="U377" s="49"/>
      <c r="V377" s="49"/>
      <c r="W377" s="49"/>
      <c r="X377" s="49"/>
      <c r="Y377" s="49"/>
      <c r="Z377" s="49"/>
      <c r="AA377" s="49"/>
    </row>
    <row r="378" spans="2:27" x14ac:dyDescent="0.25">
      <c r="B378" s="49"/>
      <c r="C378" s="49"/>
      <c r="D378" s="49"/>
      <c r="E378" s="49"/>
      <c r="F378" s="49"/>
      <c r="G378" s="49"/>
      <c r="H378" s="49"/>
      <c r="I378" s="49"/>
      <c r="J378" s="49"/>
      <c r="K378" s="49"/>
      <c r="L378" s="49"/>
      <c r="M378" s="49"/>
      <c r="N378" s="49"/>
      <c r="O378" s="49"/>
      <c r="P378" s="49"/>
      <c r="Q378" s="49"/>
      <c r="R378" s="49"/>
      <c r="S378" s="49"/>
      <c r="T378" s="49"/>
      <c r="U378" s="49"/>
      <c r="V378" s="49"/>
      <c r="W378" s="49"/>
      <c r="X378" s="49"/>
      <c r="Y378" s="49"/>
      <c r="Z378" s="49"/>
      <c r="AA378" s="49"/>
    </row>
    <row r="379" spans="2:27" x14ac:dyDescent="0.25">
      <c r="B379" s="49"/>
      <c r="C379" s="49"/>
      <c r="D379" s="49"/>
      <c r="E379" s="49"/>
      <c r="F379" s="49"/>
      <c r="G379" s="49"/>
      <c r="H379" s="49"/>
      <c r="I379" s="49"/>
      <c r="J379" s="49"/>
      <c r="K379" s="49"/>
      <c r="L379" s="49"/>
      <c r="M379" s="49"/>
      <c r="N379" s="49"/>
      <c r="O379" s="49"/>
      <c r="P379" s="49"/>
      <c r="Q379" s="49"/>
      <c r="R379" s="49"/>
      <c r="S379" s="49"/>
      <c r="T379" s="49"/>
      <c r="U379" s="49"/>
      <c r="V379" s="49"/>
      <c r="W379" s="49"/>
      <c r="X379" s="49"/>
      <c r="Y379" s="49"/>
      <c r="Z379" s="49"/>
      <c r="AA379" s="49"/>
    </row>
    <row r="380" spans="2:27" x14ac:dyDescent="0.25">
      <c r="B380" s="49"/>
      <c r="C380" s="49"/>
      <c r="D380" s="49"/>
      <c r="E380" s="49"/>
      <c r="F380" s="49"/>
      <c r="G380" s="49"/>
      <c r="H380" s="49"/>
      <c r="I380" s="49"/>
      <c r="J380" s="49"/>
      <c r="K380" s="49"/>
      <c r="L380" s="49"/>
      <c r="M380" s="49"/>
      <c r="N380" s="49"/>
      <c r="O380" s="49"/>
      <c r="P380" s="49"/>
      <c r="Q380" s="49"/>
      <c r="R380" s="49"/>
      <c r="S380" s="49"/>
      <c r="T380" s="49"/>
      <c r="U380" s="49"/>
      <c r="V380" s="49"/>
      <c r="W380" s="49"/>
      <c r="X380" s="49"/>
      <c r="Y380" s="49"/>
      <c r="Z380" s="49"/>
      <c r="AA380" s="49"/>
    </row>
    <row r="381" spans="2:27" x14ac:dyDescent="0.25">
      <c r="B381" s="49"/>
      <c r="C381" s="49"/>
      <c r="D381" s="49"/>
      <c r="E381" s="49"/>
      <c r="F381" s="49"/>
      <c r="G381" s="49"/>
      <c r="H381" s="49"/>
      <c r="I381" s="49"/>
      <c r="J381" s="49"/>
      <c r="K381" s="49"/>
      <c r="L381" s="49"/>
      <c r="M381" s="49"/>
      <c r="N381" s="49"/>
      <c r="O381" s="49"/>
      <c r="P381" s="49"/>
      <c r="Q381" s="49"/>
      <c r="R381" s="49"/>
      <c r="S381" s="49"/>
      <c r="T381" s="49"/>
      <c r="U381" s="49"/>
      <c r="V381" s="49"/>
      <c r="W381" s="49"/>
      <c r="X381" s="49"/>
      <c r="Y381" s="49"/>
      <c r="Z381" s="49"/>
      <c r="AA381" s="49"/>
    </row>
    <row r="382" spans="2:27" x14ac:dyDescent="0.25">
      <c r="B382" s="49"/>
      <c r="C382" s="49"/>
      <c r="D382" s="49"/>
      <c r="E382" s="49"/>
      <c r="F382" s="49"/>
      <c r="G382" s="49"/>
      <c r="H382" s="49"/>
      <c r="I382" s="49"/>
      <c r="J382" s="49"/>
      <c r="K382" s="49"/>
      <c r="L382" s="49"/>
      <c r="M382" s="49"/>
      <c r="N382" s="49"/>
      <c r="O382" s="49"/>
      <c r="P382" s="49"/>
      <c r="Q382" s="49"/>
      <c r="R382" s="49"/>
      <c r="S382" s="49"/>
      <c r="T382" s="49"/>
      <c r="U382" s="49"/>
      <c r="V382" s="49"/>
      <c r="W382" s="49"/>
      <c r="X382" s="49"/>
      <c r="Y382" s="49"/>
      <c r="Z382" s="49"/>
      <c r="AA382" s="49"/>
    </row>
    <row r="383" spans="2:27" x14ac:dyDescent="0.25">
      <c r="B383" s="49"/>
      <c r="C383" s="49"/>
      <c r="D383" s="49"/>
      <c r="E383" s="49"/>
      <c r="F383" s="49"/>
      <c r="G383" s="49"/>
      <c r="H383" s="49"/>
      <c r="I383" s="49"/>
      <c r="J383" s="49"/>
      <c r="K383" s="49"/>
      <c r="L383" s="49"/>
      <c r="M383" s="49"/>
      <c r="N383" s="49"/>
      <c r="O383" s="49"/>
      <c r="P383" s="49"/>
      <c r="Q383" s="49"/>
      <c r="R383" s="49"/>
      <c r="S383" s="49"/>
      <c r="T383" s="49"/>
      <c r="U383" s="49"/>
      <c r="V383" s="49"/>
      <c r="W383" s="49"/>
      <c r="X383" s="49"/>
      <c r="Y383" s="49"/>
      <c r="Z383" s="49"/>
      <c r="AA383" s="49"/>
    </row>
    <row r="384" spans="2:27" x14ac:dyDescent="0.25">
      <c r="B384" s="49"/>
      <c r="C384" s="49"/>
      <c r="D384" s="49"/>
      <c r="E384" s="49"/>
      <c r="F384" s="49"/>
      <c r="G384" s="49"/>
      <c r="H384" s="49"/>
      <c r="I384" s="49"/>
      <c r="J384" s="49"/>
      <c r="K384" s="49"/>
      <c r="L384" s="49"/>
      <c r="M384" s="49"/>
      <c r="N384" s="49"/>
      <c r="O384" s="49"/>
      <c r="P384" s="49"/>
      <c r="Q384" s="49"/>
      <c r="R384" s="49"/>
      <c r="S384" s="49"/>
      <c r="T384" s="49"/>
      <c r="U384" s="49"/>
      <c r="V384" s="49"/>
      <c r="W384" s="49"/>
      <c r="X384" s="49"/>
      <c r="Y384" s="49"/>
      <c r="Z384" s="49"/>
      <c r="AA384" s="49"/>
    </row>
    <row r="385" spans="2:27" x14ac:dyDescent="0.25">
      <c r="B385" s="49"/>
      <c r="C385" s="49"/>
      <c r="D385" s="49"/>
      <c r="E385" s="49"/>
      <c r="F385" s="49"/>
      <c r="G385" s="49"/>
      <c r="H385" s="49"/>
      <c r="I385" s="49"/>
      <c r="J385" s="49"/>
      <c r="K385" s="49"/>
      <c r="L385" s="49"/>
      <c r="M385" s="49"/>
      <c r="N385" s="49"/>
      <c r="O385" s="49"/>
      <c r="P385" s="49"/>
      <c r="Q385" s="49"/>
      <c r="R385" s="49"/>
      <c r="S385" s="49"/>
      <c r="T385" s="49"/>
      <c r="U385" s="49"/>
      <c r="V385" s="49"/>
      <c r="W385" s="49"/>
      <c r="X385" s="49"/>
      <c r="Y385" s="49"/>
      <c r="Z385" s="49"/>
      <c r="AA385" s="49"/>
    </row>
    <row r="386" spans="2:27" x14ac:dyDescent="0.25">
      <c r="B386" s="49"/>
      <c r="C386" s="49"/>
      <c r="D386" s="49"/>
      <c r="E386" s="49"/>
      <c r="F386" s="49"/>
      <c r="G386" s="49"/>
      <c r="H386" s="49"/>
      <c r="I386" s="49"/>
      <c r="J386" s="49"/>
      <c r="K386" s="49"/>
      <c r="L386" s="49"/>
      <c r="M386" s="49"/>
      <c r="N386" s="49"/>
      <c r="O386" s="49"/>
      <c r="P386" s="49"/>
      <c r="Q386" s="49"/>
      <c r="R386" s="49"/>
      <c r="S386" s="49"/>
      <c r="T386" s="49"/>
      <c r="U386" s="49"/>
      <c r="V386" s="49"/>
      <c r="W386" s="49"/>
      <c r="X386" s="49"/>
      <c r="Y386" s="49"/>
      <c r="Z386" s="49"/>
      <c r="AA386" s="49"/>
    </row>
    <row r="387" spans="2:27" x14ac:dyDescent="0.25">
      <c r="B387" s="49"/>
      <c r="C387" s="49"/>
      <c r="D387" s="49"/>
      <c r="E387" s="49"/>
      <c r="F387" s="49"/>
      <c r="G387" s="49"/>
      <c r="H387" s="49"/>
      <c r="I387" s="49"/>
      <c r="J387" s="49"/>
      <c r="K387" s="49"/>
      <c r="L387" s="49"/>
      <c r="M387" s="49"/>
      <c r="N387" s="49"/>
      <c r="O387" s="49"/>
      <c r="P387" s="49"/>
      <c r="Q387" s="49"/>
      <c r="R387" s="49"/>
      <c r="S387" s="49"/>
      <c r="T387" s="49"/>
      <c r="U387" s="49"/>
      <c r="V387" s="49"/>
      <c r="W387" s="49"/>
      <c r="X387" s="49"/>
      <c r="Y387" s="49"/>
      <c r="Z387" s="49"/>
      <c r="AA387" s="49"/>
    </row>
    <row r="388" spans="2:27" x14ac:dyDescent="0.25">
      <c r="B388" s="49"/>
      <c r="C388" s="49"/>
      <c r="D388" s="49"/>
      <c r="E388" s="49"/>
      <c r="F388" s="49"/>
      <c r="G388" s="49"/>
      <c r="H388" s="49"/>
      <c r="I388" s="49"/>
      <c r="J388" s="49"/>
      <c r="K388" s="49"/>
      <c r="L388" s="49"/>
      <c r="M388" s="49"/>
      <c r="N388" s="49"/>
      <c r="O388" s="49"/>
      <c r="P388" s="49"/>
      <c r="Q388" s="49"/>
      <c r="R388" s="49"/>
      <c r="S388" s="49"/>
      <c r="T388" s="49"/>
      <c r="U388" s="49"/>
      <c r="V388" s="49"/>
      <c r="W388" s="49"/>
      <c r="X388" s="49"/>
      <c r="Y388" s="49"/>
      <c r="Z388" s="49"/>
      <c r="AA388" s="49"/>
    </row>
    <row r="389" spans="2:27" x14ac:dyDescent="0.25">
      <c r="B389" s="49"/>
      <c r="C389" s="49"/>
      <c r="D389" s="49"/>
      <c r="E389" s="49"/>
      <c r="F389" s="49"/>
      <c r="G389" s="49"/>
      <c r="H389" s="49"/>
      <c r="I389" s="49"/>
      <c r="J389" s="49"/>
      <c r="K389" s="49"/>
      <c r="L389" s="49"/>
      <c r="M389" s="49"/>
      <c r="N389" s="49"/>
      <c r="O389" s="49"/>
      <c r="P389" s="49"/>
      <c r="Q389" s="49"/>
      <c r="R389" s="49"/>
      <c r="S389" s="49"/>
      <c r="T389" s="49"/>
      <c r="U389" s="49"/>
      <c r="V389" s="49"/>
      <c r="W389" s="49"/>
      <c r="X389" s="49"/>
      <c r="Y389" s="49"/>
      <c r="Z389" s="49"/>
      <c r="AA389" s="49"/>
    </row>
    <row r="390" spans="2:27" x14ac:dyDescent="0.25">
      <c r="B390" s="49"/>
      <c r="C390" s="49"/>
      <c r="D390" s="49"/>
      <c r="E390" s="49"/>
      <c r="F390" s="49"/>
      <c r="G390" s="49"/>
      <c r="H390" s="49"/>
      <c r="I390" s="49"/>
      <c r="J390" s="49"/>
      <c r="K390" s="49"/>
      <c r="L390" s="49"/>
      <c r="M390" s="49"/>
      <c r="N390" s="49"/>
      <c r="O390" s="49"/>
      <c r="P390" s="49"/>
      <c r="Q390" s="49"/>
      <c r="R390" s="49"/>
      <c r="S390" s="49"/>
      <c r="T390" s="49"/>
      <c r="U390" s="49"/>
      <c r="V390" s="49"/>
      <c r="W390" s="49"/>
      <c r="X390" s="49"/>
      <c r="Y390" s="49"/>
      <c r="Z390" s="49"/>
      <c r="AA390" s="49"/>
    </row>
    <row r="391" spans="2:27" x14ac:dyDescent="0.25">
      <c r="B391" s="49"/>
      <c r="C391" s="49"/>
      <c r="D391" s="49"/>
      <c r="E391" s="49"/>
      <c r="F391" s="49"/>
      <c r="G391" s="49"/>
      <c r="H391" s="49"/>
      <c r="I391" s="49"/>
      <c r="J391" s="49"/>
      <c r="K391" s="49"/>
      <c r="L391" s="49"/>
      <c r="M391" s="49"/>
      <c r="N391" s="49"/>
      <c r="O391" s="49"/>
      <c r="P391" s="49"/>
      <c r="Q391" s="49"/>
      <c r="R391" s="49"/>
      <c r="S391" s="49"/>
      <c r="T391" s="49"/>
      <c r="U391" s="49"/>
      <c r="V391" s="49"/>
      <c r="W391" s="49"/>
      <c r="X391" s="49"/>
      <c r="Y391" s="49"/>
      <c r="Z391" s="49"/>
      <c r="AA391" s="49"/>
    </row>
    <row r="392" spans="2:27" x14ac:dyDescent="0.25">
      <c r="B392" s="49"/>
      <c r="C392" s="49"/>
      <c r="D392" s="49"/>
      <c r="E392" s="49"/>
      <c r="F392" s="49"/>
      <c r="G392" s="49"/>
      <c r="H392" s="49"/>
      <c r="I392" s="49"/>
      <c r="J392" s="49"/>
      <c r="K392" s="49"/>
      <c r="L392" s="49"/>
      <c r="M392" s="49"/>
      <c r="N392" s="49"/>
      <c r="O392" s="49"/>
      <c r="P392" s="49"/>
      <c r="Q392" s="49"/>
      <c r="R392" s="49"/>
      <c r="S392" s="49"/>
      <c r="T392" s="49"/>
      <c r="U392" s="49"/>
      <c r="V392" s="49"/>
      <c r="W392" s="49"/>
      <c r="X392" s="49"/>
      <c r="Y392" s="49"/>
      <c r="Z392" s="49"/>
      <c r="AA392" s="49"/>
    </row>
    <row r="393" spans="2:27" x14ac:dyDescent="0.25">
      <c r="B393" s="49"/>
      <c r="C393" s="49"/>
      <c r="D393" s="49"/>
      <c r="E393" s="49"/>
      <c r="F393" s="49"/>
      <c r="G393" s="49"/>
      <c r="H393" s="49"/>
      <c r="I393" s="49"/>
      <c r="J393" s="49"/>
      <c r="K393" s="49"/>
      <c r="L393" s="49"/>
      <c r="M393" s="49"/>
      <c r="N393" s="49"/>
      <c r="O393" s="49"/>
      <c r="P393" s="49"/>
      <c r="Q393" s="49"/>
      <c r="R393" s="49"/>
      <c r="S393" s="49"/>
      <c r="T393" s="49"/>
      <c r="U393" s="49"/>
      <c r="V393" s="49"/>
      <c r="W393" s="49"/>
      <c r="X393" s="49"/>
      <c r="Y393" s="49"/>
      <c r="Z393" s="49"/>
      <c r="AA393" s="49"/>
    </row>
    <row r="394" spans="2:27" x14ac:dyDescent="0.25">
      <c r="B394" s="49"/>
      <c r="C394" s="49"/>
      <c r="D394" s="49"/>
      <c r="E394" s="49"/>
      <c r="F394" s="49"/>
      <c r="G394" s="49"/>
      <c r="H394" s="49"/>
      <c r="I394" s="49"/>
      <c r="J394" s="49"/>
      <c r="K394" s="49"/>
      <c r="L394" s="49"/>
      <c r="M394" s="49"/>
      <c r="N394" s="49"/>
      <c r="O394" s="49"/>
      <c r="P394" s="49"/>
      <c r="Q394" s="49"/>
      <c r="R394" s="49"/>
      <c r="S394" s="49"/>
      <c r="T394" s="49"/>
      <c r="U394" s="49"/>
      <c r="V394" s="49"/>
      <c r="W394" s="49"/>
      <c r="X394" s="49"/>
      <c r="Y394" s="49"/>
      <c r="Z394" s="49"/>
      <c r="AA394" s="49"/>
    </row>
    <row r="395" spans="2:27" x14ac:dyDescent="0.25">
      <c r="B395" s="49"/>
      <c r="C395" s="49"/>
      <c r="D395" s="49"/>
      <c r="E395" s="49"/>
      <c r="F395" s="49"/>
      <c r="G395" s="49"/>
      <c r="H395" s="49"/>
      <c r="I395" s="49"/>
      <c r="J395" s="49"/>
      <c r="K395" s="49"/>
      <c r="L395" s="49"/>
      <c r="M395" s="49"/>
      <c r="N395" s="49"/>
      <c r="O395" s="49"/>
      <c r="P395" s="49"/>
      <c r="Q395" s="49"/>
      <c r="R395" s="49"/>
      <c r="S395" s="49"/>
      <c r="T395" s="49"/>
      <c r="U395" s="49"/>
      <c r="V395" s="49"/>
      <c r="W395" s="49"/>
      <c r="X395" s="49"/>
      <c r="Y395" s="49"/>
      <c r="Z395" s="49"/>
      <c r="AA395" s="49"/>
    </row>
    <row r="396" spans="2:27" x14ac:dyDescent="0.25">
      <c r="B396" s="49"/>
      <c r="C396" s="49"/>
      <c r="D396" s="49"/>
      <c r="E396" s="49"/>
      <c r="F396" s="49"/>
      <c r="G396" s="49"/>
      <c r="H396" s="49"/>
      <c r="I396" s="49"/>
      <c r="J396" s="49"/>
      <c r="K396" s="49"/>
      <c r="L396" s="49"/>
      <c r="M396" s="49"/>
      <c r="N396" s="49"/>
      <c r="O396" s="49"/>
      <c r="P396" s="49"/>
      <c r="Q396" s="49"/>
      <c r="R396" s="49"/>
      <c r="S396" s="49"/>
      <c r="T396" s="49"/>
      <c r="U396" s="49"/>
      <c r="V396" s="49"/>
      <c r="W396" s="49"/>
      <c r="X396" s="49"/>
      <c r="Y396" s="49"/>
      <c r="Z396" s="49"/>
      <c r="AA396" s="49"/>
    </row>
    <row r="397" spans="2:27" x14ac:dyDescent="0.25">
      <c r="B397" s="49"/>
      <c r="C397" s="49"/>
      <c r="D397" s="49"/>
      <c r="E397" s="49"/>
      <c r="F397" s="49"/>
      <c r="G397" s="49"/>
      <c r="H397" s="49"/>
      <c r="I397" s="49"/>
      <c r="J397" s="49"/>
      <c r="K397" s="49"/>
      <c r="L397" s="49"/>
      <c r="M397" s="49"/>
      <c r="N397" s="49"/>
      <c r="O397" s="49"/>
      <c r="P397" s="49"/>
      <c r="Q397" s="49"/>
      <c r="R397" s="49"/>
      <c r="S397" s="49"/>
      <c r="T397" s="49"/>
      <c r="U397" s="49"/>
      <c r="V397" s="49"/>
      <c r="W397" s="49"/>
      <c r="X397" s="49"/>
      <c r="Y397" s="49"/>
      <c r="Z397" s="49"/>
      <c r="AA397" s="49"/>
    </row>
    <row r="398" spans="2:27" x14ac:dyDescent="0.25">
      <c r="B398" s="49"/>
      <c r="C398" s="49"/>
      <c r="D398" s="49"/>
      <c r="E398" s="49"/>
      <c r="F398" s="49"/>
      <c r="G398" s="49"/>
      <c r="H398" s="49"/>
      <c r="I398" s="49"/>
      <c r="J398" s="49"/>
      <c r="K398" s="49"/>
      <c r="L398" s="49"/>
      <c r="M398" s="49"/>
      <c r="N398" s="49"/>
      <c r="O398" s="49"/>
      <c r="P398" s="49"/>
      <c r="Q398" s="49"/>
      <c r="R398" s="49"/>
      <c r="S398" s="49"/>
      <c r="T398" s="49"/>
      <c r="U398" s="49"/>
      <c r="V398" s="49"/>
      <c r="W398" s="49"/>
      <c r="X398" s="49"/>
      <c r="Y398" s="49"/>
      <c r="Z398" s="49"/>
      <c r="AA398" s="49"/>
    </row>
    <row r="399" spans="2:27" x14ac:dyDescent="0.25">
      <c r="B399" s="49"/>
      <c r="C399" s="49"/>
      <c r="D399" s="49"/>
      <c r="E399" s="49"/>
      <c r="F399" s="49"/>
      <c r="G399" s="49"/>
      <c r="H399" s="49"/>
      <c r="I399" s="49"/>
      <c r="J399" s="49"/>
      <c r="K399" s="49"/>
      <c r="L399" s="49"/>
      <c r="M399" s="49"/>
      <c r="N399" s="49"/>
      <c r="O399" s="49"/>
      <c r="P399" s="49"/>
      <c r="Q399" s="49"/>
      <c r="R399" s="49"/>
      <c r="S399" s="49"/>
      <c r="T399" s="49"/>
      <c r="U399" s="49"/>
      <c r="V399" s="49"/>
      <c r="W399" s="49"/>
      <c r="X399" s="49"/>
      <c r="Y399" s="49"/>
      <c r="Z399" s="49"/>
      <c r="AA399" s="49"/>
    </row>
    <row r="400" spans="2:27" x14ac:dyDescent="0.25">
      <c r="B400" s="49"/>
      <c r="C400" s="49"/>
      <c r="D400" s="49"/>
      <c r="E400" s="49"/>
      <c r="F400" s="49"/>
      <c r="G400" s="49"/>
      <c r="H400" s="49"/>
      <c r="I400" s="49"/>
      <c r="J400" s="49"/>
      <c r="K400" s="49"/>
      <c r="L400" s="49"/>
      <c r="M400" s="49"/>
      <c r="N400" s="49"/>
      <c r="O400" s="49"/>
      <c r="P400" s="49"/>
      <c r="Q400" s="49"/>
      <c r="R400" s="49"/>
      <c r="S400" s="49"/>
      <c r="T400" s="49"/>
      <c r="U400" s="49"/>
      <c r="V400" s="49"/>
      <c r="W400" s="49"/>
      <c r="X400" s="49"/>
      <c r="Y400" s="49"/>
      <c r="Z400" s="49"/>
      <c r="AA400" s="49"/>
    </row>
    <row r="401" spans="2:27" x14ac:dyDescent="0.25">
      <c r="B401" s="49"/>
      <c r="C401" s="49"/>
      <c r="D401" s="49"/>
      <c r="E401" s="49"/>
      <c r="F401" s="49"/>
      <c r="G401" s="49"/>
      <c r="H401" s="49"/>
      <c r="I401" s="49"/>
      <c r="J401" s="49"/>
      <c r="K401" s="49"/>
      <c r="L401" s="49"/>
      <c r="M401" s="49"/>
      <c r="N401" s="49"/>
      <c r="O401" s="49"/>
      <c r="P401" s="49"/>
      <c r="Q401" s="49"/>
      <c r="R401" s="49"/>
      <c r="S401" s="49"/>
      <c r="T401" s="49"/>
      <c r="U401" s="49"/>
      <c r="V401" s="49"/>
      <c r="W401" s="49"/>
      <c r="X401" s="49"/>
      <c r="Y401" s="49"/>
      <c r="Z401" s="49"/>
      <c r="AA401" s="49"/>
    </row>
    <row r="402" spans="2:27" x14ac:dyDescent="0.25">
      <c r="B402" s="49"/>
      <c r="C402" s="49"/>
      <c r="D402" s="49"/>
      <c r="E402" s="49"/>
      <c r="F402" s="49"/>
      <c r="G402" s="49"/>
      <c r="H402" s="49"/>
      <c r="I402" s="49"/>
      <c r="J402" s="49"/>
      <c r="K402" s="49"/>
      <c r="L402" s="49"/>
      <c r="M402" s="49"/>
      <c r="N402" s="49"/>
      <c r="O402" s="49"/>
      <c r="P402" s="49"/>
      <c r="Q402" s="49"/>
      <c r="R402" s="49"/>
      <c r="S402" s="49"/>
      <c r="T402" s="49"/>
      <c r="U402" s="49"/>
      <c r="V402" s="49"/>
      <c r="W402" s="49"/>
      <c r="X402" s="49"/>
      <c r="Y402" s="49"/>
      <c r="Z402" s="49"/>
      <c r="AA402" s="49"/>
    </row>
    <row r="403" spans="2:27" x14ac:dyDescent="0.25">
      <c r="B403" s="49"/>
      <c r="C403" s="49"/>
      <c r="D403" s="49"/>
      <c r="E403" s="49"/>
      <c r="F403" s="49"/>
      <c r="G403" s="49"/>
      <c r="H403" s="49"/>
      <c r="I403" s="49"/>
      <c r="J403" s="49"/>
      <c r="K403" s="49"/>
      <c r="L403" s="49"/>
      <c r="M403" s="49"/>
      <c r="N403" s="49"/>
      <c r="O403" s="49"/>
      <c r="P403" s="49"/>
      <c r="Q403" s="49"/>
      <c r="R403" s="49"/>
      <c r="S403" s="49"/>
      <c r="T403" s="49"/>
      <c r="U403" s="49"/>
      <c r="V403" s="49"/>
      <c r="W403" s="49"/>
      <c r="X403" s="49"/>
      <c r="Y403" s="49"/>
      <c r="Z403" s="49"/>
      <c r="AA403" s="49"/>
    </row>
    <row r="404" spans="2:27" x14ac:dyDescent="0.25">
      <c r="B404" s="49"/>
      <c r="C404" s="49"/>
      <c r="D404" s="49"/>
      <c r="E404" s="49"/>
      <c r="F404" s="49"/>
      <c r="G404" s="49"/>
      <c r="H404" s="49"/>
      <c r="I404" s="49"/>
      <c r="J404" s="49"/>
      <c r="K404" s="49"/>
      <c r="L404" s="49"/>
      <c r="M404" s="49"/>
      <c r="N404" s="49"/>
      <c r="O404" s="49"/>
      <c r="P404" s="49"/>
      <c r="Q404" s="49"/>
      <c r="R404" s="49"/>
      <c r="S404" s="49"/>
      <c r="T404" s="49"/>
      <c r="U404" s="49"/>
      <c r="V404" s="49"/>
      <c r="W404" s="49"/>
      <c r="X404" s="49"/>
      <c r="Y404" s="49"/>
      <c r="Z404" s="49"/>
      <c r="AA404" s="49"/>
    </row>
    <row r="405" spans="2:27" x14ac:dyDescent="0.25">
      <c r="B405" s="49"/>
      <c r="C405" s="49"/>
      <c r="D405" s="49"/>
      <c r="E405" s="49"/>
      <c r="F405" s="49"/>
      <c r="G405" s="49"/>
      <c r="H405" s="49"/>
      <c r="I405" s="49"/>
      <c r="J405" s="49"/>
      <c r="K405" s="49"/>
      <c r="L405" s="49"/>
      <c r="M405" s="49"/>
      <c r="N405" s="49"/>
      <c r="O405" s="49"/>
      <c r="P405" s="49"/>
      <c r="Q405" s="49"/>
      <c r="R405" s="49"/>
      <c r="S405" s="49"/>
      <c r="T405" s="49"/>
      <c r="U405" s="49"/>
      <c r="V405" s="49"/>
      <c r="W405" s="49"/>
      <c r="X405" s="49"/>
      <c r="Y405" s="49"/>
      <c r="Z405" s="49"/>
      <c r="AA405" s="49"/>
    </row>
    <row r="406" spans="2:27" x14ac:dyDescent="0.25">
      <c r="B406" s="49"/>
      <c r="C406" s="49"/>
      <c r="D406" s="49"/>
      <c r="E406" s="49"/>
      <c r="F406" s="49"/>
      <c r="G406" s="49"/>
      <c r="H406" s="49"/>
      <c r="I406" s="49"/>
      <c r="J406" s="49"/>
      <c r="K406" s="49"/>
      <c r="L406" s="49"/>
      <c r="M406" s="49"/>
      <c r="N406" s="49"/>
      <c r="O406" s="49"/>
      <c r="P406" s="49"/>
      <c r="Q406" s="49"/>
      <c r="R406" s="49"/>
      <c r="S406" s="49"/>
      <c r="T406" s="49"/>
      <c r="U406" s="49"/>
      <c r="V406" s="49"/>
      <c r="W406" s="49"/>
      <c r="X406" s="49"/>
      <c r="Y406" s="49"/>
      <c r="Z406" s="49"/>
      <c r="AA406" s="49"/>
    </row>
    <row r="407" spans="2:27" x14ac:dyDescent="0.25">
      <c r="B407" s="49"/>
      <c r="C407" s="49"/>
      <c r="D407" s="49"/>
      <c r="E407" s="49"/>
      <c r="F407" s="49"/>
      <c r="G407" s="49"/>
      <c r="H407" s="49"/>
      <c r="I407" s="49"/>
      <c r="J407" s="49"/>
      <c r="K407" s="49"/>
      <c r="L407" s="49"/>
      <c r="M407" s="49"/>
      <c r="N407" s="49"/>
      <c r="O407" s="49"/>
      <c r="P407" s="49"/>
      <c r="Q407" s="49"/>
      <c r="R407" s="49"/>
      <c r="S407" s="49"/>
      <c r="T407" s="49"/>
      <c r="U407" s="49"/>
      <c r="V407" s="49"/>
      <c r="W407" s="49"/>
      <c r="X407" s="49"/>
      <c r="Y407" s="49"/>
      <c r="Z407" s="49"/>
      <c r="AA407" s="49"/>
    </row>
    <row r="408" spans="2:27" x14ac:dyDescent="0.25">
      <c r="B408" s="49"/>
      <c r="C408" s="49"/>
      <c r="D408" s="49"/>
      <c r="E408" s="49"/>
      <c r="F408" s="49"/>
      <c r="G408" s="49"/>
      <c r="H408" s="49"/>
      <c r="I408" s="49"/>
      <c r="J408" s="49"/>
      <c r="K408" s="49"/>
      <c r="L408" s="49"/>
      <c r="M408" s="49"/>
      <c r="N408" s="49"/>
      <c r="O408" s="49"/>
      <c r="P408" s="49"/>
      <c r="Q408" s="49"/>
      <c r="R408" s="49"/>
      <c r="S408" s="49"/>
      <c r="T408" s="49"/>
      <c r="U408" s="49"/>
      <c r="V408" s="49"/>
      <c r="W408" s="49"/>
      <c r="X408" s="49"/>
      <c r="Y408" s="49"/>
      <c r="Z408" s="49"/>
      <c r="AA408" s="49"/>
    </row>
    <row r="409" spans="2:27" x14ac:dyDescent="0.25">
      <c r="B409" s="49"/>
      <c r="C409" s="49"/>
      <c r="D409" s="49"/>
      <c r="E409" s="49"/>
      <c r="F409" s="49"/>
      <c r="G409" s="49"/>
      <c r="H409" s="49"/>
      <c r="I409" s="49"/>
      <c r="J409" s="49"/>
      <c r="K409" s="49"/>
      <c r="L409" s="49"/>
      <c r="M409" s="49"/>
      <c r="N409" s="49"/>
      <c r="O409" s="49"/>
      <c r="P409" s="49"/>
      <c r="Q409" s="49"/>
      <c r="R409" s="49"/>
      <c r="S409" s="49"/>
      <c r="T409" s="49"/>
      <c r="U409" s="49"/>
      <c r="V409" s="49"/>
      <c r="W409" s="49"/>
      <c r="X409" s="49"/>
      <c r="Y409" s="49"/>
      <c r="Z409" s="49"/>
      <c r="AA409" s="49"/>
    </row>
    <row r="410" spans="2:27" x14ac:dyDescent="0.25">
      <c r="B410" s="49"/>
      <c r="C410" s="49"/>
      <c r="D410" s="49"/>
      <c r="E410" s="49"/>
      <c r="F410" s="49"/>
      <c r="G410" s="49"/>
      <c r="H410" s="49"/>
      <c r="I410" s="49"/>
      <c r="J410" s="49"/>
      <c r="K410" s="49"/>
      <c r="L410" s="49"/>
      <c r="M410" s="49"/>
      <c r="N410" s="49"/>
      <c r="O410" s="49"/>
      <c r="P410" s="49"/>
      <c r="Q410" s="49"/>
      <c r="R410" s="49"/>
      <c r="S410" s="49"/>
      <c r="T410" s="49"/>
      <c r="U410" s="49"/>
      <c r="V410" s="49"/>
      <c r="W410" s="49"/>
      <c r="X410" s="49"/>
      <c r="Y410" s="49"/>
      <c r="Z410" s="49"/>
      <c r="AA410" s="49"/>
    </row>
    <row r="411" spans="2:27" x14ac:dyDescent="0.25">
      <c r="B411" s="49"/>
      <c r="C411" s="49"/>
      <c r="D411" s="49"/>
      <c r="E411" s="49"/>
      <c r="F411" s="49"/>
      <c r="G411" s="49"/>
      <c r="H411" s="49"/>
      <c r="I411" s="49"/>
      <c r="J411" s="49"/>
      <c r="K411" s="49"/>
      <c r="L411" s="49"/>
      <c r="M411" s="49"/>
      <c r="N411" s="49"/>
      <c r="O411" s="49"/>
      <c r="P411" s="49"/>
      <c r="Q411" s="49"/>
      <c r="R411" s="49"/>
      <c r="S411" s="49"/>
      <c r="T411" s="49"/>
      <c r="U411" s="49"/>
      <c r="V411" s="49"/>
      <c r="W411" s="49"/>
      <c r="X411" s="49"/>
      <c r="Y411" s="49"/>
      <c r="Z411" s="49"/>
      <c r="AA411" s="49"/>
    </row>
    <row r="412" spans="2:27" x14ac:dyDescent="0.25">
      <c r="B412" s="49"/>
      <c r="C412" s="49"/>
      <c r="D412" s="49"/>
      <c r="E412" s="49"/>
      <c r="F412" s="49"/>
      <c r="G412" s="49"/>
      <c r="H412" s="49"/>
      <c r="I412" s="49"/>
      <c r="J412" s="49"/>
      <c r="K412" s="49"/>
      <c r="L412" s="49"/>
      <c r="M412" s="49"/>
      <c r="N412" s="49"/>
      <c r="O412" s="49"/>
      <c r="P412" s="49"/>
      <c r="Q412" s="49"/>
      <c r="R412" s="49"/>
      <c r="S412" s="49"/>
      <c r="T412" s="49"/>
      <c r="U412" s="49"/>
      <c r="V412" s="49"/>
      <c r="W412" s="49"/>
      <c r="X412" s="49"/>
      <c r="Y412" s="49"/>
      <c r="Z412" s="49"/>
      <c r="AA412" s="49"/>
    </row>
    <row r="413" spans="2:27" x14ac:dyDescent="0.25">
      <c r="B413" s="49"/>
      <c r="C413" s="49"/>
      <c r="D413" s="49"/>
      <c r="E413" s="49"/>
      <c r="F413" s="49"/>
      <c r="G413" s="49"/>
      <c r="H413" s="49"/>
      <c r="I413" s="49"/>
      <c r="J413" s="49"/>
      <c r="K413" s="49"/>
      <c r="L413" s="49"/>
      <c r="M413" s="49"/>
      <c r="N413" s="49"/>
      <c r="O413" s="49"/>
      <c r="P413" s="49"/>
      <c r="Q413" s="49"/>
      <c r="R413" s="49"/>
      <c r="S413" s="49"/>
      <c r="T413" s="49"/>
      <c r="U413" s="49"/>
      <c r="V413" s="49"/>
      <c r="W413" s="49"/>
      <c r="X413" s="49"/>
      <c r="Y413" s="49"/>
      <c r="Z413" s="49"/>
      <c r="AA413" s="49"/>
    </row>
    <row r="414" spans="2:27" x14ac:dyDescent="0.25">
      <c r="B414" s="49"/>
      <c r="C414" s="49"/>
      <c r="D414" s="49"/>
      <c r="E414" s="49"/>
      <c r="F414" s="49"/>
      <c r="G414" s="49"/>
      <c r="H414" s="49"/>
      <c r="I414" s="49"/>
      <c r="J414" s="49"/>
      <c r="K414" s="49"/>
      <c r="L414" s="49"/>
      <c r="M414" s="49"/>
      <c r="N414" s="49"/>
      <c r="O414" s="49"/>
      <c r="P414" s="49"/>
      <c r="Q414" s="49"/>
      <c r="R414" s="49"/>
      <c r="S414" s="49"/>
      <c r="T414" s="49"/>
      <c r="U414" s="49"/>
      <c r="V414" s="49"/>
      <c r="W414" s="49"/>
      <c r="X414" s="49"/>
      <c r="Y414" s="49"/>
      <c r="Z414" s="49"/>
      <c r="AA414" s="49"/>
    </row>
    <row r="415" spans="2:27" x14ac:dyDescent="0.25">
      <c r="B415" s="49"/>
      <c r="C415" s="49"/>
      <c r="D415" s="49"/>
      <c r="E415" s="49"/>
      <c r="F415" s="49"/>
      <c r="G415" s="49"/>
      <c r="H415" s="49"/>
      <c r="I415" s="49"/>
      <c r="J415" s="49"/>
      <c r="K415" s="49"/>
      <c r="L415" s="49"/>
      <c r="M415" s="49"/>
      <c r="N415" s="49"/>
      <c r="O415" s="49"/>
      <c r="P415" s="49"/>
      <c r="Q415" s="49"/>
      <c r="R415" s="49"/>
      <c r="S415" s="49"/>
      <c r="T415" s="49"/>
      <c r="U415" s="49"/>
      <c r="V415" s="49"/>
      <c r="W415" s="49"/>
      <c r="X415" s="49"/>
      <c r="Y415" s="49"/>
      <c r="Z415" s="49"/>
      <c r="AA415" s="49"/>
    </row>
    <row r="416" spans="2:27" x14ac:dyDescent="0.25">
      <c r="B416" s="49"/>
      <c r="C416" s="49"/>
      <c r="D416" s="49"/>
      <c r="E416" s="49"/>
      <c r="F416" s="49"/>
      <c r="G416" s="49"/>
      <c r="H416" s="49"/>
      <c r="I416" s="49"/>
      <c r="J416" s="49"/>
      <c r="K416" s="49"/>
      <c r="L416" s="49"/>
      <c r="M416" s="49"/>
      <c r="N416" s="49"/>
      <c r="O416" s="49"/>
      <c r="P416" s="49"/>
      <c r="Q416" s="49"/>
      <c r="R416" s="49"/>
      <c r="S416" s="49"/>
      <c r="T416" s="49"/>
      <c r="U416" s="49"/>
      <c r="V416" s="49"/>
      <c r="W416" s="49"/>
      <c r="X416" s="49"/>
      <c r="Y416" s="49"/>
      <c r="Z416" s="49"/>
      <c r="AA416" s="49"/>
    </row>
    <row r="417" spans="2:27" x14ac:dyDescent="0.25">
      <c r="B417" s="49"/>
      <c r="C417" s="49"/>
      <c r="D417" s="49"/>
      <c r="E417" s="49"/>
      <c r="F417" s="49"/>
      <c r="G417" s="49"/>
      <c r="H417" s="49"/>
      <c r="I417" s="49"/>
      <c r="J417" s="49"/>
      <c r="K417" s="49"/>
      <c r="L417" s="49"/>
      <c r="M417" s="49"/>
      <c r="N417" s="49"/>
      <c r="O417" s="49"/>
      <c r="P417" s="49"/>
      <c r="Q417" s="49"/>
      <c r="R417" s="49"/>
      <c r="S417" s="49"/>
      <c r="T417" s="49"/>
      <c r="U417" s="49"/>
      <c r="V417" s="49"/>
      <c r="W417" s="49"/>
      <c r="X417" s="49"/>
      <c r="Y417" s="49"/>
      <c r="Z417" s="49"/>
      <c r="AA417" s="49"/>
    </row>
    <row r="418" spans="2:27" x14ac:dyDescent="0.25">
      <c r="B418" s="49"/>
      <c r="C418" s="49"/>
      <c r="D418" s="49"/>
      <c r="E418" s="49"/>
      <c r="F418" s="49"/>
      <c r="G418" s="49"/>
      <c r="H418" s="49"/>
      <c r="I418" s="49"/>
      <c r="J418" s="49"/>
      <c r="K418" s="49"/>
      <c r="L418" s="49"/>
      <c r="M418" s="49"/>
      <c r="N418" s="49"/>
      <c r="O418" s="49"/>
      <c r="P418" s="49"/>
      <c r="Q418" s="49"/>
      <c r="R418" s="49"/>
      <c r="S418" s="49"/>
      <c r="T418" s="49"/>
      <c r="U418" s="49"/>
      <c r="V418" s="49"/>
      <c r="W418" s="49"/>
      <c r="X418" s="49"/>
      <c r="Y418" s="49"/>
      <c r="Z418" s="49"/>
      <c r="AA418" s="49"/>
    </row>
    <row r="419" spans="2:27" x14ac:dyDescent="0.25">
      <c r="B419" s="49"/>
      <c r="C419" s="49"/>
      <c r="D419" s="49"/>
      <c r="E419" s="49"/>
      <c r="F419" s="49"/>
      <c r="G419" s="49"/>
      <c r="H419" s="49"/>
      <c r="I419" s="49"/>
      <c r="J419" s="49"/>
      <c r="K419" s="49"/>
      <c r="L419" s="49"/>
      <c r="M419" s="49"/>
      <c r="N419" s="49"/>
      <c r="O419" s="49"/>
      <c r="P419" s="49"/>
      <c r="Q419" s="49"/>
      <c r="R419" s="49"/>
      <c r="S419" s="49"/>
      <c r="T419" s="49"/>
      <c r="U419" s="49"/>
      <c r="V419" s="49"/>
      <c r="W419" s="49"/>
      <c r="X419" s="49"/>
      <c r="Y419" s="49"/>
      <c r="Z419" s="49"/>
      <c r="AA419" s="49"/>
    </row>
    <row r="420" spans="2:27" x14ac:dyDescent="0.25">
      <c r="B420" s="49"/>
      <c r="C420" s="49"/>
      <c r="D420" s="49"/>
      <c r="E420" s="49"/>
      <c r="F420" s="49"/>
      <c r="G420" s="49"/>
      <c r="H420" s="49"/>
      <c r="I420" s="49"/>
      <c r="J420" s="49"/>
      <c r="K420" s="49"/>
      <c r="L420" s="49"/>
      <c r="M420" s="49"/>
      <c r="N420" s="49"/>
      <c r="O420" s="49"/>
      <c r="P420" s="49"/>
      <c r="Q420" s="49"/>
      <c r="R420" s="49"/>
      <c r="S420" s="49"/>
      <c r="T420" s="49"/>
      <c r="U420" s="49"/>
      <c r="V420" s="49"/>
      <c r="W420" s="49"/>
      <c r="X420" s="49"/>
      <c r="Y420" s="49"/>
      <c r="Z420" s="49"/>
      <c r="AA420" s="49"/>
    </row>
    <row r="421" spans="2:27" x14ac:dyDescent="0.25">
      <c r="B421" s="49"/>
      <c r="C421" s="49"/>
      <c r="D421" s="49"/>
      <c r="E421" s="49"/>
      <c r="F421" s="49"/>
      <c r="G421" s="49"/>
      <c r="H421" s="49"/>
      <c r="I421" s="49"/>
      <c r="J421" s="49"/>
      <c r="K421" s="49"/>
      <c r="L421" s="49"/>
      <c r="M421" s="49"/>
      <c r="N421" s="49"/>
      <c r="O421" s="49"/>
      <c r="P421" s="49"/>
      <c r="Q421" s="49"/>
      <c r="R421" s="49"/>
      <c r="S421" s="49"/>
      <c r="T421" s="49"/>
      <c r="U421" s="49"/>
      <c r="V421" s="49"/>
      <c r="W421" s="49"/>
      <c r="X421" s="49"/>
      <c r="Y421" s="49"/>
      <c r="Z421" s="49"/>
      <c r="AA421" s="49"/>
    </row>
    <row r="422" spans="2:27" x14ac:dyDescent="0.25">
      <c r="B422" s="49"/>
      <c r="C422" s="49"/>
      <c r="D422" s="49"/>
      <c r="E422" s="49"/>
      <c r="F422" s="49"/>
      <c r="G422" s="49"/>
      <c r="H422" s="49"/>
      <c r="I422" s="49"/>
      <c r="J422" s="49"/>
      <c r="K422" s="49"/>
      <c r="L422" s="49"/>
      <c r="M422" s="49"/>
      <c r="N422" s="49"/>
      <c r="O422" s="49"/>
      <c r="P422" s="49"/>
      <c r="Q422" s="49"/>
      <c r="R422" s="49"/>
      <c r="S422" s="49"/>
      <c r="T422" s="49"/>
      <c r="U422" s="49"/>
      <c r="V422" s="49"/>
      <c r="W422" s="49"/>
      <c r="X422" s="49"/>
      <c r="Y422" s="49"/>
      <c r="Z422" s="49"/>
      <c r="AA422" s="49"/>
    </row>
    <row r="423" spans="2:27" x14ac:dyDescent="0.25">
      <c r="B423" s="49"/>
      <c r="C423" s="49"/>
      <c r="D423" s="49"/>
      <c r="E423" s="49"/>
      <c r="F423" s="49"/>
      <c r="G423" s="49"/>
      <c r="H423" s="49"/>
      <c r="I423" s="49"/>
      <c r="J423" s="49"/>
      <c r="K423" s="49"/>
      <c r="L423" s="49"/>
      <c r="M423" s="49"/>
      <c r="N423" s="49"/>
      <c r="O423" s="49"/>
      <c r="P423" s="49"/>
      <c r="Q423" s="49"/>
      <c r="R423" s="49"/>
      <c r="S423" s="49"/>
      <c r="T423" s="49"/>
      <c r="U423" s="49"/>
      <c r="V423" s="49"/>
      <c r="W423" s="49"/>
      <c r="X423" s="49"/>
      <c r="Y423" s="49"/>
      <c r="Z423" s="49"/>
      <c r="AA423" s="49"/>
    </row>
    <row r="424" spans="2:27" x14ac:dyDescent="0.25">
      <c r="B424" s="49"/>
      <c r="C424" s="49"/>
      <c r="D424" s="49"/>
      <c r="E424" s="49"/>
      <c r="F424" s="49"/>
      <c r="G424" s="49"/>
      <c r="H424" s="49"/>
      <c r="I424" s="49"/>
      <c r="J424" s="49"/>
      <c r="K424" s="49"/>
      <c r="L424" s="49"/>
      <c r="M424" s="49"/>
      <c r="N424" s="49"/>
      <c r="O424" s="49"/>
      <c r="P424" s="49"/>
      <c r="Q424" s="49"/>
      <c r="R424" s="49"/>
      <c r="S424" s="49"/>
      <c r="T424" s="49"/>
      <c r="U424" s="49"/>
      <c r="V424" s="49"/>
      <c r="W424" s="49"/>
      <c r="X424" s="49"/>
      <c r="Y424" s="49"/>
      <c r="Z424" s="49"/>
      <c r="AA424" s="49"/>
    </row>
    <row r="425" spans="2:27" x14ac:dyDescent="0.25">
      <c r="B425" s="49"/>
      <c r="C425" s="49"/>
      <c r="D425" s="49"/>
      <c r="E425" s="49"/>
      <c r="F425" s="49"/>
      <c r="G425" s="49"/>
      <c r="H425" s="49"/>
      <c r="I425" s="49"/>
      <c r="J425" s="49"/>
      <c r="K425" s="49"/>
      <c r="L425" s="49"/>
      <c r="M425" s="49"/>
      <c r="N425" s="49"/>
      <c r="O425" s="49"/>
      <c r="P425" s="49"/>
      <c r="Q425" s="49"/>
      <c r="R425" s="49"/>
      <c r="S425" s="49"/>
      <c r="T425" s="49"/>
      <c r="U425" s="49"/>
      <c r="V425" s="49"/>
      <c r="W425" s="49"/>
      <c r="X425" s="49"/>
      <c r="Y425" s="49"/>
      <c r="Z425" s="49"/>
      <c r="AA425" s="49"/>
    </row>
    <row r="426" spans="2:27" x14ac:dyDescent="0.25">
      <c r="B426" s="49"/>
      <c r="C426" s="49"/>
      <c r="D426" s="49"/>
      <c r="E426" s="49"/>
      <c r="F426" s="49"/>
      <c r="G426" s="49"/>
      <c r="H426" s="49"/>
      <c r="I426" s="49"/>
      <c r="J426" s="49"/>
      <c r="K426" s="49"/>
      <c r="L426" s="49"/>
      <c r="M426" s="49"/>
      <c r="N426" s="49"/>
      <c r="O426" s="49"/>
      <c r="P426" s="49"/>
      <c r="Q426" s="49"/>
      <c r="R426" s="49"/>
      <c r="S426" s="49"/>
      <c r="T426" s="49"/>
      <c r="U426" s="49"/>
      <c r="V426" s="49"/>
      <c r="W426" s="49"/>
      <c r="X426" s="49"/>
      <c r="Y426" s="49"/>
      <c r="Z426" s="49"/>
      <c r="AA426" s="49"/>
    </row>
    <row r="427" spans="2:27" x14ac:dyDescent="0.25">
      <c r="B427" s="49"/>
      <c r="C427" s="49"/>
      <c r="D427" s="49"/>
      <c r="E427" s="49"/>
      <c r="F427" s="49"/>
      <c r="G427" s="49"/>
      <c r="H427" s="49"/>
      <c r="I427" s="49"/>
      <c r="J427" s="49"/>
      <c r="K427" s="89"/>
      <c r="L427" s="89"/>
      <c r="M427" s="89"/>
      <c r="N427" s="89"/>
      <c r="O427" s="89"/>
      <c r="P427" s="89"/>
      <c r="Q427" s="89"/>
      <c r="R427" s="89"/>
      <c r="S427" s="89"/>
      <c r="T427" s="89"/>
      <c r="U427" s="89"/>
      <c r="V427" s="89"/>
      <c r="W427" s="89"/>
      <c r="X427" s="89"/>
      <c r="Y427" s="89"/>
      <c r="Z427" s="89"/>
      <c r="AA427" s="89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L65"/>
  <sheetViews>
    <sheetView zoomScale="85" zoomScaleNormal="85" workbookViewId="0">
      <pane xSplit="1" ySplit="2" topLeftCell="AG3" activePane="bottomRight" state="frozen"/>
      <selection pane="topRight" activeCell="A30" sqref="A30"/>
      <selection pane="bottomLeft" activeCell="A30" sqref="A30"/>
      <selection pane="bottomRight" activeCell="AG2" sqref="AG2"/>
    </sheetView>
  </sheetViews>
  <sheetFormatPr defaultColWidth="9.140625" defaultRowHeight="15" x14ac:dyDescent="0.25"/>
  <cols>
    <col min="1" max="1" width="19.7109375" style="74" customWidth="1"/>
    <col min="2" max="2" width="12.140625" style="74" customWidth="1"/>
    <col min="3" max="3" width="12.5703125" style="74" customWidth="1"/>
    <col min="4" max="4" width="9.140625" style="74"/>
    <col min="5" max="5" width="15.42578125" style="74" bestFit="1" customWidth="1"/>
    <col min="6" max="26" width="12" style="75" bestFit="1" customWidth="1"/>
    <col min="27" max="27" width="12" style="75" customWidth="1"/>
    <col min="28" max="29" width="9.140625" style="75"/>
    <col min="30" max="30" width="12" style="75" customWidth="1"/>
    <col min="31" max="54" width="9.140625" style="75"/>
    <col min="55" max="55" width="10.85546875" style="75" bestFit="1" customWidth="1"/>
    <col min="56" max="56" width="9.85546875" style="75" bestFit="1" customWidth="1"/>
    <col min="57" max="16384" width="9.140625" style="74"/>
  </cols>
  <sheetData>
    <row r="1" spans="1:64" x14ac:dyDescent="0.25">
      <c r="A1" s="89"/>
      <c r="B1" s="89" t="s">
        <v>329</v>
      </c>
      <c r="C1" s="89"/>
      <c r="D1" s="89"/>
      <c r="E1" s="89" t="s">
        <v>330</v>
      </c>
      <c r="AG1" s="75" t="s">
        <v>331</v>
      </c>
      <c r="BE1" s="89"/>
      <c r="BF1" s="89" t="s">
        <v>332</v>
      </c>
      <c r="BG1" s="89"/>
      <c r="BH1" s="89"/>
      <c r="BI1" s="89" t="s">
        <v>333</v>
      </c>
      <c r="BJ1" s="89"/>
      <c r="BK1" s="89"/>
      <c r="BL1" s="89"/>
    </row>
    <row r="2" spans="1:64" x14ac:dyDescent="0.25">
      <c r="A2" s="89" t="s">
        <v>162</v>
      </c>
      <c r="B2" s="89" t="s">
        <v>334</v>
      </c>
      <c r="C2" s="89" t="s">
        <v>335</v>
      </c>
      <c r="D2" s="89"/>
      <c r="E2" s="89" t="s">
        <v>336</v>
      </c>
      <c r="F2" s="89" t="s">
        <v>96</v>
      </c>
      <c r="G2" s="89" t="s">
        <v>100</v>
      </c>
      <c r="H2" s="89" t="s">
        <v>102</v>
      </c>
      <c r="I2" s="89" t="s">
        <v>104</v>
      </c>
      <c r="J2" s="89" t="s">
        <v>106</v>
      </c>
      <c r="K2" s="89" t="s">
        <v>108</v>
      </c>
      <c r="L2" s="89" t="s">
        <v>110</v>
      </c>
      <c r="M2" s="89" t="s">
        <v>164</v>
      </c>
      <c r="N2" s="89" t="s">
        <v>165</v>
      </c>
      <c r="O2" s="89" t="s">
        <v>112</v>
      </c>
      <c r="P2" s="89" t="s">
        <v>114</v>
      </c>
      <c r="Q2" s="89" t="s">
        <v>116</v>
      </c>
      <c r="R2" s="89" t="s">
        <v>118</v>
      </c>
      <c r="S2" s="89" t="s">
        <v>120</v>
      </c>
      <c r="T2" s="89" t="s">
        <v>122</v>
      </c>
      <c r="U2" s="89" t="s">
        <v>124</v>
      </c>
      <c r="V2" s="89" t="s">
        <v>126</v>
      </c>
      <c r="W2" s="89" t="s">
        <v>128</v>
      </c>
      <c r="X2" s="89" t="s">
        <v>132</v>
      </c>
      <c r="Y2" s="89" t="s">
        <v>134</v>
      </c>
      <c r="Z2" s="89" t="s">
        <v>136</v>
      </c>
      <c r="AA2" s="89"/>
      <c r="AB2" s="75" t="s">
        <v>164</v>
      </c>
      <c r="AC2" s="75" t="s">
        <v>165</v>
      </c>
      <c r="AD2" s="89"/>
      <c r="AE2" s="75" t="s">
        <v>337</v>
      </c>
      <c r="AF2" s="75" t="s">
        <v>338</v>
      </c>
      <c r="AG2" s="75" t="s">
        <v>96</v>
      </c>
      <c r="AH2" s="75" t="s">
        <v>100</v>
      </c>
      <c r="AI2" s="75" t="s">
        <v>102</v>
      </c>
      <c r="AJ2" s="75" t="s">
        <v>104</v>
      </c>
      <c r="AK2" s="75" t="s">
        <v>106</v>
      </c>
      <c r="AL2" s="75" t="s">
        <v>108</v>
      </c>
      <c r="AM2" s="75" t="s">
        <v>110</v>
      </c>
      <c r="AN2" s="75" t="s">
        <v>112</v>
      </c>
      <c r="AO2" s="75" t="s">
        <v>114</v>
      </c>
      <c r="AP2" s="75" t="s">
        <v>116</v>
      </c>
      <c r="AQ2" s="75" t="s">
        <v>118</v>
      </c>
      <c r="AR2" s="75" t="s">
        <v>120</v>
      </c>
      <c r="AS2" s="75" t="s">
        <v>122</v>
      </c>
      <c r="AT2" s="75" t="s">
        <v>124</v>
      </c>
      <c r="AU2" s="75" t="s">
        <v>126</v>
      </c>
      <c r="AV2" s="75" t="s">
        <v>128</v>
      </c>
      <c r="AW2" s="75" t="s">
        <v>132</v>
      </c>
      <c r="AX2" s="75" t="s">
        <v>134</v>
      </c>
      <c r="AY2" s="75" t="s">
        <v>136</v>
      </c>
      <c r="AZ2" s="75" t="s">
        <v>164</v>
      </c>
      <c r="BA2" s="75" t="s">
        <v>165</v>
      </c>
      <c r="BC2" s="75" t="s">
        <v>164</v>
      </c>
      <c r="BD2" s="75" t="s">
        <v>165</v>
      </c>
      <c r="BE2" s="89"/>
      <c r="BF2" s="75" t="s">
        <v>164</v>
      </c>
      <c r="BG2" s="75" t="s">
        <v>165</v>
      </c>
      <c r="BH2" s="89"/>
      <c r="BI2" s="75" t="s">
        <v>164</v>
      </c>
      <c r="BJ2" s="75" t="s">
        <v>165</v>
      </c>
      <c r="BK2" s="89"/>
      <c r="BL2" s="89"/>
    </row>
    <row r="3" spans="1:64" x14ac:dyDescent="0.25">
      <c r="A3" s="89" t="s">
        <v>168</v>
      </c>
      <c r="B3" s="75">
        <v>275290.35716000001</v>
      </c>
      <c r="C3" s="75">
        <v>35621.059134000003</v>
      </c>
      <c r="D3" s="89"/>
      <c r="E3" s="89" t="s">
        <v>168</v>
      </c>
      <c r="F3" s="75">
        <v>1767.4624165963901</v>
      </c>
      <c r="G3" s="75">
        <v>1938.52735968958</v>
      </c>
      <c r="H3" s="75">
        <v>60.836455673319101</v>
      </c>
      <c r="I3" s="75">
        <v>264.16327176926399</v>
      </c>
      <c r="J3" s="75">
        <v>1430.98065896151</v>
      </c>
      <c r="K3" s="75">
        <v>116.093142633531</v>
      </c>
      <c r="L3" s="75">
        <v>602.73962433241297</v>
      </c>
      <c r="M3" s="75">
        <v>274335.99289996998</v>
      </c>
      <c r="N3" s="75">
        <v>35494.278942288503</v>
      </c>
      <c r="O3" s="75">
        <v>238841.71395768199</v>
      </c>
      <c r="P3" s="75">
        <v>174.72613358906901</v>
      </c>
      <c r="Q3" s="75">
        <v>37.412356355098403</v>
      </c>
      <c r="R3" s="75">
        <v>18572.390572374901</v>
      </c>
      <c r="S3" s="75">
        <v>51.905465676791302</v>
      </c>
      <c r="T3" s="75">
        <v>1179.7900270617299</v>
      </c>
      <c r="U3" s="75">
        <v>129.58937537547399</v>
      </c>
      <c r="V3" s="75">
        <v>339.61508909428602</v>
      </c>
      <c r="W3" s="75">
        <v>2949.47513891874</v>
      </c>
      <c r="X3" s="75">
        <v>5402.46967851099</v>
      </c>
      <c r="Y3" s="75">
        <v>354.13200703274401</v>
      </c>
      <c r="Z3" s="75">
        <v>121.970168642559</v>
      </c>
      <c r="AA3" s="89"/>
      <c r="AB3" s="40">
        <f t="shared" ref="AB3:AB34" si="0">(M3-B3)/(B3+1E-50)</f>
        <v>-3.466755137650377E-3</v>
      </c>
      <c r="AC3" s="40">
        <f t="shared" ref="AC3:AC34" si="1">(N3-C3)/(C3+1E-50)</f>
        <v>-3.5591359379454476E-3</v>
      </c>
      <c r="AD3" s="89"/>
      <c r="AE3" s="75">
        <v>1</v>
      </c>
      <c r="AF3" s="75" t="s">
        <v>168</v>
      </c>
      <c r="AG3" s="75">
        <v>492.04512689075699</v>
      </c>
      <c r="AH3" s="75">
        <v>515.67114465181999</v>
      </c>
      <c r="AI3" s="75">
        <v>16.545449982038299</v>
      </c>
      <c r="AJ3" s="75">
        <v>71.910046492879701</v>
      </c>
      <c r="AK3" s="75">
        <v>392.41061334405401</v>
      </c>
      <c r="AL3" s="75">
        <v>31.102271055257098</v>
      </c>
      <c r="AM3" s="75">
        <v>164.81479423319399</v>
      </c>
      <c r="AN3" s="75">
        <v>63274.435295843701</v>
      </c>
      <c r="AO3" s="75">
        <v>45.481187894452702</v>
      </c>
      <c r="AP3" s="75">
        <v>10.184525989166501</v>
      </c>
      <c r="AQ3" s="75">
        <v>5031.4065108095601</v>
      </c>
      <c r="AR3" s="75">
        <v>14.523956762805099</v>
      </c>
      <c r="AS3" s="75">
        <v>318.40222413448299</v>
      </c>
      <c r="AT3" s="75">
        <v>35.011184100772702</v>
      </c>
      <c r="AU3" s="75">
        <v>91.313544901468902</v>
      </c>
      <c r="AV3" s="75">
        <v>796.00552644471304</v>
      </c>
      <c r="AW3" s="75">
        <v>1493.60534461618</v>
      </c>
      <c r="AX3" s="75">
        <v>94.581422280652703</v>
      </c>
      <c r="AY3" s="75">
        <v>33.606923230013003</v>
      </c>
      <c r="AZ3" s="75">
        <f t="shared" ref="AZ3:AZ51" si="2">BA3+AN3</f>
        <v>72923.057093657946</v>
      </c>
      <c r="BA3" s="75">
        <f>SUM(AG3:AY3)-AN3</f>
        <v>9648.6217978142449</v>
      </c>
      <c r="BC3" s="75">
        <f t="shared" ref="BC3:BC34" si="3">AZ3-B3</f>
        <v>-202367.30006634205</v>
      </c>
      <c r="BD3" s="75">
        <f t="shared" ref="BD3:BD34" si="4">BA3-C3</f>
        <v>-25972.437336185758</v>
      </c>
      <c r="BE3" s="89"/>
      <c r="BF3" s="68">
        <f>AZ3/M3</f>
        <v>0.26581658616063397</v>
      </c>
      <c r="BG3" s="68">
        <f>BA3/N3</f>
        <v>0.2718359714674668</v>
      </c>
      <c r="BH3" s="89"/>
      <c r="BI3" s="68">
        <v>0.22063386329545973</v>
      </c>
      <c r="BJ3" s="68">
        <v>0.22420889376292524</v>
      </c>
      <c r="BK3" s="68"/>
      <c r="BL3" s="68"/>
    </row>
    <row r="4" spans="1:64" x14ac:dyDescent="0.25">
      <c r="A4" s="89" t="s">
        <v>170</v>
      </c>
      <c r="B4" s="75">
        <v>154597.07983</v>
      </c>
      <c r="C4" s="75">
        <v>20968.810044999998</v>
      </c>
      <c r="D4" s="89"/>
      <c r="E4" s="89" t="s">
        <v>170</v>
      </c>
      <c r="F4" s="75">
        <v>1045.18946047388</v>
      </c>
      <c r="G4" s="75">
        <v>1138.35209422554</v>
      </c>
      <c r="H4" s="75">
        <v>35.606955747725102</v>
      </c>
      <c r="I4" s="75">
        <v>163.900193014655</v>
      </c>
      <c r="J4" s="75">
        <v>807.44469408114105</v>
      </c>
      <c r="K4" s="75">
        <v>71.006633487105702</v>
      </c>
      <c r="L4" s="75">
        <v>349.59846293754799</v>
      </c>
      <c r="M4" s="75">
        <v>153731.16047716801</v>
      </c>
      <c r="N4" s="75">
        <v>20858.461961099401</v>
      </c>
      <c r="O4" s="75">
        <v>132872.69851606799</v>
      </c>
      <c r="P4" s="75">
        <v>82.189273808539596</v>
      </c>
      <c r="Q4" s="75">
        <v>21.542125365829399</v>
      </c>
      <c r="R4" s="75">
        <v>10996.320753760199</v>
      </c>
      <c r="S4" s="75">
        <v>35.393050921256403</v>
      </c>
      <c r="T4" s="75">
        <v>689.66040609136996</v>
      </c>
      <c r="U4" s="75">
        <v>79.432848426726594</v>
      </c>
      <c r="V4" s="75">
        <v>204.76685846877899</v>
      </c>
      <c r="W4" s="75">
        <v>1724.14924375954</v>
      </c>
      <c r="X4" s="75">
        <v>3126.9220254964498</v>
      </c>
      <c r="Y4" s="75">
        <v>216.428380319339</v>
      </c>
      <c r="Z4" s="75">
        <v>70.558500713746298</v>
      </c>
      <c r="AA4" s="89"/>
      <c r="AB4" s="40">
        <f t="shared" si="0"/>
        <v>-5.6011365401221133E-3</v>
      </c>
      <c r="AC4" s="40">
        <f t="shared" si="1"/>
        <v>-5.2624866963735702E-3</v>
      </c>
      <c r="AD4" s="89"/>
      <c r="AE4" s="75">
        <v>4</v>
      </c>
      <c r="AF4" s="75" t="s">
        <v>170</v>
      </c>
      <c r="AG4" s="75">
        <v>681.55554694918897</v>
      </c>
      <c r="AH4" s="75">
        <v>725.29381538027599</v>
      </c>
      <c r="AI4" s="75">
        <v>23.1965576391799</v>
      </c>
      <c r="AJ4" s="75">
        <v>110.099989025817</v>
      </c>
      <c r="AK4" s="75">
        <v>523.77124402049697</v>
      </c>
      <c r="AL4" s="75">
        <v>47.224072280295097</v>
      </c>
      <c r="AM4" s="75">
        <v>227.701168750222</v>
      </c>
      <c r="AN4" s="75">
        <v>84836.467496508296</v>
      </c>
      <c r="AO4" s="75">
        <v>51.331605595067501</v>
      </c>
      <c r="AP4" s="75">
        <v>13.910991740614699</v>
      </c>
      <c r="AQ4" s="75">
        <v>7066.4580028925002</v>
      </c>
      <c r="AR4" s="75">
        <v>23.274609034224099</v>
      </c>
      <c r="AS4" s="75">
        <v>453.81515220392498</v>
      </c>
      <c r="AT4" s="75">
        <v>54.453625419227002</v>
      </c>
      <c r="AU4" s="75">
        <v>140.88490053106901</v>
      </c>
      <c r="AV4" s="75">
        <v>1134.5378471629101</v>
      </c>
      <c r="AW4" s="75">
        <v>2033.00212128352</v>
      </c>
      <c r="AX4" s="75">
        <v>142.313719501657</v>
      </c>
      <c r="AY4" s="75">
        <v>45.797781736906401</v>
      </c>
      <c r="AZ4" s="75">
        <f t="shared" si="2"/>
        <v>98335.090247655404</v>
      </c>
      <c r="BA4" s="75">
        <f t="shared" ref="BA4:BA51" si="5">SUM(AG4:AY4)-AN4</f>
        <v>13498.622751147108</v>
      </c>
      <c r="BC4" s="75">
        <f t="shared" si="3"/>
        <v>-56261.989582344599</v>
      </c>
      <c r="BD4" s="75">
        <f t="shared" si="4"/>
        <v>-7470.1872938528904</v>
      </c>
      <c r="BE4" s="89"/>
      <c r="BF4" s="68">
        <f t="shared" ref="BF4:BG51" si="6">AZ4/M4</f>
        <v>0.63965620205059226</v>
      </c>
      <c r="BG4" s="68">
        <f t="shared" si="6"/>
        <v>0.64715331246962304</v>
      </c>
      <c r="BH4" s="89"/>
      <c r="BI4" s="68">
        <v>0.62943997489225423</v>
      </c>
      <c r="BJ4" s="68">
        <v>0.63733694285670994</v>
      </c>
      <c r="BK4" s="68"/>
      <c r="BL4" s="68"/>
    </row>
    <row r="5" spans="1:64" x14ac:dyDescent="0.25">
      <c r="A5" s="89" t="s">
        <v>171</v>
      </c>
      <c r="B5" s="75">
        <v>399399.68633</v>
      </c>
      <c r="C5" s="75">
        <v>55620.259131999999</v>
      </c>
      <c r="D5" s="89"/>
      <c r="E5" s="89" t="s">
        <v>171</v>
      </c>
      <c r="F5" s="75">
        <v>3364.3644462816201</v>
      </c>
      <c r="G5" s="75">
        <v>2558.6140362770502</v>
      </c>
      <c r="H5" s="75">
        <v>88.717049157558705</v>
      </c>
      <c r="I5" s="75">
        <v>311.279759541879</v>
      </c>
      <c r="J5" s="75">
        <v>2507.12979447411</v>
      </c>
      <c r="K5" s="75">
        <v>149.642903895015</v>
      </c>
      <c r="L5" s="75">
        <v>1005.33777774103</v>
      </c>
      <c r="M5" s="75">
        <v>398457.21027811302</v>
      </c>
      <c r="N5" s="75">
        <v>55506.347527957303</v>
      </c>
      <c r="O5" s="75">
        <v>342950.86275015498</v>
      </c>
      <c r="P5" s="75">
        <v>200.07726207995</v>
      </c>
      <c r="Q5" s="75">
        <v>62.626479714721903</v>
      </c>
      <c r="R5" s="75">
        <v>28625.246931000798</v>
      </c>
      <c r="S5" s="75">
        <v>76.617482850796605</v>
      </c>
      <c r="T5" s="75">
        <v>1549.8335277809899</v>
      </c>
      <c r="U5" s="75">
        <v>180.864193113863</v>
      </c>
      <c r="V5" s="75">
        <v>468.58014734591001</v>
      </c>
      <c r="W5" s="75">
        <v>3874.58382303499</v>
      </c>
      <c r="X5" s="75">
        <v>9822.8446021483996</v>
      </c>
      <c r="Y5" s="75">
        <v>442.64788791701801</v>
      </c>
      <c r="Z5" s="75">
        <v>217.33942360157999</v>
      </c>
      <c r="AA5" s="89"/>
      <c r="AB5" s="40">
        <f t="shared" si="0"/>
        <v>-2.3597315775262329E-3</v>
      </c>
      <c r="AC5" s="40">
        <f t="shared" si="1"/>
        <v>-2.0480236126256984E-3</v>
      </c>
      <c r="AD5" s="89"/>
      <c r="AE5" s="75">
        <v>5</v>
      </c>
      <c r="AF5" s="75" t="s">
        <v>171</v>
      </c>
      <c r="AG5" s="75">
        <v>1197.4341836876699</v>
      </c>
      <c r="AH5" s="75">
        <v>771.47731928916096</v>
      </c>
      <c r="AI5" s="75">
        <v>28.115791185939401</v>
      </c>
      <c r="AJ5" s="75">
        <v>81.765863479697103</v>
      </c>
      <c r="AK5" s="75">
        <v>862.41371907959001</v>
      </c>
      <c r="AL5" s="75">
        <v>40.357217767275799</v>
      </c>
      <c r="AM5" s="75">
        <v>336.35326095396999</v>
      </c>
      <c r="AN5" s="75">
        <v>105002.43932280201</v>
      </c>
      <c r="AO5" s="75">
        <v>56.258323569645903</v>
      </c>
      <c r="AP5" s="75">
        <v>21.081488441121401</v>
      </c>
      <c r="AQ5" s="75">
        <v>9376.6802527694799</v>
      </c>
      <c r="AR5" s="75">
        <v>25.1389096079103</v>
      </c>
      <c r="AS5" s="75">
        <v>450.84399927963801</v>
      </c>
      <c r="AT5" s="75">
        <v>47.975189020915998</v>
      </c>
      <c r="AU5" s="75">
        <v>120.730059243594</v>
      </c>
      <c r="AV5" s="75">
        <v>1127.1099495158101</v>
      </c>
      <c r="AW5" s="75">
        <v>3441.8603418883999</v>
      </c>
      <c r="AX5" s="75">
        <v>120.179265376225</v>
      </c>
      <c r="AY5" s="75">
        <v>75.532544852654993</v>
      </c>
      <c r="AZ5" s="75">
        <f t="shared" si="2"/>
        <v>123183.74700181071</v>
      </c>
      <c r="BA5" s="75">
        <f t="shared" si="5"/>
        <v>18181.307679008707</v>
      </c>
      <c r="BC5" s="75">
        <f t="shared" si="3"/>
        <v>-276215.9393281893</v>
      </c>
      <c r="BD5" s="75">
        <f t="shared" si="4"/>
        <v>-37438.951452991292</v>
      </c>
      <c r="BE5" s="89"/>
      <c r="BF5" s="68">
        <f t="shared" si="6"/>
        <v>0.30915175789097049</v>
      </c>
      <c r="BG5" s="68">
        <f t="shared" si="6"/>
        <v>0.32755366708016936</v>
      </c>
      <c r="BH5" s="89"/>
      <c r="BI5" s="68">
        <v>0.25278890217862021</v>
      </c>
      <c r="BJ5" s="68">
        <v>0.26907700238996396</v>
      </c>
      <c r="BK5" s="68"/>
      <c r="BL5" s="68"/>
    </row>
    <row r="6" spans="1:64" x14ac:dyDescent="0.25">
      <c r="A6" s="89" t="s">
        <v>172</v>
      </c>
      <c r="B6" s="75">
        <v>338328.61296</v>
      </c>
      <c r="C6" s="75">
        <v>43318.502330000003</v>
      </c>
      <c r="D6" s="89"/>
      <c r="E6" s="89" t="s">
        <v>172</v>
      </c>
      <c r="F6" s="75">
        <v>2032.2502570038</v>
      </c>
      <c r="G6" s="75">
        <v>2230.26966803904</v>
      </c>
      <c r="H6" s="75">
        <v>79.790451749091901</v>
      </c>
      <c r="I6" s="75">
        <v>513.50543384205002</v>
      </c>
      <c r="J6" s="75">
        <v>1624.7728625363</v>
      </c>
      <c r="K6" s="75">
        <v>203.40420498575199</v>
      </c>
      <c r="L6" s="75">
        <v>749.11813863765303</v>
      </c>
      <c r="M6" s="75">
        <v>336442.79860473803</v>
      </c>
      <c r="N6" s="75">
        <v>43092.6109412523</v>
      </c>
      <c r="O6" s="75">
        <v>293350.18766348599</v>
      </c>
      <c r="P6" s="75">
        <v>150.75430633222501</v>
      </c>
      <c r="Q6" s="75">
        <v>41.823763289736902</v>
      </c>
      <c r="R6" s="75">
        <v>21112.686270165399</v>
      </c>
      <c r="S6" s="75">
        <v>79.554957301983606</v>
      </c>
      <c r="T6" s="75">
        <v>1827.6050796695199</v>
      </c>
      <c r="U6" s="75">
        <v>275.47997820731098</v>
      </c>
      <c r="V6" s="75">
        <v>731.22487361453295</v>
      </c>
      <c r="W6" s="75">
        <v>4569.01148453733</v>
      </c>
      <c r="X6" s="75">
        <v>6158.5646541774804</v>
      </c>
      <c r="Y6" s="75">
        <v>572.03696368436397</v>
      </c>
      <c r="Z6" s="75">
        <v>140.75759347872801</v>
      </c>
      <c r="AA6" s="89"/>
      <c r="AB6" s="40">
        <f t="shared" si="0"/>
        <v>-5.5739132991537129E-3</v>
      </c>
      <c r="AC6" s="40">
        <f t="shared" si="1"/>
        <v>-5.2146629407190514E-3</v>
      </c>
      <c r="AD6" s="89"/>
      <c r="AE6" s="75">
        <v>6</v>
      </c>
      <c r="AF6" s="75" t="s">
        <v>172</v>
      </c>
      <c r="AG6" s="75">
        <v>1225.71887865761</v>
      </c>
      <c r="AH6" s="75">
        <v>1289.2924161552</v>
      </c>
      <c r="AI6" s="75">
        <v>49.216126180070603</v>
      </c>
      <c r="AJ6" s="75">
        <v>333.47395480636197</v>
      </c>
      <c r="AK6" s="75">
        <v>968.63867007159001</v>
      </c>
      <c r="AL6" s="75">
        <v>129.89010161084201</v>
      </c>
      <c r="AM6" s="75">
        <v>454.23278812708099</v>
      </c>
      <c r="AN6" s="75">
        <v>171717.20894806899</v>
      </c>
      <c r="AO6" s="75">
        <v>84.292719363249503</v>
      </c>
      <c r="AP6" s="75">
        <v>24.7910905695603</v>
      </c>
      <c r="AQ6" s="75">
        <v>12424.308918804099</v>
      </c>
      <c r="AR6" s="75">
        <v>50.4644440325036</v>
      </c>
      <c r="AS6" s="75">
        <v>1145.80148863571</v>
      </c>
      <c r="AT6" s="75">
        <v>182.263245762232</v>
      </c>
      <c r="AU6" s="75">
        <v>485.771550981958</v>
      </c>
      <c r="AV6" s="75">
        <v>2864.5036150862702</v>
      </c>
      <c r="AW6" s="75">
        <v>3693.2508738456099</v>
      </c>
      <c r="AX6" s="75">
        <v>358.944972218538</v>
      </c>
      <c r="AY6" s="75">
        <v>83.830714191581805</v>
      </c>
      <c r="AZ6" s="75">
        <f t="shared" si="2"/>
        <v>197565.89551716906</v>
      </c>
      <c r="BA6" s="75">
        <f t="shared" si="5"/>
        <v>25848.686569100071</v>
      </c>
      <c r="BC6" s="75">
        <f t="shared" si="3"/>
        <v>-140762.71744283094</v>
      </c>
      <c r="BD6" s="75">
        <f t="shared" si="4"/>
        <v>-17469.815760899932</v>
      </c>
      <c r="BE6" s="89"/>
      <c r="BF6" s="68">
        <f t="shared" si="6"/>
        <v>0.58721986720029262</v>
      </c>
      <c r="BG6" s="68">
        <f t="shared" si="6"/>
        <v>0.59984034395918395</v>
      </c>
      <c r="BH6" s="89"/>
      <c r="BI6" s="68">
        <v>0.57355221599318784</v>
      </c>
      <c r="BJ6" s="68">
        <v>0.58663622543237093</v>
      </c>
      <c r="BK6" s="68"/>
      <c r="BL6" s="68"/>
    </row>
    <row r="7" spans="1:64" x14ac:dyDescent="0.25">
      <c r="A7" s="89" t="s">
        <v>173</v>
      </c>
      <c r="B7" s="75">
        <v>278030.08172000002</v>
      </c>
      <c r="C7" s="75">
        <v>39495.743718999998</v>
      </c>
      <c r="D7" s="89"/>
      <c r="E7" s="89" t="s">
        <v>173</v>
      </c>
      <c r="F7" s="75">
        <v>2055.76658211941</v>
      </c>
      <c r="G7" s="75">
        <v>1905.5665082645701</v>
      </c>
      <c r="H7" s="75">
        <v>68.927662473475607</v>
      </c>
      <c r="I7" s="75">
        <v>413.045212905857</v>
      </c>
      <c r="J7" s="75">
        <v>1583.3088080160001</v>
      </c>
      <c r="K7" s="75">
        <v>177.380372933855</v>
      </c>
      <c r="L7" s="75">
        <v>708.51920765885598</v>
      </c>
      <c r="M7" s="75">
        <v>276996.91004867002</v>
      </c>
      <c r="N7" s="75">
        <v>39377.125683298298</v>
      </c>
      <c r="O7" s="75">
        <v>237619.784365372</v>
      </c>
      <c r="P7" s="75">
        <v>112.45183337466899</v>
      </c>
      <c r="Q7" s="75">
        <v>40.402983485176598</v>
      </c>
      <c r="R7" s="75">
        <v>19278.3850511196</v>
      </c>
      <c r="S7" s="75">
        <v>65.691769361265798</v>
      </c>
      <c r="T7" s="75">
        <v>1529.95816310895</v>
      </c>
      <c r="U7" s="75">
        <v>249.687035424968</v>
      </c>
      <c r="V7" s="75">
        <v>666.746062455838</v>
      </c>
      <c r="W7" s="75">
        <v>3824.8949374162898</v>
      </c>
      <c r="X7" s="75">
        <v>6069.6182949453496</v>
      </c>
      <c r="Y7" s="75">
        <v>489.39775568379002</v>
      </c>
      <c r="Z7" s="75">
        <v>137.377442550306</v>
      </c>
      <c r="AA7" s="89"/>
      <c r="AB7" s="40">
        <f t="shared" si="0"/>
        <v>-3.7160427567348247E-3</v>
      </c>
      <c r="AC7" s="40">
        <f t="shared" si="1"/>
        <v>-3.0033118643272242E-3</v>
      </c>
      <c r="AD7" s="89"/>
      <c r="AE7" s="75">
        <v>8</v>
      </c>
      <c r="AF7" s="75" t="s">
        <v>173</v>
      </c>
      <c r="AG7" s="75">
        <v>1097.3755018161</v>
      </c>
      <c r="AH7" s="75">
        <v>880.80679149155401</v>
      </c>
      <c r="AI7" s="75">
        <v>36.241327237877101</v>
      </c>
      <c r="AJ7" s="75">
        <v>230.117747696219</v>
      </c>
      <c r="AK7" s="75">
        <v>817.24272186477504</v>
      </c>
      <c r="AL7" s="75">
        <v>95.926139688420506</v>
      </c>
      <c r="AM7" s="75">
        <v>369.64247627899601</v>
      </c>
      <c r="AN7" s="75">
        <v>112775.759859172</v>
      </c>
      <c r="AO7" s="75">
        <v>46.1706940703789</v>
      </c>
      <c r="AP7" s="75">
        <v>20.521095634669901</v>
      </c>
      <c r="AQ7" s="75">
        <v>9528.2953866727094</v>
      </c>
      <c r="AR7" s="75">
        <v>36.486134446125099</v>
      </c>
      <c r="AS7" s="75">
        <v>809.20111159203202</v>
      </c>
      <c r="AT7" s="75">
        <v>142.79575423983101</v>
      </c>
      <c r="AU7" s="75">
        <v>382.69946074376497</v>
      </c>
      <c r="AV7" s="75">
        <v>2023.00272004314</v>
      </c>
      <c r="AW7" s="75">
        <v>3187.82694284636</v>
      </c>
      <c r="AX7" s="75">
        <v>256.89707423695501</v>
      </c>
      <c r="AY7" s="75">
        <v>71.031370856096999</v>
      </c>
      <c r="AZ7" s="75">
        <f t="shared" si="2"/>
        <v>132808.04031062798</v>
      </c>
      <c r="BA7" s="75">
        <f t="shared" si="5"/>
        <v>20032.280451455983</v>
      </c>
      <c r="BC7" s="75">
        <f t="shared" si="3"/>
        <v>-145222.04140937203</v>
      </c>
      <c r="BD7" s="75">
        <f t="shared" si="4"/>
        <v>-19463.463267544015</v>
      </c>
      <c r="BE7" s="89"/>
      <c r="BF7" s="68">
        <f t="shared" si="6"/>
        <v>0.47945675743203348</v>
      </c>
      <c r="BG7" s="68">
        <f t="shared" si="6"/>
        <v>0.50872886488900382</v>
      </c>
      <c r="BH7" s="89"/>
      <c r="BI7" s="68">
        <v>0.48019554651748714</v>
      </c>
      <c r="BJ7" s="68">
        <v>0.50732953323078978</v>
      </c>
      <c r="BK7" s="68"/>
      <c r="BL7" s="68"/>
    </row>
    <row r="8" spans="1:64" x14ac:dyDescent="0.25">
      <c r="A8" s="89" t="s">
        <v>174</v>
      </c>
      <c r="B8" s="75">
        <v>21679.597813</v>
      </c>
      <c r="C8" s="75">
        <v>3356.5345244</v>
      </c>
      <c r="D8" s="89"/>
      <c r="E8" s="89" t="s">
        <v>174</v>
      </c>
      <c r="F8" s="75">
        <v>170.96383416833299</v>
      </c>
      <c r="G8" s="75">
        <v>186.11681696676999</v>
      </c>
      <c r="H8" s="75">
        <v>5.7808714540033099</v>
      </c>
      <c r="I8" s="75">
        <v>22.047466613755699</v>
      </c>
      <c r="J8" s="75">
        <v>133.129852786366</v>
      </c>
      <c r="K8" s="75">
        <v>7.1518803220952698</v>
      </c>
      <c r="L8" s="75">
        <v>53.917033901574598</v>
      </c>
      <c r="M8" s="75">
        <v>21526.028088570602</v>
      </c>
      <c r="N8" s="75">
        <v>3333.3134574866199</v>
      </c>
      <c r="O8" s="75">
        <v>18192.714631084</v>
      </c>
      <c r="P8" s="75">
        <v>16.749408334573399</v>
      </c>
      <c r="Q8" s="75">
        <v>3.37538325699829</v>
      </c>
      <c r="R8" s="75">
        <v>1799.55033140979</v>
      </c>
      <c r="S8" s="75">
        <v>6.0964552103484904</v>
      </c>
      <c r="T8" s="75">
        <v>101.761218494573</v>
      </c>
      <c r="U8" s="75">
        <v>4.1679080011243501</v>
      </c>
      <c r="V8" s="75">
        <v>7.8793953052574697</v>
      </c>
      <c r="W8" s="75">
        <v>254.40295187861301</v>
      </c>
      <c r="X8" s="75">
        <v>522.77691022227998</v>
      </c>
      <c r="Y8" s="75">
        <v>25.631587162486099</v>
      </c>
      <c r="Z8" s="75">
        <v>11.8141519976631</v>
      </c>
      <c r="AA8" s="89"/>
      <c r="AB8" s="40">
        <f t="shared" si="0"/>
        <v>-7.083605782451919E-3</v>
      </c>
      <c r="AC8" s="40">
        <f t="shared" si="1"/>
        <v>-6.9181671585907571E-3</v>
      </c>
      <c r="AD8" s="89"/>
      <c r="AE8" s="75">
        <v>9</v>
      </c>
      <c r="AF8" s="75" t="s">
        <v>174</v>
      </c>
      <c r="AG8" s="75">
        <v>48.773472537365798</v>
      </c>
      <c r="AH8" s="75">
        <v>54.291128647217199</v>
      </c>
      <c r="AI8" s="75">
        <v>1.6355359124000399</v>
      </c>
      <c r="AJ8" s="75">
        <v>6.2714048223608998</v>
      </c>
      <c r="AK8" s="75">
        <v>38.015547056013297</v>
      </c>
      <c r="AL8" s="75">
        <v>2.0120297666453002</v>
      </c>
      <c r="AM8" s="75">
        <v>15.3948568066268</v>
      </c>
      <c r="AN8" s="75">
        <v>5154.2681461808297</v>
      </c>
      <c r="AO8" s="75">
        <v>4.6482599616999201</v>
      </c>
      <c r="AP8" s="75">
        <v>0.96238390447750899</v>
      </c>
      <c r="AQ8" s="75">
        <v>518.60885665599005</v>
      </c>
      <c r="AR8" s="75">
        <v>1.7505407084725</v>
      </c>
      <c r="AS8" s="75">
        <v>29.062340601738299</v>
      </c>
      <c r="AT8" s="75">
        <v>1.05626928292996</v>
      </c>
      <c r="AU8" s="75">
        <v>1.80076304640107</v>
      </c>
      <c r="AV8" s="75">
        <v>72.655849157572902</v>
      </c>
      <c r="AW8" s="75">
        <v>149.243882417104</v>
      </c>
      <c r="AX8" s="75">
        <v>7.3274239014717901</v>
      </c>
      <c r="AY8" s="75">
        <v>3.3999724412639298</v>
      </c>
      <c r="AZ8" s="75">
        <f t="shared" si="2"/>
        <v>6111.1786638085814</v>
      </c>
      <c r="BA8" s="75">
        <f t="shared" si="5"/>
        <v>956.91051762775169</v>
      </c>
      <c r="BC8" s="75">
        <f t="shared" si="3"/>
        <v>-15568.419149191419</v>
      </c>
      <c r="BD8" s="75">
        <f t="shared" si="4"/>
        <v>-2399.6240067722483</v>
      </c>
      <c r="BE8" s="89"/>
      <c r="BF8" s="68">
        <f t="shared" si="6"/>
        <v>0.2838971796684292</v>
      </c>
      <c r="BG8" s="68">
        <f t="shared" si="6"/>
        <v>0.28707486704514129</v>
      </c>
      <c r="BH8" s="89"/>
      <c r="BI8" s="68">
        <v>0.26102157524447422</v>
      </c>
      <c r="BJ8" s="68">
        <v>0.26484925868745329</v>
      </c>
      <c r="BK8" s="68"/>
      <c r="BL8" s="68"/>
    </row>
    <row r="9" spans="1:64" x14ac:dyDescent="0.25">
      <c r="A9" s="89" t="s">
        <v>175</v>
      </c>
      <c r="B9" s="75">
        <v>16681.048495999999</v>
      </c>
      <c r="C9" s="75">
        <v>2574.5705299000001</v>
      </c>
      <c r="D9" s="89"/>
      <c r="E9" s="89" t="s">
        <v>175</v>
      </c>
      <c r="F9" s="75">
        <v>122.493782525063</v>
      </c>
      <c r="G9" s="75">
        <v>150.917763851915</v>
      </c>
      <c r="H9" s="75">
        <v>4.1953098871784604</v>
      </c>
      <c r="I9" s="75">
        <v>21.313741629325801</v>
      </c>
      <c r="J9" s="75">
        <v>99.417040074516294</v>
      </c>
      <c r="K9" s="75">
        <v>7.1287240199077297</v>
      </c>
      <c r="L9" s="75">
        <v>41.631654734150104</v>
      </c>
      <c r="M9" s="75">
        <v>16534.9370931507</v>
      </c>
      <c r="N9" s="75">
        <v>2553.54492407833</v>
      </c>
      <c r="O9" s="75">
        <v>13981.3921690724</v>
      </c>
      <c r="P9" s="75">
        <v>9.97058472086729</v>
      </c>
      <c r="Q9" s="75">
        <v>2.4482604430187802</v>
      </c>
      <c r="R9" s="75">
        <v>1347.0962095934101</v>
      </c>
      <c r="S9" s="75">
        <v>4.4533402778926003</v>
      </c>
      <c r="T9" s="75">
        <v>88.995223576227502</v>
      </c>
      <c r="U9" s="75">
        <v>5.7592924265723102</v>
      </c>
      <c r="V9" s="75">
        <v>12.423708063955999</v>
      </c>
      <c r="W9" s="75">
        <v>222.48801964318201</v>
      </c>
      <c r="X9" s="75">
        <v>379.792907069671</v>
      </c>
      <c r="Y9" s="75">
        <v>23.9437260316252</v>
      </c>
      <c r="Z9" s="75">
        <v>9.0756355098463892</v>
      </c>
      <c r="AA9" s="89"/>
      <c r="AB9" s="40">
        <f t="shared" si="0"/>
        <v>-8.7591258357851941E-3</v>
      </c>
      <c r="AC9" s="40">
        <f t="shared" si="1"/>
        <v>-8.1666458842309265E-3</v>
      </c>
      <c r="AD9" s="89"/>
      <c r="AE9" s="75">
        <v>10</v>
      </c>
      <c r="AF9" s="75" t="s">
        <v>175</v>
      </c>
      <c r="AG9" s="75">
        <v>52.535731888369597</v>
      </c>
      <c r="AH9" s="75">
        <v>64.007819588896893</v>
      </c>
      <c r="AI9" s="75">
        <v>1.80825376624889</v>
      </c>
      <c r="AJ9" s="75">
        <v>9.2830135056621295</v>
      </c>
      <c r="AK9" s="75">
        <v>42.533133015212101</v>
      </c>
      <c r="AL9" s="75">
        <v>3.0943946289241602</v>
      </c>
      <c r="AM9" s="75">
        <v>17.847709322992099</v>
      </c>
      <c r="AN9" s="75">
        <v>5970.1379464055999</v>
      </c>
      <c r="AO9" s="75">
        <v>4.2584026728175397</v>
      </c>
      <c r="AP9" s="75">
        <v>1.0460108207291099</v>
      </c>
      <c r="AQ9" s="75">
        <v>574.09778261591396</v>
      </c>
      <c r="AR9" s="75">
        <v>1.92598751542538</v>
      </c>
      <c r="AS9" s="75">
        <v>38.379523168095702</v>
      </c>
      <c r="AT9" s="75">
        <v>2.5771954552681402</v>
      </c>
      <c r="AU9" s="75">
        <v>5.6387378831192496</v>
      </c>
      <c r="AV9" s="75">
        <v>95.948806187391199</v>
      </c>
      <c r="AW9" s="75">
        <v>162.71449609875299</v>
      </c>
      <c r="AX9" s="75">
        <v>10.316064433462101</v>
      </c>
      <c r="AY9" s="75">
        <v>3.8781401255605998</v>
      </c>
      <c r="AZ9" s="75">
        <f t="shared" si="2"/>
        <v>7062.0291490984428</v>
      </c>
      <c r="BA9" s="75">
        <f t="shared" si="5"/>
        <v>1091.8912026928429</v>
      </c>
      <c r="BC9" s="75">
        <f t="shared" si="3"/>
        <v>-9619.0193469015576</v>
      </c>
      <c r="BD9" s="75">
        <f t="shared" si="4"/>
        <v>-1482.6793272071573</v>
      </c>
      <c r="BE9" s="89"/>
      <c r="BF9" s="68">
        <f t="shared" si="6"/>
        <v>0.42709743068957673</v>
      </c>
      <c r="BG9" s="68">
        <f t="shared" si="6"/>
        <v>0.42759819590287695</v>
      </c>
      <c r="BH9" s="89"/>
      <c r="BI9" s="68">
        <v>0.43279950093177305</v>
      </c>
      <c r="BJ9" s="68">
        <v>0.43229994630094465</v>
      </c>
      <c r="BK9" s="68"/>
      <c r="BL9" s="68"/>
    </row>
    <row r="10" spans="1:64" x14ac:dyDescent="0.25">
      <c r="A10" s="89" t="s">
        <v>176</v>
      </c>
      <c r="B10" s="75">
        <v>3530.2519247</v>
      </c>
      <c r="C10" s="75">
        <v>481.83920673</v>
      </c>
      <c r="D10" s="89"/>
      <c r="E10" s="89" t="s">
        <v>176</v>
      </c>
      <c r="F10" s="75">
        <v>21.161126231143498</v>
      </c>
      <c r="G10" s="75">
        <v>33.953311507575599</v>
      </c>
      <c r="H10" s="75">
        <v>0.59197569404255901</v>
      </c>
      <c r="I10" s="75">
        <v>2.2273745707876502</v>
      </c>
      <c r="J10" s="75">
        <v>18.1596273086525</v>
      </c>
      <c r="K10" s="75">
        <v>1.07399218461504</v>
      </c>
      <c r="L10" s="75">
        <v>7.4204108313078301</v>
      </c>
      <c r="M10" s="75">
        <v>3493.6130453656001</v>
      </c>
      <c r="N10" s="75">
        <v>477.25770990481499</v>
      </c>
      <c r="O10" s="75">
        <v>3016.3553354607898</v>
      </c>
      <c r="P10" s="75">
        <v>1.4742215755331001</v>
      </c>
      <c r="Q10" s="75">
        <v>0.472617415411409</v>
      </c>
      <c r="R10" s="75">
        <v>271.251966798392</v>
      </c>
      <c r="S10" s="75">
        <v>0.54355850240028203</v>
      </c>
      <c r="T10" s="75">
        <v>13.184325358113201</v>
      </c>
      <c r="U10" s="75">
        <v>0.32418149550532599</v>
      </c>
      <c r="V10" s="75">
        <v>0.181659474087424</v>
      </c>
      <c r="W10" s="75">
        <v>32.960817143140503</v>
      </c>
      <c r="X10" s="75">
        <v>66.408998936269995</v>
      </c>
      <c r="Y10" s="75">
        <v>4.1507823652287001</v>
      </c>
      <c r="Z10" s="75">
        <v>1.71676251260768</v>
      </c>
      <c r="AA10" s="89"/>
      <c r="AB10" s="40">
        <f t="shared" si="0"/>
        <v>-1.037854524716773E-2</v>
      </c>
      <c r="AC10" s="40">
        <f t="shared" si="1"/>
        <v>-9.5083520834207836E-3</v>
      </c>
      <c r="AD10" s="89"/>
      <c r="AE10" s="75">
        <v>11</v>
      </c>
      <c r="AF10" s="75" t="s">
        <v>176</v>
      </c>
      <c r="AG10" s="75">
        <v>7.2474168633496996</v>
      </c>
      <c r="AH10" s="75">
        <v>11.697227321379399</v>
      </c>
      <c r="AI10" s="75">
        <v>0.20130760526642799</v>
      </c>
      <c r="AJ10" s="75">
        <v>0.75188570016275302</v>
      </c>
      <c r="AK10" s="75">
        <v>6.2255242314043198</v>
      </c>
      <c r="AL10" s="75">
        <v>0.36946483038713801</v>
      </c>
      <c r="AM10" s="75">
        <v>2.5450428334237398</v>
      </c>
      <c r="AN10" s="75">
        <v>1041.63478551554</v>
      </c>
      <c r="AO10" s="75">
        <v>0.49794067143608101</v>
      </c>
      <c r="AP10" s="75">
        <v>0.16235482874976601</v>
      </c>
      <c r="AQ10" s="75">
        <v>93.217557345170107</v>
      </c>
      <c r="AR10" s="75">
        <v>0.183855984442828</v>
      </c>
      <c r="AS10" s="75">
        <v>4.4991651581380498</v>
      </c>
      <c r="AT10" s="75">
        <v>0.11119911737732199</v>
      </c>
      <c r="AU10" s="75">
        <v>6.2298066142106298E-2</v>
      </c>
      <c r="AV10" s="75">
        <v>11.247912977599899</v>
      </c>
      <c r="AW10" s="75">
        <v>22.738288867368802</v>
      </c>
      <c r="AX10" s="75">
        <v>1.42824004618168</v>
      </c>
      <c r="AY10" s="75">
        <v>0.58910221156395204</v>
      </c>
      <c r="AZ10" s="75">
        <f t="shared" si="2"/>
        <v>1205.4105701750836</v>
      </c>
      <c r="BA10" s="75">
        <f t="shared" si="5"/>
        <v>163.77578465954366</v>
      </c>
      <c r="BC10" s="75">
        <f t="shared" si="3"/>
        <v>-2324.8413545249164</v>
      </c>
      <c r="BD10" s="75">
        <f t="shared" si="4"/>
        <v>-318.06342207045634</v>
      </c>
      <c r="BE10" s="89"/>
      <c r="BF10" s="68">
        <f t="shared" si="6"/>
        <v>0.34503265087531743</v>
      </c>
      <c r="BG10" s="68">
        <f t="shared" si="6"/>
        <v>0.34316006061422738</v>
      </c>
      <c r="BH10" s="89"/>
      <c r="BI10" s="68">
        <v>0.36950663632653219</v>
      </c>
      <c r="BJ10" s="68">
        <v>0.36852937000458125</v>
      </c>
      <c r="BK10" s="68"/>
      <c r="BL10" s="68"/>
    </row>
    <row r="11" spans="1:64" x14ac:dyDescent="0.25">
      <c r="A11" s="89" t="s">
        <v>177</v>
      </c>
      <c r="B11" s="75">
        <v>216430.21221999999</v>
      </c>
      <c r="C11" s="75">
        <v>34655.106219000001</v>
      </c>
      <c r="D11" s="89"/>
      <c r="E11" s="89" t="s">
        <v>177</v>
      </c>
      <c r="F11" s="75">
        <v>1696.06290723501</v>
      </c>
      <c r="G11" s="75">
        <v>1696.71928867871</v>
      </c>
      <c r="H11" s="75">
        <v>71.096175245401994</v>
      </c>
      <c r="I11" s="75">
        <v>378.35847076395601</v>
      </c>
      <c r="J11" s="75">
        <v>1290.3968210453199</v>
      </c>
      <c r="K11" s="75">
        <v>124.111386740301</v>
      </c>
      <c r="L11" s="75">
        <v>572.015692830018</v>
      </c>
      <c r="M11" s="75">
        <v>215211.95974384999</v>
      </c>
      <c r="N11" s="75">
        <v>34456.250424251899</v>
      </c>
      <c r="O11" s="75">
        <v>180755.70931959801</v>
      </c>
      <c r="P11" s="75">
        <v>178.078110638954</v>
      </c>
      <c r="Q11" s="75">
        <v>33.3149925594007</v>
      </c>
      <c r="R11" s="75">
        <v>17419.902812766901</v>
      </c>
      <c r="S11" s="75">
        <v>79.508386944228604</v>
      </c>
      <c r="T11" s="75">
        <v>1361.01994874253</v>
      </c>
      <c r="U11" s="75">
        <v>145.92055967636099</v>
      </c>
      <c r="V11" s="75">
        <v>375.98789380335802</v>
      </c>
      <c r="W11" s="75">
        <v>3402.5500128419199</v>
      </c>
      <c r="X11" s="75">
        <v>5149.4912473200002</v>
      </c>
      <c r="Y11" s="75">
        <v>371.210030952892</v>
      </c>
      <c r="Z11" s="75">
        <v>110.50568546658</v>
      </c>
      <c r="AA11" s="89"/>
      <c r="AB11" s="40">
        <f t="shared" si="0"/>
        <v>-5.6288466552518518E-3</v>
      </c>
      <c r="AC11" s="40">
        <f t="shared" si="1"/>
        <v>-5.7381383710512933E-3</v>
      </c>
      <c r="AD11" s="89"/>
      <c r="AE11" s="75">
        <v>12</v>
      </c>
      <c r="AF11" s="75" t="s">
        <v>177</v>
      </c>
      <c r="AG11" s="75">
        <v>807.84870976025604</v>
      </c>
      <c r="AH11" s="75">
        <v>790.21550572733599</v>
      </c>
      <c r="AI11" s="75">
        <v>34.111622311981101</v>
      </c>
      <c r="AJ11" s="75">
        <v>183.32768112366799</v>
      </c>
      <c r="AK11" s="75">
        <v>607.12044534163601</v>
      </c>
      <c r="AL11" s="75">
        <v>58.815702910992101</v>
      </c>
      <c r="AM11" s="75">
        <v>270.26658471561302</v>
      </c>
      <c r="AN11" s="75">
        <v>82823.329601085803</v>
      </c>
      <c r="AO11" s="75">
        <v>83.249302230540195</v>
      </c>
      <c r="AP11" s="75">
        <v>15.653665963767301</v>
      </c>
      <c r="AQ11" s="75">
        <v>8220.2745621480899</v>
      </c>
      <c r="AR11" s="75">
        <v>39.116724825504299</v>
      </c>
      <c r="AS11" s="75">
        <v>649.27807852287697</v>
      </c>
      <c r="AT11" s="75">
        <v>69.405663112900697</v>
      </c>
      <c r="AU11" s="75">
        <v>178.29634363797501</v>
      </c>
      <c r="AV11" s="75">
        <v>1623.19513388267</v>
      </c>
      <c r="AW11" s="75">
        <v>2443.76923612168</v>
      </c>
      <c r="AX11" s="75">
        <v>175.65991489607799</v>
      </c>
      <c r="AY11" s="75">
        <v>52.1250177612621</v>
      </c>
      <c r="AZ11" s="75">
        <f t="shared" si="2"/>
        <v>99125.059496080648</v>
      </c>
      <c r="BA11" s="75">
        <f t="shared" si="5"/>
        <v>16301.729894994845</v>
      </c>
      <c r="BC11" s="75">
        <f t="shared" si="3"/>
        <v>-117305.15272391934</v>
      </c>
      <c r="BD11" s="75">
        <f t="shared" si="4"/>
        <v>-18353.376324005156</v>
      </c>
      <c r="BE11" s="89"/>
      <c r="BF11" s="68">
        <f t="shared" si="6"/>
        <v>0.46059270876052372</v>
      </c>
      <c r="BG11" s="68">
        <f t="shared" si="6"/>
        <v>0.47311386741956507</v>
      </c>
      <c r="BH11" s="89"/>
      <c r="BI11" s="68">
        <v>0.4541102032375145</v>
      </c>
      <c r="BJ11" s="68">
        <v>0.4668067926468456</v>
      </c>
      <c r="BK11" s="68"/>
      <c r="BL11" s="68"/>
    </row>
    <row r="12" spans="1:64" x14ac:dyDescent="0.25">
      <c r="A12" s="89" t="s">
        <v>178</v>
      </c>
      <c r="B12" s="75">
        <v>297353.84665999998</v>
      </c>
      <c r="C12" s="75">
        <v>42015.279370999997</v>
      </c>
      <c r="D12" s="89"/>
      <c r="E12" s="89" t="s">
        <v>178</v>
      </c>
      <c r="F12" s="75">
        <v>2179.9347402128501</v>
      </c>
      <c r="G12" s="75">
        <v>2202.9340402453699</v>
      </c>
      <c r="H12" s="75">
        <v>73.203790605003405</v>
      </c>
      <c r="I12" s="75">
        <v>305.23188230625499</v>
      </c>
      <c r="J12" s="75">
        <v>1730.9012195968801</v>
      </c>
      <c r="K12" s="75">
        <v>117.41504306177799</v>
      </c>
      <c r="L12" s="75">
        <v>710.71630362053997</v>
      </c>
      <c r="M12" s="75">
        <v>296225.109363458</v>
      </c>
      <c r="N12" s="75">
        <v>41844.103402270703</v>
      </c>
      <c r="O12" s="75">
        <v>254381.00596118701</v>
      </c>
      <c r="P12" s="75">
        <v>212.02470537982799</v>
      </c>
      <c r="Q12" s="75">
        <v>43.786315381096401</v>
      </c>
      <c r="R12" s="75">
        <v>21837.791357881699</v>
      </c>
      <c r="S12" s="75">
        <v>66.9274609258309</v>
      </c>
      <c r="T12" s="75">
        <v>1364.4225978163199</v>
      </c>
      <c r="U12" s="75">
        <v>118.915113466382</v>
      </c>
      <c r="V12" s="75">
        <v>298.903973268958</v>
      </c>
      <c r="W12" s="75">
        <v>3411.0561756422298</v>
      </c>
      <c r="X12" s="75">
        <v>6650.61257990376</v>
      </c>
      <c r="Y12" s="75">
        <v>370.314195340531</v>
      </c>
      <c r="Z12" s="75">
        <v>149.01190761531501</v>
      </c>
      <c r="AA12" s="89"/>
      <c r="AB12" s="79">
        <f t="shared" si="0"/>
        <v>-3.7959397842685307E-3</v>
      </c>
      <c r="AC12" s="79">
        <f t="shared" si="1"/>
        <v>-4.0741361545591484E-3</v>
      </c>
      <c r="AD12" s="89"/>
      <c r="AE12" s="75">
        <v>13</v>
      </c>
      <c r="AF12" s="75" t="s">
        <v>178</v>
      </c>
      <c r="AG12" s="75">
        <v>608.99570539819001</v>
      </c>
      <c r="AH12" s="75">
        <v>586.114407543364</v>
      </c>
      <c r="AI12" s="75">
        <v>19.922685538760099</v>
      </c>
      <c r="AJ12" s="75">
        <v>83.115305436278703</v>
      </c>
      <c r="AK12" s="75">
        <v>477.08698113082301</v>
      </c>
      <c r="AL12" s="75">
        <v>31.284671101838398</v>
      </c>
      <c r="AM12" s="75">
        <v>195.048619326845</v>
      </c>
      <c r="AN12" s="75">
        <v>67028.944749464907</v>
      </c>
      <c r="AO12" s="75">
        <v>55.361363345911599</v>
      </c>
      <c r="AP12" s="75">
        <v>11.951490739640899</v>
      </c>
      <c r="AQ12" s="75">
        <v>5924.9258212827599</v>
      </c>
      <c r="AR12" s="75">
        <v>18.636004400301299</v>
      </c>
      <c r="AS12" s="75">
        <v>368.95749726467102</v>
      </c>
      <c r="AT12" s="75">
        <v>31.918041772823699</v>
      </c>
      <c r="AU12" s="75">
        <v>79.551399767808803</v>
      </c>
      <c r="AV12" s="75">
        <v>922.39370352323101</v>
      </c>
      <c r="AW12" s="75">
        <v>1846.2985326989799</v>
      </c>
      <c r="AX12" s="75">
        <v>98.434291481171599</v>
      </c>
      <c r="AY12" s="75">
        <v>41.271286441988003</v>
      </c>
      <c r="AZ12" s="75">
        <f t="shared" si="2"/>
        <v>78430.21255766027</v>
      </c>
      <c r="BA12" s="75">
        <f t="shared" si="5"/>
        <v>11401.267808195364</v>
      </c>
      <c r="BC12" s="75">
        <f t="shared" si="3"/>
        <v>-218923.63410233971</v>
      </c>
      <c r="BD12" s="75">
        <f t="shared" si="4"/>
        <v>-30614.011562804633</v>
      </c>
      <c r="BE12" s="89"/>
      <c r="BF12" s="68">
        <f t="shared" si="6"/>
        <v>0.26476557887410246</v>
      </c>
      <c r="BG12" s="68">
        <f t="shared" si="6"/>
        <v>0.27247011839610036</v>
      </c>
      <c r="BH12" s="89"/>
      <c r="BI12" s="68">
        <v>0.22705316590933636</v>
      </c>
      <c r="BJ12" s="68">
        <v>0.23401285689178006</v>
      </c>
      <c r="BK12" s="68"/>
      <c r="BL12" s="68"/>
    </row>
    <row r="13" spans="1:64" x14ac:dyDescent="0.25">
      <c r="A13" s="89" t="s">
        <v>179</v>
      </c>
      <c r="B13" s="75">
        <v>497754.70409000001</v>
      </c>
      <c r="C13" s="75">
        <v>58709.509038999997</v>
      </c>
      <c r="D13" s="89"/>
      <c r="E13" s="89" t="s">
        <v>179</v>
      </c>
      <c r="F13" s="75">
        <v>3305.8318685824802</v>
      </c>
      <c r="G13" s="75">
        <v>3043.98913529213</v>
      </c>
      <c r="H13" s="75">
        <v>88.691392053439898</v>
      </c>
      <c r="I13" s="75">
        <v>281.12452088603698</v>
      </c>
      <c r="J13" s="75">
        <v>2572.7191889195601</v>
      </c>
      <c r="K13" s="75">
        <v>156.66835033647999</v>
      </c>
      <c r="L13" s="75">
        <v>1032.36535205057</v>
      </c>
      <c r="M13" s="75">
        <v>496107.56393207499</v>
      </c>
      <c r="N13" s="75">
        <v>58552.472313938102</v>
      </c>
      <c r="O13" s="75">
        <v>437555.09161813703</v>
      </c>
      <c r="P13" s="75">
        <v>236.60225808407299</v>
      </c>
      <c r="Q13" s="75">
        <v>66.063908905019304</v>
      </c>
      <c r="R13" s="75">
        <v>31025.876188318802</v>
      </c>
      <c r="S13" s="75">
        <v>67.332897523658303</v>
      </c>
      <c r="T13" s="75">
        <v>1583.0864745338499</v>
      </c>
      <c r="U13" s="75">
        <v>169.87495586897899</v>
      </c>
      <c r="V13" s="75">
        <v>440.61977292393402</v>
      </c>
      <c r="W13" s="75">
        <v>3957.7165784266699</v>
      </c>
      <c r="X13" s="75">
        <v>9818.8705870357098</v>
      </c>
      <c r="Y13" s="75">
        <v>482.90975401930098</v>
      </c>
      <c r="Z13" s="75">
        <v>222.12913017741599</v>
      </c>
      <c r="AA13" s="89"/>
      <c r="AB13" s="79">
        <f t="shared" si="0"/>
        <v>-3.3091403142765691E-3</v>
      </c>
      <c r="AC13" s="79">
        <f t="shared" si="1"/>
        <v>-2.674809032342225E-3</v>
      </c>
      <c r="AD13" s="89"/>
      <c r="AE13" s="75">
        <v>16</v>
      </c>
      <c r="AF13" s="75" t="s">
        <v>179</v>
      </c>
      <c r="AG13" s="75">
        <v>1591.9092824843899</v>
      </c>
      <c r="AH13" s="75">
        <v>1247.7347067037001</v>
      </c>
      <c r="AI13" s="75">
        <v>40.495194491015603</v>
      </c>
      <c r="AJ13" s="75">
        <v>137.20639518802599</v>
      </c>
      <c r="AK13" s="75">
        <v>1190.9784873415001</v>
      </c>
      <c r="AL13" s="75">
        <v>71.013111740745103</v>
      </c>
      <c r="AM13" s="75">
        <v>477.15686729948601</v>
      </c>
      <c r="AN13" s="75">
        <v>182978.51934574</v>
      </c>
      <c r="AO13" s="75">
        <v>88.331601296200006</v>
      </c>
      <c r="AP13" s="75">
        <v>29.891746376030799</v>
      </c>
      <c r="AQ13" s="75">
        <v>13684.246307843199</v>
      </c>
      <c r="AR13" s="75">
        <v>33.872925396956603</v>
      </c>
      <c r="AS13" s="75">
        <v>714.77593629565604</v>
      </c>
      <c r="AT13" s="75">
        <v>84.762670649111897</v>
      </c>
      <c r="AU13" s="75">
        <v>219.168481040221</v>
      </c>
      <c r="AV13" s="75">
        <v>1786.93976695734</v>
      </c>
      <c r="AW13" s="75">
        <v>4642.4406334504201</v>
      </c>
      <c r="AX13" s="75">
        <v>211.12747805612</v>
      </c>
      <c r="AY13" s="75">
        <v>103.729513850296</v>
      </c>
      <c r="AZ13" s="75">
        <f t="shared" si="2"/>
        <v>209334.3004522004</v>
      </c>
      <c r="BA13" s="75">
        <f t="shared" si="5"/>
        <v>26355.781106460403</v>
      </c>
      <c r="BC13" s="75">
        <f t="shared" si="3"/>
        <v>-288420.40363779961</v>
      </c>
      <c r="BD13" s="75">
        <f t="shared" si="4"/>
        <v>-32353.727932539594</v>
      </c>
      <c r="BE13" s="89"/>
      <c r="BF13" s="68">
        <f t="shared" si="6"/>
        <v>0.4219534545957086</v>
      </c>
      <c r="BG13" s="68">
        <f t="shared" si="6"/>
        <v>0.45012242976094707</v>
      </c>
      <c r="BH13" s="89"/>
      <c r="BI13" s="68">
        <v>0.43472767655969952</v>
      </c>
      <c r="BJ13" s="68">
        <v>0.45906131410648715</v>
      </c>
      <c r="BK13" s="68"/>
      <c r="BL13" s="68"/>
    </row>
    <row r="14" spans="1:64" x14ac:dyDescent="0.25">
      <c r="A14" s="89" t="s">
        <v>180</v>
      </c>
      <c r="B14" s="75">
        <v>704636.67886999995</v>
      </c>
      <c r="C14" s="75">
        <v>91088.570697000003</v>
      </c>
      <c r="D14" s="89"/>
      <c r="E14" s="89" t="s">
        <v>180</v>
      </c>
      <c r="F14" s="75">
        <v>5371.1212381157002</v>
      </c>
      <c r="G14" s="75">
        <v>4730.3182765367501</v>
      </c>
      <c r="H14" s="75">
        <v>131.79819474528301</v>
      </c>
      <c r="I14" s="75">
        <v>270.93971828237898</v>
      </c>
      <c r="J14" s="75">
        <v>4124.6430395123298</v>
      </c>
      <c r="K14" s="75">
        <v>172.93190738383001</v>
      </c>
      <c r="L14" s="75">
        <v>1590.2958398783001</v>
      </c>
      <c r="M14" s="75">
        <v>702577.52116431599</v>
      </c>
      <c r="N14" s="75">
        <v>90845.772685560194</v>
      </c>
      <c r="O14" s="75">
        <v>611731.74847875501</v>
      </c>
      <c r="P14" s="75">
        <v>386.61349669582199</v>
      </c>
      <c r="Q14" s="75">
        <v>104.877959930995</v>
      </c>
      <c r="R14" s="75">
        <v>49280.777512304499</v>
      </c>
      <c r="S14" s="75">
        <v>98.827752409927399</v>
      </c>
      <c r="T14" s="75">
        <v>2079.6994121375401</v>
      </c>
      <c r="U14" s="75">
        <v>133.97857077663301</v>
      </c>
      <c r="V14" s="75">
        <v>317.07921328064202</v>
      </c>
      <c r="W14" s="75">
        <v>5199.2482279799597</v>
      </c>
      <c r="X14" s="75">
        <v>15907.3515201419</v>
      </c>
      <c r="Y14" s="75">
        <v>586.57094727095296</v>
      </c>
      <c r="Z14" s="75">
        <v>358.69985817666702</v>
      </c>
      <c r="AA14" s="89"/>
      <c r="AB14" s="79">
        <f t="shared" si="0"/>
        <v>-2.9222970751198413E-3</v>
      </c>
      <c r="AC14" s="79">
        <f t="shared" si="1"/>
        <v>-2.6655156578036555E-3</v>
      </c>
      <c r="AD14" s="89"/>
      <c r="AE14" s="75">
        <v>17</v>
      </c>
      <c r="AF14" s="75" t="s">
        <v>180</v>
      </c>
      <c r="AG14" s="75">
        <v>2282.36352712404</v>
      </c>
      <c r="AH14" s="75">
        <v>1869.5255657380301</v>
      </c>
      <c r="AI14" s="75">
        <v>53.6855958766143</v>
      </c>
      <c r="AJ14" s="75">
        <v>102.311822475274</v>
      </c>
      <c r="AK14" s="75">
        <v>1723.66303159228</v>
      </c>
      <c r="AL14" s="75">
        <v>66.532997346564898</v>
      </c>
      <c r="AM14" s="75">
        <v>659.65536833626402</v>
      </c>
      <c r="AN14" s="75">
        <v>243915.36281799301</v>
      </c>
      <c r="AO14" s="75">
        <v>149.27907872985699</v>
      </c>
      <c r="AP14" s="75">
        <v>43.406832435289999</v>
      </c>
      <c r="AQ14" s="75">
        <v>20130.672555672001</v>
      </c>
      <c r="AR14" s="75">
        <v>41.234439635009501</v>
      </c>
      <c r="AS14" s="75">
        <v>821.67907462579797</v>
      </c>
      <c r="AT14" s="75">
        <v>51.626227120669697</v>
      </c>
      <c r="AU14" s="75">
        <v>119.85237693397001</v>
      </c>
      <c r="AV14" s="75">
        <v>2054.1975815862802</v>
      </c>
      <c r="AW14" s="75">
        <v>6705.6572678891198</v>
      </c>
      <c r="AX14" s="75">
        <v>225.592942431783</v>
      </c>
      <c r="AY14" s="75">
        <v>150.41850390304</v>
      </c>
      <c r="AZ14" s="75">
        <f t="shared" si="2"/>
        <v>281166.71760744485</v>
      </c>
      <c r="BA14" s="75">
        <f t="shared" si="5"/>
        <v>37251.354789451841</v>
      </c>
      <c r="BC14" s="75">
        <f t="shared" si="3"/>
        <v>-423469.96126255509</v>
      </c>
      <c r="BD14" s="75">
        <f t="shared" si="4"/>
        <v>-53837.215907548161</v>
      </c>
      <c r="BE14" s="89"/>
      <c r="BF14" s="68">
        <f t="shared" si="6"/>
        <v>0.40019315895773827</v>
      </c>
      <c r="BG14" s="68">
        <f t="shared" si="6"/>
        <v>0.41005050304748952</v>
      </c>
      <c r="BH14" s="89"/>
      <c r="BI14" s="68">
        <v>0.34525899566043505</v>
      </c>
      <c r="BJ14" s="68">
        <v>0.35003826191433479</v>
      </c>
      <c r="BK14" s="68"/>
      <c r="BL14" s="68"/>
    </row>
    <row r="15" spans="1:64" x14ac:dyDescent="0.25">
      <c r="A15" s="89" t="s">
        <v>181</v>
      </c>
      <c r="B15" s="75">
        <v>161361.17919</v>
      </c>
      <c r="C15" s="75">
        <v>30006.697506</v>
      </c>
      <c r="D15" s="89"/>
      <c r="E15" s="89" t="s">
        <v>181</v>
      </c>
      <c r="F15" s="75">
        <v>1929.2781015999999</v>
      </c>
      <c r="G15" s="75">
        <v>1183.6983918384799</v>
      </c>
      <c r="H15" s="75">
        <v>53.9124714650264</v>
      </c>
      <c r="I15" s="75">
        <v>226.44647526138499</v>
      </c>
      <c r="J15" s="75">
        <v>1346.738142143</v>
      </c>
      <c r="K15" s="75">
        <v>70.113592277209094</v>
      </c>
      <c r="L15" s="75">
        <v>539.45730812348097</v>
      </c>
      <c r="M15" s="75">
        <v>160577.399227774</v>
      </c>
      <c r="N15" s="75">
        <v>29875.1344511307</v>
      </c>
      <c r="O15" s="75">
        <v>130702.26477664401</v>
      </c>
      <c r="P15" s="75">
        <v>95.8834112667206</v>
      </c>
      <c r="Q15" s="75">
        <v>31.811150107199701</v>
      </c>
      <c r="R15" s="75">
        <v>14974.0698957765</v>
      </c>
      <c r="S15" s="75">
        <v>62.061215926189199</v>
      </c>
      <c r="T15" s="75">
        <v>913.04379371352002</v>
      </c>
      <c r="U15" s="75">
        <v>81.116887161934997</v>
      </c>
      <c r="V15" s="75">
        <v>192.03084808501001</v>
      </c>
      <c r="W15" s="75">
        <v>2282.6095019207701</v>
      </c>
      <c r="X15" s="75">
        <v>5561.86605345106</v>
      </c>
      <c r="Y15" s="75">
        <v>211.02313589841</v>
      </c>
      <c r="Z15" s="75">
        <v>119.974075114778</v>
      </c>
      <c r="AA15" s="89"/>
      <c r="AB15" s="79">
        <f t="shared" si="0"/>
        <v>-4.8573018997531275E-3</v>
      </c>
      <c r="AC15" s="79">
        <f t="shared" si="1"/>
        <v>-4.3844563315571117E-3</v>
      </c>
      <c r="AD15" s="89"/>
      <c r="AE15" s="75">
        <v>18</v>
      </c>
      <c r="AF15" s="75" t="s">
        <v>181</v>
      </c>
      <c r="AG15" s="75">
        <v>786.79794373063396</v>
      </c>
      <c r="AH15" s="75">
        <v>449.34440020672099</v>
      </c>
      <c r="AI15" s="75">
        <v>20.412425989998798</v>
      </c>
      <c r="AJ15" s="75">
        <v>77.575123037611306</v>
      </c>
      <c r="AK15" s="75">
        <v>543.42877134558</v>
      </c>
      <c r="AL15" s="75">
        <v>24.6019795315331</v>
      </c>
      <c r="AM15" s="75">
        <v>214.08438362271801</v>
      </c>
      <c r="AN15" s="75">
        <v>51254.190652552497</v>
      </c>
      <c r="AO15" s="75">
        <v>34.343234224957598</v>
      </c>
      <c r="AP15" s="75">
        <v>12.782277223831301</v>
      </c>
      <c r="AQ15" s="75">
        <v>5896.9967019463202</v>
      </c>
      <c r="AR15" s="75">
        <v>23.282716866114502</v>
      </c>
      <c r="AS15" s="75">
        <v>330.93668828227499</v>
      </c>
      <c r="AT15" s="75">
        <v>28.058040020857199</v>
      </c>
      <c r="AU15" s="75">
        <v>65.042564533470994</v>
      </c>
      <c r="AV15" s="75">
        <v>827.34169820318505</v>
      </c>
      <c r="AW15" s="75">
        <v>2251.3577411176698</v>
      </c>
      <c r="AX15" s="75">
        <v>74.4510073896205</v>
      </c>
      <c r="AY15" s="75">
        <v>48.539756746797799</v>
      </c>
      <c r="AZ15" s="75">
        <f t="shared" si="2"/>
        <v>62963.568106572391</v>
      </c>
      <c r="BA15" s="75">
        <f t="shared" si="5"/>
        <v>11709.377454019894</v>
      </c>
      <c r="BC15" s="75">
        <f t="shared" si="3"/>
        <v>-98397.611083427604</v>
      </c>
      <c r="BD15" s="75">
        <f t="shared" si="4"/>
        <v>-18297.320051980107</v>
      </c>
      <c r="BE15" s="89"/>
      <c r="BF15" s="68">
        <f t="shared" si="6"/>
        <v>0.39210728539238915</v>
      </c>
      <c r="BG15" s="68">
        <f t="shared" si="6"/>
        <v>0.39194392491099644</v>
      </c>
      <c r="BH15" s="89"/>
      <c r="BI15" s="68">
        <v>0.28967476295711608</v>
      </c>
      <c r="BJ15" s="68">
        <v>0.28591081580567607</v>
      </c>
      <c r="BK15" s="68"/>
      <c r="BL15" s="68"/>
    </row>
    <row r="16" spans="1:64" x14ac:dyDescent="0.25">
      <c r="A16" s="89" t="s">
        <v>182</v>
      </c>
      <c r="B16" s="75">
        <v>371736.26327</v>
      </c>
      <c r="C16" s="75">
        <v>54895.345442999998</v>
      </c>
      <c r="D16" s="89"/>
      <c r="E16" s="89" t="s">
        <v>182</v>
      </c>
      <c r="F16" s="75">
        <v>3252.1469074113802</v>
      </c>
      <c r="G16" s="75">
        <v>2202.0201112231798</v>
      </c>
      <c r="H16" s="75">
        <v>100.377133473326</v>
      </c>
      <c r="I16" s="75">
        <v>556.29027122362004</v>
      </c>
      <c r="J16" s="75">
        <v>2355.0740485126998</v>
      </c>
      <c r="K16" s="75">
        <v>227.23746501540401</v>
      </c>
      <c r="L16" s="75">
        <v>1022.32788416916</v>
      </c>
      <c r="M16" s="75">
        <v>370922.29739084002</v>
      </c>
      <c r="N16" s="75">
        <v>54792.793245049201</v>
      </c>
      <c r="O16" s="75">
        <v>316129.504145791</v>
      </c>
      <c r="P16" s="75">
        <v>149.261116552853</v>
      </c>
      <c r="Q16" s="75">
        <v>58.272935553387597</v>
      </c>
      <c r="R16" s="75">
        <v>26237.034050166101</v>
      </c>
      <c r="S16" s="75">
        <v>101.23803732425</v>
      </c>
      <c r="T16" s="75">
        <v>2029.9119096986799</v>
      </c>
      <c r="U16" s="75">
        <v>339.07318595435299</v>
      </c>
      <c r="V16" s="75">
        <v>907.21842788405797</v>
      </c>
      <c r="W16" s="75">
        <v>5074.7794779455098</v>
      </c>
      <c r="X16" s="75">
        <v>9369.5185456108702</v>
      </c>
      <c r="Y16" s="75">
        <v>607.74953069109301</v>
      </c>
      <c r="Z16" s="75">
        <v>203.26220663921899</v>
      </c>
      <c r="AA16" s="89"/>
      <c r="AB16" s="79">
        <f t="shared" si="0"/>
        <v>-2.1896327035729056E-3</v>
      </c>
      <c r="AC16" s="79">
        <f t="shared" si="1"/>
        <v>-1.868140133251945E-3</v>
      </c>
      <c r="AD16" s="89"/>
      <c r="AE16" s="75">
        <v>19</v>
      </c>
      <c r="AF16" s="75" t="s">
        <v>182</v>
      </c>
      <c r="AG16" s="75">
        <v>1542.6439421651601</v>
      </c>
      <c r="AH16" s="75">
        <v>961.07934891313403</v>
      </c>
      <c r="AI16" s="75">
        <v>44.723954527033101</v>
      </c>
      <c r="AJ16" s="75">
        <v>234.89437276167399</v>
      </c>
      <c r="AK16" s="75">
        <v>1100.4356139638501</v>
      </c>
      <c r="AL16" s="75">
        <v>96.482480728608607</v>
      </c>
      <c r="AM16" s="75">
        <v>469.17681992648698</v>
      </c>
      <c r="AN16" s="75">
        <v>139470.055925286</v>
      </c>
      <c r="AO16" s="75">
        <v>62.454771445741301</v>
      </c>
      <c r="AP16" s="75">
        <v>26.9488400339383</v>
      </c>
      <c r="AQ16" s="75">
        <v>11950.6513616102</v>
      </c>
      <c r="AR16" s="75">
        <v>45.354065932465097</v>
      </c>
      <c r="AS16" s="75">
        <v>876.11060350620699</v>
      </c>
      <c r="AT16" s="75">
        <v>144.66319611362999</v>
      </c>
      <c r="AU16" s="75">
        <v>385.42043726591601</v>
      </c>
      <c r="AV16" s="75">
        <v>2190.2764294940298</v>
      </c>
      <c r="AW16" s="75">
        <v>4412.6789844145396</v>
      </c>
      <c r="AX16" s="75">
        <v>257.34758758504898</v>
      </c>
      <c r="AY16" s="75">
        <v>95.450254300831105</v>
      </c>
      <c r="AZ16" s="75">
        <f t="shared" si="2"/>
        <v>164366.8489899745</v>
      </c>
      <c r="BA16" s="75">
        <f t="shared" si="5"/>
        <v>24896.793064688507</v>
      </c>
      <c r="BC16" s="75">
        <f t="shared" si="3"/>
        <v>-207369.41428002549</v>
      </c>
      <c r="BD16" s="75">
        <f t="shared" si="4"/>
        <v>-29998.552378311491</v>
      </c>
      <c r="BE16" s="89"/>
      <c r="BF16" s="68">
        <f t="shared" si="6"/>
        <v>0.44313013843107285</v>
      </c>
      <c r="BG16" s="68">
        <f t="shared" si="6"/>
        <v>0.4543807970026798</v>
      </c>
      <c r="BH16" s="89"/>
      <c r="BI16" s="68">
        <v>0.40428364623314478</v>
      </c>
      <c r="BJ16" s="68">
        <v>0.40649969663730739</v>
      </c>
      <c r="BK16" s="68"/>
      <c r="BL16" s="68"/>
    </row>
    <row r="17" spans="1:64" x14ac:dyDescent="0.25">
      <c r="A17" s="89" t="s">
        <v>183</v>
      </c>
      <c r="B17" s="75">
        <v>585165.22157000005</v>
      </c>
      <c r="C17" s="75">
        <v>80008.663337999998</v>
      </c>
      <c r="D17" s="89"/>
      <c r="E17" s="89" t="s">
        <v>183</v>
      </c>
      <c r="F17" s="75">
        <v>4107.1271002055801</v>
      </c>
      <c r="G17" s="75">
        <v>3778.6973984358201</v>
      </c>
      <c r="H17" s="75">
        <v>146.30680035494399</v>
      </c>
      <c r="I17" s="75">
        <v>869.03141002110897</v>
      </c>
      <c r="J17" s="75">
        <v>3197.9799192005999</v>
      </c>
      <c r="K17" s="75">
        <v>375.35585765858099</v>
      </c>
      <c r="L17" s="75">
        <v>1441.5046783180901</v>
      </c>
      <c r="M17" s="75">
        <v>583732.36906206503</v>
      </c>
      <c r="N17" s="75">
        <v>79847.617657666196</v>
      </c>
      <c r="O17" s="75">
        <v>503884.75140439899</v>
      </c>
      <c r="P17" s="75">
        <v>279.79323710158297</v>
      </c>
      <c r="Q17" s="75">
        <v>82.589481031983496</v>
      </c>
      <c r="R17" s="75">
        <v>38764.517610520401</v>
      </c>
      <c r="S17" s="75">
        <v>133.64862699449299</v>
      </c>
      <c r="T17" s="75">
        <v>3192.6049919255702</v>
      </c>
      <c r="U17" s="75">
        <v>541.59351067312605</v>
      </c>
      <c r="V17" s="75">
        <v>1466.84450281915</v>
      </c>
      <c r="W17" s="75">
        <v>7981.5121901266002</v>
      </c>
      <c r="X17" s="75">
        <v>12195.193676262201</v>
      </c>
      <c r="Y17" s="75">
        <v>1022.38910332512</v>
      </c>
      <c r="Z17" s="75">
        <v>270.927562691182</v>
      </c>
      <c r="AA17" s="89"/>
      <c r="AB17" s="79">
        <f t="shared" si="0"/>
        <v>-2.4486289600237593E-3</v>
      </c>
      <c r="AC17" s="79">
        <f t="shared" si="1"/>
        <v>-2.0128530288458599E-3</v>
      </c>
      <c r="AD17" s="89"/>
      <c r="AE17" s="75">
        <v>20</v>
      </c>
      <c r="AF17" s="75" t="s">
        <v>183</v>
      </c>
      <c r="AG17" s="75">
        <v>2505.2070542885799</v>
      </c>
      <c r="AH17" s="75">
        <v>2220.3164424681599</v>
      </c>
      <c r="AI17" s="75">
        <v>88.571779885566599</v>
      </c>
      <c r="AJ17" s="75">
        <v>530.17105442042202</v>
      </c>
      <c r="AK17" s="75">
        <v>1935.0035616805401</v>
      </c>
      <c r="AL17" s="75">
        <v>227.41570459340701</v>
      </c>
      <c r="AM17" s="75">
        <v>872.35253458392594</v>
      </c>
      <c r="AN17" s="75">
        <v>298572.02315886097</v>
      </c>
      <c r="AO17" s="75">
        <v>163.51593538352199</v>
      </c>
      <c r="AP17" s="75">
        <v>49.735318780702499</v>
      </c>
      <c r="AQ17" s="75">
        <v>23169.655893836501</v>
      </c>
      <c r="AR17" s="75">
        <v>81.757306270298102</v>
      </c>
      <c r="AS17" s="75">
        <v>1929.9256502690901</v>
      </c>
      <c r="AT17" s="75">
        <v>332.049979040371</v>
      </c>
      <c r="AU17" s="75">
        <v>899.74089599351203</v>
      </c>
      <c r="AV17" s="75">
        <v>4824.8139369214696</v>
      </c>
      <c r="AW17" s="75">
        <v>7410.2939897277402</v>
      </c>
      <c r="AX17" s="75">
        <v>615.51508837436802</v>
      </c>
      <c r="AY17" s="75">
        <v>163.95511671269</v>
      </c>
      <c r="AZ17" s="75">
        <f t="shared" si="2"/>
        <v>346592.02040209185</v>
      </c>
      <c r="BA17" s="75">
        <f t="shared" si="5"/>
        <v>48019.997243230871</v>
      </c>
      <c r="BC17" s="75">
        <f t="shared" si="3"/>
        <v>-238573.20116790821</v>
      </c>
      <c r="BD17" s="75">
        <f t="shared" si="4"/>
        <v>-31988.666094769127</v>
      </c>
      <c r="BE17" s="89"/>
      <c r="BF17" s="68">
        <f t="shared" si="6"/>
        <v>0.59375158680850992</v>
      </c>
      <c r="BG17" s="68">
        <f t="shared" si="6"/>
        <v>0.60139549121063174</v>
      </c>
      <c r="BH17" s="89"/>
      <c r="BI17" s="68">
        <v>0.53601391416950239</v>
      </c>
      <c r="BJ17" s="68">
        <v>0.54441731112556202</v>
      </c>
      <c r="BK17" s="68"/>
      <c r="BL17" s="68"/>
    </row>
    <row r="18" spans="1:64" x14ac:dyDescent="0.25">
      <c r="A18" s="89" t="s">
        <v>184</v>
      </c>
      <c r="B18" s="75">
        <v>180217.02575</v>
      </c>
      <c r="C18" s="75">
        <v>29231.818569999999</v>
      </c>
      <c r="D18" s="89"/>
      <c r="E18" s="89" t="s">
        <v>184</v>
      </c>
      <c r="F18" s="75">
        <v>1726.4253971461101</v>
      </c>
      <c r="G18" s="75">
        <v>1178.09143361056</v>
      </c>
      <c r="H18" s="75">
        <v>54.162027734144601</v>
      </c>
      <c r="I18" s="75">
        <v>299.99966613204498</v>
      </c>
      <c r="J18" s="75">
        <v>1237.4430376494299</v>
      </c>
      <c r="K18" s="75">
        <v>116.601854164255</v>
      </c>
      <c r="L18" s="75">
        <v>537.44608523068598</v>
      </c>
      <c r="M18" s="75">
        <v>179628.830275135</v>
      </c>
      <c r="N18" s="75">
        <v>29150.9824874187</v>
      </c>
      <c r="O18" s="75">
        <v>150477.84778771599</v>
      </c>
      <c r="P18" s="75">
        <v>79.3878051510993</v>
      </c>
      <c r="Q18" s="75">
        <v>30.533443016584201</v>
      </c>
      <c r="R18" s="75">
        <v>14035.4289981646</v>
      </c>
      <c r="S18" s="75">
        <v>57.7042436371853</v>
      </c>
      <c r="T18" s="75">
        <v>1080.56636286975</v>
      </c>
      <c r="U18" s="75">
        <v>169.87109586798701</v>
      </c>
      <c r="V18" s="75">
        <v>449.90457488825302</v>
      </c>
      <c r="W18" s="75">
        <v>2701.4157885106101</v>
      </c>
      <c r="X18" s="75">
        <v>4972.3568297535703</v>
      </c>
      <c r="Y18" s="75">
        <v>315.96995164161598</v>
      </c>
      <c r="Z18" s="75">
        <v>107.673892250202</v>
      </c>
      <c r="AA18" s="89"/>
      <c r="AB18" s="79">
        <f t="shared" si="0"/>
        <v>-3.2638174579629159E-3</v>
      </c>
      <c r="AC18" s="79">
        <f t="shared" si="1"/>
        <v>-2.7653456587972969E-3</v>
      </c>
      <c r="AD18" s="89"/>
      <c r="AE18" s="75">
        <v>21</v>
      </c>
      <c r="AF18" s="75" t="s">
        <v>184</v>
      </c>
      <c r="AG18" s="75">
        <v>541.04450390655199</v>
      </c>
      <c r="AH18" s="75">
        <v>338.570716011223</v>
      </c>
      <c r="AI18" s="75">
        <v>15.4237683412363</v>
      </c>
      <c r="AJ18" s="75">
        <v>77.7068106325749</v>
      </c>
      <c r="AK18" s="75">
        <v>381.32233810741701</v>
      </c>
      <c r="AL18" s="75">
        <v>30.648222195266701</v>
      </c>
      <c r="AM18" s="75">
        <v>160.969762892886</v>
      </c>
      <c r="AN18" s="75">
        <v>43674.032734687898</v>
      </c>
      <c r="AO18" s="75">
        <v>21.079597461823901</v>
      </c>
      <c r="AP18" s="75">
        <v>9.3039737531781697</v>
      </c>
      <c r="AQ18" s="75">
        <v>4209.0146368989799</v>
      </c>
      <c r="AR18" s="75">
        <v>16.469498816513799</v>
      </c>
      <c r="AS18" s="75">
        <v>293.06686982697499</v>
      </c>
      <c r="AT18" s="75">
        <v>44.1622999280073</v>
      </c>
      <c r="AU18" s="75">
        <v>115.74060913859</v>
      </c>
      <c r="AV18" s="75">
        <v>732.667149819722</v>
      </c>
      <c r="AW18" s="75">
        <v>1544.9661564881601</v>
      </c>
      <c r="AX18" s="75">
        <v>83.539336491631701</v>
      </c>
      <c r="AY18" s="75">
        <v>33.460090538437498</v>
      </c>
      <c r="AZ18" s="75">
        <f t="shared" si="2"/>
        <v>52323.18907593708</v>
      </c>
      <c r="BA18" s="75">
        <f t="shared" si="5"/>
        <v>8649.1563412491814</v>
      </c>
      <c r="BC18" s="75">
        <f t="shared" si="3"/>
        <v>-127893.83667406291</v>
      </c>
      <c r="BD18" s="75">
        <f t="shared" si="4"/>
        <v>-20582.662228750818</v>
      </c>
      <c r="BE18" s="89"/>
      <c r="BF18" s="68">
        <f t="shared" si="6"/>
        <v>0.29128502922272764</v>
      </c>
      <c r="BG18" s="68">
        <f t="shared" si="6"/>
        <v>0.29670205266604921</v>
      </c>
      <c r="BH18" s="89"/>
      <c r="BI18" s="68">
        <v>0.20673342316062968</v>
      </c>
      <c r="BJ18" s="68">
        <v>0.20849596346902646</v>
      </c>
      <c r="BK18" s="68"/>
      <c r="BL18" s="68"/>
    </row>
    <row r="19" spans="1:64" x14ac:dyDescent="0.25">
      <c r="A19" s="89" t="s">
        <v>185</v>
      </c>
      <c r="B19" s="75">
        <v>196904.60209999999</v>
      </c>
      <c r="C19" s="75">
        <v>29873.725235000002</v>
      </c>
      <c r="D19" s="89"/>
      <c r="E19" s="89" t="s">
        <v>185</v>
      </c>
      <c r="F19" s="75">
        <v>1755.0464099384301</v>
      </c>
      <c r="G19" s="75">
        <v>1412.97146535712</v>
      </c>
      <c r="H19" s="75">
        <v>49.360501397179199</v>
      </c>
      <c r="I19" s="75">
        <v>186.01267978416701</v>
      </c>
      <c r="J19" s="75">
        <v>1314.57018766844</v>
      </c>
      <c r="K19" s="75">
        <v>74.5537601812199</v>
      </c>
      <c r="L19" s="75">
        <v>526.65162342851795</v>
      </c>
      <c r="M19" s="75">
        <v>196181.420044103</v>
      </c>
      <c r="N19" s="75">
        <v>29769.280804477501</v>
      </c>
      <c r="O19" s="75">
        <v>166412.13923962499</v>
      </c>
      <c r="P19" s="75">
        <v>116.261765913237</v>
      </c>
      <c r="Q19" s="75">
        <v>32.385032016622802</v>
      </c>
      <c r="R19" s="75">
        <v>15398.4250805513</v>
      </c>
      <c r="S19" s="75">
        <v>46.790241692708697</v>
      </c>
      <c r="T19" s="75">
        <v>872.53215529357203</v>
      </c>
      <c r="U19" s="75">
        <v>79.9866407844045</v>
      </c>
      <c r="V19" s="75">
        <v>197.45604963706401</v>
      </c>
      <c r="W19" s="75">
        <v>2181.3302706724598</v>
      </c>
      <c r="X19" s="75">
        <v>5179.1798102922703</v>
      </c>
      <c r="Y19" s="75">
        <v>230.653942801082</v>
      </c>
      <c r="Z19" s="75">
        <v>115.11318706768699</v>
      </c>
      <c r="AA19" s="89"/>
      <c r="AB19" s="79">
        <f t="shared" si="0"/>
        <v>-3.6727534460048667E-3</v>
      </c>
      <c r="AC19" s="79">
        <f t="shared" si="1"/>
        <v>-3.4961970661808767E-3</v>
      </c>
      <c r="AD19" s="89"/>
      <c r="AE19" s="75">
        <v>22</v>
      </c>
      <c r="AF19" s="75" t="s">
        <v>185</v>
      </c>
      <c r="AG19" s="75">
        <v>676.13746717781396</v>
      </c>
      <c r="AH19" s="75">
        <v>503.77547493013498</v>
      </c>
      <c r="AI19" s="75">
        <v>18.036301268722799</v>
      </c>
      <c r="AJ19" s="75">
        <v>63.471533888426301</v>
      </c>
      <c r="AK19" s="75">
        <v>498.53347424506597</v>
      </c>
      <c r="AL19" s="75">
        <v>25.518523891397098</v>
      </c>
      <c r="AM19" s="75">
        <v>197.24994608486199</v>
      </c>
      <c r="AN19" s="75">
        <v>60013.655365144601</v>
      </c>
      <c r="AO19" s="75">
        <v>40.712182127404901</v>
      </c>
      <c r="AP19" s="75">
        <v>12.1690837733802</v>
      </c>
      <c r="AQ19" s="75">
        <v>5696.71485781107</v>
      </c>
      <c r="AR19" s="75">
        <v>17.2283866116429</v>
      </c>
      <c r="AS19" s="75">
        <v>308.094428444394</v>
      </c>
      <c r="AT19" s="75">
        <v>27.211968627235901</v>
      </c>
      <c r="AU19" s="75">
        <v>66.257473717620201</v>
      </c>
      <c r="AV19" s="75">
        <v>770.23604312352802</v>
      </c>
      <c r="AW19" s="75">
        <v>1979.5427442887201</v>
      </c>
      <c r="AX19" s="75">
        <v>79.115311055604593</v>
      </c>
      <c r="AY19" s="75">
        <v>43.789013032237499</v>
      </c>
      <c r="AZ19" s="75">
        <f t="shared" si="2"/>
        <v>71037.449579243854</v>
      </c>
      <c r="BA19" s="75">
        <f t="shared" si="5"/>
        <v>11023.794214099253</v>
      </c>
      <c r="BC19" s="75">
        <f t="shared" si="3"/>
        <v>-125867.15252075614</v>
      </c>
      <c r="BD19" s="75">
        <f t="shared" si="4"/>
        <v>-18849.931020900749</v>
      </c>
      <c r="BE19" s="89"/>
      <c r="BF19" s="68">
        <f t="shared" si="6"/>
        <v>0.36210080222313673</v>
      </c>
      <c r="BG19" s="68">
        <f t="shared" si="6"/>
        <v>0.37030771037106142</v>
      </c>
      <c r="BH19" s="89"/>
      <c r="BI19" s="68">
        <v>0.27649687934364509</v>
      </c>
      <c r="BJ19" s="68">
        <v>0.27977603693516723</v>
      </c>
      <c r="BK19" s="68"/>
      <c r="BL19" s="68"/>
    </row>
    <row r="20" spans="1:64" x14ac:dyDescent="0.25">
      <c r="A20" s="89" t="s">
        <v>186</v>
      </c>
      <c r="B20" s="75">
        <v>41883.387307999998</v>
      </c>
      <c r="C20" s="75">
        <v>5904.5841855999997</v>
      </c>
      <c r="D20" s="89"/>
      <c r="E20" s="89" t="s">
        <v>186</v>
      </c>
      <c r="F20" s="75">
        <v>311.91525113400201</v>
      </c>
      <c r="G20" s="75">
        <v>320.94480839079102</v>
      </c>
      <c r="H20" s="75">
        <v>9.9280005070630502</v>
      </c>
      <c r="I20" s="75">
        <v>31.181302049747199</v>
      </c>
      <c r="J20" s="75">
        <v>248.76434993964801</v>
      </c>
      <c r="K20" s="75">
        <v>11.703505646588001</v>
      </c>
      <c r="L20" s="75">
        <v>97.780722344395002</v>
      </c>
      <c r="M20" s="75">
        <v>41716.822062291503</v>
      </c>
      <c r="N20" s="75">
        <v>5878.32468391783</v>
      </c>
      <c r="O20" s="75">
        <v>35838.4973783737</v>
      </c>
      <c r="P20" s="75">
        <v>33.513371914218098</v>
      </c>
      <c r="Q20" s="75">
        <v>6.2890181826198504</v>
      </c>
      <c r="R20" s="75">
        <v>3168.9878031492999</v>
      </c>
      <c r="S20" s="75">
        <v>8.7689489574893695</v>
      </c>
      <c r="T20" s="75">
        <v>167.25262046881201</v>
      </c>
      <c r="U20" s="75">
        <v>7.1473067455921298</v>
      </c>
      <c r="V20" s="75">
        <v>15.271344576905401</v>
      </c>
      <c r="W20" s="75">
        <v>418.13168383516</v>
      </c>
      <c r="X20" s="75">
        <v>957.66932973979794</v>
      </c>
      <c r="Y20" s="75">
        <v>41.6173076053947</v>
      </c>
      <c r="Z20" s="75">
        <v>21.458008730303</v>
      </c>
      <c r="AA20" s="89"/>
      <c r="AB20" s="79">
        <f t="shared" si="0"/>
        <v>-3.9768809643693573E-3</v>
      </c>
      <c r="AC20" s="79">
        <f t="shared" si="1"/>
        <v>-4.4473075252633226E-3</v>
      </c>
      <c r="AD20" s="89"/>
      <c r="AE20" s="75">
        <v>23</v>
      </c>
      <c r="AF20" s="75" t="s">
        <v>186</v>
      </c>
      <c r="AG20" s="75">
        <v>65.550189848920397</v>
      </c>
      <c r="AH20" s="75">
        <v>67.227108320963296</v>
      </c>
      <c r="AI20" s="75">
        <v>2.0775570314927201</v>
      </c>
      <c r="AJ20" s="75">
        <v>6.3497567038039504</v>
      </c>
      <c r="AK20" s="75">
        <v>51.973340636890697</v>
      </c>
      <c r="AL20" s="75">
        <v>2.3839053807798298</v>
      </c>
      <c r="AM20" s="75">
        <v>20.4118678689128</v>
      </c>
      <c r="AN20" s="75">
        <v>7503.58389244711</v>
      </c>
      <c r="AO20" s="75">
        <v>6.9881529578606898</v>
      </c>
      <c r="AP20" s="75">
        <v>1.31877830668253</v>
      </c>
      <c r="AQ20" s="75">
        <v>666.12746080294801</v>
      </c>
      <c r="AR20" s="75">
        <v>1.8616462869680099</v>
      </c>
      <c r="AS20" s="75">
        <v>34.4768219716183</v>
      </c>
      <c r="AT20" s="75">
        <v>1.3602288762263099</v>
      </c>
      <c r="AU20" s="75">
        <v>2.8101366364826399</v>
      </c>
      <c r="AV20" s="75">
        <v>86.192050479966696</v>
      </c>
      <c r="AW20" s="75">
        <v>200.79387535909399</v>
      </c>
      <c r="AX20" s="75">
        <v>8.5727076289637303</v>
      </c>
      <c r="AY20" s="75">
        <v>4.4894095143349597</v>
      </c>
      <c r="AZ20" s="75">
        <f t="shared" si="2"/>
        <v>8734.548887060022</v>
      </c>
      <c r="BA20" s="75">
        <f t="shared" si="5"/>
        <v>1230.9649946129121</v>
      </c>
      <c r="BC20" s="75">
        <f t="shared" si="3"/>
        <v>-33148.838420939974</v>
      </c>
      <c r="BD20" s="75">
        <f t="shared" si="4"/>
        <v>-4673.6191909870877</v>
      </c>
      <c r="BE20" s="89"/>
      <c r="BF20" s="68">
        <f t="shared" si="6"/>
        <v>0.20937713985062442</v>
      </c>
      <c r="BG20" s="68">
        <f t="shared" si="6"/>
        <v>0.20940745208930672</v>
      </c>
      <c r="BH20" s="89"/>
      <c r="BI20" s="68">
        <v>0.20632145607124242</v>
      </c>
      <c r="BJ20" s="68">
        <v>0.20487179727889088</v>
      </c>
      <c r="BK20" s="68"/>
      <c r="BL20" s="68"/>
    </row>
    <row r="21" spans="1:64" x14ac:dyDescent="0.25">
      <c r="A21" s="89" t="s">
        <v>187</v>
      </c>
      <c r="B21" s="75">
        <v>61167.889908999998</v>
      </c>
      <c r="C21" s="75">
        <v>8877.1183524000007</v>
      </c>
      <c r="D21" s="89"/>
      <c r="E21" s="89" t="s">
        <v>187</v>
      </c>
      <c r="F21" s="75">
        <v>470.593184741811</v>
      </c>
      <c r="G21" s="75">
        <v>485.289652827152</v>
      </c>
      <c r="H21" s="75">
        <v>14.0363390377927</v>
      </c>
      <c r="I21" s="75">
        <v>54.834274817154103</v>
      </c>
      <c r="J21" s="75">
        <v>357.24644565331198</v>
      </c>
      <c r="K21" s="75">
        <v>22.557444137634501</v>
      </c>
      <c r="L21" s="75">
        <v>147.244504483649</v>
      </c>
      <c r="M21" s="75">
        <v>60743.121000490501</v>
      </c>
      <c r="N21" s="75">
        <v>8820.8607725326092</v>
      </c>
      <c r="O21" s="75">
        <v>51922.2602279579</v>
      </c>
      <c r="P21" s="75">
        <v>31.6256618330329</v>
      </c>
      <c r="Q21" s="75">
        <v>9.1913837420151303</v>
      </c>
      <c r="R21" s="75">
        <v>4740.49923190969</v>
      </c>
      <c r="S21" s="75">
        <v>14.5289002904589</v>
      </c>
      <c r="T21" s="75">
        <v>257.553451941996</v>
      </c>
      <c r="U21" s="75">
        <v>19.437992746793601</v>
      </c>
      <c r="V21" s="75">
        <v>44.709607621378197</v>
      </c>
      <c r="W21" s="75">
        <v>643.88374399929398</v>
      </c>
      <c r="X21" s="75">
        <v>1400.9906381829501</v>
      </c>
      <c r="Y21" s="75">
        <v>74.551356559025905</v>
      </c>
      <c r="Z21" s="75">
        <v>32.086958007462599</v>
      </c>
      <c r="AA21" s="89"/>
      <c r="AB21" s="79">
        <f t="shared" si="0"/>
        <v>-6.9443119444111854E-3</v>
      </c>
      <c r="AC21" s="79">
        <f t="shared" si="1"/>
        <v>-6.3373695870779789E-3</v>
      </c>
      <c r="AD21" s="89"/>
      <c r="AE21" s="75">
        <v>24</v>
      </c>
      <c r="AF21" s="75" t="s">
        <v>187</v>
      </c>
      <c r="AG21" s="75">
        <v>171.391957724392</v>
      </c>
      <c r="AH21" s="75">
        <v>175.632894555761</v>
      </c>
      <c r="AI21" s="75">
        <v>4.9947904661887499</v>
      </c>
      <c r="AJ21" s="75">
        <v>19.020605771608899</v>
      </c>
      <c r="AK21" s="75">
        <v>130.13181654916801</v>
      </c>
      <c r="AL21" s="75">
        <v>8.0059381002368895</v>
      </c>
      <c r="AM21" s="75">
        <v>53.391802418158001</v>
      </c>
      <c r="AN21" s="75">
        <v>18909.2244792362</v>
      </c>
      <c r="AO21" s="75">
        <v>11.177204507467501</v>
      </c>
      <c r="AP21" s="75">
        <v>3.3422167304224502</v>
      </c>
      <c r="AQ21" s="75">
        <v>1716.35477990135</v>
      </c>
      <c r="AR21" s="75">
        <v>5.1077710383303803</v>
      </c>
      <c r="AS21" s="75">
        <v>91.436591885361807</v>
      </c>
      <c r="AT21" s="75">
        <v>6.8083143689095502</v>
      </c>
      <c r="AU21" s="75">
        <v>15.5596576926617</v>
      </c>
      <c r="AV21" s="75">
        <v>228.59147452884901</v>
      </c>
      <c r="AW21" s="75">
        <v>509.6249993468</v>
      </c>
      <c r="AX21" s="75">
        <v>26.549823198393799</v>
      </c>
      <c r="AY21" s="75">
        <v>11.7006546827602</v>
      </c>
      <c r="AZ21" s="75">
        <f t="shared" si="2"/>
        <v>22098.047772703027</v>
      </c>
      <c r="BA21" s="75">
        <f t="shared" si="5"/>
        <v>3188.8232934668267</v>
      </c>
      <c r="BC21" s="75">
        <f t="shared" si="3"/>
        <v>-39069.842136296968</v>
      </c>
      <c r="BD21" s="75">
        <f t="shared" si="4"/>
        <v>-5688.295058933174</v>
      </c>
      <c r="BE21" s="89"/>
      <c r="BF21" s="68">
        <f t="shared" si="6"/>
        <v>0.36379506697597225</v>
      </c>
      <c r="BG21" s="68">
        <f t="shared" si="6"/>
        <v>0.36150931022475086</v>
      </c>
      <c r="BH21" s="89"/>
      <c r="BI21" s="68">
        <v>0.37278146061688677</v>
      </c>
      <c r="BJ21" s="68">
        <v>0.3698304164985175</v>
      </c>
      <c r="BK21" s="68"/>
      <c r="BL21" s="68"/>
    </row>
    <row r="22" spans="1:64" x14ac:dyDescent="0.25">
      <c r="A22" s="89" t="s">
        <v>188</v>
      </c>
      <c r="B22" s="75">
        <v>64100.909013999997</v>
      </c>
      <c r="C22" s="75">
        <v>8693.2645038999999</v>
      </c>
      <c r="D22" s="89"/>
      <c r="E22" s="89" t="s">
        <v>339</v>
      </c>
      <c r="F22" s="75">
        <v>423.18572771816099</v>
      </c>
      <c r="G22" s="75">
        <v>526.322019103049</v>
      </c>
      <c r="H22" s="75">
        <v>13.705463152499201</v>
      </c>
      <c r="I22" s="75">
        <v>42.452161345260301</v>
      </c>
      <c r="J22" s="75">
        <v>347.752673600202</v>
      </c>
      <c r="K22" s="75">
        <v>17.178130094743601</v>
      </c>
      <c r="L22" s="75">
        <v>138.2782054377</v>
      </c>
      <c r="M22" s="75">
        <v>63721.729192156999</v>
      </c>
      <c r="N22" s="75">
        <v>8639.5766689120701</v>
      </c>
      <c r="O22" s="75">
        <v>55082.152523244898</v>
      </c>
      <c r="P22" s="75">
        <v>46.858174572992198</v>
      </c>
      <c r="Q22" s="75">
        <v>9.0246506721341309</v>
      </c>
      <c r="R22" s="75">
        <v>4788.3436875609696</v>
      </c>
      <c r="S22" s="75">
        <v>12.188321918902901</v>
      </c>
      <c r="T22" s="75">
        <v>241.05198256144001</v>
      </c>
      <c r="U22" s="75">
        <v>6.8340881154339996</v>
      </c>
      <c r="V22" s="75">
        <v>10.9245487745057</v>
      </c>
      <c r="W22" s="75">
        <v>602.62992531842997</v>
      </c>
      <c r="X22" s="75">
        <v>1317.5410893037199</v>
      </c>
      <c r="Y22" s="75">
        <v>64.741425839271997</v>
      </c>
      <c r="Z22" s="75">
        <v>30.564393822649102</v>
      </c>
      <c r="AA22" s="89"/>
      <c r="AB22" s="79">
        <f t="shared" si="0"/>
        <v>-5.9153579516350169E-3</v>
      </c>
      <c r="AC22" s="79">
        <f t="shared" si="1"/>
        <v>-6.1757967865632311E-3</v>
      </c>
      <c r="AD22" s="89"/>
      <c r="AE22" s="75">
        <v>25</v>
      </c>
      <c r="AF22" s="75" t="s">
        <v>339</v>
      </c>
      <c r="AG22" s="75">
        <v>125.823437359652</v>
      </c>
      <c r="AH22" s="75">
        <v>152.451688202219</v>
      </c>
      <c r="AI22" s="75">
        <v>4.1193508983390199</v>
      </c>
      <c r="AJ22" s="75">
        <v>13.732236535141</v>
      </c>
      <c r="AK22" s="75">
        <v>101.77663821544699</v>
      </c>
      <c r="AL22" s="75">
        <v>5.0064237884687497</v>
      </c>
      <c r="AM22" s="75">
        <v>40.618540928461002</v>
      </c>
      <c r="AN22" s="75">
        <v>15247.8080563239</v>
      </c>
      <c r="AO22" s="75">
        <v>13.3135792278238</v>
      </c>
      <c r="AP22" s="75">
        <v>2.6143960699250699</v>
      </c>
      <c r="AQ22" s="75">
        <v>1401.9145162369</v>
      </c>
      <c r="AR22" s="75">
        <v>3.9468860649684698</v>
      </c>
      <c r="AS22" s="75">
        <v>72.757888589142695</v>
      </c>
      <c r="AT22" s="75">
        <v>1.9140164206744399</v>
      </c>
      <c r="AU22" s="75">
        <v>2.6401146010021002</v>
      </c>
      <c r="AV22" s="75">
        <v>181.89471377311199</v>
      </c>
      <c r="AW22" s="75">
        <v>390.11093830211701</v>
      </c>
      <c r="AX22" s="75">
        <v>18.946035065875201</v>
      </c>
      <c r="AY22" s="75">
        <v>9.0229439132509501</v>
      </c>
      <c r="AZ22" s="75">
        <f t="shared" si="2"/>
        <v>17790.412400516419</v>
      </c>
      <c r="BA22" s="75">
        <f t="shared" si="5"/>
        <v>2542.6043441925194</v>
      </c>
      <c r="BC22" s="75">
        <f t="shared" si="3"/>
        <v>-46310.496613483578</v>
      </c>
      <c r="BD22" s="75">
        <f t="shared" si="4"/>
        <v>-6150.6601597074805</v>
      </c>
      <c r="BE22" s="89"/>
      <c r="BF22" s="68">
        <f t="shared" si="6"/>
        <v>0.27918910277635872</v>
      </c>
      <c r="BG22" s="68">
        <f t="shared" si="6"/>
        <v>0.29429732979181888</v>
      </c>
      <c r="BH22" s="89"/>
      <c r="BI22" s="68">
        <v>0.26143799713678251</v>
      </c>
      <c r="BJ22" s="68">
        <v>0.27663978549411039</v>
      </c>
      <c r="BK22" s="68"/>
      <c r="BL22" s="68"/>
    </row>
    <row r="23" spans="1:64" x14ac:dyDescent="0.25">
      <c r="A23" s="89" t="s">
        <v>189</v>
      </c>
      <c r="B23" s="75">
        <v>294362.74112000002</v>
      </c>
      <c r="C23" s="75">
        <v>38980.945934000003</v>
      </c>
      <c r="D23" s="89"/>
      <c r="E23" s="89" t="s">
        <v>189</v>
      </c>
      <c r="F23" s="75">
        <v>2128.5339149126098</v>
      </c>
      <c r="G23" s="75">
        <v>2056.9218281827798</v>
      </c>
      <c r="H23" s="75">
        <v>63.130241505315901</v>
      </c>
      <c r="I23" s="75">
        <v>196.91753341380101</v>
      </c>
      <c r="J23" s="75">
        <v>1649.6394098226899</v>
      </c>
      <c r="K23" s="75">
        <v>92.256675617431895</v>
      </c>
      <c r="L23" s="75">
        <v>661.10585690900905</v>
      </c>
      <c r="M23" s="75">
        <v>293285.15618320397</v>
      </c>
      <c r="N23" s="75">
        <v>38836.766867683997</v>
      </c>
      <c r="O23" s="75">
        <v>254448.38931551899</v>
      </c>
      <c r="P23" s="75">
        <v>186.35700640993801</v>
      </c>
      <c r="Q23" s="75">
        <v>42.712905813036997</v>
      </c>
      <c r="R23" s="75">
        <v>20865.2642414722</v>
      </c>
      <c r="S23" s="75">
        <v>54.699168526816401</v>
      </c>
      <c r="T23" s="75">
        <v>1064.55046820659</v>
      </c>
      <c r="U23" s="75">
        <v>82.631090659567803</v>
      </c>
      <c r="V23" s="75">
        <v>205.05489259632799</v>
      </c>
      <c r="W23" s="75">
        <v>2661.3761205266801</v>
      </c>
      <c r="X23" s="75">
        <v>6381.5341012031704</v>
      </c>
      <c r="Y23" s="75">
        <v>301.77162907234998</v>
      </c>
      <c r="Z23" s="75">
        <v>142.30978283370999</v>
      </c>
      <c r="AA23" s="89"/>
      <c r="AB23" s="79">
        <f t="shared" si="0"/>
        <v>-3.6607382194364015E-3</v>
      </c>
      <c r="AC23" s="79">
        <f t="shared" si="1"/>
        <v>-3.698706197641303E-3</v>
      </c>
      <c r="AD23" s="89"/>
      <c r="AE23" s="75">
        <v>26</v>
      </c>
      <c r="AF23" s="75" t="s">
        <v>189</v>
      </c>
      <c r="AG23" s="75">
        <v>727.81184686102597</v>
      </c>
      <c r="AH23" s="75">
        <v>656.774673196869</v>
      </c>
      <c r="AI23" s="75">
        <v>20.750747853984802</v>
      </c>
      <c r="AJ23" s="75">
        <v>63.376974211420404</v>
      </c>
      <c r="AK23" s="75">
        <v>553.90034491825998</v>
      </c>
      <c r="AL23" s="75">
        <v>29.451796106712099</v>
      </c>
      <c r="AM23" s="75">
        <v>220.73916926088</v>
      </c>
      <c r="AN23" s="75">
        <v>81611.760313493796</v>
      </c>
      <c r="AO23" s="75">
        <v>57.8527947939603</v>
      </c>
      <c r="AP23" s="75">
        <v>14.2062649993356</v>
      </c>
      <c r="AQ23" s="75">
        <v>6861.2717890947497</v>
      </c>
      <c r="AR23" s="75">
        <v>18.450997374593999</v>
      </c>
      <c r="AS23" s="75">
        <v>343.65952818203601</v>
      </c>
      <c r="AT23" s="75">
        <v>26.888100461943999</v>
      </c>
      <c r="AU23" s="75">
        <v>66.160902214469601</v>
      </c>
      <c r="AV23" s="75">
        <v>859.14877941391501</v>
      </c>
      <c r="AW23" s="75">
        <v>2162.51337635351</v>
      </c>
      <c r="AX23" s="75">
        <v>95.827518479903006</v>
      </c>
      <c r="AY23" s="75">
        <v>48.009213072630899</v>
      </c>
      <c r="AZ23" s="75">
        <f t="shared" si="2"/>
        <v>94438.555130343972</v>
      </c>
      <c r="BA23" s="75">
        <f t="shared" si="5"/>
        <v>12826.794816850175</v>
      </c>
      <c r="BC23" s="75">
        <f t="shared" si="3"/>
        <v>-199924.18598965605</v>
      </c>
      <c r="BD23" s="75">
        <f t="shared" si="4"/>
        <v>-26154.151117149828</v>
      </c>
      <c r="BE23" s="89"/>
      <c r="BF23" s="68">
        <f t="shared" si="6"/>
        <v>0.32200250554566706</v>
      </c>
      <c r="BG23" s="68">
        <f t="shared" si="6"/>
        <v>0.33027452724246537</v>
      </c>
      <c r="BH23" s="89"/>
      <c r="BI23" s="68">
        <v>0.29228906246689285</v>
      </c>
      <c r="BJ23" s="68">
        <v>0.29589623836927825</v>
      </c>
      <c r="BK23" s="68"/>
      <c r="BL23" s="68"/>
    </row>
    <row r="24" spans="1:64" x14ac:dyDescent="0.25">
      <c r="A24" s="89" t="s">
        <v>190</v>
      </c>
      <c r="B24" s="75">
        <v>539224.11312999995</v>
      </c>
      <c r="C24" s="75">
        <v>72926.723241999993</v>
      </c>
      <c r="D24" s="89"/>
      <c r="E24" s="89" t="s">
        <v>190</v>
      </c>
      <c r="F24" s="75">
        <v>4364.3774448431104</v>
      </c>
      <c r="G24" s="75">
        <v>3498.9379180652199</v>
      </c>
      <c r="H24" s="75">
        <v>112.909226541444</v>
      </c>
      <c r="I24" s="75">
        <v>353.40970095404998</v>
      </c>
      <c r="J24" s="75">
        <v>3307.1543333498598</v>
      </c>
      <c r="K24" s="75">
        <v>178.11202227770499</v>
      </c>
      <c r="L24" s="75">
        <v>1306.88126379955</v>
      </c>
      <c r="M24" s="75">
        <v>537979.32988440001</v>
      </c>
      <c r="N24" s="75">
        <v>72776.278894029296</v>
      </c>
      <c r="O24" s="75">
        <v>465203.05099037098</v>
      </c>
      <c r="P24" s="75">
        <v>283.49831258232803</v>
      </c>
      <c r="Q24" s="75">
        <v>82.591558722862402</v>
      </c>
      <c r="R24" s="75">
        <v>38028.194475658202</v>
      </c>
      <c r="S24" s="75">
        <v>91.767947485904202</v>
      </c>
      <c r="T24" s="75">
        <v>1941.4530921476801</v>
      </c>
      <c r="U24" s="75">
        <v>196.50171759894599</v>
      </c>
      <c r="V24" s="75">
        <v>501.33681906116101</v>
      </c>
      <c r="W24" s="75">
        <v>4853.6323709055996</v>
      </c>
      <c r="X24" s="75">
        <v>12843.233332010501</v>
      </c>
      <c r="Y24" s="75">
        <v>545.63153855057101</v>
      </c>
      <c r="Z24" s="75">
        <v>286.65581947452802</v>
      </c>
      <c r="AA24" s="89"/>
      <c r="AB24" s="79">
        <f t="shared" si="0"/>
        <v>-2.3084710332674681E-3</v>
      </c>
      <c r="AC24" s="79">
        <f t="shared" si="1"/>
        <v>-2.0629522523789058E-3</v>
      </c>
      <c r="AD24" s="89"/>
      <c r="AE24" s="75">
        <v>27</v>
      </c>
      <c r="AF24" s="75" t="s">
        <v>190</v>
      </c>
      <c r="AG24" s="75">
        <v>1884.4805251371399</v>
      </c>
      <c r="AH24" s="75">
        <v>1312.8745709423399</v>
      </c>
      <c r="AI24" s="75">
        <v>45.437032238083603</v>
      </c>
      <c r="AJ24" s="75">
        <v>134.77053074782901</v>
      </c>
      <c r="AK24" s="75">
        <v>1385.00157312233</v>
      </c>
      <c r="AL24" s="75">
        <v>67.395053948087906</v>
      </c>
      <c r="AM24" s="75">
        <v>541.27485277854601</v>
      </c>
      <c r="AN24" s="75">
        <v>178303.388199343</v>
      </c>
      <c r="AO24" s="75">
        <v>100.078286495784</v>
      </c>
      <c r="AP24" s="75">
        <v>34.011344405895599</v>
      </c>
      <c r="AQ24" s="75">
        <v>15280.965929874301</v>
      </c>
      <c r="AR24" s="75">
        <v>38.721306817546399</v>
      </c>
      <c r="AS24" s="75">
        <v>750.06561591135801</v>
      </c>
      <c r="AT24" s="75">
        <v>77.8237930860181</v>
      </c>
      <c r="AU24" s="75">
        <v>196.678379414283</v>
      </c>
      <c r="AV24" s="75">
        <v>1875.1639550008499</v>
      </c>
      <c r="AW24" s="75">
        <v>5465.3373783340303</v>
      </c>
      <c r="AX24" s="75">
        <v>202.987004132789</v>
      </c>
      <c r="AY24" s="75">
        <v>120.852606811738</v>
      </c>
      <c r="AZ24" s="75">
        <f t="shared" si="2"/>
        <v>207817.30793854196</v>
      </c>
      <c r="BA24" s="75">
        <f t="shared" si="5"/>
        <v>29513.919739198958</v>
      </c>
      <c r="BC24" s="75">
        <f t="shared" si="3"/>
        <v>-331406.80519145797</v>
      </c>
      <c r="BD24" s="75">
        <f t="shared" si="4"/>
        <v>-43412.803502801034</v>
      </c>
      <c r="BE24" s="89"/>
      <c r="BF24" s="68">
        <f t="shared" si="6"/>
        <v>0.38629236551374074</v>
      </c>
      <c r="BG24" s="68">
        <f t="shared" si="6"/>
        <v>0.40554312734475817</v>
      </c>
      <c r="BH24" s="89"/>
      <c r="BI24" s="68">
        <v>0.36260465674482029</v>
      </c>
      <c r="BJ24" s="68">
        <v>0.37307374490651135</v>
      </c>
      <c r="BK24" s="68"/>
      <c r="BL24" s="68"/>
    </row>
    <row r="25" spans="1:64" x14ac:dyDescent="0.25">
      <c r="A25" s="89" t="s">
        <v>191</v>
      </c>
      <c r="B25" s="75">
        <v>440490.01591000002</v>
      </c>
      <c r="C25" s="75">
        <v>53101.321972999998</v>
      </c>
      <c r="D25" s="89"/>
      <c r="E25" s="89" t="s">
        <v>191</v>
      </c>
      <c r="F25" s="75">
        <v>2821.0475305477898</v>
      </c>
      <c r="G25" s="75">
        <v>3001.8072194756301</v>
      </c>
      <c r="H25" s="75">
        <v>78.611711977159999</v>
      </c>
      <c r="I25" s="75">
        <v>201.76262669686901</v>
      </c>
      <c r="J25" s="75">
        <v>2293.55028301834</v>
      </c>
      <c r="K25" s="75">
        <v>124.281822053936</v>
      </c>
      <c r="L25" s="75">
        <v>905.49816862051296</v>
      </c>
      <c r="M25" s="75">
        <v>439286.91291424102</v>
      </c>
      <c r="N25" s="75">
        <v>52962.9969309523</v>
      </c>
      <c r="O25" s="75">
        <v>386323.91598328803</v>
      </c>
      <c r="P25" s="75">
        <v>264.629051593665</v>
      </c>
      <c r="Q25" s="75">
        <v>59.829136301856799</v>
      </c>
      <c r="R25" s="75">
        <v>28828.1540632836</v>
      </c>
      <c r="S25" s="75">
        <v>52.5511003709276</v>
      </c>
      <c r="T25" s="75">
        <v>1363.10509157448</v>
      </c>
      <c r="U25" s="75">
        <v>106.250453424604</v>
      </c>
      <c r="V25" s="75">
        <v>270.17389209477602</v>
      </c>
      <c r="W25" s="75">
        <v>3407.76250764728</v>
      </c>
      <c r="X25" s="75">
        <v>8576.1358475944799</v>
      </c>
      <c r="Y25" s="75">
        <v>411.59042102768399</v>
      </c>
      <c r="Z25" s="75">
        <v>196.256003648649</v>
      </c>
      <c r="AA25" s="89"/>
      <c r="AB25" s="79">
        <f t="shared" si="0"/>
        <v>-2.7312832352704404E-3</v>
      </c>
      <c r="AC25" s="79">
        <f t="shared" si="1"/>
        <v>-2.6049265236377911E-3</v>
      </c>
      <c r="AD25" s="89"/>
      <c r="AE25" s="75">
        <v>28</v>
      </c>
      <c r="AF25" s="75" t="s">
        <v>191</v>
      </c>
      <c r="AG25" s="75">
        <v>863.88198514029102</v>
      </c>
      <c r="AH25" s="75">
        <v>811.267969219424</v>
      </c>
      <c r="AI25" s="75">
        <v>22.2818556644315</v>
      </c>
      <c r="AJ25" s="75">
        <v>52.021394793920201</v>
      </c>
      <c r="AK25" s="75">
        <v>679.07125182605</v>
      </c>
      <c r="AL25" s="75">
        <v>32.214390908345401</v>
      </c>
      <c r="AM25" s="75">
        <v>264.31517144153599</v>
      </c>
      <c r="AN25" s="75">
        <v>104979.231758733</v>
      </c>
      <c r="AO25" s="75">
        <v>69.146572495317102</v>
      </c>
      <c r="AP25" s="75">
        <v>17.376900964742202</v>
      </c>
      <c r="AQ25" s="75">
        <v>8203.5924153460801</v>
      </c>
      <c r="AR25" s="75">
        <v>15.751268714311999</v>
      </c>
      <c r="AS25" s="75">
        <v>369.17211182568201</v>
      </c>
      <c r="AT25" s="75">
        <v>27.358953582585901</v>
      </c>
      <c r="AU25" s="75">
        <v>67.840321934821901</v>
      </c>
      <c r="AV25" s="75">
        <v>922.93023168451396</v>
      </c>
      <c r="AW25" s="75">
        <v>2584.6928461794901</v>
      </c>
      <c r="AX25" s="75">
        <v>106.86785251776701</v>
      </c>
      <c r="AY25" s="75">
        <v>58.587643989296502</v>
      </c>
      <c r="AZ25" s="75">
        <f t="shared" si="2"/>
        <v>120147.60289696162</v>
      </c>
      <c r="BA25" s="75">
        <f t="shared" si="5"/>
        <v>15168.371138228613</v>
      </c>
      <c r="BC25" s="75">
        <f t="shared" si="3"/>
        <v>-320342.4130130384</v>
      </c>
      <c r="BD25" s="75">
        <f t="shared" si="4"/>
        <v>-37932.950834771385</v>
      </c>
      <c r="BE25" s="89"/>
      <c r="BF25" s="68">
        <f t="shared" si="6"/>
        <v>0.273505992017607</v>
      </c>
      <c r="BG25" s="68">
        <f t="shared" si="6"/>
        <v>0.28639563501294257</v>
      </c>
      <c r="BH25" s="89"/>
      <c r="BI25" s="68">
        <v>0.21838491020798648</v>
      </c>
      <c r="BJ25" s="68">
        <v>0.22676050744751189</v>
      </c>
      <c r="BK25" s="68"/>
      <c r="BL25" s="68"/>
    </row>
    <row r="26" spans="1:64" x14ac:dyDescent="0.25">
      <c r="A26" s="89" t="s">
        <v>192</v>
      </c>
      <c r="B26" s="75">
        <v>1443297.7006000001</v>
      </c>
      <c r="C26" s="75">
        <v>165460.22682000001</v>
      </c>
      <c r="D26" s="89"/>
      <c r="E26" s="89" t="s">
        <v>192</v>
      </c>
      <c r="F26" s="75">
        <v>8150.9364971863497</v>
      </c>
      <c r="G26" s="75">
        <v>9873.5218275213992</v>
      </c>
      <c r="H26" s="75">
        <v>246.121297177532</v>
      </c>
      <c r="I26" s="75">
        <v>718.97716695051099</v>
      </c>
      <c r="J26" s="75">
        <v>6871.2222385731602</v>
      </c>
      <c r="K26" s="75">
        <v>450.00582284759901</v>
      </c>
      <c r="L26" s="75">
        <v>2777.3865514751601</v>
      </c>
      <c r="M26" s="75">
        <v>1439198.9621466999</v>
      </c>
      <c r="N26" s="75">
        <v>165014.09750796101</v>
      </c>
      <c r="O26" s="75">
        <v>1274184.86463874</v>
      </c>
      <c r="P26" s="75">
        <v>865.41987213192499</v>
      </c>
      <c r="Q26" s="75">
        <v>183.91459022139901</v>
      </c>
      <c r="R26" s="75">
        <v>90158.500087964407</v>
      </c>
      <c r="S26" s="75">
        <v>153.90231458853401</v>
      </c>
      <c r="T26" s="75">
        <v>4531.1271833198198</v>
      </c>
      <c r="U26" s="75">
        <v>415.62761757524601</v>
      </c>
      <c r="V26" s="75">
        <v>1092.0661568368</v>
      </c>
      <c r="W26" s="75">
        <v>11327.8178480684</v>
      </c>
      <c r="X26" s="75">
        <v>25155.540293655598</v>
      </c>
      <c r="Y26" s="75">
        <v>1459.39650115467</v>
      </c>
      <c r="Z26" s="75">
        <v>582.61364071275398</v>
      </c>
      <c r="AA26" s="89"/>
      <c r="AB26" s="79">
        <f t="shared" si="0"/>
        <v>-2.8398427099248467E-3</v>
      </c>
      <c r="AC26" s="79">
        <f t="shared" si="1"/>
        <v>-2.6962933667698673E-3</v>
      </c>
      <c r="AD26" s="89"/>
      <c r="AE26" s="75">
        <v>29</v>
      </c>
      <c r="AF26" s="75" t="s">
        <v>192</v>
      </c>
      <c r="AG26" s="75">
        <v>2900.2957718812099</v>
      </c>
      <c r="AH26" s="75">
        <v>3297.50721023193</v>
      </c>
      <c r="AI26" s="75">
        <v>83.514104126611898</v>
      </c>
      <c r="AJ26" s="75">
        <v>231.90463005490599</v>
      </c>
      <c r="AK26" s="75">
        <v>2396.6451513714401</v>
      </c>
      <c r="AL26" s="75">
        <v>146.57854336310501</v>
      </c>
      <c r="AM26" s="75">
        <v>960.31304176520098</v>
      </c>
      <c r="AN26" s="75">
        <v>425915.769363028</v>
      </c>
      <c r="AO26" s="75">
        <v>282.294569737149</v>
      </c>
      <c r="AP26" s="75">
        <v>63.472352079771703</v>
      </c>
      <c r="AQ26" s="75">
        <v>30820.814614403</v>
      </c>
      <c r="AR26" s="75">
        <v>53.816872928294799</v>
      </c>
      <c r="AS26" s="75">
        <v>1503.89290187389</v>
      </c>
      <c r="AT26" s="75">
        <v>133.978822075864</v>
      </c>
      <c r="AU26" s="75">
        <v>348.29983212915499</v>
      </c>
      <c r="AV26" s="75">
        <v>3759.7320565966702</v>
      </c>
      <c r="AW26" s="75">
        <v>8865.02656422779</v>
      </c>
      <c r="AX26" s="75">
        <v>476.76340843305798</v>
      </c>
      <c r="AY26" s="75">
        <v>204.402643660622</v>
      </c>
      <c r="AZ26" s="75">
        <f t="shared" si="2"/>
        <v>482445.02245396766</v>
      </c>
      <c r="BA26" s="75">
        <f t="shared" si="5"/>
        <v>56529.253090939659</v>
      </c>
      <c r="BC26" s="75">
        <f t="shared" si="3"/>
        <v>-960852.67814603238</v>
      </c>
      <c r="BD26" s="75">
        <f t="shared" si="4"/>
        <v>-108930.97372906035</v>
      </c>
      <c r="BE26" s="89"/>
      <c r="BF26" s="68">
        <f t="shared" si="6"/>
        <v>0.33521773927237675</v>
      </c>
      <c r="BG26" s="68">
        <f t="shared" si="6"/>
        <v>0.34257226470127766</v>
      </c>
      <c r="BH26" s="89"/>
      <c r="BI26" s="68">
        <v>0.28055113681233246</v>
      </c>
      <c r="BJ26" s="68">
        <v>0.2848292596480399</v>
      </c>
      <c r="BK26" s="68"/>
      <c r="BL26" s="68"/>
    </row>
    <row r="27" spans="1:64" x14ac:dyDescent="0.25">
      <c r="A27" s="89" t="s">
        <v>193</v>
      </c>
      <c r="B27" s="75">
        <v>499616.90347999998</v>
      </c>
      <c r="C27" s="75">
        <v>66245.419164000006</v>
      </c>
      <c r="D27" s="89"/>
      <c r="E27" s="89" t="s">
        <v>193</v>
      </c>
      <c r="F27" s="75">
        <v>3883.9961647293499</v>
      </c>
      <c r="G27" s="75">
        <v>3168.0390756019901</v>
      </c>
      <c r="H27" s="75">
        <v>105.70893404322101</v>
      </c>
      <c r="I27" s="75">
        <v>357.98398121662001</v>
      </c>
      <c r="J27" s="75">
        <v>2914.6148762380299</v>
      </c>
      <c r="K27" s="75">
        <v>187.11582643010999</v>
      </c>
      <c r="L27" s="75">
        <v>1182.1441139348599</v>
      </c>
      <c r="M27" s="75">
        <v>498405.52966109401</v>
      </c>
      <c r="N27" s="75">
        <v>66114.033212078997</v>
      </c>
      <c r="O27" s="75">
        <v>432291.49644901499</v>
      </c>
      <c r="P27" s="75">
        <v>252.96959234334699</v>
      </c>
      <c r="Q27" s="75">
        <v>74.916901789601894</v>
      </c>
      <c r="R27" s="75">
        <v>34523.387167336303</v>
      </c>
      <c r="S27" s="75">
        <v>88.792933646389599</v>
      </c>
      <c r="T27" s="75">
        <v>1826.45137728247</v>
      </c>
      <c r="U27" s="75">
        <v>225.036064749747</v>
      </c>
      <c r="V27" s="75">
        <v>593.14826435622194</v>
      </c>
      <c r="W27" s="75">
        <v>4566.1293761470897</v>
      </c>
      <c r="X27" s="75">
        <v>11358.3572939367</v>
      </c>
      <c r="Y27" s="75">
        <v>554.61315023947702</v>
      </c>
      <c r="Z27" s="75">
        <v>250.62811805750701</v>
      </c>
      <c r="AA27" s="89"/>
      <c r="AB27" s="79">
        <f t="shared" si="0"/>
        <v>-2.424605353558575E-3</v>
      </c>
      <c r="AC27" s="79">
        <f t="shared" si="1"/>
        <v>-1.9833213160859379E-3</v>
      </c>
      <c r="AD27" s="89"/>
      <c r="AE27" s="75">
        <v>30</v>
      </c>
      <c r="AF27" s="75" t="s">
        <v>193</v>
      </c>
      <c r="AG27" s="75">
        <v>1645.9088285251901</v>
      </c>
      <c r="AH27" s="75">
        <v>1087.36888801085</v>
      </c>
      <c r="AI27" s="75">
        <v>41.632463443861603</v>
      </c>
      <c r="AJ27" s="75">
        <v>142.59872025145799</v>
      </c>
      <c r="AK27" s="75">
        <v>1179.54059220108</v>
      </c>
      <c r="AL27" s="75">
        <v>70.349079034885094</v>
      </c>
      <c r="AM27" s="75">
        <v>474.46929327451301</v>
      </c>
      <c r="AN27" s="75">
        <v>152800.78118880099</v>
      </c>
      <c r="AO27" s="75">
        <v>79.246553650918798</v>
      </c>
      <c r="AP27" s="75">
        <v>29.545611440664899</v>
      </c>
      <c r="AQ27" s="75">
        <v>13171.503223598</v>
      </c>
      <c r="AR27" s="75">
        <v>38.316344960291502</v>
      </c>
      <c r="AS27" s="75">
        <v>692.74400023770397</v>
      </c>
      <c r="AT27" s="75">
        <v>91.980214611952107</v>
      </c>
      <c r="AU27" s="75">
        <v>240.91065603656699</v>
      </c>
      <c r="AV27" s="75">
        <v>1731.8599275639999</v>
      </c>
      <c r="AW27" s="75">
        <v>4714.5028209127004</v>
      </c>
      <c r="AX27" s="75">
        <v>201.14108379721901</v>
      </c>
      <c r="AY27" s="75">
        <v>102.401215486711</v>
      </c>
      <c r="AZ27" s="75">
        <f t="shared" si="2"/>
        <v>178536.80070583953</v>
      </c>
      <c r="BA27" s="75">
        <f t="shared" si="5"/>
        <v>25736.019517038541</v>
      </c>
      <c r="BC27" s="75">
        <f t="shared" si="3"/>
        <v>-321080.10277416045</v>
      </c>
      <c r="BD27" s="75">
        <f t="shared" si="4"/>
        <v>-40509.399646961465</v>
      </c>
      <c r="BE27" s="89"/>
      <c r="BF27" s="68">
        <f t="shared" si="6"/>
        <v>0.35821593076473501</v>
      </c>
      <c r="BG27" s="68">
        <f t="shared" si="6"/>
        <v>0.38926712328202939</v>
      </c>
      <c r="BH27" s="89"/>
      <c r="BI27" s="68">
        <v>0.39818902671634937</v>
      </c>
      <c r="BJ27" s="68">
        <v>0.43067541820794036</v>
      </c>
      <c r="BK27" s="68"/>
      <c r="BL27" s="68"/>
    </row>
    <row r="28" spans="1:64" x14ac:dyDescent="0.25">
      <c r="A28" s="89" t="s">
        <v>194</v>
      </c>
      <c r="B28" s="75">
        <v>508821.24229999998</v>
      </c>
      <c r="C28" s="75">
        <v>69318.543921000004</v>
      </c>
      <c r="D28" s="89"/>
      <c r="E28" s="89" t="s">
        <v>194</v>
      </c>
      <c r="F28" s="75">
        <v>3371.3715301729999</v>
      </c>
      <c r="G28" s="75">
        <v>3212.0219807426201</v>
      </c>
      <c r="H28" s="75">
        <v>134.58536959936501</v>
      </c>
      <c r="I28" s="75">
        <v>906.52175476887305</v>
      </c>
      <c r="J28" s="75">
        <v>2652.5793076384598</v>
      </c>
      <c r="K28" s="75">
        <v>382.166165997012</v>
      </c>
      <c r="L28" s="75">
        <v>1256.5337319289799</v>
      </c>
      <c r="M28" s="75">
        <v>507702.12555490801</v>
      </c>
      <c r="N28" s="75">
        <v>69197.498928586705</v>
      </c>
      <c r="O28" s="75">
        <v>438504.62662632199</v>
      </c>
      <c r="P28" s="75">
        <v>236.54409350904101</v>
      </c>
      <c r="Q28" s="75">
        <v>69.289149864691296</v>
      </c>
      <c r="R28" s="75">
        <v>32550.797051207799</v>
      </c>
      <c r="S28" s="75">
        <v>126.204109889382</v>
      </c>
      <c r="T28" s="75">
        <v>3105.4769269774001</v>
      </c>
      <c r="U28" s="75">
        <v>575.57364616919301</v>
      </c>
      <c r="V28" s="75">
        <v>1571.53316975038</v>
      </c>
      <c r="W28" s="75">
        <v>7763.6922434784501</v>
      </c>
      <c r="X28" s="75">
        <v>10044.011625081899</v>
      </c>
      <c r="Y28" s="75">
        <v>1016.78512288011</v>
      </c>
      <c r="Z28" s="75">
        <v>221.81194892993099</v>
      </c>
      <c r="AA28" s="89"/>
      <c r="AB28" s="79">
        <f t="shared" si="0"/>
        <v>-2.1994300788883846E-3</v>
      </c>
      <c r="AC28" s="79">
        <f t="shared" si="1"/>
        <v>-1.7462137195387417E-3</v>
      </c>
      <c r="AD28" s="89"/>
      <c r="AE28" s="75">
        <v>31</v>
      </c>
      <c r="AF28" s="75" t="s">
        <v>194</v>
      </c>
      <c r="AG28" s="75">
        <v>2125.6529452761902</v>
      </c>
      <c r="AH28" s="75">
        <v>1974.43652542012</v>
      </c>
      <c r="AI28" s="75">
        <v>85.173374587391805</v>
      </c>
      <c r="AJ28" s="75">
        <v>582.05278769963502</v>
      </c>
      <c r="AK28" s="75">
        <v>1662.6490389324499</v>
      </c>
      <c r="AL28" s="75">
        <v>243.61141516260599</v>
      </c>
      <c r="AM28" s="75">
        <v>791.14541097077597</v>
      </c>
      <c r="AN28" s="75">
        <v>271247.471732729</v>
      </c>
      <c r="AO28" s="75">
        <v>144.39146613000599</v>
      </c>
      <c r="AP28" s="75">
        <v>43.302777245430804</v>
      </c>
      <c r="AQ28" s="75">
        <v>20242.931792088501</v>
      </c>
      <c r="AR28" s="75">
        <v>80.778824491565004</v>
      </c>
      <c r="AS28" s="75">
        <v>1971.8645178276399</v>
      </c>
      <c r="AT28" s="75">
        <v>370.42334919520198</v>
      </c>
      <c r="AU28" s="75">
        <v>1011.88923897264</v>
      </c>
      <c r="AV28" s="75">
        <v>4929.66109464293</v>
      </c>
      <c r="AW28" s="75">
        <v>6315.0466630508099</v>
      </c>
      <c r="AX28" s="75">
        <v>644.62382144922901</v>
      </c>
      <c r="AY28" s="75">
        <v>138.956894997246</v>
      </c>
      <c r="AZ28" s="75">
        <f t="shared" si="2"/>
        <v>314606.06367086933</v>
      </c>
      <c r="BA28" s="75">
        <f t="shared" si="5"/>
        <v>43358.591938140336</v>
      </c>
      <c r="BC28" s="75">
        <f t="shared" si="3"/>
        <v>-194215.17862913065</v>
      </c>
      <c r="BD28" s="75">
        <f t="shared" si="4"/>
        <v>-25959.951982859668</v>
      </c>
      <c r="BE28" s="89"/>
      <c r="BF28" s="68">
        <f t="shared" si="6"/>
        <v>0.61966662701482955</v>
      </c>
      <c r="BG28" s="68">
        <f t="shared" si="6"/>
        <v>0.62659189435281948</v>
      </c>
      <c r="BH28" s="89"/>
      <c r="BI28" s="68">
        <v>0.54770900198657424</v>
      </c>
      <c r="BJ28" s="68">
        <v>0.55994057618302773</v>
      </c>
      <c r="BK28" s="68"/>
      <c r="BL28" s="68"/>
    </row>
    <row r="29" spans="1:64" x14ac:dyDescent="0.25">
      <c r="A29" s="89" t="s">
        <v>195</v>
      </c>
      <c r="B29" s="75">
        <v>126284.95462999999</v>
      </c>
      <c r="C29" s="75">
        <v>16419.304491999999</v>
      </c>
      <c r="D29" s="75"/>
      <c r="E29" s="75" t="s">
        <v>195</v>
      </c>
      <c r="F29" s="75">
        <v>1012.37512734447</v>
      </c>
      <c r="G29" s="75">
        <v>655.33450674338701</v>
      </c>
      <c r="H29" s="75">
        <v>34.386538192320202</v>
      </c>
      <c r="I29" s="75">
        <v>78.963191300561604</v>
      </c>
      <c r="J29" s="75">
        <v>577.57709100128397</v>
      </c>
      <c r="K29" s="75">
        <v>39.398646604606498</v>
      </c>
      <c r="L29" s="75">
        <v>258.06240171519499</v>
      </c>
      <c r="M29" s="75">
        <v>125368.213672051</v>
      </c>
      <c r="N29" s="75">
        <v>16303.298054950201</v>
      </c>
      <c r="O29" s="75">
        <v>109064.915617101</v>
      </c>
      <c r="P29" s="75">
        <v>68.832067218924394</v>
      </c>
      <c r="Q29" s="75">
        <v>18.660081008835</v>
      </c>
      <c r="R29" s="75">
        <v>9309.4169338117299</v>
      </c>
      <c r="S29" s="75">
        <v>47.964169281899501</v>
      </c>
      <c r="T29" s="75">
        <v>333.66094545214003</v>
      </c>
      <c r="U29" s="75">
        <v>40.982913826837901</v>
      </c>
      <c r="V29" s="75">
        <v>110.99200207234399</v>
      </c>
      <c r="W29" s="75">
        <v>834.15245975186895</v>
      </c>
      <c r="X29" s="75">
        <v>2710.5881600776002</v>
      </c>
      <c r="Y29" s="75">
        <v>123.17796601575201</v>
      </c>
      <c r="Z29" s="75">
        <v>48.772853530426502</v>
      </c>
      <c r="AA29" s="89"/>
      <c r="AB29" s="79">
        <f t="shared" si="0"/>
        <v>-7.2593046466614582E-3</v>
      </c>
      <c r="AC29" s="79">
        <f t="shared" si="1"/>
        <v>-7.0652467104389506E-3</v>
      </c>
      <c r="AD29" s="89"/>
      <c r="AE29" s="75">
        <v>32</v>
      </c>
      <c r="AF29" s="75" t="s">
        <v>195</v>
      </c>
      <c r="AG29" s="75">
        <v>683.275493130173</v>
      </c>
      <c r="AH29" s="75">
        <v>421.13148827990398</v>
      </c>
      <c r="AI29" s="75">
        <v>22.987642064160401</v>
      </c>
      <c r="AJ29" s="75">
        <v>47.912279375429598</v>
      </c>
      <c r="AK29" s="75">
        <v>381.168560577059</v>
      </c>
      <c r="AL29" s="75">
        <v>24.448442157831799</v>
      </c>
      <c r="AM29" s="75">
        <v>169.91830837542901</v>
      </c>
      <c r="AN29" s="75">
        <v>72221.252131163696</v>
      </c>
      <c r="AO29" s="75">
        <v>45.597177580407099</v>
      </c>
      <c r="AP29" s="75">
        <v>12.461138534135699</v>
      </c>
      <c r="AQ29" s="75">
        <v>6205.3902933794498</v>
      </c>
      <c r="AR29" s="75">
        <v>32.707368112874697</v>
      </c>
      <c r="AS29" s="75">
        <v>205.92656447009401</v>
      </c>
      <c r="AT29" s="75">
        <v>24.605597518688999</v>
      </c>
      <c r="AU29" s="75">
        <v>66.7971550880237</v>
      </c>
      <c r="AV29" s="75">
        <v>514.81638753607899</v>
      </c>
      <c r="AW29" s="75">
        <v>1816.06306702342</v>
      </c>
      <c r="AX29" s="75">
        <v>77.262823395967501</v>
      </c>
      <c r="AY29" s="75">
        <v>32.158135284549097</v>
      </c>
      <c r="AZ29" s="75">
        <f t="shared" si="2"/>
        <v>83005.880053047367</v>
      </c>
      <c r="BA29" s="75">
        <f t="shared" si="5"/>
        <v>10784.627921883672</v>
      </c>
      <c r="BC29" s="75">
        <f t="shared" si="3"/>
        <v>-43279.074576952626</v>
      </c>
      <c r="BD29" s="75">
        <f t="shared" si="4"/>
        <v>-5634.6765701163276</v>
      </c>
      <c r="BE29" s="89"/>
      <c r="BF29" s="68">
        <f t="shared" si="6"/>
        <v>0.66209669597894494</v>
      </c>
      <c r="BG29" s="68">
        <f t="shared" si="6"/>
        <v>0.66149977050864961</v>
      </c>
      <c r="BH29" s="89"/>
      <c r="BI29" s="68">
        <v>0.65556618018661295</v>
      </c>
      <c r="BJ29" s="68">
        <v>0.6552989733198642</v>
      </c>
      <c r="BK29" s="68"/>
      <c r="BL29" s="68"/>
    </row>
    <row r="30" spans="1:64" x14ac:dyDescent="0.25">
      <c r="A30" s="89" t="s">
        <v>196</v>
      </c>
      <c r="B30" s="75">
        <v>16215.209865000001</v>
      </c>
      <c r="C30" s="75">
        <v>3329.1887498999999</v>
      </c>
      <c r="D30" s="89"/>
      <c r="E30" s="89" t="s">
        <v>196</v>
      </c>
      <c r="F30" s="75">
        <v>183.79887079261599</v>
      </c>
      <c r="G30" s="75">
        <v>154.34484763306199</v>
      </c>
      <c r="H30" s="75">
        <v>6.7504925015294504</v>
      </c>
      <c r="I30" s="75">
        <v>29.311568092505901</v>
      </c>
      <c r="J30" s="75">
        <v>137.440720690928</v>
      </c>
      <c r="K30" s="75">
        <v>6.1170879809520597</v>
      </c>
      <c r="L30" s="75">
        <v>54.641474340955803</v>
      </c>
      <c r="M30" s="75">
        <v>16102.2311882251</v>
      </c>
      <c r="N30" s="75">
        <v>3306.5543561566801</v>
      </c>
      <c r="O30" s="75">
        <v>12795.6768320684</v>
      </c>
      <c r="P30" s="75">
        <v>19.525071622656899</v>
      </c>
      <c r="Q30" s="75">
        <v>3.2163354442588798</v>
      </c>
      <c r="R30" s="75">
        <v>1697.24521084453</v>
      </c>
      <c r="S30" s="75">
        <v>7.9179078798701399</v>
      </c>
      <c r="T30" s="75">
        <v>114.811126176028</v>
      </c>
      <c r="U30" s="75">
        <v>3.4673101186637698</v>
      </c>
      <c r="V30" s="75">
        <v>5.3006125983123598</v>
      </c>
      <c r="W30" s="75">
        <v>287.027853194221</v>
      </c>
      <c r="X30" s="75">
        <v>561.52807806566398</v>
      </c>
      <c r="Y30" s="75">
        <v>22.020537597072199</v>
      </c>
      <c r="Z30" s="75">
        <v>12.089250582846899</v>
      </c>
      <c r="AA30" s="89"/>
      <c r="AB30" s="79">
        <f t="shared" si="0"/>
        <v>-6.9674507894444092E-3</v>
      </c>
      <c r="AC30" s="79">
        <f t="shared" si="1"/>
        <v>-6.7987715457706356E-3</v>
      </c>
      <c r="AD30" s="89"/>
      <c r="AE30" s="75">
        <v>33</v>
      </c>
      <c r="AF30" s="75" t="s">
        <v>196</v>
      </c>
      <c r="AG30" s="75">
        <v>38.586560582438601</v>
      </c>
      <c r="AH30" s="75">
        <v>32.587420525349899</v>
      </c>
      <c r="AI30" s="75">
        <v>1.4225112276024701</v>
      </c>
      <c r="AJ30" s="75">
        <v>6.17044514097205</v>
      </c>
      <c r="AK30" s="75">
        <v>28.8261570902587</v>
      </c>
      <c r="AL30" s="75">
        <v>1.26294600175845</v>
      </c>
      <c r="AM30" s="75">
        <v>11.455247255103499</v>
      </c>
      <c r="AN30" s="75">
        <v>2660.8826475155101</v>
      </c>
      <c r="AO30" s="75">
        <v>4.1195170089072599</v>
      </c>
      <c r="AP30" s="75">
        <v>0.67421797724979504</v>
      </c>
      <c r="AQ30" s="75">
        <v>357.56199593156498</v>
      </c>
      <c r="AR30" s="75">
        <v>1.68038075381635</v>
      </c>
      <c r="AS30" s="75">
        <v>24.1394430427695</v>
      </c>
      <c r="AT30" s="75">
        <v>0.66879031492266106</v>
      </c>
      <c r="AU30" s="75">
        <v>0.93042561383911904</v>
      </c>
      <c r="AV30" s="75">
        <v>60.348605369033699</v>
      </c>
      <c r="AW30" s="75">
        <v>117.948679077858</v>
      </c>
      <c r="AX30" s="75">
        <v>4.5940641734953296</v>
      </c>
      <c r="AY30" s="75">
        <v>2.5395377571656299</v>
      </c>
      <c r="AZ30" s="75">
        <f t="shared" si="2"/>
        <v>3356.3995923596162</v>
      </c>
      <c r="BA30" s="75">
        <f t="shared" si="5"/>
        <v>695.51694484410609</v>
      </c>
      <c r="BC30" s="75">
        <f t="shared" si="3"/>
        <v>-12858.810272640385</v>
      </c>
      <c r="BD30" s="75">
        <f t="shared" si="4"/>
        <v>-2633.6718050558939</v>
      </c>
      <c r="BE30" s="89"/>
      <c r="BF30" s="68">
        <f t="shared" si="6"/>
        <v>0.20844313766989095</v>
      </c>
      <c r="BG30" s="68">
        <f t="shared" si="6"/>
        <v>0.21034493007776497</v>
      </c>
      <c r="BH30" s="89"/>
      <c r="BI30" s="68">
        <v>0.19288381265180801</v>
      </c>
      <c r="BJ30" s="68">
        <v>0.19468430955779384</v>
      </c>
      <c r="BK30" s="68"/>
      <c r="BL30" s="68"/>
    </row>
    <row r="31" spans="1:64" x14ac:dyDescent="0.25">
      <c r="A31" s="89" t="s">
        <v>197</v>
      </c>
      <c r="B31" s="75">
        <v>36682.120931999998</v>
      </c>
      <c r="C31" s="75">
        <v>7143.9222276</v>
      </c>
      <c r="D31" s="89"/>
      <c r="E31" s="89" t="s">
        <v>197</v>
      </c>
      <c r="F31" s="75">
        <v>394.00561715636798</v>
      </c>
      <c r="G31" s="75">
        <v>337.00269900847098</v>
      </c>
      <c r="H31" s="75">
        <v>14.235920291891899</v>
      </c>
      <c r="I31" s="75">
        <v>57.857078986094301</v>
      </c>
      <c r="J31" s="75">
        <v>298.66665542309403</v>
      </c>
      <c r="K31" s="75">
        <v>12.586489701659501</v>
      </c>
      <c r="L31" s="75">
        <v>117.592691016716</v>
      </c>
      <c r="M31" s="75">
        <v>36477.391754085402</v>
      </c>
      <c r="N31" s="75">
        <v>7100.3494008719199</v>
      </c>
      <c r="O31" s="75">
        <v>29377.042353213499</v>
      </c>
      <c r="P31" s="75">
        <v>43.8610104884891</v>
      </c>
      <c r="Q31" s="75">
        <v>7.0585818989511404</v>
      </c>
      <c r="R31" s="75">
        <v>3672.5390617128801</v>
      </c>
      <c r="S31" s="75">
        <v>15.907973588628501</v>
      </c>
      <c r="T31" s="75">
        <v>237.968797764513</v>
      </c>
      <c r="U31" s="75">
        <v>6.5599171392824998</v>
      </c>
      <c r="V31" s="75">
        <v>9.8319401886054099</v>
      </c>
      <c r="W31" s="75">
        <v>594.921889581507</v>
      </c>
      <c r="X31" s="75">
        <v>1207.8429426191999</v>
      </c>
      <c r="Y31" s="75">
        <v>45.883770895682702</v>
      </c>
      <c r="Z31" s="75">
        <v>26.026363409888798</v>
      </c>
      <c r="AA31" s="89"/>
      <c r="AB31" s="79">
        <f t="shared" si="0"/>
        <v>-5.5811706824181687E-3</v>
      </c>
      <c r="AC31" s="79">
        <f t="shared" si="1"/>
        <v>-6.099286265987029E-3</v>
      </c>
      <c r="AD31" s="89"/>
      <c r="AE31" s="75">
        <v>34</v>
      </c>
      <c r="AF31" s="75" t="s">
        <v>197</v>
      </c>
      <c r="AG31" s="75">
        <v>146.52350142686601</v>
      </c>
      <c r="AH31" s="75">
        <v>122.804657907402</v>
      </c>
      <c r="AI31" s="75">
        <v>5.3157902306298404</v>
      </c>
      <c r="AJ31" s="75">
        <v>21.870275659323099</v>
      </c>
      <c r="AK31" s="75">
        <v>110.385842613994</v>
      </c>
      <c r="AL31" s="75">
        <v>4.6019405977111401</v>
      </c>
      <c r="AM31" s="75">
        <v>43.472127004884101</v>
      </c>
      <c r="AN31" s="75">
        <v>10441.558602777701</v>
      </c>
      <c r="AO31" s="75">
        <v>16.1695962086593</v>
      </c>
      <c r="AP31" s="75">
        <v>2.5959556580337599</v>
      </c>
      <c r="AQ31" s="75">
        <v>1353.0216575878301</v>
      </c>
      <c r="AR31" s="75">
        <v>6.0339449506876797</v>
      </c>
      <c r="AS31" s="75">
        <v>88.659722411491401</v>
      </c>
      <c r="AT31" s="75">
        <v>2.3768424466692002</v>
      </c>
      <c r="AU31" s="75">
        <v>3.41497492845685</v>
      </c>
      <c r="AV31" s="75">
        <v>221.64929530706399</v>
      </c>
      <c r="AW31" s="75">
        <v>448.50958184133799</v>
      </c>
      <c r="AX31" s="75">
        <v>16.797817626879599</v>
      </c>
      <c r="AY31" s="75">
        <v>9.6337861922721792</v>
      </c>
      <c r="AZ31" s="75">
        <f t="shared" si="2"/>
        <v>13065.395913377895</v>
      </c>
      <c r="BA31" s="75">
        <f t="shared" si="5"/>
        <v>2623.8373106001945</v>
      </c>
      <c r="BC31" s="75">
        <f t="shared" si="3"/>
        <v>-23616.725018622103</v>
      </c>
      <c r="BD31" s="75">
        <f t="shared" si="4"/>
        <v>-4520.0849169998055</v>
      </c>
      <c r="BE31" s="89"/>
      <c r="BF31" s="68">
        <f t="shared" si="6"/>
        <v>0.35817790925017534</v>
      </c>
      <c r="BG31" s="68">
        <f t="shared" si="6"/>
        <v>0.3695363653904114</v>
      </c>
      <c r="BH31" s="89"/>
      <c r="BI31" s="68">
        <v>0.32977606336605209</v>
      </c>
      <c r="BJ31" s="68">
        <v>0.33635855156178895</v>
      </c>
      <c r="BK31" s="68"/>
      <c r="BL31" s="68"/>
    </row>
    <row r="32" spans="1:64" x14ac:dyDescent="0.25">
      <c r="A32" s="89" t="s">
        <v>198</v>
      </c>
      <c r="B32" s="75">
        <v>177707.87226</v>
      </c>
      <c r="C32" s="75">
        <v>22811.630067999999</v>
      </c>
      <c r="D32" s="89"/>
      <c r="E32" s="89" t="s">
        <v>198</v>
      </c>
      <c r="F32" s="75">
        <v>1033.40835860381</v>
      </c>
      <c r="G32" s="75">
        <v>1296.53176628802</v>
      </c>
      <c r="H32" s="75">
        <v>40.1084640067902</v>
      </c>
      <c r="I32" s="75">
        <v>203.06356398088499</v>
      </c>
      <c r="J32" s="75">
        <v>865.21986783291095</v>
      </c>
      <c r="K32" s="75">
        <v>87.586861974128695</v>
      </c>
      <c r="L32" s="75">
        <v>380.09058108324001</v>
      </c>
      <c r="M32" s="75">
        <v>176996.84892501601</v>
      </c>
      <c r="N32" s="75">
        <v>22719.137586094301</v>
      </c>
      <c r="O32" s="75">
        <v>154277.711338922</v>
      </c>
      <c r="P32" s="75">
        <v>112.80985258795</v>
      </c>
      <c r="Q32" s="75">
        <v>23.097766630841502</v>
      </c>
      <c r="R32" s="75">
        <v>11791.248822235801</v>
      </c>
      <c r="S32" s="75">
        <v>34.755769594955801</v>
      </c>
      <c r="T32" s="75">
        <v>837.06548851667503</v>
      </c>
      <c r="U32" s="75">
        <v>102.969648858832</v>
      </c>
      <c r="V32" s="75">
        <v>273.15304469319898</v>
      </c>
      <c r="W32" s="75">
        <v>2092.6632561164402</v>
      </c>
      <c r="X32" s="75">
        <v>3209.9987505304798</v>
      </c>
      <c r="Y32" s="75">
        <v>261.97548680809302</v>
      </c>
      <c r="Z32" s="75">
        <v>73.390235751252405</v>
      </c>
      <c r="AA32" s="89"/>
      <c r="AB32" s="79">
        <f t="shared" si="0"/>
        <v>-4.0010795579371828E-3</v>
      </c>
      <c r="AC32" s="79">
        <f t="shared" si="1"/>
        <v>-4.054619579135014E-3</v>
      </c>
      <c r="AD32" s="89"/>
      <c r="AE32" s="75">
        <v>35</v>
      </c>
      <c r="AF32" s="75" t="s">
        <v>198</v>
      </c>
      <c r="AG32" s="75">
        <v>611.62413873331604</v>
      </c>
      <c r="AH32" s="75">
        <v>758.11222501022905</v>
      </c>
      <c r="AI32" s="75">
        <v>24.318336141641701</v>
      </c>
      <c r="AJ32" s="75">
        <v>129.822021030803</v>
      </c>
      <c r="AK32" s="75">
        <v>509.49384727313702</v>
      </c>
      <c r="AL32" s="75">
        <v>54.947586063971698</v>
      </c>
      <c r="AM32" s="75">
        <v>226.88791364252501</v>
      </c>
      <c r="AN32" s="75">
        <v>90275.020829727</v>
      </c>
      <c r="AO32" s="75">
        <v>65.280293188555902</v>
      </c>
      <c r="AP32" s="75">
        <v>13.59313534352</v>
      </c>
      <c r="AQ32" s="75">
        <v>6932.4027757534795</v>
      </c>
      <c r="AR32" s="75">
        <v>21.638281935588001</v>
      </c>
      <c r="AS32" s="75">
        <v>515.60840796078298</v>
      </c>
      <c r="AT32" s="75">
        <v>67.055548284646903</v>
      </c>
      <c r="AU32" s="75">
        <v>178.57624090442499</v>
      </c>
      <c r="AV32" s="75">
        <v>1289.0209644920601</v>
      </c>
      <c r="AW32" s="75">
        <v>1895.3084635381299</v>
      </c>
      <c r="AX32" s="75">
        <v>161.89296894108301</v>
      </c>
      <c r="AY32" s="75">
        <v>43.173190882173301</v>
      </c>
      <c r="AZ32" s="75">
        <f t="shared" si="2"/>
        <v>103773.77716884705</v>
      </c>
      <c r="BA32" s="75">
        <f t="shared" si="5"/>
        <v>13498.756339120053</v>
      </c>
      <c r="BC32" s="75">
        <f t="shared" si="3"/>
        <v>-73934.095091152951</v>
      </c>
      <c r="BD32" s="75">
        <f t="shared" si="4"/>
        <v>-9312.8737288799457</v>
      </c>
      <c r="BE32" s="89"/>
      <c r="BF32" s="68">
        <f t="shared" si="6"/>
        <v>0.58630296414378757</v>
      </c>
      <c r="BG32" s="68">
        <f t="shared" si="6"/>
        <v>0.59415795551069839</v>
      </c>
      <c r="BH32" s="89"/>
      <c r="BI32" s="68">
        <v>0.57863600784409719</v>
      </c>
      <c r="BJ32" s="68">
        <v>0.58510746556861382</v>
      </c>
      <c r="BK32" s="68"/>
      <c r="BL32" s="68"/>
    </row>
    <row r="33" spans="1:64" x14ac:dyDescent="0.25">
      <c r="A33" s="89" t="s">
        <v>199</v>
      </c>
      <c r="B33" s="75">
        <v>265449.21341999999</v>
      </c>
      <c r="C33" s="75">
        <v>38170.487965</v>
      </c>
      <c r="D33" s="89"/>
      <c r="E33" s="89" t="s">
        <v>199</v>
      </c>
      <c r="F33" s="75">
        <v>2002.6274033411</v>
      </c>
      <c r="G33" s="75">
        <v>2063.53396914631</v>
      </c>
      <c r="H33" s="75">
        <v>63.484795846492098</v>
      </c>
      <c r="I33" s="75">
        <v>236.32243103666801</v>
      </c>
      <c r="J33" s="75">
        <v>1578.3320855172799</v>
      </c>
      <c r="K33" s="75">
        <v>91.692295408323503</v>
      </c>
      <c r="L33" s="75">
        <v>637.07544205426598</v>
      </c>
      <c r="M33" s="75">
        <v>264167.79716337298</v>
      </c>
      <c r="N33" s="75">
        <v>37983.656366402603</v>
      </c>
      <c r="O33" s="75">
        <v>226184.14079696999</v>
      </c>
      <c r="P33" s="75">
        <v>184.670224375403</v>
      </c>
      <c r="Q33" s="75">
        <v>39.976493173939097</v>
      </c>
      <c r="R33" s="75">
        <v>20234.536768575301</v>
      </c>
      <c r="S33" s="75">
        <v>59.040296433472697</v>
      </c>
      <c r="T33" s="75">
        <v>1143.5210840126299</v>
      </c>
      <c r="U33" s="75">
        <v>76.286866636904193</v>
      </c>
      <c r="V33" s="75">
        <v>178.96726363971999</v>
      </c>
      <c r="W33" s="75">
        <v>2858.8029546343901</v>
      </c>
      <c r="X33" s="75">
        <v>6091.1898579672297</v>
      </c>
      <c r="Y33" s="75">
        <v>305.76434233370202</v>
      </c>
      <c r="Z33" s="75">
        <v>137.83179226949301</v>
      </c>
      <c r="AA33" s="89"/>
      <c r="AB33" s="79">
        <f t="shared" si="0"/>
        <v>-4.8273499857749546E-3</v>
      </c>
      <c r="AC33" s="79">
        <f t="shared" si="1"/>
        <v>-4.8946609948688612E-3</v>
      </c>
      <c r="AD33" s="89"/>
      <c r="AE33" s="75">
        <v>36</v>
      </c>
      <c r="AF33" s="75" t="s">
        <v>199</v>
      </c>
      <c r="AG33" s="75">
        <v>562.12886429052003</v>
      </c>
      <c r="AH33" s="75">
        <v>556.15455475219596</v>
      </c>
      <c r="AI33" s="75">
        <v>17.339719762090599</v>
      </c>
      <c r="AJ33" s="75">
        <v>65.607176403800096</v>
      </c>
      <c r="AK33" s="75">
        <v>434.92734872867197</v>
      </c>
      <c r="AL33" s="75">
        <v>24.2842957252792</v>
      </c>
      <c r="AM33" s="75">
        <v>175.21997631491999</v>
      </c>
      <c r="AN33" s="75">
        <v>58739.828009578399</v>
      </c>
      <c r="AO33" s="75">
        <v>46.736375168499599</v>
      </c>
      <c r="AP33" s="75">
        <v>10.9010944533411</v>
      </c>
      <c r="AQ33" s="75">
        <v>5537.3270616604004</v>
      </c>
      <c r="AR33" s="75">
        <v>17.026271451093901</v>
      </c>
      <c r="AS33" s="75">
        <v>311.30674275837998</v>
      </c>
      <c r="AT33" s="75">
        <v>19.6256928666172</v>
      </c>
      <c r="AU33" s="75">
        <v>44.250002099759101</v>
      </c>
      <c r="AV33" s="75">
        <v>778.26682879500095</v>
      </c>
      <c r="AW33" s="75">
        <v>1696.6315282320199</v>
      </c>
      <c r="AX33" s="75">
        <v>81.559310360652404</v>
      </c>
      <c r="AY33" s="75">
        <v>38.407067771136703</v>
      </c>
      <c r="AZ33" s="75">
        <f t="shared" si="2"/>
        <v>69157.527921172761</v>
      </c>
      <c r="BA33" s="75">
        <f t="shared" si="5"/>
        <v>10417.699911594362</v>
      </c>
      <c r="BC33" s="75">
        <f t="shared" si="3"/>
        <v>-196291.68549882722</v>
      </c>
      <c r="BD33" s="75">
        <f t="shared" si="4"/>
        <v>-27752.788053405638</v>
      </c>
      <c r="BE33" s="89"/>
      <c r="BF33" s="68">
        <f t="shared" si="6"/>
        <v>0.26179393803402429</v>
      </c>
      <c r="BG33" s="68">
        <f t="shared" si="6"/>
        <v>0.27426795912173035</v>
      </c>
      <c r="BH33" s="89"/>
      <c r="BI33" s="68">
        <v>0.21537431524601111</v>
      </c>
      <c r="BJ33" s="68">
        <v>0.22433722385647439</v>
      </c>
      <c r="BK33" s="68"/>
      <c r="BL33" s="68"/>
    </row>
    <row r="34" spans="1:64" x14ac:dyDescent="0.25">
      <c r="A34" s="89" t="s">
        <v>200</v>
      </c>
      <c r="B34" s="75">
        <v>258139.56406999999</v>
      </c>
      <c r="C34" s="75">
        <v>35158.809399999998</v>
      </c>
      <c r="D34" s="89"/>
      <c r="E34" s="89" t="s">
        <v>200</v>
      </c>
      <c r="F34" s="75">
        <v>1869.8209693722799</v>
      </c>
      <c r="G34" s="75">
        <v>1817.38649481638</v>
      </c>
      <c r="H34" s="75">
        <v>60.159063721291602</v>
      </c>
      <c r="I34" s="75">
        <v>242.560293677695</v>
      </c>
      <c r="J34" s="75">
        <v>1456.58209968198</v>
      </c>
      <c r="K34" s="75">
        <v>97.656220715730498</v>
      </c>
      <c r="L34" s="75">
        <v>598.14481780452695</v>
      </c>
      <c r="M34" s="75">
        <v>257145.51614438</v>
      </c>
      <c r="N34" s="75">
        <v>35015.797699190298</v>
      </c>
      <c r="O34" s="75">
        <v>222129.71844519</v>
      </c>
      <c r="P34" s="75">
        <v>164.383774169546</v>
      </c>
      <c r="Q34" s="75">
        <v>37.084715819816203</v>
      </c>
      <c r="R34" s="75">
        <v>18336.283466988501</v>
      </c>
      <c r="S34" s="75">
        <v>55.780486007815298</v>
      </c>
      <c r="T34" s="75">
        <v>1101.3173994279</v>
      </c>
      <c r="U34" s="75">
        <v>100.79547278449201</v>
      </c>
      <c r="V34" s="75">
        <v>254.038320607152</v>
      </c>
      <c r="W34" s="75">
        <v>2753.29360780877</v>
      </c>
      <c r="X34" s="75">
        <v>5638.4537722735704</v>
      </c>
      <c r="Y34" s="75">
        <v>306.10534275809198</v>
      </c>
      <c r="Z34" s="75">
        <v>125.95138075475199</v>
      </c>
      <c r="AA34" s="89"/>
      <c r="AB34" s="79">
        <f t="shared" si="0"/>
        <v>-3.8508158530492966E-3</v>
      </c>
      <c r="AC34" s="79">
        <f t="shared" si="1"/>
        <v>-4.0675922549783614E-3</v>
      </c>
      <c r="AD34" s="89"/>
      <c r="AE34" s="75">
        <v>37</v>
      </c>
      <c r="AF34" s="75" t="s">
        <v>200</v>
      </c>
      <c r="AG34" s="75">
        <v>571.05715647162504</v>
      </c>
      <c r="AH34" s="75">
        <v>523.54666485177404</v>
      </c>
      <c r="AI34" s="75">
        <v>17.7995789966185</v>
      </c>
      <c r="AJ34" s="75">
        <v>71.389297648038294</v>
      </c>
      <c r="AK34" s="75">
        <v>438.525663897794</v>
      </c>
      <c r="AL34" s="75">
        <v>27.933212496408601</v>
      </c>
      <c r="AM34" s="75">
        <v>178.84563974676701</v>
      </c>
      <c r="AN34" s="75">
        <v>64330.886744596603</v>
      </c>
      <c r="AO34" s="75">
        <v>46.462877453735601</v>
      </c>
      <c r="AP34" s="75">
        <v>11.023732860866501</v>
      </c>
      <c r="AQ34" s="75">
        <v>5409.7546133905698</v>
      </c>
      <c r="AR34" s="75">
        <v>16.9052073684622</v>
      </c>
      <c r="AS34" s="75">
        <v>322.70860841009898</v>
      </c>
      <c r="AT34" s="75">
        <v>28.906015427617699</v>
      </c>
      <c r="AU34" s="75">
        <v>72.006638050552596</v>
      </c>
      <c r="AV34" s="75">
        <v>806.77148656776296</v>
      </c>
      <c r="AW34" s="75">
        <v>1711.01181521235</v>
      </c>
      <c r="AX34" s="75">
        <v>87.482636336508193</v>
      </c>
      <c r="AY34" s="75">
        <v>38.122635153692997</v>
      </c>
      <c r="AZ34" s="75">
        <f t="shared" si="2"/>
        <v>74711.140224937873</v>
      </c>
      <c r="BA34" s="75">
        <f t="shared" si="5"/>
        <v>10380.253480341271</v>
      </c>
      <c r="BC34" s="75">
        <f t="shared" si="3"/>
        <v>-183428.42384506212</v>
      </c>
      <c r="BD34" s="75">
        <f t="shared" si="4"/>
        <v>-24778.555919658727</v>
      </c>
      <c r="BE34" s="89"/>
      <c r="BF34" s="68">
        <f t="shared" si="6"/>
        <v>0.29054031874695285</v>
      </c>
      <c r="BG34" s="68">
        <f t="shared" si="6"/>
        <v>0.29644486667174524</v>
      </c>
      <c r="BH34" s="89"/>
      <c r="BI34" s="68">
        <v>0.25859901584686074</v>
      </c>
      <c r="BJ34" s="68">
        <v>0.26276163476744097</v>
      </c>
      <c r="BK34" s="68"/>
      <c r="BL34" s="68"/>
    </row>
    <row r="35" spans="1:64" x14ac:dyDescent="0.25">
      <c r="A35" s="89" t="s">
        <v>201</v>
      </c>
      <c r="B35" s="75">
        <v>360996.74612999998</v>
      </c>
      <c r="C35" s="75">
        <v>55719.719390999999</v>
      </c>
      <c r="D35" s="89"/>
      <c r="E35" s="89" t="s">
        <v>201</v>
      </c>
      <c r="F35" s="75">
        <v>3814.4246218797698</v>
      </c>
      <c r="G35" s="75">
        <v>2151.8318198603301</v>
      </c>
      <c r="H35" s="75">
        <v>88.244645414110707</v>
      </c>
      <c r="I35" s="75">
        <v>270.08825719120102</v>
      </c>
      <c r="J35" s="75">
        <v>2673.2245261991702</v>
      </c>
      <c r="K35" s="75">
        <v>130.180933657412</v>
      </c>
      <c r="L35" s="75">
        <v>1048.53818261986</v>
      </c>
      <c r="M35" s="75">
        <v>360358.43438856403</v>
      </c>
      <c r="N35" s="75">
        <v>55646.091773882901</v>
      </c>
      <c r="O35" s="75">
        <v>304712.34261468099</v>
      </c>
      <c r="P35" s="75">
        <v>149.627164106549</v>
      </c>
      <c r="Q35" s="75">
        <v>65.080219679558198</v>
      </c>
      <c r="R35" s="75">
        <v>28275.754697002201</v>
      </c>
      <c r="S35" s="75">
        <v>83.350453314373596</v>
      </c>
      <c r="T35" s="75">
        <v>1386.8335707711201</v>
      </c>
      <c r="U35" s="75">
        <v>172.06698821078299</v>
      </c>
      <c r="V35" s="75">
        <v>441.115728655125</v>
      </c>
      <c r="W35" s="75">
        <v>3467.0837821392502</v>
      </c>
      <c r="X35" s="75">
        <v>10824.2340224981</v>
      </c>
      <c r="Y35" s="75">
        <v>370.35345690239501</v>
      </c>
      <c r="Z35" s="75">
        <v>234.05870378147699</v>
      </c>
      <c r="AA35" s="89"/>
      <c r="AB35" s="40">
        <f t="shared" ref="AB35:AB51" si="7">(M35-B35)/(B35+1E-50)</f>
        <v>-1.768192506660693E-3</v>
      </c>
      <c r="AC35" s="40">
        <f t="shared" ref="AC35:AC51" si="8">(N35-C35)/(C35+1E-50)</f>
        <v>-1.3213924607271097E-3</v>
      </c>
      <c r="AD35" s="89"/>
      <c r="AE35" s="75">
        <v>38</v>
      </c>
      <c r="AF35" s="75" t="s">
        <v>201</v>
      </c>
      <c r="AG35" s="75">
        <v>1895.8251451377801</v>
      </c>
      <c r="AH35" s="75">
        <v>954.26087291033798</v>
      </c>
      <c r="AI35" s="75">
        <v>40.7767959159385</v>
      </c>
      <c r="AJ35" s="75">
        <v>107.616536008114</v>
      </c>
      <c r="AK35" s="75">
        <v>1304.9621100629299</v>
      </c>
      <c r="AL35" s="75">
        <v>53.176252966365901</v>
      </c>
      <c r="AM35" s="75">
        <v>502.83592186548901</v>
      </c>
      <c r="AN35" s="75">
        <v>137666.98067312699</v>
      </c>
      <c r="AO35" s="75">
        <v>62.18229948786</v>
      </c>
      <c r="AP35" s="75">
        <v>31.3490798800497</v>
      </c>
      <c r="AQ35" s="75">
        <v>13373.7107249293</v>
      </c>
      <c r="AR35" s="75">
        <v>39.235635635276097</v>
      </c>
      <c r="AS35" s="75">
        <v>600.368833157616</v>
      </c>
      <c r="AT35" s="75">
        <v>70.484569563620596</v>
      </c>
      <c r="AU35" s="75">
        <v>177.097915926768</v>
      </c>
      <c r="AV35" s="75">
        <v>1500.9220218975299</v>
      </c>
      <c r="AW35" s="75">
        <v>5336.3685318911303</v>
      </c>
      <c r="AX35" s="75">
        <v>151.08439482795899</v>
      </c>
      <c r="AY35" s="75">
        <v>114.923835566362</v>
      </c>
      <c r="AZ35" s="75">
        <f t="shared" si="2"/>
        <v>163984.16215075736</v>
      </c>
      <c r="BA35" s="75">
        <f t="shared" si="5"/>
        <v>26317.181477630365</v>
      </c>
      <c r="BC35" s="75">
        <f t="shared" ref="BC35:BC51" si="9">AZ35-B35</f>
        <v>-197012.58397924263</v>
      </c>
      <c r="BD35" s="75">
        <f t="shared" ref="BD35:BD51" si="10">BA35-C35</f>
        <v>-29402.537913369633</v>
      </c>
      <c r="BE35" s="89"/>
      <c r="BF35" s="68">
        <f t="shared" si="6"/>
        <v>0.45505848206105259</v>
      </c>
      <c r="BG35" s="68">
        <f t="shared" si="6"/>
        <v>0.47293854139064889</v>
      </c>
      <c r="BH35" s="89"/>
      <c r="BI35" s="68">
        <v>0.4932095800303461</v>
      </c>
      <c r="BJ35" s="68">
        <v>0.50132245893357374</v>
      </c>
      <c r="BK35" s="68"/>
      <c r="BL35" s="68"/>
    </row>
    <row r="36" spans="1:64" x14ac:dyDescent="0.25">
      <c r="A36" s="89" t="s">
        <v>202</v>
      </c>
      <c r="B36" s="75">
        <v>278199.92060000001</v>
      </c>
      <c r="C36" s="75">
        <v>43284.586877000002</v>
      </c>
      <c r="D36" s="89"/>
      <c r="E36" s="89" t="s">
        <v>202</v>
      </c>
      <c r="F36" s="75">
        <v>2468.4814010372702</v>
      </c>
      <c r="G36" s="75">
        <v>2083.2174610470802</v>
      </c>
      <c r="H36" s="75">
        <v>73.545177301211893</v>
      </c>
      <c r="I36" s="75">
        <v>303.74252815026699</v>
      </c>
      <c r="J36" s="75">
        <v>1846.0810610845599</v>
      </c>
      <c r="K36" s="75">
        <v>112.925452438036</v>
      </c>
      <c r="L36" s="75">
        <v>750.75513935966706</v>
      </c>
      <c r="M36" s="75">
        <v>276881.66863094002</v>
      </c>
      <c r="N36" s="75">
        <v>43090.786696164498</v>
      </c>
      <c r="O36" s="75">
        <v>233790.881934776</v>
      </c>
      <c r="P36" s="75">
        <v>167.71586268511899</v>
      </c>
      <c r="Q36" s="75">
        <v>45.584433571983602</v>
      </c>
      <c r="R36" s="75">
        <v>22271.803408566</v>
      </c>
      <c r="S36" s="75">
        <v>74.478433175151693</v>
      </c>
      <c r="T36" s="75">
        <v>1331.7221404674899</v>
      </c>
      <c r="U36" s="75">
        <v>118.90386011673399</v>
      </c>
      <c r="V36" s="75">
        <v>289.742395674531</v>
      </c>
      <c r="W36" s="75">
        <v>3329.3052430320099</v>
      </c>
      <c r="X36" s="75">
        <v>7308.4749922011397</v>
      </c>
      <c r="Y36" s="75">
        <v>351.61877720641297</v>
      </c>
      <c r="Z36" s="75">
        <v>162.68892904975201</v>
      </c>
      <c r="AA36" s="89"/>
      <c r="AB36" s="40">
        <f t="shared" si="7"/>
        <v>-4.7385059140810822E-3</v>
      </c>
      <c r="AC36" s="40">
        <f t="shared" si="8"/>
        <v>-4.4773485163718376E-3</v>
      </c>
      <c r="AD36" s="89"/>
      <c r="AE36" s="75">
        <v>39</v>
      </c>
      <c r="AF36" s="75" t="s">
        <v>202</v>
      </c>
      <c r="AG36" s="75">
        <v>850.56722632559297</v>
      </c>
      <c r="AH36" s="75">
        <v>657.71906933588298</v>
      </c>
      <c r="AI36" s="75">
        <v>23.398142299144599</v>
      </c>
      <c r="AJ36" s="75">
        <v>87.628418445574894</v>
      </c>
      <c r="AK36" s="75">
        <v>623.79463389033299</v>
      </c>
      <c r="AL36" s="75">
        <v>33.274324115413499</v>
      </c>
      <c r="AM36" s="75">
        <v>249.28799430564001</v>
      </c>
      <c r="AN36" s="75">
        <v>75241.240914495997</v>
      </c>
      <c r="AO36" s="75">
        <v>50.310629548815598</v>
      </c>
      <c r="AP36" s="75">
        <v>15.2719938881049</v>
      </c>
      <c r="AQ36" s="75">
        <v>7317.5026349791196</v>
      </c>
      <c r="AR36" s="75">
        <v>23.770074765189701</v>
      </c>
      <c r="AS36" s="75">
        <v>405.40784622149999</v>
      </c>
      <c r="AT36" s="75">
        <v>34.195451712117404</v>
      </c>
      <c r="AU36" s="75">
        <v>81.4732906715317</v>
      </c>
      <c r="AV36" s="75">
        <v>1013.51958151811</v>
      </c>
      <c r="AW36" s="75">
        <v>2490.90503263857</v>
      </c>
      <c r="AX36" s="75">
        <v>104.44784426220799</v>
      </c>
      <c r="AY36" s="75">
        <v>55.2450393483455</v>
      </c>
      <c r="AZ36" s="75">
        <f t="shared" si="2"/>
        <v>89358.960142767173</v>
      </c>
      <c r="BA36" s="75">
        <f t="shared" si="5"/>
        <v>14117.719228271177</v>
      </c>
      <c r="BC36" s="75">
        <f t="shared" si="9"/>
        <v>-188840.96045723284</v>
      </c>
      <c r="BD36" s="75">
        <f t="shared" si="10"/>
        <v>-29166.867648728825</v>
      </c>
      <c r="BE36" s="89"/>
      <c r="BF36" s="68">
        <f t="shared" si="6"/>
        <v>0.32273339215488167</v>
      </c>
      <c r="BG36" s="68">
        <f t="shared" si="6"/>
        <v>0.32762732618032692</v>
      </c>
      <c r="BH36" s="89"/>
      <c r="BI36" s="68">
        <v>0.25854593245963786</v>
      </c>
      <c r="BJ36" s="68">
        <v>0.25845331674477812</v>
      </c>
      <c r="BK36" s="68"/>
      <c r="BL36" s="68"/>
    </row>
    <row r="37" spans="1:64" x14ac:dyDescent="0.25">
      <c r="A37" s="89" t="s">
        <v>203</v>
      </c>
      <c r="B37" s="75">
        <v>564190.15752000001</v>
      </c>
      <c r="C37" s="75">
        <v>77771.209352999998</v>
      </c>
      <c r="D37" s="89"/>
      <c r="E37" s="89" t="s">
        <v>203</v>
      </c>
      <c r="F37" s="75">
        <v>4233.9914186191299</v>
      </c>
      <c r="G37" s="75">
        <v>3670.6661435098599</v>
      </c>
      <c r="H37" s="75">
        <v>136.26132020480901</v>
      </c>
      <c r="I37" s="75">
        <v>679.20606833225804</v>
      </c>
      <c r="J37" s="75">
        <v>3248.7788427939099</v>
      </c>
      <c r="K37" s="75">
        <v>298.10455783550202</v>
      </c>
      <c r="L37" s="75">
        <v>1393.56737104339</v>
      </c>
      <c r="M37" s="75">
        <v>562802.97427175206</v>
      </c>
      <c r="N37" s="75">
        <v>77603.020232168696</v>
      </c>
      <c r="O37" s="75">
        <v>485199.95403958397</v>
      </c>
      <c r="P37" s="75">
        <v>293.04833564267398</v>
      </c>
      <c r="Q37" s="75">
        <v>82.933210579980894</v>
      </c>
      <c r="R37" s="75">
        <v>38754.351508788102</v>
      </c>
      <c r="S37" s="75">
        <v>122.22174837546901</v>
      </c>
      <c r="T37" s="75">
        <v>2730.9608738019201</v>
      </c>
      <c r="U37" s="75">
        <v>404.98271069296698</v>
      </c>
      <c r="V37" s="75">
        <v>1084.5376517468801</v>
      </c>
      <c r="W37" s="75">
        <v>6827.4025217568596</v>
      </c>
      <c r="X37" s="75">
        <v>12527.6059722107</v>
      </c>
      <c r="Y37" s="75">
        <v>837.11964803209901</v>
      </c>
      <c r="Z37" s="75">
        <v>277.280328202075</v>
      </c>
      <c r="AA37" s="89"/>
      <c r="AB37" s="40">
        <f t="shared" si="7"/>
        <v>-2.4587157889204704E-3</v>
      </c>
      <c r="AC37" s="40">
        <f t="shared" si="8"/>
        <v>-2.1626141888561861E-3</v>
      </c>
      <c r="AD37" s="89"/>
      <c r="AE37" s="75">
        <v>40</v>
      </c>
      <c r="AF37" s="75" t="s">
        <v>203</v>
      </c>
      <c r="AG37" s="75">
        <v>2261.95963525255</v>
      </c>
      <c r="AH37" s="75">
        <v>1832.9105905236499</v>
      </c>
      <c r="AI37" s="75">
        <v>70.845099434227606</v>
      </c>
      <c r="AJ37" s="75">
        <v>354.586290489205</v>
      </c>
      <c r="AK37" s="75">
        <v>1709.4780022704899</v>
      </c>
      <c r="AL37" s="75">
        <v>154.22014909264101</v>
      </c>
      <c r="AM37" s="75">
        <v>730.98283017008805</v>
      </c>
      <c r="AN37" s="75">
        <v>244845.750596383</v>
      </c>
      <c r="AO37" s="75">
        <v>142.32793474147101</v>
      </c>
      <c r="AP37" s="75">
        <v>43.246739511435997</v>
      </c>
      <c r="AQ37" s="75">
        <v>19959.392535529001</v>
      </c>
      <c r="AR37" s="75">
        <v>64.808492757040696</v>
      </c>
      <c r="AS37" s="75">
        <v>1410.61582606553</v>
      </c>
      <c r="AT37" s="75">
        <v>213.945760865072</v>
      </c>
      <c r="AU37" s="75">
        <v>572.53948522349697</v>
      </c>
      <c r="AV37" s="75">
        <v>3526.5394232270801</v>
      </c>
      <c r="AW37" s="75">
        <v>6643.3782074717001</v>
      </c>
      <c r="AX37" s="75">
        <v>428.63824951391302</v>
      </c>
      <c r="AY37" s="75">
        <v>146.32615318103001</v>
      </c>
      <c r="AZ37" s="75">
        <f t="shared" si="2"/>
        <v>285112.4920017026</v>
      </c>
      <c r="BA37" s="75">
        <f t="shared" si="5"/>
        <v>40266.741405319597</v>
      </c>
      <c r="BC37" s="75">
        <f t="shared" si="9"/>
        <v>-279077.66551829741</v>
      </c>
      <c r="BD37" s="75">
        <f t="shared" si="10"/>
        <v>-37504.467947680401</v>
      </c>
      <c r="BE37" s="89"/>
      <c r="BF37" s="68">
        <f t="shared" si="6"/>
        <v>0.50659379043017405</v>
      </c>
      <c r="BG37" s="68">
        <f t="shared" si="6"/>
        <v>0.51888111164812456</v>
      </c>
      <c r="BH37" s="89"/>
      <c r="BI37" s="68">
        <v>0.46177928908791305</v>
      </c>
      <c r="BJ37" s="68">
        <v>0.47405906981364709</v>
      </c>
      <c r="BK37" s="68"/>
      <c r="BL37" s="68"/>
    </row>
    <row r="38" spans="1:64" x14ac:dyDescent="0.25">
      <c r="A38" s="89" t="s">
        <v>204</v>
      </c>
      <c r="B38" s="75">
        <v>733549.76459999999</v>
      </c>
      <c r="C38" s="75">
        <v>82054.332462999999</v>
      </c>
      <c r="D38" s="89"/>
      <c r="E38" s="89" t="s">
        <v>204</v>
      </c>
      <c r="F38" s="75">
        <v>3925.82475614125</v>
      </c>
      <c r="G38" s="75">
        <v>5146.6442802735901</v>
      </c>
      <c r="H38" s="75">
        <v>118.570202924431</v>
      </c>
      <c r="I38" s="75">
        <v>273.31381239769098</v>
      </c>
      <c r="J38" s="75">
        <v>3401.3001646852599</v>
      </c>
      <c r="K38" s="75">
        <v>193.00196123172199</v>
      </c>
      <c r="L38" s="75">
        <v>1348.0971605571001</v>
      </c>
      <c r="M38" s="75">
        <v>731383.68715225696</v>
      </c>
      <c r="N38" s="75">
        <v>81811.025517088594</v>
      </c>
      <c r="O38" s="75">
        <v>649572.66163516801</v>
      </c>
      <c r="P38" s="75">
        <v>475.48083929959103</v>
      </c>
      <c r="Q38" s="75">
        <v>91.638708984385701</v>
      </c>
      <c r="R38" s="75">
        <v>45656.242000694401</v>
      </c>
      <c r="S38" s="75">
        <v>66.539332065675694</v>
      </c>
      <c r="T38" s="75">
        <v>2105.8568254545598</v>
      </c>
      <c r="U38" s="75">
        <v>135.340042879897</v>
      </c>
      <c r="V38" s="75">
        <v>345.52932940910603</v>
      </c>
      <c r="W38" s="75">
        <v>5264.6408632197399</v>
      </c>
      <c r="X38" s="75">
        <v>12306.4081378109</v>
      </c>
      <c r="Y38" s="75">
        <v>668.83449263380601</v>
      </c>
      <c r="Z38" s="75">
        <v>287.76260642537</v>
      </c>
      <c r="AA38" s="89"/>
      <c r="AB38" s="40">
        <f t="shared" si="7"/>
        <v>-2.952870483060119E-3</v>
      </c>
      <c r="AC38" s="40">
        <f t="shared" si="8"/>
        <v>-2.9651931666267234E-3</v>
      </c>
      <c r="AD38" s="89"/>
      <c r="AE38" s="75">
        <v>41</v>
      </c>
      <c r="AF38" s="75" t="s">
        <v>204</v>
      </c>
      <c r="AG38" s="75">
        <v>1172.7649762685301</v>
      </c>
      <c r="AH38" s="75">
        <v>1282.3013778470699</v>
      </c>
      <c r="AI38" s="75">
        <v>34.4678951765788</v>
      </c>
      <c r="AJ38" s="75">
        <v>103.64541926567399</v>
      </c>
      <c r="AK38" s="75">
        <v>957.97244049597396</v>
      </c>
      <c r="AL38" s="75">
        <v>58.519507232082198</v>
      </c>
      <c r="AM38" s="75">
        <v>384.43598481020302</v>
      </c>
      <c r="AN38" s="75">
        <v>162489.33524684201</v>
      </c>
      <c r="AO38" s="75">
        <v>112.854081634845</v>
      </c>
      <c r="AP38" s="75">
        <v>25.113652575136101</v>
      </c>
      <c r="AQ38" s="75">
        <v>12200.6874847201</v>
      </c>
      <c r="AR38" s="75">
        <v>24.1591123067296</v>
      </c>
      <c r="AS38" s="75">
        <v>619.37509205428796</v>
      </c>
      <c r="AT38" s="75">
        <v>54.578590299007097</v>
      </c>
      <c r="AU38" s="75">
        <v>140.862137668972</v>
      </c>
      <c r="AV38" s="75">
        <v>1548.43764694988</v>
      </c>
      <c r="AW38" s="75">
        <v>3576.10973876036</v>
      </c>
      <c r="AX38" s="75">
        <v>189.25409760188501</v>
      </c>
      <c r="AY38" s="75">
        <v>81.816239448629304</v>
      </c>
      <c r="AZ38" s="75">
        <f t="shared" si="2"/>
        <v>185056.69072195794</v>
      </c>
      <c r="BA38" s="75">
        <f t="shared" si="5"/>
        <v>22567.355475115939</v>
      </c>
      <c r="BC38" s="75">
        <f t="shared" si="9"/>
        <v>-548493.07387804205</v>
      </c>
      <c r="BD38" s="75">
        <f t="shared" si="10"/>
        <v>-59486.97698788406</v>
      </c>
      <c r="BE38" s="89"/>
      <c r="BF38" s="68">
        <f t="shared" si="6"/>
        <v>0.25302272114176028</v>
      </c>
      <c r="BG38" s="68">
        <f t="shared" si="6"/>
        <v>0.27584736082304817</v>
      </c>
      <c r="BH38" s="89"/>
      <c r="BI38" s="68">
        <v>0.24969446274888729</v>
      </c>
      <c r="BJ38" s="68">
        <v>0.2705600443439718</v>
      </c>
      <c r="BK38" s="68"/>
      <c r="BL38" s="68"/>
    </row>
    <row r="39" spans="1:64" x14ac:dyDescent="0.25">
      <c r="A39" s="89" t="s">
        <v>205</v>
      </c>
      <c r="B39" s="75">
        <v>150261.30338999999</v>
      </c>
      <c r="C39" s="75">
        <v>26300.662982999998</v>
      </c>
      <c r="D39" s="89"/>
      <c r="E39" s="89" t="s">
        <v>340</v>
      </c>
      <c r="F39" s="75">
        <v>1485.4745629502199</v>
      </c>
      <c r="G39" s="75">
        <v>1182.8282598036701</v>
      </c>
      <c r="H39" s="75">
        <v>48.802134455485898</v>
      </c>
      <c r="I39" s="75">
        <v>249.445246184626</v>
      </c>
      <c r="J39" s="75">
        <v>1069.71774860695</v>
      </c>
      <c r="K39" s="75">
        <v>83.078815429046998</v>
      </c>
      <c r="L39" s="75">
        <v>455.18341416579801</v>
      </c>
      <c r="M39" s="75">
        <v>149279.860742344</v>
      </c>
      <c r="N39" s="75">
        <v>26151.873571591201</v>
      </c>
      <c r="O39" s="75">
        <v>123127.987170753</v>
      </c>
      <c r="P39" s="75">
        <v>87.734544585723896</v>
      </c>
      <c r="Q39" s="75">
        <v>26.290551025424801</v>
      </c>
      <c r="R39" s="75">
        <v>13129.883807051399</v>
      </c>
      <c r="S39" s="75">
        <v>56.868223930069398</v>
      </c>
      <c r="T39" s="75">
        <v>925.09765847098402</v>
      </c>
      <c r="U39" s="75">
        <v>99.727226577820403</v>
      </c>
      <c r="V39" s="75">
        <v>248.06191921162701</v>
      </c>
      <c r="W39" s="75">
        <v>2312.7441142655498</v>
      </c>
      <c r="X39" s="75">
        <v>4349.2664147885998</v>
      </c>
      <c r="Y39" s="75">
        <v>246.43450806615999</v>
      </c>
      <c r="Z39" s="75">
        <v>95.234422021968996</v>
      </c>
      <c r="AA39" s="89"/>
      <c r="AB39" s="40">
        <f t="shared" si="7"/>
        <v>-6.5315728368778754E-3</v>
      </c>
      <c r="AC39" s="40">
        <f t="shared" si="8"/>
        <v>-5.6572494581209175E-3</v>
      </c>
      <c r="AD39" s="89"/>
      <c r="AE39" s="75">
        <v>42</v>
      </c>
      <c r="AF39" s="75" t="s">
        <v>340</v>
      </c>
      <c r="AG39" s="75">
        <v>415.257986531553</v>
      </c>
      <c r="AH39" s="75">
        <v>346.68781090851201</v>
      </c>
      <c r="AI39" s="75">
        <v>13.212089317647701</v>
      </c>
      <c r="AJ39" s="75">
        <v>65.731546644715905</v>
      </c>
      <c r="AK39" s="75">
        <v>300.42132945277802</v>
      </c>
      <c r="AL39" s="75">
        <v>22.998953607542902</v>
      </c>
      <c r="AM39" s="75">
        <v>127.57877010049</v>
      </c>
      <c r="AN39" s="75">
        <v>36375.984471094001</v>
      </c>
      <c r="AO39" s="75">
        <v>23.0548307613494</v>
      </c>
      <c r="AP39" s="75">
        <v>7.4597436706129896</v>
      </c>
      <c r="AQ39" s="75">
        <v>3745.5675608227498</v>
      </c>
      <c r="AR39" s="75">
        <v>15.234257183644001</v>
      </c>
      <c r="AS39" s="75">
        <v>251.32831012224</v>
      </c>
      <c r="AT39" s="75">
        <v>26.778869665441601</v>
      </c>
      <c r="AU39" s="75">
        <v>66.162752277733901</v>
      </c>
      <c r="AV39" s="75">
        <v>628.32075991896397</v>
      </c>
      <c r="AW39" s="75">
        <v>1214.67227013144</v>
      </c>
      <c r="AX39" s="75">
        <v>69.050431330877302</v>
      </c>
      <c r="AY39" s="75">
        <v>26.9031518099276</v>
      </c>
      <c r="AZ39" s="75">
        <f t="shared" si="2"/>
        <v>43742.405895352218</v>
      </c>
      <c r="BA39" s="75">
        <f t="shared" si="5"/>
        <v>7366.4214242582166</v>
      </c>
      <c r="BC39" s="75">
        <f t="shared" si="9"/>
        <v>-106518.89749464777</v>
      </c>
      <c r="BD39" s="75">
        <f t="shared" si="10"/>
        <v>-18934.241558741782</v>
      </c>
      <c r="BE39" s="89"/>
      <c r="BF39" s="68">
        <f t="shared" si="6"/>
        <v>0.2930228208803819</v>
      </c>
      <c r="BG39" s="68">
        <f t="shared" si="6"/>
        <v>0.28167853458347875</v>
      </c>
      <c r="BH39" s="89"/>
      <c r="BI39" s="68">
        <v>0.26519046610860203</v>
      </c>
      <c r="BJ39" s="68">
        <v>0.25208649984965709</v>
      </c>
      <c r="BK39" s="68"/>
      <c r="BL39" s="68"/>
    </row>
    <row r="40" spans="1:64" x14ac:dyDescent="0.25">
      <c r="A40" s="89" t="s">
        <v>206</v>
      </c>
      <c r="B40" s="75">
        <v>6056.2378185999996</v>
      </c>
      <c r="C40" s="75">
        <v>1014.5186666</v>
      </c>
      <c r="D40" s="89"/>
      <c r="E40" s="89" t="s">
        <v>206</v>
      </c>
      <c r="F40" s="75">
        <v>51.405470218312601</v>
      </c>
      <c r="G40" s="75">
        <v>56.337282362472898</v>
      </c>
      <c r="H40" s="75">
        <v>1.77725855806698</v>
      </c>
      <c r="I40" s="75">
        <v>7.1260064815886501</v>
      </c>
      <c r="J40" s="75">
        <v>39.628132189134497</v>
      </c>
      <c r="K40" s="75">
        <v>2.02593707898609</v>
      </c>
      <c r="L40" s="75">
        <v>16.0620945672602</v>
      </c>
      <c r="M40" s="75">
        <v>6003.0605584583</v>
      </c>
      <c r="N40" s="75">
        <v>1006.31661361795</v>
      </c>
      <c r="O40" s="75">
        <v>4996.7439448403502</v>
      </c>
      <c r="P40" s="75">
        <v>4.9497244553205704</v>
      </c>
      <c r="Q40" s="75">
        <v>0.99119162464106003</v>
      </c>
      <c r="R40" s="75">
        <v>543.31270281144396</v>
      </c>
      <c r="S40" s="75">
        <v>2.0118400921531898</v>
      </c>
      <c r="T40" s="75">
        <v>31.449752586297102</v>
      </c>
      <c r="U40" s="75">
        <v>0.90511587272717198</v>
      </c>
      <c r="V40" s="75">
        <v>1.19648531446176</v>
      </c>
      <c r="W40" s="75">
        <v>78.624405165429295</v>
      </c>
      <c r="X40" s="75">
        <v>157.40970088791099</v>
      </c>
      <c r="Y40" s="75">
        <v>7.5362844182829196</v>
      </c>
      <c r="Z40" s="75">
        <v>3.5672289334589902</v>
      </c>
      <c r="AA40" s="89"/>
      <c r="AB40" s="40">
        <f t="shared" si="7"/>
        <v>-8.7805766111728537E-3</v>
      </c>
      <c r="AC40" s="40">
        <f t="shared" si="8"/>
        <v>-8.0846742914429132E-3</v>
      </c>
      <c r="AD40" s="89"/>
      <c r="AE40" s="75">
        <v>44</v>
      </c>
      <c r="AF40" s="75" t="s">
        <v>206</v>
      </c>
      <c r="AG40" s="75">
        <v>17.530940321861799</v>
      </c>
      <c r="AH40" s="75">
        <v>18.802112323925101</v>
      </c>
      <c r="AI40" s="75">
        <v>0.60872671814691603</v>
      </c>
      <c r="AJ40" s="75">
        <v>2.4376853767836701</v>
      </c>
      <c r="AK40" s="75">
        <v>13.4174686548227</v>
      </c>
      <c r="AL40" s="75">
        <v>0.67523269779112005</v>
      </c>
      <c r="AM40" s="75">
        <v>5.4349333661632597</v>
      </c>
      <c r="AN40" s="75">
        <v>1660.3508563821099</v>
      </c>
      <c r="AO40" s="75">
        <v>1.68971380061599</v>
      </c>
      <c r="AP40" s="75">
        <v>0.33503745918678701</v>
      </c>
      <c r="AQ40" s="75">
        <v>183.44014141824701</v>
      </c>
      <c r="AR40" s="75">
        <v>0.69719835371411298</v>
      </c>
      <c r="AS40" s="75">
        <v>10.651779699453799</v>
      </c>
      <c r="AT40" s="75">
        <v>0.29740464893951801</v>
      </c>
      <c r="AU40" s="75">
        <v>0.37958613994115198</v>
      </c>
      <c r="AV40" s="75">
        <v>26.629448536932301</v>
      </c>
      <c r="AW40" s="75">
        <v>53.569211336572799</v>
      </c>
      <c r="AX40" s="75">
        <v>2.5160545350382102</v>
      </c>
      <c r="AY40" s="75">
        <v>1.2067518538584601</v>
      </c>
      <c r="AZ40" s="75">
        <f t="shared" si="2"/>
        <v>2000.6702836241047</v>
      </c>
      <c r="BA40" s="75">
        <f t="shared" si="5"/>
        <v>340.31942724199484</v>
      </c>
      <c r="BC40" s="75">
        <f t="shared" si="9"/>
        <v>-4055.5675349758949</v>
      </c>
      <c r="BD40" s="75">
        <f t="shared" si="10"/>
        <v>-674.19923935800512</v>
      </c>
      <c r="BE40" s="89"/>
      <c r="BF40" s="68">
        <f t="shared" si="6"/>
        <v>0.33327504597719981</v>
      </c>
      <c r="BG40" s="68">
        <f t="shared" si="6"/>
        <v>0.33818325429256779</v>
      </c>
      <c r="BH40" s="89"/>
      <c r="BI40" s="68">
        <v>0.32019290516215315</v>
      </c>
      <c r="BJ40" s="68">
        <v>0.32705434378892217</v>
      </c>
      <c r="BK40" s="68"/>
      <c r="BL40" s="68"/>
    </row>
    <row r="41" spans="1:64" x14ac:dyDescent="0.25">
      <c r="A41" s="89" t="s">
        <v>207</v>
      </c>
      <c r="B41" s="75">
        <v>191297.27095000001</v>
      </c>
      <c r="C41" s="75">
        <v>25342.267475000001</v>
      </c>
      <c r="D41" s="89"/>
      <c r="E41" s="89" t="s">
        <v>207</v>
      </c>
      <c r="F41" s="75">
        <v>1278.7732728164499</v>
      </c>
      <c r="G41" s="75">
        <v>1429.4674047741</v>
      </c>
      <c r="H41" s="75">
        <v>41.985608426065198</v>
      </c>
      <c r="I41" s="75">
        <v>142.892964389843</v>
      </c>
      <c r="J41" s="75">
        <v>1046.18322888936</v>
      </c>
      <c r="K41" s="75">
        <v>59.579325628179497</v>
      </c>
      <c r="L41" s="75">
        <v>419.00780788923902</v>
      </c>
      <c r="M41" s="75">
        <v>190576.72300026999</v>
      </c>
      <c r="N41" s="75">
        <v>25236.243966666101</v>
      </c>
      <c r="O41" s="75">
        <v>165340.47903360301</v>
      </c>
      <c r="P41" s="75">
        <v>142.41345877632401</v>
      </c>
      <c r="Q41" s="75">
        <v>26.891585575158299</v>
      </c>
      <c r="R41" s="75">
        <v>13589.9732318104</v>
      </c>
      <c r="S41" s="75">
        <v>34.918545721104202</v>
      </c>
      <c r="T41" s="75">
        <v>748.33635697239197</v>
      </c>
      <c r="U41" s="75">
        <v>45.861476402277297</v>
      </c>
      <c r="V41" s="75">
        <v>109.92862844954399</v>
      </c>
      <c r="W41" s="75">
        <v>1870.8408065609501</v>
      </c>
      <c r="X41" s="75">
        <v>3957.0494944250599</v>
      </c>
      <c r="Y41" s="75">
        <v>202.38573774919101</v>
      </c>
      <c r="Z41" s="75">
        <v>89.755031410351805</v>
      </c>
      <c r="AA41" s="89"/>
      <c r="AB41" s="40">
        <f t="shared" si="7"/>
        <v>-3.7666399847300653E-3</v>
      </c>
      <c r="AC41" s="40">
        <f t="shared" si="8"/>
        <v>-4.1836630616613512E-3</v>
      </c>
      <c r="AD41" s="89"/>
      <c r="AE41" s="75">
        <v>45</v>
      </c>
      <c r="AF41" s="75" t="s">
        <v>207</v>
      </c>
      <c r="AG41" s="75">
        <v>376.809482469861</v>
      </c>
      <c r="AH41" s="75">
        <v>406.91427749585301</v>
      </c>
      <c r="AI41" s="75">
        <v>12.199741187455899</v>
      </c>
      <c r="AJ41" s="75">
        <v>41.574289598354703</v>
      </c>
      <c r="AK41" s="75">
        <v>304.62179088587902</v>
      </c>
      <c r="AL41" s="75">
        <v>16.846982984856002</v>
      </c>
      <c r="AM41" s="75">
        <v>121.708501057736</v>
      </c>
      <c r="AN41" s="75">
        <v>46679.327287960303</v>
      </c>
      <c r="AO41" s="75">
        <v>40.292858321730002</v>
      </c>
      <c r="AP41" s="75">
        <v>7.7819272729742401</v>
      </c>
      <c r="AQ41" s="75">
        <v>3923.9199290998399</v>
      </c>
      <c r="AR41" s="75">
        <v>10.4446541945776</v>
      </c>
      <c r="AS41" s="75">
        <v>215.51732687669099</v>
      </c>
      <c r="AT41" s="75">
        <v>12.8654541919104</v>
      </c>
      <c r="AU41" s="75">
        <v>30.3925632290556</v>
      </c>
      <c r="AV41" s="75">
        <v>538.79329161802298</v>
      </c>
      <c r="AW41" s="75">
        <v>1160.1938056632</v>
      </c>
      <c r="AX41" s="75">
        <v>57.330292686500101</v>
      </c>
      <c r="AY41" s="75">
        <v>26.227722663764801</v>
      </c>
      <c r="AZ41" s="75">
        <f t="shared" si="2"/>
        <v>53983.762179458558</v>
      </c>
      <c r="BA41" s="75">
        <f t="shared" si="5"/>
        <v>7304.4348914982547</v>
      </c>
      <c r="BC41" s="75">
        <f t="shared" si="9"/>
        <v>-137313.50877054146</v>
      </c>
      <c r="BD41" s="75">
        <f t="shared" si="10"/>
        <v>-18037.832583501746</v>
      </c>
      <c r="BE41" s="89"/>
      <c r="BF41" s="68">
        <f t="shared" si="6"/>
        <v>0.28326524524919067</v>
      </c>
      <c r="BG41" s="68">
        <f t="shared" si="6"/>
        <v>0.28944223637822225</v>
      </c>
      <c r="BH41" s="89"/>
      <c r="BI41" s="68">
        <v>0.25523808570402667</v>
      </c>
      <c r="BJ41" s="68">
        <v>0.26106950894328984</v>
      </c>
      <c r="BK41" s="68"/>
      <c r="BL41" s="68"/>
    </row>
    <row r="42" spans="1:64" x14ac:dyDescent="0.25">
      <c r="A42" s="89" t="s">
        <v>208</v>
      </c>
      <c r="B42" s="75">
        <v>210957.11928000001</v>
      </c>
      <c r="C42" s="75">
        <v>37128.231406999999</v>
      </c>
      <c r="D42" s="89"/>
      <c r="E42" s="89" t="s">
        <v>208</v>
      </c>
      <c r="F42" s="75">
        <v>2314.66213991633</v>
      </c>
      <c r="G42" s="75">
        <v>1171.4977043271199</v>
      </c>
      <c r="H42" s="75">
        <v>74.381411112397103</v>
      </c>
      <c r="I42" s="75">
        <v>496.60287251222098</v>
      </c>
      <c r="J42" s="75">
        <v>1593.07027982164</v>
      </c>
      <c r="K42" s="75">
        <v>191.93061459349499</v>
      </c>
      <c r="L42" s="75">
        <v>725.35071964373299</v>
      </c>
      <c r="M42" s="75">
        <v>210669.02737644399</v>
      </c>
      <c r="N42" s="75">
        <v>37092.228641677197</v>
      </c>
      <c r="O42" s="75">
        <v>173576.79873476701</v>
      </c>
      <c r="P42" s="75">
        <v>58.948377519469503</v>
      </c>
      <c r="Q42" s="75">
        <v>38.487173696654999</v>
      </c>
      <c r="R42" s="75">
        <v>16468.076107519399</v>
      </c>
      <c r="S42" s="75">
        <v>82.742349013707198</v>
      </c>
      <c r="T42" s="75">
        <v>1592.48264245991</v>
      </c>
      <c r="U42" s="75">
        <v>317.82811719770399</v>
      </c>
      <c r="V42" s="75">
        <v>859.20521569470304</v>
      </c>
      <c r="W42" s="75">
        <v>3981.2061048187502</v>
      </c>
      <c r="X42" s="75">
        <v>6506.52875620739</v>
      </c>
      <c r="Y42" s="75">
        <v>481.88263838136601</v>
      </c>
      <c r="Z42" s="75">
        <v>137.345417241246</v>
      </c>
      <c r="AA42" s="89"/>
      <c r="AB42" s="40">
        <f t="shared" si="7"/>
        <v>-1.3656420060118573E-3</v>
      </c>
      <c r="AC42" s="40">
        <f t="shared" si="8"/>
        <v>-9.6968705371769414E-4</v>
      </c>
      <c r="AD42" s="89"/>
      <c r="AE42" s="75">
        <v>46</v>
      </c>
      <c r="AF42" s="75" t="s">
        <v>208</v>
      </c>
      <c r="AG42" s="75">
        <v>1334.97490563423</v>
      </c>
      <c r="AH42" s="75">
        <v>636.23287236028102</v>
      </c>
      <c r="AI42" s="75">
        <v>40.575748924972501</v>
      </c>
      <c r="AJ42" s="75">
        <v>258.926766305493</v>
      </c>
      <c r="AK42" s="75">
        <v>911.56333906008297</v>
      </c>
      <c r="AL42" s="75">
        <v>100.406195935246</v>
      </c>
      <c r="AM42" s="75">
        <v>406.74518323980499</v>
      </c>
      <c r="AN42" s="75">
        <v>95124.100097265604</v>
      </c>
      <c r="AO42" s="75">
        <v>30.668211156147699</v>
      </c>
      <c r="AP42" s="75">
        <v>21.850152801317499</v>
      </c>
      <c r="AQ42" s="75">
        <v>9254.4703477064104</v>
      </c>
      <c r="AR42" s="75">
        <v>45.090953603536398</v>
      </c>
      <c r="AS42" s="75">
        <v>845.36741360823896</v>
      </c>
      <c r="AT42" s="75">
        <v>166.61987523878</v>
      </c>
      <c r="AU42" s="75">
        <v>449.09376489016699</v>
      </c>
      <c r="AV42" s="75">
        <v>2113.4184663389101</v>
      </c>
      <c r="AW42" s="75">
        <v>3739.2785804333398</v>
      </c>
      <c r="AX42" s="75">
        <v>251.73900225866899</v>
      </c>
      <c r="AY42" s="75">
        <v>78.948474173392597</v>
      </c>
      <c r="AZ42" s="75">
        <f t="shared" si="2"/>
        <v>115810.07035093463</v>
      </c>
      <c r="BA42" s="75">
        <f t="shared" si="5"/>
        <v>20685.970253669031</v>
      </c>
      <c r="BC42" s="75">
        <f t="shared" si="9"/>
        <v>-95147.048929065379</v>
      </c>
      <c r="BD42" s="75">
        <f t="shared" si="10"/>
        <v>-16442.261153330968</v>
      </c>
      <c r="BE42" s="89"/>
      <c r="BF42" s="68">
        <f t="shared" si="6"/>
        <v>0.54972518643660839</v>
      </c>
      <c r="BG42" s="68">
        <f t="shared" si="6"/>
        <v>0.55769014187586641</v>
      </c>
      <c r="BH42" s="89"/>
      <c r="BI42" s="68">
        <v>0.49681148745422354</v>
      </c>
      <c r="BJ42" s="68">
        <v>0.50567782011653784</v>
      </c>
      <c r="BK42" s="68"/>
      <c r="BL42" s="68"/>
    </row>
    <row r="43" spans="1:64" x14ac:dyDescent="0.25">
      <c r="A43" s="89" t="s">
        <v>209</v>
      </c>
      <c r="B43" s="75">
        <v>142031.36906999999</v>
      </c>
      <c r="C43" s="75">
        <v>26114.945162</v>
      </c>
      <c r="D43" s="89"/>
      <c r="E43" s="89" t="s">
        <v>209</v>
      </c>
      <c r="F43" s="75">
        <v>1537.2198814795199</v>
      </c>
      <c r="G43" s="75">
        <v>993.30798034579402</v>
      </c>
      <c r="H43" s="75">
        <v>49.971754544001499</v>
      </c>
      <c r="I43" s="75">
        <v>296.77459555658402</v>
      </c>
      <c r="J43" s="75">
        <v>1087.76716917718</v>
      </c>
      <c r="K43" s="75">
        <v>111.67961156765099</v>
      </c>
      <c r="L43" s="75">
        <v>473.65035337885797</v>
      </c>
      <c r="M43" s="75">
        <v>141442.59650153501</v>
      </c>
      <c r="N43" s="75">
        <v>26021.9444713536</v>
      </c>
      <c r="O43" s="75">
        <v>115420.65203018099</v>
      </c>
      <c r="P43" s="75">
        <v>69.064971995789094</v>
      </c>
      <c r="Q43" s="75">
        <v>26.104341734045398</v>
      </c>
      <c r="R43" s="75">
        <v>12398.916400734101</v>
      </c>
      <c r="S43" s="75">
        <v>57.116267774489202</v>
      </c>
      <c r="T43" s="75">
        <v>1011.40084778738</v>
      </c>
      <c r="U43" s="75">
        <v>147.97287029657599</v>
      </c>
      <c r="V43" s="75">
        <v>387.29401836450103</v>
      </c>
      <c r="W43" s="75">
        <v>2528.5019816244699</v>
      </c>
      <c r="X43" s="75">
        <v>4432.2851167071703</v>
      </c>
      <c r="Y43" s="75">
        <v>317.35876887294199</v>
      </c>
      <c r="Z43" s="75">
        <v>95.557539412578393</v>
      </c>
      <c r="AA43" s="89"/>
      <c r="AB43" s="40">
        <f t="shared" si="7"/>
        <v>-4.1453699441198928E-3</v>
      </c>
      <c r="AC43" s="40">
        <f t="shared" si="8"/>
        <v>-3.5612056647825662E-3</v>
      </c>
      <c r="AD43" s="89"/>
      <c r="AE43" s="75">
        <v>47</v>
      </c>
      <c r="AF43" s="75" t="s">
        <v>209</v>
      </c>
      <c r="AG43" s="75">
        <v>496.57882069570701</v>
      </c>
      <c r="AH43" s="75">
        <v>303.78799229181402</v>
      </c>
      <c r="AI43" s="75">
        <v>14.611600941872799</v>
      </c>
      <c r="AJ43" s="75">
        <v>78.126768532438902</v>
      </c>
      <c r="AK43" s="75">
        <v>348.131609594758</v>
      </c>
      <c r="AL43" s="75">
        <v>29.8466942958446</v>
      </c>
      <c r="AM43" s="75">
        <v>146.71721576069001</v>
      </c>
      <c r="AN43" s="75">
        <v>35630.776418594702</v>
      </c>
      <c r="AO43" s="75">
        <v>19.823103143542198</v>
      </c>
      <c r="AP43" s="75">
        <v>8.3000096348544901</v>
      </c>
      <c r="AQ43" s="75">
        <v>3879.0818836578501</v>
      </c>
      <c r="AR43" s="75">
        <v>16.510901036170999</v>
      </c>
      <c r="AS43" s="75">
        <v>281.41069367083202</v>
      </c>
      <c r="AT43" s="75">
        <v>38.459092775413403</v>
      </c>
      <c r="AU43" s="75">
        <v>99.246867109949093</v>
      </c>
      <c r="AV43" s="75">
        <v>703.526711312374</v>
      </c>
      <c r="AW43" s="75">
        <v>1423.1898148683799</v>
      </c>
      <c r="AX43" s="75">
        <v>85.903279697925299</v>
      </c>
      <c r="AY43" s="75">
        <v>30.8029255081419</v>
      </c>
      <c r="AZ43" s="75">
        <f t="shared" si="2"/>
        <v>43634.832403123262</v>
      </c>
      <c r="BA43" s="75">
        <f t="shared" si="5"/>
        <v>8004.0559845285607</v>
      </c>
      <c r="BC43" s="75">
        <f t="shared" si="9"/>
        <v>-98396.536666876724</v>
      </c>
      <c r="BD43" s="75">
        <f t="shared" si="10"/>
        <v>-18110.889177471439</v>
      </c>
      <c r="BE43" s="89"/>
      <c r="BF43" s="68">
        <f t="shared" si="6"/>
        <v>0.308498525072323</v>
      </c>
      <c r="BG43" s="68">
        <f t="shared" si="6"/>
        <v>0.30758869666099969</v>
      </c>
      <c r="BH43" s="89"/>
      <c r="BI43" s="68">
        <v>0.25172155033691873</v>
      </c>
      <c r="BJ43" s="68">
        <v>0.25020650408007628</v>
      </c>
      <c r="BK43" s="68"/>
      <c r="BL43" s="68"/>
    </row>
    <row r="44" spans="1:64" x14ac:dyDescent="0.25">
      <c r="A44" s="89" t="s">
        <v>210</v>
      </c>
      <c r="B44" s="75">
        <v>1546171.3181</v>
      </c>
      <c r="C44" s="75">
        <v>215550.52661</v>
      </c>
      <c r="D44" s="89"/>
      <c r="E44" s="89" t="s">
        <v>210</v>
      </c>
      <c r="F44" s="75">
        <v>11322.161435870299</v>
      </c>
      <c r="G44" s="75">
        <v>10550.2688905791</v>
      </c>
      <c r="H44" s="75">
        <v>379.60474611021903</v>
      </c>
      <c r="I44" s="75">
        <v>1967.2470726478</v>
      </c>
      <c r="J44" s="75">
        <v>8742.5632621791592</v>
      </c>
      <c r="K44" s="75">
        <v>841.25059778325203</v>
      </c>
      <c r="L44" s="75">
        <v>3798.3291650545302</v>
      </c>
      <c r="M44" s="75">
        <v>1540940.3403304799</v>
      </c>
      <c r="N44" s="75">
        <v>214891.004955004</v>
      </c>
      <c r="O44" s="75">
        <v>1326049.3353754701</v>
      </c>
      <c r="P44" s="75">
        <v>806.62263236274896</v>
      </c>
      <c r="Q44" s="75">
        <v>224.844171779736</v>
      </c>
      <c r="R44" s="75">
        <v>107880.724510546</v>
      </c>
      <c r="S44" s="75">
        <v>353.76249910437201</v>
      </c>
      <c r="T44" s="75">
        <v>7752.3041720266501</v>
      </c>
      <c r="U44" s="75">
        <v>1114.7513855938901</v>
      </c>
      <c r="V44" s="75">
        <v>2966.1135676846402</v>
      </c>
      <c r="W44" s="75">
        <v>19380.759218241001</v>
      </c>
      <c r="X44" s="75">
        <v>33668.528844282002</v>
      </c>
      <c r="Y44" s="75">
        <v>2390.4595220379501</v>
      </c>
      <c r="Z44" s="75">
        <v>750.70926112094003</v>
      </c>
      <c r="AA44" s="89"/>
      <c r="AB44" s="40">
        <f t="shared" si="7"/>
        <v>-3.3831812220835775E-3</v>
      </c>
      <c r="AC44" s="40">
        <f t="shared" si="8"/>
        <v>-3.0597079272707529E-3</v>
      </c>
      <c r="AD44" s="89"/>
      <c r="AE44" s="75">
        <v>48</v>
      </c>
      <c r="AF44" s="75" t="s">
        <v>210</v>
      </c>
      <c r="AG44" s="75">
        <v>6482.8561955547602</v>
      </c>
      <c r="AH44" s="75">
        <v>5752.7066062087997</v>
      </c>
      <c r="AI44" s="75">
        <v>214.719127791445</v>
      </c>
      <c r="AJ44" s="75">
        <v>1122.8493353659901</v>
      </c>
      <c r="AK44" s="75">
        <v>4959.1435678071502</v>
      </c>
      <c r="AL44" s="75">
        <v>478.263288082587</v>
      </c>
      <c r="AM44" s="75">
        <v>2153.9081664237301</v>
      </c>
      <c r="AN44" s="75">
        <v>734379.62927322602</v>
      </c>
      <c r="AO44" s="75">
        <v>438.89043733162799</v>
      </c>
      <c r="AP44" s="75">
        <v>126.834912133128</v>
      </c>
      <c r="AQ44" s="75">
        <v>60137.212595384401</v>
      </c>
      <c r="AR44" s="75">
        <v>201.34381119906499</v>
      </c>
      <c r="AS44" s="75">
        <v>4375.3062293572902</v>
      </c>
      <c r="AT44" s="75">
        <v>648.54365167852097</v>
      </c>
      <c r="AU44" s="75">
        <v>1730.0156475019901</v>
      </c>
      <c r="AV44" s="75">
        <v>10938.2651454405</v>
      </c>
      <c r="AW44" s="75">
        <v>19182.8439548362</v>
      </c>
      <c r="AX44" s="75">
        <v>1344.2196749792799</v>
      </c>
      <c r="AY44" s="75">
        <v>425.43256043518898</v>
      </c>
      <c r="AZ44" s="75">
        <f t="shared" si="2"/>
        <v>855092.98418073775</v>
      </c>
      <c r="BA44" s="75">
        <f t="shared" si="5"/>
        <v>120713.35490751173</v>
      </c>
      <c r="BC44" s="75">
        <f t="shared" si="9"/>
        <v>-691078.33391926228</v>
      </c>
      <c r="BD44" s="75">
        <f t="shared" si="10"/>
        <v>-94837.171702488267</v>
      </c>
      <c r="BE44" s="89"/>
      <c r="BF44" s="68">
        <f t="shared" si="6"/>
        <v>0.55491634672718682</v>
      </c>
      <c r="BG44" s="68">
        <f t="shared" si="6"/>
        <v>0.56174224199280887</v>
      </c>
      <c r="BH44" s="89"/>
      <c r="BI44" s="68">
        <v>0.49160850738354894</v>
      </c>
      <c r="BJ44" s="68">
        <v>0.49740583160790347</v>
      </c>
      <c r="BK44" s="68"/>
      <c r="BL44" s="68"/>
    </row>
    <row r="45" spans="1:64" x14ac:dyDescent="0.25">
      <c r="A45" s="89" t="s">
        <v>211</v>
      </c>
      <c r="B45" s="75">
        <v>142771.49505999999</v>
      </c>
      <c r="C45" s="75">
        <v>18101.663314000001</v>
      </c>
      <c r="D45" s="89"/>
      <c r="E45" s="89" t="s">
        <v>211</v>
      </c>
      <c r="F45" s="75">
        <v>913.47722449114497</v>
      </c>
      <c r="G45" s="75">
        <v>981.21226166658403</v>
      </c>
      <c r="H45" s="75">
        <v>30.1224680522715</v>
      </c>
      <c r="I45" s="75">
        <v>128.489101010268</v>
      </c>
      <c r="J45" s="75">
        <v>705.04707011249104</v>
      </c>
      <c r="K45" s="75">
        <v>61.838635989351602</v>
      </c>
      <c r="L45" s="75">
        <v>304.25485044395498</v>
      </c>
      <c r="M45" s="75">
        <v>142084.46534804901</v>
      </c>
      <c r="N45" s="75">
        <v>18019.8674518097</v>
      </c>
      <c r="O45" s="75">
        <v>124064.59789623901</v>
      </c>
      <c r="P45" s="75">
        <v>71.902540407965304</v>
      </c>
      <c r="Q45" s="75">
        <v>19.146662599138999</v>
      </c>
      <c r="R45" s="75">
        <v>9563.2583331955393</v>
      </c>
      <c r="S45" s="75">
        <v>28.176677403175699</v>
      </c>
      <c r="T45" s="75">
        <v>568.479907516107</v>
      </c>
      <c r="U45" s="75">
        <v>71.108003384094701</v>
      </c>
      <c r="V45" s="75">
        <v>187.031393376213</v>
      </c>
      <c r="W45" s="75">
        <v>1421.1993444556499</v>
      </c>
      <c r="X45" s="75">
        <v>2717.6416300974902</v>
      </c>
      <c r="Y45" s="75">
        <v>186.55286573300901</v>
      </c>
      <c r="Z45" s="75">
        <v>60.9284818752514</v>
      </c>
      <c r="AA45" s="89"/>
      <c r="AB45" s="40">
        <f t="shared" si="7"/>
        <v>-4.8120929998124087E-3</v>
      </c>
      <c r="AC45" s="40">
        <f t="shared" si="8"/>
        <v>-4.5186931593761328E-3</v>
      </c>
      <c r="AD45" s="89"/>
      <c r="AE45" s="75">
        <v>49</v>
      </c>
      <c r="AF45" s="75" t="s">
        <v>211</v>
      </c>
      <c r="AG45" s="75">
        <v>427.69782445320197</v>
      </c>
      <c r="AH45" s="75">
        <v>421.92023640082601</v>
      </c>
      <c r="AI45" s="75">
        <v>13.7835374888309</v>
      </c>
      <c r="AJ45" s="75">
        <v>60.359764879442103</v>
      </c>
      <c r="AK45" s="75">
        <v>321.31915988714502</v>
      </c>
      <c r="AL45" s="75">
        <v>28.1820836999891</v>
      </c>
      <c r="AM45" s="75">
        <v>138.91702333021701</v>
      </c>
      <c r="AN45" s="75">
        <v>53686.918048220199</v>
      </c>
      <c r="AO45" s="75">
        <v>29.579386594908399</v>
      </c>
      <c r="AP45" s="75">
        <v>8.6442888289253794</v>
      </c>
      <c r="AQ45" s="75">
        <v>4268.8389226016297</v>
      </c>
      <c r="AR45" s="75">
        <v>13.546480054125301</v>
      </c>
      <c r="AS45" s="75">
        <v>257.60350555420803</v>
      </c>
      <c r="AT45" s="75">
        <v>33.748121094755</v>
      </c>
      <c r="AU45" s="75">
        <v>88.701981263385804</v>
      </c>
      <c r="AV45" s="75">
        <v>644.00874292554897</v>
      </c>
      <c r="AW45" s="75">
        <v>1257.04521815972</v>
      </c>
      <c r="AX45" s="75">
        <v>83.676503465945402</v>
      </c>
      <c r="AY45" s="75">
        <v>27.893839151914399</v>
      </c>
      <c r="AZ45" s="75">
        <f t="shared" si="2"/>
        <v>61812.384668054918</v>
      </c>
      <c r="BA45" s="75">
        <f t="shared" si="5"/>
        <v>8125.4666198347186</v>
      </c>
      <c r="BC45" s="75">
        <f t="shared" si="9"/>
        <v>-80959.110391945069</v>
      </c>
      <c r="BD45" s="75">
        <f t="shared" si="10"/>
        <v>-9976.1966941652827</v>
      </c>
      <c r="BE45" s="89"/>
      <c r="BF45" s="68">
        <f t="shared" si="6"/>
        <v>0.43503971047531326</v>
      </c>
      <c r="BG45" s="68">
        <f t="shared" si="6"/>
        <v>0.45091711365605491</v>
      </c>
      <c r="BH45" s="89"/>
      <c r="BI45" s="68">
        <v>0.41803749305217341</v>
      </c>
      <c r="BJ45" s="68">
        <v>0.43290657940150024</v>
      </c>
      <c r="BK45" s="68"/>
      <c r="BL45" s="68"/>
    </row>
    <row r="46" spans="1:64" x14ac:dyDescent="0.25">
      <c r="A46" s="89" t="s">
        <v>212</v>
      </c>
      <c r="B46" s="75">
        <v>58189.825287</v>
      </c>
      <c r="C46" s="75">
        <v>6516.1681589999998</v>
      </c>
      <c r="D46" s="89"/>
      <c r="E46" s="89" t="s">
        <v>212</v>
      </c>
      <c r="F46" s="75">
        <v>309.19908210563398</v>
      </c>
      <c r="G46" s="75">
        <v>406.201347134267</v>
      </c>
      <c r="H46" s="75">
        <v>9.7020859030958402</v>
      </c>
      <c r="I46" s="75">
        <v>23.909859642741001</v>
      </c>
      <c r="J46" s="75">
        <v>266.03106565915402</v>
      </c>
      <c r="K46" s="75">
        <v>15.809240463631999</v>
      </c>
      <c r="L46" s="75">
        <v>106.40153011789199</v>
      </c>
      <c r="M46" s="75">
        <v>58010.2880753793</v>
      </c>
      <c r="N46" s="75">
        <v>6495.4066657440299</v>
      </c>
      <c r="O46" s="75">
        <v>51514.881409635302</v>
      </c>
      <c r="P46" s="75">
        <v>38.2514473784288</v>
      </c>
      <c r="Q46" s="75">
        <v>7.2296205294399698</v>
      </c>
      <c r="R46" s="75">
        <v>3623.2405608558302</v>
      </c>
      <c r="S46" s="75">
        <v>5.9188119214933996</v>
      </c>
      <c r="T46" s="75">
        <v>170.73551359424999</v>
      </c>
      <c r="U46" s="75">
        <v>11.533566924056201</v>
      </c>
      <c r="V46" s="75">
        <v>29.693706167981102</v>
      </c>
      <c r="W46" s="75">
        <v>426.83889978339499</v>
      </c>
      <c r="X46" s="75">
        <v>967.92393006939005</v>
      </c>
      <c r="Y46" s="75">
        <v>54.338241152576302</v>
      </c>
      <c r="Z46" s="75">
        <v>22.448156340768399</v>
      </c>
      <c r="AA46" s="89"/>
      <c r="AB46" s="40">
        <f t="shared" si="7"/>
        <v>-3.0853712094029914E-3</v>
      </c>
      <c r="AC46" s="40">
        <f t="shared" si="8"/>
        <v>-3.1861506255474125E-3</v>
      </c>
      <c r="AD46" s="89"/>
      <c r="AE46" s="75">
        <v>50</v>
      </c>
      <c r="AF46" s="75" t="s">
        <v>212</v>
      </c>
      <c r="AG46" s="75">
        <v>46.322754154139901</v>
      </c>
      <c r="AH46" s="75">
        <v>56.438688255089097</v>
      </c>
      <c r="AI46" s="75">
        <v>1.44213357057386</v>
      </c>
      <c r="AJ46" s="75">
        <v>4.09994329883824</v>
      </c>
      <c r="AK46" s="75">
        <v>38.780881323832297</v>
      </c>
      <c r="AL46" s="75">
        <v>2.44325651531513</v>
      </c>
      <c r="AM46" s="75">
        <v>15.6593999331437</v>
      </c>
      <c r="AN46" s="75">
        <v>7169.9401057074901</v>
      </c>
      <c r="AO46" s="75">
        <v>5.15493454993537</v>
      </c>
      <c r="AP46" s="75">
        <v>1.0436577445895301</v>
      </c>
      <c r="AQ46" s="75">
        <v>518.05563889699602</v>
      </c>
      <c r="AR46" s="75">
        <v>0.97631057264977705</v>
      </c>
      <c r="AS46" s="75">
        <v>25.684808055699001</v>
      </c>
      <c r="AT46" s="75">
        <v>2.0799173674076599</v>
      </c>
      <c r="AU46" s="75">
        <v>5.3931046243696903</v>
      </c>
      <c r="AV46" s="75">
        <v>64.212016645661606</v>
      </c>
      <c r="AW46" s="75">
        <v>143.102928547521</v>
      </c>
      <c r="AX46" s="75">
        <v>8.0990047688974904</v>
      </c>
      <c r="AY46" s="75">
        <v>3.2879709999984499</v>
      </c>
      <c r="AZ46" s="75">
        <f t="shared" si="2"/>
        <v>8112.217455532149</v>
      </c>
      <c r="BA46" s="75">
        <f t="shared" si="5"/>
        <v>942.27734982465881</v>
      </c>
      <c r="BC46" s="75">
        <f t="shared" si="9"/>
        <v>-50077.607831467853</v>
      </c>
      <c r="BD46" s="75">
        <f t="shared" si="10"/>
        <v>-5573.890809175341</v>
      </c>
      <c r="BE46" s="89"/>
      <c r="BF46" s="68">
        <f t="shared" si="6"/>
        <v>0.13984101311462255</v>
      </c>
      <c r="BG46" s="68">
        <f t="shared" si="6"/>
        <v>0.14506826105193887</v>
      </c>
      <c r="BH46" s="89"/>
      <c r="BI46" s="68">
        <v>0.11467615844983944</v>
      </c>
      <c r="BJ46" s="68">
        <v>0.11736949676321777</v>
      </c>
      <c r="BK46" s="68"/>
      <c r="BL46" s="68"/>
    </row>
    <row r="47" spans="1:64" x14ac:dyDescent="0.25">
      <c r="A47" s="89" t="s">
        <v>213</v>
      </c>
      <c r="B47" s="75">
        <v>139571.68306000001</v>
      </c>
      <c r="C47" s="75">
        <v>22196.732671999998</v>
      </c>
      <c r="D47" s="89"/>
      <c r="E47" s="89" t="s">
        <v>213</v>
      </c>
      <c r="F47" s="75">
        <v>1165.7985734111501</v>
      </c>
      <c r="G47" s="75">
        <v>1021.4330815181</v>
      </c>
      <c r="H47" s="75">
        <v>42.643838662896698</v>
      </c>
      <c r="I47" s="75">
        <v>246.978356493989</v>
      </c>
      <c r="J47" s="75">
        <v>867.83356243544597</v>
      </c>
      <c r="K47" s="75">
        <v>90.00703287863</v>
      </c>
      <c r="L47" s="75">
        <v>386.92617737286201</v>
      </c>
      <c r="M47" s="75">
        <v>138872.36330879101</v>
      </c>
      <c r="N47" s="75">
        <v>22094.7601414112</v>
      </c>
      <c r="O47" s="75">
        <v>116777.60316738</v>
      </c>
      <c r="P47" s="75">
        <v>78.625678714925698</v>
      </c>
      <c r="Q47" s="75">
        <v>21.898922342631302</v>
      </c>
      <c r="R47" s="75">
        <v>10849.923573681201</v>
      </c>
      <c r="S47" s="75">
        <v>46.747455465753902</v>
      </c>
      <c r="T47" s="75">
        <v>874.96948559224404</v>
      </c>
      <c r="U47" s="75">
        <v>120.524728754554</v>
      </c>
      <c r="V47" s="75">
        <v>315.68346224617898</v>
      </c>
      <c r="W47" s="75">
        <v>2187.4238497439801</v>
      </c>
      <c r="X47" s="75">
        <v>3447.30016316407</v>
      </c>
      <c r="Y47" s="75">
        <v>254.50453369599299</v>
      </c>
      <c r="Z47" s="75">
        <v>75.537665236638603</v>
      </c>
      <c r="AA47" s="89"/>
      <c r="AB47" s="40">
        <f t="shared" si="7"/>
        <v>-5.0104701460708841E-3</v>
      </c>
      <c r="AC47" s="40">
        <f t="shared" si="8"/>
        <v>-4.5940333694891788E-3</v>
      </c>
      <c r="AD47" s="89"/>
      <c r="AE47" s="75">
        <v>51</v>
      </c>
      <c r="AF47" s="75" t="s">
        <v>213</v>
      </c>
      <c r="AG47" s="75">
        <v>276.14994580327999</v>
      </c>
      <c r="AH47" s="75">
        <v>247.507626526064</v>
      </c>
      <c r="AI47" s="75">
        <v>9.5018763216642803</v>
      </c>
      <c r="AJ47" s="75">
        <v>51.539922321135002</v>
      </c>
      <c r="AK47" s="75">
        <v>205.71205016533699</v>
      </c>
      <c r="AL47" s="75">
        <v>19.117095777423199</v>
      </c>
      <c r="AM47" s="75">
        <v>89.838967607243504</v>
      </c>
      <c r="AN47" s="75">
        <v>27741.793085900601</v>
      </c>
      <c r="AO47" s="75">
        <v>17.691383456057899</v>
      </c>
      <c r="AP47" s="75">
        <v>5.1898564477471298</v>
      </c>
      <c r="AQ47" s="75">
        <v>2588.2734819042998</v>
      </c>
      <c r="AR47" s="75">
        <v>10.341966223697201</v>
      </c>
      <c r="AS47" s="75">
        <v>191.188838676328</v>
      </c>
      <c r="AT47" s="75">
        <v>24.228293415705998</v>
      </c>
      <c r="AU47" s="75">
        <v>62.483524166576501</v>
      </c>
      <c r="AV47" s="75">
        <v>477.97208264537301</v>
      </c>
      <c r="AW47" s="75">
        <v>815.88880197634501</v>
      </c>
      <c r="AX47" s="75">
        <v>55.426023016373797</v>
      </c>
      <c r="AY47" s="75">
        <v>18.094578141070301</v>
      </c>
      <c r="AZ47" s="75">
        <f t="shared" si="2"/>
        <v>32907.939400492316</v>
      </c>
      <c r="BA47" s="75">
        <f t="shared" si="5"/>
        <v>5166.1463145917151</v>
      </c>
      <c r="BC47" s="75">
        <f t="shared" si="9"/>
        <v>-106663.74365950769</v>
      </c>
      <c r="BD47" s="75">
        <f t="shared" si="10"/>
        <v>-17030.586357408283</v>
      </c>
      <c r="BE47" s="89"/>
      <c r="BF47" s="68">
        <f t="shared" si="6"/>
        <v>0.23696535881167041</v>
      </c>
      <c r="BG47" s="68">
        <f t="shared" si="6"/>
        <v>0.23381771431449228</v>
      </c>
      <c r="BH47" s="89"/>
      <c r="BI47" s="68">
        <v>0.22830892654137713</v>
      </c>
      <c r="BJ47" s="68">
        <v>0.22303637015934696</v>
      </c>
      <c r="BK47" s="68"/>
      <c r="BL47" s="68"/>
    </row>
    <row r="48" spans="1:64" x14ac:dyDescent="0.25">
      <c r="A48" s="89" t="s">
        <v>214</v>
      </c>
      <c r="B48" s="75">
        <v>175565.74116999999</v>
      </c>
      <c r="C48" s="75">
        <v>21901.749446999998</v>
      </c>
      <c r="D48" s="89"/>
      <c r="E48" s="89" t="s">
        <v>214</v>
      </c>
      <c r="F48" s="75">
        <v>924.16748414050005</v>
      </c>
      <c r="G48" s="75">
        <v>1359.6981310317001</v>
      </c>
      <c r="H48" s="75">
        <v>35.925042488577297</v>
      </c>
      <c r="I48" s="75">
        <v>185.64540907312099</v>
      </c>
      <c r="J48" s="75">
        <v>793.43566824848301</v>
      </c>
      <c r="K48" s="75">
        <v>84.302459895170202</v>
      </c>
      <c r="L48" s="75">
        <v>353.97316379790198</v>
      </c>
      <c r="M48" s="75">
        <v>174558.44480514101</v>
      </c>
      <c r="N48" s="75">
        <v>21777.9492308095</v>
      </c>
      <c r="O48" s="75">
        <v>152780.495574331</v>
      </c>
      <c r="P48" s="75">
        <v>96.783998765411596</v>
      </c>
      <c r="Q48" s="75">
        <v>21.705145336397699</v>
      </c>
      <c r="R48" s="75">
        <v>11583.7051341236</v>
      </c>
      <c r="S48" s="75">
        <v>31.4402508639362</v>
      </c>
      <c r="T48" s="75">
        <v>785.92484344427999</v>
      </c>
      <c r="U48" s="75">
        <v>91.854434453832397</v>
      </c>
      <c r="V48" s="75">
        <v>239.26397292724101</v>
      </c>
      <c r="W48" s="75">
        <v>1964.8123755352999</v>
      </c>
      <c r="X48" s="75">
        <v>2897.00947116629</v>
      </c>
      <c r="Y48" s="75">
        <v>259.40575481296497</v>
      </c>
      <c r="Z48" s="75">
        <v>68.896490704762499</v>
      </c>
      <c r="AA48" s="89"/>
      <c r="AB48" s="40">
        <f t="shared" si="7"/>
        <v>-5.7374312217530875E-3</v>
      </c>
      <c r="AC48" s="40">
        <f t="shared" si="8"/>
        <v>-5.6525263650779433E-3</v>
      </c>
      <c r="AD48" s="89"/>
      <c r="AE48" s="75">
        <v>53</v>
      </c>
      <c r="AF48" s="75" t="s">
        <v>214</v>
      </c>
      <c r="AG48" s="75">
        <v>380.88888683584298</v>
      </c>
      <c r="AH48" s="75">
        <v>577.43923814544803</v>
      </c>
      <c r="AI48" s="75">
        <v>15.3768247857726</v>
      </c>
      <c r="AJ48" s="75">
        <v>86.719913260844393</v>
      </c>
      <c r="AK48" s="75">
        <v>329.61457400034902</v>
      </c>
      <c r="AL48" s="75">
        <v>39.450531121062497</v>
      </c>
      <c r="AM48" s="75">
        <v>150.861339800754</v>
      </c>
      <c r="AN48" s="75">
        <v>65252.277417907797</v>
      </c>
      <c r="AO48" s="75">
        <v>38.478218643755397</v>
      </c>
      <c r="AP48" s="75">
        <v>9.0860696555276501</v>
      </c>
      <c r="AQ48" s="75">
        <v>4858.8888957787303</v>
      </c>
      <c r="AR48" s="75">
        <v>13.5563509270428</v>
      </c>
      <c r="AS48" s="75">
        <v>350.97726747361202</v>
      </c>
      <c r="AT48" s="75">
        <v>45.762498222838502</v>
      </c>
      <c r="AU48" s="75">
        <v>120.508690245526</v>
      </c>
      <c r="AV48" s="75">
        <v>877.44313761164506</v>
      </c>
      <c r="AW48" s="75">
        <v>1194.8065868425299</v>
      </c>
      <c r="AX48" s="75">
        <v>118.61230140273101</v>
      </c>
      <c r="AY48" s="75">
        <v>28.609671229523499</v>
      </c>
      <c r="AZ48" s="75">
        <f t="shared" si="2"/>
        <v>74489.358413891328</v>
      </c>
      <c r="BA48" s="75">
        <f t="shared" si="5"/>
        <v>9237.0809959835315</v>
      </c>
      <c r="BC48" s="75">
        <f t="shared" si="9"/>
        <v>-101076.38275610867</v>
      </c>
      <c r="BD48" s="75">
        <f t="shared" si="10"/>
        <v>-12664.668451016467</v>
      </c>
      <c r="BE48" s="89"/>
      <c r="BF48" s="68">
        <f t="shared" si="6"/>
        <v>0.42673019055046885</v>
      </c>
      <c r="BG48" s="68">
        <f t="shared" si="6"/>
        <v>0.42414833913359173</v>
      </c>
      <c r="BH48" s="89"/>
      <c r="BI48" s="68">
        <v>0.45454556762688419</v>
      </c>
      <c r="BJ48" s="68">
        <v>0.4499728974733716</v>
      </c>
      <c r="BK48" s="68"/>
      <c r="BL48" s="68"/>
    </row>
    <row r="49" spans="1:64" x14ac:dyDescent="0.25">
      <c r="A49" s="89" t="s">
        <v>215</v>
      </c>
      <c r="B49" s="75">
        <v>70609.189337999996</v>
      </c>
      <c r="C49" s="75">
        <v>9879.4332212999998</v>
      </c>
      <c r="D49" s="89"/>
      <c r="E49" s="89" t="s">
        <v>215</v>
      </c>
      <c r="F49" s="75">
        <v>525.48751224943101</v>
      </c>
      <c r="G49" s="75">
        <v>489.90456180382103</v>
      </c>
      <c r="H49" s="75">
        <v>17.699149096380498</v>
      </c>
      <c r="I49" s="75">
        <v>77.313979794639394</v>
      </c>
      <c r="J49" s="75">
        <v>400.40100762247999</v>
      </c>
      <c r="K49" s="75">
        <v>31.504663635311399</v>
      </c>
      <c r="L49" s="75">
        <v>169.095395305257</v>
      </c>
      <c r="M49" s="75">
        <v>70339.088309353596</v>
      </c>
      <c r="N49" s="75">
        <v>9841.5783155817207</v>
      </c>
      <c r="O49" s="75">
        <v>60497.509993771899</v>
      </c>
      <c r="P49" s="75">
        <v>44.6020127316919</v>
      </c>
      <c r="Q49" s="75">
        <v>10.389540858810401</v>
      </c>
      <c r="R49" s="75">
        <v>5092.28424676333</v>
      </c>
      <c r="S49" s="75">
        <v>17.1821755088543</v>
      </c>
      <c r="T49" s="75">
        <v>324.75857658581202</v>
      </c>
      <c r="U49" s="75">
        <v>36.852938303653602</v>
      </c>
      <c r="V49" s="75">
        <v>96.120874606612702</v>
      </c>
      <c r="W49" s="75">
        <v>811.89639125426402</v>
      </c>
      <c r="X49" s="75">
        <v>1567.3385719560999</v>
      </c>
      <c r="Y49" s="75">
        <v>94.416448916152603</v>
      </c>
      <c r="Z49" s="75">
        <v>34.330268589097003</v>
      </c>
      <c r="AA49" s="89"/>
      <c r="AB49" s="40">
        <f t="shared" si="7"/>
        <v>-3.8252957041250073E-3</v>
      </c>
      <c r="AC49" s="40">
        <f t="shared" si="8"/>
        <v>-3.8316879997391034E-3</v>
      </c>
      <c r="AD49" s="89"/>
      <c r="AE49" s="75">
        <v>54</v>
      </c>
      <c r="AF49" s="75" t="s">
        <v>215</v>
      </c>
      <c r="AG49" s="75">
        <v>63.529400383165203</v>
      </c>
      <c r="AH49" s="75">
        <v>56.338805291931003</v>
      </c>
      <c r="AI49" s="75">
        <v>2.087828921576</v>
      </c>
      <c r="AJ49" s="75">
        <v>9.2074501523176195</v>
      </c>
      <c r="AK49" s="75">
        <v>47.586376981782799</v>
      </c>
      <c r="AL49" s="75">
        <v>3.6921706487591601</v>
      </c>
      <c r="AM49" s="75">
        <v>20.084004252841101</v>
      </c>
      <c r="AN49" s="75">
        <v>6912.5843662504603</v>
      </c>
      <c r="AO49" s="75">
        <v>4.9011094509190203</v>
      </c>
      <c r="AP49" s="75">
        <v>1.22642484982624</v>
      </c>
      <c r="AQ49" s="75">
        <v>598.63788167125995</v>
      </c>
      <c r="AR49" s="75">
        <v>2.0948899925531999</v>
      </c>
      <c r="AS49" s="75">
        <v>38.106339259672502</v>
      </c>
      <c r="AT49" s="75">
        <v>4.3799727315234396</v>
      </c>
      <c r="AU49" s="75">
        <v>11.3634532463483</v>
      </c>
      <c r="AV49" s="75">
        <v>95.265844519452003</v>
      </c>
      <c r="AW49" s="75">
        <v>187.98702266273901</v>
      </c>
      <c r="AX49" s="75">
        <v>11.004058793801599</v>
      </c>
      <c r="AY49" s="75">
        <v>4.1071107189357701</v>
      </c>
      <c r="AZ49" s="75">
        <f t="shared" si="2"/>
        <v>8074.1845107798645</v>
      </c>
      <c r="BA49" s="75">
        <f t="shared" si="5"/>
        <v>1161.6001445294041</v>
      </c>
      <c r="BC49" s="75">
        <f t="shared" si="9"/>
        <v>-62535.004827220131</v>
      </c>
      <c r="BD49" s="75">
        <f t="shared" si="10"/>
        <v>-8717.8330767705957</v>
      </c>
      <c r="BE49" s="89"/>
      <c r="BF49" s="68">
        <f t="shared" si="6"/>
        <v>0.11478943934088737</v>
      </c>
      <c r="BG49" s="68">
        <f t="shared" si="6"/>
        <v>0.11802986343057351</v>
      </c>
      <c r="BH49" s="89"/>
      <c r="BI49" s="68">
        <v>9.8106220272705907E-2</v>
      </c>
      <c r="BJ49" s="68">
        <v>0.10111232161899707</v>
      </c>
      <c r="BK49" s="68"/>
      <c r="BL49" s="68"/>
    </row>
    <row r="50" spans="1:64" x14ac:dyDescent="0.25">
      <c r="A50" s="89" t="s">
        <v>216</v>
      </c>
      <c r="B50" s="75">
        <v>203786.31855</v>
      </c>
      <c r="C50" s="75">
        <v>34532.018548</v>
      </c>
      <c r="D50" s="89"/>
      <c r="E50" s="89" t="s">
        <v>216</v>
      </c>
      <c r="F50" s="75">
        <v>1976.49766499666</v>
      </c>
      <c r="G50" s="75">
        <v>1469.7128229633399</v>
      </c>
      <c r="H50" s="75">
        <v>64.895039001967604</v>
      </c>
      <c r="I50" s="75">
        <v>351.75635202301601</v>
      </c>
      <c r="J50" s="75">
        <v>1434.4872856694001</v>
      </c>
      <c r="K50" s="75">
        <v>126.08673079912001</v>
      </c>
      <c r="L50" s="75">
        <v>617.65178791536403</v>
      </c>
      <c r="M50" s="75">
        <v>202901.434851686</v>
      </c>
      <c r="N50" s="75">
        <v>34398.144214164698</v>
      </c>
      <c r="O50" s="75">
        <v>168503.29063752099</v>
      </c>
      <c r="P50" s="75">
        <v>112.018025022459</v>
      </c>
      <c r="Q50" s="75">
        <v>35.168903419919801</v>
      </c>
      <c r="R50" s="75">
        <v>16805.2322671781</v>
      </c>
      <c r="S50" s="75">
        <v>71.157399545847795</v>
      </c>
      <c r="T50" s="75">
        <v>1277.2028075861001</v>
      </c>
      <c r="U50" s="75">
        <v>170.974152339379</v>
      </c>
      <c r="V50" s="75">
        <v>443.97543808594702</v>
      </c>
      <c r="W50" s="75">
        <v>3193.00656139596</v>
      </c>
      <c r="X50" s="75">
        <v>5768.3981416138904</v>
      </c>
      <c r="Y50" s="75">
        <v>354.38715082370197</v>
      </c>
      <c r="Z50" s="75">
        <v>125.53568378445399</v>
      </c>
      <c r="AA50" s="89"/>
      <c r="AB50" s="40">
        <f t="shared" si="7"/>
        <v>-4.3422134744383299E-3</v>
      </c>
      <c r="AC50" s="40">
        <f t="shared" si="8"/>
        <v>-3.876817500523877E-3</v>
      </c>
      <c r="AD50" s="89"/>
      <c r="AE50" s="75">
        <v>55</v>
      </c>
      <c r="AF50" s="75" t="s">
        <v>216</v>
      </c>
      <c r="AG50" s="75">
        <v>688.96840284156895</v>
      </c>
      <c r="AH50" s="75">
        <v>488.155772077991</v>
      </c>
      <c r="AI50" s="75">
        <v>21.4487110665914</v>
      </c>
      <c r="AJ50" s="75">
        <v>112.714262627062</v>
      </c>
      <c r="AK50" s="75">
        <v>493.47519630453701</v>
      </c>
      <c r="AL50" s="75">
        <v>41.311312563220703</v>
      </c>
      <c r="AM50" s="75">
        <v>210.70167846283101</v>
      </c>
      <c r="AN50" s="75">
        <v>56891.688909664401</v>
      </c>
      <c r="AO50" s="75">
        <v>34.034943918480103</v>
      </c>
      <c r="AP50" s="75">
        <v>12.0805434358652</v>
      </c>
      <c r="AQ50" s="75">
        <v>5707.2151506270902</v>
      </c>
      <c r="AR50" s="75">
        <v>23.639203874877499</v>
      </c>
      <c r="AS50" s="75">
        <v>415.44249307693002</v>
      </c>
      <c r="AT50" s="75">
        <v>56.301325518678098</v>
      </c>
      <c r="AU50" s="75">
        <v>145.78501498156001</v>
      </c>
      <c r="AV50" s="75">
        <v>1038.6062035386201</v>
      </c>
      <c r="AW50" s="75">
        <v>1994.2359194020601</v>
      </c>
      <c r="AX50" s="75">
        <v>115.831374306754</v>
      </c>
      <c r="AY50" s="75">
        <v>43.409136833807203</v>
      </c>
      <c r="AZ50" s="75">
        <f t="shared" si="2"/>
        <v>68535.04555512291</v>
      </c>
      <c r="BA50" s="75">
        <f t="shared" si="5"/>
        <v>11643.356645458509</v>
      </c>
      <c r="BC50" s="75">
        <f t="shared" si="9"/>
        <v>-135251.27299487707</v>
      </c>
      <c r="BD50" s="75">
        <f t="shared" si="10"/>
        <v>-22888.661902541491</v>
      </c>
      <c r="BE50" s="89"/>
      <c r="BF50" s="68">
        <f t="shared" si="6"/>
        <v>0.33777506603252794</v>
      </c>
      <c r="BG50" s="68">
        <f t="shared" si="6"/>
        <v>0.33848793042340725</v>
      </c>
      <c r="BH50" s="89"/>
      <c r="BI50" s="68">
        <v>0.33497576242134047</v>
      </c>
      <c r="BJ50" s="68">
        <v>0.33495773445454774</v>
      </c>
      <c r="BK50" s="68"/>
      <c r="BL50" s="68"/>
    </row>
    <row r="51" spans="1:64" x14ac:dyDescent="0.25">
      <c r="A51" s="89" t="s">
        <v>217</v>
      </c>
      <c r="B51" s="75">
        <v>589684.22415000002</v>
      </c>
      <c r="C51" s="75">
        <v>63108.723604999999</v>
      </c>
      <c r="D51" s="75"/>
      <c r="E51" s="89" t="s">
        <v>217</v>
      </c>
      <c r="F51" s="75">
        <v>2877.4902085021199</v>
      </c>
      <c r="G51" s="75">
        <v>4066.3056119755001</v>
      </c>
      <c r="H51" s="75">
        <v>91.018662896763004</v>
      </c>
      <c r="I51" s="75">
        <v>229.38198889972799</v>
      </c>
      <c r="J51" s="75">
        <v>2569.6737437237098</v>
      </c>
      <c r="K51" s="75">
        <v>168.15713773927001</v>
      </c>
      <c r="L51" s="75">
        <v>1034.3401946681199</v>
      </c>
      <c r="M51" s="75">
        <v>588123.537364705</v>
      </c>
      <c r="N51" s="75">
        <v>62947.907042334198</v>
      </c>
      <c r="O51" s="75">
        <v>525175.63032236998</v>
      </c>
      <c r="P51" s="75">
        <v>376.48017703114499</v>
      </c>
      <c r="Q51" s="75">
        <v>70.420833677805504</v>
      </c>
      <c r="R51" s="75">
        <v>35102.2993668325</v>
      </c>
      <c r="S51" s="75">
        <v>45.211321505536297</v>
      </c>
      <c r="T51" s="75">
        <v>1690.5473592486601</v>
      </c>
      <c r="U51" s="75">
        <v>136.28671891620701</v>
      </c>
      <c r="V51" s="75">
        <v>362.76782486482898</v>
      </c>
      <c r="W51" s="75">
        <v>4226.3680550273602</v>
      </c>
      <c r="X51" s="75">
        <v>9121.7396911324595</v>
      </c>
      <c r="Y51" s="75">
        <v>564.36805910591499</v>
      </c>
      <c r="Z51" s="75">
        <v>215.05008658652801</v>
      </c>
      <c r="AA51" s="89"/>
      <c r="AB51" s="40">
        <f t="shared" si="7"/>
        <v>-2.6466483608997252E-3</v>
      </c>
      <c r="AC51" s="40">
        <f t="shared" si="8"/>
        <v>-2.5482461612178734E-3</v>
      </c>
      <c r="AD51" s="89"/>
      <c r="AE51" s="75">
        <v>56</v>
      </c>
      <c r="AF51" s="75" t="s">
        <v>217</v>
      </c>
      <c r="AG51" s="75">
        <v>1294.1087997234299</v>
      </c>
      <c r="AH51" s="75">
        <v>1771.0823216154499</v>
      </c>
      <c r="AI51" s="75">
        <v>40.718056817591801</v>
      </c>
      <c r="AJ51" s="75">
        <v>108.302031417845</v>
      </c>
      <c r="AK51" s="75">
        <v>1142.93891894127</v>
      </c>
      <c r="AL51" s="75">
        <v>75.932231737022704</v>
      </c>
      <c r="AM51" s="75">
        <v>461.22558354680501</v>
      </c>
      <c r="AN51" s="75">
        <v>229141.30594408</v>
      </c>
      <c r="AO51" s="75">
        <v>162.72373440934601</v>
      </c>
      <c r="AP51" s="75">
        <v>31.165378149843999</v>
      </c>
      <c r="AQ51" s="75">
        <v>15460.2734939158</v>
      </c>
      <c r="AR51" s="75">
        <v>21.248502276906699</v>
      </c>
      <c r="AS51" s="75">
        <v>758.71480018265004</v>
      </c>
      <c r="AT51" s="75">
        <v>64.729717902739907</v>
      </c>
      <c r="AU51" s="75">
        <v>172.351746630706</v>
      </c>
      <c r="AV51" s="75">
        <v>1896.7868816835501</v>
      </c>
      <c r="AW51" s="75">
        <v>4080.1690050633301</v>
      </c>
      <c r="AX51" s="75">
        <v>251.653742227686</v>
      </c>
      <c r="AY51" s="75">
        <v>95.800994564756607</v>
      </c>
      <c r="AZ51" s="75">
        <f t="shared" si="2"/>
        <v>257031.23188488669</v>
      </c>
      <c r="BA51" s="75">
        <f t="shared" si="5"/>
        <v>27889.925940806686</v>
      </c>
      <c r="BC51" s="75">
        <f t="shared" si="9"/>
        <v>-332652.99226511334</v>
      </c>
      <c r="BD51" s="75">
        <f t="shared" si="10"/>
        <v>-35218.797664193313</v>
      </c>
      <c r="BE51" s="89"/>
      <c r="BF51" s="68">
        <f t="shared" si="6"/>
        <v>0.43703612515935991</v>
      </c>
      <c r="BG51" s="68">
        <f t="shared" si="6"/>
        <v>0.44306359418828561</v>
      </c>
      <c r="BH51" s="89"/>
      <c r="BI51" s="68">
        <v>0.43506457832658019</v>
      </c>
      <c r="BJ51" s="68">
        <v>0.44142732708298871</v>
      </c>
      <c r="BK51" s="68"/>
      <c r="BL51" s="68"/>
    </row>
    <row r="52" spans="1:64" x14ac:dyDescent="0.25">
      <c r="A52" s="89"/>
      <c r="B52" s="75"/>
      <c r="C52" s="75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89"/>
      <c r="AB52" s="40"/>
      <c r="AC52" s="40"/>
      <c r="AD52" s="89"/>
      <c r="BE52" s="89"/>
      <c r="BF52" s="68"/>
      <c r="BG52" s="68"/>
      <c r="BH52" s="89"/>
      <c r="BI52" s="89"/>
      <c r="BJ52" s="89"/>
      <c r="BK52" s="89"/>
      <c r="BL52" s="89"/>
    </row>
    <row r="53" spans="1:64" x14ac:dyDescent="0.25">
      <c r="A53" s="89"/>
      <c r="B53" s="75"/>
      <c r="C53" s="75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89"/>
      <c r="AB53" s="40"/>
      <c r="AC53" s="40"/>
      <c r="AD53" s="89"/>
      <c r="BE53" s="89"/>
      <c r="BF53" s="68"/>
      <c r="BG53" s="68"/>
      <c r="BH53" s="89"/>
      <c r="BI53" s="89"/>
      <c r="BJ53" s="89"/>
      <c r="BK53" s="89"/>
      <c r="BL53" s="89"/>
    </row>
    <row r="54" spans="1:64" x14ac:dyDescent="0.25">
      <c r="A54" s="75" t="s">
        <v>341</v>
      </c>
      <c r="B54" s="75">
        <v>15204.309458</v>
      </c>
      <c r="C54" s="75">
        <v>2056.6939312999998</v>
      </c>
      <c r="D54" s="89"/>
      <c r="E54" s="89" t="s">
        <v>342</v>
      </c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89"/>
      <c r="AB54" s="40">
        <f t="shared" ref="AB54:AC58" si="11">(M54-B54)/(B54+1E-50)</f>
        <v>-1</v>
      </c>
      <c r="AC54" s="40">
        <f t="shared" si="11"/>
        <v>-1</v>
      </c>
      <c r="AD54" s="89"/>
      <c r="BE54" s="89"/>
      <c r="BF54" s="68"/>
      <c r="BG54" s="68"/>
      <c r="BH54" s="89"/>
      <c r="BI54" s="89"/>
      <c r="BJ54" s="89"/>
      <c r="BK54" s="89"/>
      <c r="BL54" s="89"/>
    </row>
    <row r="55" spans="1:64" x14ac:dyDescent="0.25">
      <c r="A55" s="75" t="s">
        <v>343</v>
      </c>
      <c r="B55" s="75">
        <v>120671.16292</v>
      </c>
      <c r="C55" s="75">
        <v>12421.822647000001</v>
      </c>
      <c r="D55" s="89"/>
      <c r="E55" s="75" t="s">
        <v>343</v>
      </c>
      <c r="F55" s="75">
        <v>27.555949254892798</v>
      </c>
      <c r="G55" s="75">
        <v>41.613697554302497</v>
      </c>
      <c r="H55" s="75">
        <v>0.79409656822919295</v>
      </c>
      <c r="I55" s="75">
        <v>0.75023481423634497</v>
      </c>
      <c r="J55" s="75">
        <v>25.1460804904181</v>
      </c>
      <c r="K55" s="75">
        <v>1.1511569216973301</v>
      </c>
      <c r="L55" s="75">
        <v>9.6883950002039096</v>
      </c>
      <c r="M55" s="75">
        <v>5932.6470932354396</v>
      </c>
      <c r="N55" s="75">
        <v>604.856034186844</v>
      </c>
      <c r="O55" s="75">
        <v>5327.7910590485899</v>
      </c>
      <c r="P55" s="75">
        <v>3.9016033980204599</v>
      </c>
      <c r="Q55" s="75">
        <v>0.69348949922562697</v>
      </c>
      <c r="R55" s="75">
        <v>350.48635673208901</v>
      </c>
      <c r="S55" s="75">
        <v>0.283532725725403</v>
      </c>
      <c r="T55" s="75">
        <v>13.3655368693816</v>
      </c>
      <c r="U55" s="75">
        <v>0.32269969626151102</v>
      </c>
      <c r="V55" s="75">
        <v>0.73414944949706995</v>
      </c>
      <c r="W55" s="75">
        <v>33.413830573146598</v>
      </c>
      <c r="X55" s="75">
        <v>88.364697245875902</v>
      </c>
      <c r="Y55" s="75">
        <v>4.4737818070955697</v>
      </c>
      <c r="Z55" s="75">
        <v>2.1167455865451901</v>
      </c>
      <c r="AB55" s="40">
        <f t="shared" si="11"/>
        <v>-0.95083624828271074</v>
      </c>
      <c r="AC55" s="40">
        <f t="shared" si="11"/>
        <v>-0.95130698196428343</v>
      </c>
      <c r="AE55" s="75">
        <v>2</v>
      </c>
      <c r="AF55" s="75" t="s">
        <v>343</v>
      </c>
      <c r="AG55" s="75">
        <v>2.2557963470265698</v>
      </c>
      <c r="AH55" s="75">
        <v>3.3246164798212301</v>
      </c>
      <c r="AI55" s="75">
        <v>6.3884168729252497E-2</v>
      </c>
      <c r="AJ55" s="75">
        <v>5.5694535124695403E-2</v>
      </c>
      <c r="AK55" s="75">
        <v>2.0411827152375399</v>
      </c>
      <c r="AL55" s="75">
        <v>9.1520074313344593E-2</v>
      </c>
      <c r="AM55" s="75">
        <v>0.78474018806384205</v>
      </c>
      <c r="AN55" s="75">
        <v>429.92016343097299</v>
      </c>
      <c r="AO55" s="75">
        <v>0.31116906867830402</v>
      </c>
      <c r="AP55" s="75">
        <v>5.6169280287204401E-2</v>
      </c>
      <c r="AQ55" s="75">
        <v>28.2340968523683</v>
      </c>
      <c r="AR55" s="75">
        <v>2.2893944818765499E-2</v>
      </c>
      <c r="AS55" s="75">
        <v>1.06236876998105</v>
      </c>
      <c r="AT55" s="75">
        <v>2.5917360883715799E-2</v>
      </c>
      <c r="AU55" s="75">
        <v>5.9210389547416302E-2</v>
      </c>
      <c r="AV55" s="75">
        <v>2.6559217099108299</v>
      </c>
      <c r="AW55" s="75">
        <v>7.20015696750177</v>
      </c>
      <c r="AX55" s="75">
        <v>0.35541626927755998</v>
      </c>
      <c r="AY55" s="75">
        <v>0.17190452088712399</v>
      </c>
      <c r="AZ55" s="75">
        <f t="shared" ref="AZ55" si="12">BA55+AN55</f>
        <v>478.69282307343138</v>
      </c>
      <c r="BA55" s="75">
        <f t="shared" ref="BA55" si="13">SUM(AG55:AY55)-AN55</f>
        <v>48.772659642458393</v>
      </c>
      <c r="BC55" s="75">
        <f t="shared" ref="BC55:BD58" si="14">AZ55-B55</f>
        <v>-120192.47009692657</v>
      </c>
      <c r="BD55" s="75">
        <f t="shared" si="14"/>
        <v>-12373.049987357543</v>
      </c>
      <c r="BE55" s="89"/>
      <c r="BF55" s="68">
        <f t="shared" ref="BF55:BG58" si="15">AZ55/M55</f>
        <v>8.0687897923213667E-2</v>
      </c>
      <c r="BG55" s="68">
        <f t="shared" si="15"/>
        <v>8.0635154294240202E-2</v>
      </c>
      <c r="BH55" s="89"/>
      <c r="BI55" s="68"/>
      <c r="BJ55" s="68"/>
      <c r="BK55" s="89"/>
      <c r="BL55" s="89"/>
    </row>
    <row r="56" spans="1:64" x14ac:dyDescent="0.25">
      <c r="A56" s="75" t="s">
        <v>344</v>
      </c>
      <c r="B56" s="75">
        <v>18168.629919999999</v>
      </c>
      <c r="C56" s="75">
        <v>2430.7374199000001</v>
      </c>
      <c r="D56" s="89"/>
      <c r="E56" s="89" t="s">
        <v>344</v>
      </c>
      <c r="AB56" s="40">
        <f t="shared" si="11"/>
        <v>-1</v>
      </c>
      <c r="AC56" s="40">
        <f t="shared" si="11"/>
        <v>-1</v>
      </c>
      <c r="BC56" s="75">
        <f t="shared" si="14"/>
        <v>-18168.629919999999</v>
      </c>
      <c r="BD56" s="75">
        <f t="shared" si="14"/>
        <v>-2430.7374199000001</v>
      </c>
      <c r="BE56" s="89"/>
      <c r="BF56" s="68" t="e">
        <f t="shared" si="15"/>
        <v>#DIV/0!</v>
      </c>
      <c r="BG56" s="68" t="e">
        <f t="shared" si="15"/>
        <v>#DIV/0!</v>
      </c>
      <c r="BH56" s="89"/>
      <c r="BI56" s="89"/>
      <c r="BJ56" s="89"/>
      <c r="BK56" s="89"/>
      <c r="BL56" s="89"/>
    </row>
    <row r="57" spans="1:64" x14ac:dyDescent="0.25">
      <c r="A57" s="75" t="s">
        <v>345</v>
      </c>
      <c r="B57" s="75">
        <v>15315.162152000001</v>
      </c>
      <c r="C57" s="75">
        <v>2716.6043083</v>
      </c>
      <c r="D57" s="89"/>
      <c r="E57" s="89" t="s">
        <v>345</v>
      </c>
      <c r="AB57" s="40">
        <f t="shared" si="11"/>
        <v>-1</v>
      </c>
      <c r="AC57" s="40">
        <f t="shared" si="11"/>
        <v>-1</v>
      </c>
      <c r="BC57" s="75">
        <f t="shared" si="14"/>
        <v>-15315.162152000001</v>
      </c>
      <c r="BD57" s="75">
        <f t="shared" si="14"/>
        <v>-2716.6043083</v>
      </c>
      <c r="BE57" s="89"/>
      <c r="BF57" s="68" t="e">
        <f t="shared" si="15"/>
        <v>#DIV/0!</v>
      </c>
      <c r="BG57" s="68" t="e">
        <f t="shared" si="15"/>
        <v>#DIV/0!</v>
      </c>
      <c r="BH57" s="89"/>
      <c r="BI57" s="89"/>
      <c r="BJ57" s="89"/>
      <c r="BK57" s="89"/>
      <c r="BL57" s="89"/>
    </row>
    <row r="58" spans="1:64" x14ac:dyDescent="0.25">
      <c r="A58" s="75" t="s">
        <v>346</v>
      </c>
      <c r="B58" s="75">
        <v>1947.9978265</v>
      </c>
      <c r="C58" s="75">
        <v>300.00229839000002</v>
      </c>
      <c r="D58" s="89"/>
      <c r="E58" s="89" t="s">
        <v>346</v>
      </c>
      <c r="AB58" s="40">
        <f t="shared" si="11"/>
        <v>-1</v>
      </c>
      <c r="AC58" s="40">
        <f t="shared" si="11"/>
        <v>-1</v>
      </c>
      <c r="BC58" s="75">
        <f t="shared" si="14"/>
        <v>-1947.9978265</v>
      </c>
      <c r="BD58" s="75">
        <f t="shared" si="14"/>
        <v>-300.00229839000002</v>
      </c>
      <c r="BE58" s="89"/>
      <c r="BF58" s="68" t="e">
        <f t="shared" si="15"/>
        <v>#DIV/0!</v>
      </c>
      <c r="BG58" s="68" t="e">
        <f t="shared" si="15"/>
        <v>#DIV/0!</v>
      </c>
      <c r="BH58" s="89"/>
      <c r="BI58" s="89"/>
      <c r="BJ58" s="89"/>
      <c r="BK58" s="89"/>
      <c r="BL58" s="89"/>
    </row>
    <row r="59" spans="1:64" x14ac:dyDescent="0.25">
      <c r="A59" s="75" t="s">
        <v>347</v>
      </c>
      <c r="B59" s="75"/>
      <c r="C59" s="75"/>
      <c r="D59" s="89"/>
      <c r="E59" s="89"/>
      <c r="BE59" s="89"/>
      <c r="BF59" s="89"/>
      <c r="BG59" s="89"/>
      <c r="BH59" s="89"/>
      <c r="BI59" s="89"/>
      <c r="BJ59" s="89"/>
      <c r="BK59" s="89"/>
      <c r="BL59" s="89"/>
    </row>
    <row r="60" spans="1:64" x14ac:dyDescent="0.25">
      <c r="A60" s="75"/>
      <c r="B60" s="75"/>
      <c r="C60" s="75"/>
      <c r="D60" s="89"/>
      <c r="E60" s="89"/>
      <c r="BE60" s="89"/>
      <c r="BF60" s="89"/>
      <c r="BG60" s="89"/>
      <c r="BH60" s="89"/>
      <c r="BI60" s="89"/>
      <c r="BJ60" s="89"/>
      <c r="BK60" s="89"/>
      <c r="BL60" s="89"/>
    </row>
    <row r="61" spans="1:64" x14ac:dyDescent="0.25">
      <c r="A61" s="2" t="s">
        <v>348</v>
      </c>
      <c r="B61" s="75">
        <f>SUM(B1:B59)</f>
        <v>15207737.234251799</v>
      </c>
      <c r="C61" s="75">
        <f>SUM(C1:C59)</f>
        <v>2050906.8749962198</v>
      </c>
      <c r="D61" s="89"/>
      <c r="E61" s="89"/>
      <c r="F61" s="75">
        <f>SUM(F1:F59)</f>
        <v>109476.71282852408</v>
      </c>
      <c r="G61" s="75">
        <f t="shared" ref="G61:Z61" si="16">SUM(G1:G59)</f>
        <v>102311.84645611717</v>
      </c>
      <c r="H61" s="75">
        <f t="shared" si="16"/>
        <v>3417.161718732832</v>
      </c>
      <c r="I61" s="75">
        <f t="shared" si="16"/>
        <v>14727.700883431644</v>
      </c>
      <c r="J61" s="75">
        <f t="shared" si="16"/>
        <v>84741.521280055938</v>
      </c>
      <c r="K61" s="75">
        <f t="shared" si="16"/>
        <v>6570.900954334561</v>
      </c>
      <c r="L61" s="75">
        <f t="shared" si="16"/>
        <v>35420.396508273596</v>
      </c>
      <c r="M61" s="75">
        <f t="shared" si="16"/>
        <v>14992141.450295359</v>
      </c>
      <c r="N61" s="75">
        <f t="shared" si="16"/>
        <v>2025227.5820847058</v>
      </c>
      <c r="O61" s="75">
        <f t="shared" si="16"/>
        <v>12966913.868210649</v>
      </c>
      <c r="P61" s="75">
        <f t="shared" si="16"/>
        <v>8355.9674628324083</v>
      </c>
      <c r="Q61" s="75">
        <f t="shared" si="16"/>
        <v>2176.0911636300789</v>
      </c>
      <c r="R61" s="75">
        <f t="shared" si="16"/>
        <v>1045609.6178812701</v>
      </c>
      <c r="S61" s="75">
        <f t="shared" si="16"/>
        <v>3039.1926094495425</v>
      </c>
      <c r="T61" s="75">
        <f t="shared" si="16"/>
        <v>65046.471524938912</v>
      </c>
      <c r="U61" s="75">
        <f t="shared" si="16"/>
        <v>7869.5344764652546</v>
      </c>
      <c r="V61" s="75">
        <f t="shared" si="16"/>
        <v>20621.960691810484</v>
      </c>
      <c r="W61" s="75">
        <f t="shared" si="16"/>
        <v>162616.17083000517</v>
      </c>
      <c r="X61" s="75">
        <f t="shared" si="16"/>
        <v>326421.9617819853</v>
      </c>
      <c r="Y61" s="75">
        <f t="shared" si="16"/>
        <v>19509.21625182256</v>
      </c>
      <c r="Z61" s="75">
        <f t="shared" si="16"/>
        <v>7295.1567810254965</v>
      </c>
      <c r="AG61" s="75">
        <f t="shared" ref="AG61:BA61" si="17">SUM(AG1:AG59)</f>
        <v>47754.674322449078</v>
      </c>
      <c r="AH61" s="75">
        <f t="shared" si="17"/>
        <v>41043.623657193384</v>
      </c>
      <c r="AI61" s="75">
        <f t="shared" si="17"/>
        <v>1461.3463533218389</v>
      </c>
      <c r="AJ61" s="75">
        <f t="shared" si="17"/>
        <v>6578.1751750461599</v>
      </c>
      <c r="AK61" s="75">
        <f t="shared" si="17"/>
        <v>36167.815677880528</v>
      </c>
      <c r="AL61" s="75">
        <f t="shared" si="17"/>
        <v>2883.2118376520643</v>
      </c>
      <c r="AM61" s="75">
        <f t="shared" si="17"/>
        <v>15194.679585364143</v>
      </c>
      <c r="AN61" s="75">
        <f t="shared" si="17"/>
        <v>5292010.8179773381</v>
      </c>
      <c r="AO61" s="75">
        <f t="shared" si="17"/>
        <v>3195.0901966698439</v>
      </c>
      <c r="AP61" s="75">
        <f t="shared" si="17"/>
        <v>920.97872529827941</v>
      </c>
      <c r="AQ61" s="75">
        <f t="shared" si="17"/>
        <v>435660.56428715878</v>
      </c>
      <c r="AR61" s="75">
        <f t="shared" si="17"/>
        <v>1350.1655689977242</v>
      </c>
      <c r="AS61" s="75">
        <f t="shared" si="17"/>
        <v>27895.379071052517</v>
      </c>
      <c r="AT61" s="75">
        <f t="shared" si="17"/>
        <v>3659.9005125760555</v>
      </c>
      <c r="AU61" s="75">
        <f t="shared" si="17"/>
        <v>9630.6473099313644</v>
      </c>
      <c r="AV61" s="75">
        <f t="shared" si="17"/>
        <v>69738.444849876716</v>
      </c>
      <c r="AW61" s="75">
        <f t="shared" si="17"/>
        <v>140815.31496270443</v>
      </c>
      <c r="AX61" s="75">
        <f t="shared" si="17"/>
        <v>8353.4817612400766</v>
      </c>
      <c r="AY61" s="75">
        <f t="shared" si="17"/>
        <v>3122.0707422523369</v>
      </c>
      <c r="AZ61" s="75">
        <f t="shared" si="17"/>
        <v>6147436.3825740051</v>
      </c>
      <c r="BA61" s="75">
        <f t="shared" si="17"/>
        <v>855425.56459666544</v>
      </c>
      <c r="BE61" s="89"/>
      <c r="BF61" s="89"/>
      <c r="BG61" s="89"/>
      <c r="BH61" s="89"/>
      <c r="BI61" s="89"/>
      <c r="BJ61" s="89"/>
      <c r="BK61" s="89"/>
      <c r="BL61" s="89"/>
    </row>
    <row r="62" spans="1:64" x14ac:dyDescent="0.25">
      <c r="A62" s="2" t="s">
        <v>219</v>
      </c>
      <c r="B62" s="1">
        <f>SUM(B3:B51)</f>
        <v>15036429.971975299</v>
      </c>
      <c r="C62" s="1">
        <f>SUM(C3:C51)</f>
        <v>2030981.0143913298</v>
      </c>
      <c r="D62" s="89"/>
      <c r="E62" s="89"/>
      <c r="F62" s="1">
        <f t="shared" ref="F62:Z62" si="18">SUM(F3:F56)-F55-F56-F54</f>
        <v>109449.15687926918</v>
      </c>
      <c r="G62" s="1">
        <f t="shared" si="18"/>
        <v>102270.23275856287</v>
      </c>
      <c r="H62" s="1">
        <f t="shared" si="18"/>
        <v>3416.3676221646028</v>
      </c>
      <c r="I62" s="1">
        <f t="shared" si="18"/>
        <v>14726.950648617407</v>
      </c>
      <c r="J62" s="1">
        <f t="shared" si="18"/>
        <v>84716.375199565518</v>
      </c>
      <c r="K62" s="1">
        <f t="shared" si="18"/>
        <v>6569.7497974128637</v>
      </c>
      <c r="L62" s="1">
        <f t="shared" si="18"/>
        <v>35410.708113273395</v>
      </c>
      <c r="M62" s="1">
        <f t="shared" si="18"/>
        <v>14986208.803202124</v>
      </c>
      <c r="N62" s="1">
        <f t="shared" si="18"/>
        <v>2024622.7260505189</v>
      </c>
      <c r="O62" s="1">
        <f t="shared" si="18"/>
        <v>12961586.0771516</v>
      </c>
      <c r="P62" s="1">
        <f t="shared" si="18"/>
        <v>8352.0658594343877</v>
      </c>
      <c r="Q62" s="1">
        <f t="shared" si="18"/>
        <v>2175.3976741308534</v>
      </c>
      <c r="R62" s="1">
        <f t="shared" si="18"/>
        <v>1045259.131524538</v>
      </c>
      <c r="S62" s="1">
        <f t="shared" si="18"/>
        <v>3038.9090767238172</v>
      </c>
      <c r="T62" s="1">
        <f t="shared" si="18"/>
        <v>65033.105988069532</v>
      </c>
      <c r="U62" s="1">
        <f t="shared" si="18"/>
        <v>7869.2117767689933</v>
      </c>
      <c r="V62" s="1">
        <f t="shared" si="18"/>
        <v>20621.226542360986</v>
      </c>
      <c r="W62" s="1">
        <f t="shared" si="18"/>
        <v>162582.75699943202</v>
      </c>
      <c r="X62" s="1">
        <f t="shared" si="18"/>
        <v>326333.59708473942</v>
      </c>
      <c r="Y62" s="1">
        <f t="shared" si="18"/>
        <v>19504.742470015462</v>
      </c>
      <c r="Z62" s="1">
        <f t="shared" si="18"/>
        <v>7293.0400354389512</v>
      </c>
      <c r="AA62" s="1"/>
      <c r="AD62" s="1"/>
      <c r="AG62" s="1">
        <f t="shared" ref="AG62:BA62" si="19">SUM(AG3:AG56)-AG55-AG56-AG54</f>
        <v>47752.418526102054</v>
      </c>
      <c r="AH62" s="1">
        <f t="shared" si="19"/>
        <v>41040.299040713566</v>
      </c>
      <c r="AI62" s="1">
        <f t="shared" si="19"/>
        <v>1461.2824691531098</v>
      </c>
      <c r="AJ62" s="1">
        <f t="shared" si="19"/>
        <v>6578.1194805110354</v>
      </c>
      <c r="AK62" s="1">
        <f t="shared" si="19"/>
        <v>36165.774495165293</v>
      </c>
      <c r="AL62" s="1">
        <f t="shared" si="19"/>
        <v>2883.1203175777509</v>
      </c>
      <c r="AM62" s="1">
        <f t="shared" si="19"/>
        <v>15193.894845176079</v>
      </c>
      <c r="AN62" s="1">
        <f t="shared" si="19"/>
        <v>5291580.8978139069</v>
      </c>
      <c r="AO62" s="1">
        <f t="shared" si="19"/>
        <v>3194.7790276011656</v>
      </c>
      <c r="AP62" s="1">
        <f t="shared" si="19"/>
        <v>920.92255601799218</v>
      </c>
      <c r="AQ62" s="1">
        <f t="shared" si="19"/>
        <v>435632.33019030641</v>
      </c>
      <c r="AR62" s="1">
        <f t="shared" si="19"/>
        <v>1350.1426750529054</v>
      </c>
      <c r="AS62" s="1">
        <f t="shared" si="19"/>
        <v>27894.316702282536</v>
      </c>
      <c r="AT62" s="1">
        <f t="shared" si="19"/>
        <v>3659.8745952151717</v>
      </c>
      <c r="AU62" s="1">
        <f t="shared" si="19"/>
        <v>9630.5880995418174</v>
      </c>
      <c r="AV62" s="1">
        <f t="shared" si="19"/>
        <v>69735.788928166803</v>
      </c>
      <c r="AW62" s="1">
        <f t="shared" si="19"/>
        <v>140808.11480573693</v>
      </c>
      <c r="AX62" s="1">
        <f t="shared" si="19"/>
        <v>8353.1263449707985</v>
      </c>
      <c r="AY62" s="1">
        <f t="shared" si="19"/>
        <v>3121.8988377314499</v>
      </c>
      <c r="AZ62" s="1">
        <f t="shared" si="19"/>
        <v>6146957.6897509312</v>
      </c>
      <c r="BA62" s="1">
        <f t="shared" si="19"/>
        <v>855376.79193702294</v>
      </c>
      <c r="BC62" s="1"/>
      <c r="BD62" s="1"/>
      <c r="BE62" s="89"/>
      <c r="BF62" s="17"/>
      <c r="BG62" s="17"/>
      <c r="BH62" s="89"/>
      <c r="BI62" s="89"/>
      <c r="BJ62" s="89"/>
      <c r="BK62" s="89"/>
      <c r="BL62" s="89"/>
    </row>
    <row r="63" spans="1:64" x14ac:dyDescent="0.25">
      <c r="A63" s="89" t="s">
        <v>349</v>
      </c>
      <c r="B63" s="75">
        <f>+B3+B5+B8+B9+B10+B11+B12+B14+B15+B16+B17+B18+B19+B20+B21+B22+B23+B24+B25+B26+B28+B30+B31+B33+B34+B35+B36+B37+B39+B40+B41+B42+B43+B44+B46+B47+B49+B50</f>
        <v>11322538.538025299</v>
      </c>
      <c r="C63" s="75">
        <f>+C3+C5+C8+C9+C10+C11+C12+C14+C15+C16+C17+C18+C19+C20+C21+C22+C23+C24+C25+C26+C28+C30+C31+C33+C34+C35+C36+C37+C39+C40+C41+C42+C43+C44+C46+C47+C49+C50</f>
        <v>1577845.6267053301</v>
      </c>
      <c r="D63" s="89"/>
      <c r="E63" s="89"/>
      <c r="F63" s="75">
        <f t="shared" ref="F63:Z63" si="20">+F3+F5+F8+F9+F10+F11+F12+F14+F15+F16+F17+F18+F19+F20+F21+F22+F23+F24+F25+F26+F28+F30+F31+F33+F34+F35+F36+F37+F39+F40+F41+F42+F43+F44+F46+F47+F49+F50</f>
        <v>86439.379387136985</v>
      </c>
      <c r="G63" s="75">
        <f t="shared" si="20"/>
        <v>77278.289719160806</v>
      </c>
      <c r="H63" s="75">
        <f t="shared" si="20"/>
        <v>2687.510847536495</v>
      </c>
      <c r="I63" s="75">
        <f t="shared" si="20"/>
        <v>11898.534240089932</v>
      </c>
      <c r="J63" s="75">
        <f t="shared" si="20"/>
        <v>66301.261164170341</v>
      </c>
      <c r="K63" s="75">
        <f t="shared" si="20"/>
        <v>5139.8887058053115</v>
      </c>
      <c r="L63" s="75">
        <f t="shared" si="20"/>
        <v>27710.144485788394</v>
      </c>
      <c r="M63" s="75">
        <f t="shared" si="20"/>
        <v>11286009.643211164</v>
      </c>
      <c r="N63" s="75">
        <f t="shared" si="20"/>
        <v>1573048.8370557658</v>
      </c>
      <c r="O63" s="75">
        <f t="shared" si="20"/>
        <v>9712960.806155391</v>
      </c>
      <c r="P63" s="75">
        <f t="shared" si="20"/>
        <v>6314.8091201805464</v>
      </c>
      <c r="Q63" s="75">
        <f t="shared" si="20"/>
        <v>1685.9787930580844</v>
      </c>
      <c r="R63" s="75">
        <f t="shared" si="20"/>
        <v>805316.30550294404</v>
      </c>
      <c r="S63" s="75">
        <f t="shared" si="20"/>
        <v>2448.0559472540831</v>
      </c>
      <c r="T63" s="75">
        <f t="shared" si="20"/>
        <v>51254.809117750956</v>
      </c>
      <c r="U63" s="75">
        <f t="shared" si="20"/>
        <v>6291.1591317715611</v>
      </c>
      <c r="V63" s="75">
        <f t="shared" si="20"/>
        <v>16465.983143198751</v>
      </c>
      <c r="W63" s="75">
        <f t="shared" si="20"/>
        <v>128137.01902503878</v>
      </c>
      <c r="X63" s="75">
        <f t="shared" si="20"/>
        <v>256837.87838833261</v>
      </c>
      <c r="Y63" s="75">
        <f t="shared" si="20"/>
        <v>15125.041840959653</v>
      </c>
      <c r="Z63" s="75">
        <f t="shared" si="20"/>
        <v>5716.7884955876589</v>
      </c>
      <c r="AG63" s="75">
        <f t="shared" ref="AG63:BA63" si="21">+AG3+AG5+AG8+AG9+AG10+AG11+AG12+AG14+AG15+AG16+AG17+AG18+AG19+AG20+AG21+AG22+AG23+AG24+AG25+AG26+AG28+AG30+AG31+AG33+AG34+AG35+AG36+AG37+AG39+AG40+AG41+AG42+AG43+AG44+AG46+AG47+AG49+AG50</f>
        <v>36939.590368525074</v>
      </c>
      <c r="AH63" s="75">
        <f t="shared" si="21"/>
        <v>30577.815535673057</v>
      </c>
      <c r="AI63" s="75">
        <f t="shared" si="21"/>
        <v>1118.8485076865286</v>
      </c>
      <c r="AJ63" s="75">
        <f t="shared" si="21"/>
        <v>5087.8612443131133</v>
      </c>
      <c r="AK63" s="75">
        <f t="shared" si="21"/>
        <v>27843.095278490935</v>
      </c>
      <c r="AL63" s="75">
        <f t="shared" si="21"/>
        <v>2187.2374312106031</v>
      </c>
      <c r="AM63" s="75">
        <f t="shared" si="21"/>
        <v>11658.446097939841</v>
      </c>
      <c r="AN63" s="75">
        <f t="shared" si="21"/>
        <v>3913406.0513576767</v>
      </c>
      <c r="AO63" s="75">
        <f t="shared" si="21"/>
        <v>2390.8929615735328</v>
      </c>
      <c r="AP63" s="75">
        <f t="shared" si="21"/>
        <v>702.19835716936279</v>
      </c>
      <c r="AQ63" s="75">
        <f t="shared" si="21"/>
        <v>329831.03648434678</v>
      </c>
      <c r="AR63" s="75">
        <f t="shared" si="21"/>
        <v>1040.8721215695373</v>
      </c>
      <c r="AS63" s="75">
        <f t="shared" si="21"/>
        <v>21369.773375621873</v>
      </c>
      <c r="AT63" s="75">
        <f t="shared" si="21"/>
        <v>2813.1390112101412</v>
      </c>
      <c r="AU63" s="75">
        <f t="shared" si="21"/>
        <v>7393.3550984071999</v>
      </c>
      <c r="AV63" s="75">
        <f t="shared" si="21"/>
        <v>53424.431290154389</v>
      </c>
      <c r="AW63" s="75">
        <f t="shared" si="21"/>
        <v>108717.58933401082</v>
      </c>
      <c r="AX63" s="75">
        <f t="shared" si="21"/>
        <v>6300.349580125011</v>
      </c>
      <c r="AY63" s="75">
        <f t="shared" si="21"/>
        <v>2405.6561710483111</v>
      </c>
      <c r="AZ63" s="75">
        <f t="shared" si="21"/>
        <v>4565208.239606753</v>
      </c>
      <c r="BA63" s="75">
        <f t="shared" si="21"/>
        <v>651802.1882490759</v>
      </c>
      <c r="BE63" s="89"/>
      <c r="BF63" s="89"/>
      <c r="BG63" s="89"/>
      <c r="BH63" s="89"/>
      <c r="BI63" s="89"/>
      <c r="BJ63" s="89"/>
      <c r="BK63" s="89"/>
      <c r="BL63" s="89"/>
    </row>
    <row r="64" spans="1:64" x14ac:dyDescent="0.25">
      <c r="A64" s="89" t="s">
        <v>350</v>
      </c>
      <c r="B64" s="89"/>
      <c r="C64" s="89"/>
      <c r="D64" s="89"/>
      <c r="E64" s="89"/>
      <c r="F64" s="75">
        <f>SUM(F3:F58)</f>
        <v>109476.71282852408</v>
      </c>
      <c r="G64" s="75">
        <f t="shared" ref="G64:Z64" si="22">SUM(G3:G58)</f>
        <v>102311.84645611717</v>
      </c>
      <c r="H64" s="75">
        <f t="shared" si="22"/>
        <v>3417.161718732832</v>
      </c>
      <c r="I64" s="75">
        <f t="shared" si="22"/>
        <v>14727.700883431644</v>
      </c>
      <c r="J64" s="75">
        <f t="shared" si="22"/>
        <v>84741.521280055938</v>
      </c>
      <c r="K64" s="75">
        <f t="shared" si="22"/>
        <v>6570.900954334561</v>
      </c>
      <c r="L64" s="75">
        <f t="shared" si="22"/>
        <v>35420.396508273596</v>
      </c>
      <c r="M64" s="75">
        <f t="shared" si="22"/>
        <v>14992141.450295359</v>
      </c>
      <c r="N64" s="75">
        <f t="shared" si="22"/>
        <v>2025227.5820847058</v>
      </c>
      <c r="O64" s="75">
        <f t="shared" si="22"/>
        <v>12966913.868210649</v>
      </c>
      <c r="P64" s="75">
        <f t="shared" si="22"/>
        <v>8355.9674628324083</v>
      </c>
      <c r="Q64" s="75">
        <f t="shared" si="22"/>
        <v>2176.0911636300789</v>
      </c>
      <c r="R64" s="75">
        <f t="shared" si="22"/>
        <v>1045609.6178812701</v>
      </c>
      <c r="S64" s="75">
        <f t="shared" si="22"/>
        <v>3039.1926094495425</v>
      </c>
      <c r="T64" s="75">
        <f t="shared" si="22"/>
        <v>65046.471524938912</v>
      </c>
      <c r="U64" s="75">
        <f t="shared" si="22"/>
        <v>7869.5344764652546</v>
      </c>
      <c r="V64" s="75">
        <f t="shared" si="22"/>
        <v>20621.960691810484</v>
      </c>
      <c r="W64" s="75">
        <f t="shared" si="22"/>
        <v>162616.17083000517</v>
      </c>
      <c r="X64" s="75">
        <f t="shared" si="22"/>
        <v>326421.9617819853</v>
      </c>
      <c r="Y64" s="75">
        <f t="shared" si="22"/>
        <v>19509.21625182256</v>
      </c>
      <c r="Z64" s="75">
        <f t="shared" si="22"/>
        <v>7295.1567810254965</v>
      </c>
      <c r="AG64" s="75">
        <f t="shared" ref="AG64:BA64" si="23">SUM(AG3:AG58)</f>
        <v>47754.674322449078</v>
      </c>
      <c r="AH64" s="75">
        <f t="shared" si="23"/>
        <v>41043.623657193384</v>
      </c>
      <c r="AI64" s="75">
        <f t="shared" si="23"/>
        <v>1461.3463533218389</v>
      </c>
      <c r="AJ64" s="75">
        <f t="shared" si="23"/>
        <v>6578.1751750461599</v>
      </c>
      <c r="AK64" s="75">
        <f t="shared" si="23"/>
        <v>36167.815677880528</v>
      </c>
      <c r="AL64" s="75">
        <f t="shared" si="23"/>
        <v>2883.2118376520643</v>
      </c>
      <c r="AM64" s="75">
        <f t="shared" si="23"/>
        <v>15194.679585364143</v>
      </c>
      <c r="AN64" s="75">
        <f t="shared" si="23"/>
        <v>5292010.8179773381</v>
      </c>
      <c r="AO64" s="75">
        <f t="shared" si="23"/>
        <v>3195.0901966698439</v>
      </c>
      <c r="AP64" s="75">
        <f t="shared" si="23"/>
        <v>920.97872529827941</v>
      </c>
      <c r="AQ64" s="75">
        <f t="shared" si="23"/>
        <v>435660.56428715878</v>
      </c>
      <c r="AR64" s="75">
        <f t="shared" si="23"/>
        <v>1350.1655689977242</v>
      </c>
      <c r="AS64" s="75">
        <f t="shared" si="23"/>
        <v>27895.379071052517</v>
      </c>
      <c r="AT64" s="75">
        <f t="shared" si="23"/>
        <v>3659.9005125760555</v>
      </c>
      <c r="AU64" s="75">
        <f t="shared" si="23"/>
        <v>9630.6473099313644</v>
      </c>
      <c r="AV64" s="75">
        <f t="shared" si="23"/>
        <v>69738.444849876716</v>
      </c>
      <c r="AW64" s="75">
        <f t="shared" si="23"/>
        <v>140815.31496270443</v>
      </c>
      <c r="AX64" s="75">
        <f t="shared" si="23"/>
        <v>8353.4817612400766</v>
      </c>
      <c r="AY64" s="75">
        <f t="shared" si="23"/>
        <v>3122.0707422523369</v>
      </c>
      <c r="AZ64" s="75">
        <f t="shared" si="23"/>
        <v>6147436.3825740051</v>
      </c>
      <c r="BA64" s="75">
        <f t="shared" si="23"/>
        <v>855425.56459666544</v>
      </c>
      <c r="BE64" s="89"/>
      <c r="BF64" s="89"/>
      <c r="BG64" s="89"/>
      <c r="BH64" s="89"/>
      <c r="BI64" s="89"/>
      <c r="BJ64" s="89"/>
      <c r="BK64" s="89"/>
      <c r="BL64" s="89"/>
    </row>
    <row r="65" spans="2:3" x14ac:dyDescent="0.25">
      <c r="B65" s="75">
        <f>+B62+B54+B55+B56</f>
        <v>15190474.074273299</v>
      </c>
      <c r="C65" s="75">
        <f>+C62+C54+C55+C56</f>
        <v>2047890.2683895298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DE04DA-58B8-4777-B418-BCF83FF93384}">
  <dimension ref="A1:R68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E2" sqref="E2"/>
    </sheetView>
  </sheetViews>
  <sheetFormatPr defaultColWidth="9.140625" defaultRowHeight="15" x14ac:dyDescent="0.25"/>
  <cols>
    <col min="1" max="1" width="21.28515625" style="74" customWidth="1"/>
    <col min="2" max="4" width="9.140625" style="74"/>
    <col min="5" max="5" width="16.5703125" style="74" bestFit="1" customWidth="1"/>
    <col min="6" max="6" width="9.28515625" style="75" bestFit="1" customWidth="1"/>
    <col min="7" max="7" width="10" style="75" bestFit="1" customWidth="1"/>
    <col min="8" max="16384" width="9.140625" style="74"/>
  </cols>
  <sheetData>
    <row r="1" spans="1:18" x14ac:dyDescent="0.25">
      <c r="A1" s="89"/>
      <c r="B1" s="89" t="s">
        <v>351</v>
      </c>
      <c r="C1" s="89"/>
      <c r="D1" s="89"/>
      <c r="E1" s="89" t="s">
        <v>352</v>
      </c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</row>
    <row r="2" spans="1:18" x14ac:dyDescent="0.25">
      <c r="A2" s="89" t="s">
        <v>162</v>
      </c>
      <c r="B2" s="89" t="s">
        <v>82</v>
      </c>
      <c r="C2" s="89"/>
      <c r="D2" s="89"/>
      <c r="E2" s="89" t="s">
        <v>336</v>
      </c>
      <c r="F2" s="75" t="s">
        <v>82</v>
      </c>
      <c r="G2" s="75" t="s">
        <v>84</v>
      </c>
      <c r="H2" s="89"/>
      <c r="I2" s="89"/>
      <c r="J2" s="89"/>
      <c r="K2" s="89" t="s">
        <v>82</v>
      </c>
      <c r="L2" s="89"/>
      <c r="M2" s="89"/>
      <c r="N2" s="89"/>
      <c r="O2" s="89"/>
      <c r="P2" s="89"/>
      <c r="Q2" s="89"/>
      <c r="R2" s="89"/>
    </row>
    <row r="3" spans="1:18" x14ac:dyDescent="0.25">
      <c r="A3" s="75" t="s">
        <v>168</v>
      </c>
      <c r="B3" s="75">
        <v>29785.01476174</v>
      </c>
      <c r="C3" s="75"/>
      <c r="D3" s="75"/>
      <c r="E3" s="89" t="s">
        <v>168</v>
      </c>
      <c r="F3" s="75">
        <v>29862.282031790601</v>
      </c>
      <c r="G3" s="75">
        <v>29862.282031790601</v>
      </c>
      <c r="H3" s="89"/>
      <c r="I3" s="28"/>
      <c r="J3" s="89"/>
      <c r="K3" s="68">
        <f t="shared" ref="K3:K34" si="0">IF(B3=0,"",(F3-B3)/B3)</f>
        <v>2.5941659142587944E-3</v>
      </c>
      <c r="L3" s="68"/>
      <c r="M3" s="68"/>
      <c r="N3" s="68"/>
      <c r="O3" s="68"/>
      <c r="P3" s="68"/>
      <c r="Q3" s="68"/>
      <c r="R3" s="68"/>
    </row>
    <row r="4" spans="1:18" x14ac:dyDescent="0.25">
      <c r="A4" s="75" t="s">
        <v>170</v>
      </c>
      <c r="B4" s="75">
        <v>21731.5793982</v>
      </c>
      <c r="C4" s="75"/>
      <c r="D4" s="75"/>
      <c r="E4" s="89" t="s">
        <v>170</v>
      </c>
      <c r="F4" s="75">
        <v>21871.3496973605</v>
      </c>
      <c r="G4" s="75">
        <v>21871.3496973605</v>
      </c>
      <c r="H4" s="89"/>
      <c r="I4" s="28"/>
      <c r="J4" s="89"/>
      <c r="K4" s="68">
        <f t="shared" si="0"/>
        <v>6.431667786285112E-3</v>
      </c>
      <c r="L4" s="68"/>
      <c r="M4" s="68"/>
      <c r="N4" s="68"/>
      <c r="O4" s="68"/>
      <c r="P4" s="68"/>
      <c r="Q4" s="68"/>
      <c r="R4" s="68"/>
    </row>
    <row r="5" spans="1:18" x14ac:dyDescent="0.25">
      <c r="A5" s="75" t="s">
        <v>171</v>
      </c>
      <c r="B5" s="75">
        <v>39648.053314780002</v>
      </c>
      <c r="C5" s="75"/>
      <c r="D5" s="75"/>
      <c r="E5" s="89" t="s">
        <v>171</v>
      </c>
      <c r="F5" s="75">
        <v>39747.299321064602</v>
      </c>
      <c r="G5" s="75">
        <v>39747.299321064602</v>
      </c>
      <c r="H5" s="89"/>
      <c r="I5" s="28"/>
      <c r="J5" s="89"/>
      <c r="K5" s="68">
        <f t="shared" si="0"/>
        <v>2.5031747585852688E-3</v>
      </c>
      <c r="L5" s="68"/>
      <c r="M5" s="68"/>
      <c r="N5" s="68"/>
      <c r="O5" s="68"/>
      <c r="P5" s="68"/>
      <c r="Q5" s="68"/>
      <c r="R5" s="68"/>
    </row>
    <row r="6" spans="1:18" x14ac:dyDescent="0.25">
      <c r="A6" s="75" t="s">
        <v>172</v>
      </c>
      <c r="B6" s="75">
        <v>75546.987779829302</v>
      </c>
      <c r="C6" s="75"/>
      <c r="D6" s="75"/>
      <c r="E6" s="89" t="s">
        <v>172</v>
      </c>
      <c r="F6" s="75">
        <v>75934.517036108402</v>
      </c>
      <c r="G6" s="75">
        <v>75934.517036108402</v>
      </c>
      <c r="H6" s="89"/>
      <c r="I6" s="28"/>
      <c r="J6" s="89"/>
      <c r="K6" s="68">
        <f t="shared" si="0"/>
        <v>5.1296453726056915E-3</v>
      </c>
      <c r="L6" s="68"/>
      <c r="M6" s="68"/>
      <c r="N6" s="68"/>
      <c r="O6" s="68"/>
      <c r="P6" s="68"/>
      <c r="Q6" s="68"/>
      <c r="R6" s="68"/>
    </row>
    <row r="7" spans="1:18" x14ac:dyDescent="0.25">
      <c r="A7" s="75" t="s">
        <v>173</v>
      </c>
      <c r="B7" s="75">
        <v>38619.468536652297</v>
      </c>
      <c r="C7" s="75"/>
      <c r="D7" s="75"/>
      <c r="E7" s="89" t="s">
        <v>173</v>
      </c>
      <c r="F7" s="75">
        <v>38679.890633866497</v>
      </c>
      <c r="G7" s="75">
        <v>38679.890633866497</v>
      </c>
      <c r="H7" s="89"/>
      <c r="I7" s="28"/>
      <c r="J7" s="89"/>
      <c r="K7" s="68">
        <f t="shared" si="0"/>
        <v>1.564550199774369E-3</v>
      </c>
      <c r="L7" s="68"/>
      <c r="M7" s="68"/>
      <c r="N7" s="68"/>
      <c r="O7" s="68"/>
      <c r="P7" s="68"/>
      <c r="Q7" s="68"/>
      <c r="R7" s="68"/>
    </row>
    <row r="8" spans="1:18" x14ac:dyDescent="0.25">
      <c r="A8" s="75" t="s">
        <v>174</v>
      </c>
      <c r="B8" s="75">
        <v>2233.01712331</v>
      </c>
      <c r="C8" s="75"/>
      <c r="D8" s="75"/>
      <c r="E8" s="89" t="s">
        <v>174</v>
      </c>
      <c r="F8" s="75">
        <v>2237.6483586148302</v>
      </c>
      <c r="G8" s="75">
        <v>2237.6483586148302</v>
      </c>
      <c r="H8" s="89"/>
      <c r="I8" s="28"/>
      <c r="J8" s="89"/>
      <c r="K8" s="68">
        <f t="shared" si="0"/>
        <v>2.0739810978096275E-3</v>
      </c>
      <c r="L8" s="68"/>
      <c r="M8" s="68"/>
      <c r="N8" s="68"/>
      <c r="O8" s="68"/>
      <c r="P8" s="68"/>
      <c r="Q8" s="68"/>
      <c r="R8" s="68"/>
    </row>
    <row r="9" spans="1:18" x14ac:dyDescent="0.25">
      <c r="A9" s="75" t="s">
        <v>175</v>
      </c>
      <c r="B9" s="75">
        <v>1159.71502403</v>
      </c>
      <c r="C9" s="75"/>
      <c r="D9" s="75"/>
      <c r="E9" s="89" t="s">
        <v>175</v>
      </c>
      <c r="F9" s="75">
        <v>1162.8016539294599</v>
      </c>
      <c r="G9" s="75">
        <v>1162.8016539294599</v>
      </c>
      <c r="H9" s="89"/>
      <c r="I9" s="28"/>
      <c r="J9" s="89"/>
      <c r="K9" s="68">
        <f t="shared" si="0"/>
        <v>2.6615417024899004E-3</v>
      </c>
      <c r="L9" s="68"/>
      <c r="M9" s="68"/>
      <c r="N9" s="68"/>
      <c r="O9" s="68"/>
      <c r="P9" s="68"/>
      <c r="Q9" s="68"/>
      <c r="R9" s="68"/>
    </row>
    <row r="10" spans="1:18" x14ac:dyDescent="0.25">
      <c r="A10" s="75" t="s">
        <v>176</v>
      </c>
      <c r="B10" s="75">
        <v>16.737929686000001</v>
      </c>
      <c r="C10" s="75"/>
      <c r="D10" s="75"/>
      <c r="E10" s="89" t="s">
        <v>176</v>
      </c>
      <c r="F10" s="75">
        <v>16.7596019521927</v>
      </c>
      <c r="G10" s="75">
        <v>16.7596019521927</v>
      </c>
      <c r="H10" s="89"/>
      <c r="I10" s="28"/>
      <c r="J10" s="89"/>
      <c r="K10" s="68">
        <f t="shared" si="0"/>
        <v>1.2947996914353082E-3</v>
      </c>
      <c r="L10" s="68"/>
      <c r="M10" s="68"/>
      <c r="N10" s="68"/>
      <c r="O10" s="68"/>
      <c r="P10" s="68"/>
      <c r="Q10" s="68"/>
      <c r="R10" s="68"/>
    </row>
    <row r="11" spans="1:18" x14ac:dyDescent="0.25">
      <c r="A11" s="75" t="s">
        <v>177</v>
      </c>
      <c r="B11" s="75">
        <v>59102.650832439998</v>
      </c>
      <c r="C11" s="75"/>
      <c r="D11" s="75"/>
      <c r="E11" s="89" t="s">
        <v>177</v>
      </c>
      <c r="F11" s="75">
        <v>59215.4990273207</v>
      </c>
      <c r="G11" s="75">
        <v>59215.4990273207</v>
      </c>
      <c r="H11" s="89"/>
      <c r="I11" s="28"/>
      <c r="J11" s="89"/>
      <c r="K11" s="68">
        <f t="shared" si="0"/>
        <v>1.9093592806968052E-3</v>
      </c>
      <c r="L11" s="68"/>
      <c r="M11" s="68"/>
      <c r="N11" s="68"/>
      <c r="O11" s="68"/>
      <c r="P11" s="68"/>
      <c r="Q11" s="68"/>
      <c r="R11" s="68"/>
    </row>
    <row r="12" spans="1:18" x14ac:dyDescent="0.25">
      <c r="A12" s="75" t="s">
        <v>178</v>
      </c>
      <c r="B12" s="75">
        <v>36139.743070044897</v>
      </c>
      <c r="C12" s="75"/>
      <c r="D12" s="75"/>
      <c r="E12" s="89" t="s">
        <v>178</v>
      </c>
      <c r="F12" s="75">
        <v>36222.410038040704</v>
      </c>
      <c r="G12" s="75">
        <v>36222.410038040704</v>
      </c>
      <c r="H12" s="89"/>
      <c r="I12" s="28"/>
      <c r="J12" s="89"/>
      <c r="K12" s="68">
        <f t="shared" si="0"/>
        <v>2.2874254483653714E-3</v>
      </c>
      <c r="L12" s="68"/>
      <c r="M12" s="68"/>
      <c r="N12" s="68"/>
      <c r="O12" s="68"/>
      <c r="P12" s="68"/>
      <c r="Q12" s="68"/>
      <c r="R12" s="68"/>
    </row>
    <row r="13" spans="1:18" x14ac:dyDescent="0.25">
      <c r="A13" s="75" t="s">
        <v>179</v>
      </c>
      <c r="B13" s="75">
        <v>23433.450382220999</v>
      </c>
      <c r="C13" s="75"/>
      <c r="D13" s="75"/>
      <c r="E13" s="89" t="s">
        <v>179</v>
      </c>
      <c r="F13" s="75">
        <v>23471.321614364198</v>
      </c>
      <c r="G13" s="75">
        <v>23471.321614364198</v>
      </c>
      <c r="H13" s="89"/>
      <c r="I13" s="28"/>
      <c r="J13" s="89"/>
      <c r="K13" s="68">
        <f t="shared" si="0"/>
        <v>1.6161184770268583E-3</v>
      </c>
      <c r="L13" s="68"/>
      <c r="M13" s="68"/>
      <c r="N13" s="68"/>
      <c r="O13" s="68"/>
      <c r="P13" s="68"/>
      <c r="Q13" s="68"/>
      <c r="R13" s="68"/>
    </row>
    <row r="14" spans="1:18" x14ac:dyDescent="0.25">
      <c r="A14" s="75" t="s">
        <v>180</v>
      </c>
      <c r="B14" s="75">
        <v>46225.922550709998</v>
      </c>
      <c r="C14" s="75"/>
      <c r="D14" s="75"/>
      <c r="E14" s="89" t="s">
        <v>180</v>
      </c>
      <c r="F14" s="75">
        <v>46337.079646179103</v>
      </c>
      <c r="G14" s="75">
        <v>46337.079646179103</v>
      </c>
      <c r="H14" s="89"/>
      <c r="I14" s="28"/>
      <c r="J14" s="89"/>
      <c r="K14" s="68">
        <f t="shared" si="0"/>
        <v>2.4046485031675763E-3</v>
      </c>
      <c r="L14" s="68"/>
      <c r="M14" s="68"/>
      <c r="N14" s="68"/>
      <c r="O14" s="68"/>
      <c r="P14" s="68"/>
      <c r="Q14" s="68"/>
      <c r="R14" s="68"/>
    </row>
    <row r="15" spans="1:18" x14ac:dyDescent="0.25">
      <c r="A15" s="75" t="s">
        <v>181</v>
      </c>
      <c r="B15" s="75">
        <v>28812.706598072898</v>
      </c>
      <c r="C15" s="75"/>
      <c r="D15" s="75"/>
      <c r="E15" s="89" t="s">
        <v>181</v>
      </c>
      <c r="F15" s="75">
        <v>28940.202055214701</v>
      </c>
      <c r="G15" s="75">
        <v>28940.202055214701</v>
      </c>
      <c r="H15" s="89"/>
      <c r="I15" s="28"/>
      <c r="J15" s="89"/>
      <c r="K15" s="68">
        <f t="shared" si="0"/>
        <v>4.4249732911357037E-3</v>
      </c>
      <c r="L15" s="68"/>
      <c r="M15" s="68"/>
      <c r="N15" s="68"/>
      <c r="O15" s="68"/>
      <c r="P15" s="68"/>
      <c r="Q15" s="68"/>
      <c r="R15" s="68"/>
    </row>
    <row r="16" spans="1:18" x14ac:dyDescent="0.25">
      <c r="A16" s="75" t="s">
        <v>182</v>
      </c>
      <c r="B16" s="75">
        <v>53786.591954969997</v>
      </c>
      <c r="C16" s="75"/>
      <c r="D16" s="75"/>
      <c r="E16" s="89" t="s">
        <v>182</v>
      </c>
      <c r="F16" s="75">
        <v>53834.045464014402</v>
      </c>
      <c r="G16" s="75">
        <v>53834.045464014402</v>
      </c>
      <c r="H16" s="89"/>
      <c r="I16" s="28"/>
      <c r="J16" s="89"/>
      <c r="K16" s="68">
        <f t="shared" si="0"/>
        <v>8.8225535992561424E-4</v>
      </c>
      <c r="L16" s="68"/>
      <c r="M16" s="68"/>
      <c r="N16" s="68"/>
      <c r="O16" s="68"/>
      <c r="P16" s="68"/>
      <c r="Q16" s="68"/>
      <c r="R16" s="68"/>
    </row>
    <row r="17" spans="1:18" x14ac:dyDescent="0.25">
      <c r="A17" s="75" t="s">
        <v>183</v>
      </c>
      <c r="B17" s="75">
        <v>80351.2697377</v>
      </c>
      <c r="C17" s="75"/>
      <c r="D17" s="75"/>
      <c r="E17" s="89" t="s">
        <v>183</v>
      </c>
      <c r="F17" s="75">
        <v>80474.5973399582</v>
      </c>
      <c r="G17" s="75">
        <v>80474.5973399582</v>
      </c>
      <c r="H17" s="89"/>
      <c r="I17" s="28"/>
      <c r="J17" s="89"/>
      <c r="K17" s="68">
        <f t="shared" si="0"/>
        <v>1.5348556738529722E-3</v>
      </c>
      <c r="L17" s="68"/>
      <c r="M17" s="68"/>
      <c r="N17" s="68"/>
      <c r="O17" s="68"/>
      <c r="P17" s="68"/>
      <c r="Q17" s="68"/>
      <c r="R17" s="68"/>
    </row>
    <row r="18" spans="1:18" x14ac:dyDescent="0.25">
      <c r="A18" s="75" t="s">
        <v>184</v>
      </c>
      <c r="B18" s="75">
        <v>29448.945637449899</v>
      </c>
      <c r="C18" s="75"/>
      <c r="D18" s="75"/>
      <c r="E18" s="89" t="s">
        <v>184</v>
      </c>
      <c r="F18" s="75">
        <v>29680.647861880399</v>
      </c>
      <c r="G18" s="75">
        <v>29680.647861880399</v>
      </c>
      <c r="H18" s="89"/>
      <c r="I18" s="28"/>
      <c r="J18" s="89"/>
      <c r="K18" s="68">
        <f t="shared" si="0"/>
        <v>7.8679293745528064E-3</v>
      </c>
      <c r="L18" s="68"/>
      <c r="M18" s="68"/>
      <c r="N18" s="68"/>
      <c r="O18" s="68"/>
      <c r="P18" s="68"/>
      <c r="Q18" s="68"/>
      <c r="R18" s="68"/>
    </row>
    <row r="19" spans="1:18" x14ac:dyDescent="0.25">
      <c r="A19" s="75" t="s">
        <v>185</v>
      </c>
      <c r="B19" s="75">
        <v>39711.0478515</v>
      </c>
      <c r="C19" s="75"/>
      <c r="D19" s="75"/>
      <c r="E19" s="89" t="s">
        <v>185</v>
      </c>
      <c r="F19" s="75">
        <v>39843.243794330803</v>
      </c>
      <c r="G19" s="75">
        <v>39843.243794330803</v>
      </c>
      <c r="H19" s="89"/>
      <c r="I19" s="28"/>
      <c r="J19" s="89"/>
      <c r="K19" s="68">
        <f t="shared" si="0"/>
        <v>3.3289462248680068E-3</v>
      </c>
      <c r="L19" s="68"/>
      <c r="M19" s="68"/>
      <c r="N19" s="68"/>
      <c r="O19" s="68"/>
      <c r="P19" s="68"/>
      <c r="Q19" s="68"/>
      <c r="R19" s="68"/>
    </row>
    <row r="20" spans="1:18" x14ac:dyDescent="0.25">
      <c r="A20" s="75" t="s">
        <v>186</v>
      </c>
      <c r="B20" s="75">
        <v>5988.9076970819997</v>
      </c>
      <c r="C20" s="75"/>
      <c r="D20" s="75"/>
      <c r="E20" s="89" t="s">
        <v>186</v>
      </c>
      <c r="F20" s="75">
        <v>5990.5523179726297</v>
      </c>
      <c r="G20" s="75">
        <v>5990.5523179726297</v>
      </c>
      <c r="H20" s="89"/>
      <c r="I20" s="28"/>
      <c r="J20" s="89"/>
      <c r="K20" s="68">
        <f t="shared" si="0"/>
        <v>2.7461116013381036E-4</v>
      </c>
      <c r="L20" s="68"/>
      <c r="M20" s="68"/>
      <c r="N20" s="68"/>
      <c r="O20" s="68"/>
      <c r="P20" s="68"/>
      <c r="Q20" s="68"/>
      <c r="R20" s="68"/>
    </row>
    <row r="21" spans="1:18" x14ac:dyDescent="0.25">
      <c r="A21" s="75" t="s">
        <v>187</v>
      </c>
      <c r="B21" s="75">
        <v>6258.0975388480001</v>
      </c>
      <c r="C21" s="75"/>
      <c r="D21" s="75"/>
      <c r="E21" s="89" t="s">
        <v>187</v>
      </c>
      <c r="F21" s="75">
        <v>6277.7311586633296</v>
      </c>
      <c r="G21" s="75">
        <v>6277.7311586633296</v>
      </c>
      <c r="H21" s="89"/>
      <c r="I21" s="28"/>
      <c r="J21" s="89"/>
      <c r="K21" s="68">
        <f t="shared" si="0"/>
        <v>3.1373144463554695E-3</v>
      </c>
      <c r="L21" s="68"/>
      <c r="M21" s="68"/>
      <c r="N21" s="68"/>
      <c r="O21" s="68"/>
      <c r="P21" s="68"/>
      <c r="Q21" s="68"/>
      <c r="R21" s="68"/>
    </row>
    <row r="22" spans="1:18" x14ac:dyDescent="0.25">
      <c r="A22" s="75" t="s">
        <v>339</v>
      </c>
      <c r="B22" s="75">
        <v>2822.9797609202001</v>
      </c>
      <c r="C22" s="75"/>
      <c r="D22" s="75"/>
      <c r="E22" s="89" t="s">
        <v>339</v>
      </c>
      <c r="F22" s="75">
        <v>2827.18082190732</v>
      </c>
      <c r="G22" s="75">
        <v>2827.18082190732</v>
      </c>
      <c r="H22" s="89"/>
      <c r="I22" s="28"/>
      <c r="J22" s="89"/>
      <c r="K22" s="68">
        <f t="shared" si="0"/>
        <v>1.4881654644773418E-3</v>
      </c>
      <c r="L22" s="68"/>
      <c r="M22" s="68"/>
      <c r="N22" s="68"/>
      <c r="O22" s="68"/>
      <c r="P22" s="68"/>
      <c r="Q22" s="68"/>
      <c r="R22" s="68"/>
    </row>
    <row r="23" spans="1:18" x14ac:dyDescent="0.25">
      <c r="A23" s="75" t="s">
        <v>189</v>
      </c>
      <c r="B23" s="75">
        <v>26187.4916755579</v>
      </c>
      <c r="C23" s="75"/>
      <c r="D23" s="75"/>
      <c r="E23" s="89" t="s">
        <v>189</v>
      </c>
      <c r="F23" s="75">
        <v>26226.4348089419</v>
      </c>
      <c r="G23" s="75">
        <v>26226.4348089419</v>
      </c>
      <c r="H23" s="89"/>
      <c r="I23" s="28"/>
      <c r="J23" s="89"/>
      <c r="K23" s="68">
        <f t="shared" si="0"/>
        <v>1.4870890983556028E-3</v>
      </c>
      <c r="L23" s="68"/>
      <c r="M23" s="68"/>
      <c r="N23" s="68"/>
      <c r="O23" s="68"/>
      <c r="P23" s="68"/>
      <c r="Q23" s="68"/>
      <c r="R23" s="68"/>
    </row>
    <row r="24" spans="1:18" x14ac:dyDescent="0.25">
      <c r="A24" s="75" t="s">
        <v>190</v>
      </c>
      <c r="B24" s="75">
        <v>68585.300243575999</v>
      </c>
      <c r="C24" s="75"/>
      <c r="D24" s="75"/>
      <c r="E24" s="89" t="s">
        <v>190</v>
      </c>
      <c r="F24" s="75">
        <v>68621.039386938399</v>
      </c>
      <c r="G24" s="75">
        <v>68621.039386938399</v>
      </c>
      <c r="H24" s="89"/>
      <c r="I24" s="28"/>
      <c r="J24" s="89"/>
      <c r="K24" s="68">
        <f t="shared" si="0"/>
        <v>5.2109042659979107E-4</v>
      </c>
      <c r="L24" s="68"/>
      <c r="M24" s="68"/>
      <c r="N24" s="68"/>
      <c r="O24" s="68"/>
      <c r="P24" s="68"/>
      <c r="Q24" s="68"/>
      <c r="R24" s="68"/>
    </row>
    <row r="25" spans="1:18" x14ac:dyDescent="0.25">
      <c r="A25" s="75" t="s">
        <v>191</v>
      </c>
      <c r="B25" s="75">
        <v>31659.124375529998</v>
      </c>
      <c r="C25" s="75"/>
      <c r="D25" s="75"/>
      <c r="E25" s="89" t="s">
        <v>191</v>
      </c>
      <c r="F25" s="75">
        <v>31736.802234130799</v>
      </c>
      <c r="G25" s="75">
        <v>31736.802234130799</v>
      </c>
      <c r="H25" s="89"/>
      <c r="I25" s="28"/>
      <c r="J25" s="89"/>
      <c r="K25" s="68">
        <f t="shared" si="0"/>
        <v>2.4535693937523819E-3</v>
      </c>
      <c r="L25" s="68"/>
      <c r="M25" s="68"/>
      <c r="N25" s="68"/>
      <c r="O25" s="68"/>
      <c r="P25" s="68"/>
      <c r="Q25" s="68"/>
      <c r="R25" s="68"/>
    </row>
    <row r="26" spans="1:18" x14ac:dyDescent="0.25">
      <c r="A26" s="75" t="s">
        <v>192</v>
      </c>
      <c r="B26" s="75">
        <v>60525.241340036999</v>
      </c>
      <c r="C26" s="75"/>
      <c r="D26" s="75"/>
      <c r="E26" s="89" t="s">
        <v>192</v>
      </c>
      <c r="F26" s="75">
        <v>60692.817912399303</v>
      </c>
      <c r="G26" s="75">
        <v>60692.817912399303</v>
      </c>
      <c r="H26" s="89"/>
      <c r="I26" s="28"/>
      <c r="J26" s="89"/>
      <c r="K26" s="68">
        <f t="shared" si="0"/>
        <v>2.7687055623759039E-3</v>
      </c>
      <c r="L26" s="68"/>
      <c r="M26" s="68"/>
      <c r="N26" s="68"/>
      <c r="O26" s="68"/>
      <c r="P26" s="68"/>
      <c r="Q26" s="68"/>
      <c r="R26" s="68"/>
    </row>
    <row r="27" spans="1:18" x14ac:dyDescent="0.25">
      <c r="A27" s="75" t="s">
        <v>193</v>
      </c>
      <c r="B27" s="75">
        <v>52276.367450202997</v>
      </c>
      <c r="C27" s="75"/>
      <c r="D27" s="75"/>
      <c r="E27" s="89" t="s">
        <v>193</v>
      </c>
      <c r="F27" s="75">
        <v>52334.275162973499</v>
      </c>
      <c r="G27" s="75">
        <v>52334.275162973499</v>
      </c>
      <c r="H27" s="89"/>
      <c r="I27" s="28"/>
      <c r="J27" s="89"/>
      <c r="K27" s="68">
        <f t="shared" si="0"/>
        <v>1.1077225827839611E-3</v>
      </c>
      <c r="L27" s="68"/>
      <c r="M27" s="68"/>
      <c r="N27" s="68"/>
      <c r="O27" s="68"/>
      <c r="P27" s="68"/>
      <c r="Q27" s="68"/>
      <c r="R27" s="68"/>
    </row>
    <row r="28" spans="1:18" x14ac:dyDescent="0.25">
      <c r="A28" s="75" t="s">
        <v>194</v>
      </c>
      <c r="B28" s="75">
        <v>73598.900897829895</v>
      </c>
      <c r="C28" s="75"/>
      <c r="D28" s="75"/>
      <c r="E28" s="89" t="s">
        <v>194</v>
      </c>
      <c r="F28" s="75">
        <v>73624.301218269597</v>
      </c>
      <c r="G28" s="75">
        <v>73624.301218269597</v>
      </c>
      <c r="H28" s="89"/>
      <c r="I28" s="28"/>
      <c r="J28" s="89"/>
      <c r="K28" s="68">
        <f t="shared" si="0"/>
        <v>3.4511820325906881E-4</v>
      </c>
      <c r="L28" s="68"/>
      <c r="M28" s="68"/>
      <c r="N28" s="68"/>
      <c r="O28" s="68"/>
      <c r="P28" s="68"/>
      <c r="Q28" s="68"/>
      <c r="R28" s="68"/>
    </row>
    <row r="29" spans="1:18" x14ac:dyDescent="0.25">
      <c r="A29" s="75" t="s">
        <v>195</v>
      </c>
      <c r="B29" s="75">
        <v>13909.78670362</v>
      </c>
      <c r="C29" s="75"/>
      <c r="D29" s="75"/>
      <c r="E29" s="89" t="s">
        <v>195</v>
      </c>
      <c r="F29" s="75">
        <v>13937.5958373385</v>
      </c>
      <c r="G29" s="75">
        <v>13937.5958373385</v>
      </c>
      <c r="H29" s="89"/>
      <c r="I29" s="28"/>
      <c r="J29" s="89"/>
      <c r="K29" s="68">
        <f t="shared" si="0"/>
        <v>1.9992494716876115E-3</v>
      </c>
      <c r="L29" s="68"/>
      <c r="M29" s="68"/>
      <c r="N29" s="68"/>
      <c r="O29" s="68"/>
      <c r="P29" s="68"/>
      <c r="Q29" s="68"/>
      <c r="R29" s="68"/>
    </row>
    <row r="30" spans="1:18" x14ac:dyDescent="0.25">
      <c r="A30" s="75" t="s">
        <v>196</v>
      </c>
      <c r="B30" s="75">
        <v>2008.915352</v>
      </c>
      <c r="C30" s="75"/>
      <c r="D30" s="75"/>
      <c r="E30" s="89" t="s">
        <v>196</v>
      </c>
      <c r="F30" s="75">
        <v>2010.7477368232501</v>
      </c>
      <c r="G30" s="75">
        <v>2010.7477368232501</v>
      </c>
      <c r="H30" s="89"/>
      <c r="I30" s="28"/>
      <c r="J30" s="89"/>
      <c r="K30" s="68">
        <f t="shared" si="0"/>
        <v>9.1212644745127869E-4</v>
      </c>
      <c r="L30" s="68"/>
      <c r="M30" s="68"/>
      <c r="N30" s="68"/>
      <c r="O30" s="68"/>
      <c r="P30" s="68"/>
      <c r="Q30" s="68"/>
      <c r="R30" s="68"/>
    </row>
    <row r="31" spans="1:18" x14ac:dyDescent="0.25">
      <c r="A31" s="75" t="s">
        <v>197</v>
      </c>
      <c r="B31" s="75">
        <v>3774.60367318</v>
      </c>
      <c r="C31" s="75"/>
      <c r="D31" s="75"/>
      <c r="E31" s="89" t="s">
        <v>197</v>
      </c>
      <c r="F31" s="75">
        <v>3780.7691236329902</v>
      </c>
      <c r="G31" s="75">
        <v>3780.7691236329902</v>
      </c>
      <c r="H31" s="89"/>
      <c r="I31" s="28"/>
      <c r="J31" s="89"/>
      <c r="K31" s="68">
        <f t="shared" si="0"/>
        <v>1.6334033945863112E-3</v>
      </c>
      <c r="L31" s="68"/>
      <c r="M31" s="68"/>
      <c r="N31" s="68"/>
      <c r="O31" s="68"/>
      <c r="P31" s="68"/>
      <c r="Q31" s="68"/>
      <c r="R31" s="68"/>
    </row>
    <row r="32" spans="1:18" x14ac:dyDescent="0.25">
      <c r="A32" s="75" t="s">
        <v>198</v>
      </c>
      <c r="B32" s="75">
        <v>25702.106959091001</v>
      </c>
      <c r="C32" s="75"/>
      <c r="D32" s="75"/>
      <c r="E32" s="89" t="s">
        <v>198</v>
      </c>
      <c r="F32" s="75">
        <v>25775.2945064534</v>
      </c>
      <c r="G32" s="75">
        <v>25775.2945064534</v>
      </c>
      <c r="H32" s="89"/>
      <c r="I32" s="28"/>
      <c r="J32" s="89"/>
      <c r="K32" s="68">
        <f t="shared" si="0"/>
        <v>2.8475310401162154E-3</v>
      </c>
      <c r="L32" s="68"/>
      <c r="M32" s="68"/>
      <c r="N32" s="68"/>
      <c r="O32" s="68"/>
      <c r="P32" s="68"/>
      <c r="Q32" s="68"/>
      <c r="R32" s="68"/>
    </row>
    <row r="33" spans="1:18" x14ac:dyDescent="0.25">
      <c r="A33" s="75" t="s">
        <v>199</v>
      </c>
      <c r="B33" s="75">
        <v>17873.683132730901</v>
      </c>
      <c r="C33" s="75"/>
      <c r="D33" s="75"/>
      <c r="E33" s="89" t="s">
        <v>199</v>
      </c>
      <c r="F33" s="75">
        <v>17882.862973359301</v>
      </c>
      <c r="G33" s="75">
        <v>17882.862973359301</v>
      </c>
      <c r="H33" s="89"/>
      <c r="I33" s="28"/>
      <c r="J33" s="89"/>
      <c r="K33" s="68">
        <f t="shared" si="0"/>
        <v>5.1359535470276124E-4</v>
      </c>
      <c r="L33" s="68"/>
      <c r="M33" s="68"/>
      <c r="N33" s="68"/>
      <c r="O33" s="68"/>
      <c r="P33" s="68"/>
      <c r="Q33" s="68"/>
      <c r="R33" s="68"/>
    </row>
    <row r="34" spans="1:18" x14ac:dyDescent="0.25">
      <c r="A34" s="75" t="s">
        <v>200</v>
      </c>
      <c r="B34" s="75">
        <v>29772.336994632002</v>
      </c>
      <c r="C34" s="75"/>
      <c r="D34" s="75"/>
      <c r="E34" s="89" t="s">
        <v>200</v>
      </c>
      <c r="F34" s="75">
        <v>29868.0210870109</v>
      </c>
      <c r="G34" s="75">
        <v>29868.0210870109</v>
      </c>
      <c r="H34" s="89"/>
      <c r="I34" s="28"/>
      <c r="J34" s="89"/>
      <c r="K34" s="68">
        <f t="shared" si="0"/>
        <v>3.2138589723793142E-3</v>
      </c>
      <c r="L34" s="68"/>
      <c r="M34" s="68"/>
      <c r="N34" s="68"/>
      <c r="O34" s="68"/>
      <c r="P34" s="68"/>
      <c r="Q34" s="68"/>
      <c r="R34" s="68"/>
    </row>
    <row r="35" spans="1:18" x14ac:dyDescent="0.25">
      <c r="A35" s="75" t="s">
        <v>201</v>
      </c>
      <c r="B35" s="75">
        <v>68067.591439219905</v>
      </c>
      <c r="C35" s="75"/>
      <c r="D35" s="75"/>
      <c r="E35" s="89" t="s">
        <v>201</v>
      </c>
      <c r="F35" s="75">
        <v>68155.445037599799</v>
      </c>
      <c r="G35" s="75">
        <v>68155.445037599799</v>
      </c>
      <c r="H35" s="89"/>
      <c r="I35" s="28"/>
      <c r="J35" s="89"/>
      <c r="K35" s="68">
        <f t="shared" ref="K35:K58" si="1">IF(B35=0,"",(F35-B35)/B35)</f>
        <v>1.290681755036706E-3</v>
      </c>
      <c r="L35" s="68"/>
      <c r="M35" s="68"/>
      <c r="N35" s="68"/>
      <c r="O35" s="68"/>
      <c r="P35" s="68"/>
      <c r="Q35" s="68"/>
      <c r="R35" s="68"/>
    </row>
    <row r="36" spans="1:18" x14ac:dyDescent="0.25">
      <c r="A36" s="75" t="s">
        <v>202</v>
      </c>
      <c r="B36" s="75">
        <v>26194.176970354001</v>
      </c>
      <c r="C36" s="75"/>
      <c r="D36" s="75"/>
      <c r="E36" s="89" t="s">
        <v>202</v>
      </c>
      <c r="F36" s="75">
        <v>26300.635290431299</v>
      </c>
      <c r="G36" s="75">
        <v>26300.635290431299</v>
      </c>
      <c r="H36" s="89"/>
      <c r="I36" s="28"/>
      <c r="J36" s="89"/>
      <c r="K36" s="68">
        <f t="shared" si="1"/>
        <v>4.064197939785812E-3</v>
      </c>
      <c r="L36" s="68"/>
      <c r="M36" s="68"/>
      <c r="N36" s="68"/>
      <c r="O36" s="68"/>
      <c r="P36" s="68"/>
      <c r="Q36" s="68"/>
      <c r="R36" s="68"/>
    </row>
    <row r="37" spans="1:18" x14ac:dyDescent="0.25">
      <c r="A37" s="75" t="s">
        <v>203</v>
      </c>
      <c r="B37" s="75">
        <v>70877.470575179905</v>
      </c>
      <c r="C37" s="75"/>
      <c r="D37" s="75"/>
      <c r="E37" s="89" t="s">
        <v>203</v>
      </c>
      <c r="F37" s="75">
        <v>70980.346913341797</v>
      </c>
      <c r="G37" s="75">
        <v>70980.346913341797</v>
      </c>
      <c r="H37" s="89"/>
      <c r="I37" s="28"/>
      <c r="J37" s="89"/>
      <c r="K37" s="68">
        <f t="shared" si="1"/>
        <v>1.4514674032105974E-3</v>
      </c>
      <c r="L37" s="68"/>
      <c r="M37" s="68"/>
      <c r="N37" s="68"/>
      <c r="O37" s="68"/>
      <c r="P37" s="68"/>
      <c r="Q37" s="68"/>
      <c r="R37" s="68"/>
    </row>
    <row r="38" spans="1:18" x14ac:dyDescent="0.25">
      <c r="A38" s="75" t="s">
        <v>204</v>
      </c>
      <c r="B38" s="75">
        <v>15447.600096869</v>
      </c>
      <c r="C38" s="75"/>
      <c r="D38" s="75"/>
      <c r="E38" s="89" t="s">
        <v>204</v>
      </c>
      <c r="F38" s="75">
        <v>15497.113575720499</v>
      </c>
      <c r="G38" s="75">
        <v>15497.113575720499</v>
      </c>
      <c r="H38" s="89"/>
      <c r="I38" s="28"/>
      <c r="J38" s="89"/>
      <c r="K38" s="68">
        <f t="shared" si="1"/>
        <v>3.2052537961242572E-3</v>
      </c>
      <c r="L38" s="68"/>
      <c r="M38" s="68"/>
      <c r="N38" s="68"/>
      <c r="O38" s="68"/>
      <c r="P38" s="68"/>
      <c r="Q38" s="68"/>
      <c r="R38" s="68"/>
    </row>
    <row r="39" spans="1:18" x14ac:dyDescent="0.25">
      <c r="A39" s="75" t="s">
        <v>340</v>
      </c>
      <c r="B39" s="75">
        <v>20239.546693525001</v>
      </c>
      <c r="C39" s="75"/>
      <c r="D39" s="75"/>
      <c r="E39" s="89" t="s">
        <v>340</v>
      </c>
      <c r="F39" s="75">
        <v>20265.308817216999</v>
      </c>
      <c r="G39" s="75">
        <v>20265.308817216999</v>
      </c>
      <c r="H39" s="89"/>
      <c r="I39" s="28"/>
      <c r="J39" s="89"/>
      <c r="K39" s="68">
        <f t="shared" si="1"/>
        <v>1.2728607059287716E-3</v>
      </c>
      <c r="L39" s="68"/>
      <c r="M39" s="68"/>
      <c r="N39" s="68"/>
      <c r="O39" s="68"/>
      <c r="P39" s="68"/>
      <c r="Q39" s="68"/>
      <c r="R39" s="68"/>
    </row>
    <row r="40" spans="1:18" x14ac:dyDescent="0.25">
      <c r="A40" s="75" t="s">
        <v>206</v>
      </c>
      <c r="B40" s="75">
        <v>468.04819110699998</v>
      </c>
      <c r="C40" s="75"/>
      <c r="D40" s="75"/>
      <c r="E40" s="89" t="s">
        <v>206</v>
      </c>
      <c r="F40" s="75">
        <v>469.08357341005399</v>
      </c>
      <c r="G40" s="75">
        <v>469.08357341005399</v>
      </c>
      <c r="H40" s="89"/>
      <c r="I40" s="28"/>
      <c r="J40" s="89"/>
      <c r="K40" s="68">
        <f t="shared" si="1"/>
        <v>2.2121275602095202E-3</v>
      </c>
      <c r="L40" s="68"/>
      <c r="M40" s="68"/>
      <c r="N40" s="68"/>
      <c r="O40" s="68"/>
      <c r="P40" s="68"/>
      <c r="Q40" s="68"/>
      <c r="R40" s="68"/>
    </row>
    <row r="41" spans="1:18" x14ac:dyDescent="0.25">
      <c r="A41" s="75" t="s">
        <v>207</v>
      </c>
      <c r="B41" s="75">
        <v>19014.4282213199</v>
      </c>
      <c r="C41" s="75"/>
      <c r="D41" s="75"/>
      <c r="E41" s="89" t="s">
        <v>207</v>
      </c>
      <c r="F41" s="75">
        <v>19050.1516582615</v>
      </c>
      <c r="G41" s="75">
        <v>19050.1516582615</v>
      </c>
      <c r="H41" s="89"/>
      <c r="I41" s="28"/>
      <c r="J41" s="89"/>
      <c r="K41" s="68">
        <f t="shared" si="1"/>
        <v>1.8787542031658481E-3</v>
      </c>
      <c r="L41" s="68"/>
      <c r="M41" s="68"/>
      <c r="N41" s="68"/>
      <c r="O41" s="68"/>
      <c r="P41" s="68"/>
      <c r="Q41" s="68"/>
      <c r="R41" s="68"/>
    </row>
    <row r="42" spans="1:18" x14ac:dyDescent="0.25">
      <c r="A42" s="75" t="s">
        <v>208</v>
      </c>
      <c r="B42" s="75">
        <v>60092.962106469997</v>
      </c>
      <c r="C42" s="75"/>
      <c r="D42" s="75"/>
      <c r="E42" s="89" t="s">
        <v>208</v>
      </c>
      <c r="F42" s="75">
        <v>60147.126831025598</v>
      </c>
      <c r="G42" s="75">
        <v>60147.126831025598</v>
      </c>
      <c r="H42" s="89"/>
      <c r="I42" s="28"/>
      <c r="J42" s="89"/>
      <c r="K42" s="68">
        <f t="shared" si="1"/>
        <v>9.0134888773888051E-4</v>
      </c>
      <c r="L42" s="68"/>
      <c r="M42" s="68"/>
      <c r="N42" s="68"/>
      <c r="O42" s="68"/>
      <c r="P42" s="68"/>
      <c r="Q42" s="68"/>
      <c r="R42" s="68"/>
    </row>
    <row r="43" spans="1:18" x14ac:dyDescent="0.25">
      <c r="A43" s="75" t="s">
        <v>209</v>
      </c>
      <c r="B43" s="75">
        <v>31067.099016839002</v>
      </c>
      <c r="C43" s="75"/>
      <c r="D43" s="75"/>
      <c r="E43" s="89" t="s">
        <v>209</v>
      </c>
      <c r="F43" s="75">
        <v>31317.0109729658</v>
      </c>
      <c r="G43" s="75">
        <v>31317.0109729658</v>
      </c>
      <c r="H43" s="89"/>
      <c r="I43" s="28"/>
      <c r="J43" s="89"/>
      <c r="K43" s="68">
        <f t="shared" si="1"/>
        <v>8.0442643193476375E-3</v>
      </c>
      <c r="L43" s="68"/>
      <c r="M43" s="68"/>
      <c r="N43" s="68"/>
      <c r="O43" s="68"/>
      <c r="P43" s="68"/>
      <c r="Q43" s="68"/>
      <c r="R43" s="68"/>
    </row>
    <row r="44" spans="1:18" x14ac:dyDescent="0.25">
      <c r="A44" s="75" t="s">
        <v>210</v>
      </c>
      <c r="B44" s="75">
        <v>219999.97169513899</v>
      </c>
      <c r="C44" s="75"/>
      <c r="D44" s="75"/>
      <c r="E44" s="89" t="s">
        <v>210</v>
      </c>
      <c r="F44" s="75">
        <v>220561.14696209601</v>
      </c>
      <c r="G44" s="75">
        <v>220561.14696209601</v>
      </c>
      <c r="H44" s="89"/>
      <c r="I44" s="28"/>
      <c r="J44" s="89"/>
      <c r="K44" s="68">
        <f t="shared" si="1"/>
        <v>2.5507969961680969E-3</v>
      </c>
      <c r="L44" s="68"/>
      <c r="M44" s="68"/>
      <c r="N44" s="68"/>
      <c r="O44" s="68"/>
      <c r="P44" s="68"/>
      <c r="Q44" s="68"/>
      <c r="R44" s="68"/>
    </row>
    <row r="45" spans="1:18" x14ac:dyDescent="0.25">
      <c r="A45" s="75" t="s">
        <v>211</v>
      </c>
      <c r="B45" s="75">
        <v>15504.919163094901</v>
      </c>
      <c r="C45" s="75"/>
      <c r="D45" s="75"/>
      <c r="E45" s="89" t="s">
        <v>211</v>
      </c>
      <c r="F45" s="75">
        <v>15528.388851096501</v>
      </c>
      <c r="G45" s="75">
        <v>15528.388851096501</v>
      </c>
      <c r="H45" s="89"/>
      <c r="I45" s="28"/>
      <c r="J45" s="89"/>
      <c r="K45" s="68">
        <f t="shared" si="1"/>
        <v>1.5136930257245666E-3</v>
      </c>
      <c r="L45" s="68"/>
      <c r="M45" s="68"/>
      <c r="N45" s="68"/>
      <c r="O45" s="68"/>
      <c r="P45" s="68"/>
      <c r="Q45" s="68"/>
      <c r="R45" s="68"/>
    </row>
    <row r="46" spans="1:18" x14ac:dyDescent="0.25">
      <c r="A46" s="75" t="s">
        <v>212</v>
      </c>
      <c r="B46" s="75">
        <v>2628.0791041009902</v>
      </c>
      <c r="C46" s="75"/>
      <c r="D46" s="75"/>
      <c r="E46" s="89" t="s">
        <v>212</v>
      </c>
      <c r="F46" s="75">
        <v>2630.18204727481</v>
      </c>
      <c r="G46" s="75">
        <v>2630.18204727481</v>
      </c>
      <c r="H46" s="89"/>
      <c r="I46" s="28"/>
      <c r="J46" s="89"/>
      <c r="K46" s="68">
        <f t="shared" si="1"/>
        <v>8.0018260125360244E-4</v>
      </c>
      <c r="L46" s="68"/>
      <c r="M46" s="68"/>
      <c r="N46" s="68"/>
      <c r="O46" s="68"/>
      <c r="P46" s="68"/>
      <c r="Q46" s="68"/>
      <c r="R46" s="68"/>
    </row>
    <row r="47" spans="1:18" x14ac:dyDescent="0.25">
      <c r="A47" s="75" t="s">
        <v>213</v>
      </c>
      <c r="B47" s="75">
        <v>21463.8088090704</v>
      </c>
      <c r="C47" s="75"/>
      <c r="D47" s="75"/>
      <c r="E47" s="89" t="s">
        <v>213</v>
      </c>
      <c r="F47" s="75">
        <v>21554.614795979502</v>
      </c>
      <c r="G47" s="75">
        <v>21554.614795979502</v>
      </c>
      <c r="H47" s="89"/>
      <c r="I47" s="28"/>
      <c r="J47" s="89"/>
      <c r="K47" s="68">
        <f t="shared" si="1"/>
        <v>4.2306557851338788E-3</v>
      </c>
      <c r="L47" s="68"/>
      <c r="M47" s="68"/>
      <c r="N47" s="68"/>
      <c r="O47" s="68"/>
      <c r="P47" s="68"/>
      <c r="Q47" s="68"/>
      <c r="R47" s="68"/>
    </row>
    <row r="48" spans="1:18" x14ac:dyDescent="0.25">
      <c r="A48" s="75" t="s">
        <v>214</v>
      </c>
      <c r="B48" s="75">
        <v>13522.5936425779</v>
      </c>
      <c r="C48" s="75"/>
      <c r="D48" s="75"/>
      <c r="E48" s="89" t="s">
        <v>214</v>
      </c>
      <c r="F48" s="75">
        <v>13560.139675227199</v>
      </c>
      <c r="G48" s="75">
        <v>13560.139675227199</v>
      </c>
      <c r="H48" s="89"/>
      <c r="I48" s="28"/>
      <c r="J48" s="89"/>
      <c r="K48" s="68">
        <f t="shared" si="1"/>
        <v>2.7765407762516876E-3</v>
      </c>
      <c r="L48" s="68"/>
      <c r="M48" s="68"/>
      <c r="N48" s="68"/>
      <c r="O48" s="68"/>
      <c r="P48" s="68"/>
      <c r="Q48" s="68"/>
      <c r="R48" s="68"/>
    </row>
    <row r="49" spans="1:18" x14ac:dyDescent="0.25">
      <c r="A49" s="75" t="s">
        <v>215</v>
      </c>
      <c r="B49" s="75">
        <v>10668.930971849901</v>
      </c>
      <c r="C49" s="75"/>
      <c r="D49" s="75"/>
      <c r="E49" s="89" t="s">
        <v>215</v>
      </c>
      <c r="F49" s="75">
        <v>10701.4639176904</v>
      </c>
      <c r="G49" s="75">
        <v>10701.4639176904</v>
      </c>
      <c r="H49" s="89"/>
      <c r="I49" s="28"/>
      <c r="J49" s="89"/>
      <c r="K49" s="68">
        <f t="shared" si="1"/>
        <v>3.0493163679039641E-3</v>
      </c>
      <c r="L49" s="68"/>
      <c r="M49" s="68"/>
      <c r="N49" s="68"/>
      <c r="O49" s="68"/>
      <c r="P49" s="68"/>
      <c r="Q49" s="68"/>
      <c r="R49" s="68"/>
    </row>
    <row r="50" spans="1:18" x14ac:dyDescent="0.25">
      <c r="A50" s="75" t="s">
        <v>216</v>
      </c>
      <c r="B50" s="75">
        <v>26898.343254924901</v>
      </c>
      <c r="C50" s="75"/>
      <c r="D50" s="75"/>
      <c r="E50" s="89" t="s">
        <v>216</v>
      </c>
      <c r="F50" s="75">
        <v>26935.152814336601</v>
      </c>
      <c r="G50" s="75">
        <v>26935.152814336601</v>
      </c>
      <c r="H50" s="89"/>
      <c r="I50" s="28"/>
      <c r="J50" s="89"/>
      <c r="K50" s="68">
        <f t="shared" si="1"/>
        <v>1.3684693909525726E-3</v>
      </c>
      <c r="L50" s="68"/>
      <c r="M50" s="68"/>
      <c r="N50" s="68"/>
      <c r="O50" s="68"/>
      <c r="P50" s="68"/>
      <c r="Q50" s="68"/>
      <c r="R50" s="68"/>
    </row>
    <row r="51" spans="1:18" x14ac:dyDescent="0.25">
      <c r="A51" s="75" t="s">
        <v>217</v>
      </c>
      <c r="B51" s="75">
        <v>22549.220273620002</v>
      </c>
      <c r="C51" s="75"/>
      <c r="D51" s="75"/>
      <c r="E51" s="89" t="s">
        <v>217</v>
      </c>
      <c r="F51" s="75">
        <v>22576.139829710501</v>
      </c>
      <c r="G51" s="75">
        <v>22576.139829710501</v>
      </c>
      <c r="H51" s="89"/>
      <c r="I51" s="28"/>
      <c r="J51" s="89"/>
      <c r="K51" s="68">
        <f t="shared" si="1"/>
        <v>1.1938131679875375E-3</v>
      </c>
      <c r="L51" s="68"/>
      <c r="M51" s="68"/>
      <c r="N51" s="68"/>
      <c r="O51" s="68"/>
      <c r="P51" s="68"/>
      <c r="Q51" s="68"/>
      <c r="R51" s="68"/>
    </row>
    <row r="52" spans="1:18" x14ac:dyDescent="0.25">
      <c r="A52" s="75"/>
      <c r="B52" s="75"/>
      <c r="C52" s="75"/>
      <c r="D52" s="75"/>
      <c r="E52" s="89"/>
      <c r="H52" s="89"/>
      <c r="I52" s="28"/>
      <c r="J52" s="89"/>
      <c r="K52" s="68" t="str">
        <f t="shared" si="1"/>
        <v/>
      </c>
      <c r="L52" s="68"/>
      <c r="M52" s="89"/>
      <c r="N52" s="89"/>
      <c r="O52" s="68"/>
      <c r="P52" s="68"/>
      <c r="Q52" s="68"/>
      <c r="R52" s="68"/>
    </row>
    <row r="53" spans="1:18" x14ac:dyDescent="0.25">
      <c r="A53" s="89"/>
      <c r="B53" s="75"/>
      <c r="C53" s="89"/>
      <c r="D53" s="89"/>
      <c r="E53" s="89"/>
      <c r="H53" s="89"/>
      <c r="I53" s="89"/>
      <c r="J53" s="89"/>
      <c r="K53" s="68" t="str">
        <f t="shared" si="1"/>
        <v/>
      </c>
      <c r="L53" s="68"/>
      <c r="M53" s="89"/>
      <c r="N53" s="89"/>
      <c r="O53" s="68"/>
      <c r="P53" s="68"/>
      <c r="Q53" s="68"/>
      <c r="R53" s="68"/>
    </row>
    <row r="54" spans="1:18" x14ac:dyDescent="0.25">
      <c r="A54" s="75" t="s">
        <v>341</v>
      </c>
      <c r="B54" s="75"/>
      <c r="C54" s="75"/>
      <c r="D54" s="75"/>
      <c r="E54" s="89"/>
      <c r="H54" s="89"/>
      <c r="I54" s="28"/>
      <c r="J54" s="89"/>
      <c r="K54" s="68" t="str">
        <f t="shared" si="1"/>
        <v/>
      </c>
      <c r="L54" s="68"/>
      <c r="M54" s="68"/>
      <c r="N54" s="68"/>
      <c r="O54" s="68"/>
      <c r="P54" s="68"/>
      <c r="Q54" s="68"/>
      <c r="R54" s="68"/>
    </row>
    <row r="55" spans="1:18" x14ac:dyDescent="0.25">
      <c r="A55" s="75" t="s">
        <v>343</v>
      </c>
      <c r="B55" s="75"/>
      <c r="C55" s="75"/>
      <c r="D55" s="75"/>
      <c r="E55" s="89"/>
      <c r="H55" s="89"/>
      <c r="I55" s="28"/>
      <c r="J55" s="89"/>
      <c r="K55" s="68" t="str">
        <f t="shared" si="1"/>
        <v/>
      </c>
      <c r="L55" s="68"/>
      <c r="M55" s="68"/>
      <c r="N55" s="68"/>
      <c r="O55" s="68"/>
      <c r="P55" s="68"/>
      <c r="Q55" s="68"/>
      <c r="R55" s="68"/>
    </row>
    <row r="56" spans="1:18" x14ac:dyDescent="0.25">
      <c r="A56" s="75" t="s">
        <v>344</v>
      </c>
      <c r="B56" s="75"/>
      <c r="C56" s="75"/>
      <c r="D56" s="75"/>
      <c r="E56" s="89"/>
      <c r="H56" s="89"/>
      <c r="I56" s="28"/>
      <c r="J56" s="89"/>
      <c r="K56" s="68" t="str">
        <f t="shared" si="1"/>
        <v/>
      </c>
      <c r="L56" s="68"/>
      <c r="M56" s="68"/>
      <c r="N56" s="68"/>
      <c r="O56" s="68"/>
      <c r="P56" s="68"/>
      <c r="Q56" s="68"/>
      <c r="R56" s="68"/>
    </row>
    <row r="57" spans="1:18" x14ac:dyDescent="0.25">
      <c r="A57" s="75" t="s">
        <v>345</v>
      </c>
      <c r="B57" s="75"/>
      <c r="C57" s="75"/>
      <c r="D57" s="75"/>
      <c r="E57" s="89"/>
      <c r="H57" s="89"/>
      <c r="I57" s="28"/>
      <c r="J57" s="89"/>
      <c r="K57" s="68" t="str">
        <f t="shared" si="1"/>
        <v/>
      </c>
      <c r="L57" s="68"/>
      <c r="M57" s="68"/>
      <c r="N57" s="68"/>
      <c r="O57" s="68"/>
      <c r="P57" s="68"/>
      <c r="Q57" s="68"/>
      <c r="R57" s="68"/>
    </row>
    <row r="58" spans="1:18" x14ac:dyDescent="0.25">
      <c r="A58" s="75" t="s">
        <v>346</v>
      </c>
      <c r="B58" s="75"/>
      <c r="C58" s="75"/>
      <c r="D58" s="75"/>
      <c r="E58" s="89"/>
      <c r="H58" s="89"/>
      <c r="I58" s="28"/>
      <c r="J58" s="89"/>
      <c r="K58" s="68" t="str">
        <f t="shared" si="1"/>
        <v/>
      </c>
      <c r="L58" s="68"/>
      <c r="M58" s="89"/>
      <c r="N58" s="89"/>
      <c r="O58" s="89"/>
      <c r="P58" s="68"/>
      <c r="Q58" s="68"/>
      <c r="R58" s="68"/>
    </row>
    <row r="59" spans="1:18" x14ac:dyDescent="0.25">
      <c r="A59" s="75"/>
      <c r="B59" s="75"/>
      <c r="C59" s="75"/>
      <c r="D59" s="75"/>
      <c r="E59" s="89"/>
      <c r="H59" s="89"/>
      <c r="I59" s="28"/>
      <c r="J59" s="89"/>
      <c r="K59" s="68"/>
      <c r="L59" s="68"/>
      <c r="M59" s="89"/>
      <c r="N59" s="89"/>
      <c r="O59" s="89"/>
      <c r="P59" s="68"/>
      <c r="Q59" s="68"/>
      <c r="R59" s="68"/>
    </row>
    <row r="60" spans="1:18" x14ac:dyDescent="0.25">
      <c r="A60" s="75"/>
      <c r="B60" s="75"/>
      <c r="C60" s="75"/>
      <c r="D60" s="75"/>
      <c r="E60" s="89"/>
      <c r="H60" s="89"/>
      <c r="I60" s="28"/>
      <c r="J60" s="89"/>
      <c r="K60" s="68" t="str">
        <f>IF(B60=0,"",(F60-B60)/B60)</f>
        <v/>
      </c>
      <c r="L60" s="68"/>
      <c r="M60" s="89"/>
      <c r="N60" s="89"/>
      <c r="O60" s="89"/>
      <c r="P60" s="89"/>
      <c r="Q60" s="89"/>
      <c r="R60" s="89"/>
    </row>
    <row r="61" spans="1:18" x14ac:dyDescent="0.25">
      <c r="A61" s="1" t="s">
        <v>353</v>
      </c>
      <c r="B61" s="64">
        <f>SUM(B3:B59)</f>
        <v>1671401.5365034365</v>
      </c>
      <c r="C61" s="1"/>
      <c r="D61" s="1"/>
      <c r="E61" s="1"/>
      <c r="F61" s="64">
        <f>SUM(F3:F59)</f>
        <v>1675347.4730261902</v>
      </c>
      <c r="G61" s="64">
        <f>SUM(G3:G59)</f>
        <v>1675347.4730261902</v>
      </c>
      <c r="H61" s="89"/>
      <c r="I61" s="89"/>
      <c r="J61" s="89"/>
      <c r="K61" s="68"/>
      <c r="L61" s="68"/>
      <c r="M61" s="68"/>
      <c r="N61" s="68"/>
      <c r="O61" s="68"/>
      <c r="P61" s="89"/>
      <c r="Q61" s="89"/>
      <c r="R61" s="89"/>
    </row>
    <row r="62" spans="1:18" x14ac:dyDescent="0.25">
      <c r="A62" s="75" t="s">
        <v>219</v>
      </c>
      <c r="B62" s="75">
        <f>SUM(B3:B51)</f>
        <v>1671401.5365034365</v>
      </c>
      <c r="C62" s="89"/>
      <c r="D62" s="89"/>
      <c r="E62" s="89"/>
      <c r="F62" s="75">
        <f>SUM(F3:F51)</f>
        <v>1675347.4730261902</v>
      </c>
      <c r="G62" s="75">
        <f>SUM(G3:G51)</f>
        <v>1675347.4730261902</v>
      </c>
      <c r="H62" s="89"/>
      <c r="I62" s="89"/>
      <c r="J62" s="89"/>
      <c r="K62" s="89"/>
      <c r="L62" s="89"/>
      <c r="M62" s="89"/>
      <c r="N62" s="89"/>
      <c r="O62" s="89"/>
      <c r="P62" s="89"/>
      <c r="Q62" s="89"/>
      <c r="R62" s="89"/>
    </row>
    <row r="63" spans="1:18" x14ac:dyDescent="0.25">
      <c r="A63" s="89" t="s">
        <v>349</v>
      </c>
      <c r="B63" s="75">
        <f>+B3+B5+B8+B9+B11+B12+B14+B15+B16+B17+B18+B19+B20+B21+B22+B23+B24+B25+B26+B28+B30+B31+B33+B34+B35+B36+B37+B39+B40+B41+B42+B43+B44+B46+B47+B49+B50+B10</f>
        <v>1353157.4561174579</v>
      </c>
      <c r="C63" s="89"/>
      <c r="D63" s="89"/>
      <c r="E63" s="89"/>
      <c r="F63" s="75">
        <f>+F3+F5+F8+F9+F11+F12+F14+F15+F16+F17+F18+F19+F20+F21+F22+F23+F24+F25+F26+F28+F30+F31+F33+F34+F35+F36+F37+F39+F40+F41+F42+F43+F44+F46+F47+F49+F50+F10</f>
        <v>1356181.4466059709</v>
      </c>
      <c r="G63" s="75">
        <f>+G3+G5+G8+G9+G11+G12+G14+G15+G16+G17+G18+G19+G20+G21+G22+G23+G24+G25+G26+G28+G30+G31+G33+G34+G35+G36+G37+G39+G40+G41+G42+G43+G44+G46+G47+G49+G50+G10</f>
        <v>1356181.4466059709</v>
      </c>
      <c r="H63" s="89"/>
      <c r="I63" s="89"/>
      <c r="J63" s="89"/>
      <c r="K63" s="89"/>
      <c r="L63" s="89"/>
      <c r="M63" s="89"/>
      <c r="N63" s="89"/>
      <c r="O63" s="89"/>
      <c r="P63" s="89"/>
      <c r="Q63" s="89"/>
      <c r="R63" s="89"/>
    </row>
    <row r="66" spans="2:2" x14ac:dyDescent="0.25">
      <c r="B66" s="75"/>
    </row>
    <row r="67" spans="2:2" x14ac:dyDescent="0.25">
      <c r="B67" s="75"/>
    </row>
    <row r="68" spans="2:2" x14ac:dyDescent="0.25">
      <c r="B68" s="75"/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��< ? x m l   v e r s i o n = " 1 . 0 "   e n c o d i n g = " u t f - 1 6 " ? > < D a t a M a s h u p   x m l n s = " h t t p : / / s c h e m a s . m i c r o s o f t . c o m / D a t a M a s h u p " > A A A A A J E F A A B Q S w M E F A A C A A g A R m G 5 V C A 4 H 2 e k A A A A 9 Q A A A B I A H A B D b 2 5 m a W c v U G F j a 2 F n Z S 5 4 b W w g o h g A K K A U A A A A A A A A A A A A A A A A A A A A A A A A A A A A h Y 8 x D o I w G I W v Q r r T 1 m o M k p 8 y u E p i Q j S u T a n Q C M X Q Y r m b g 0 f y C m I U d X N 8 3 / u G 9 + 7 X G 6 R D U w c X 1 V n d m g T N M E W B M r I t t C k T 1 L t j G K G U w 1 b I k y h V M M r G x o M t E l Q 5 d 4 4 J 8 d 5 j P 8 d t V x J G 6 Y w c s k 0 u K 9 U I 9 J H 1 f z n U x j p h p E I c 9 q 8 x n O H V E k c L h i m Q i U G m z b d n 4 9 x n + w N h 3 d e u 7 x R X J t z l Q K Y I 5 H 2 B P w B Q S w M E F A A C A A g A R m G 5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E Z h u V Q Z J e C S i w I A A P U H A A A T A B w A R m 9 y b X V s Y X M v U 2 V j d G l v b j E u b S C i G A A o o B Q A A A A A A A A A A A A A A A A A A A A A A A A A A A C V l V F P 2 z A Q x 9 8 r 9 T t Y 4 a W V s o i E 0 q G h P p g 0 J V U T 2 0 t S B i N T F F J T M i U O c x w E Q n z 3 u b S I i d 4 m r S 9 t f 3 e 5 + 9 / f 5 7 b l h S o b g e L t u 3 3 a 7 / V 7 7 V 0 u + Q o d G L k Q X V 5 l z q F 9 s l 5 n 9 s n P L C / l f S N V m 9 n O M r a z o s 5 / Z c X N O O e f s 1 b l i i P 1 q A w 0 Q R V X / R 7 S r 7 j p Z M E 1 c d s H a 9 o U X c 2 F G s z K i l t u I 5 T + 0 g 4 M 9 0 u 6 b L l s 0 z C i O F q k V P C p L B 8 4 + o Q 8 8 V D K R m y e y i v E Z K N 2 i v G a i + I J D T y G h 6 n m t 7 p k + t a g T b 9 R e + R Y R + l W e y p 5 I 1 d c T 5 V J / j p A + v + z W X o 2 a 1 f I G J r X U 1 6 V d a m 4 n B i n h o n c p u p q 0 U 7 G I 1 O r L p p V K d Y T 2 z l 2 T P S 1 0 7 J j 9 V T x y f t H i z S C / x i a W 5 8 O D D 1 D r W M r 5 P N c d 2 g 3 N i b 5 j U 7 c R X Z 8 s L X U R N c 7 j q s q L v I q l + 1 E y e 7 P k u 5 d L t a 6 Y v J 0 z 9 / L J T I X 7 W 0 j 6 6 3 i T b A d A P 3 N 5 2 f j A M W b 0 f V 4 S q c h x R / V i 4 m e D Y z d q Y Z z o c Y j a 1 N h S 1 0 v e U s V X X 3 D 5 Q 5 H N P D m B A o F U + c v O G P R P M T R F R y + h D B 7 7 f F B 1 J l H v g P J Z 8 s E T + c e 8 e w j I O r 6 I 4 h S A H q J D 1 M M Y 2 g g L 6 H + v v I Z a P K M R i F Q Y o P / Y Z l P C S R + r g 8 G w j F l E L 6 g L o A X 4 K m H H o W M I Z i B O K T n E I Z E E w r t D K H Q T p A L G g A Y H p v h Y N 9 v h i M o 1 Y W O l 7 l Q M + Z B r r E Z K M F 3 K K B h A a W G 9 i G I n e w Y 5 K C K 8 B x o F w L 3 i I U 0 8 U E r C A a y i U u h N W U E v F m M U O g a M n D f W M R A 8 + M 5 S C n Y M I G S Y 3 C z Y o p x A J 1 A v A x m + 6 M n X s Q A C u 7 h k i z 2 U 5 c E s l n f v W x O L o D I 5 V U Q f v x x f R n 2 e 6 U A / w h O f w N Q S w E C L Q A U A A I A C A B G Y b l U I D g f Z 6 Q A A A D 1 A A A A E g A A A A A A A A A A A A A A A A A A A A A A Q 2 9 u Z m l n L 1 B h Y 2 t h Z 2 U u e G 1 s U E s B A i 0 A F A A C A A g A R m G 5 V A / K 6 a u k A A A A 6 Q A A A B M A A A A A A A A A A A A A A A A A 8 A A A A F t D b 2 5 0 Z W 5 0 X 1 R 5 c G V z X S 5 4 b W x Q S w E C L Q A U A A I A C A B G Y b l U G S X g k o s C A A D 1 B w A A E w A A A A A A A A A A A A A A A A D h A Q A A R m 9 y b X V s Y X M v U 2 V j d G l v b j E u b V B L B Q Y A A A A A A w A D A M I A A A C 5 B A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6 P g A A A A A A A F g +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W 5 u d W F s X z I w M T h n Z 1 8 x O G p f Y W l y c G 9 y d H N f M T J V U z F f Y 2 1 h c V 9 j Y j Z h Z T d f c 3 R h d G U l M j B 0 e H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1 O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S 0 w O V Q y M T o z O D o x N y 4 3 N T I z O D Q 3 W i I g L z 4 8 R W 5 0 c n k g V H l w Z T 0 i R m l s b E N v b H V t b l R 5 c G V z I i B W Y W x 1 Z T 0 i c 0 J n T U Z C U V V G Q l F N R k J R V U Z C U V V G Q X d N R k J R V U Z C U V V G Q l F V R k J R V U Z C U V V E Q l F V R k J R V U R C U V V G Q l F N R E J R T U Z C U V V G Q l F V R k J R V U Z B d 0 1 G Q X d V R k J R P T 0 i I C 8 + P E V u d H J 5 I F R 5 c G U 9 I k Z p b G x D b 2 x 1 b W 5 O Y W 1 l c y I g V m F s d W U 9 I n N b J n F 1 b 3 Q 7 I y B T d G F 0 Z S Z x d W 9 0 O y w m c X V v d D t B Q U N E J n F 1 b 3 Q 7 L C Z x d W 9 0 O 0 F D R V Q m c X V v d D s s J n F 1 b 3 Q 7 Q U N S T 0 x F S U 4 m c X V v d D s s J n F 1 b 3 Q 7 Q U x E M i Z x d W 9 0 O y w m c X V v d D t B T E Q y X 1 B S S U 1 B U l k m c X V v d D s s J n F 1 b 3 Q 7 Q U x E W C Z x d W 9 0 O y w m c X V v d D t B U E l O J n F 1 b 3 Q 7 L C Z x d W 9 0 O 0 J F T l o m c X V v d D s s J n F 1 b 3 Q 7 Q l V U Q U R J R U 5 F M T M m c X V v d D s s J n F 1 b 3 Q 7 Q 0 g 0 J n F 1 b 3 Q 7 L C Z x d W 9 0 O 0 N P J n F 1 b 3 Q 7 L C Z x d W 9 0 O 0 V U S C Z x d W 9 0 O y w m c X V v d D t F V E h B J n F 1 b 3 Q 7 L C Z x d W 9 0 O 0 V U S F k m c X V v d D s s J n F 1 b 3 Q 7 R V R P S C Z x d W 9 0 O y w m c X V v d D t G Q U N E J n F 1 b 3 Q 7 L C Z x d W 9 0 O 0 Z P U k 0 m c X V v d D s s J n F 1 b 3 Q 7 R k 9 S T V 9 Q U k l N Q V J Z J n F 1 b 3 Q 7 L C Z x d W 9 0 O 0 h P T k 8 m c X V v d D s s J n F 1 b 3 Q 7 S U 9 M R S Z x d W 9 0 O y w m c X V v d D t J U 0 9 Q J n F 1 b 3 Q 7 L C Z x d W 9 0 O 0 l W T 0 M m c X V v d D s s J n F 1 b 3 Q 7 S 0 V U J n F 1 b 3 Q 7 L C Z x d W 9 0 O 0 1 F T 0 g m c X V v d D s s J n F 1 b 3 Q 7 T k F Q S C Z x d W 9 0 O y w m c X V v d D t O T U 9 H J n F 1 b 3 Q 7 L C Z x d W 9 0 O 0 5 P J n F 1 b 3 Q 7 L C Z x d W 9 0 O 0 5 P M i Z x d W 9 0 O y w m c X V v d D t O T 1 g m c X V v d D s s J n F 1 b 3 Q 7 T l Z P T C Z x d W 9 0 O y w m c X V v d D t P T E U m c X V v d D s s J n F 1 b 3 Q 7 U E F M J n F 1 b 3 Q 7 L C Z x d W 9 0 O 1 B B U i Z x d W 9 0 O y w m c X V v d D t Q Q 0 E m c X V v d D s s J n F 1 b 3 Q 7 U E N M J n F 1 b 3 Q 7 L C Z x d W 9 0 O 1 B F Q y Z x d W 9 0 O y w m c X V v d D t Q R k U m c X V v d D s s J n F 1 b 3 Q 7 U E g y T y Z x d W 9 0 O y w m c X V v d D t Q S y Z x d W 9 0 O y w m c X V v d D t Q T T E w J n F 1 b 3 Q 7 L C Z x d W 9 0 O 1 B N M l 8 1 J n F 1 b 3 Q 7 L C Z x d W 9 0 O 1 B N Q y Z x d W 9 0 O y w m c X V v d D t Q T U c m c X V v d D s s J n F 1 b 3 Q 7 U E 1 O J n F 1 b 3 Q 7 L C Z x d W 9 0 O 1 B N T 1 R I U i Z x d W 9 0 O y w m c X V v d D t Q T k E m c X V v d D s s J n F 1 b 3 Q 7 U E 5 D T 0 0 m c X V v d D s s J n F 1 b 3 Q 7 U E 5 I N C Z x d W 9 0 O y w m c X V v d D t Q T k 8 z J n F 1 b 3 Q 7 L C Z x d W 9 0 O 1 B P Q y Z x d W 9 0 O y w m c X V v d D t Q U l B B J n F 1 b 3 Q 7 L C Z x d W 9 0 O 1 B T S S Z x d W 9 0 O y w m c X V v d D t Q U 0 8 0 J n F 1 b 3 Q 7 L C Z x d W 9 0 O 1 B U S S Z x d W 9 0 O y w m c X V v d D t T T z I m c X V v d D s s J n F 1 b 3 Q 7 U 0 9 B Q U x L J n F 1 b 3 Q 7 L C Z x d W 9 0 O 1 N V T E Y m c X V v d D s s J n F 1 b 3 Q 7 V E V S U C Z x d W 9 0 O y w m c X V v d D t U T 0 w m c X V v d D s s J n F 1 b 3 Q 7 V U 5 L J n F 1 b 3 Q 7 L C Z x d W 9 0 O 1 V O U i Z x d W 9 0 O y w m c X V v d D t W T 0 N f S U 5 W J n F 1 b 3 Q 7 L C Z x d W 9 0 O 1 h Z T E 1 O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F u b n V h b F 8 y M D E 4 Z 2 d f M T h q X 2 F p c n B v c n R z X z E y V V M x X 2 N t Y X F f Y 2 I 2 Y W U 3 X 3 N 0 Y X R l I H R 4 d C 9 D a G F u Z 2 V k I F R 5 c G U u e y M g U 3 R h d G U s M H 0 m c X V v d D s s J n F 1 b 3 Q 7 U 2 V j d G l v b j E v Y W 5 u d W F s X z I w M T h n Z 1 8 x O G p f Y W l y c G 9 y d H N f M T J V U z F f Y 2 1 h c V 9 j Y j Z h Z T d f c 3 R h d G U g d H h 0 L 0 N o Y W 5 n Z W Q g V H l w Z S 5 7 Q U F D R C w x f S Z x d W 9 0 O y w m c X V v d D t T Z W N 0 a W 9 u M S 9 h b m 5 1 Y W x f M j A x O G d n X z E 4 a l 9 h a X J w b 3 J 0 c 1 8 x M l V T M V 9 j b W F x X 2 N i N m F l N 1 9 z d G F 0 Z S B 0 e H Q v Q 2 h h b m d l Z C B U e X B l L n t B Q 0 V U L D J 9 J n F 1 b 3 Q 7 L C Z x d W 9 0 O 1 N l Y 3 R p b 2 4 x L 2 F u b n V h b F 8 y M D E 4 Z 2 d f M T h q X 2 F p c n B v c n R z X z E y V V M x X 2 N t Y X F f Y 2 I 2 Y W U 3 X 3 N 0 Y X R l I H R 4 d C 9 D a G F u Z 2 V k I F R 5 c G U u e 0 F D U k 9 M R U l O L D N 9 J n F 1 b 3 Q 7 L C Z x d W 9 0 O 1 N l Y 3 R p b 2 4 x L 2 F u b n V h b F 8 y M D E 4 Z 2 d f M T h q X 2 F p c n B v c n R z X z E y V V M x X 2 N t Y X F f Y 2 I 2 Y W U 3 X 3 N 0 Y X R l I H R 4 d C 9 D a G F u Z 2 V k I F R 5 c G U u e 0 F M R D I s N H 0 m c X V v d D s s J n F 1 b 3 Q 7 U 2 V j d G l v b j E v Y W 5 u d W F s X z I w M T h n Z 1 8 x O G p f Y W l y c G 9 y d H N f M T J V U z F f Y 2 1 h c V 9 j Y j Z h Z T d f c 3 R h d G U g d H h 0 L 0 N o Y W 5 n Z W Q g V H l w Z S 5 7 Q U x E M l 9 Q U k l N Q V J Z L D V 9 J n F 1 b 3 Q 7 L C Z x d W 9 0 O 1 N l Y 3 R p b 2 4 x L 2 F u b n V h b F 8 y M D E 4 Z 2 d f M T h q X 2 F p c n B v c n R z X z E y V V M x X 2 N t Y X F f Y 2 I 2 Y W U 3 X 3 N 0 Y X R l I H R 4 d C 9 D a G F u Z 2 V k I F R 5 c G U u e 0 F M R F g s N n 0 m c X V v d D s s J n F 1 b 3 Q 7 U 2 V j d G l v b j E v Y W 5 u d W F s X z I w M T h n Z 1 8 x O G p f Y W l y c G 9 y d H N f M T J V U z F f Y 2 1 h c V 9 j Y j Z h Z T d f c 3 R h d G U g d H h 0 L 0 N o Y W 5 n Z W Q g V H l w Z S 5 7 Q V B J T i w 3 f S Z x d W 9 0 O y w m c X V v d D t T Z W N 0 a W 9 u M S 9 h b m 5 1 Y W x f M j A x O G d n X z E 4 a l 9 h a X J w b 3 J 0 c 1 8 x M l V T M V 9 j b W F x X 2 N i N m F l N 1 9 z d G F 0 Z S B 0 e H Q v Q 2 h h b m d l Z C B U e X B l L n t C R U 5 a L D h 9 J n F 1 b 3 Q 7 L C Z x d W 9 0 O 1 N l Y 3 R p b 2 4 x L 2 F u b n V h b F 8 y M D E 4 Z 2 d f M T h q X 2 F p c n B v c n R z X z E y V V M x X 2 N t Y X F f Y 2 I 2 Y W U 3 X 3 N 0 Y X R l I H R 4 d C 9 D a G F u Z 2 V k I F R 5 c G U u e 0 J V V E F E S U V O R T E z L D l 9 J n F 1 b 3 Q 7 L C Z x d W 9 0 O 1 N l Y 3 R p b 2 4 x L 2 F u b n V h b F 8 y M D E 4 Z 2 d f M T h q X 2 F p c n B v c n R z X z E y V V M x X 2 N t Y X F f Y 2 I 2 Y W U 3 X 3 N 0 Y X R l I H R 4 d C 9 D a G F u Z 2 V k I F R 5 c G U u e 0 N I N C w x M H 0 m c X V v d D s s J n F 1 b 3 Q 7 U 2 V j d G l v b j E v Y W 5 u d W F s X z I w M T h n Z 1 8 x O G p f Y W l y c G 9 y d H N f M T J V U z F f Y 2 1 h c V 9 j Y j Z h Z T d f c 3 R h d G U g d H h 0 L 0 N o Y W 5 n Z W Q g V H l w Z S 5 7 Q 0 8 s M T F 9 J n F 1 b 3 Q 7 L C Z x d W 9 0 O 1 N l Y 3 R p b 2 4 x L 2 F u b n V h b F 8 y M D E 4 Z 2 d f M T h q X 2 F p c n B v c n R z X z E y V V M x X 2 N t Y X F f Y 2 I 2 Y W U 3 X 3 N 0 Y X R l I H R 4 d C 9 D a G F u Z 2 V k I F R 5 c G U u e 0 V U S C w x M n 0 m c X V v d D s s J n F 1 b 3 Q 7 U 2 V j d G l v b j E v Y W 5 u d W F s X z I w M T h n Z 1 8 x O G p f Y W l y c G 9 y d H N f M T J V U z F f Y 2 1 h c V 9 j Y j Z h Z T d f c 3 R h d G U g d H h 0 L 0 N o Y W 5 n Z W Q g V H l w Z S 5 7 R V R I Q S w x M 3 0 m c X V v d D s s J n F 1 b 3 Q 7 U 2 V j d G l v b j E v Y W 5 u d W F s X z I w M T h n Z 1 8 x O G p f Y W l y c G 9 y d H N f M T J V U z F f Y 2 1 h c V 9 j Y j Z h Z T d f c 3 R h d G U g d H h 0 L 0 N o Y W 5 n Z W Q g V H l w Z S 5 7 R V R I W S w x N H 0 m c X V v d D s s J n F 1 b 3 Q 7 U 2 V j d G l v b j E v Y W 5 u d W F s X z I w M T h n Z 1 8 x O G p f Y W l y c G 9 y d H N f M T J V U z F f Y 2 1 h c V 9 j Y j Z h Z T d f c 3 R h d G U g d H h 0 L 0 N o Y W 5 n Z W Q g V H l w Z S 5 7 R V R P S C w x N X 0 m c X V v d D s s J n F 1 b 3 Q 7 U 2 V j d G l v b j E v Y W 5 u d W F s X z I w M T h n Z 1 8 x O G p f Y W l y c G 9 y d H N f M T J V U z F f Y 2 1 h c V 9 j Y j Z h Z T d f c 3 R h d G U g d H h 0 L 0 N o Y W 5 n Z W Q g V H l w Z S 5 7 R k F D R C w x N n 0 m c X V v d D s s J n F 1 b 3 Q 7 U 2 V j d G l v b j E v Y W 5 u d W F s X z I w M T h n Z 1 8 x O G p f Y W l y c G 9 y d H N f M T J V U z F f Y 2 1 h c V 9 j Y j Z h Z T d f c 3 R h d G U g d H h 0 L 0 N o Y W 5 n Z W Q g V H l w Z S 5 7 R k 9 S T S w x N 3 0 m c X V v d D s s J n F 1 b 3 Q 7 U 2 V j d G l v b j E v Y W 5 u d W F s X z I w M T h n Z 1 8 x O G p f Y W l y c G 9 y d H N f M T J V U z F f Y 2 1 h c V 9 j Y j Z h Z T d f c 3 R h d G U g d H h 0 L 0 N o Y W 5 n Z W Q g V H l w Z S 5 7 R k 9 S T V 9 Q U k l N Q V J Z L D E 4 f S Z x d W 9 0 O y w m c X V v d D t T Z W N 0 a W 9 u M S 9 h b m 5 1 Y W x f M j A x O G d n X z E 4 a l 9 h a X J w b 3 J 0 c 1 8 x M l V T M V 9 j b W F x X 2 N i N m F l N 1 9 z d G F 0 Z S B 0 e H Q v Q 2 h h b m d l Z C B U e X B l L n t I T 0 5 P L D E 5 f S Z x d W 9 0 O y w m c X V v d D t T Z W N 0 a W 9 u M S 9 h b m 5 1 Y W x f M j A x O G d n X z E 4 a l 9 h a X J w b 3 J 0 c 1 8 x M l V T M V 9 j b W F x X 2 N i N m F l N 1 9 z d G F 0 Z S B 0 e H Q v Q 2 h h b m d l Z C B U e X B l L n t J T 0 x F L D I w f S Z x d W 9 0 O y w m c X V v d D t T Z W N 0 a W 9 u M S 9 h b m 5 1 Y W x f M j A x O G d n X z E 4 a l 9 h a X J w b 3 J 0 c 1 8 x M l V T M V 9 j b W F x X 2 N i N m F l N 1 9 z d G F 0 Z S B 0 e H Q v Q 2 h h b m d l Z C B U e X B l L n t J U 0 9 Q L D I x f S Z x d W 9 0 O y w m c X V v d D t T Z W N 0 a W 9 u M S 9 h b m 5 1 Y W x f M j A x O G d n X z E 4 a l 9 h a X J w b 3 J 0 c 1 8 x M l V T M V 9 j b W F x X 2 N i N m F l N 1 9 z d G F 0 Z S B 0 e H Q v Q 2 h h b m d l Z C B U e X B l L n t J V k 9 D L D I y f S Z x d W 9 0 O y w m c X V v d D t T Z W N 0 a W 9 u M S 9 h b m 5 1 Y W x f M j A x O G d n X z E 4 a l 9 h a X J w b 3 J 0 c 1 8 x M l V T M V 9 j b W F x X 2 N i N m F l N 1 9 z d G F 0 Z S B 0 e H Q v Q 2 h h b m d l Z C B U e X B l L n t L R V Q s M j N 9 J n F 1 b 3 Q 7 L C Z x d W 9 0 O 1 N l Y 3 R p b 2 4 x L 2 F u b n V h b F 8 y M D E 4 Z 2 d f M T h q X 2 F p c n B v c n R z X z E y V V M x X 2 N t Y X F f Y 2 I 2 Y W U 3 X 3 N 0 Y X R l I H R 4 d C 9 D a G F u Z 2 V k I F R 5 c G U u e 0 1 F T 0 g s M j R 9 J n F 1 b 3 Q 7 L C Z x d W 9 0 O 1 N l Y 3 R p b 2 4 x L 2 F u b n V h b F 8 y M D E 4 Z 2 d f M T h q X 2 F p c n B v c n R z X z E y V V M x X 2 N t Y X F f Y 2 I 2 Y W U 3 X 3 N 0 Y X R l I H R 4 d C 9 D a G F u Z 2 V k I F R 5 c G U u e 0 5 B U E g s M j V 9 J n F 1 b 3 Q 7 L C Z x d W 9 0 O 1 N l Y 3 R p b 2 4 x L 2 F u b n V h b F 8 y M D E 4 Z 2 d f M T h q X 2 F p c n B v c n R z X z E y V V M x X 2 N t Y X F f Y 2 I 2 Y W U 3 X 3 N 0 Y X R l I H R 4 d C 9 D a G F u Z 2 V k I F R 5 c G U u e 0 5 N T 0 c s M j Z 9 J n F 1 b 3 Q 7 L C Z x d W 9 0 O 1 N l Y 3 R p b 2 4 x L 2 F u b n V h b F 8 y M D E 4 Z 2 d f M T h q X 2 F p c n B v c n R z X z E y V V M x X 2 N t Y X F f Y 2 I 2 Y W U 3 X 3 N 0 Y X R l I H R 4 d C 9 D a G F u Z 2 V k I F R 5 c G U u e 0 5 P L D I 3 f S Z x d W 9 0 O y w m c X V v d D t T Z W N 0 a W 9 u M S 9 h b m 5 1 Y W x f M j A x O G d n X z E 4 a l 9 h a X J w b 3 J 0 c 1 8 x M l V T M V 9 j b W F x X 2 N i N m F l N 1 9 z d G F 0 Z S B 0 e H Q v Q 2 h h b m d l Z C B U e X B l L n t O T z I s M j h 9 J n F 1 b 3 Q 7 L C Z x d W 9 0 O 1 N l Y 3 R p b 2 4 x L 2 F u b n V h b F 8 y M D E 4 Z 2 d f M T h q X 2 F p c n B v c n R z X z E y V V M x X 2 N t Y X F f Y 2 I 2 Y W U 3 X 3 N 0 Y X R l I H R 4 d C 9 D a G F u Z 2 V k I F R 5 c G U u e 0 5 P W C w y O X 0 m c X V v d D s s J n F 1 b 3 Q 7 U 2 V j d G l v b j E v Y W 5 u d W F s X z I w M T h n Z 1 8 x O G p f Y W l y c G 9 y d H N f M T J V U z F f Y 2 1 h c V 9 j Y j Z h Z T d f c 3 R h d G U g d H h 0 L 0 N o Y W 5 n Z W Q g V H l w Z S 5 7 T l Z P T C w z M H 0 m c X V v d D s s J n F 1 b 3 Q 7 U 2 V j d G l v b j E v Y W 5 u d W F s X z I w M T h n Z 1 8 x O G p f Y W l y c G 9 y d H N f M T J V U z F f Y 2 1 h c V 9 j Y j Z h Z T d f c 3 R h d G U g d H h 0 L 0 N o Y W 5 n Z W Q g V H l w Z S 5 7 T 0 x F L D M x f S Z x d W 9 0 O y w m c X V v d D t T Z W N 0 a W 9 u M S 9 h b m 5 1 Y W x f M j A x O G d n X z E 4 a l 9 h a X J w b 3 J 0 c 1 8 x M l V T M V 9 j b W F x X 2 N i N m F l N 1 9 z d G F 0 Z S B 0 e H Q v Q 2 h h b m d l Z C B U e X B l L n t Q Q U w s M z J 9 J n F 1 b 3 Q 7 L C Z x d W 9 0 O 1 N l Y 3 R p b 2 4 x L 2 F u b n V h b F 8 y M D E 4 Z 2 d f M T h q X 2 F p c n B v c n R z X z E y V V M x X 2 N t Y X F f Y 2 I 2 Y W U 3 X 3 N 0 Y X R l I H R 4 d C 9 D a G F u Z 2 V k I F R 5 c G U u e 1 B B U i w z M 3 0 m c X V v d D s s J n F 1 b 3 Q 7 U 2 V j d G l v b j E v Y W 5 u d W F s X z I w M T h n Z 1 8 x O G p f Y W l y c G 9 y d H N f M T J V U z F f Y 2 1 h c V 9 j Y j Z h Z T d f c 3 R h d G U g d H h 0 L 0 N o Y W 5 n Z W Q g V H l w Z S 5 7 U E N B L D M 0 f S Z x d W 9 0 O y w m c X V v d D t T Z W N 0 a W 9 u M S 9 h b m 5 1 Y W x f M j A x O G d n X z E 4 a l 9 h a X J w b 3 J 0 c 1 8 x M l V T M V 9 j b W F x X 2 N i N m F l N 1 9 z d G F 0 Z S B 0 e H Q v Q 2 h h b m d l Z C B U e X B l L n t Q Q 0 w s M z V 9 J n F 1 b 3 Q 7 L C Z x d W 9 0 O 1 N l Y 3 R p b 2 4 x L 2 F u b n V h b F 8 y M D E 4 Z 2 d f M T h q X 2 F p c n B v c n R z X z E y V V M x X 2 N t Y X F f Y 2 I 2 Y W U 3 X 3 N 0 Y X R l I H R 4 d C 9 D a G F u Z 2 V k I F R 5 c G U u e 1 B F Q y w z N n 0 m c X V v d D s s J n F 1 b 3 Q 7 U 2 V j d G l v b j E v Y W 5 u d W F s X z I w M T h n Z 1 8 x O G p f Y W l y c G 9 y d H N f M T J V U z F f Y 2 1 h c V 9 j Y j Z h Z T d f c 3 R h d G U g d H h 0 L 0 N o Y W 5 n Z W Q g V H l w Z S 5 7 U E Z F L D M 3 f S Z x d W 9 0 O y w m c X V v d D t T Z W N 0 a W 9 u M S 9 h b m 5 1 Y W x f M j A x O G d n X z E 4 a l 9 h a X J w b 3 J 0 c 1 8 x M l V T M V 9 j b W F x X 2 N i N m F l N 1 9 z d G F 0 Z S B 0 e H Q v Q 2 h h b m d l Z C B U e X B l L n t Q S D J P L D M 4 f S Z x d W 9 0 O y w m c X V v d D t T Z W N 0 a W 9 u M S 9 h b m 5 1 Y W x f M j A x O G d n X z E 4 a l 9 h a X J w b 3 J 0 c 1 8 x M l V T M V 9 j b W F x X 2 N i N m F l N 1 9 z d G F 0 Z S B 0 e H Q v Q 2 h h b m d l Z C B U e X B l L n t Q S y w z O X 0 m c X V v d D s s J n F 1 b 3 Q 7 U 2 V j d G l v b j E v Y W 5 u d W F s X z I w M T h n Z 1 8 x O G p f Y W l y c G 9 y d H N f M T J V U z F f Y 2 1 h c V 9 j Y j Z h Z T d f c 3 R h d G U g d H h 0 L 0 N o Y W 5 n Z W Q g V H l w Z S 5 7 U E 0 x M C w 0 M H 0 m c X V v d D s s J n F 1 b 3 Q 7 U 2 V j d G l v b j E v Y W 5 u d W F s X z I w M T h n Z 1 8 x O G p f Y W l y c G 9 y d H N f M T J V U z F f Y 2 1 h c V 9 j Y j Z h Z T d f c 3 R h d G U g d H h 0 L 0 N o Y W 5 n Z W Q g V H l w Z S 5 7 U E 0 y X z U s N D F 9 J n F 1 b 3 Q 7 L C Z x d W 9 0 O 1 N l Y 3 R p b 2 4 x L 2 F u b n V h b F 8 y M D E 4 Z 2 d f M T h q X 2 F p c n B v c n R z X z E y V V M x X 2 N t Y X F f Y 2 I 2 Y W U 3 X 3 N 0 Y X R l I H R 4 d C 9 D a G F u Z 2 V k I F R 5 c G U u e 1 B N Q y w 0 M n 0 m c X V v d D s s J n F 1 b 3 Q 7 U 2 V j d G l v b j E v Y W 5 u d W F s X z I w M T h n Z 1 8 x O G p f Y W l y c G 9 y d H N f M T J V U z F f Y 2 1 h c V 9 j Y j Z h Z T d f c 3 R h d G U g d H h 0 L 0 N o Y W 5 n Z W Q g V H l w Z S 5 7 U E 1 H L D Q z f S Z x d W 9 0 O y w m c X V v d D t T Z W N 0 a W 9 u M S 9 h b m 5 1 Y W x f M j A x O G d n X z E 4 a l 9 h a X J w b 3 J 0 c 1 8 x M l V T M V 9 j b W F x X 2 N i N m F l N 1 9 z d G F 0 Z S B 0 e H Q v Q 2 h h b m d l Z C B U e X B l L n t Q T U 4 s N D R 9 J n F 1 b 3 Q 7 L C Z x d W 9 0 O 1 N l Y 3 R p b 2 4 x L 2 F u b n V h b F 8 y M D E 4 Z 2 d f M T h q X 2 F p c n B v c n R z X z E y V V M x X 2 N t Y X F f Y 2 I 2 Y W U 3 X 3 N 0 Y X R l I H R 4 d C 9 D a G F u Z 2 V k I F R 5 c G U u e 1 B N T 1 R I U i w 0 N X 0 m c X V v d D s s J n F 1 b 3 Q 7 U 2 V j d G l v b j E v Y W 5 u d W F s X z I w M T h n Z 1 8 x O G p f Y W l y c G 9 y d H N f M T J V U z F f Y 2 1 h c V 9 j Y j Z h Z T d f c 3 R h d G U g d H h 0 L 0 N o Y W 5 n Z W Q g V H l w Z S 5 7 U E 5 B L D Q 2 f S Z x d W 9 0 O y w m c X V v d D t T Z W N 0 a W 9 u M S 9 h b m 5 1 Y W x f M j A x O G d n X z E 4 a l 9 h a X J w b 3 J 0 c 1 8 x M l V T M V 9 j b W F x X 2 N i N m F l N 1 9 z d G F 0 Z S B 0 e H Q v Q 2 h h b m d l Z C B U e X B l L n t Q T k N P T S w 0 N 3 0 m c X V v d D s s J n F 1 b 3 Q 7 U 2 V j d G l v b j E v Y W 5 u d W F s X z I w M T h n Z 1 8 x O G p f Y W l y c G 9 y d H N f M T J V U z F f Y 2 1 h c V 9 j Y j Z h Z T d f c 3 R h d G U g d H h 0 L 0 N o Y W 5 n Z W Q g V H l w Z S 5 7 U E 5 I N C w 0 O H 0 m c X V v d D s s J n F 1 b 3 Q 7 U 2 V j d G l v b j E v Y W 5 u d W F s X z I w M T h n Z 1 8 x O G p f Y W l y c G 9 y d H N f M T J V U z F f Y 2 1 h c V 9 j Y j Z h Z T d f c 3 R h d G U g d H h 0 L 0 N o Y W 5 n Z W Q g V H l w Z S 5 7 U E 5 P M y w 0 O X 0 m c X V v d D s s J n F 1 b 3 Q 7 U 2 V j d G l v b j E v Y W 5 u d W F s X z I w M T h n Z 1 8 x O G p f Y W l y c G 9 y d H N f M T J V U z F f Y 2 1 h c V 9 j Y j Z h Z T d f c 3 R h d G U g d H h 0 L 0 N o Y W 5 n Z W Q g V H l w Z S 5 7 U E 9 D L D U w f S Z x d W 9 0 O y w m c X V v d D t T Z W N 0 a W 9 u M S 9 h b m 5 1 Y W x f M j A x O G d n X z E 4 a l 9 h a X J w b 3 J 0 c 1 8 x M l V T M V 9 j b W F x X 2 N i N m F l N 1 9 z d G F 0 Z S B 0 e H Q v Q 2 h h b m d l Z C B U e X B l L n t Q U l B B L D U x f S Z x d W 9 0 O y w m c X V v d D t T Z W N 0 a W 9 u M S 9 h b m 5 1 Y W x f M j A x O G d n X z E 4 a l 9 h a X J w b 3 J 0 c 1 8 x M l V T M V 9 j b W F x X 2 N i N m F l N 1 9 z d G F 0 Z S B 0 e H Q v Q 2 h h b m d l Z C B U e X B l L n t Q U 0 k s N T J 9 J n F 1 b 3 Q 7 L C Z x d W 9 0 O 1 N l Y 3 R p b 2 4 x L 2 F u b n V h b F 8 y M D E 4 Z 2 d f M T h q X 2 F p c n B v c n R z X z E y V V M x X 2 N t Y X F f Y 2 I 2 Y W U 3 X 3 N 0 Y X R l I H R 4 d C 9 D a G F u Z 2 V k I F R 5 c G U u e 1 B T T z Q s N T N 9 J n F 1 b 3 Q 7 L C Z x d W 9 0 O 1 N l Y 3 R p b 2 4 x L 2 F u b n V h b F 8 y M D E 4 Z 2 d f M T h q X 2 F p c n B v c n R z X z E y V V M x X 2 N t Y X F f Y 2 I 2 Y W U 3 X 3 N 0 Y X R l I H R 4 d C 9 D a G F u Z 2 V k I F R 5 c G U u e 1 B U S S w 1 N H 0 m c X V v d D s s J n F 1 b 3 Q 7 U 2 V j d G l v b j E v Y W 5 u d W F s X z I w M T h n Z 1 8 x O G p f Y W l y c G 9 y d H N f M T J V U z F f Y 2 1 h c V 9 j Y j Z h Z T d f c 3 R h d G U g d H h 0 L 0 N o Y W 5 n Z W Q g V H l w Z S 5 7 U 0 8 y L D U 1 f S Z x d W 9 0 O y w m c X V v d D t T Z W N 0 a W 9 u M S 9 h b m 5 1 Y W x f M j A x O G d n X z E 4 a l 9 h a X J w b 3 J 0 c 1 8 x M l V T M V 9 j b W F x X 2 N i N m F l N 1 9 z d G F 0 Z S B 0 e H Q v Q 2 h h b m d l Z C B U e X B l L n t T T 0 F B T E s s N T Z 9 J n F 1 b 3 Q 7 L C Z x d W 9 0 O 1 N l Y 3 R p b 2 4 x L 2 F u b n V h b F 8 y M D E 4 Z 2 d f M T h q X 2 F p c n B v c n R z X z E y V V M x X 2 N t Y X F f Y 2 I 2 Y W U 3 X 3 N 0 Y X R l I H R 4 d C 9 D a G F u Z 2 V k I F R 5 c G U u e 1 N V T E Y s N T d 9 J n F 1 b 3 Q 7 L C Z x d W 9 0 O 1 N l Y 3 R p b 2 4 x L 2 F u b n V h b F 8 y M D E 4 Z 2 d f M T h q X 2 F p c n B v c n R z X z E y V V M x X 2 N t Y X F f Y 2 I 2 Y W U 3 X 3 N 0 Y X R l I H R 4 d C 9 D a G F u Z 2 V k I F R 5 c G U u e 1 R F U l A s N T h 9 J n F 1 b 3 Q 7 L C Z x d W 9 0 O 1 N l Y 3 R p b 2 4 x L 2 F u b n V h b F 8 y M D E 4 Z 2 d f M T h q X 2 F p c n B v c n R z X z E y V V M x X 2 N t Y X F f Y 2 I 2 Y W U 3 X 3 N 0 Y X R l I H R 4 d C 9 D a G F u Z 2 V k I F R 5 c G U u e 1 R P T C w 1 O X 0 m c X V v d D s s J n F 1 b 3 Q 7 U 2 V j d G l v b j E v Y W 5 u d W F s X z I w M T h n Z 1 8 x O G p f Y W l y c G 9 y d H N f M T J V U z F f Y 2 1 h c V 9 j Y j Z h Z T d f c 3 R h d G U g d H h 0 L 0 N o Y W 5 n Z W Q g V H l w Z S 5 7 V U 5 L L D Y w f S Z x d W 9 0 O y w m c X V v d D t T Z W N 0 a W 9 u M S 9 h b m 5 1 Y W x f M j A x O G d n X z E 4 a l 9 h a X J w b 3 J 0 c 1 8 x M l V T M V 9 j b W F x X 2 N i N m F l N 1 9 z d G F 0 Z S B 0 e H Q v Q 2 h h b m d l Z C B U e X B l L n t V T l I s N j F 9 J n F 1 b 3 Q 7 L C Z x d W 9 0 O 1 N l Y 3 R p b 2 4 x L 2 F u b n V h b F 8 y M D E 4 Z 2 d f M T h q X 2 F p c n B v c n R z X z E y V V M x X 2 N t Y X F f Y 2 I 2 Y W U 3 X 3 N 0 Y X R l I H R 4 d C 9 D a G F u Z 2 V k I F R 5 c G U u e 1 Z P Q 1 9 J T l Y s N j J 9 J n F 1 b 3 Q 7 L C Z x d W 9 0 O 1 N l Y 3 R p b 2 4 x L 2 F u b n V h b F 8 y M D E 4 Z 2 d f M T h q X 2 F p c n B v c n R z X z E y V V M x X 2 N t Y X F f Y 2 I 2 Y W U 3 X 3 N 0 Y X R l I H R 4 d C 9 D a G F u Z 2 V k I F R 5 c G U u e 1 h Z T E 1 O L D Y z f S Z x d W 9 0 O 1 0 s J n F 1 b 3 Q 7 Q 2 9 s d W 1 u Q 2 9 1 b n Q m c X V v d D s 6 N j Q s J n F 1 b 3 Q 7 S 2 V 5 Q 2 9 s d W 1 u T m F t Z X M m c X V v d D s 6 W 1 0 s J n F 1 b 3 Q 7 Q 2 9 s d W 1 u S W R l b n R p d G l l c y Z x d W 9 0 O z p b J n F 1 b 3 Q 7 U 2 V j d G l v b j E v Y W 5 u d W F s X z I w M T h n Z 1 8 x O G p f Y W l y c G 9 y d H N f M T J V U z F f Y 2 1 h c V 9 j Y j Z h Z T d f c 3 R h d G U g d H h 0 L 0 N o Y W 5 n Z W Q g V H l w Z S 5 7 I y B T d G F 0 Z S w w f S Z x d W 9 0 O y w m c X V v d D t T Z W N 0 a W 9 u M S 9 h b m 5 1 Y W x f M j A x O G d n X z E 4 a l 9 h a X J w b 3 J 0 c 1 8 x M l V T M V 9 j b W F x X 2 N i N m F l N 1 9 z d G F 0 Z S B 0 e H Q v Q 2 h h b m d l Z C B U e X B l L n t B Q U N E L D F 9 J n F 1 b 3 Q 7 L C Z x d W 9 0 O 1 N l Y 3 R p b 2 4 x L 2 F u b n V h b F 8 y M D E 4 Z 2 d f M T h q X 2 F p c n B v c n R z X z E y V V M x X 2 N t Y X F f Y 2 I 2 Y W U 3 X 3 N 0 Y X R l I H R 4 d C 9 D a G F u Z 2 V k I F R 5 c G U u e 0 F D R V Q s M n 0 m c X V v d D s s J n F 1 b 3 Q 7 U 2 V j d G l v b j E v Y W 5 u d W F s X z I w M T h n Z 1 8 x O G p f Y W l y c G 9 y d H N f M T J V U z F f Y 2 1 h c V 9 j Y j Z h Z T d f c 3 R h d G U g d H h 0 L 0 N o Y W 5 n Z W Q g V H l w Z S 5 7 Q U N S T 0 x F S U 4 s M 3 0 m c X V v d D s s J n F 1 b 3 Q 7 U 2 V j d G l v b j E v Y W 5 u d W F s X z I w M T h n Z 1 8 x O G p f Y W l y c G 9 y d H N f M T J V U z F f Y 2 1 h c V 9 j Y j Z h Z T d f c 3 R h d G U g d H h 0 L 0 N o Y W 5 n Z W Q g V H l w Z S 5 7 Q U x E M i w 0 f S Z x d W 9 0 O y w m c X V v d D t T Z W N 0 a W 9 u M S 9 h b m 5 1 Y W x f M j A x O G d n X z E 4 a l 9 h a X J w b 3 J 0 c 1 8 x M l V T M V 9 j b W F x X 2 N i N m F l N 1 9 z d G F 0 Z S B 0 e H Q v Q 2 h h b m d l Z C B U e X B l L n t B T E Q y X 1 B S S U 1 B U l k s N X 0 m c X V v d D s s J n F 1 b 3 Q 7 U 2 V j d G l v b j E v Y W 5 u d W F s X z I w M T h n Z 1 8 x O G p f Y W l y c G 9 y d H N f M T J V U z F f Y 2 1 h c V 9 j Y j Z h Z T d f c 3 R h d G U g d H h 0 L 0 N o Y W 5 n Z W Q g V H l w Z S 5 7 Q U x E W C w 2 f S Z x d W 9 0 O y w m c X V v d D t T Z W N 0 a W 9 u M S 9 h b m 5 1 Y W x f M j A x O G d n X z E 4 a l 9 h a X J w b 3 J 0 c 1 8 x M l V T M V 9 j b W F x X 2 N i N m F l N 1 9 z d G F 0 Z S B 0 e H Q v Q 2 h h b m d l Z C B U e X B l L n t B U E l O L D d 9 J n F 1 b 3 Q 7 L C Z x d W 9 0 O 1 N l Y 3 R p b 2 4 x L 2 F u b n V h b F 8 y M D E 4 Z 2 d f M T h q X 2 F p c n B v c n R z X z E y V V M x X 2 N t Y X F f Y 2 I 2 Y W U 3 X 3 N 0 Y X R l I H R 4 d C 9 D a G F u Z 2 V k I F R 5 c G U u e 0 J F T l o s O H 0 m c X V v d D s s J n F 1 b 3 Q 7 U 2 V j d G l v b j E v Y W 5 u d W F s X z I w M T h n Z 1 8 x O G p f Y W l y c G 9 y d H N f M T J V U z F f Y 2 1 h c V 9 j Y j Z h Z T d f c 3 R h d G U g d H h 0 L 0 N o Y W 5 n Z W Q g V H l w Z S 5 7 Q l V U Q U R J R U 5 F M T M s O X 0 m c X V v d D s s J n F 1 b 3 Q 7 U 2 V j d G l v b j E v Y W 5 u d W F s X z I w M T h n Z 1 8 x O G p f Y W l y c G 9 y d H N f M T J V U z F f Y 2 1 h c V 9 j Y j Z h Z T d f c 3 R h d G U g d H h 0 L 0 N o Y W 5 n Z W Q g V H l w Z S 5 7 Q 0 g 0 L D E w f S Z x d W 9 0 O y w m c X V v d D t T Z W N 0 a W 9 u M S 9 h b m 5 1 Y W x f M j A x O G d n X z E 4 a l 9 h a X J w b 3 J 0 c 1 8 x M l V T M V 9 j b W F x X 2 N i N m F l N 1 9 z d G F 0 Z S B 0 e H Q v Q 2 h h b m d l Z C B U e X B l L n t D T y w x M X 0 m c X V v d D s s J n F 1 b 3 Q 7 U 2 V j d G l v b j E v Y W 5 u d W F s X z I w M T h n Z 1 8 x O G p f Y W l y c G 9 y d H N f M T J V U z F f Y 2 1 h c V 9 j Y j Z h Z T d f c 3 R h d G U g d H h 0 L 0 N o Y W 5 n Z W Q g V H l w Z S 5 7 R V R I L D E y f S Z x d W 9 0 O y w m c X V v d D t T Z W N 0 a W 9 u M S 9 h b m 5 1 Y W x f M j A x O G d n X z E 4 a l 9 h a X J w b 3 J 0 c 1 8 x M l V T M V 9 j b W F x X 2 N i N m F l N 1 9 z d G F 0 Z S B 0 e H Q v Q 2 h h b m d l Z C B U e X B l L n t F V E h B L D E z f S Z x d W 9 0 O y w m c X V v d D t T Z W N 0 a W 9 u M S 9 h b m 5 1 Y W x f M j A x O G d n X z E 4 a l 9 h a X J w b 3 J 0 c 1 8 x M l V T M V 9 j b W F x X 2 N i N m F l N 1 9 z d G F 0 Z S B 0 e H Q v Q 2 h h b m d l Z C B U e X B l L n t F V E h Z L D E 0 f S Z x d W 9 0 O y w m c X V v d D t T Z W N 0 a W 9 u M S 9 h b m 5 1 Y W x f M j A x O G d n X z E 4 a l 9 h a X J w b 3 J 0 c 1 8 x M l V T M V 9 j b W F x X 2 N i N m F l N 1 9 z d G F 0 Z S B 0 e H Q v Q 2 h h b m d l Z C B U e X B l L n t F V E 9 I L D E 1 f S Z x d W 9 0 O y w m c X V v d D t T Z W N 0 a W 9 u M S 9 h b m 5 1 Y W x f M j A x O G d n X z E 4 a l 9 h a X J w b 3 J 0 c 1 8 x M l V T M V 9 j b W F x X 2 N i N m F l N 1 9 z d G F 0 Z S B 0 e H Q v Q 2 h h b m d l Z C B U e X B l L n t G Q U N E L D E 2 f S Z x d W 9 0 O y w m c X V v d D t T Z W N 0 a W 9 u M S 9 h b m 5 1 Y W x f M j A x O G d n X z E 4 a l 9 h a X J w b 3 J 0 c 1 8 x M l V T M V 9 j b W F x X 2 N i N m F l N 1 9 z d G F 0 Z S B 0 e H Q v Q 2 h h b m d l Z C B U e X B l L n t G T 1 J N L D E 3 f S Z x d W 9 0 O y w m c X V v d D t T Z W N 0 a W 9 u M S 9 h b m 5 1 Y W x f M j A x O G d n X z E 4 a l 9 h a X J w b 3 J 0 c 1 8 x M l V T M V 9 j b W F x X 2 N i N m F l N 1 9 z d G F 0 Z S B 0 e H Q v Q 2 h h b m d l Z C B U e X B l L n t G T 1 J N X 1 B S S U 1 B U l k s M T h 9 J n F 1 b 3 Q 7 L C Z x d W 9 0 O 1 N l Y 3 R p b 2 4 x L 2 F u b n V h b F 8 y M D E 4 Z 2 d f M T h q X 2 F p c n B v c n R z X z E y V V M x X 2 N t Y X F f Y 2 I 2 Y W U 3 X 3 N 0 Y X R l I H R 4 d C 9 D a G F u Z 2 V k I F R 5 c G U u e 0 h P T k 8 s M T l 9 J n F 1 b 3 Q 7 L C Z x d W 9 0 O 1 N l Y 3 R p b 2 4 x L 2 F u b n V h b F 8 y M D E 4 Z 2 d f M T h q X 2 F p c n B v c n R z X z E y V V M x X 2 N t Y X F f Y 2 I 2 Y W U 3 X 3 N 0 Y X R l I H R 4 d C 9 D a G F u Z 2 V k I F R 5 c G U u e 0 l P T E U s M j B 9 J n F 1 b 3 Q 7 L C Z x d W 9 0 O 1 N l Y 3 R p b 2 4 x L 2 F u b n V h b F 8 y M D E 4 Z 2 d f M T h q X 2 F p c n B v c n R z X z E y V V M x X 2 N t Y X F f Y 2 I 2 Y W U 3 X 3 N 0 Y X R l I H R 4 d C 9 D a G F u Z 2 V k I F R 5 c G U u e 0 l T T 1 A s M j F 9 J n F 1 b 3 Q 7 L C Z x d W 9 0 O 1 N l Y 3 R p b 2 4 x L 2 F u b n V h b F 8 y M D E 4 Z 2 d f M T h q X 2 F p c n B v c n R z X z E y V V M x X 2 N t Y X F f Y 2 I 2 Y W U 3 X 3 N 0 Y X R l I H R 4 d C 9 D a G F u Z 2 V k I F R 5 c G U u e 0 l W T 0 M s M j J 9 J n F 1 b 3 Q 7 L C Z x d W 9 0 O 1 N l Y 3 R p b 2 4 x L 2 F u b n V h b F 8 y M D E 4 Z 2 d f M T h q X 2 F p c n B v c n R z X z E y V V M x X 2 N t Y X F f Y 2 I 2 Y W U 3 X 3 N 0 Y X R l I H R 4 d C 9 D a G F u Z 2 V k I F R 5 c G U u e 0 t F V C w y M 3 0 m c X V v d D s s J n F 1 b 3 Q 7 U 2 V j d G l v b j E v Y W 5 u d W F s X z I w M T h n Z 1 8 x O G p f Y W l y c G 9 y d H N f M T J V U z F f Y 2 1 h c V 9 j Y j Z h Z T d f c 3 R h d G U g d H h 0 L 0 N o Y W 5 n Z W Q g V H l w Z S 5 7 T U V P S C w y N H 0 m c X V v d D s s J n F 1 b 3 Q 7 U 2 V j d G l v b j E v Y W 5 u d W F s X z I w M T h n Z 1 8 x O G p f Y W l y c G 9 y d H N f M T J V U z F f Y 2 1 h c V 9 j Y j Z h Z T d f c 3 R h d G U g d H h 0 L 0 N o Y W 5 n Z W Q g V H l w Z S 5 7 T k F Q S C w y N X 0 m c X V v d D s s J n F 1 b 3 Q 7 U 2 V j d G l v b j E v Y W 5 u d W F s X z I w M T h n Z 1 8 x O G p f Y W l y c G 9 y d H N f M T J V U z F f Y 2 1 h c V 9 j Y j Z h Z T d f c 3 R h d G U g d H h 0 L 0 N o Y W 5 n Z W Q g V H l w Z S 5 7 T k 1 P R y w y N n 0 m c X V v d D s s J n F 1 b 3 Q 7 U 2 V j d G l v b j E v Y W 5 u d W F s X z I w M T h n Z 1 8 x O G p f Y W l y c G 9 y d H N f M T J V U z F f Y 2 1 h c V 9 j Y j Z h Z T d f c 3 R h d G U g d H h 0 L 0 N o Y W 5 n Z W Q g V H l w Z S 5 7 T k 8 s M j d 9 J n F 1 b 3 Q 7 L C Z x d W 9 0 O 1 N l Y 3 R p b 2 4 x L 2 F u b n V h b F 8 y M D E 4 Z 2 d f M T h q X 2 F p c n B v c n R z X z E y V V M x X 2 N t Y X F f Y 2 I 2 Y W U 3 X 3 N 0 Y X R l I H R 4 d C 9 D a G F u Z 2 V k I F R 5 c G U u e 0 5 P M i w y O H 0 m c X V v d D s s J n F 1 b 3 Q 7 U 2 V j d G l v b j E v Y W 5 u d W F s X z I w M T h n Z 1 8 x O G p f Y W l y c G 9 y d H N f M T J V U z F f Y 2 1 h c V 9 j Y j Z h Z T d f c 3 R h d G U g d H h 0 L 0 N o Y W 5 n Z W Q g V H l w Z S 5 7 T k 9 Y L D I 5 f S Z x d W 9 0 O y w m c X V v d D t T Z W N 0 a W 9 u M S 9 h b m 5 1 Y W x f M j A x O G d n X z E 4 a l 9 h a X J w b 3 J 0 c 1 8 x M l V T M V 9 j b W F x X 2 N i N m F l N 1 9 z d G F 0 Z S B 0 e H Q v Q 2 h h b m d l Z C B U e X B l L n t O V k 9 M L D M w f S Z x d W 9 0 O y w m c X V v d D t T Z W N 0 a W 9 u M S 9 h b m 5 1 Y W x f M j A x O G d n X z E 4 a l 9 h a X J w b 3 J 0 c 1 8 x M l V T M V 9 j b W F x X 2 N i N m F l N 1 9 z d G F 0 Z S B 0 e H Q v Q 2 h h b m d l Z C B U e X B l L n t P T E U s M z F 9 J n F 1 b 3 Q 7 L C Z x d W 9 0 O 1 N l Y 3 R p b 2 4 x L 2 F u b n V h b F 8 y M D E 4 Z 2 d f M T h q X 2 F p c n B v c n R z X z E y V V M x X 2 N t Y X F f Y 2 I 2 Y W U 3 X 3 N 0 Y X R l I H R 4 d C 9 D a G F u Z 2 V k I F R 5 c G U u e 1 B B T C w z M n 0 m c X V v d D s s J n F 1 b 3 Q 7 U 2 V j d G l v b j E v Y W 5 u d W F s X z I w M T h n Z 1 8 x O G p f Y W l y c G 9 y d H N f M T J V U z F f Y 2 1 h c V 9 j Y j Z h Z T d f c 3 R h d G U g d H h 0 L 0 N o Y W 5 n Z W Q g V H l w Z S 5 7 U E F S L D M z f S Z x d W 9 0 O y w m c X V v d D t T Z W N 0 a W 9 u M S 9 h b m 5 1 Y W x f M j A x O G d n X z E 4 a l 9 h a X J w b 3 J 0 c 1 8 x M l V T M V 9 j b W F x X 2 N i N m F l N 1 9 z d G F 0 Z S B 0 e H Q v Q 2 h h b m d l Z C B U e X B l L n t Q Q 0 E s M z R 9 J n F 1 b 3 Q 7 L C Z x d W 9 0 O 1 N l Y 3 R p b 2 4 x L 2 F u b n V h b F 8 y M D E 4 Z 2 d f M T h q X 2 F p c n B v c n R z X z E y V V M x X 2 N t Y X F f Y 2 I 2 Y W U 3 X 3 N 0 Y X R l I H R 4 d C 9 D a G F u Z 2 V k I F R 5 c G U u e 1 B D T C w z N X 0 m c X V v d D s s J n F 1 b 3 Q 7 U 2 V j d G l v b j E v Y W 5 u d W F s X z I w M T h n Z 1 8 x O G p f Y W l y c G 9 y d H N f M T J V U z F f Y 2 1 h c V 9 j Y j Z h Z T d f c 3 R h d G U g d H h 0 L 0 N o Y W 5 n Z W Q g V H l w Z S 5 7 U E V D L D M 2 f S Z x d W 9 0 O y w m c X V v d D t T Z W N 0 a W 9 u M S 9 h b m 5 1 Y W x f M j A x O G d n X z E 4 a l 9 h a X J w b 3 J 0 c 1 8 x M l V T M V 9 j b W F x X 2 N i N m F l N 1 9 z d G F 0 Z S B 0 e H Q v Q 2 h h b m d l Z C B U e X B l L n t Q R k U s M z d 9 J n F 1 b 3 Q 7 L C Z x d W 9 0 O 1 N l Y 3 R p b 2 4 x L 2 F u b n V h b F 8 y M D E 4 Z 2 d f M T h q X 2 F p c n B v c n R z X z E y V V M x X 2 N t Y X F f Y 2 I 2 Y W U 3 X 3 N 0 Y X R l I H R 4 d C 9 D a G F u Z 2 V k I F R 5 c G U u e 1 B I M k 8 s M z h 9 J n F 1 b 3 Q 7 L C Z x d W 9 0 O 1 N l Y 3 R p b 2 4 x L 2 F u b n V h b F 8 y M D E 4 Z 2 d f M T h q X 2 F p c n B v c n R z X z E y V V M x X 2 N t Y X F f Y 2 I 2 Y W U 3 X 3 N 0 Y X R l I H R 4 d C 9 D a G F u Z 2 V k I F R 5 c G U u e 1 B L L D M 5 f S Z x d W 9 0 O y w m c X V v d D t T Z W N 0 a W 9 u M S 9 h b m 5 1 Y W x f M j A x O G d n X z E 4 a l 9 h a X J w b 3 J 0 c 1 8 x M l V T M V 9 j b W F x X 2 N i N m F l N 1 9 z d G F 0 Z S B 0 e H Q v Q 2 h h b m d l Z C B U e X B l L n t Q T T E w L D Q w f S Z x d W 9 0 O y w m c X V v d D t T Z W N 0 a W 9 u M S 9 h b m 5 1 Y W x f M j A x O G d n X z E 4 a l 9 h a X J w b 3 J 0 c 1 8 x M l V T M V 9 j b W F x X 2 N i N m F l N 1 9 z d G F 0 Z S B 0 e H Q v Q 2 h h b m d l Z C B U e X B l L n t Q T T J f N S w 0 M X 0 m c X V v d D s s J n F 1 b 3 Q 7 U 2 V j d G l v b j E v Y W 5 u d W F s X z I w M T h n Z 1 8 x O G p f Y W l y c G 9 y d H N f M T J V U z F f Y 2 1 h c V 9 j Y j Z h Z T d f c 3 R h d G U g d H h 0 L 0 N o Y W 5 n Z W Q g V H l w Z S 5 7 U E 1 D L D Q y f S Z x d W 9 0 O y w m c X V v d D t T Z W N 0 a W 9 u M S 9 h b m 5 1 Y W x f M j A x O G d n X z E 4 a l 9 h a X J w b 3 J 0 c 1 8 x M l V T M V 9 j b W F x X 2 N i N m F l N 1 9 z d G F 0 Z S B 0 e H Q v Q 2 h h b m d l Z C B U e X B l L n t Q T U c s N D N 9 J n F 1 b 3 Q 7 L C Z x d W 9 0 O 1 N l Y 3 R p b 2 4 x L 2 F u b n V h b F 8 y M D E 4 Z 2 d f M T h q X 2 F p c n B v c n R z X z E y V V M x X 2 N t Y X F f Y 2 I 2 Y W U 3 X 3 N 0 Y X R l I H R 4 d C 9 D a G F u Z 2 V k I F R 5 c G U u e 1 B N T i w 0 N H 0 m c X V v d D s s J n F 1 b 3 Q 7 U 2 V j d G l v b j E v Y W 5 u d W F s X z I w M T h n Z 1 8 x O G p f Y W l y c G 9 y d H N f M T J V U z F f Y 2 1 h c V 9 j Y j Z h Z T d f c 3 R h d G U g d H h 0 L 0 N o Y W 5 n Z W Q g V H l w Z S 5 7 U E 1 P V E h S L D Q 1 f S Z x d W 9 0 O y w m c X V v d D t T Z W N 0 a W 9 u M S 9 h b m 5 1 Y W x f M j A x O G d n X z E 4 a l 9 h a X J w b 3 J 0 c 1 8 x M l V T M V 9 j b W F x X 2 N i N m F l N 1 9 z d G F 0 Z S B 0 e H Q v Q 2 h h b m d l Z C B U e X B l L n t Q T k E s N D Z 9 J n F 1 b 3 Q 7 L C Z x d W 9 0 O 1 N l Y 3 R p b 2 4 x L 2 F u b n V h b F 8 y M D E 4 Z 2 d f M T h q X 2 F p c n B v c n R z X z E y V V M x X 2 N t Y X F f Y 2 I 2 Y W U 3 X 3 N 0 Y X R l I H R 4 d C 9 D a G F u Z 2 V k I F R 5 c G U u e 1 B O Q 0 9 N L D Q 3 f S Z x d W 9 0 O y w m c X V v d D t T Z W N 0 a W 9 u M S 9 h b m 5 1 Y W x f M j A x O G d n X z E 4 a l 9 h a X J w b 3 J 0 c 1 8 x M l V T M V 9 j b W F x X 2 N i N m F l N 1 9 z d G F 0 Z S B 0 e H Q v Q 2 h h b m d l Z C B U e X B l L n t Q T k g 0 L D Q 4 f S Z x d W 9 0 O y w m c X V v d D t T Z W N 0 a W 9 u M S 9 h b m 5 1 Y W x f M j A x O G d n X z E 4 a l 9 h a X J w b 3 J 0 c 1 8 x M l V T M V 9 j b W F x X 2 N i N m F l N 1 9 z d G F 0 Z S B 0 e H Q v Q 2 h h b m d l Z C B U e X B l L n t Q T k 8 z L D Q 5 f S Z x d W 9 0 O y w m c X V v d D t T Z W N 0 a W 9 u M S 9 h b m 5 1 Y W x f M j A x O G d n X z E 4 a l 9 h a X J w b 3 J 0 c 1 8 x M l V T M V 9 j b W F x X 2 N i N m F l N 1 9 z d G F 0 Z S B 0 e H Q v Q 2 h h b m d l Z C B U e X B l L n t Q T 0 M s N T B 9 J n F 1 b 3 Q 7 L C Z x d W 9 0 O 1 N l Y 3 R p b 2 4 x L 2 F u b n V h b F 8 y M D E 4 Z 2 d f M T h q X 2 F p c n B v c n R z X z E y V V M x X 2 N t Y X F f Y 2 I 2 Y W U 3 X 3 N 0 Y X R l I H R 4 d C 9 D a G F u Z 2 V k I F R 5 c G U u e 1 B S U E E s N T F 9 J n F 1 b 3 Q 7 L C Z x d W 9 0 O 1 N l Y 3 R p b 2 4 x L 2 F u b n V h b F 8 y M D E 4 Z 2 d f M T h q X 2 F p c n B v c n R z X z E y V V M x X 2 N t Y X F f Y 2 I 2 Y W U 3 X 3 N 0 Y X R l I H R 4 d C 9 D a G F u Z 2 V k I F R 5 c G U u e 1 B T S S w 1 M n 0 m c X V v d D s s J n F 1 b 3 Q 7 U 2 V j d G l v b j E v Y W 5 u d W F s X z I w M T h n Z 1 8 x O G p f Y W l y c G 9 y d H N f M T J V U z F f Y 2 1 h c V 9 j Y j Z h Z T d f c 3 R h d G U g d H h 0 L 0 N o Y W 5 n Z W Q g V H l w Z S 5 7 U F N P N C w 1 M 3 0 m c X V v d D s s J n F 1 b 3 Q 7 U 2 V j d G l v b j E v Y W 5 u d W F s X z I w M T h n Z 1 8 x O G p f Y W l y c G 9 y d H N f M T J V U z F f Y 2 1 h c V 9 j Y j Z h Z T d f c 3 R h d G U g d H h 0 L 0 N o Y W 5 n Z W Q g V H l w Z S 5 7 U F R J L D U 0 f S Z x d W 9 0 O y w m c X V v d D t T Z W N 0 a W 9 u M S 9 h b m 5 1 Y W x f M j A x O G d n X z E 4 a l 9 h a X J w b 3 J 0 c 1 8 x M l V T M V 9 j b W F x X 2 N i N m F l N 1 9 z d G F 0 Z S B 0 e H Q v Q 2 h h b m d l Z C B U e X B l L n t T T z I s N T V 9 J n F 1 b 3 Q 7 L C Z x d W 9 0 O 1 N l Y 3 R p b 2 4 x L 2 F u b n V h b F 8 y M D E 4 Z 2 d f M T h q X 2 F p c n B v c n R z X z E y V V M x X 2 N t Y X F f Y 2 I 2 Y W U 3 X 3 N 0 Y X R l I H R 4 d C 9 D a G F u Z 2 V k I F R 5 c G U u e 1 N P Q U F M S y w 1 N n 0 m c X V v d D s s J n F 1 b 3 Q 7 U 2 V j d G l v b j E v Y W 5 u d W F s X z I w M T h n Z 1 8 x O G p f Y W l y c G 9 y d H N f M T J V U z F f Y 2 1 h c V 9 j Y j Z h Z T d f c 3 R h d G U g d H h 0 L 0 N o Y W 5 n Z W Q g V H l w Z S 5 7 U 1 V M R i w 1 N 3 0 m c X V v d D s s J n F 1 b 3 Q 7 U 2 V j d G l v b j E v Y W 5 u d W F s X z I w M T h n Z 1 8 x O G p f Y W l y c G 9 y d H N f M T J V U z F f Y 2 1 h c V 9 j Y j Z h Z T d f c 3 R h d G U g d H h 0 L 0 N o Y W 5 n Z W Q g V H l w Z S 5 7 V E V S U C w 1 O H 0 m c X V v d D s s J n F 1 b 3 Q 7 U 2 V j d G l v b j E v Y W 5 u d W F s X z I w M T h n Z 1 8 x O G p f Y W l y c G 9 y d H N f M T J V U z F f Y 2 1 h c V 9 j Y j Z h Z T d f c 3 R h d G U g d H h 0 L 0 N o Y W 5 n Z W Q g V H l w Z S 5 7 V E 9 M L D U 5 f S Z x d W 9 0 O y w m c X V v d D t T Z W N 0 a W 9 u M S 9 h b m 5 1 Y W x f M j A x O G d n X z E 4 a l 9 h a X J w b 3 J 0 c 1 8 x M l V T M V 9 j b W F x X 2 N i N m F l N 1 9 z d G F 0 Z S B 0 e H Q v Q 2 h h b m d l Z C B U e X B l L n t V T k s s N j B 9 J n F 1 b 3 Q 7 L C Z x d W 9 0 O 1 N l Y 3 R p b 2 4 x L 2 F u b n V h b F 8 y M D E 4 Z 2 d f M T h q X 2 F p c n B v c n R z X z E y V V M x X 2 N t Y X F f Y 2 I 2 Y W U 3 X 3 N 0 Y X R l I H R 4 d C 9 D a G F u Z 2 V k I F R 5 c G U u e 1 V O U i w 2 M X 0 m c X V v d D s s J n F 1 b 3 Q 7 U 2 V j d G l v b j E v Y W 5 u d W F s X z I w M T h n Z 1 8 x O G p f Y W l y c G 9 y d H N f M T J V U z F f Y 2 1 h c V 9 j Y j Z h Z T d f c 3 R h d G U g d H h 0 L 0 N o Y W 5 n Z W Q g V H l w Z S 5 7 V k 9 D X 0 l O V i w 2 M n 0 m c X V v d D s s J n F 1 b 3 Q 7 U 2 V j d G l v b j E v Y W 5 u d W F s X z I w M T h n Z 1 8 x O G p f Y W l y c G 9 y d H N f M T J V U z F f Y 2 1 h c V 9 j Y j Z h Z T d f c 3 R h d G U g d H h 0 L 0 N o Y W 5 n Z W Q g V H l w Z S 5 7 W F l M T U 4 s N j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h b m 5 1 Y W x f M j A x O G d n X z E 4 a l 9 h a X J w b 3 J 0 c 1 8 x M l V T M V 9 j b W F x X 2 N i N m F l N 1 9 z d G F 0 Z S U y M H R 4 d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b m 5 1 Y W x f M j A x O G d n X z E 4 a l 9 h a X J w b 3 J 0 c 1 8 x M l V T M V 9 j b W F x X 2 N i N m F l N 1 9 z d G F 0 Z S U y M H R 4 d C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b m 5 1 Y W x f M j A x O G d n X z E 4 a l 9 h a X J w b 3 J 0 c 1 8 x M l V T M V 9 j b W F x X 2 N i N m F l N 1 9 z d G F 0 Z S U y M H R 4 d C 9 D a G F u Z 2 V k J T I w V H l w Z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A j u 5 q t D r U C R K + 0 L A 2 q 8 R 8 V A A A A A A I A A A A A A A N m A A D A A A A A E A A A A B k 2 A M 7 x E P z / g Z + v M l O o 2 T A A A A A A B I A A A K A A A A A Q A A A A v N Y 3 d g x E I 4 8 X j I z U S u w T n F A A A A C 7 x C H Y 2 y Z x 2 k t p O 0 d f K Z u w a 2 1 S R / z W M H y n s R o u m e D q q H v 4 h 5 k s z l B m k h q c 8 t B Z a 4 1 p j i P 6 e S v q O m Z 6 A 1 c G e o X e v z a w Z W P 1 6 J 5 I x 7 S z V b c k k R Q A A A D n t Y k X O B B K J b 7 k Z p c / j E m A 1 Q U 8 e g = = < / D a t a M a s h u p > 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33299115974DE4A9F9D2BCFD7E48759" ma:contentTypeVersion="14" ma:contentTypeDescription="Create a new document." ma:contentTypeScope="" ma:versionID="88af419f77d3686cd86f7b4fc74ca991">
  <xsd:schema xmlns:xsd="http://www.w3.org/2001/XMLSchema" xmlns:xs="http://www.w3.org/2001/XMLSchema" xmlns:p="http://schemas.microsoft.com/office/2006/metadata/properties" xmlns:ns1="http://schemas.microsoft.com/sharepoint/v3" xmlns:ns2="4ffa91fb-a0ff-4ac5-b2db-65c790d184a4" xmlns:ns3="http://schemas.microsoft.com/sharepoint.v3" xmlns:ns4="http://schemas.microsoft.com/sharepoint/v3/fields" xmlns:ns5="4a60d1e6-9fb0-49a5-b8a6-8b05d7a50250" xmlns:ns6="c45a38fa-5f4a-4a15-8f16-325b23925f60" targetNamespace="http://schemas.microsoft.com/office/2006/metadata/properties" ma:root="true" ma:fieldsID="61b9f09a0c4a759ca6911b327f83c723" ns1:_="" ns2:_="" ns3:_="" ns4:_="" ns5:_="" ns6:_="">
    <xsd:import namespace="http://schemas.microsoft.com/sharepoint/v3"/>
    <xsd:import namespace="4ffa91fb-a0ff-4ac5-b2db-65c790d184a4"/>
    <xsd:import namespace="http://schemas.microsoft.com/sharepoint.v3"/>
    <xsd:import namespace="http://schemas.microsoft.com/sharepoint/v3/fields"/>
    <xsd:import namespace="4a60d1e6-9fb0-49a5-b8a6-8b05d7a50250"/>
    <xsd:import namespace="c45a38fa-5f4a-4a15-8f16-325b23925f60"/>
    <xsd:element name="properties">
      <xsd:complexType>
        <xsd:sequence>
          <xsd:element name="documentManagement">
            <xsd:complexType>
              <xsd:all>
                <xsd:element ref="ns2:Document_x0020_Creation_x0020_Date" minOccurs="0"/>
                <xsd:element ref="ns2:Creator" minOccurs="0"/>
                <xsd:element ref="ns2:EPA_x0020_Office" minOccurs="0"/>
                <xsd:element ref="ns2:Record" minOccurs="0"/>
                <xsd:element ref="ns3:CategoryDescription" minOccurs="0"/>
                <xsd:element ref="ns2:Identifier" minOccurs="0"/>
                <xsd:element ref="ns2:EPA_x0020_Contributor" minOccurs="0"/>
                <xsd:element ref="ns2:External_x0020_Contributor" minOccurs="0"/>
                <xsd:element ref="ns4:_Coverage" minOccurs="0"/>
                <xsd:element ref="ns2:EPA_x0020_Related_x0020_Documents" minOccurs="0"/>
                <xsd:element ref="ns4:_Source" minOccurs="0"/>
                <xsd:element ref="ns2:Rights" minOccurs="0"/>
                <xsd:element ref="ns1:Language" minOccurs="0"/>
                <xsd:element ref="ns2:j747ac98061d40f0aa7bd47e1db5675d" minOccurs="0"/>
                <xsd:element ref="ns2:TaxKeywordTaxHTField" minOccurs="0"/>
                <xsd:element ref="ns2:TaxCatchAllLabel" minOccurs="0"/>
                <xsd:element ref="ns2:TaxCatchAll" minOccurs="0"/>
                <xsd:element ref="ns5:MediaServiceMetadata" minOccurs="0"/>
                <xsd:element ref="ns5:MediaServiceFastMetadata" minOccurs="0"/>
                <xsd:element ref="ns6:SharedWithUsers" minOccurs="0"/>
                <xsd:element ref="ns6:SharedWithDetails" minOccurs="0"/>
                <xsd:element ref="ns5:lcf76f155ced4ddcb4097134ff3c332f" minOccurs="0"/>
                <xsd:element ref="ns5:MediaServiceOCR" minOccurs="0"/>
                <xsd:element ref="ns5:MediaServiceGenerationTime" minOccurs="0"/>
                <xsd:element ref="ns5:MediaServiceEventHashCode" minOccurs="0"/>
                <xsd:element ref="ns5:MediaServiceObjectDetectorVersions" minOccurs="0"/>
                <xsd:element ref="ns5:MediaServiceSearchProperties" minOccurs="0"/>
                <xsd:element ref="ns5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Language" ma:index="17" nillable="true" ma:displayName="Language" ma:default="English" ma:description="Select the document language from the drop down." ma:format="Dropdown" ma:internalName="Language" ma:readOnly="false">
      <xsd:simpleType>
        <xsd:restriction base="dms:Choice">
          <xsd:enumeration value="Arabic (Saudi Arabia)"/>
          <xsd:enumeration value="Bulgarian (Bulgaria)"/>
          <xsd:enumeration value="Chinese (Hong Kong S.A.R.)"/>
          <xsd:enumeration value="Chinese (People's Republic of China)"/>
          <xsd:enumeration value="Chinese (Taiwan)"/>
          <xsd:enumeration value="Croatian (Croatia)"/>
          <xsd:enumeration value="Czech (Czech Republic)"/>
          <xsd:enumeration value="Danish (Denmark)"/>
          <xsd:enumeration value="Dutch (Netherlands)"/>
          <xsd:enumeration value="English"/>
          <xsd:enumeration value="Estonian (Estonia)"/>
          <xsd:enumeration value="Finnish (Finland)"/>
          <xsd:enumeration value="French (France)"/>
          <xsd:enumeration value="German (Germany)"/>
          <xsd:enumeration value="Greek (Greece)"/>
          <xsd:enumeration value="Hebrew (Israel)"/>
          <xsd:enumeration value="Hindi (India)"/>
          <xsd:enumeration value="Hungarian (Hungary)"/>
          <xsd:enumeration value="Indonesian (Indonesia)"/>
          <xsd:enumeration value="Italian (Italy)"/>
          <xsd:enumeration value="Japanese (Japan)"/>
          <xsd:enumeration value="Korean (Korea)"/>
          <xsd:enumeration value="Latvian (Latvia)"/>
          <xsd:enumeration value="Lithuanian (Lithuania)"/>
          <xsd:enumeration value="Malay (Malaysia)"/>
          <xsd:enumeration value="Norwegian (Bokmal) (Norway)"/>
          <xsd:enumeration value="Polish (Poland)"/>
          <xsd:enumeration value="Portuguese (Brazil)"/>
          <xsd:enumeration value="Portuguese (Portugal)"/>
          <xsd:enumeration value="Romanian (Romania)"/>
          <xsd:enumeration value="Russian (Russia)"/>
          <xsd:enumeration value="Serbian (Latin) (Serbia)"/>
          <xsd:enumeration value="Slovak (Slovakia)"/>
          <xsd:enumeration value="Slovenian (Slovenia)"/>
          <xsd:enumeration value="Spanish (Spain)"/>
          <xsd:enumeration value="Swedish (Sweden)"/>
          <xsd:enumeration value="Thai (Thailand)"/>
          <xsd:enumeration value="Turkish (Turkey)"/>
          <xsd:enumeration value="Ukrainian (Ukraine)"/>
          <xsd:enumeration value="Urdu (Islamic Republic of Pakistan)"/>
          <xsd:enumeration value="Vietnamese (Vietnam)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fa91fb-a0ff-4ac5-b2db-65c790d184a4" elementFormDefault="qualified">
    <xsd:import namespace="http://schemas.microsoft.com/office/2006/documentManagement/types"/>
    <xsd:import namespace="http://schemas.microsoft.com/office/infopath/2007/PartnerControls"/>
    <xsd:element name="Document_x0020_Creation_x0020_Date" ma:index="2" nillable="true" ma:displayName="Document Date" ma:default="[today]" ma:description="Enter the date this document was last modified. The upload date has been entered by default." ma:format="DateOnly" ma:internalName="Document_x0020_Creation_x0020_Date" ma:readOnly="false">
      <xsd:simpleType>
        <xsd:restriction base="dms:DateTime"/>
      </xsd:simpleType>
    </xsd:element>
    <xsd:element name="Creator" ma:index="3" nillable="true" ma:displayName="Creator" ma:description="Enter the person primarily responsible for the document. The name of the person uploading the document has been entered by default." ma:list="UserInfo" ma:SharePointGroup="0" ma:internalName="Creator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PA_x0020_Office" ma:index="4" nillable="true" ma:displayName="EPA Office" ma:description="Enter the EPA organization primarily responsible for the document. The office of the person uploading the document has been entered by default." ma:internalName="EPA_x0020_Office" ma:readOnly="false">
      <xsd:simpleType>
        <xsd:restriction base="dms:Text">
          <xsd:maxLength value="255"/>
        </xsd:restriction>
      </xsd:simpleType>
    </xsd:element>
    <xsd:element name="Record" ma:index="5" nillable="true" ma:displayName="Record" ma:default="Shared" ma:description="For documents that provide evidence of EPA decisions and actions, select &quot;Shared&quot; (open access) or &quot;Private&quot; (restricted access)." ma:format="Dropdown" ma:internalName="Record" ma:readOnly="false">
      <xsd:simpleType>
        <xsd:restriction base="dms:Choice">
          <xsd:enumeration value="None"/>
          <xsd:enumeration value="Shared"/>
          <xsd:enumeration value="Private"/>
        </xsd:restriction>
      </xsd:simpleType>
    </xsd:element>
    <xsd:element name="Identifier" ma:index="9" nillable="true" ma:displayName="Identifier" ma:description="Enter all EPA identification numbers applicable to this document, one on each line." ma:internalName="Identifier" ma:readOnly="false">
      <xsd:simpleType>
        <xsd:restriction base="dms:Note">
          <xsd:maxLength value="255"/>
        </xsd:restriction>
      </xsd:simpleType>
    </xsd:element>
    <xsd:element name="EPA_x0020_Contributor" ma:index="11" nillable="true" ma:displayName="EPA Contributor" ma:description="Enter an EPA person who contributed to the creation of the document but is not the primary author." ma:list="UserInfo" ma:SharePointGroup="0" ma:internalName="EPA_x0020_Contributor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xternal_x0020_Contributor" ma:index="12" nillable="true" ma:displayName="External Contributor" ma:description="Enter a non-EPA person who contributed to the creation of the document but is not the primary author." ma:internalName="External_x0020_Contributor" ma:readOnly="false">
      <xsd:simpleType>
        <xsd:restriction base="dms:Note">
          <xsd:maxLength value="255"/>
        </xsd:restriction>
      </xsd:simpleType>
    </xsd:element>
    <xsd:element name="EPA_x0020_Related_x0020_Documents" ma:index="14" nillable="true" ma:displayName="Other Related Documents" ma:description="Enter any related document." ma:internalName="EPA_x0020_Related_x0020_Documents" ma:readOnly="false">
      <xsd:simpleType>
        <xsd:restriction base="dms:Note">
          <xsd:maxLength value="255"/>
        </xsd:restriction>
      </xsd:simpleType>
    </xsd:element>
    <xsd:element name="Rights" ma:index="16" nillable="true" ma:displayName="Rights" ma:description="Enter information about intellectual property rights held over the document (e.g. copyright, patent, trademark)." ma:internalName="Rights" ma:readOnly="false">
      <xsd:simpleType>
        <xsd:restriction base="dms:Note">
          <xsd:maxLength value="255"/>
        </xsd:restriction>
      </xsd:simpleType>
    </xsd:element>
    <xsd:element name="j747ac98061d40f0aa7bd47e1db5675d" ma:index="19" nillable="true" ma:taxonomy="true" ma:internalName="j747ac98061d40f0aa7bd47e1db5675d" ma:taxonomyFieldName="Document_x0020_Type" ma:displayName="Document Type" ma:readOnly="false" ma:default="" ma:fieldId="{3747ac98-061d-40f0-aa7b-d47e1db5675d}" ma:sspId="29f62856-1543-49d4-a736-4569d363f533" ma:termSetId="e06cd6a9-a175-4da0-81cb-8dba7aa394a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KeywordTaxHTField" ma:index="21" nillable="true" ma:taxonomy="true" ma:internalName="TaxKeywordTaxHTField" ma:taxonomyFieldName="TaxKeyword" ma:displayName="Enterprise Keywords" ma:readOnly="false" ma:fieldId="{23f27201-bee3-471e-b2e7-b64fd8b7ca38}" ma:taxonomyMulti="true" ma:sspId="29f62856-1543-49d4-a736-4569d363f533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TaxCatchAllLabel" ma:index="23" nillable="true" ma:displayName="Taxonomy Catch All Column1" ma:hidden="true" ma:list="{a8ae145e-0eff-4316-bb29-bdcf94f75929}" ma:internalName="TaxCatchAllLabel" ma:readOnly="true" ma:showField="CatchAllDataLabel" ma:web="c45a38fa-5f4a-4a15-8f16-325b23925f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" ma:index="24" nillable="true" ma:displayName="Taxonomy Catch All Column" ma:hidden="true" ma:list="{a8ae145e-0eff-4316-bb29-bdcf94f75929}" ma:internalName="TaxCatchAll" ma:showField="CatchAllData" ma:web="c45a38fa-5f4a-4a15-8f16-325b23925f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.v3" elementFormDefault="qualified">
    <xsd:import namespace="http://schemas.microsoft.com/office/2006/documentManagement/types"/>
    <xsd:import namespace="http://schemas.microsoft.com/office/infopath/2007/PartnerControls"/>
    <xsd:element name="CategoryDescription" ma:index="6" nillable="true" ma:displayName="Description" ma:description="Enter a brief description." ma:internalName="CategoryDescription" ma:readOnly="fals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Coverage" ma:index="13" nillable="true" ma:displayName="Coverage" ma:description="Enter the geographic location, jurisdiction, or time period for which the document is relevant." ma:internalName="_Coverage" ma:readOnly="false">
      <xsd:simpleType>
        <xsd:restriction base="dms:Text">
          <xsd:maxLength value="255"/>
        </xsd:restriction>
      </xsd:simpleType>
    </xsd:element>
    <xsd:element name="_Source" ma:index="15" nillable="true" ma:displayName="Source" ma:description="Enter a source from which the document is derived." ma:internalName="_Source" ma:readOnly="fals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60d1e6-9fb0-49a5-b8a6-8b05d7a5025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2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2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33" nillable="true" ma:taxonomy="true" ma:internalName="lcf76f155ced4ddcb4097134ff3c332f" ma:taxonomyFieldName="MediaServiceImageTags" ma:displayName="Image Tags" ma:readOnly="false" ma:fieldId="{5cf76f15-5ced-4ddc-b409-7134ff3c332f}" ma:taxonomyMulti="true" ma:sspId="29f62856-1543-49d4-a736-4569d363f53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3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3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3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37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38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39" nillable="true" ma:displayName="MediaServiceDateTaken" ma:hidden="true" ma:indexed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5a38fa-5f4a-4a15-8f16-325b23925f60" elementFormDefault="qualified">
    <xsd:import namespace="http://schemas.microsoft.com/office/2006/documentManagement/types"/>
    <xsd:import namespace="http://schemas.microsoft.com/office/infopath/2007/PartnerControls"/>
    <xsd:element name="SharedWithUsers" ma:index="3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3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5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haredContentType xmlns="Microsoft.SharePoint.Taxonomy.ContentTypeSync" SourceId="29f62856-1543-49d4-a736-4569d363f533" ContentTypeId="0x0101" PreviousValue="false"/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Source xmlns="http://schemas.microsoft.com/sharepoint/v3/fields" xsi:nil="true"/>
    <Language xmlns="http://schemas.microsoft.com/sharepoint/v3">English</Language>
    <j747ac98061d40f0aa7bd47e1db5675d xmlns="4ffa91fb-a0ff-4ac5-b2db-65c790d184a4">
      <Terms xmlns="http://schemas.microsoft.com/office/infopath/2007/PartnerControls"/>
    </j747ac98061d40f0aa7bd47e1db5675d>
    <External_x0020_Contributor xmlns="4ffa91fb-a0ff-4ac5-b2db-65c790d184a4" xsi:nil="true"/>
    <TaxKeywordTaxHTField xmlns="4ffa91fb-a0ff-4ac5-b2db-65c790d184a4">
      <Terms xmlns="http://schemas.microsoft.com/office/infopath/2007/PartnerControls"/>
    </TaxKeywordTaxHTField>
    <Record xmlns="4ffa91fb-a0ff-4ac5-b2db-65c790d184a4">Shared</Record>
    <Rights xmlns="4ffa91fb-a0ff-4ac5-b2db-65c790d184a4" xsi:nil="true"/>
    <Document_x0020_Creation_x0020_Date xmlns="4ffa91fb-a0ff-4ac5-b2db-65c790d184a4">2024-06-15T20:01:00+00:00</Document_x0020_Creation_x0020_Date>
    <EPA_x0020_Office xmlns="4ffa91fb-a0ff-4ac5-b2db-65c790d184a4" xsi:nil="true"/>
    <CategoryDescription xmlns="http://schemas.microsoft.com/sharepoint.v3" xsi:nil="true"/>
    <Identifier xmlns="4ffa91fb-a0ff-4ac5-b2db-65c790d184a4" xsi:nil="true"/>
    <_Coverage xmlns="http://schemas.microsoft.com/sharepoint/v3/fields" xsi:nil="true"/>
    <Creator xmlns="4ffa91fb-a0ff-4ac5-b2db-65c790d184a4">
      <UserInfo>
        <DisplayName/>
        <AccountId xsi:nil="true"/>
        <AccountType/>
      </UserInfo>
    </Creator>
    <EPA_x0020_Related_x0020_Documents xmlns="4ffa91fb-a0ff-4ac5-b2db-65c790d184a4" xsi:nil="true"/>
    <EPA_x0020_Contributor xmlns="4ffa91fb-a0ff-4ac5-b2db-65c790d184a4">
      <UserInfo>
        <DisplayName/>
        <AccountId xsi:nil="true"/>
        <AccountType/>
      </UserInfo>
    </EPA_x0020_Contributor>
    <TaxCatchAll xmlns="4ffa91fb-a0ff-4ac5-b2db-65c790d184a4" xsi:nil="true"/>
    <lcf76f155ced4ddcb4097134ff3c332f xmlns="4a60d1e6-9fb0-49a5-b8a6-8b05d7a50250">
      <Terms xmlns="http://schemas.microsoft.com/office/infopath/2007/PartnerControls"/>
    </lcf76f155ced4ddcb4097134ff3c332f>
    <SharedWithUsers xmlns="c45a38fa-5f4a-4a15-8f16-325b23925f60">
      <UserInfo>
        <DisplayName/>
        <AccountId xsi:nil="true"/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F51C066B-8B21-48CB-AA95-08997966BE7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A3653F5-3889-4794-A872-A4446B585B04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18C35A1F-36D3-4776-8F7B-3244A5BE17A0}"/>
</file>

<file path=customXml/itemProps4.xml><?xml version="1.0" encoding="utf-8"?>
<ds:datastoreItem xmlns:ds="http://schemas.openxmlformats.org/officeDocument/2006/customXml" ds:itemID="{E2E5CB6C-E860-4536-99AA-A82EDC72BF24}">
  <ds:schemaRefs>
    <ds:schemaRef ds:uri="Microsoft.SharePoint.Taxonomy.ContentTypeSync"/>
  </ds:schemaRefs>
</ds:datastoreItem>
</file>

<file path=customXml/itemProps5.xml><?xml version="1.0" encoding="utf-8"?>
<ds:datastoreItem xmlns:ds="http://schemas.openxmlformats.org/officeDocument/2006/customXml" ds:itemID="{177800A3-45F5-4E64-8069-7AF11199344B}">
  <ds:schemaRefs>
    <ds:schemaRef ds:uri="http://www.w3.org/XML/1998/namespace"/>
    <ds:schemaRef ds:uri="http://schemas.microsoft.com/sharepoint/v3"/>
    <ds:schemaRef ds:uri="http://schemas.microsoft.com/office/infopath/2007/PartnerControls"/>
    <ds:schemaRef ds:uri="http://schemas.openxmlformats.org/package/2006/metadata/core-properties"/>
    <ds:schemaRef ds:uri="http://purl.org/dc/dcmitype/"/>
    <ds:schemaRef ds:uri="http://schemas.microsoft.com/sharepoint/v3/fields"/>
    <ds:schemaRef ds:uri="http://schemas.microsoft.com/office/2006/documentManagement/types"/>
    <ds:schemaRef ds:uri="http://purl.org/dc/elements/1.1/"/>
    <ds:schemaRef ds:uri="ba8eb6be-0955-44cd-ad6c-1ec625d649b5"/>
    <ds:schemaRef ds:uri="http://schemas.microsoft.com/sharepoint.v3"/>
    <ds:schemaRef ds:uri="http://purl.org/dc/terms/"/>
    <ds:schemaRef ds:uri="46aa0371-c0be-4330-a5ff-ec128acf39ed"/>
    <ds:schemaRef ds:uri="4ffa91fb-a0ff-4ac5-b2db-65c790d184a4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49</vt:i4>
      </vt:variant>
      <vt:variant>
        <vt:lpstr>Named Ranges</vt:lpstr>
      </vt:variant>
      <vt:variant>
        <vt:i4>43</vt:i4>
      </vt:variant>
    </vt:vector>
  </HeadingPairs>
  <TitlesOfParts>
    <vt:vector size="92" baseType="lpstr">
      <vt:lpstr>README</vt:lpstr>
      <vt:lpstr>State Totals 12</vt:lpstr>
      <vt:lpstr>All Sectors 12 CAPs</vt:lpstr>
      <vt:lpstr>All Sectors 12 HAPs</vt:lpstr>
      <vt:lpstr>All Sectors 36</vt:lpstr>
      <vt:lpstr>Model Species 12</vt:lpstr>
      <vt:lpstr>Model Species 36</vt:lpstr>
      <vt:lpstr>afdust</vt:lpstr>
      <vt:lpstr>fertilizer</vt:lpstr>
      <vt:lpstr>livestock</vt:lpstr>
      <vt:lpstr>biogenics 36</vt:lpstr>
      <vt:lpstr>biogenics 12</vt:lpstr>
      <vt:lpstr>nonpt</vt:lpstr>
      <vt:lpstr>np_solvents</vt:lpstr>
      <vt:lpstr>openburn</vt:lpstr>
      <vt:lpstr>nonroad</vt:lpstr>
      <vt:lpstr>np_oilgas</vt:lpstr>
      <vt:lpstr>onroad all</vt:lpstr>
      <vt:lpstr>rail</vt:lpstr>
      <vt:lpstr>rwc</vt:lpstr>
      <vt:lpstr>airports</vt:lpstr>
      <vt:lpstr>ptegu</vt:lpstr>
      <vt:lpstr>ptnonipm</vt:lpstr>
      <vt:lpstr>pt_oilgas</vt:lpstr>
      <vt:lpstr>cmv_c1c2 36</vt:lpstr>
      <vt:lpstr>cmv_c1c2 12</vt:lpstr>
      <vt:lpstr>cmv_c3 36</vt:lpstr>
      <vt:lpstr>cmv_c3 12</vt:lpstr>
      <vt:lpstr>canmex_area 12</vt:lpstr>
      <vt:lpstr>canmex_area 36</vt:lpstr>
      <vt:lpstr>canmex_ag 12</vt:lpstr>
      <vt:lpstr>canmex_ag 36</vt:lpstr>
      <vt:lpstr>canada_onroad 12</vt:lpstr>
      <vt:lpstr>canada_onroad 36</vt:lpstr>
      <vt:lpstr>mexico_onroad 12US1</vt:lpstr>
      <vt:lpstr>mexico_onroad 36US3</vt:lpstr>
      <vt:lpstr>canmex_point 12US1</vt:lpstr>
      <vt:lpstr>canmex_point 36US3</vt:lpstr>
      <vt:lpstr>canada_og2D 12US1</vt:lpstr>
      <vt:lpstr>canada_og2D 36US3</vt:lpstr>
      <vt:lpstr>canada_afdust 12</vt:lpstr>
      <vt:lpstr>canada_afdust 36</vt:lpstr>
      <vt:lpstr>canada_ptdust 12US1</vt:lpstr>
      <vt:lpstr>canada_ptdust 36US3</vt:lpstr>
      <vt:lpstr>ptagfire</vt:lpstr>
      <vt:lpstr>ptfire-rx</vt:lpstr>
      <vt:lpstr>ptfire-wild</vt:lpstr>
      <vt:lpstr>ptfire_othna 12</vt:lpstr>
      <vt:lpstr>ptfire_othna 36</vt:lpstr>
      <vt:lpstr>'ptfire-rx'!annual_2011_draft_ptfire_12US2_cbo5_soa</vt:lpstr>
      <vt:lpstr>'ptfire-wild'!annual_2011_draft_ptfire_12US2_cbo5_soa</vt:lpstr>
      <vt:lpstr>afdust!annual_2011ea_v6_11f_afdust_12US2_cmaq_cb05_soa_state</vt:lpstr>
      <vt:lpstr>'canada_afdust 12'!annual_2011ea_v6_11f_afdust_12US2_cmaq_cb05_soa_state</vt:lpstr>
      <vt:lpstr>afdust!annual_2011ea_v6_11f_afdust_12US2_cmaq_cb05_soa_state_1</vt:lpstr>
      <vt:lpstr>afdust!annual_2011ea_v6_11f_afdust_12US2_cmaq_cb05_soa_state_2</vt:lpstr>
      <vt:lpstr>afdust!annual_2011ea_v6_11f_afdust_12US2_cmaq_cb05_soa_state_3</vt:lpstr>
      <vt:lpstr>afdust!annual_2011ea_v6_11f_afdust_12US2_cmaq_cb05_soa_state_4</vt:lpstr>
      <vt:lpstr>afdust!annual_2011ea_v6_11f_afdust_12US2_cmaq_cb05_soa_state_5</vt:lpstr>
      <vt:lpstr>fertilizer!annual_2011ea_v6_11f_c1c2rail_12US2_cbo5_soa_state</vt:lpstr>
      <vt:lpstr>livestock!annual_2011ea_v6_11f_c1c2rail_12US2_cbo5_soa_state</vt:lpstr>
      <vt:lpstr>rail!annual_2011ea_v6_11f_c1c2rail_12US2_cbo5_soa_state</vt:lpstr>
      <vt:lpstr>'cmv_c1c2 12'!annual_2011ea_v6_11f_c3marine_12US2_cbo5_soa_state</vt:lpstr>
      <vt:lpstr>'cmv_c1c2 36'!annual_2011ea_v6_11f_c3marine_12US2_cbo5_soa_state</vt:lpstr>
      <vt:lpstr>'cmv_c3 12'!annual_2011ea_v6_11f_c3marine_12US2_cbo5_soa_state</vt:lpstr>
      <vt:lpstr>'cmv_c3 36'!annual_2011ea_v6_11f_c3marine_12US2_cbo5_soa_state</vt:lpstr>
      <vt:lpstr>'cmv_c3 36'!annual_2011ea_v6_11f_c3marine_12US2_cbo5_soa_state_1</vt:lpstr>
      <vt:lpstr>nonpt!annual_2011ea_v6_11f_nonpt_12US2_cbo5_soa_state</vt:lpstr>
      <vt:lpstr>openburn!annual_2011ea_v6_11f_nonpt_12US2_cbo5_soa_state</vt:lpstr>
      <vt:lpstr>ptagfire!annual_2011ea_v6_11f_nonpt_12US2_cbo5_soa_state</vt:lpstr>
      <vt:lpstr>nonroad!annual_2011ea_v6_11f_nonroad_12US2_cbo5_soa_state</vt:lpstr>
      <vt:lpstr>'canmex_ag 12'!annual_2011ea_v6_11f_othar_12US2_cmaq_cb05_soa_state</vt:lpstr>
      <vt:lpstr>'canmex_ag 36'!annual_2011ea_v6_11f_othar_12US2_cmaq_cb05_soa_state</vt:lpstr>
      <vt:lpstr>'canmex_area 12'!annual_2011ea_v6_11f_othar_12US2_cmaq_cb05_soa_state</vt:lpstr>
      <vt:lpstr>'canmex_area 36'!annual_2011ea_v6_11f_othar_12US2_cmaq_cb05_soa_state</vt:lpstr>
      <vt:lpstr>'ptfire_othna 12'!annual_2011ea_v6_11f_othar_12US2_cmaq_cb05_soa_state</vt:lpstr>
      <vt:lpstr>'ptfire_othna 36'!annual_2011ea_v6_11f_othar_12US2_cmaq_cb05_soa_state</vt:lpstr>
      <vt:lpstr>'canada_onroad 12'!annual_2011ea_v6_11f_othon_12US2_cmaq_cb05_soa_state</vt:lpstr>
      <vt:lpstr>'canada_onroad 36'!annual_2011ea_v6_11f_othon_12US2_cmaq_cb05_soa_state</vt:lpstr>
      <vt:lpstr>'mexico_onroad 12US1'!annual_2011ea_v6_11f_othon_12US2_cmaq_cb05_soa_state</vt:lpstr>
      <vt:lpstr>'mexico_onroad 36US3'!annual_2011ea_v6_11f_othon_12US2_cmaq_cb05_soa_state</vt:lpstr>
      <vt:lpstr>'canada_og2D 12US1'!annual_2011ea_v6_11f_othpt_12US2_cmaq_cb05_soa_state</vt:lpstr>
      <vt:lpstr>'canada_og2D 36US3'!annual_2011ea_v6_11f_othpt_12US2_cmaq_cb05_soa_state</vt:lpstr>
      <vt:lpstr>'canmex_point 12US1'!annual_2011ea_v6_11f_othpt_12US2_cmaq_cb05_soa_state</vt:lpstr>
      <vt:lpstr>'canmex_point 36US3'!annual_2011ea_v6_11f_othpt_12US2_cmaq_cb05_soa_state</vt:lpstr>
      <vt:lpstr>np_solvents!annual_2011ea_v6_11f_ptipm_12US2_cbo5_soa_state</vt:lpstr>
      <vt:lpstr>ptegu!annual_2011ea_v6_11f_ptipm_12US2_cbo5_soa_state</vt:lpstr>
      <vt:lpstr>airports!annual_2011ea_v6_11f_ptnonipm_12US2_cbo5_soa_state</vt:lpstr>
      <vt:lpstr>pt_oilgas!annual_2011ea_v6_11f_ptnonipm_12US2_cbo5_soa_state</vt:lpstr>
      <vt:lpstr>ptnonipm!annual_2011ea_v6_11f_ptnonipm_12US2_cbo5_soa_state</vt:lpstr>
      <vt:lpstr>rwc!annual_2011ea_v6_11f_rwc_12US2_cbo5_soa_state</vt:lpstr>
      <vt:lpstr>'biogenics 36'!beis</vt:lpstr>
      <vt:lpstr>beis</vt:lpstr>
    </vt:vector>
  </TitlesOfParts>
  <Manager/>
  <Company>US-EPA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jbeidler</dc:creator>
  <cp:keywords/>
  <dc:description/>
  <cp:lastModifiedBy>Talgo, Kevin</cp:lastModifiedBy>
  <cp:revision/>
  <dcterms:created xsi:type="dcterms:W3CDTF">2013-06-04T13:06:38Z</dcterms:created>
  <dcterms:modified xsi:type="dcterms:W3CDTF">2025-02-25T14:44:00Z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2cd34214-4147-4e57-9bee-9b794e65ab80</vt:lpwstr>
  </property>
  <property fmtid="{D5CDD505-2E9C-101B-9397-08002B2CF9AE}" pid="3" name="ContentTypeId">
    <vt:lpwstr>0x010100D33299115974DE4A9F9D2BCFD7E48759</vt:lpwstr>
  </property>
  <property fmtid="{D5CDD505-2E9C-101B-9397-08002B2CF9AE}" pid="4" name="TaxKeyword">
    <vt:lpwstr/>
  </property>
  <property fmtid="{D5CDD505-2E9C-101B-9397-08002B2CF9AE}" pid="5" name="Document_x0020_Type">
    <vt:lpwstr/>
  </property>
  <property fmtid="{D5CDD505-2E9C-101B-9397-08002B2CF9AE}" pid="6" name="MediaServiceImageTags">
    <vt:lpwstr/>
  </property>
  <property fmtid="{D5CDD505-2E9C-101B-9397-08002B2CF9AE}" pid="7" name="_SourceUrl">
    <vt:lpwstr/>
  </property>
  <property fmtid="{D5CDD505-2E9C-101B-9397-08002B2CF9AE}" pid="8" name="_SharedFileIndex">
    <vt:lpwstr/>
  </property>
  <property fmtid="{D5CDD505-2E9C-101B-9397-08002B2CF9AE}" pid="9" name="ComplianceAssetId">
    <vt:lpwstr/>
  </property>
  <property fmtid="{D5CDD505-2E9C-101B-9397-08002B2CF9AE}" pid="10" name="EPA Subject">
    <vt:lpwstr/>
  </property>
  <property fmtid="{D5CDD505-2E9C-101B-9397-08002B2CF9AE}" pid="11" name="_ExtendedDescription">
    <vt:lpwstr/>
  </property>
  <property fmtid="{D5CDD505-2E9C-101B-9397-08002B2CF9AE}" pid="12" name="Document Type">
    <vt:lpwstr/>
  </property>
  <property fmtid="{D5CDD505-2E9C-101B-9397-08002B2CF9AE}" pid="13" name="e3f09c3df709400db2417a7161762d62">
    <vt:lpwstr/>
  </property>
  <property fmtid="{D5CDD505-2E9C-101B-9397-08002B2CF9AE}" pid="14" name="Records Status">
    <vt:lpwstr>Pending</vt:lpwstr>
  </property>
  <property fmtid="{D5CDD505-2E9C-101B-9397-08002B2CF9AE}" pid="15" name="EPA_x0020_Subject">
    <vt:lpwstr/>
  </property>
  <property fmtid="{D5CDD505-2E9C-101B-9397-08002B2CF9AE}" pid="16" name="TriggerFlowInfo">
    <vt:lpwstr/>
  </property>
</Properties>
</file>